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shboard" sheetId="1" r:id="rId4"/>
    <sheet state="visible" name="Main Sheet" sheetId="2" r:id="rId5"/>
    <sheet state="visible" name="University Applications" sheetId="3" r:id="rId6"/>
    <sheet state="visible" name="Applications Scoreboard" sheetId="4" r:id="rId7"/>
    <sheet state="visible" name="Scoreboard" sheetId="5" r:id="rId8"/>
    <sheet state="visible" name="Study Packs" sheetId="6" r:id="rId9"/>
    <sheet state="visible" name="Moshal Applications" sheetId="7" r:id="rId10"/>
    <sheet state="visible" name="Contact List" sheetId="8" r:id="rId11"/>
    <sheet state="visible" name="Sheet3" sheetId="9" r:id="rId12"/>
    <sheet state="visible" name="Thuthuka Applications" sheetId="10" r:id="rId13"/>
    <sheet state="visible" name="NSFAS Applications" sheetId="11" r:id="rId14"/>
    <sheet state="visible" name="Moshal Requirements" sheetId="12" r:id="rId15"/>
    <sheet state="visible" name="Thuthuka Requirements" sheetId="13" r:id="rId16"/>
    <sheet state="visible" name="Funza Applications" sheetId="14" r:id="rId17"/>
  </sheets>
  <definedNames>
    <definedName hidden="1" localSheetId="2" name="_xlnm._FilterDatabase">'University Applications'!$A$1:$BO$1111</definedName>
    <definedName hidden="1" localSheetId="4" name="_xlnm._FilterDatabase">Scoreboard!$A$1:$X$1115</definedName>
    <definedName hidden="1" localSheetId="5" name="_xlnm._FilterDatabase">'Study Packs'!$A$1:$H$233</definedName>
    <definedName hidden="1" localSheetId="7" name="_xlnm._FilterDatabase">'Contact List'!$A$1:$J$48</definedName>
    <definedName hidden="1" localSheetId="1" name="Z_867E7A73_527D_4533_AE7A_3FD107B11EB7_.wvu.FilterData">'Main Sheet'!$Q$146:$R$197</definedName>
    <definedName hidden="1" localSheetId="2" name="Z_867E7A73_527D_4533_AE7A_3FD107B11EB7_.wvu.FilterData">'University Applications'!$E$1041</definedName>
    <definedName hidden="1" localSheetId="1" name="Z_EFAADDB2_BC75_4CD1_8E97_10CEF103FA56_.wvu.FilterData">'Main Sheet'!$A$1:$R$1113</definedName>
    <definedName hidden="1" localSheetId="2" name="Z_EFAADDB2_BC75_4CD1_8E97_10CEF103FA56_.wvu.FilterData">'University Applications'!$A$1:$BD$1111</definedName>
    <definedName hidden="1" localSheetId="1" name="Z_0186D2B2_3023_4FF5_B2E8_C4D48B9DC2A1_.wvu.FilterData">'Main Sheet'!$T$1:$BB$658</definedName>
    <definedName hidden="1" localSheetId="1" name="Z_037E5104_FAC2_4D8C_B106_9DAE8BA01972_.wvu.FilterData">'Main Sheet'!$A$1:$BB$1107</definedName>
    <definedName hidden="1" localSheetId="1" name="Z_FAC1663F_181F_49EF_A771_8F7FD7D28999_.wvu.FilterData">'Main Sheet'!$T$1:$BB$658</definedName>
    <definedName hidden="1" localSheetId="2" name="Z_52753CB5_985B_47D8_B6F0_03E14769BBD0_.wvu.FilterData">'University Applications'!$A$1:$BO$1111</definedName>
    <definedName hidden="1" localSheetId="1" name="Z_FCC10ECB_7F82_4661_988A_5195F96A3491_.wvu.FilterData">'Main Sheet'!$A$1:$BB$1110</definedName>
    <definedName hidden="1" localSheetId="2" name="Z_FCC10ECB_7F82_4661_988A_5195F96A3491_.wvu.FilterData">'University Applications'!$A$1:$BD$1111</definedName>
  </definedNames>
  <calcPr/>
  <customWorkbookViews>
    <customWorkbookView activeSheetId="0" maximized="1" windowHeight="0" windowWidth="0" guid="{037E5104-FAC2-4D8C-B106-9DAE8BA01972}" name="mentor"/>
    <customWorkbookView activeSheetId="0" maximized="1" windowHeight="0" windowWidth="0" guid="{0186D2B2-3023-4FF5-B2E8-C4D48B9DC2A1}" name="Filter 4"/>
    <customWorkbookView activeSheetId="0" maximized="1" windowHeight="0" windowWidth="0" guid="{FAC1663F-181F-49EF-A771-8F7FD7D28999}" name="Filter 5"/>
    <customWorkbookView activeSheetId="0" maximized="1" windowHeight="0" windowWidth="0" guid="{FCC10ECB-7F82-4661-988A-5195F96A3491}" name="Filter 2"/>
    <customWorkbookView activeSheetId="0" maximized="1" windowHeight="0" windowWidth="0" guid="{EFAADDB2-BC75-4CD1-8E97-10CEF103FA56}" name="Filter 3"/>
    <customWorkbookView activeSheetId="0" maximized="1" windowHeight="0" windowWidth="0" guid="{52753CB5-985B-47D8-B6F0-03E14769BBD0}" name="Tumelo"/>
    <customWorkbookView activeSheetId="0" maximized="1" windowHeight="0" windowWidth="0" guid="{867E7A73-527D-4533-AE7A-3FD107B11EB7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778">
      <text>
        <t xml:space="preserve">@asemahle.k@masinyusane.org please update this learner's name so I can create an email for them.
_Assigned to asemahle.k@masinyusane.org_
	-Zola Mbusi
I am unable to edit the name yet, schedule only has surname I am waiting for her form
	-Asemahle Kuluta</t>
      </text>
    </comment>
    <comment authorId="0" ref="D95">
      <text>
        <t xml:space="preserve">@sive.dyasi@masinyusane.org kindly update this learner's name as well. I will need it to create their email address.
_Assigned to sive.dyasi@masinyusane.org_
	-Zola Mbusi</t>
      </text>
    </comment>
  </commentList>
</comments>
</file>

<file path=xl/sharedStrings.xml><?xml version="1.0" encoding="utf-8"?>
<sst xmlns="http://schemas.openxmlformats.org/spreadsheetml/2006/main" count="51565" uniqueCount="11515">
  <si>
    <t>High School</t>
  </si>
  <si>
    <t>YEAR:</t>
  </si>
  <si>
    <t>ONBOARDING 1st Intake</t>
  </si>
  <si>
    <t>NMB</t>
  </si>
  <si>
    <t>Rurals</t>
  </si>
  <si>
    <t>Total</t>
  </si>
  <si>
    <t>ONBOARDING 2nd Intake</t>
  </si>
  <si>
    <t>Total for the Year</t>
  </si>
  <si>
    <t>Total No. of schools</t>
  </si>
  <si>
    <t>No. of Schedules Collected</t>
  </si>
  <si>
    <t>Total No. of Top Learners</t>
  </si>
  <si>
    <t>Total No. of Questionaires Collected</t>
  </si>
  <si>
    <t>Total No. of Application forms Collected</t>
  </si>
  <si>
    <t>Total No. of Study Packs Distributed</t>
  </si>
  <si>
    <t>UNIVERSITY Applications 1st Intake</t>
  </si>
  <si>
    <t>UNIVERSITY Applications 2nd Intake</t>
  </si>
  <si>
    <t>Total No. Applied at NMU</t>
  </si>
  <si>
    <t>Total No. Applied at UJ</t>
  </si>
  <si>
    <t>Total No. Applied at UWC</t>
  </si>
  <si>
    <t>Total No. Applied at CPUT</t>
  </si>
  <si>
    <t>Total No. Applied at WSU</t>
  </si>
  <si>
    <t>Self Applied Students 1st Intake</t>
  </si>
  <si>
    <t>Self Applied Students 2nd Intake</t>
  </si>
  <si>
    <t>NMU</t>
  </si>
  <si>
    <t>UJ</t>
  </si>
  <si>
    <t>UWC</t>
  </si>
  <si>
    <t>CPUT</t>
  </si>
  <si>
    <t>WSU</t>
  </si>
  <si>
    <t>Issues 1st Intake</t>
  </si>
  <si>
    <t>Issues 2nd  Intake</t>
  </si>
  <si>
    <t>Missing Documents</t>
  </si>
  <si>
    <t>Did not submit form</t>
  </si>
  <si>
    <t>Foreign student</t>
  </si>
  <si>
    <t>Does Not Qualify: NMU</t>
  </si>
  <si>
    <t>Does Not Qualify: UJ</t>
  </si>
  <si>
    <t>Does not qualify: CPUT</t>
  </si>
  <si>
    <t>Does not qualify: UWC</t>
  </si>
  <si>
    <t>Mentor</t>
  </si>
  <si>
    <t>Total Schools</t>
  </si>
  <si>
    <t>Total Top Learners 1st</t>
  </si>
  <si>
    <t>Total Top Learners 2nd</t>
  </si>
  <si>
    <t>Funding</t>
  </si>
  <si>
    <t>Rural</t>
  </si>
  <si>
    <t>Total App.</t>
  </si>
  <si>
    <t>Asemahle</t>
  </si>
  <si>
    <t>NSFAS</t>
  </si>
  <si>
    <t>Siphosihle</t>
  </si>
  <si>
    <t>Funza Lushaka</t>
  </si>
  <si>
    <t>Chulumanco</t>
  </si>
  <si>
    <t>Moshal</t>
  </si>
  <si>
    <t>Sive</t>
  </si>
  <si>
    <t>Thuthuka</t>
  </si>
  <si>
    <t>Completed Applications per Mentor</t>
  </si>
  <si>
    <t>S/A  Students per Mentor</t>
  </si>
  <si>
    <t>Total Applications per Mentor</t>
  </si>
  <si>
    <t>mkey codes</t>
  </si>
  <si>
    <t>APS Nov</t>
  </si>
  <si>
    <t>APS Jun</t>
  </si>
  <si>
    <t>Name</t>
  </si>
  <si>
    <t>Surname</t>
  </si>
  <si>
    <t>Name &amp; Surname</t>
  </si>
  <si>
    <t>Intake</t>
  </si>
  <si>
    <t>Email</t>
  </si>
  <si>
    <t>Gender</t>
  </si>
  <si>
    <t>Date Of Birth</t>
  </si>
  <si>
    <t>ID number</t>
  </si>
  <si>
    <t>School</t>
  </si>
  <si>
    <t>Location</t>
  </si>
  <si>
    <t>Region</t>
  </si>
  <si>
    <t>Subjects</t>
  </si>
  <si>
    <t>Study Packs Distributed</t>
  </si>
  <si>
    <t>Kutlwanong Student</t>
  </si>
  <si>
    <t>Cell no.</t>
  </si>
  <si>
    <t>WhatsApp</t>
  </si>
  <si>
    <t>Alt No.</t>
  </si>
  <si>
    <t>Address</t>
  </si>
  <si>
    <t>Mother Alive</t>
  </si>
  <si>
    <t>Father Alive</t>
  </si>
  <si>
    <t>Live with Mother</t>
  </si>
  <si>
    <t>Live with Father</t>
  </si>
  <si>
    <t># of people in the house</t>
  </si>
  <si>
    <t>Mother working</t>
  </si>
  <si>
    <t>Place of Work</t>
  </si>
  <si>
    <t>Father working</t>
  </si>
  <si>
    <t>Anyone else working</t>
  </si>
  <si>
    <t>Mother financial support</t>
  </si>
  <si>
    <t>Father financial support</t>
  </si>
  <si>
    <t>Any financial assistance</t>
  </si>
  <si>
    <t>Financial Support Type</t>
  </si>
  <si>
    <t>House Type</t>
  </si>
  <si>
    <t>Applied in University</t>
  </si>
  <si>
    <t>What University</t>
  </si>
  <si>
    <t>Course</t>
  </si>
  <si>
    <t>1st Choice</t>
  </si>
  <si>
    <t>2nd Choice</t>
  </si>
  <si>
    <t>3rd Choice</t>
  </si>
  <si>
    <t>Received Questionnaires</t>
  </si>
  <si>
    <t>Uni Appl Distributed</t>
  </si>
  <si>
    <t>Form Submitted</t>
  </si>
  <si>
    <t>Supporting Docs Scanned</t>
  </si>
  <si>
    <t>Last Updated</t>
  </si>
  <si>
    <t>Final APS</t>
  </si>
  <si>
    <t>Chosen University</t>
  </si>
  <si>
    <t>Contacted</t>
  </si>
  <si>
    <t>Masi House Form</t>
  </si>
  <si>
    <t>2026157</t>
  </si>
  <si>
    <t>Ababalwe</t>
  </si>
  <si>
    <t>Tolom</t>
  </si>
  <si>
    <t>Ababalwe Tolom</t>
  </si>
  <si>
    <t>First</t>
  </si>
  <si>
    <t>tl-ababalwe.tolom@masinyusane.org</t>
  </si>
  <si>
    <t>Female</t>
  </si>
  <si>
    <t>27/10/2006</t>
  </si>
  <si>
    <t>0610270325083</t>
  </si>
  <si>
    <t>Soqhayisa SS</t>
  </si>
  <si>
    <t>Motherwell</t>
  </si>
  <si>
    <t>M,A,L,P</t>
  </si>
  <si>
    <t>Yes</t>
  </si>
  <si>
    <t>069 400 4853</t>
  </si>
  <si>
    <t>076 738 5784</t>
  </si>
  <si>
    <t>69 Ncwazi Street , NU7 Motherwell</t>
  </si>
  <si>
    <t>No</t>
  </si>
  <si>
    <t>N/A</t>
  </si>
  <si>
    <t>Private House</t>
  </si>
  <si>
    <t>Pharmacy</t>
  </si>
  <si>
    <t>Medicine</t>
  </si>
  <si>
    <t>Research Scientist</t>
  </si>
  <si>
    <t>2026237</t>
  </si>
  <si>
    <t>Achuma</t>
  </si>
  <si>
    <t>Antrishi</t>
  </si>
  <si>
    <t>Achuma Antrishi</t>
  </si>
  <si>
    <t>tl-achuma.antrishi@masinyusane.org</t>
  </si>
  <si>
    <t>16/08/2006</t>
  </si>
  <si>
    <t>Douglas Mpopa SS</t>
  </si>
  <si>
    <t>ML,G,H</t>
  </si>
  <si>
    <t>92 Luthuli Str,NU2,Motherwell</t>
  </si>
  <si>
    <t>machanic NMMB</t>
  </si>
  <si>
    <t>SASSA</t>
  </si>
  <si>
    <t>RDP</t>
  </si>
  <si>
    <t>Logistics</t>
  </si>
  <si>
    <t>public administration</t>
  </si>
  <si>
    <t>BEd</t>
  </si>
  <si>
    <t>2026370</t>
  </si>
  <si>
    <t>Achwayitile</t>
  </si>
  <si>
    <t>Mlisana</t>
  </si>
  <si>
    <t>Achwayitile Mlisana</t>
  </si>
  <si>
    <t>tl-achwayitile.mlisana@masinyusane.org</t>
  </si>
  <si>
    <t>15/09/2007</t>
  </si>
  <si>
    <t>0709150844088</t>
  </si>
  <si>
    <t>Walmer HS</t>
  </si>
  <si>
    <t>Walmer</t>
  </si>
  <si>
    <t>M,L,G,H</t>
  </si>
  <si>
    <t>0682054608</t>
  </si>
  <si>
    <t>0658136078</t>
  </si>
  <si>
    <t>39 January Street, Walmer</t>
  </si>
  <si>
    <t>Dentistry</t>
  </si>
  <si>
    <t>Psychology</t>
  </si>
  <si>
    <t>Physiotherapy</t>
  </si>
  <si>
    <t>2026404</t>
  </si>
  <si>
    <t>Agcobile Karabo</t>
  </si>
  <si>
    <t>Vani</t>
  </si>
  <si>
    <t>Agcobile Karabo Vani</t>
  </si>
  <si>
    <t>tl-agcobile.vani@masinyusane.org</t>
  </si>
  <si>
    <t>Male</t>
  </si>
  <si>
    <t>VM Kwinana</t>
  </si>
  <si>
    <t>Uitenhage</t>
  </si>
  <si>
    <t>Technical Subjects</t>
  </si>
  <si>
    <t>2026088</t>
  </si>
  <si>
    <t>Ahluma-Entle</t>
  </si>
  <si>
    <t>Rolisisu</t>
  </si>
  <si>
    <t>Ahluma-Entle Rolisisu</t>
  </si>
  <si>
    <t>tl-ahluma-entle.rolisisu@masinyusane.org</t>
  </si>
  <si>
    <t>29/02/2008</t>
  </si>
  <si>
    <t>0802290964088</t>
  </si>
  <si>
    <t>Masiphathisane HS</t>
  </si>
  <si>
    <t>M,P,G,L</t>
  </si>
  <si>
    <t>078 561 8021</t>
  </si>
  <si>
    <t>067 839 4132/083 454 6810</t>
  </si>
  <si>
    <t>160 Feni Street , NU11 Motherwell</t>
  </si>
  <si>
    <t>Livingstone Hospital</t>
  </si>
  <si>
    <t>Computer Science</t>
  </si>
  <si>
    <t>Mechanical Engineering</t>
  </si>
  <si>
    <t>2026086</t>
  </si>
  <si>
    <t>Ahlumile</t>
  </si>
  <si>
    <t>Maneli</t>
  </si>
  <si>
    <t>Ahlumile Maneli</t>
  </si>
  <si>
    <t>tl-ahlumile.maneli@masinyusane.org</t>
  </si>
  <si>
    <t>0804110897084</t>
  </si>
  <si>
    <t>060 577 5617</t>
  </si>
  <si>
    <t>078 105 7411</t>
  </si>
  <si>
    <t>7 Buthelezi street</t>
  </si>
  <si>
    <t>LAW</t>
  </si>
  <si>
    <t>Radiography</t>
  </si>
  <si>
    <t>2026317</t>
  </si>
  <si>
    <t>Akahlulwa</t>
  </si>
  <si>
    <t>Gqirhana</t>
  </si>
  <si>
    <t>Akahlulwa Gqirhana</t>
  </si>
  <si>
    <t>tl-akahlulwa.gqirhana@masinyusane.org</t>
  </si>
  <si>
    <t>Khanyisa SS</t>
  </si>
  <si>
    <t>KwaDwesi</t>
  </si>
  <si>
    <t>2026332</t>
  </si>
  <si>
    <t>Akhona Mitchell</t>
  </si>
  <si>
    <t>Booysen</t>
  </si>
  <si>
    <t>Akhona Mitchell Booysen</t>
  </si>
  <si>
    <t>tl-akhona.booysen@masinyusane.org</t>
  </si>
  <si>
    <t>Khwezi Lomso CS</t>
  </si>
  <si>
    <t>Zwide</t>
  </si>
  <si>
    <t>ML,B</t>
  </si>
  <si>
    <t>2026074</t>
  </si>
  <si>
    <t>Allimme</t>
  </si>
  <si>
    <t>Dasha</t>
  </si>
  <si>
    <t>Allimme Dasha</t>
  </si>
  <si>
    <t>tl-allimme.dasha@masinyusane.org</t>
  </si>
  <si>
    <t>0805055985081</t>
  </si>
  <si>
    <t>Coselelani HS</t>
  </si>
  <si>
    <t>M,B,G,P</t>
  </si>
  <si>
    <t>063 989 2578</t>
  </si>
  <si>
    <t>060 420 9501</t>
  </si>
  <si>
    <t>131 Hintsa Street, NU2 Motherwell</t>
  </si>
  <si>
    <t>Servest</t>
  </si>
  <si>
    <t>Teacher</t>
  </si>
  <si>
    <t>Shack</t>
  </si>
  <si>
    <t>Data Science</t>
  </si>
  <si>
    <t>2026027</t>
  </si>
  <si>
    <t>Alliyah</t>
  </si>
  <si>
    <t>Mapapu</t>
  </si>
  <si>
    <t>Alliyah Mapapu</t>
  </si>
  <si>
    <t>tl-alliyah.mapapu@masinyusane.org</t>
  </si>
  <si>
    <t>0704101588082</t>
  </si>
  <si>
    <t>Vulumzi SS</t>
  </si>
  <si>
    <t>ML,A,B,E</t>
  </si>
  <si>
    <t>069 926 3598</t>
  </si>
  <si>
    <t>071 867 8247</t>
  </si>
  <si>
    <t>30 Cotshana street , nu5 Motherwell</t>
  </si>
  <si>
    <t>DHL</t>
  </si>
  <si>
    <t>Logistics and Supply chain management</t>
  </si>
  <si>
    <t>Municipality Management</t>
  </si>
  <si>
    <t>Education</t>
  </si>
  <si>
    <t>2026278</t>
  </si>
  <si>
    <t>Alulutho</t>
  </si>
  <si>
    <t>Jwaqa</t>
  </si>
  <si>
    <t>Alulutho Jwaqa</t>
  </si>
  <si>
    <t>tl-alulutho.jwaqa@masinyusane.org</t>
  </si>
  <si>
    <t>17/6/2007</t>
  </si>
  <si>
    <t>0706171334081</t>
  </si>
  <si>
    <t>Vulamazibuko HS</t>
  </si>
  <si>
    <t>East London</t>
  </si>
  <si>
    <t>073 104 1864</t>
  </si>
  <si>
    <t>079 113 1096</t>
  </si>
  <si>
    <t>2548 NU7 Mdantsane</t>
  </si>
  <si>
    <t>Geology</t>
  </si>
  <si>
    <t>Electrical Engineering</t>
  </si>
  <si>
    <t>2026018</t>
  </si>
  <si>
    <t>Malunga</t>
  </si>
  <si>
    <t>Alulutho Malunga</t>
  </si>
  <si>
    <t>tl-alulutho.malunga@masinyusane.org</t>
  </si>
  <si>
    <t>0708090081082</t>
  </si>
  <si>
    <t>Motherwell HS</t>
  </si>
  <si>
    <t>0737883171</t>
  </si>
  <si>
    <t>0844458114</t>
  </si>
  <si>
    <t>113 Mgwalana Street, NU 6 Motherwell</t>
  </si>
  <si>
    <t>Not Sure</t>
  </si>
  <si>
    <t>Information Technology</t>
  </si>
  <si>
    <t>Social Work</t>
  </si>
  <si>
    <t>2026178</t>
  </si>
  <si>
    <t>Payi</t>
  </si>
  <si>
    <t>Alulutho Payi</t>
  </si>
  <si>
    <t>tl-alulutho.payi@masinyusane.org</t>
  </si>
  <si>
    <t>26/01/2008</t>
  </si>
  <si>
    <t>0801260429080</t>
  </si>
  <si>
    <t>Cowan HS</t>
  </si>
  <si>
    <t>New Brighton</t>
  </si>
  <si>
    <t>M,P,L</t>
  </si>
  <si>
    <t>067 181 3326</t>
  </si>
  <si>
    <t>063 621 4455</t>
  </si>
  <si>
    <t>1080 Boqo Street</t>
  </si>
  <si>
    <t>Biomedical science</t>
  </si>
  <si>
    <t>Clinical Medical practise</t>
  </si>
  <si>
    <t>2026035</t>
  </si>
  <si>
    <t>Aluncedo</t>
  </si>
  <si>
    <t>Nondwatyu</t>
  </si>
  <si>
    <t>Aluncedo Nondwatyu</t>
  </si>
  <si>
    <t>tl-aluncedo.nondwatyu@masinyusane.org</t>
  </si>
  <si>
    <t>29/07/2007</t>
  </si>
  <si>
    <t>0707295438089</t>
  </si>
  <si>
    <t>078 053 9431</t>
  </si>
  <si>
    <t>078 130 6499</t>
  </si>
  <si>
    <t>94 Mpongo street , nu7 motherwell</t>
  </si>
  <si>
    <t>Not sure</t>
  </si>
  <si>
    <t>Deceased</t>
  </si>
  <si>
    <t>Information System</t>
  </si>
  <si>
    <t>2026020</t>
  </si>
  <si>
    <t>Aluncedo Tsegofatso</t>
  </si>
  <si>
    <t>Majova</t>
  </si>
  <si>
    <t>Aluncedo Tsegofatso Majova</t>
  </si>
  <si>
    <t>tl-aluncedo.majova@masinyusane.org</t>
  </si>
  <si>
    <t>28/11/2007</t>
  </si>
  <si>
    <t>0711280558083</t>
  </si>
  <si>
    <t>James Jolobe SS</t>
  </si>
  <si>
    <t>060 871 2849</t>
  </si>
  <si>
    <t>076 559 3117</t>
  </si>
  <si>
    <t>39575 Ngoyi-ngoyi</t>
  </si>
  <si>
    <t>Municipality</t>
  </si>
  <si>
    <t>Bachelor of oral health</t>
  </si>
  <si>
    <t>2026199</t>
  </si>
  <si>
    <t>Alutho</t>
  </si>
  <si>
    <t>Gqokoma</t>
  </si>
  <si>
    <t>Alutho Gqokoma</t>
  </si>
  <si>
    <t>tl-alutho.gqokoma@masinyusane.org</t>
  </si>
  <si>
    <t>13/04/2007</t>
  </si>
  <si>
    <t>0704130772087</t>
  </si>
  <si>
    <t>Loyiso HS</t>
  </si>
  <si>
    <t>M,A,B,E</t>
  </si>
  <si>
    <t>0731022090</t>
  </si>
  <si>
    <t>0601812779</t>
  </si>
  <si>
    <t>105 Skefile Street, Zwide</t>
  </si>
  <si>
    <t>Trident Steel</t>
  </si>
  <si>
    <t>Bcom Accounting</t>
  </si>
  <si>
    <t>Economics</t>
  </si>
  <si>
    <t>2026107</t>
  </si>
  <si>
    <t>Amahle</t>
  </si>
  <si>
    <t>Kalolo</t>
  </si>
  <si>
    <t>Amahle Kalolo</t>
  </si>
  <si>
    <t>tl-amahle.kalolo@masinyusane.org</t>
  </si>
  <si>
    <t>18/12/2007</t>
  </si>
  <si>
    <t>067 878 9726</t>
  </si>
  <si>
    <t>063 841 7171</t>
  </si>
  <si>
    <t>C212 Jola Street ,Nomakanjani Motherwell</t>
  </si>
  <si>
    <t>Albany Bakery</t>
  </si>
  <si>
    <t>Meteorology</t>
  </si>
  <si>
    <t>Biochemistry</t>
  </si>
  <si>
    <t>2026137</t>
  </si>
  <si>
    <t>Amanda</t>
  </si>
  <si>
    <t>Mukute</t>
  </si>
  <si>
    <t>Amanda Mukute</t>
  </si>
  <si>
    <t>tl-amanda.mukute@masinyusane.org</t>
  </si>
  <si>
    <t>082195238Z04</t>
  </si>
  <si>
    <t>061 906 0655</t>
  </si>
  <si>
    <t>063 157 7543</t>
  </si>
  <si>
    <t>36 Cikolo street , Motherwell</t>
  </si>
  <si>
    <t>Self employed</t>
  </si>
  <si>
    <t>Industrial Engineering</t>
  </si>
  <si>
    <t>2026201</t>
  </si>
  <si>
    <t>Ambesa</t>
  </si>
  <si>
    <t>Mde</t>
  </si>
  <si>
    <t>Ambesa Mde</t>
  </si>
  <si>
    <t>tl-ambesa.mde@masinyusane.org</t>
  </si>
  <si>
    <t>15/11/2008</t>
  </si>
  <si>
    <t>0811150370088</t>
  </si>
  <si>
    <t>0786915808</t>
  </si>
  <si>
    <t>0788398511</t>
  </si>
  <si>
    <t>16 Ndlazi Street,Zwide</t>
  </si>
  <si>
    <t>Mc Donalds</t>
  </si>
  <si>
    <t>Taxi Driver</t>
  </si>
  <si>
    <t>Flat</t>
  </si>
  <si>
    <t>Chemical Engineering</t>
  </si>
  <si>
    <t>2026028</t>
  </si>
  <si>
    <t>Aminathi</t>
  </si>
  <si>
    <t>Mavata</t>
  </si>
  <si>
    <t>Aminathi Mavata</t>
  </si>
  <si>
    <t>tl-aminathi.mavata@masinyusane.org</t>
  </si>
  <si>
    <t>27/02/2007</t>
  </si>
  <si>
    <t>ML,B,E</t>
  </si>
  <si>
    <t>065 669 8771</t>
  </si>
  <si>
    <t>079 726 3876</t>
  </si>
  <si>
    <t>41 Hintsa street , nu2 motherwell</t>
  </si>
  <si>
    <t>Discovery Health</t>
  </si>
  <si>
    <t>VW</t>
  </si>
  <si>
    <t>Tourism Management</t>
  </si>
  <si>
    <t>Human Resource Management</t>
  </si>
  <si>
    <t>Hospitality Management</t>
  </si>
  <si>
    <t>2026279</t>
  </si>
  <si>
    <t>Amvuyele</t>
  </si>
  <si>
    <t>Madushele</t>
  </si>
  <si>
    <t>Amvuyele Madushele</t>
  </si>
  <si>
    <t>tl-amvuyele.madushele@masinyusane.org</t>
  </si>
  <si>
    <t>21/08/2007</t>
  </si>
  <si>
    <t>2026344</t>
  </si>
  <si>
    <t>Amyoli Casandra</t>
  </si>
  <si>
    <t>Mobiba</t>
  </si>
  <si>
    <t>Amyoli Casandra Mobiba</t>
  </si>
  <si>
    <t>tl-amyoli.mobiba@masinyusane.org</t>
  </si>
  <si>
    <t>28/05/2008</t>
  </si>
  <si>
    <t>M,P,L,B</t>
  </si>
  <si>
    <t>2026132</t>
  </si>
  <si>
    <t>Anako</t>
  </si>
  <si>
    <t>Mripona</t>
  </si>
  <si>
    <t>Anako Mripona</t>
  </si>
  <si>
    <t>tl-anako.mripona@masinyusane.org</t>
  </si>
  <si>
    <t>17/03/2008</t>
  </si>
  <si>
    <t>063 912 3280</t>
  </si>
  <si>
    <t>078 620 1578</t>
  </si>
  <si>
    <t>62 Somi Street,NU8 Motherwell</t>
  </si>
  <si>
    <t>2026364</t>
  </si>
  <si>
    <t>Anathi</t>
  </si>
  <si>
    <t>Gqada</t>
  </si>
  <si>
    <t>Anathi Gqada</t>
  </si>
  <si>
    <t>tl-anathi.gqada@masinyusane.org</t>
  </si>
  <si>
    <t>31/10/2007</t>
  </si>
  <si>
    <t>0710310801083</t>
  </si>
  <si>
    <t>ML,G,H,L</t>
  </si>
  <si>
    <t>0833007511</t>
  </si>
  <si>
    <t>0733377569</t>
  </si>
  <si>
    <t>31 Mika Street, Walmer</t>
  </si>
  <si>
    <t>Nursing</t>
  </si>
  <si>
    <t>Teaching</t>
  </si>
  <si>
    <t>Law</t>
  </si>
  <si>
    <t>2026169</t>
  </si>
  <si>
    <t>Majikija</t>
  </si>
  <si>
    <t>Anathi Majikija</t>
  </si>
  <si>
    <t>tl-anathi.majikija@masinyusane.org</t>
  </si>
  <si>
    <t>15/10/2008</t>
  </si>
  <si>
    <t>2026098</t>
  </si>
  <si>
    <t>Anda</t>
  </si>
  <si>
    <t>Dyo</t>
  </si>
  <si>
    <t>Anda Dyo</t>
  </si>
  <si>
    <t>tl-anda.dyo@masinyusane.org</t>
  </si>
  <si>
    <t>079 014 2420</t>
  </si>
  <si>
    <t>060 344 4866</t>
  </si>
  <si>
    <t>85 Khayelitsha , steve tshwete village</t>
  </si>
  <si>
    <t>Hennen's Meat Market</t>
  </si>
  <si>
    <t>Civil Engineering</t>
  </si>
  <si>
    <t>2026056</t>
  </si>
  <si>
    <t>Speelman</t>
  </si>
  <si>
    <t>Anda Speelman</t>
  </si>
  <si>
    <t>tl-anda.speelman@masinyusane.org</t>
  </si>
  <si>
    <t>0711070823085</t>
  </si>
  <si>
    <t>0620954338</t>
  </si>
  <si>
    <t>29 Cintsa Street, NU 5 Motherwell</t>
  </si>
  <si>
    <t>Computer Sciences</t>
  </si>
  <si>
    <t>Graphic Design</t>
  </si>
  <si>
    <t>IT</t>
  </si>
  <si>
    <t>2026139</t>
  </si>
  <si>
    <t>Anele</t>
  </si>
  <si>
    <t>Mzomba</t>
  </si>
  <si>
    <t>Anele Mzomba</t>
  </si>
  <si>
    <t>tl-anele.mzomba@masinyusane.org</t>
  </si>
  <si>
    <t>M,G,P</t>
  </si>
  <si>
    <t>073 278 2715</t>
  </si>
  <si>
    <t>068 470 3322/069 162 3861</t>
  </si>
  <si>
    <t>39696 Ngqangqolo Street , Motherwell</t>
  </si>
  <si>
    <t>Quantity Surveying</t>
  </si>
  <si>
    <t>Architectural Studies</t>
  </si>
  <si>
    <t>2026100</t>
  </si>
  <si>
    <t>Anelihle</t>
  </si>
  <si>
    <t>Fali</t>
  </si>
  <si>
    <t>Anelihle Fali</t>
  </si>
  <si>
    <t>tl-anelihle.fali@masinyusane.org</t>
  </si>
  <si>
    <t>079 494 0652</t>
  </si>
  <si>
    <t>082 389 4274</t>
  </si>
  <si>
    <t>25 Busila street, NU4a Motherwell</t>
  </si>
  <si>
    <t>Bachelor of Oral Hygiene</t>
  </si>
  <si>
    <t>Marine Engineering</t>
  </si>
  <si>
    <t>2026381</t>
  </si>
  <si>
    <t>Anelisa</t>
  </si>
  <si>
    <t>Xoli</t>
  </si>
  <si>
    <t>Anelisa Xoli</t>
  </si>
  <si>
    <t>tl-anelisa.xoli@masinyusane.org</t>
  </si>
  <si>
    <t>21/12/2007</t>
  </si>
  <si>
    <t>0712210905089</t>
  </si>
  <si>
    <t>0785907499</t>
  </si>
  <si>
    <t>0604104588</t>
  </si>
  <si>
    <t>49 Jackson Nhose Street, Walmer</t>
  </si>
  <si>
    <t>PEP Stores</t>
  </si>
  <si>
    <t>Forensic Sciences</t>
  </si>
  <si>
    <t>2026248</t>
  </si>
  <si>
    <t>Anenjongo</t>
  </si>
  <si>
    <t>Madlwabinga</t>
  </si>
  <si>
    <t>Anenjongo Madlwabinga</t>
  </si>
  <si>
    <t>tl-anenjongo.madlwabinga@masinyusane.org</t>
  </si>
  <si>
    <t>17/05/2007</t>
  </si>
  <si>
    <t>0705170666089</t>
  </si>
  <si>
    <t>St Thomas SS</t>
  </si>
  <si>
    <t>Gelvandale</t>
  </si>
  <si>
    <t>0672399853</t>
  </si>
  <si>
    <t>0730597280</t>
  </si>
  <si>
    <t>35 Asrayi Street, KwaDwesi</t>
  </si>
  <si>
    <t>African Bank</t>
  </si>
  <si>
    <t>Diplomat</t>
  </si>
  <si>
    <t>Taxi Association</t>
  </si>
  <si>
    <t>Human Resources</t>
  </si>
  <si>
    <t>2026417</t>
  </si>
  <si>
    <t>Anesto</t>
  </si>
  <si>
    <t>Williams</t>
  </si>
  <si>
    <t>Anesto Williams</t>
  </si>
  <si>
    <t>tl-anesto.williams@masinyusane.org</t>
  </si>
  <si>
    <t>0802100527083</t>
  </si>
  <si>
    <t>Alexander Road HS</t>
  </si>
  <si>
    <t>0743849999</t>
  </si>
  <si>
    <t>0643785840</t>
  </si>
  <si>
    <t>23 Kettledas Street, Bethelsdorp</t>
  </si>
  <si>
    <t>Madeliefie Kleuter Skool</t>
  </si>
  <si>
    <t>Sunridge Super Spar</t>
  </si>
  <si>
    <t>2026063</t>
  </si>
  <si>
    <t>Angalakha</t>
  </si>
  <si>
    <t>Leve</t>
  </si>
  <si>
    <t>Angalakha Leve</t>
  </si>
  <si>
    <t>tl-angalakha.leve@masinyusane.org</t>
  </si>
  <si>
    <t>Ndyebo SS</t>
  </si>
  <si>
    <t>060 388 7020</t>
  </si>
  <si>
    <t>083 340 5377/073 707 1066</t>
  </si>
  <si>
    <t>9824 Mthikrakra Street, Wells Estate</t>
  </si>
  <si>
    <t>Nursing Extended</t>
  </si>
  <si>
    <t>2026380</t>
  </si>
  <si>
    <t>Anganathi</t>
  </si>
  <si>
    <t>Xego</t>
  </si>
  <si>
    <t>Anganathi Xego</t>
  </si>
  <si>
    <t>tl-anganathi.xego@masinyusane.org</t>
  </si>
  <si>
    <t>0704020985088</t>
  </si>
  <si>
    <t>0780352817</t>
  </si>
  <si>
    <t>0738500141</t>
  </si>
  <si>
    <t>18 Songololo Street, Walmer</t>
  </si>
  <si>
    <t>Domestic Worker</t>
  </si>
  <si>
    <t>Microbiology</t>
  </si>
  <si>
    <t>2026397</t>
  </si>
  <si>
    <t>Angel Hlumelo</t>
  </si>
  <si>
    <t>Liwani</t>
  </si>
  <si>
    <t>Angel Hlumelo Liwani</t>
  </si>
  <si>
    <t>tl-angel.liwani@masinyusane.org</t>
  </si>
  <si>
    <t>M,P</t>
  </si>
  <si>
    <t>2 Nyoka Street</t>
  </si>
  <si>
    <t>Poineer Slot</t>
  </si>
  <si>
    <t>2026198</t>
  </si>
  <si>
    <t>Anovuyo</t>
  </si>
  <si>
    <t>Bolana</t>
  </si>
  <si>
    <t>Anovuyo Bolana</t>
  </si>
  <si>
    <t>tl-anovuyo.bolana@masinyusane.org</t>
  </si>
  <si>
    <t>0811050954080</t>
  </si>
  <si>
    <t>0687479676</t>
  </si>
  <si>
    <t>0833326736</t>
  </si>
  <si>
    <t>27 Mingo Street, Zwide</t>
  </si>
  <si>
    <t>MPACT</t>
  </si>
  <si>
    <t>Bcom (Law)</t>
  </si>
  <si>
    <t>Human Resources Management</t>
  </si>
  <si>
    <t>2026242</t>
  </si>
  <si>
    <t>Jama</t>
  </si>
  <si>
    <t>Anovuyo Jama</t>
  </si>
  <si>
    <t>tl-anovuyo.jama@masinyusane.org</t>
  </si>
  <si>
    <t>Hlokoma HS</t>
  </si>
  <si>
    <t>2026147</t>
  </si>
  <si>
    <t>Anoyolo</t>
  </si>
  <si>
    <t>Phillip</t>
  </si>
  <si>
    <t>Anoyolo Phillip</t>
  </si>
  <si>
    <t>tl-anoyolo.phillip@masinyusane.org</t>
  </si>
  <si>
    <t>074 224 8363</t>
  </si>
  <si>
    <t>068 469 1216</t>
  </si>
  <si>
    <t>073 939 9194</t>
  </si>
  <si>
    <t>7 Nondlwane Street , NU8 Motherwell</t>
  </si>
  <si>
    <t>2026015</t>
  </si>
  <si>
    <t>Aphelele</t>
  </si>
  <si>
    <t>Lupondo</t>
  </si>
  <si>
    <t>Aphelele Lupondo</t>
  </si>
  <si>
    <t>tl-aphelele.lupondo@masinyusane.org</t>
  </si>
  <si>
    <t>15/03/2007</t>
  </si>
  <si>
    <t>0703155595084</t>
  </si>
  <si>
    <t>0714616670</t>
  </si>
  <si>
    <t>0734844823</t>
  </si>
  <si>
    <t>108 Ndumba Street, NU 7 Motherwell</t>
  </si>
  <si>
    <t>G Fox</t>
  </si>
  <si>
    <t>Coega Primary School</t>
  </si>
  <si>
    <t>2026374</t>
  </si>
  <si>
    <t>Aphiwesihle</t>
  </si>
  <si>
    <t>Ndwalaza</t>
  </si>
  <si>
    <t>Aphiwesihle Ndwalaza</t>
  </si>
  <si>
    <t>tl-aphiwesihle.ndwalaza@masinyusane.org</t>
  </si>
  <si>
    <t>0702100964080</t>
  </si>
  <si>
    <t>M,P,L,H</t>
  </si>
  <si>
    <t>0739344271</t>
  </si>
  <si>
    <t>G666 Gwest Street, Walmer</t>
  </si>
  <si>
    <t>Electical Engineering</t>
  </si>
  <si>
    <t>Audiology</t>
  </si>
  <si>
    <t>2026302</t>
  </si>
  <si>
    <t>Aqhama</t>
  </si>
  <si>
    <t>Ngesimani</t>
  </si>
  <si>
    <t>Aqhama Ngesimani</t>
  </si>
  <si>
    <t>tl-aqhama.ngesimani@masinyusane.org</t>
  </si>
  <si>
    <t>2026161</t>
  </si>
  <si>
    <t>Asange Bridgett</t>
  </si>
  <si>
    <t>Blouw</t>
  </si>
  <si>
    <t>Asange Bridgett Blouw</t>
  </si>
  <si>
    <t>tl-asange.blouw@masinyusane.org</t>
  </si>
  <si>
    <t>13/04/2008</t>
  </si>
  <si>
    <t>2026295</t>
  </si>
  <si>
    <t>Asange</t>
  </si>
  <si>
    <t>Zuzani</t>
  </si>
  <si>
    <t>Asange Zuzani</t>
  </si>
  <si>
    <t>tl-asange.zuzani@masinyusane.org</t>
  </si>
  <si>
    <t>14/02/2007</t>
  </si>
  <si>
    <t>12 Tshikili Str,Nu11,Motherwell</t>
  </si>
  <si>
    <t>Forest hall bnb</t>
  </si>
  <si>
    <t>Dip in Accountancy</t>
  </si>
  <si>
    <t>Dip in Logistics</t>
  </si>
  <si>
    <t>2026061</t>
  </si>
  <si>
    <t>Asasithanda</t>
  </si>
  <si>
    <t>Yokwe</t>
  </si>
  <si>
    <t>Asasithanda Yokwe</t>
  </si>
  <si>
    <t>tl-asasithanda.yokwe@masinyusane.org</t>
  </si>
  <si>
    <t>23/07/2007</t>
  </si>
  <si>
    <t>0707235093085</t>
  </si>
  <si>
    <t>0729372322</t>
  </si>
  <si>
    <t>0792562343</t>
  </si>
  <si>
    <t>34 Kwetyana Street</t>
  </si>
  <si>
    <t>Aeronautical Engineering</t>
  </si>
  <si>
    <t>Actuarial Sciences</t>
  </si>
  <si>
    <t>2026238</t>
  </si>
  <si>
    <t>Asavela Asemahle</t>
  </si>
  <si>
    <t>Booi</t>
  </si>
  <si>
    <t>Asavela Asemahle Booi</t>
  </si>
  <si>
    <t>tl-asavela.booi@masinyusane.org</t>
  </si>
  <si>
    <t>315 Vinjiwe Cresent Str,NU2,Motherwell</t>
  </si>
  <si>
    <t>kfc</t>
  </si>
  <si>
    <t>Machatronics (Eng)</t>
  </si>
  <si>
    <t>mbchb(neurology)</t>
  </si>
  <si>
    <t>2026184</t>
  </si>
  <si>
    <t>Mngcokoca</t>
  </si>
  <si>
    <t>Asemahle Mngcokoca</t>
  </si>
  <si>
    <t>tl-asemahle.mngcokoca@masinyusane.org</t>
  </si>
  <si>
    <t>Cingani HS</t>
  </si>
  <si>
    <t>ML,H</t>
  </si>
  <si>
    <t>0719687477/0710426836/0689982752</t>
  </si>
  <si>
    <t>109 Ngxangxosi Str,Nu3,Motherwell</t>
  </si>
  <si>
    <t>Canzibe Primary School</t>
  </si>
  <si>
    <t>Marketing</t>
  </si>
  <si>
    <t>2026081</t>
  </si>
  <si>
    <t>Asimanye</t>
  </si>
  <si>
    <t>Nkolongo</t>
  </si>
  <si>
    <t>Asimanye Nkolongo</t>
  </si>
  <si>
    <t>tl-asimanye.nkolongo@masinyusane.org</t>
  </si>
  <si>
    <t>Newell HS</t>
  </si>
  <si>
    <t>081 534 1512</t>
  </si>
  <si>
    <t>060 738 6426</t>
  </si>
  <si>
    <t>112 Lane B50 Budaza Street , Kwazakhele</t>
  </si>
  <si>
    <t>Family Member</t>
  </si>
  <si>
    <t>2026016</t>
  </si>
  <si>
    <t>Asiphesona</t>
  </si>
  <si>
    <t>Majoni</t>
  </si>
  <si>
    <t>Asiphesona Majoni</t>
  </si>
  <si>
    <t>tl-asiphesona.majoni@masinyusane.org</t>
  </si>
  <si>
    <t>13/12/2007</t>
  </si>
  <si>
    <t>0712130792088</t>
  </si>
  <si>
    <t>0766605049</t>
  </si>
  <si>
    <t>0718161226</t>
  </si>
  <si>
    <t>100 Msintsana Street, NU 7 Motherwell</t>
  </si>
  <si>
    <t>2026225</t>
  </si>
  <si>
    <t>Nyamakazi</t>
  </si>
  <si>
    <t>Asiphesona Nyamakazi</t>
  </si>
  <si>
    <t>tl-asiphesona.nyamakazi@masinyusane.org</t>
  </si>
  <si>
    <t>13/01/2008</t>
  </si>
  <si>
    <t>Ndzondelelo HS</t>
  </si>
  <si>
    <t>2026122</t>
  </si>
  <si>
    <t>Asithandile</t>
  </si>
  <si>
    <t>Mbula</t>
  </si>
  <si>
    <t>Asithandile Mbula</t>
  </si>
  <si>
    <t>tl-asithandile.mbula@masinyusane.org</t>
  </si>
  <si>
    <t>14/11/2007</t>
  </si>
  <si>
    <t>079 117 6902</t>
  </si>
  <si>
    <t>071 098 3915</t>
  </si>
  <si>
    <t>75 Buthelezi street , Motherwell</t>
  </si>
  <si>
    <t>2026399</t>
  </si>
  <si>
    <t>Asive</t>
  </si>
  <si>
    <t>Gojela</t>
  </si>
  <si>
    <t>Asive Gojela</t>
  </si>
  <si>
    <t>tl-asive.gojela@masinyusane.org</t>
  </si>
  <si>
    <t>34 Golomi Street</t>
  </si>
  <si>
    <t>2026271</t>
  </si>
  <si>
    <t>Mgqoboka</t>
  </si>
  <si>
    <t>Asive Mgqoboka</t>
  </si>
  <si>
    <t>tl-asive.mgqoboka@masinyusane.org</t>
  </si>
  <si>
    <t>0735079789/0736152909</t>
  </si>
  <si>
    <t>116 Mafomadi Str,Kamvelihle</t>
  </si>
  <si>
    <t>BEd ( senior phase)</t>
  </si>
  <si>
    <t>Human Resoures management</t>
  </si>
  <si>
    <t>2026311</t>
  </si>
  <si>
    <t>Mkokeli</t>
  </si>
  <si>
    <t>Asive Mkokeli</t>
  </si>
  <si>
    <t>tl-asive.mkokeli@masinyusane.org</t>
  </si>
  <si>
    <t>Wongalethu HS</t>
  </si>
  <si>
    <t>2026033</t>
  </si>
  <si>
    <t>Asonge</t>
  </si>
  <si>
    <t>Ngxubula</t>
  </si>
  <si>
    <t>Asonge Ngxubula</t>
  </si>
  <si>
    <t>tl-asonge.ngxubula@masinyusane.org</t>
  </si>
  <si>
    <t>26/08/2007</t>
  </si>
  <si>
    <t>064 750 5658</t>
  </si>
  <si>
    <t>063 034 6252</t>
  </si>
  <si>
    <t>56 Mbayisa Street</t>
  </si>
  <si>
    <t>Bachelor of Nursing and Midwife</t>
  </si>
  <si>
    <t>Bachelor of science in medical bioscience</t>
  </si>
  <si>
    <t>2026288</t>
  </si>
  <si>
    <t>Athabile</t>
  </si>
  <si>
    <t>Ngalo</t>
  </si>
  <si>
    <t>Athabile Ngalo</t>
  </si>
  <si>
    <t>tl-athabile.ngalo@masinyusane.org</t>
  </si>
  <si>
    <t>40 Kaodo Str,NU5,Motherwell</t>
  </si>
  <si>
    <t>BEd(senior/FET phase)</t>
  </si>
  <si>
    <t>BA ( Language&amp;Literature)</t>
  </si>
  <si>
    <t>2026310</t>
  </si>
  <si>
    <t>Athandile</t>
  </si>
  <si>
    <t>Matyila</t>
  </si>
  <si>
    <t>Athandile Matyila</t>
  </si>
  <si>
    <t>tl-athandile.matyila@masinyusane.org</t>
  </si>
  <si>
    <t>26/06/2008</t>
  </si>
  <si>
    <t>A,E,M</t>
  </si>
  <si>
    <t>2026185</t>
  </si>
  <si>
    <t>Athandwe</t>
  </si>
  <si>
    <t>Yakala</t>
  </si>
  <si>
    <t>Athandwe Yakala</t>
  </si>
  <si>
    <t>tl-athandwe.yakala@masinyusane.org</t>
  </si>
  <si>
    <t>25/05/2008</t>
  </si>
  <si>
    <t>082 287 6285</t>
  </si>
  <si>
    <t>066 070 7792</t>
  </si>
  <si>
    <t>158 Ngxangxosi street , NU3 motherwell</t>
  </si>
  <si>
    <t>Just Properties</t>
  </si>
  <si>
    <t>Quantity Surveyor</t>
  </si>
  <si>
    <t>2026166</t>
  </si>
  <si>
    <t>Athenkosi</t>
  </si>
  <si>
    <t>Mabanga</t>
  </si>
  <si>
    <t>Athenkosi Mabanga</t>
  </si>
  <si>
    <t>tl-athenkosi.mabanga@masinyusane.org</t>
  </si>
  <si>
    <t>26/11/2007</t>
  </si>
  <si>
    <t>2026312</t>
  </si>
  <si>
    <t>Athule</t>
  </si>
  <si>
    <t>Mzillikazi</t>
  </si>
  <si>
    <t>Athule Mzillikazi</t>
  </si>
  <si>
    <t>tl-athule.mzillikazi@masinyusane.org</t>
  </si>
  <si>
    <t>2026143</t>
  </si>
  <si>
    <t>Aviwe Ayabulela</t>
  </si>
  <si>
    <t>Nomo</t>
  </si>
  <si>
    <t>Aviwe Ayabulela Nomo</t>
  </si>
  <si>
    <t>tl-aviwe.nomo@masinyusane.org</t>
  </si>
  <si>
    <t>063 424 2466</t>
  </si>
  <si>
    <t>073 906 3065</t>
  </si>
  <si>
    <t>38739 Sikhwenene Street NU30 Motherwell</t>
  </si>
  <si>
    <t>MBCHB</t>
  </si>
  <si>
    <t>Mechatronics</t>
  </si>
  <si>
    <t>2026369</t>
  </si>
  <si>
    <t>Aviwe Esona</t>
  </si>
  <si>
    <t>Mema</t>
  </si>
  <si>
    <t>Aviwe Esona Mema</t>
  </si>
  <si>
    <t>tl-aviwe.mema@masinyusane.org</t>
  </si>
  <si>
    <t>29/11/2007</t>
  </si>
  <si>
    <t>0711290534082</t>
  </si>
  <si>
    <t>0738187892</t>
  </si>
  <si>
    <t>0737514601</t>
  </si>
  <si>
    <t>587 Airport Valley, Walmer</t>
  </si>
  <si>
    <t>Veterinary</t>
  </si>
  <si>
    <t>Physiotherapist</t>
  </si>
  <si>
    <t>2026385</t>
  </si>
  <si>
    <t>Aviwe</t>
  </si>
  <si>
    <t>Jack</t>
  </si>
  <si>
    <t>Aviwe Jack</t>
  </si>
  <si>
    <t>tl-aviwe.jack@masinyusane.org</t>
  </si>
  <si>
    <t>27/03/2008</t>
  </si>
  <si>
    <t>Moses Mabida HS</t>
  </si>
  <si>
    <t>Kirkwood</t>
  </si>
  <si>
    <t>2026180</t>
  </si>
  <si>
    <t>Vuso</t>
  </si>
  <si>
    <t>Aviwe Vuso</t>
  </si>
  <si>
    <t>tl-aviwe.vuso@masinyusane.org</t>
  </si>
  <si>
    <t>071 016 8944</t>
  </si>
  <si>
    <t>065 738 3064</t>
  </si>
  <si>
    <t>69 Ngwenkala Street,NU9 Motherwell</t>
  </si>
  <si>
    <t>Accounting Science</t>
  </si>
  <si>
    <t>2026414</t>
  </si>
  <si>
    <t>Avuya</t>
  </si>
  <si>
    <t>Solose</t>
  </si>
  <si>
    <t>Avuya Solose</t>
  </si>
  <si>
    <t>tl-avuya.solose@masinyusane.org</t>
  </si>
  <si>
    <t>Masibambane HS</t>
  </si>
  <si>
    <t>KwaZakhele</t>
  </si>
  <si>
    <t>142 Kruisman Str, Zwide</t>
  </si>
  <si>
    <t>WBHO</t>
  </si>
  <si>
    <t>Physiotheraphy</t>
  </si>
  <si>
    <t>2026393</t>
  </si>
  <si>
    <t>Avuyile</t>
  </si>
  <si>
    <t>Charles</t>
  </si>
  <si>
    <t>Avuyile Charles</t>
  </si>
  <si>
    <t>tl-avuyile.charles@masinyusane.org</t>
  </si>
  <si>
    <t>19/10/2007</t>
  </si>
  <si>
    <t>Ithembelihle CS</t>
  </si>
  <si>
    <t>2026075</t>
  </si>
  <si>
    <t>Kika</t>
  </si>
  <si>
    <t>Avuyile Kika</t>
  </si>
  <si>
    <t>tl-avuyile.kika@masinyusane.org</t>
  </si>
  <si>
    <t>0703026595081</t>
  </si>
  <si>
    <t>064 980 8828</t>
  </si>
  <si>
    <t>81 Mpendulo Street</t>
  </si>
  <si>
    <t>2026293</t>
  </si>
  <si>
    <t>Sonandi</t>
  </si>
  <si>
    <t>Avuyile Sonandi</t>
  </si>
  <si>
    <t>tl-avuyile.sonandi@masinyusane.org</t>
  </si>
  <si>
    <t>25/01/2008</t>
  </si>
  <si>
    <t>12 Mabala Str,Wells Estate</t>
  </si>
  <si>
    <t>DPD Laser</t>
  </si>
  <si>
    <t>Actuarial Science</t>
  </si>
  <si>
    <t>2026078</t>
  </si>
  <si>
    <t>Ayabonga</t>
  </si>
  <si>
    <t>Madani</t>
  </si>
  <si>
    <t>Ayabonga Madani</t>
  </si>
  <si>
    <t>tl-ayabonga.madani@masinyusane.org</t>
  </si>
  <si>
    <t>072 376 3312</t>
  </si>
  <si>
    <t>082 966 3637</t>
  </si>
  <si>
    <t>073 337 9505/071 489 2643</t>
  </si>
  <si>
    <t>376 Madaka Street</t>
  </si>
  <si>
    <t>Astrophysics</t>
  </si>
  <si>
    <t>Engineering</t>
  </si>
  <si>
    <t>2026123</t>
  </si>
  <si>
    <t>Mengu</t>
  </si>
  <si>
    <t>Ayabonga Mengu</t>
  </si>
  <si>
    <t>tl-ayabonga.mengu@masinyusane.org</t>
  </si>
  <si>
    <t>15/01/2008</t>
  </si>
  <si>
    <t>063 586 8986</t>
  </si>
  <si>
    <t>079 057 8732</t>
  </si>
  <si>
    <t>066 117 5580/074 356 6485</t>
  </si>
  <si>
    <t>27 Ntloni street, NU12 Motherwell</t>
  </si>
  <si>
    <t>Digistics</t>
  </si>
  <si>
    <t>Mechanical Enginnering</t>
  </si>
  <si>
    <t>2026402</t>
  </si>
  <si>
    <t>Nxakala</t>
  </si>
  <si>
    <t>Ayabonga Nxakala</t>
  </si>
  <si>
    <t>tl-ayabonga.nxakala@masinyusane.org</t>
  </si>
  <si>
    <t>22/10/2007</t>
  </si>
  <si>
    <t>57 Mdledle Street</t>
  </si>
  <si>
    <t>2026153</t>
  </si>
  <si>
    <t>Smith</t>
  </si>
  <si>
    <t>Ayabonga Smith</t>
  </si>
  <si>
    <t>tl-ayabonga.smith@masinyusane.org</t>
  </si>
  <si>
    <t>20/02/2007</t>
  </si>
  <si>
    <t>066 446 5231</t>
  </si>
  <si>
    <t>074 701 7864</t>
  </si>
  <si>
    <t>26 Xatasa Street , Motherwell</t>
  </si>
  <si>
    <t>Retail</t>
  </si>
  <si>
    <t>2026350</t>
  </si>
  <si>
    <t>Ayabulela</t>
  </si>
  <si>
    <t>Xokelele</t>
  </si>
  <si>
    <t>Ayabulela Xokelele</t>
  </si>
  <si>
    <t>tl-ayabulela.xokelele@masinyusane.org</t>
  </si>
  <si>
    <t>Zanolwazi SS</t>
  </si>
  <si>
    <t>Despatch</t>
  </si>
  <si>
    <t>2026045</t>
  </si>
  <si>
    <t>Ayema</t>
  </si>
  <si>
    <t>Nogqala</t>
  </si>
  <si>
    <t>Ayema Nogqala</t>
  </si>
  <si>
    <t>tl-ayema.nogqala@masinyusane.org</t>
  </si>
  <si>
    <t>0709071326082</t>
  </si>
  <si>
    <t>0647004906</t>
  </si>
  <si>
    <t>0780474657</t>
  </si>
  <si>
    <t>36679 Saxhwila Street, Motherwell</t>
  </si>
  <si>
    <t>2026391</t>
  </si>
  <si>
    <t>Ayola</t>
  </si>
  <si>
    <t>Luhadi</t>
  </si>
  <si>
    <t>Ayola Luhadi</t>
  </si>
  <si>
    <t>tl-ayola.luhadi@masinyusane.org</t>
  </si>
  <si>
    <t>16/11/2007</t>
  </si>
  <si>
    <t>Silimela HS</t>
  </si>
  <si>
    <t>2026351</t>
  </si>
  <si>
    <t>Ngqokoto</t>
  </si>
  <si>
    <t>Ayola Ngqokoto</t>
  </si>
  <si>
    <t>tl-ayola.ngqokoto@masinyusane.org</t>
  </si>
  <si>
    <t>21/10/2007</t>
  </si>
  <si>
    <t>2026305</t>
  </si>
  <si>
    <t>Azile</t>
  </si>
  <si>
    <t>Skade</t>
  </si>
  <si>
    <t>Azile Skade</t>
  </si>
  <si>
    <t>tl-azile.skade@masinyusane.org</t>
  </si>
  <si>
    <t>27/11/2007</t>
  </si>
  <si>
    <t>2026308</t>
  </si>
  <si>
    <t>Azokuhle</t>
  </si>
  <si>
    <t>Gafina</t>
  </si>
  <si>
    <t>Azokuhle Gafina</t>
  </si>
  <si>
    <t>tl-azokuhle.gafina@masinyusane.org</t>
  </si>
  <si>
    <t>30/07/2008</t>
  </si>
  <si>
    <t>1125 Khayelitsha, Mdantsane</t>
  </si>
  <si>
    <t>2026073</t>
  </si>
  <si>
    <t>Azola</t>
  </si>
  <si>
    <t>Syce</t>
  </si>
  <si>
    <t>Azola Syce</t>
  </si>
  <si>
    <t>tl-azola.syce@masinyusane.org</t>
  </si>
  <si>
    <t>23/03/2007</t>
  </si>
  <si>
    <t>Ncedo SS</t>
  </si>
  <si>
    <t>082 423 8058</t>
  </si>
  <si>
    <t>063 272 6966</t>
  </si>
  <si>
    <t>076 409 2032</t>
  </si>
  <si>
    <t>82 Sandile street</t>
  </si>
  <si>
    <t>Domestic worker</t>
  </si>
  <si>
    <t>2026296</t>
  </si>
  <si>
    <t>Bahle</t>
  </si>
  <si>
    <t>Mjekula</t>
  </si>
  <si>
    <t>Bahle Mjekula</t>
  </si>
  <si>
    <t>tl-bahle.mjekula@masinyusane.org</t>
  </si>
  <si>
    <t>26/04/2008</t>
  </si>
  <si>
    <t>2026405</t>
  </si>
  <si>
    <t>Bavuyile</t>
  </si>
  <si>
    <t>Watani</t>
  </si>
  <si>
    <t>Bavuyile Watani</t>
  </si>
  <si>
    <t>tl-bavuyile.watani@masinyusane.org</t>
  </si>
  <si>
    <t>28/07/2007</t>
  </si>
  <si>
    <t>18 Ntlabathi Street</t>
  </si>
  <si>
    <t>Checkers</t>
  </si>
  <si>
    <t>2026099</t>
  </si>
  <si>
    <t>Bavuyise</t>
  </si>
  <si>
    <t>Dyosi</t>
  </si>
  <si>
    <t>Bavuyise Dyosi</t>
  </si>
  <si>
    <t>tl-bavuyise.dyosi@masinyusane.org</t>
  </si>
  <si>
    <t>078 135 7186</t>
  </si>
  <si>
    <t>073 771 9163/083 748 2013</t>
  </si>
  <si>
    <t>36595 Ntendekwane Street , NU29 Motherwell</t>
  </si>
  <si>
    <t>Sasko</t>
  </si>
  <si>
    <t>2026343</t>
  </si>
  <si>
    <t>Bonga</t>
  </si>
  <si>
    <t>Mfuto</t>
  </si>
  <si>
    <t>Bonga Mfuto</t>
  </si>
  <si>
    <t>tl-bonga.mfuto@masinyusane.org</t>
  </si>
  <si>
    <t>20/05/2007</t>
  </si>
  <si>
    <t>2026257</t>
  </si>
  <si>
    <t>Bongani</t>
  </si>
  <si>
    <t>Mtolo</t>
  </si>
  <si>
    <t>Bongani Mtolo</t>
  </si>
  <si>
    <t>tl-bongani.mtolo@masinyusane.org</t>
  </si>
  <si>
    <t>KwaMagxaki HS</t>
  </si>
  <si>
    <t>KwaMagxaki</t>
  </si>
  <si>
    <t>108 Cota Str,KwaMagxaki</t>
  </si>
  <si>
    <t>Emergency Medical Care</t>
  </si>
  <si>
    <t>Medical laboratory science</t>
  </si>
  <si>
    <t>2026226</t>
  </si>
  <si>
    <t>Bongiwe</t>
  </si>
  <si>
    <t>Tembe</t>
  </si>
  <si>
    <t>Bongiwe Tembe</t>
  </si>
  <si>
    <t>tl-bongiwe.tembe@masinyusane.org</t>
  </si>
  <si>
    <t>Biochemistory and Microbilogy</t>
  </si>
  <si>
    <t>2026085</t>
  </si>
  <si>
    <t>Buhle</t>
  </si>
  <si>
    <t>Kadeni</t>
  </si>
  <si>
    <t>Buhle Kadeni</t>
  </si>
  <si>
    <t>tl-buhle.kadeni@masinyusane.org</t>
  </si>
  <si>
    <t>20/06/2008</t>
  </si>
  <si>
    <t>073 915 0007</t>
  </si>
  <si>
    <t>076 548 2794</t>
  </si>
  <si>
    <t>49 Luzipho Street, NU10 motherwell</t>
  </si>
  <si>
    <t>Biokinetics</t>
  </si>
  <si>
    <t>Anthropology (BA)</t>
  </si>
  <si>
    <t>2026354</t>
  </si>
  <si>
    <t>Carriston</t>
  </si>
  <si>
    <t>Clemence</t>
  </si>
  <si>
    <t>Carriston Clemence</t>
  </si>
  <si>
    <t>tl-carriston.clemence@masinyusane.org</t>
  </si>
  <si>
    <t>14/03/2006</t>
  </si>
  <si>
    <t>0603145135084</t>
  </si>
  <si>
    <t>ML,L,B,H</t>
  </si>
  <si>
    <t>0784770864</t>
  </si>
  <si>
    <t>0837595715</t>
  </si>
  <si>
    <t>16 Beatty Place, Kengsiton</t>
  </si>
  <si>
    <t>Part Time</t>
  </si>
  <si>
    <t>Shoprite</t>
  </si>
  <si>
    <t>Paramedic</t>
  </si>
  <si>
    <t>2026111</t>
  </si>
  <si>
    <t>Kolela</t>
  </si>
  <si>
    <t>Chulumanco Kolela</t>
  </si>
  <si>
    <t>tl-chulumanco.kolela@masinyusane.org</t>
  </si>
  <si>
    <t>066 574 5634</t>
  </si>
  <si>
    <t>068 320 9098</t>
  </si>
  <si>
    <t>35 Ngobo Street , Motherwell</t>
  </si>
  <si>
    <t>Farmer Brown</t>
  </si>
  <si>
    <t>2026392</t>
  </si>
  <si>
    <t>Ngqongwe</t>
  </si>
  <si>
    <t>Chulumanco Ngqongwe</t>
  </si>
  <si>
    <t>tl-chulumanco.ngqongwe@masinyusane.org</t>
  </si>
  <si>
    <t>2026406</t>
  </si>
  <si>
    <t>Chulumanco Williams</t>
  </si>
  <si>
    <t>tl-chulumanco.williams@masinyusane.org</t>
  </si>
  <si>
    <t>26/01/2007</t>
  </si>
  <si>
    <t>30 Qukubane Street</t>
  </si>
  <si>
    <t>2026321</t>
  </si>
  <si>
    <t>Chuma</t>
  </si>
  <si>
    <t>Harmans</t>
  </si>
  <si>
    <t>Chuma Harmans</t>
  </si>
  <si>
    <t>tl-chuma.harmans@masinyusane.org</t>
  </si>
  <si>
    <t>Lungisa HS</t>
  </si>
  <si>
    <t>42 Khabende Str</t>
  </si>
  <si>
    <t>Metro</t>
  </si>
  <si>
    <t>not sure</t>
  </si>
  <si>
    <t>Accounting</t>
  </si>
  <si>
    <t>Social worker</t>
  </si>
  <si>
    <t>2026346</t>
  </si>
  <si>
    <t>Mzili</t>
  </si>
  <si>
    <t>Chuma Mzili</t>
  </si>
  <si>
    <t>tl-chuma.mzili@masinyusane.org</t>
  </si>
  <si>
    <t>2026420</t>
  </si>
  <si>
    <t>Clireez</t>
  </si>
  <si>
    <t>Brugh</t>
  </si>
  <si>
    <t>Clireez Brugh</t>
  </si>
  <si>
    <t>tl-Clireez.Brugh@masinyusane.org</t>
  </si>
  <si>
    <t>0608110483088</t>
  </si>
  <si>
    <t>0676047991</t>
  </si>
  <si>
    <t>0612213051</t>
  </si>
  <si>
    <t>93 Connaught Avenue</t>
  </si>
  <si>
    <t>Aramex</t>
  </si>
  <si>
    <t>Sports Management</t>
  </si>
  <si>
    <t>Hospitality</t>
  </si>
  <si>
    <t>2026416</t>
  </si>
  <si>
    <t>Diego David</t>
  </si>
  <si>
    <t>Rensburg</t>
  </si>
  <si>
    <t>Diego David Rensburg</t>
  </si>
  <si>
    <t>tl-Diego.Rensburg@masinyusane.org</t>
  </si>
  <si>
    <t>0801085106087</t>
  </si>
  <si>
    <t>ML,B,G</t>
  </si>
  <si>
    <t>0794050116</t>
  </si>
  <si>
    <t>0734129838</t>
  </si>
  <si>
    <t>40 Kamedie Cresent</t>
  </si>
  <si>
    <t>Medicine Chest</t>
  </si>
  <si>
    <t>Public Management</t>
  </si>
  <si>
    <t>2026352</t>
  </si>
  <si>
    <t>Dzukamanja</t>
  </si>
  <si>
    <t>21/11/2007</t>
  </si>
  <si>
    <t>Rocklands IS</t>
  </si>
  <si>
    <t>2026154</t>
  </si>
  <si>
    <t>Elethu</t>
  </si>
  <si>
    <t>Somga</t>
  </si>
  <si>
    <t>Elethu Somga</t>
  </si>
  <si>
    <t>tl-elethu.somga@masinyusane.org</t>
  </si>
  <si>
    <t>066 089 0617</t>
  </si>
  <si>
    <t>073 965 6812</t>
  </si>
  <si>
    <t>81 Sadlunge street, NU11 Motherwell</t>
  </si>
  <si>
    <t>2026168</t>
  </si>
  <si>
    <t>Elizabeth</t>
  </si>
  <si>
    <t>Machaka</t>
  </si>
  <si>
    <t>Elizabeth Machaka</t>
  </si>
  <si>
    <t>tl-elizabeth.machaka@masinyusane.org</t>
  </si>
  <si>
    <t>20/11/2006</t>
  </si>
  <si>
    <t>2026200</t>
  </si>
  <si>
    <t>Elona</t>
  </si>
  <si>
    <t>Matika</t>
  </si>
  <si>
    <t>Elona Matika</t>
  </si>
  <si>
    <t>tl-elona.matika@masinyusane.org</t>
  </si>
  <si>
    <t>0805010272088</t>
  </si>
  <si>
    <t>0760918182</t>
  </si>
  <si>
    <t>0792527568</t>
  </si>
  <si>
    <t>33522 Nkandla Street, Nkandla</t>
  </si>
  <si>
    <t>Gem Project</t>
  </si>
  <si>
    <t>Tug Master</t>
  </si>
  <si>
    <t>2026314</t>
  </si>
  <si>
    <t>Titshala</t>
  </si>
  <si>
    <t>Elona Titshala</t>
  </si>
  <si>
    <t>tl-elona.titshala@masinyusane.org</t>
  </si>
  <si>
    <t>2026133</t>
  </si>
  <si>
    <t>Emihle</t>
  </si>
  <si>
    <t>April</t>
  </si>
  <si>
    <t>Emihle April</t>
  </si>
  <si>
    <t>tl-emihle.april@masinyusane.org</t>
  </si>
  <si>
    <t>13/11/2007</t>
  </si>
  <si>
    <t>13 Mapiew Str,Nu6,Motherwell</t>
  </si>
  <si>
    <t>Algoa Bus</t>
  </si>
  <si>
    <t>2026094</t>
  </si>
  <si>
    <t>Biyana</t>
  </si>
  <si>
    <t>Emihle Biyana</t>
  </si>
  <si>
    <t>tl-emihle.biyana@masinyusane.org</t>
  </si>
  <si>
    <t>14/02/2006</t>
  </si>
  <si>
    <t>067 608 0106</t>
  </si>
  <si>
    <t>069 730 8311</t>
  </si>
  <si>
    <t>31 Mpongoshe Rd Kamvelihle, Motherwell</t>
  </si>
  <si>
    <t>Usifast Logistics</t>
  </si>
  <si>
    <t>2026365</t>
  </si>
  <si>
    <t>Makoba</t>
  </si>
  <si>
    <t>Emihle Makoba</t>
  </si>
  <si>
    <t>tl-emihle.makoba@masinyusane.org</t>
  </si>
  <si>
    <t>0602080231080</t>
  </si>
  <si>
    <t>0739580181</t>
  </si>
  <si>
    <t>0731584616</t>
  </si>
  <si>
    <t>262 Lungelo Mlandu, Walmer</t>
  </si>
  <si>
    <t>Portfolim ERF</t>
  </si>
  <si>
    <t>2026227</t>
  </si>
  <si>
    <t>Todolo</t>
  </si>
  <si>
    <t>Emihle Todolo</t>
  </si>
  <si>
    <t>tl-emihle.todolo@masinyusane.org</t>
  </si>
  <si>
    <t xml:space="preserve">Mechanical Engineering </t>
  </si>
  <si>
    <t>Computer</t>
  </si>
  <si>
    <t>2026315</t>
  </si>
  <si>
    <t>Tyuka</t>
  </si>
  <si>
    <t>Emihle Tyuka</t>
  </si>
  <si>
    <t>tl-emihle.tyuka@masinyusane.org</t>
  </si>
  <si>
    <t>2026387</t>
  </si>
  <si>
    <t>Emmanuel</t>
  </si>
  <si>
    <t>Miringu</t>
  </si>
  <si>
    <t>Emmanuel Miringu</t>
  </si>
  <si>
    <t>tl-emmanuel.miringu@masinyusane.org</t>
  </si>
  <si>
    <t>30/08/2006</t>
  </si>
  <si>
    <t>2026240</t>
  </si>
  <si>
    <t>Endinako</t>
  </si>
  <si>
    <t>Kosi</t>
  </si>
  <si>
    <t>Endinako Kosi</t>
  </si>
  <si>
    <t>tl-endinako.kosi@masinyusane.org</t>
  </si>
  <si>
    <t>27/10/2007</t>
  </si>
  <si>
    <t>34 Mangqashi Str,Motherwell</t>
  </si>
  <si>
    <t>Human Nutrition and dietetics</t>
  </si>
  <si>
    <t>LLB</t>
  </si>
  <si>
    <t>2026235</t>
  </si>
  <si>
    <t>Ndzoko</t>
  </si>
  <si>
    <t>Endinako Ndzoko</t>
  </si>
  <si>
    <t>tl-endinako.ndzoko@masinyusane.org</t>
  </si>
  <si>
    <t>Samkelwe SS</t>
  </si>
  <si>
    <t>Addo</t>
  </si>
  <si>
    <t>B119 Zinyoka Valencia, Nomathamsanqa</t>
  </si>
  <si>
    <t>Unifrutti</t>
  </si>
  <si>
    <t>2026175</t>
  </si>
  <si>
    <t>Nkqoli</t>
  </si>
  <si>
    <t>Endinako Nkqoli</t>
  </si>
  <si>
    <t>tl-endinako.nkqoli@masinyusane.org</t>
  </si>
  <si>
    <t>2026204</t>
  </si>
  <si>
    <t>Endinako Sihle</t>
  </si>
  <si>
    <t>Gwele</t>
  </si>
  <si>
    <t>Endinako Sihle Gwele</t>
  </si>
  <si>
    <t>tl-endinako.gwele@masinyusane.org</t>
  </si>
  <si>
    <t>EZ Khabane HS</t>
  </si>
  <si>
    <t>0727006481/0765435994</t>
  </si>
  <si>
    <t>Booysen Park,Chatty 12, 12115</t>
  </si>
  <si>
    <t>Chartered Accounting</t>
  </si>
  <si>
    <t>2026292</t>
  </si>
  <si>
    <t>Entle</t>
  </si>
  <si>
    <t>Roqo</t>
  </si>
  <si>
    <t>Entle Roqo</t>
  </si>
  <si>
    <t>tl-entle.roqo@masinyusane.org</t>
  </si>
  <si>
    <t>73 Phalo Str,Motherwell</t>
  </si>
  <si>
    <t>2026001</t>
  </si>
  <si>
    <t>Esethu</t>
  </si>
  <si>
    <t>Mangcangaza</t>
  </si>
  <si>
    <t>Esethu Mangcangaza</t>
  </si>
  <si>
    <t>tl-esethu.mangcangaza@masinyusane.org</t>
  </si>
  <si>
    <t>22/11/2007</t>
  </si>
  <si>
    <t>Mfesane SS</t>
  </si>
  <si>
    <t>50 Konofile Str, nu11,Motherwell</t>
  </si>
  <si>
    <t>Coaga</t>
  </si>
  <si>
    <t>Charted Accounting</t>
  </si>
  <si>
    <t>BSc in Economics</t>
  </si>
  <si>
    <t>2026002</t>
  </si>
  <si>
    <t>Esinalo</t>
  </si>
  <si>
    <t>Bam</t>
  </si>
  <si>
    <t>Esinalo Bam</t>
  </si>
  <si>
    <t>tl-esinalo.bam@masinyusane.org</t>
  </si>
  <si>
    <t>0503115139084</t>
  </si>
  <si>
    <t>0687596503</t>
  </si>
  <si>
    <t>0735978253</t>
  </si>
  <si>
    <t>05 Ndebe Street, NU 7 Motherwell</t>
  </si>
  <si>
    <t>Khulile Primary School</t>
  </si>
  <si>
    <t>Petrol Station</t>
  </si>
  <si>
    <t>2026062</t>
  </si>
  <si>
    <t>Ezra Lindokuhle</t>
  </si>
  <si>
    <t>Zozi</t>
  </si>
  <si>
    <t>Ezra Lindokuhle Zozi</t>
  </si>
  <si>
    <t>tl-ezra.zozi@masinyusane.org</t>
  </si>
  <si>
    <t>0706085056085</t>
  </si>
  <si>
    <t>0827533140</t>
  </si>
  <si>
    <t>0836672310</t>
  </si>
  <si>
    <t>7 Gxulu Street, NU 5 Motherwell</t>
  </si>
  <si>
    <t>Cingani High School</t>
  </si>
  <si>
    <t>Architecture</t>
  </si>
  <si>
    <t>2026330</t>
  </si>
  <si>
    <t>Hlonela Innocent</t>
  </si>
  <si>
    <t>Badi</t>
  </si>
  <si>
    <t>Hlonela Innocent Badi</t>
  </si>
  <si>
    <t>tl-hlonela.badi@masinyusane.org</t>
  </si>
  <si>
    <t>2026297</t>
  </si>
  <si>
    <t>Hluma</t>
  </si>
  <si>
    <t>Mpengesi</t>
  </si>
  <si>
    <t>Hluma Mpengesi</t>
  </si>
  <si>
    <t>tl-hluma.mpengesi@masinyusane.org</t>
  </si>
  <si>
    <t>21/03/2008</t>
  </si>
  <si>
    <t>2026309</t>
  </si>
  <si>
    <t>Hlumelo</t>
  </si>
  <si>
    <t>Magqaza</t>
  </si>
  <si>
    <t>Hlumelo Magqaza</t>
  </si>
  <si>
    <t>tl-hlumelo.magqaza@masinyusane.org</t>
  </si>
  <si>
    <t>E54 NU5A Mdantsane</t>
  </si>
  <si>
    <t>2026260</t>
  </si>
  <si>
    <t>Njaba</t>
  </si>
  <si>
    <t>Hlumelo Njaba</t>
  </si>
  <si>
    <t>tl-hlumelo.njaba@masinyusane.org</t>
  </si>
  <si>
    <t>22/12/2007</t>
  </si>
  <si>
    <t>20 Monwabisi Str, Joe Slovo</t>
  </si>
  <si>
    <t>security</t>
  </si>
  <si>
    <t>Uber driver</t>
  </si>
  <si>
    <t>Journalism</t>
  </si>
  <si>
    <t>2026083</t>
  </si>
  <si>
    <t>Soyama</t>
  </si>
  <si>
    <t>Hlumelo Soyama</t>
  </si>
  <si>
    <t>tl-hlumelo.soyama@masinyusane.org</t>
  </si>
  <si>
    <t>24/03/2007</t>
  </si>
  <si>
    <t>076 437 1671</t>
  </si>
  <si>
    <t>066 126 3149</t>
  </si>
  <si>
    <t>20 Mnqandi Street</t>
  </si>
  <si>
    <t>Kwazamantlane Hiring Services</t>
  </si>
  <si>
    <t>Bachelor of science in radiography</t>
  </si>
  <si>
    <t>Bachelor of science in nursing</t>
  </si>
  <si>
    <t>Bachelor of science in pathology</t>
  </si>
  <si>
    <t>2026188</t>
  </si>
  <si>
    <t>Zwelibanzi</t>
  </si>
  <si>
    <t>Hlumelo Zwelibanzi</t>
  </si>
  <si>
    <t>tl-hlumelo.zwelibanzi@masinyusane.org</t>
  </si>
  <si>
    <t>13/02/2007</t>
  </si>
  <si>
    <t>068 823 5098</t>
  </si>
  <si>
    <t>060 426 3528</t>
  </si>
  <si>
    <t>078 960 7271</t>
  </si>
  <si>
    <t>137 Ntlani street , NU12a Motherwell</t>
  </si>
  <si>
    <t>2026159</t>
  </si>
  <si>
    <t>Hlumile</t>
  </si>
  <si>
    <t>Tshona</t>
  </si>
  <si>
    <t>Hlumile Tshona</t>
  </si>
  <si>
    <t>tl-hlumile.tshona@masinyusane.org</t>
  </si>
  <si>
    <t>20/03/2008</t>
  </si>
  <si>
    <t>083 308 9274</t>
  </si>
  <si>
    <t>071 959 8345</t>
  </si>
  <si>
    <t>6541 Nkabalaza street , Kwazakhele</t>
  </si>
  <si>
    <t>Sanlam</t>
  </si>
  <si>
    <t>Applied Mathematics</t>
  </si>
  <si>
    <t>2026109</t>
  </si>
  <si>
    <t>Ibanathi</t>
  </si>
  <si>
    <t>Khonza</t>
  </si>
  <si>
    <t>Ibanathi Khonza</t>
  </si>
  <si>
    <t>tl-ibanathi.khonza@masinyusane.org</t>
  </si>
  <si>
    <t>071 359 6584</t>
  </si>
  <si>
    <t>079 532 3406</t>
  </si>
  <si>
    <t>14 Nondlwane street, NU8 ,Motherwell</t>
  </si>
  <si>
    <t>Chemical Enginnering</t>
  </si>
  <si>
    <t>2026423</t>
  </si>
  <si>
    <t>Ihsaan</t>
  </si>
  <si>
    <t>Korsten</t>
  </si>
  <si>
    <t>Ihsaan Korsten</t>
  </si>
  <si>
    <t>tl-Ihsaan.Korsten@masinyusane.org</t>
  </si>
  <si>
    <t>15/11/2007</t>
  </si>
  <si>
    <t>0711155619085</t>
  </si>
  <si>
    <t>0787617503</t>
  </si>
  <si>
    <t>0605729184</t>
  </si>
  <si>
    <t>14 Parker Street, Hillside</t>
  </si>
  <si>
    <t>Transnet</t>
  </si>
  <si>
    <t>F</t>
  </si>
  <si>
    <t>2026236</t>
  </si>
  <si>
    <t>Ikho</t>
  </si>
  <si>
    <t>Binda</t>
  </si>
  <si>
    <t>Ikho Binda</t>
  </si>
  <si>
    <t>tl-ikho.binda@masinyusane.org</t>
  </si>
  <si>
    <t>28/12/2006</t>
  </si>
  <si>
    <t>M,A,B,P</t>
  </si>
  <si>
    <t>063 780 6706</t>
  </si>
  <si>
    <t>082 045 0113</t>
  </si>
  <si>
    <t>2 Khala street , NU11 , motherwell</t>
  </si>
  <si>
    <t>Bcom Law</t>
  </si>
  <si>
    <t>2026360</t>
  </si>
  <si>
    <t>Ima Sthatha</t>
  </si>
  <si>
    <t>Breakfast</t>
  </si>
  <si>
    <t>Ima Sthatha Breakfast</t>
  </si>
  <si>
    <t>tl-ima.breakfast@masinyusane.org</t>
  </si>
  <si>
    <t>16/05/2007</t>
  </si>
  <si>
    <t>0705160570085</t>
  </si>
  <si>
    <t>0698564084</t>
  </si>
  <si>
    <t>0716432058</t>
  </si>
  <si>
    <t>A2 Yoyo Street, Walmer</t>
  </si>
  <si>
    <t>2026170</t>
  </si>
  <si>
    <t>Imange</t>
  </si>
  <si>
    <t>Matha</t>
  </si>
  <si>
    <t>Imange Matha</t>
  </si>
  <si>
    <t>tl-imange.matha@masinyusane.org</t>
  </si>
  <si>
    <t>23/09/2007</t>
  </si>
  <si>
    <t>M,H,L</t>
  </si>
  <si>
    <t>2026101</t>
  </si>
  <si>
    <t>Iminathi</t>
  </si>
  <si>
    <t>Galada</t>
  </si>
  <si>
    <t>Iminathi Galada</t>
  </si>
  <si>
    <t>tl-iminathi.galada@masinyusane.org</t>
  </si>
  <si>
    <t>13/09/2007</t>
  </si>
  <si>
    <t>063 950 1132</t>
  </si>
  <si>
    <t>063 870 1112</t>
  </si>
  <si>
    <t>06 Ndumba street , NU7 Motherwell</t>
  </si>
  <si>
    <t>2026276</t>
  </si>
  <si>
    <t>Goje</t>
  </si>
  <si>
    <t>Iminathi Goje</t>
  </si>
  <si>
    <t>tl-iminathi.goje@masinyusane.org</t>
  </si>
  <si>
    <t>15/10/2007</t>
  </si>
  <si>
    <t>2026172</t>
  </si>
  <si>
    <t>Mavela</t>
  </si>
  <si>
    <t>Iminathi Mavela</t>
  </si>
  <si>
    <t>tl-iminathi.mavela@masinyusane.org</t>
  </si>
  <si>
    <t>26/09/2007</t>
  </si>
  <si>
    <t>2026347</t>
  </si>
  <si>
    <t>Nikelo</t>
  </si>
  <si>
    <t>Iminathi Nikelo</t>
  </si>
  <si>
    <t>tl-iminathi.nikelo@masinyusane.org</t>
  </si>
  <si>
    <t>2026149</t>
  </si>
  <si>
    <t>Ruselo</t>
  </si>
  <si>
    <t>Iminathi Ruselo</t>
  </si>
  <si>
    <t>tl-iminathi.ruselo@masinyusane.org</t>
  </si>
  <si>
    <t>29/03/2008</t>
  </si>
  <si>
    <t>060 355 0454</t>
  </si>
  <si>
    <t>073 802 9133</t>
  </si>
  <si>
    <t>71 Nkolo Street , NU9 Motherwell</t>
  </si>
  <si>
    <t>Formex</t>
  </si>
  <si>
    <t>Aeronautical Enginnering</t>
  </si>
  <si>
    <t>2026306</t>
  </si>
  <si>
    <t>Zondwayo</t>
  </si>
  <si>
    <t>Iminathi Zondwayo</t>
  </si>
  <si>
    <t>tl-iminathi.zondwayo@masinyusane.org</t>
  </si>
  <si>
    <t>17/02/2008</t>
  </si>
  <si>
    <t>2026060</t>
  </si>
  <si>
    <t>Imitha</t>
  </si>
  <si>
    <t>Woko</t>
  </si>
  <si>
    <t>Imitha Woko</t>
  </si>
  <si>
    <t>tl-imitha.woko@masinyusane.org</t>
  </si>
  <si>
    <t>0710150344087</t>
  </si>
  <si>
    <t>0695664529</t>
  </si>
  <si>
    <t>0631023587</t>
  </si>
  <si>
    <t>126 Indwe Street, NU 3 Motherwell</t>
  </si>
  <si>
    <t>FNB</t>
  </si>
  <si>
    <t>2026320</t>
  </si>
  <si>
    <t>Imiyoli</t>
  </si>
  <si>
    <t>Boko</t>
  </si>
  <si>
    <t>Imiyoli Boko</t>
  </si>
  <si>
    <t>tl-imiyoli.boko@masinyusane.org</t>
  </si>
  <si>
    <t>16/10/2007</t>
  </si>
  <si>
    <t>20654 Xundu Str,Zinyoka</t>
  </si>
  <si>
    <t>Restuarant</t>
  </si>
  <si>
    <t>Aspen</t>
  </si>
  <si>
    <t>2026358</t>
  </si>
  <si>
    <t>Inam</t>
  </si>
  <si>
    <t>Dywili</t>
  </si>
  <si>
    <t>Inam Dywili</t>
  </si>
  <si>
    <t>tl-inam.dywili@masinyusane.org</t>
  </si>
  <si>
    <t>Tinarha HS</t>
  </si>
  <si>
    <t>71Mhlantla Crescent</t>
  </si>
  <si>
    <t>Correctional Services</t>
  </si>
  <si>
    <t>2026146</t>
  </si>
  <si>
    <t>Inam Jean</t>
  </si>
  <si>
    <t>Mahlanyana</t>
  </si>
  <si>
    <t>Inam Jean Mahlanyana</t>
  </si>
  <si>
    <t>tl-inam.mahlanyana@masinyusane.org</t>
  </si>
  <si>
    <t>36 Mtwaku Str,Motherwell</t>
  </si>
  <si>
    <t>Grey Junior</t>
  </si>
  <si>
    <t>Garage</t>
  </si>
  <si>
    <t>Business Studies</t>
  </si>
  <si>
    <t>2026273</t>
  </si>
  <si>
    <t>Inathi</t>
  </si>
  <si>
    <t>Dayimani</t>
  </si>
  <si>
    <t>Inathi Dayimani</t>
  </si>
  <si>
    <t>tl-inathi.dayimani@masinyusane.org</t>
  </si>
  <si>
    <t>2026110</t>
  </si>
  <si>
    <t>Klaas</t>
  </si>
  <si>
    <t>Inathi Klaas</t>
  </si>
  <si>
    <t>tl-inathi.klaas@masinyusane.org</t>
  </si>
  <si>
    <t>14/09/2007</t>
  </si>
  <si>
    <t>063 847 4924</t>
  </si>
  <si>
    <t>062 621 3317</t>
  </si>
  <si>
    <t>25567 Sixwila Street , NU8 Motherwell</t>
  </si>
  <si>
    <t>Denis Edward</t>
  </si>
  <si>
    <t>2026155</t>
  </si>
  <si>
    <t>Inathi Maneli</t>
  </si>
  <si>
    <t>tl-inathi.maneli@masinyusane.org</t>
  </si>
  <si>
    <t>139 Elephant Park,Wells Estate</t>
  </si>
  <si>
    <t>2026316</t>
  </si>
  <si>
    <t>Indiphile Zodwa</t>
  </si>
  <si>
    <t>Flosara</t>
  </si>
  <si>
    <t>Indiphile Zodwa Flosara</t>
  </si>
  <si>
    <t>tl-indiphile.flosara@masinyusane.org</t>
  </si>
  <si>
    <t>2026077</t>
  </si>
  <si>
    <t>Inga</t>
  </si>
  <si>
    <t>Kone</t>
  </si>
  <si>
    <t>Inga Kone</t>
  </si>
  <si>
    <t>tl-inga.kone@masinyusane.org</t>
  </si>
  <si>
    <t>082 487 6595</t>
  </si>
  <si>
    <t>65558 Vuku Road</t>
  </si>
  <si>
    <t>2026046</t>
  </si>
  <si>
    <t>Isenathi</t>
  </si>
  <si>
    <t>Nolutshungu</t>
  </si>
  <si>
    <t>Isenathi Nolutshungu</t>
  </si>
  <si>
    <t>tl-isenathi.nolutshungu@masinyusane.org</t>
  </si>
  <si>
    <t>25/11/2007</t>
  </si>
  <si>
    <t>0711256055080</t>
  </si>
  <si>
    <t>0836137709</t>
  </si>
  <si>
    <t>0729653343</t>
  </si>
  <si>
    <t>24 Ndakana Street, NU 7 Motherwell</t>
  </si>
  <si>
    <t>Digestics</t>
  </si>
  <si>
    <t>2026367</t>
  </si>
  <si>
    <t>Isipho</t>
  </si>
  <si>
    <t>Mbawu</t>
  </si>
  <si>
    <t>Isipho Mbawu</t>
  </si>
  <si>
    <t>tl-isipho.mbawu@masinyusane.org</t>
  </si>
  <si>
    <t>0709011450083</t>
  </si>
  <si>
    <t>0737705616</t>
  </si>
  <si>
    <t>43 Mpukane Street, Walmer</t>
  </si>
  <si>
    <t>Lunatha</t>
  </si>
  <si>
    <t>2026348</t>
  </si>
  <si>
    <t>Ithandile</t>
  </si>
  <si>
    <t>Stuurman</t>
  </si>
  <si>
    <t>Ithandile Stuurman</t>
  </si>
  <si>
    <t>tl-ithandile.stuurman@masinyusane.org</t>
  </si>
  <si>
    <t>20/12/2007</t>
  </si>
  <si>
    <t>2026162</t>
  </si>
  <si>
    <t>Iviwe</t>
  </si>
  <si>
    <t>Dlamini</t>
  </si>
  <si>
    <t>Iviwe Dlamini</t>
  </si>
  <si>
    <t>tl-iviwe.dlamini@masinyusane.org</t>
  </si>
  <si>
    <t>19/06/2007</t>
  </si>
  <si>
    <t>ML,H,L</t>
  </si>
  <si>
    <t>2026229</t>
  </si>
  <si>
    <t>Iviwe Vani</t>
  </si>
  <si>
    <t>tl-iviwe.vani@masinyusane.org</t>
  </si>
  <si>
    <t>2026322</t>
  </si>
  <si>
    <t>Joshua</t>
  </si>
  <si>
    <t>Kawuba</t>
  </si>
  <si>
    <t>Joshua Kawuba</t>
  </si>
  <si>
    <t>tl-joshua.kawuba@masinyusane.org</t>
  </si>
  <si>
    <t>28/08/2004</t>
  </si>
  <si>
    <t>0408286031088</t>
  </si>
  <si>
    <t>Khumbulani HS</t>
  </si>
  <si>
    <t>Richmond Hill</t>
  </si>
  <si>
    <t>0665678917</t>
  </si>
  <si>
    <t>0632256858</t>
  </si>
  <si>
    <t>7 Lawrence Street</t>
  </si>
  <si>
    <t>Robotics Engineering</t>
  </si>
  <si>
    <t>Applied Science</t>
  </si>
  <si>
    <t>2026245</t>
  </si>
  <si>
    <t>Judith</t>
  </si>
  <si>
    <t>Makoni</t>
  </si>
  <si>
    <t>Judith Makoni</t>
  </si>
  <si>
    <t>tl-judith.makoni@masinyusane.org</t>
  </si>
  <si>
    <t>19/07/2007</t>
  </si>
  <si>
    <t>63-2557680V-86</t>
  </si>
  <si>
    <t>St James SS</t>
  </si>
  <si>
    <t>0835982573</t>
  </si>
  <si>
    <t>0717480460</t>
  </si>
  <si>
    <t>8 Roture Court, Prince Alfred Road</t>
  </si>
  <si>
    <t>Salon</t>
  </si>
  <si>
    <t>2026136</t>
  </si>
  <si>
    <t>Juneete</t>
  </si>
  <si>
    <t>Brown</t>
  </si>
  <si>
    <t>Juneete Brown</t>
  </si>
  <si>
    <t>tl-juneete.brown@masinyusane.org</t>
  </si>
  <si>
    <t>06 Jack Street/ 241 ELF</t>
  </si>
  <si>
    <t>2026418</t>
  </si>
  <si>
    <t>Kaylin Claire</t>
  </si>
  <si>
    <t>Capoto</t>
  </si>
  <si>
    <t>Kaylin Claire Capoto</t>
  </si>
  <si>
    <t>tl-Kaylin.Capoto@masinyusane.org</t>
  </si>
  <si>
    <t>0704110974083</t>
  </si>
  <si>
    <t>ML,B,H</t>
  </si>
  <si>
    <t>0725185178</t>
  </si>
  <si>
    <t>0722867359</t>
  </si>
  <si>
    <t>6 Mullein Cresent</t>
  </si>
  <si>
    <t>PKF</t>
  </si>
  <si>
    <t>USS</t>
  </si>
  <si>
    <t>Bead Shop and Lasercut</t>
  </si>
  <si>
    <t>Business Management</t>
  </si>
  <si>
    <t>Financial Management</t>
  </si>
  <si>
    <t>2026215</t>
  </si>
  <si>
    <t>Kazimla</t>
  </si>
  <si>
    <t>Kralo</t>
  </si>
  <si>
    <t>Kazimla Kralo</t>
  </si>
  <si>
    <t>tl-kazimla.kralo@masinyusane.org</t>
  </si>
  <si>
    <t>18 Bhambatha Street, KwaDwesi Extention</t>
  </si>
  <si>
    <t xml:space="preserve">Health </t>
  </si>
  <si>
    <t>Radiology</t>
  </si>
  <si>
    <t>2026130</t>
  </si>
  <si>
    <t>Khanya</t>
  </si>
  <si>
    <t>Mosia</t>
  </si>
  <si>
    <t>Khanya Mosia</t>
  </si>
  <si>
    <t>tl-khanya.mosia@masinyusane.org</t>
  </si>
  <si>
    <t>071 509 1097</t>
  </si>
  <si>
    <t>071 009 3509</t>
  </si>
  <si>
    <t>38246 Mkholonjane street , Motherwell</t>
  </si>
  <si>
    <t>Social Worker</t>
  </si>
  <si>
    <t>2026266</t>
  </si>
  <si>
    <t>Khanyisa</t>
  </si>
  <si>
    <t>Matinise</t>
  </si>
  <si>
    <t>Khanyisa Matinise</t>
  </si>
  <si>
    <t>tl-khanyisa.matinise@masinyusane.org</t>
  </si>
  <si>
    <t>4 Kalkuni Str,nu8,Motherwell</t>
  </si>
  <si>
    <t>BPharm</t>
  </si>
  <si>
    <t>Mechanical engineering</t>
  </si>
  <si>
    <t>2026232</t>
  </si>
  <si>
    <t>Mhlakuhlwa</t>
  </si>
  <si>
    <t>Khanyisa Mhlakuhlwa</t>
  </si>
  <si>
    <t>tl-khanyisa.mhlakuhlwa@masinyusane.org</t>
  </si>
  <si>
    <t>Phakamisa SS</t>
  </si>
  <si>
    <t>30 Mbanga Street</t>
  </si>
  <si>
    <t>Burger King</t>
  </si>
  <si>
    <t>Book Keeping</t>
  </si>
  <si>
    <t>Financial Accounting</t>
  </si>
  <si>
    <t>2026080</t>
  </si>
  <si>
    <t>Nkenkana</t>
  </si>
  <si>
    <t>Khanyisa Nkenkana</t>
  </si>
  <si>
    <t>tl-khanyisa.nkenkana@masinyusane.org</t>
  </si>
  <si>
    <t>076 665 6739</t>
  </si>
  <si>
    <t>074 446 0058</t>
  </si>
  <si>
    <t>64928 Kotane Street , Kwazakhele</t>
  </si>
  <si>
    <t>CWP</t>
  </si>
  <si>
    <t>Zoology</t>
  </si>
  <si>
    <t>2026409</t>
  </si>
  <si>
    <t>Nondala</t>
  </si>
  <si>
    <t>Khanyisa Nondala</t>
  </si>
  <si>
    <t>tl-khanyisa.nondala@masinyusane.org</t>
  </si>
  <si>
    <t>6935 Ntlaloare Str,KwaZakhele</t>
  </si>
  <si>
    <t>2026151</t>
  </si>
  <si>
    <t>Samuel</t>
  </si>
  <si>
    <t>Khanyisa Samuel</t>
  </si>
  <si>
    <t>tl-khanyisa.samuel@masinyusane.org</t>
  </si>
  <si>
    <t>069 252 2315</t>
  </si>
  <si>
    <t>73 Mpetha NU10 , Motherwell</t>
  </si>
  <si>
    <t>2026052</t>
  </si>
  <si>
    <t>Sikani</t>
  </si>
  <si>
    <t>Khanyisa Sikani</t>
  </si>
  <si>
    <t>tl-khanyisa.sikani@masinyusane.org</t>
  </si>
  <si>
    <t>0606050491085</t>
  </si>
  <si>
    <t>0677184649</t>
  </si>
  <si>
    <t>0663477554</t>
  </si>
  <si>
    <t>60 Ngwevana Street, NU 9 Motherwell</t>
  </si>
  <si>
    <t>2026038</t>
  </si>
  <si>
    <t>Sindelo</t>
  </si>
  <si>
    <t>Khanyisa Sindelo</t>
  </si>
  <si>
    <t>tl-khanyisa.sindelo@masinyusane.org</t>
  </si>
  <si>
    <t>083 484 1366</t>
  </si>
  <si>
    <t>075 220 0549</t>
  </si>
  <si>
    <t>071 377 2996</t>
  </si>
  <si>
    <t>18 Mnyameni street, nu6 motherwell</t>
  </si>
  <si>
    <t>Tigerburg</t>
  </si>
  <si>
    <t>Interior Design</t>
  </si>
  <si>
    <t>2026071</t>
  </si>
  <si>
    <t>Khanyisile Belle</t>
  </si>
  <si>
    <t>Peter</t>
  </si>
  <si>
    <t>Khanyisile Belle Peter</t>
  </si>
  <si>
    <t>tl-khanyisile.peter@masinyusane.org</t>
  </si>
  <si>
    <t>17/07/2007</t>
  </si>
  <si>
    <t>075 118 8813</t>
  </si>
  <si>
    <t>071 226 8575/062 743 2286</t>
  </si>
  <si>
    <t>113 Nomakanjani E Section</t>
  </si>
  <si>
    <t>Part-time</t>
  </si>
  <si>
    <t>Communication Studies</t>
  </si>
  <si>
    <t>2026195</t>
  </si>
  <si>
    <t>Khanyisile</t>
  </si>
  <si>
    <t>Mpengu</t>
  </si>
  <si>
    <t>Khanyisile Mpengu</t>
  </si>
  <si>
    <t>tl-khanyisile.mpengu@masinyusane.org</t>
  </si>
  <si>
    <t>0801131210081</t>
  </si>
  <si>
    <t>Sakhisizwe SS</t>
  </si>
  <si>
    <t>0792288630</t>
  </si>
  <si>
    <t>0649285219</t>
  </si>
  <si>
    <t>0720762506</t>
  </si>
  <si>
    <t>15 Ntsundwana Street, Zwide</t>
  </si>
  <si>
    <t>Hi-Tech</t>
  </si>
  <si>
    <t>Renal Physiology</t>
  </si>
  <si>
    <t>Pedeatric Nurse</t>
  </si>
  <si>
    <t>Forensics</t>
  </si>
  <si>
    <t>2026004</t>
  </si>
  <si>
    <t>Khanyiso</t>
  </si>
  <si>
    <t>Bokwana</t>
  </si>
  <si>
    <t>Khanyiso Bokwana</t>
  </si>
  <si>
    <t>tl-khanyiso.bokwana@masinyusane.org</t>
  </si>
  <si>
    <t>0604116077081</t>
  </si>
  <si>
    <t>0646687917</t>
  </si>
  <si>
    <t>0827040110</t>
  </si>
  <si>
    <t>99 Mdundu Street, NU 6 Motherwell</t>
  </si>
  <si>
    <t>Fashion Design</t>
  </si>
  <si>
    <t>2026290</t>
  </si>
  <si>
    <t>Khulani</t>
  </si>
  <si>
    <t>Nyathaza</t>
  </si>
  <si>
    <t>Khulani Nyathaza</t>
  </si>
  <si>
    <t>tl-khulani.nyathaza@masinyusane.org</t>
  </si>
  <si>
    <t>25/10/2007</t>
  </si>
  <si>
    <t>43 Gxakra Str,Kamvelihle,Motherwell</t>
  </si>
  <si>
    <t>Geography and environmental studies</t>
  </si>
  <si>
    <t>Tourism</t>
  </si>
  <si>
    <t>2026334</t>
  </si>
  <si>
    <t>Kimberley Danai</t>
  </si>
  <si>
    <t>Chinyemba</t>
  </si>
  <si>
    <t>Kimberley Danai Chinyemba</t>
  </si>
  <si>
    <t>tl-kimberley.chinyemba@masinyusane.org</t>
  </si>
  <si>
    <t>2026258</t>
  </si>
  <si>
    <t>Kudzai</t>
  </si>
  <si>
    <t>Musendekwa</t>
  </si>
  <si>
    <t>Kudzai Musendekwa</t>
  </si>
  <si>
    <t>tl-kudzai.musendekwa@masinyusane.org</t>
  </si>
  <si>
    <t>29/09/2006</t>
  </si>
  <si>
    <t>29521 Khans groung , Missionvale</t>
  </si>
  <si>
    <t>2026030</t>
  </si>
  <si>
    <t>Kuzivakwashe</t>
  </si>
  <si>
    <t>Mberikunashe</t>
  </si>
  <si>
    <t>Kuzivakwashe Mberikunashe</t>
  </si>
  <si>
    <t>tl-kuzivakwashe.mberikunashe@masinyusane.org</t>
  </si>
  <si>
    <t>752165091A07</t>
  </si>
  <si>
    <t>072 732 2202</t>
  </si>
  <si>
    <t>083 398 1831/084 537 0144</t>
  </si>
  <si>
    <t>38122 Mganto Street , NU29 Motherwell</t>
  </si>
  <si>
    <t>Builder</t>
  </si>
  <si>
    <t>2026325</t>
  </si>
  <si>
    <t>Kwanga</t>
  </si>
  <si>
    <t>Mute</t>
  </si>
  <si>
    <t>Kwanga Mute</t>
  </si>
  <si>
    <t>tl-kwanga.mute@masinyusane.org</t>
  </si>
  <si>
    <t>0712090382086</t>
  </si>
  <si>
    <t>0662219476</t>
  </si>
  <si>
    <t>0749511275</t>
  </si>
  <si>
    <t>20 Connaught Place, Kensington</t>
  </si>
  <si>
    <t>African Crown Care</t>
  </si>
  <si>
    <t>LLB Law</t>
  </si>
  <si>
    <t>2026281</t>
  </si>
  <si>
    <t>Lahluma</t>
  </si>
  <si>
    <t>Matshaya</t>
  </si>
  <si>
    <t>Lahluma Matshaya</t>
  </si>
  <si>
    <t>tl-lahluma.matshaya@masinyusane.org</t>
  </si>
  <si>
    <t>13/12/2005</t>
  </si>
  <si>
    <t>2026021</t>
  </si>
  <si>
    <t>Lamla</t>
  </si>
  <si>
    <t>Mazoko</t>
  </si>
  <si>
    <t>Lamla Mazoko</t>
  </si>
  <si>
    <t>tl-lamla.mazoko@masinyusane.org</t>
  </si>
  <si>
    <t>13/05/2008</t>
  </si>
  <si>
    <t>078 727 3838</t>
  </si>
  <si>
    <t>078 087 5858</t>
  </si>
  <si>
    <t>41 Bawa Street , Motherwell</t>
  </si>
  <si>
    <t>2026413</t>
  </si>
  <si>
    <t>Lathitha</t>
  </si>
  <si>
    <t>Gongxeka</t>
  </si>
  <si>
    <t>Lathitha Gongxeka</t>
  </si>
  <si>
    <t>tl-lathitha.gongxeka@masinyusane.org</t>
  </si>
  <si>
    <t>7190 Mbilana Cresent,KwaZakhele</t>
  </si>
  <si>
    <t>Bachelor of clinical medical practice</t>
  </si>
  <si>
    <t>2026341</t>
  </si>
  <si>
    <t>Lathitha Ilanga</t>
  </si>
  <si>
    <t>Mani</t>
  </si>
  <si>
    <t>Lathitha Ilanga Mani</t>
  </si>
  <si>
    <t>tl-lathitha.mani@masinyusane.org</t>
  </si>
  <si>
    <t>2026025</t>
  </si>
  <si>
    <t>Makisi</t>
  </si>
  <si>
    <t>Lathitha Makisi</t>
  </si>
  <si>
    <t>tl-lathitha.makisi@masinyusane.org</t>
  </si>
  <si>
    <t>18/03/2008</t>
  </si>
  <si>
    <t>075 107 8281</t>
  </si>
  <si>
    <t>073 188 0768</t>
  </si>
  <si>
    <t>8 Sykes street , wells estate</t>
  </si>
  <si>
    <t>2026244</t>
  </si>
  <si>
    <t>Lathitha Thulisile</t>
  </si>
  <si>
    <t>Khula</t>
  </si>
  <si>
    <t>Lathitha Thulisile Khula</t>
  </si>
  <si>
    <t>tl-lathitha.khula@masinyusane.org</t>
  </si>
  <si>
    <t>0709130688084</t>
  </si>
  <si>
    <t>0655344632</t>
  </si>
  <si>
    <t>0846135434</t>
  </si>
  <si>
    <t>9292 Sandlwana Street</t>
  </si>
  <si>
    <t>PRASA</t>
  </si>
  <si>
    <t>2026421</t>
  </si>
  <si>
    <t>Lay'laa</t>
  </si>
  <si>
    <t>Salie</t>
  </si>
  <si>
    <t>Lay'laa Salie</t>
  </si>
  <si>
    <t>tl-Lay'laa.Salie@masinyusane.org</t>
  </si>
  <si>
    <t>17/10/2007</t>
  </si>
  <si>
    <t>0710170843084</t>
  </si>
  <si>
    <t>ML,L,B</t>
  </si>
  <si>
    <t>0640445115</t>
  </si>
  <si>
    <t>0710074763</t>
  </si>
  <si>
    <t>06 Dower Street, Springdale</t>
  </si>
  <si>
    <t>Van Der Kemp Primary</t>
  </si>
  <si>
    <t>Pecs</t>
  </si>
  <si>
    <t>2026427</t>
  </si>
  <si>
    <t>Leigh-Ora</t>
  </si>
  <si>
    <t>Groenewald</t>
  </si>
  <si>
    <t>Leigh-Ora Groenewald</t>
  </si>
  <si>
    <t>tl-Leigh-Ora.Groenewald@masinyusane.org</t>
  </si>
  <si>
    <t>0707110075082</t>
  </si>
  <si>
    <t>0672661288</t>
  </si>
  <si>
    <t>0694655776</t>
  </si>
  <si>
    <t>0847152539</t>
  </si>
  <si>
    <t>82 Dinsmore Road, Schauderville</t>
  </si>
  <si>
    <t>2026091</t>
  </si>
  <si>
    <t>Lelam</t>
  </si>
  <si>
    <t>Zinto</t>
  </si>
  <si>
    <t>Lelam Zinto</t>
  </si>
  <si>
    <t>tl-lelam.zinto@masinyusane.org</t>
  </si>
  <si>
    <t>065 962 5412</t>
  </si>
  <si>
    <t>079 367 0403</t>
  </si>
  <si>
    <t>38 Ndlovu Street, NU1 Motherwell</t>
  </si>
  <si>
    <t>KFC</t>
  </si>
  <si>
    <t>2026372</t>
  </si>
  <si>
    <t>Lelethu</t>
  </si>
  <si>
    <t>Msipa</t>
  </si>
  <si>
    <t>Lelethu Msipa</t>
  </si>
  <si>
    <t>tl-lelethu.msipa@masinyusane.org</t>
  </si>
  <si>
    <t>0707070909080</t>
  </si>
  <si>
    <t>0714114648</t>
  </si>
  <si>
    <t>0789713119</t>
  </si>
  <si>
    <t>73 Pawulosi Street, Walmer</t>
  </si>
  <si>
    <t>Hussar Grill</t>
  </si>
  <si>
    <t>2026186</t>
  </si>
  <si>
    <t>Lerato Siviwe</t>
  </si>
  <si>
    <t>Zita</t>
  </si>
  <si>
    <t>Lerato Siviwe Zita</t>
  </si>
  <si>
    <t>tl-lerato.zita@masinyusane.org</t>
  </si>
  <si>
    <t>073 943 0056</t>
  </si>
  <si>
    <t>071 276 0186</t>
  </si>
  <si>
    <t>11 Konofile street , NU11 Motherwell</t>
  </si>
  <si>
    <t>NMB Municipality</t>
  </si>
  <si>
    <t>2026250</t>
  </si>
  <si>
    <t>Leshay Jay-Leigh</t>
  </si>
  <si>
    <t>Terblanche</t>
  </si>
  <si>
    <t>Leshay Jay-Leigh Terblanche</t>
  </si>
  <si>
    <t>tl-leshay.terblanche@masinyusane.org</t>
  </si>
  <si>
    <t>22/06/2007</t>
  </si>
  <si>
    <t>0706220063087</t>
  </si>
  <si>
    <t>0815401310</t>
  </si>
  <si>
    <t>0750983028</t>
  </si>
  <si>
    <t>14 Hogan Place, Heath Park</t>
  </si>
  <si>
    <t>Mondelez (Cadbury)</t>
  </si>
  <si>
    <t>2026353</t>
  </si>
  <si>
    <t>Lethabo</t>
  </si>
  <si>
    <t>Manona</t>
  </si>
  <si>
    <t>Lethabo Manona</t>
  </si>
  <si>
    <t>tl-lethabo.manona@masinyusane.org</t>
  </si>
  <si>
    <t>16/02/2006</t>
  </si>
  <si>
    <t>2026304</t>
  </si>
  <si>
    <t>Libongo</t>
  </si>
  <si>
    <t>Ngxishe</t>
  </si>
  <si>
    <t>Libongo Ngxishe</t>
  </si>
  <si>
    <t>tl-libongo.ngxishe@masinyusane.org</t>
  </si>
  <si>
    <t>22/05/2007</t>
  </si>
  <si>
    <t>2026103</t>
  </si>
  <si>
    <t>Lifa</t>
  </si>
  <si>
    <t>Goba</t>
  </si>
  <si>
    <t>Lifa Goba</t>
  </si>
  <si>
    <t>tl-lifa.goba@masinyusane.org</t>
  </si>
  <si>
    <t>31/05/2007</t>
  </si>
  <si>
    <t>076 521 2308</t>
  </si>
  <si>
    <t>073 072 6703</t>
  </si>
  <si>
    <t>20 Hlobo street, NU5 Motherwell</t>
  </si>
  <si>
    <t>2026129</t>
  </si>
  <si>
    <t>Lihle Aphelele</t>
  </si>
  <si>
    <t>Mongo</t>
  </si>
  <si>
    <t>Lihle Aphelele Mongo</t>
  </si>
  <si>
    <t>tl-lihle.mongo@masinyusane.org</t>
  </si>
  <si>
    <t>079 363 7053</t>
  </si>
  <si>
    <t>079 868 1444</t>
  </si>
  <si>
    <t>76 Khalendula Street , NU11 motherwell</t>
  </si>
  <si>
    <t>Agricultural Science</t>
  </si>
  <si>
    <t>2026207</t>
  </si>
  <si>
    <t>Lihle</t>
  </si>
  <si>
    <t>Bingwa</t>
  </si>
  <si>
    <t>Lihle Bingwa</t>
  </si>
  <si>
    <t>tl-lihle.bingwa@masinyusane.org</t>
  </si>
  <si>
    <t>26/07/2008</t>
  </si>
  <si>
    <t>2026398</t>
  </si>
  <si>
    <t>Makinana</t>
  </si>
  <si>
    <t>Lihle Makinana</t>
  </si>
  <si>
    <t>tl-lihle.makinana@masinyusane.org</t>
  </si>
  <si>
    <t>15 Ntswahlana Street</t>
  </si>
  <si>
    <t>Kronberg</t>
  </si>
  <si>
    <t>2026267</t>
  </si>
  <si>
    <t>Likhaya</t>
  </si>
  <si>
    <t>Matititi</t>
  </si>
  <si>
    <t>Likhaya Matititi</t>
  </si>
  <si>
    <t>tl-likhaya.matititi@masinyusane.org</t>
  </si>
  <si>
    <t>109 Dyakalashe Str,Nu12,Motherwell</t>
  </si>
  <si>
    <t>Red Alert</t>
  </si>
  <si>
    <t>2026356</t>
  </si>
  <si>
    <t>Likhona</t>
  </si>
  <si>
    <t>Hoboshe</t>
  </si>
  <si>
    <t>Likhona Hoboshe</t>
  </si>
  <si>
    <t>tl-likhona.hoboshe@masinyusane.org</t>
  </si>
  <si>
    <t>27/11/2006</t>
  </si>
  <si>
    <t>Jeffrey's Bay CS</t>
  </si>
  <si>
    <t>Jeffery's Bay</t>
  </si>
  <si>
    <t>2026373</t>
  </si>
  <si>
    <t>Mtyaleka</t>
  </si>
  <si>
    <t>Likhona Mtyaleka</t>
  </si>
  <si>
    <t>tl-likhona.mtyaleka@masinyusane.org</t>
  </si>
  <si>
    <t>24/11/2007</t>
  </si>
  <si>
    <t>0711240373086</t>
  </si>
  <si>
    <t>0732587528</t>
  </si>
  <si>
    <t>0786424889</t>
  </si>
  <si>
    <t>0784190173</t>
  </si>
  <si>
    <t>6268 Bhabhatane Street, Walmer</t>
  </si>
  <si>
    <t>2026005</t>
  </si>
  <si>
    <t>Lilitha</t>
  </si>
  <si>
    <t>Daweti</t>
  </si>
  <si>
    <t>Lilitha Daweti</t>
  </si>
  <si>
    <t>tl-lilitha.daweti@masinyusane.org</t>
  </si>
  <si>
    <t>25/06/2005</t>
  </si>
  <si>
    <t>0506256021086</t>
  </si>
  <si>
    <t>0633428975</t>
  </si>
  <si>
    <t>0762256044</t>
  </si>
  <si>
    <t>0732838965</t>
  </si>
  <si>
    <t>205 Mbabala Street, NU 1 Motherwell</t>
  </si>
  <si>
    <t>Elufefeni Primary School</t>
  </si>
  <si>
    <t>2026089</t>
  </si>
  <si>
    <t>Sixaka</t>
  </si>
  <si>
    <t>Lilitha Sixaka</t>
  </si>
  <si>
    <t>tl-lilitha.sixaka@masinyusane.org</t>
  </si>
  <si>
    <t>071 020 9957</t>
  </si>
  <si>
    <t>068 484 1002</t>
  </si>
  <si>
    <t>72 Malahle Street, Wells Estate</t>
  </si>
  <si>
    <t>Medicine(Cardiologist)</t>
  </si>
  <si>
    <t>2026190</t>
  </si>
  <si>
    <t>Lilixa</t>
  </si>
  <si>
    <t>Nalomo</t>
  </si>
  <si>
    <t>Lilixa Nalomo</t>
  </si>
  <si>
    <t>tl-lilixa.nalomo@masinyusane.org</t>
  </si>
  <si>
    <t>14/03/2008</t>
  </si>
  <si>
    <t>Chubekile HS</t>
  </si>
  <si>
    <t>060 136 1642</t>
  </si>
  <si>
    <t>073 448 6510</t>
  </si>
  <si>
    <t>367 Madaka Street , Kwazakhele</t>
  </si>
  <si>
    <t>Plumblink</t>
  </si>
  <si>
    <t>2026339</t>
  </si>
  <si>
    <t>Limani Hlomla</t>
  </si>
  <si>
    <t>Lepile</t>
  </si>
  <si>
    <t>Limani Hlomla Lepile</t>
  </si>
  <si>
    <t>tl-limani.lepile@masinyusane.org</t>
  </si>
  <si>
    <t>2026239</t>
  </si>
  <si>
    <t>Linathi</t>
  </si>
  <si>
    <t>Boso</t>
  </si>
  <si>
    <t>Linathi Boso</t>
  </si>
  <si>
    <t>tl-linathi.boso@masinyusane.org</t>
  </si>
  <si>
    <t>15 Stathu Str, Motherwell</t>
  </si>
  <si>
    <t>Coega</t>
  </si>
  <si>
    <t>Dental Technology</t>
  </si>
  <si>
    <t>Bsc Biology</t>
  </si>
  <si>
    <t>Logistics and supply chain</t>
  </si>
  <si>
    <t>2026127</t>
  </si>
  <si>
    <t>Mkefu</t>
  </si>
  <si>
    <t>Linathi Mkefu</t>
  </si>
  <si>
    <t>tl-linathi.mkefu@masinyusane.org</t>
  </si>
  <si>
    <t>13/10/2007</t>
  </si>
  <si>
    <t>063 629 7046</t>
  </si>
  <si>
    <t>063 589 0918/065 550 9953</t>
  </si>
  <si>
    <t>1419 Vukani NU9 Motherwell</t>
  </si>
  <si>
    <t>Greenshield Bakery</t>
  </si>
  <si>
    <t>Bachelor engineering in Aeronautical</t>
  </si>
  <si>
    <t>Information Systems</t>
  </si>
  <si>
    <t>2026230</t>
  </si>
  <si>
    <t>Linathi Williams</t>
  </si>
  <si>
    <t>tl-linathi.williams@masinyusane.org</t>
  </si>
  <si>
    <t>Mining Engineering</t>
  </si>
  <si>
    <t>Bachelor of Information Technology</t>
  </si>
  <si>
    <t>2026377</t>
  </si>
  <si>
    <t>Lindokuhle</t>
  </si>
  <si>
    <t>Ntuli</t>
  </si>
  <si>
    <t>Lindokuhle Ntuli</t>
  </si>
  <si>
    <t>tl-lindokuhle.ntuli@masinyusane.org</t>
  </si>
  <si>
    <t>0709101840086</t>
  </si>
  <si>
    <t>0784478954</t>
  </si>
  <si>
    <t>0788767273</t>
  </si>
  <si>
    <t>143 Lungelo Mlandu Street, Walmer</t>
  </si>
  <si>
    <t>Clinic</t>
  </si>
  <si>
    <t>2026176</t>
  </si>
  <si>
    <t>Linokhanyo</t>
  </si>
  <si>
    <t>Nkukwana</t>
  </si>
  <si>
    <t>Linokhanyo Nkukwana</t>
  </si>
  <si>
    <t>Second</t>
  </si>
  <si>
    <t>tl-linokhanyo.nkukwana@masinyusane.org</t>
  </si>
  <si>
    <t>18/06/2007</t>
  </si>
  <si>
    <t>2026009</t>
  </si>
  <si>
    <t>Linothando</t>
  </si>
  <si>
    <t>Gqalisisa</t>
  </si>
  <si>
    <t>Linothando Gqalisisa</t>
  </si>
  <si>
    <t>tl-linothando.gqalisisa@masinyusane.org</t>
  </si>
  <si>
    <t>30/11/2007</t>
  </si>
  <si>
    <t>0711301229086</t>
  </si>
  <si>
    <t>0843148621</t>
  </si>
  <si>
    <t>0692599269</t>
  </si>
  <si>
    <t>248 Ngwevana Street, Motherwell</t>
  </si>
  <si>
    <t>SAPS</t>
  </si>
  <si>
    <t>2026252</t>
  </si>
  <si>
    <t>Linoyolo</t>
  </si>
  <si>
    <t>Luzipho</t>
  </si>
  <si>
    <t>Linoyolo Luzipho</t>
  </si>
  <si>
    <t>tl-linoyolo.luzipho@masinyusane.org</t>
  </si>
  <si>
    <t>29/08/2007</t>
  </si>
  <si>
    <t>0736556968/0677822688</t>
  </si>
  <si>
    <t>17209 Dana Str,Zinyoka</t>
  </si>
  <si>
    <t>Merino burchery</t>
  </si>
  <si>
    <t>Political science</t>
  </si>
  <si>
    <t>2026286</t>
  </si>
  <si>
    <t>Liphelo</t>
  </si>
  <si>
    <t>Mpolweni</t>
  </si>
  <si>
    <t>Liphelo Mpolweni</t>
  </si>
  <si>
    <t>tl-liphelo.mpolweni@masinyusane.org</t>
  </si>
  <si>
    <t>22 Mcebisi Street,Kamvelihle</t>
  </si>
  <si>
    <t>Marine Hotel</t>
  </si>
  <si>
    <t>Accounting science</t>
  </si>
  <si>
    <t>Chemical engineering</t>
  </si>
  <si>
    <t>BCom accounting</t>
  </si>
  <si>
    <t>2026231</t>
  </si>
  <si>
    <t>Lisakhanya</t>
  </si>
  <si>
    <t>Boji</t>
  </si>
  <si>
    <t>Lisakhanya Boji</t>
  </si>
  <si>
    <t>tl-lisakhanya.boji@masinyusane.org</t>
  </si>
  <si>
    <t>14 Mxhaxha Street</t>
  </si>
  <si>
    <t>Domestic Work</t>
  </si>
  <si>
    <t>2026408</t>
  </si>
  <si>
    <t>Chacha</t>
  </si>
  <si>
    <t>Lisakhanya Chacha</t>
  </si>
  <si>
    <t>tl-lisakhanya.chacha@masinyusane.org</t>
  </si>
  <si>
    <t>072 049 1189</t>
  </si>
  <si>
    <t>064 977 4514</t>
  </si>
  <si>
    <t>076 189 1841</t>
  </si>
  <si>
    <t>39599 Ngoyingoyi street , NU30 Motherwell</t>
  </si>
  <si>
    <t>Unemployed</t>
  </si>
  <si>
    <t>Bachelor in Accounting(Extended)</t>
  </si>
  <si>
    <t>Diploma in Accounting</t>
  </si>
  <si>
    <t>2026210</t>
  </si>
  <si>
    <t>Dyubele</t>
  </si>
  <si>
    <t>Lisakhanya Dyubele</t>
  </si>
  <si>
    <t>tl-lisakhanya.dyubele@masinyusane.org</t>
  </si>
  <si>
    <t>26/03/2007</t>
  </si>
  <si>
    <t>2026318</t>
  </si>
  <si>
    <t>Gxoyiya</t>
  </si>
  <si>
    <t>Lisakhanya Gxoyiya</t>
  </si>
  <si>
    <t>tl-lisakhanya.gxoyiya@masinyusane.org</t>
  </si>
  <si>
    <t>17/09/2008</t>
  </si>
  <si>
    <t>4 Mendi Road, New Brighton</t>
  </si>
  <si>
    <t>Side step</t>
  </si>
  <si>
    <t>UCT, SUN, WITS</t>
  </si>
  <si>
    <t>Mechatronic Engineering</t>
  </si>
  <si>
    <t>2026202</t>
  </si>
  <si>
    <t>Moshani</t>
  </si>
  <si>
    <t>Lisakhanya Moshani</t>
  </si>
  <si>
    <t>tl-lisakhanya.moshani@masinyusane.org</t>
  </si>
  <si>
    <t>27/06/2007</t>
  </si>
  <si>
    <t>0706270678081</t>
  </si>
  <si>
    <t>0603151517</t>
  </si>
  <si>
    <t>0630443379</t>
  </si>
  <si>
    <t>45 Naka Street, Zwide</t>
  </si>
  <si>
    <t>2026403</t>
  </si>
  <si>
    <t>Tsotsa</t>
  </si>
  <si>
    <t>Lisakhanya Tsotsa</t>
  </si>
  <si>
    <t>tl-lisakhanya.tsotsa@masinyusane.org</t>
  </si>
  <si>
    <t>20/11/2007</t>
  </si>
  <si>
    <t>72 Mali Street</t>
  </si>
  <si>
    <t>2026183</t>
  </si>
  <si>
    <t>Windvoel</t>
  </si>
  <si>
    <t>Lisakhanya Windvoel</t>
  </si>
  <si>
    <t>tl-lisakhanya.windvoel@masinyusane.org</t>
  </si>
  <si>
    <t>20/10/2007</t>
  </si>
  <si>
    <t>078 751 3814</t>
  </si>
  <si>
    <t>073 299 2614/060 701 9472</t>
  </si>
  <si>
    <t>166 Bhadi street, NU1 Motherwell</t>
  </si>
  <si>
    <t>Fishaways</t>
  </si>
  <si>
    <t>Pharmarcy</t>
  </si>
  <si>
    <t>2026142</t>
  </si>
  <si>
    <t>Litha</t>
  </si>
  <si>
    <t>Dyani</t>
  </si>
  <si>
    <t>Litha Dyani</t>
  </si>
  <si>
    <t>tl-litha.dyani@masinyusane.org</t>
  </si>
  <si>
    <t>75 Mgwenyana Str,Nu6,Motherwell</t>
  </si>
  <si>
    <t>Woolworths</t>
  </si>
  <si>
    <t>2026220</t>
  </si>
  <si>
    <t>Lithemba</t>
  </si>
  <si>
    <t>Manellie</t>
  </si>
  <si>
    <t>Lithemba Manellie</t>
  </si>
  <si>
    <t>tl-lithemba.manellie@masinyusane.org</t>
  </si>
  <si>
    <t>2026042</t>
  </si>
  <si>
    <t>Mtati</t>
  </si>
  <si>
    <t>Lithemba Mtati</t>
  </si>
  <si>
    <t>tl-lithemba.mtati@masinyusane.org</t>
  </si>
  <si>
    <t>0804071515089</t>
  </si>
  <si>
    <t>0631741408</t>
  </si>
  <si>
    <t>0660320136</t>
  </si>
  <si>
    <t>15 Mdundu Street, NU 6 Motherwell</t>
  </si>
  <si>
    <t>BKB</t>
  </si>
  <si>
    <t>Food Scientist</t>
  </si>
  <si>
    <t>2026022</t>
  </si>
  <si>
    <t>Zweni</t>
  </si>
  <si>
    <t>Lithemba Zweni</t>
  </si>
  <si>
    <t>tl-lithemba.zweni@masinyusane.org</t>
  </si>
  <si>
    <t>17/09/2005</t>
  </si>
  <si>
    <t>078 996 4106</t>
  </si>
  <si>
    <t>066 559 1457</t>
  </si>
  <si>
    <t>17 Mamase Street, Ikamvelihle</t>
  </si>
  <si>
    <t>2026274</t>
  </si>
  <si>
    <t>Liyabona</t>
  </si>
  <si>
    <t>Dyantyi</t>
  </si>
  <si>
    <t>Liyabona Dyantyi</t>
  </si>
  <si>
    <t>tl-liyabona.dyantyi@masinyusane.org</t>
  </si>
  <si>
    <t>30/05/2008</t>
  </si>
  <si>
    <t>2026067</t>
  </si>
  <si>
    <t>Liyakhanya</t>
  </si>
  <si>
    <t>Pepese</t>
  </si>
  <si>
    <t>Liyakhanya Pepese</t>
  </si>
  <si>
    <t>tl-liyakhanya.pepese@masinyusane.org</t>
  </si>
  <si>
    <t>28/01/2008</t>
  </si>
  <si>
    <t>083 643 3654</t>
  </si>
  <si>
    <t>073 965 5046</t>
  </si>
  <si>
    <t>21 De Vos Street, NU10 Motherwell</t>
  </si>
  <si>
    <t>2026024</t>
  </si>
  <si>
    <t>Liyema</t>
  </si>
  <si>
    <t>Gulwa</t>
  </si>
  <si>
    <t>Liyema Gulwa</t>
  </si>
  <si>
    <t>tl-liyema.gulwa@masinyusane.org</t>
  </si>
  <si>
    <t>18/10/2006</t>
  </si>
  <si>
    <t>061 069 5255</t>
  </si>
  <si>
    <t>074 417 2169</t>
  </si>
  <si>
    <t>36749 Mpangale street NU29,Motherwell</t>
  </si>
  <si>
    <t>Animal Science</t>
  </si>
  <si>
    <t>Biomedical Science</t>
  </si>
  <si>
    <t>2026138</t>
  </si>
  <si>
    <t>Mxovulwa</t>
  </si>
  <si>
    <t>Liyema Mxovulwa</t>
  </si>
  <si>
    <t>tl-liyema.mxovulwa@masinyusane.org</t>
  </si>
  <si>
    <t>073 011 1517</t>
  </si>
  <si>
    <t>079 332 3004</t>
  </si>
  <si>
    <t>45 Zadunge Street, Wells Estate</t>
  </si>
  <si>
    <t>2026426</t>
  </si>
  <si>
    <t>Lizole</t>
  </si>
  <si>
    <t>Ntengo</t>
  </si>
  <si>
    <t>Lizole Ntego</t>
  </si>
  <si>
    <t>tl-Lizole.Ntengo@masinyusane.org</t>
  </si>
  <si>
    <t>0606035538085</t>
  </si>
  <si>
    <t>M,G,B</t>
  </si>
  <si>
    <t>0615554707</t>
  </si>
  <si>
    <t>8 Hanna Avenue Rowallan Park</t>
  </si>
  <si>
    <t>Sasol</t>
  </si>
  <si>
    <t>Ntyatyambo Primary School</t>
  </si>
  <si>
    <t>2026335</t>
  </si>
  <si>
    <t>Lolwethu</t>
  </si>
  <si>
    <t>Lolwethu Daweti</t>
  </si>
  <si>
    <t>tl-lolwethu.daweti@masinyusane.org</t>
  </si>
  <si>
    <t>31/01/2007</t>
  </si>
  <si>
    <t>M,B,P,L</t>
  </si>
  <si>
    <t>2026054</t>
  </si>
  <si>
    <t>Lomelelo</t>
  </si>
  <si>
    <t>Sitemela</t>
  </si>
  <si>
    <t>Lomelelo Sitemela</t>
  </si>
  <si>
    <t>tl-lomelelo.sitemela@masinyusane.org</t>
  </si>
  <si>
    <t>19/10/2006</t>
  </si>
  <si>
    <t>0610191025085</t>
  </si>
  <si>
    <t>0604501129</t>
  </si>
  <si>
    <t>0810014577</t>
  </si>
  <si>
    <t>20 Mtendwe Street, NU 7 Motherwell</t>
  </si>
  <si>
    <t>2026401</t>
  </si>
  <si>
    <t>Lufezo</t>
  </si>
  <si>
    <t>Mrwebi</t>
  </si>
  <si>
    <t>Lufezo Mrwebi</t>
  </si>
  <si>
    <t>tl-lufezo.mrwebi@masinyusane.org</t>
  </si>
  <si>
    <t>26/07/2006</t>
  </si>
  <si>
    <t>18 Bham Street</t>
  </si>
  <si>
    <t>SADF</t>
  </si>
  <si>
    <t>2026422</t>
  </si>
  <si>
    <t>Luke Mario</t>
  </si>
  <si>
    <t>January</t>
  </si>
  <si>
    <t>Luke Mario January</t>
  </si>
  <si>
    <t>tl-Luke.January@masinyusane.org</t>
  </si>
  <si>
    <t>Cillie HS</t>
  </si>
  <si>
    <t>M,A,P</t>
  </si>
  <si>
    <t>0661817197</t>
  </si>
  <si>
    <t>0818449176</t>
  </si>
  <si>
    <t>94 Harrington Street, Salt Lake</t>
  </si>
  <si>
    <t>Car Company</t>
  </si>
  <si>
    <t>2026125</t>
  </si>
  <si>
    <t>Lukhanyiso</t>
  </si>
  <si>
    <t>Mgibe</t>
  </si>
  <si>
    <t>Lukhanyiso Mgibe</t>
  </si>
  <si>
    <t>tl-lukhanyiso.mgibe@masinyusane.org</t>
  </si>
  <si>
    <t>083 667 1761</t>
  </si>
  <si>
    <t>082 341 1643</t>
  </si>
  <si>
    <t>29 Dada street,NU8 Motherwell</t>
  </si>
  <si>
    <t>2026388</t>
  </si>
  <si>
    <t>Luluvo</t>
  </si>
  <si>
    <t>Luluvo Mongo</t>
  </si>
  <si>
    <t>tl-luluvo.mongo@masinyusane.org</t>
  </si>
  <si>
    <t>24/06/2007</t>
  </si>
  <si>
    <t>2026036</t>
  </si>
  <si>
    <t>Luminathi</t>
  </si>
  <si>
    <t>Luminathi Nondwatyu</t>
  </si>
  <si>
    <t>tl-luminathi.nondwatyu@masinyusane.org</t>
  </si>
  <si>
    <t>066 021 4217</t>
  </si>
  <si>
    <t>063 689 2356</t>
  </si>
  <si>
    <t>BSC General</t>
  </si>
  <si>
    <t>2026213</t>
  </si>
  <si>
    <t>Lunathi</t>
  </si>
  <si>
    <t>Kenene</t>
  </si>
  <si>
    <t>Lunathi Kenene</t>
  </si>
  <si>
    <t>tl-lunathi.kenene@masinyusane.org</t>
  </si>
  <si>
    <t>19/08/2007</t>
  </si>
  <si>
    <t>2026246</t>
  </si>
  <si>
    <t>Lunathi Ubabalo</t>
  </si>
  <si>
    <t>Nkolonzi</t>
  </si>
  <si>
    <t>Lunathi Ubabalo Nkolonzi</t>
  </si>
  <si>
    <t>tl-lunathi.nkolonzi@masinyusane.org</t>
  </si>
  <si>
    <t>24/04/2007</t>
  </si>
  <si>
    <t>0704240516085</t>
  </si>
  <si>
    <t>0677630899</t>
  </si>
  <si>
    <t>0837171983</t>
  </si>
  <si>
    <t>05 Qakela Street, NU 4b, Motherwell</t>
  </si>
  <si>
    <t>Film Production</t>
  </si>
  <si>
    <t>2026017</t>
  </si>
  <si>
    <t>Lunga</t>
  </si>
  <si>
    <t>Majuba</t>
  </si>
  <si>
    <t>Lunga Majuba</t>
  </si>
  <si>
    <t>tl-lunga.majuba@masinyusane.org</t>
  </si>
  <si>
    <t>0712185090081</t>
  </si>
  <si>
    <t>0699894027</t>
  </si>
  <si>
    <t>0630574225</t>
  </si>
  <si>
    <t>23 Mbonyana Street, KwaDwesi</t>
  </si>
  <si>
    <t>Prasa</t>
  </si>
  <si>
    <t>Commercial Law</t>
  </si>
  <si>
    <t>2026265</t>
  </si>
  <si>
    <t>Lusapho</t>
  </si>
  <si>
    <t>Mantakana</t>
  </si>
  <si>
    <t>Lusapho Mantakana</t>
  </si>
  <si>
    <t>tl-lusapho.mantakana@masinyusane.org</t>
  </si>
  <si>
    <t>21/02/2008</t>
  </si>
  <si>
    <t>43 Tshabanqa Str,Nu1,Motherwell</t>
  </si>
  <si>
    <t>BCom Accounting</t>
  </si>
  <si>
    <t>BCom in Economics</t>
  </si>
  <si>
    <t>2026412</t>
  </si>
  <si>
    <t>Luyolo</t>
  </si>
  <si>
    <t>Mzimba</t>
  </si>
  <si>
    <t>Luyolo Mzimba</t>
  </si>
  <si>
    <t>tl-luyolo.mzimba@masinyusane.org</t>
  </si>
  <si>
    <t>6990 Tlaloe Str,KwaZakhele</t>
  </si>
  <si>
    <t>cerebos</t>
  </si>
  <si>
    <t>Economics/Logistics</t>
  </si>
  <si>
    <t>BCom</t>
  </si>
  <si>
    <t>2026253</t>
  </si>
  <si>
    <t>Maginindane</t>
  </si>
  <si>
    <t>Banoyolo</t>
  </si>
  <si>
    <t>Maginindane Banoyolo</t>
  </si>
  <si>
    <t>tl-maginindane.banoyolo@masinyusane.org</t>
  </si>
  <si>
    <t>33011 Nkandla Road,Joe Slovo</t>
  </si>
  <si>
    <t>2026120</t>
  </si>
  <si>
    <t>Malihlonono</t>
  </si>
  <si>
    <t>Mbasa</t>
  </si>
  <si>
    <t>Malihlonono Mbasa</t>
  </si>
  <si>
    <t>tl-malihlonono.mbasa@masinyusane.org</t>
  </si>
  <si>
    <t>079 367 6642</t>
  </si>
  <si>
    <t>071 745 1715</t>
  </si>
  <si>
    <t>38 Mangqashi street,ikamvelihle motherwell</t>
  </si>
  <si>
    <t>Fashion Fushion</t>
  </si>
  <si>
    <t>2026261</t>
  </si>
  <si>
    <t>Malizukiswe</t>
  </si>
  <si>
    <t>Skwefile</t>
  </si>
  <si>
    <t>Malizukiswe Skwefile</t>
  </si>
  <si>
    <t>tl-malizukiswe.skwefile@masinyusane.org</t>
  </si>
  <si>
    <t>26/02/2008</t>
  </si>
  <si>
    <t>08 Skhundla Str</t>
  </si>
  <si>
    <t>Chemistry</t>
  </si>
  <si>
    <t>Electrical engineering</t>
  </si>
  <si>
    <t>2026415</t>
  </si>
  <si>
    <t>Matthew</t>
  </si>
  <si>
    <t>Vickery</t>
  </si>
  <si>
    <t>Matthew Vickery</t>
  </si>
  <si>
    <t>tl-Matthew.Vickery@masinyusane.org</t>
  </si>
  <si>
    <t>ML</t>
  </si>
  <si>
    <t>0840840692</t>
  </si>
  <si>
    <t>0744725210</t>
  </si>
  <si>
    <t>62 Lodewyk Street</t>
  </si>
  <si>
    <t>JAS</t>
  </si>
  <si>
    <t>2026303</t>
  </si>
  <si>
    <t>Mbalentle</t>
  </si>
  <si>
    <t>Ngevayo</t>
  </si>
  <si>
    <t>Mbalentle Ngevayo</t>
  </si>
  <si>
    <t>tl-mbalentle.ngevayo@masinyusane.org</t>
  </si>
  <si>
    <t>16/03/2008</t>
  </si>
  <si>
    <t>2026206</t>
  </si>
  <si>
    <t>Mbali</t>
  </si>
  <si>
    <t>Baliso</t>
  </si>
  <si>
    <t>Mbali Baliso</t>
  </si>
  <si>
    <t>tl-mbali.baliso@masinyusane.org</t>
  </si>
  <si>
    <t>24/09/2007</t>
  </si>
  <si>
    <t>2026223</t>
  </si>
  <si>
    <t>Ndesi</t>
  </si>
  <si>
    <t>Mbali Ndesi</t>
  </si>
  <si>
    <t>tl-mbali.ndesi@masinyusane.org</t>
  </si>
  <si>
    <t>16/06/2007</t>
  </si>
  <si>
    <t>2026363</t>
  </si>
  <si>
    <t>Goqo</t>
  </si>
  <si>
    <t>Mbasa Goqo</t>
  </si>
  <si>
    <t>tl-mbasa.goqo@masinyusane.org</t>
  </si>
  <si>
    <t>16/12/2007</t>
  </si>
  <si>
    <t>0712160797080</t>
  </si>
  <si>
    <t>0731195121</t>
  </si>
  <si>
    <t>0734412739</t>
  </si>
  <si>
    <t>213 Lungelo Mlandu Street, Walmer</t>
  </si>
  <si>
    <t>Choice Clothing</t>
  </si>
  <si>
    <t>2026058</t>
  </si>
  <si>
    <t>Mesuli</t>
  </si>
  <si>
    <t>Thisani</t>
  </si>
  <si>
    <t>Mesuli Thisani</t>
  </si>
  <si>
    <t>tl-mesuli.thisani@masinyusane.org</t>
  </si>
  <si>
    <t>0807120708084</t>
  </si>
  <si>
    <t>0633054058</t>
  </si>
  <si>
    <t>0719915617</t>
  </si>
  <si>
    <t>33 Ndlolothi Street, NU 11 Motherwell</t>
  </si>
  <si>
    <t>2026066</t>
  </si>
  <si>
    <t>Mhleli Reuben</t>
  </si>
  <si>
    <t>Ndzoyi</t>
  </si>
  <si>
    <t>Mhleli Reuben Ndzoyi</t>
  </si>
  <si>
    <t>tl-mhleli.ndzoyi@masinyusane.org</t>
  </si>
  <si>
    <t>16/10/2006</t>
  </si>
  <si>
    <t>073 228 7071</t>
  </si>
  <si>
    <t>079 108 5945</t>
  </si>
  <si>
    <t>08 Bonilane Street, NU11 Motherwell</t>
  </si>
  <si>
    <t>AAU</t>
  </si>
  <si>
    <t>Bcom in Logistics</t>
  </si>
  <si>
    <t>Bcom in Food Management</t>
  </si>
  <si>
    <t>2026010</t>
  </si>
  <si>
    <t>Mihlali</t>
  </si>
  <si>
    <t>Jikwa</t>
  </si>
  <si>
    <t>Mihlali Jikwa</t>
  </si>
  <si>
    <t>tl-mihlali.jikwa@masinyusane.org</t>
  </si>
  <si>
    <t>0807266146081</t>
  </si>
  <si>
    <t>0680601352</t>
  </si>
  <si>
    <t>0734634339</t>
  </si>
  <si>
    <t>102 Mpongo Street, NU 7 Motherwell</t>
  </si>
  <si>
    <t>Goodyear</t>
  </si>
  <si>
    <t>Capitec</t>
  </si>
  <si>
    <t>2026128</t>
  </si>
  <si>
    <t>Mlumiso</t>
  </si>
  <si>
    <t>Mihlali Mlumiso</t>
  </si>
  <si>
    <t>tl-mihlali.mlumiso@masinyusane.org</t>
  </si>
  <si>
    <t>065 876 7084</t>
  </si>
  <si>
    <t>083 771 1902/073 737 4997</t>
  </si>
  <si>
    <t>41 Khaile Street , Motherwell</t>
  </si>
  <si>
    <t>2026203</t>
  </si>
  <si>
    <t>Yoywana</t>
  </si>
  <si>
    <t>Mihlali Yoywana</t>
  </si>
  <si>
    <t>tl-mihlali.yoywana@masinyusane.org</t>
  </si>
  <si>
    <t>0803160322084</t>
  </si>
  <si>
    <t>0796213705</t>
  </si>
  <si>
    <t>0737907357</t>
  </si>
  <si>
    <t>83 Spondo Street, Zwide</t>
  </si>
  <si>
    <t>Boxer</t>
  </si>
  <si>
    <t>2026070</t>
  </si>
  <si>
    <t>Zokoza</t>
  </si>
  <si>
    <t>Mihlali Zokoza</t>
  </si>
  <si>
    <t>tl-mihlali.zokoza@masinyusane.org</t>
  </si>
  <si>
    <t>078 305 1193</t>
  </si>
  <si>
    <t>079 088 5681</t>
  </si>
  <si>
    <t>29 Xolile Street, Shushukuma</t>
  </si>
  <si>
    <t>SPAR</t>
  </si>
  <si>
    <t>MUNICIPALITY</t>
  </si>
  <si>
    <t>2026224</t>
  </si>
  <si>
    <t>Mihle</t>
  </si>
  <si>
    <t>Notiki</t>
  </si>
  <si>
    <t>Mihle Notiki</t>
  </si>
  <si>
    <t>tl-mihle.notiki@masinyusane.org</t>
  </si>
  <si>
    <t>08/02-/2008</t>
  </si>
  <si>
    <t>Biomedical Engineering</t>
  </si>
  <si>
    <t>Phamarcy</t>
  </si>
  <si>
    <t>2026205</t>
  </si>
  <si>
    <t>Xakaxa</t>
  </si>
  <si>
    <t>Mihle Xakaxa</t>
  </si>
  <si>
    <t>tl-mihle.xakaxa@masinyusane.org</t>
  </si>
  <si>
    <t>14/01/2008</t>
  </si>
  <si>
    <t>2211 Makhwela Str,KwaZakhele</t>
  </si>
  <si>
    <t>Domestic work</t>
  </si>
  <si>
    <t>BCom Auditing</t>
  </si>
  <si>
    <t>2026057</t>
  </si>
  <si>
    <t>Mila</t>
  </si>
  <si>
    <t>Stofile</t>
  </si>
  <si>
    <t>Mila Stofile</t>
  </si>
  <si>
    <t>tl-mila.stofile@masinyusane.org</t>
  </si>
  <si>
    <t>0610030207084</t>
  </si>
  <si>
    <t>0695287167</t>
  </si>
  <si>
    <t>0814231157</t>
  </si>
  <si>
    <t>98 Nondlwana Street, NU 8 Motherwell</t>
  </si>
  <si>
    <t>2026013</t>
  </si>
  <si>
    <t>Minentle</t>
  </si>
  <si>
    <t>Khweshube</t>
  </si>
  <si>
    <t>Minentle Khweshube</t>
  </si>
  <si>
    <t>tl-minentle.khweshube@masinyusane.org</t>
  </si>
  <si>
    <t>15/02/2008</t>
  </si>
  <si>
    <t>0710809125</t>
  </si>
  <si>
    <t>0718458302</t>
  </si>
  <si>
    <t>8413 Daku Road, KwaZakhele</t>
  </si>
  <si>
    <t>Provincial Hospital</t>
  </si>
  <si>
    <t>2026254</t>
  </si>
  <si>
    <t>Munashe</t>
  </si>
  <si>
    <t>Mandimo</t>
  </si>
  <si>
    <t>Munashe Mandimo</t>
  </si>
  <si>
    <t>tl-munashe.mandimo@masinyusane.org</t>
  </si>
  <si>
    <t>9 Mgupe Str,KwaDwesi 6201</t>
  </si>
  <si>
    <t>Business management</t>
  </si>
  <si>
    <t>Interior design</t>
  </si>
  <si>
    <t>2026003</t>
  </si>
  <si>
    <t>Musa</t>
  </si>
  <si>
    <t>Banca</t>
  </si>
  <si>
    <t>Musa Banca</t>
  </si>
  <si>
    <t>tl-musa.banca@masinyusane.org</t>
  </si>
  <si>
    <t>0710025894084</t>
  </si>
  <si>
    <t>0799454085</t>
  </si>
  <si>
    <t>0613921343</t>
  </si>
  <si>
    <t>111 Mgwalana Street, NU 6 Motherwell</t>
  </si>
  <si>
    <t>Environmental Sciences</t>
  </si>
  <si>
    <t>Neuroscience</t>
  </si>
  <si>
    <t>2026366</t>
  </si>
  <si>
    <t>Musa Mavata</t>
  </si>
  <si>
    <t>tl-musa.mavata@masinyusane.org</t>
  </si>
  <si>
    <t>24/12/2007</t>
  </si>
  <si>
    <t>0712245877089</t>
  </si>
  <si>
    <t>0783516669</t>
  </si>
  <si>
    <t>0632499271</t>
  </si>
  <si>
    <t>NRD 157 New Rest, Seaview</t>
  </si>
  <si>
    <t>Aeronautical Sciences</t>
  </si>
  <si>
    <t>2026272</t>
  </si>
  <si>
    <t>Mziwakhe</t>
  </si>
  <si>
    <t>Bavuma</t>
  </si>
  <si>
    <t>Mziwakhe Bavuma</t>
  </si>
  <si>
    <t>tl-mziwakhe.bavuma@masinyusane.org</t>
  </si>
  <si>
    <t>22/12/2008</t>
  </si>
  <si>
    <t>2026102</t>
  </si>
  <si>
    <t>Nande</t>
  </si>
  <si>
    <t>Gegela</t>
  </si>
  <si>
    <t>Nande Gegela</t>
  </si>
  <si>
    <t>tl-nande.gegela@masinyusane.org</t>
  </si>
  <si>
    <t>073 590 3299</t>
  </si>
  <si>
    <t>04 Koliti street,Ikamvelihle Motherwell</t>
  </si>
  <si>
    <t>2026105</t>
  </si>
  <si>
    <t>Nasiphi</t>
  </si>
  <si>
    <t>Gxobole</t>
  </si>
  <si>
    <t>Nasiphi Gxobole</t>
  </si>
  <si>
    <t>tl-nasiphi.gxobole@masinyusane.org</t>
  </si>
  <si>
    <t>063 220 0921</t>
  </si>
  <si>
    <t>071 032 4866</t>
  </si>
  <si>
    <t>40 Maneli, NU10 Motherwell</t>
  </si>
  <si>
    <t>2026106</t>
  </si>
  <si>
    <t>Nelisa Amile</t>
  </si>
  <si>
    <t>Jayiya</t>
  </si>
  <si>
    <t>Nelisa Amile Jayiya</t>
  </si>
  <si>
    <t>tl-nelisa.jayiya@masinyusane.org</t>
  </si>
  <si>
    <t>29/08/2006</t>
  </si>
  <si>
    <t>065 559 0611</t>
  </si>
  <si>
    <t>076 800 8745</t>
  </si>
  <si>
    <t>37308 Ngximbe street, NU29 Motherwell</t>
  </si>
  <si>
    <t>Spar</t>
  </si>
  <si>
    <t>2026336</t>
  </si>
  <si>
    <t>Nelisa</t>
  </si>
  <si>
    <t>Hlebani</t>
  </si>
  <si>
    <t>Nelisa Hlebani</t>
  </si>
  <si>
    <t>tl-nelisa.hlebani@masinyusane.org</t>
  </si>
  <si>
    <t>26/11/2005</t>
  </si>
  <si>
    <t>2026158</t>
  </si>
  <si>
    <t>Neo</t>
  </si>
  <si>
    <t>Tolwana</t>
  </si>
  <si>
    <t>Neo Tolwana</t>
  </si>
  <si>
    <t>tl-neo.tolwana@masinyusane.org</t>
  </si>
  <si>
    <t>063 441 2102</t>
  </si>
  <si>
    <t>073 259 7667</t>
  </si>
  <si>
    <t>37 Letane street,NU4 Motherwell</t>
  </si>
  <si>
    <t>Fresh Market</t>
  </si>
  <si>
    <t>2026140</t>
  </si>
  <si>
    <t>Niviwe</t>
  </si>
  <si>
    <t>Nabo</t>
  </si>
  <si>
    <t>Niviwe Nabo</t>
  </si>
  <si>
    <t>tl-niviwe.nabo@masinyusane.org</t>
  </si>
  <si>
    <t>16/06/2008</t>
  </si>
  <si>
    <t>066 138 7633/079 996 0819</t>
  </si>
  <si>
    <t>066 138 7633</t>
  </si>
  <si>
    <t>072 776 8027</t>
  </si>
  <si>
    <t>78 Nyuturha ,NU1 Motherwell</t>
  </si>
  <si>
    <t>2026144</t>
  </si>
  <si>
    <t>Niyalakha</t>
  </si>
  <si>
    <t>Ntsengane</t>
  </si>
  <si>
    <t>Niyalakha Ntsengane</t>
  </si>
  <si>
    <t>tl-niyalakha.ntsengane@masinyusane.org</t>
  </si>
  <si>
    <t>063 098 0647</t>
  </si>
  <si>
    <t>073 484 5678</t>
  </si>
  <si>
    <t>21 Masinga Street , Motherwell</t>
  </si>
  <si>
    <t>2026179</t>
  </si>
  <si>
    <t>Nokuthula</t>
  </si>
  <si>
    <t>Tali</t>
  </si>
  <si>
    <t>Nokuthula Tali</t>
  </si>
  <si>
    <t>tl-nokuthula.tali@masinyusane.org</t>
  </si>
  <si>
    <t>2026359</t>
  </si>
  <si>
    <t>Noluthando Alulutho</t>
  </si>
  <si>
    <t>Gcememe</t>
  </si>
  <si>
    <t>Noluthando Alulutho Gcememe</t>
  </si>
  <si>
    <t>tl-noluthando.gcememe@masinyusane.org</t>
  </si>
  <si>
    <t>30 Joyi Street</t>
  </si>
  <si>
    <t>2026355</t>
  </si>
  <si>
    <t>Noluthando</t>
  </si>
  <si>
    <t>Bavuyile 35</t>
  </si>
  <si>
    <t>Noluthando Bans</t>
  </si>
  <si>
    <t>tl-noluthando.bans@masinyusane.org</t>
  </si>
  <si>
    <t>2026256</t>
  </si>
  <si>
    <t>Noluthando Mtati</t>
  </si>
  <si>
    <t>tl-noluthando.mtati@masinyusane.org</t>
  </si>
  <si>
    <t>22 Mabhida Str,KwaDwesi Ext</t>
  </si>
  <si>
    <t>Mechatronics Engineering</t>
  </si>
  <si>
    <t>2026164</t>
  </si>
  <si>
    <t>Nomathamsanqa</t>
  </si>
  <si>
    <t>Nomathamsanqa January</t>
  </si>
  <si>
    <t>tl-nomathamsanqa.january@masinyusane.org</t>
  </si>
  <si>
    <t>19/06/2008</t>
  </si>
  <si>
    <t>2026384</t>
  </si>
  <si>
    <t>Novice</t>
  </si>
  <si>
    <t>Chimufombo</t>
  </si>
  <si>
    <t>Novice Chimufombo</t>
  </si>
  <si>
    <t>tl-novice.chimufombo@masinyusane.org</t>
  </si>
  <si>
    <t>13/06/2006</t>
  </si>
  <si>
    <t>2026134</t>
  </si>
  <si>
    <t>Ntando</t>
  </si>
  <si>
    <t>Ntando Mripona</t>
  </si>
  <si>
    <t>tl-ntando.mripona@masinyusane.org</t>
  </si>
  <si>
    <t>071 030 5476</t>
  </si>
  <si>
    <t>067 925 9514/066 070 7792</t>
  </si>
  <si>
    <t>26 Ceru Street , Motherwell</t>
  </si>
  <si>
    <t>industrial engineering</t>
  </si>
  <si>
    <t>Petroleum Engineering</t>
  </si>
  <si>
    <t>2026165</t>
  </si>
  <si>
    <t>Ntsika</t>
  </si>
  <si>
    <t>Kwetane</t>
  </si>
  <si>
    <t>Ntsika Kwetane</t>
  </si>
  <si>
    <t>tl-ntsika.kwetane@masinyusane.org</t>
  </si>
  <si>
    <t>24/01/2008</t>
  </si>
  <si>
    <t>2026277</t>
  </si>
  <si>
    <t>Odwa</t>
  </si>
  <si>
    <t>Goxo</t>
  </si>
  <si>
    <t>Odwa Goxo</t>
  </si>
  <si>
    <t>tl-odwa.goxo@masinyusane.org</t>
  </si>
  <si>
    <t>19/08/2006</t>
  </si>
  <si>
    <t>2026338</t>
  </si>
  <si>
    <t>Odwa Nelson</t>
  </si>
  <si>
    <t>Kobo</t>
  </si>
  <si>
    <t>Odwa Nelson Kobo</t>
  </si>
  <si>
    <t>tl-odwa.kobo@masinyusane.org</t>
  </si>
  <si>
    <t>20/02/2008</t>
  </si>
  <si>
    <t>2026389</t>
  </si>
  <si>
    <t>Okuhle</t>
  </si>
  <si>
    <t>Sophaphaza</t>
  </si>
  <si>
    <t>Okuhle Sophaphaza</t>
  </si>
  <si>
    <t>tl-okuhle.sophaphaza@masinyusane.org</t>
  </si>
  <si>
    <t>26/02/2006</t>
  </si>
  <si>
    <t>2026115</t>
  </si>
  <si>
    <t>Okuhlekodwa</t>
  </si>
  <si>
    <t>Manzi</t>
  </si>
  <si>
    <t>Okuhlekodwa Manzi</t>
  </si>
  <si>
    <t>tl-okuhlekodwa.manzi@masinyusane.org</t>
  </si>
  <si>
    <t>073 485 4049</t>
  </si>
  <si>
    <t>060 712 0945</t>
  </si>
  <si>
    <t>078 087 8072</t>
  </si>
  <si>
    <t>49 Sakhwatsha street,NU8 ,Motherwell</t>
  </si>
  <si>
    <t>Supreme Finance</t>
  </si>
  <si>
    <t>Bachelor of Medicine and surgery</t>
  </si>
  <si>
    <t>2026034</t>
  </si>
  <si>
    <t>Okuyintando</t>
  </si>
  <si>
    <t>Nkandawire</t>
  </si>
  <si>
    <t>Okuyintando Nkandawire</t>
  </si>
  <si>
    <t>tl-okuyintando.nkandawire@masinyusane.org</t>
  </si>
  <si>
    <t>073 739 7930</t>
  </si>
  <si>
    <t>065 268 1436</t>
  </si>
  <si>
    <t>58 Bira NU4a , Motherwell</t>
  </si>
  <si>
    <t>Veterianary Science</t>
  </si>
  <si>
    <t>Agriculture</t>
  </si>
  <si>
    <t>Zoology ( Animal Biology)</t>
  </si>
  <si>
    <t>2026037</t>
  </si>
  <si>
    <t>Oliliso</t>
  </si>
  <si>
    <t>Nzewuza</t>
  </si>
  <si>
    <t>Oliliso Nzewuza</t>
  </si>
  <si>
    <t>tl-oliliso.nzewuza@masinyusane.org</t>
  </si>
  <si>
    <t>073 915 4431</t>
  </si>
  <si>
    <t>078 995 7962</t>
  </si>
  <si>
    <t>9 Tlotie street , wells estate</t>
  </si>
  <si>
    <t>Mathematical Science</t>
  </si>
  <si>
    <t>2026119</t>
  </si>
  <si>
    <t>Olothando</t>
  </si>
  <si>
    <t>Mbanga</t>
  </si>
  <si>
    <t>Olothando Mbanga</t>
  </si>
  <si>
    <t>tl-olothando.mbanga@masinyusane.org</t>
  </si>
  <si>
    <t>071 170 2920/076 805 9351</t>
  </si>
  <si>
    <t>071 170 2920</t>
  </si>
  <si>
    <t>072 764 2015</t>
  </si>
  <si>
    <t>L121A Mvemve street, NU9 motherwell</t>
  </si>
  <si>
    <t>2026249</t>
  </si>
  <si>
    <t>Oluphumezo</t>
  </si>
  <si>
    <t>Pati</t>
  </si>
  <si>
    <t>Oluphumezo Pati</t>
  </si>
  <si>
    <t>tl-oluphumezo.pati@masinyusane.org</t>
  </si>
  <si>
    <t>0703101231081</t>
  </si>
  <si>
    <t>0813750246</t>
  </si>
  <si>
    <t>0815713484</t>
  </si>
  <si>
    <t>0727913955</t>
  </si>
  <si>
    <t>35 Langalibalele Street, KwaDwesi Extension</t>
  </si>
  <si>
    <t>PEP Clothing</t>
  </si>
  <si>
    <t>Aberdare Cables</t>
  </si>
  <si>
    <t>BuildIt</t>
  </si>
  <si>
    <t>2026324</t>
  </si>
  <si>
    <t>Olwethu</t>
  </si>
  <si>
    <t>Mgcuwa</t>
  </si>
  <si>
    <t>Olwethu Mgcuwa</t>
  </si>
  <si>
    <t>tl-olwethu.mgcuwa@masinyusane.org</t>
  </si>
  <si>
    <t>0710100551088</t>
  </si>
  <si>
    <t>0650739708</t>
  </si>
  <si>
    <t>0734183493</t>
  </si>
  <si>
    <t>2019 Makhwele Street</t>
  </si>
  <si>
    <t>Triton</t>
  </si>
  <si>
    <t>HR</t>
  </si>
  <si>
    <t>2026072</t>
  </si>
  <si>
    <t>Onakho</t>
  </si>
  <si>
    <t>Matiso</t>
  </si>
  <si>
    <t>Onakho Matiso</t>
  </si>
  <si>
    <t>tl-onakho.matiso@masinyusane.org</t>
  </si>
  <si>
    <t>083 773 0809</t>
  </si>
  <si>
    <t>063 456 9291</t>
  </si>
  <si>
    <t>20 Ntimba NU11,Motherwell</t>
  </si>
  <si>
    <t>2026284</t>
  </si>
  <si>
    <t>Mbaligontsi</t>
  </si>
  <si>
    <t>Onakho Mbaligontsi</t>
  </si>
  <si>
    <t>tl-onakho.mbaligontsi@masinyusane.org</t>
  </si>
  <si>
    <t>23/08/2007</t>
  </si>
  <si>
    <t>2026068</t>
  </si>
  <si>
    <t>Onamandla</t>
  </si>
  <si>
    <t>Sikali</t>
  </si>
  <si>
    <t>Onamandla Sikali</t>
  </si>
  <si>
    <t>tl-onamandla.sikali@masinyusane.org</t>
  </si>
  <si>
    <t>20/05/2008</t>
  </si>
  <si>
    <t>073 319 7595</t>
  </si>
  <si>
    <t>083 487 1060</t>
  </si>
  <si>
    <t>39603 Ngajingaji Street, NU30 Motherwell</t>
  </si>
  <si>
    <t>Human Resource</t>
  </si>
  <si>
    <t>2026285</t>
  </si>
  <si>
    <t>Oneza</t>
  </si>
  <si>
    <t>Morano</t>
  </si>
  <si>
    <t>Oneza Morano</t>
  </si>
  <si>
    <t>tl-oneza.morano@masinyusane.org</t>
  </si>
  <si>
    <t>18/04/2008</t>
  </si>
  <si>
    <t>105 Mnenga Str,nu10,Motherwell</t>
  </si>
  <si>
    <t>Climatology</t>
  </si>
  <si>
    <t>Quantity surveying</t>
  </si>
  <si>
    <t>land surveying</t>
  </si>
  <si>
    <t>2026323</t>
  </si>
  <si>
    <t>Ongeziwe</t>
  </si>
  <si>
    <t>Ongeziwe Matshaya</t>
  </si>
  <si>
    <t>tl-ongeziwe.matshaya@masinyusane.org</t>
  </si>
  <si>
    <t>0731639122</t>
  </si>
  <si>
    <t>0656096569</t>
  </si>
  <si>
    <t>1733 Zokwana Street, KwaZakhele</t>
  </si>
  <si>
    <t>Firm</t>
  </si>
  <si>
    <t>2026329</t>
  </si>
  <si>
    <t>Onika</t>
  </si>
  <si>
    <t>Mateti</t>
  </si>
  <si>
    <t>Onika Mateti</t>
  </si>
  <si>
    <t>tl-onika.mateti@masinyusane.org</t>
  </si>
  <si>
    <t>Tyhilulwazi HS</t>
  </si>
  <si>
    <t>Zinyoka</t>
  </si>
  <si>
    <t>0687367150</t>
  </si>
  <si>
    <t>0719921546</t>
  </si>
  <si>
    <t>17926 Mtongana Street</t>
  </si>
  <si>
    <t>Military</t>
  </si>
  <si>
    <t>Security Guard</t>
  </si>
  <si>
    <t>Architectural technology</t>
  </si>
  <si>
    <t>education</t>
  </si>
  <si>
    <t>2026118</t>
  </si>
  <si>
    <t>Onke</t>
  </si>
  <si>
    <t>Mazala</t>
  </si>
  <si>
    <t>Onke Mazala</t>
  </si>
  <si>
    <t>tl-onke.mazala@masinyusane.org</t>
  </si>
  <si>
    <t>073 390 3079</t>
  </si>
  <si>
    <t>082 823 7362</t>
  </si>
  <si>
    <t>7 Ngxotwane street,NU9 motherwell</t>
  </si>
  <si>
    <t>Shutteprufe</t>
  </si>
  <si>
    <t>2026301</t>
  </si>
  <si>
    <t>Ndingaye</t>
  </si>
  <si>
    <t>Onke Ndingaye</t>
  </si>
  <si>
    <t>tl-onke.ndingaye@masinyusane.org</t>
  </si>
  <si>
    <t>2026019</t>
  </si>
  <si>
    <t>Othandwayo</t>
  </si>
  <si>
    <t>Bangani</t>
  </si>
  <si>
    <t>Othandwayo Bangani</t>
  </si>
  <si>
    <t>tl-othandwayo.bangani@masinyusane.org</t>
  </si>
  <si>
    <t>21/09/2007</t>
  </si>
  <si>
    <t>063 103 9417</t>
  </si>
  <si>
    <t>060 637 4329</t>
  </si>
  <si>
    <t>076 765 0163</t>
  </si>
  <si>
    <t>18 Tanga street , NU4b Motherwell</t>
  </si>
  <si>
    <t>SBV</t>
  </si>
  <si>
    <t>2026291</t>
  </si>
  <si>
    <t>Penny</t>
  </si>
  <si>
    <t>Othandwayo Penny</t>
  </si>
  <si>
    <t>tl-othandwayo.penny@masinyusane.org</t>
  </si>
  <si>
    <t>24/04/2008</t>
  </si>
  <si>
    <t>140 Khwalimanzi Str,nu3,Motherwell</t>
  </si>
  <si>
    <t>Digital marketing</t>
  </si>
  <si>
    <t>2026247</t>
  </si>
  <si>
    <t>Ovayo Hope</t>
  </si>
  <si>
    <t>Sibulo</t>
  </si>
  <si>
    <t>Ovayo Hope Sibulo</t>
  </si>
  <si>
    <t>tl-ovayo.sibulo@masinyusane.org</t>
  </si>
  <si>
    <t>0812100762085</t>
  </si>
  <si>
    <t>0640076634</t>
  </si>
  <si>
    <t>0828138300</t>
  </si>
  <si>
    <t>10969 Mcaphukiso Street, KwaZakhele</t>
  </si>
  <si>
    <t>Africa Timbers</t>
  </si>
  <si>
    <t>2026214</t>
  </si>
  <si>
    <t>Ovayo</t>
  </si>
  <si>
    <t>Kolisile</t>
  </si>
  <si>
    <t>Ovayo Kolisile</t>
  </si>
  <si>
    <t>tl-ovayo.kolisile@masinyusane.org</t>
  </si>
  <si>
    <t>2026313</t>
  </si>
  <si>
    <t>Sityolo</t>
  </si>
  <si>
    <t>Ovayo Sityolo</t>
  </si>
  <si>
    <t>tl-ovayo.sityolo@masinyusane.org</t>
  </si>
  <si>
    <t>2026282</t>
  </si>
  <si>
    <t>Maxakato</t>
  </si>
  <si>
    <t>Ovayo Maxakato</t>
  </si>
  <si>
    <t>tl-ovayo.maxakato@masinyusane.org</t>
  </si>
  <si>
    <t>28/09/2007</t>
  </si>
  <si>
    <t>ML,G,B,E</t>
  </si>
  <si>
    <t>2026055</t>
  </si>
  <si>
    <t>Owam</t>
  </si>
  <si>
    <t>Skrishi</t>
  </si>
  <si>
    <t>Owam Skrishi</t>
  </si>
  <si>
    <t>tl-owam.skrishi@masinyusane.org</t>
  </si>
  <si>
    <t>21/01/2008</t>
  </si>
  <si>
    <t>0801210113081</t>
  </si>
  <si>
    <t>0712463863</t>
  </si>
  <si>
    <t>0640745485</t>
  </si>
  <si>
    <t>34 Mzwazwa Street, NU 7 Motherwell</t>
  </si>
  <si>
    <t>2026275</t>
  </si>
  <si>
    <t>Oyama</t>
  </si>
  <si>
    <t>Oyama Dyubele</t>
  </si>
  <si>
    <t>tl-oyama.dyubele@masinyusane.org</t>
  </si>
  <si>
    <t>21/03/2007</t>
  </si>
  <si>
    <t>2026079</t>
  </si>
  <si>
    <t>Ndawo</t>
  </si>
  <si>
    <t>Oyama Ndawo</t>
  </si>
  <si>
    <t>tl-oyama.ndawo@masinyusane.org</t>
  </si>
  <si>
    <t>30/04/2007</t>
  </si>
  <si>
    <t>065 648 3888</t>
  </si>
  <si>
    <t>11202 Mahambehlala Street, Kwazakhele</t>
  </si>
  <si>
    <t>Traffic Department</t>
  </si>
  <si>
    <t>BSC ( Chemistry)</t>
  </si>
  <si>
    <t>2026141</t>
  </si>
  <si>
    <t>Ndokolo</t>
  </si>
  <si>
    <t>Oyama Ndokolo</t>
  </si>
  <si>
    <t>tl-oyama.ndokolo@masinyusane.org</t>
  </si>
  <si>
    <t>29/06/2008</t>
  </si>
  <si>
    <t>073 372 0708</t>
  </si>
  <si>
    <t>071 064 0505</t>
  </si>
  <si>
    <t>18 Mkhombe Street, NU1 Motherwell</t>
  </si>
  <si>
    <t>Mount Lounge</t>
  </si>
  <si>
    <t>Volves</t>
  </si>
  <si>
    <t>2026410</t>
  </si>
  <si>
    <t>Oyisa</t>
  </si>
  <si>
    <t>Matawe</t>
  </si>
  <si>
    <t>Oyisa Matawe</t>
  </si>
  <si>
    <t>tl-oyisa.matawe@masinyusane.org</t>
  </si>
  <si>
    <t>3410 Lukhwe Str,KwaZakhele</t>
  </si>
  <si>
    <t>2026082</t>
  </si>
  <si>
    <t>Qovane</t>
  </si>
  <si>
    <t>Oyisa Qovane</t>
  </si>
  <si>
    <t>tl-oyisa.qovane@masinyusane.org</t>
  </si>
  <si>
    <t>072 968 0446</t>
  </si>
  <si>
    <t>073 986 2054</t>
  </si>
  <si>
    <t>12 Mkhonto Street</t>
  </si>
  <si>
    <t>Dentist</t>
  </si>
  <si>
    <t>2026395</t>
  </si>
  <si>
    <t>Oyisa Williams</t>
  </si>
  <si>
    <t>tl-oyisa.williams@masinyusane.org</t>
  </si>
  <si>
    <t>2026300</t>
  </si>
  <si>
    <t>Phelokazi</t>
  </si>
  <si>
    <t>Mzongwana</t>
  </si>
  <si>
    <t>Phelokazi Mzongwana</t>
  </si>
  <si>
    <t>tl-phelokazi.mzongwana@masinyusane.org</t>
  </si>
  <si>
    <t>28/05/2007</t>
  </si>
  <si>
    <t>2026032</t>
  </si>
  <si>
    <t>Phila</t>
  </si>
  <si>
    <t>Mzizi</t>
  </si>
  <si>
    <t>Phila Mzizi</t>
  </si>
  <si>
    <t>tl-phila.mzizi@masinyusane.org</t>
  </si>
  <si>
    <t>17/12/2005</t>
  </si>
  <si>
    <t>078 362 9557</t>
  </si>
  <si>
    <t>079 713 2147</t>
  </si>
  <si>
    <t>17 Hlobo Street , Motherwell</t>
  </si>
  <si>
    <t>Sport management</t>
  </si>
  <si>
    <t>2026064</t>
  </si>
  <si>
    <t>Phumelela</t>
  </si>
  <si>
    <t>Mbalana</t>
  </si>
  <si>
    <t>Phumelela Mbalana</t>
  </si>
  <si>
    <t>tl-phumelela.mbalana@masinyusane.org</t>
  </si>
  <si>
    <t>079 408 1758</t>
  </si>
  <si>
    <t>068 348 5229</t>
  </si>
  <si>
    <t>05 Ilinga Street, NU12B Motherwell</t>
  </si>
  <si>
    <t>Cleaner at BMW</t>
  </si>
  <si>
    <t>2026112</t>
  </si>
  <si>
    <t>Phumelele</t>
  </si>
  <si>
    <t>Mabumbulu</t>
  </si>
  <si>
    <t>Phumelele Mabumbulu</t>
  </si>
  <si>
    <t>tl-phumelele.mabumbulu@masinyusane.org</t>
  </si>
  <si>
    <t>16/02/2007</t>
  </si>
  <si>
    <t>063 376 5034</t>
  </si>
  <si>
    <t>072 489 3480</t>
  </si>
  <si>
    <t>33 Hlengesi street,NU10 Motherwell</t>
  </si>
  <si>
    <t>2026208</t>
  </si>
  <si>
    <t>Phunyenzwa</t>
  </si>
  <si>
    <t>Dlepu</t>
  </si>
  <si>
    <t>Phunyenzwa Dlepu</t>
  </si>
  <si>
    <t>tl-phunyenzwa.dlepu@masinyusane.org</t>
  </si>
  <si>
    <t>2026174</t>
  </si>
  <si>
    <t>Princess Asenathi</t>
  </si>
  <si>
    <t>Mtwetafa</t>
  </si>
  <si>
    <t>Princess Asenathi Mtwetafa</t>
  </si>
  <si>
    <t>tl-princess.mtwetafa@masinyusane.org</t>
  </si>
  <si>
    <t>2026361</t>
  </si>
  <si>
    <t>Priviledge</t>
  </si>
  <si>
    <t>Chiware</t>
  </si>
  <si>
    <t>Priviledge Chiware</t>
  </si>
  <si>
    <t>tl-priviledge.chiware@masinyusane.org</t>
  </si>
  <si>
    <t>83-2042269 v 83</t>
  </si>
  <si>
    <t>0649336626</t>
  </si>
  <si>
    <t>0747296861</t>
  </si>
  <si>
    <t>19 Ntombekhaya Mgubasi Street, Walmer</t>
  </si>
  <si>
    <t>2026011</t>
  </si>
  <si>
    <t>Qaphelisa</t>
  </si>
  <si>
    <t>Jim</t>
  </si>
  <si>
    <t>Qaphelisa Jim</t>
  </si>
  <si>
    <t>tl-qaphelisa.jim@masinyusane.org</t>
  </si>
  <si>
    <t>0702140554081</t>
  </si>
  <si>
    <t>0730732509</t>
  </si>
  <si>
    <t>0780076893</t>
  </si>
  <si>
    <t>104 Mpongo Street, NU 7 Motherwell</t>
  </si>
  <si>
    <t>Steel pipes &amp; fittings</t>
  </si>
  <si>
    <t>Clinical Sciences</t>
  </si>
  <si>
    <t>2026319</t>
  </si>
  <si>
    <t>Qhawe Christopher</t>
  </si>
  <si>
    <t>Matthews</t>
  </si>
  <si>
    <t>Qhawe Christopher Matthews</t>
  </si>
  <si>
    <t>tl-qhawe.matthews@masinyusane.org</t>
  </si>
  <si>
    <t>18/12/2006</t>
  </si>
  <si>
    <t>2026383</t>
  </si>
  <si>
    <t>Ruchene</t>
  </si>
  <si>
    <t>Baukes</t>
  </si>
  <si>
    <t>Ruchene Baukes</t>
  </si>
  <si>
    <t>tl-ruchene.baukes@masinyusane.org</t>
  </si>
  <si>
    <t>17/08/2007</t>
  </si>
  <si>
    <t>2026163</t>
  </si>
  <si>
    <t>Sambesiwe</t>
  </si>
  <si>
    <t>Fanayo</t>
  </si>
  <si>
    <t>Sambesiwe Fanayo</t>
  </si>
  <si>
    <t>tl-sambesiwe.fanayo@masinyusane.org</t>
  </si>
  <si>
    <t>2026328</t>
  </si>
  <si>
    <t>Sandiswa</t>
  </si>
  <si>
    <t>Ngceza</t>
  </si>
  <si>
    <t>Sandiswa Ngceza</t>
  </si>
  <si>
    <t>tl-sandiswa.ngceza@masinyusane.org</t>
  </si>
  <si>
    <t>0805120139086</t>
  </si>
  <si>
    <t>Qaphelani</t>
  </si>
  <si>
    <t>0646748688</t>
  </si>
  <si>
    <t>0739331484</t>
  </si>
  <si>
    <t>378 Madakana Street, KwaZakhele</t>
  </si>
  <si>
    <t>Occupational Therapy</t>
  </si>
  <si>
    <t>2026357</t>
  </si>
  <si>
    <t>Sange</t>
  </si>
  <si>
    <t>Ntonjani</t>
  </si>
  <si>
    <t>Sange Ntonjani</t>
  </si>
  <si>
    <t>tl-sange.ntonjani@masinyusane.org</t>
  </si>
  <si>
    <t>ML,A,B</t>
  </si>
  <si>
    <t>2026087</t>
  </si>
  <si>
    <t>Sesethu</t>
  </si>
  <si>
    <t>Mbundu</t>
  </si>
  <si>
    <t>Sesethu Mbundu</t>
  </si>
  <si>
    <t>tl-sesethu.mbundu@masinyusane.org</t>
  </si>
  <si>
    <t>18/07/2008</t>
  </si>
  <si>
    <t>071 122 1801</t>
  </si>
  <si>
    <t>071 543 4996</t>
  </si>
  <si>
    <t>254 Ngabangaba Street</t>
  </si>
  <si>
    <t>2026269</t>
  </si>
  <si>
    <t>Mdlulwa</t>
  </si>
  <si>
    <t>Sesethu Mdlulwa</t>
  </si>
  <si>
    <t>tl-sesethu.mdlulwa@masinyusane.org</t>
  </si>
  <si>
    <t>16/04/2008</t>
  </si>
  <si>
    <t>0780803197/0640341484</t>
  </si>
  <si>
    <t>134 Zamukulungisa Str,Nu2,Motherwell</t>
  </si>
  <si>
    <t>2026396</t>
  </si>
  <si>
    <t>Sesihle</t>
  </si>
  <si>
    <t>Sesihle Gojela</t>
  </si>
  <si>
    <t>tl-sesihle.gojela@masinyusane.org</t>
  </si>
  <si>
    <t>17/09/2007</t>
  </si>
  <si>
    <t>Uni Fruit</t>
  </si>
  <si>
    <t>2026116</t>
  </si>
  <si>
    <t>Sesona</t>
  </si>
  <si>
    <t>Masingili</t>
  </si>
  <si>
    <t>Sesona Masingili</t>
  </si>
  <si>
    <t>tl-sesona.masingili@masinyusane.org</t>
  </si>
  <si>
    <t>071 911 3821</t>
  </si>
  <si>
    <t>073 067 5441</t>
  </si>
  <si>
    <t>140 Mandela street , Motherwell</t>
  </si>
  <si>
    <t>ISUZU</t>
  </si>
  <si>
    <t>2026160</t>
  </si>
  <si>
    <t>Sibabale</t>
  </si>
  <si>
    <t>Valela</t>
  </si>
  <si>
    <t>Sibabale Valela</t>
  </si>
  <si>
    <t>tl-sibabale.valela@masinyusane.org</t>
  </si>
  <si>
    <t>076 207 9875</t>
  </si>
  <si>
    <t>076 903 5851</t>
  </si>
  <si>
    <t>079 246 7596</t>
  </si>
  <si>
    <t>45 Ngwevana Street ,NU9</t>
  </si>
  <si>
    <t>Lear Cooperation</t>
  </si>
  <si>
    <t>2026007</t>
  </si>
  <si>
    <t>Sibabalwe</t>
  </si>
  <si>
    <t>Gagayi</t>
  </si>
  <si>
    <t>Sibabalwe Gagayi</t>
  </si>
  <si>
    <t>tl-sibabalwe.gagayi@masinyusane.org</t>
  </si>
  <si>
    <t>0804070135087</t>
  </si>
  <si>
    <t>0713017274</t>
  </si>
  <si>
    <t>0749312586</t>
  </si>
  <si>
    <t>102 Mpenzu Street, NU 7 Motherwell</t>
  </si>
  <si>
    <t>MBDA</t>
  </si>
  <si>
    <t>Clinical Psychology</t>
  </si>
  <si>
    <t>2026156</t>
  </si>
  <si>
    <t>Sibabalwe Stuurman</t>
  </si>
  <si>
    <t>tl-sibabalwe.stuurman@masinyusane.org</t>
  </si>
  <si>
    <t>24/05/2007</t>
  </si>
  <si>
    <t>063 265 1905</t>
  </si>
  <si>
    <t>078 871 0926</t>
  </si>
  <si>
    <t>17 Mpendulo Street , Motherwell</t>
  </si>
  <si>
    <t>Security</t>
  </si>
  <si>
    <t>2026289</t>
  </si>
  <si>
    <t>Sibahle</t>
  </si>
  <si>
    <t>Ngxetwana</t>
  </si>
  <si>
    <t>Sibahle Ngxetwana</t>
  </si>
  <si>
    <t>tl-sibahle.ngxetwana@masinyusane.org</t>
  </si>
  <si>
    <t>31 Nyathi Street</t>
  </si>
  <si>
    <t>Randcial</t>
  </si>
  <si>
    <t>2026041</t>
  </si>
  <si>
    <t>Sibongile</t>
  </si>
  <si>
    <t>Marandu</t>
  </si>
  <si>
    <t>Sibongile Marandu</t>
  </si>
  <si>
    <t>tl-sibongile.marandu@masinyusane.org</t>
  </si>
  <si>
    <t>AE690311</t>
  </si>
  <si>
    <t>0697808883</t>
  </si>
  <si>
    <t>0610052789</t>
  </si>
  <si>
    <t>39 Mokgato Street, NU 29 Motherwell</t>
  </si>
  <si>
    <t>Medicine (Eurology)</t>
  </si>
  <si>
    <t>2026268</t>
  </si>
  <si>
    <t>Sibulele</t>
  </si>
  <si>
    <t>Mbanzi</t>
  </si>
  <si>
    <t>Sibulele Mbanzi</t>
  </si>
  <si>
    <t>tl-sibulele.mbanzi@masinyusane.org</t>
  </si>
  <si>
    <t>29/01/2008</t>
  </si>
  <si>
    <t>90 Ndumba Str,Nu7,Motherwell</t>
  </si>
  <si>
    <t>2026121</t>
  </si>
  <si>
    <t>Mbewu</t>
  </si>
  <si>
    <t>Sibulele Mbewu</t>
  </si>
  <si>
    <t>tl-sibulele.mbewu@masinyusane.org</t>
  </si>
  <si>
    <t>27/12/2007</t>
  </si>
  <si>
    <t>068 754 3585</t>
  </si>
  <si>
    <t>073 469 7024</t>
  </si>
  <si>
    <t>75 Nashu streer, NU7 Motherwell</t>
  </si>
  <si>
    <t>2026241</t>
  </si>
  <si>
    <t>Mhlom</t>
  </si>
  <si>
    <t>Sibulele Mhlom</t>
  </si>
  <si>
    <t>tl-sibulele.mhlom@masinyusane.org</t>
  </si>
  <si>
    <t>13/05/2007</t>
  </si>
  <si>
    <t>2026259</t>
  </si>
  <si>
    <t>Ngumbela</t>
  </si>
  <si>
    <t>Sibulele Ngumbela</t>
  </si>
  <si>
    <t>tl-sibulele.ngumbela@masinyusane.org</t>
  </si>
  <si>
    <t>6718 Mbilini Str,Kwazakhele</t>
  </si>
  <si>
    <t>Dora Nginza Hospital</t>
  </si>
  <si>
    <t>2026150</t>
  </si>
  <si>
    <t>Sibusiso</t>
  </si>
  <si>
    <t>Salawa</t>
  </si>
  <si>
    <t>Sibusiso Salawa</t>
  </si>
  <si>
    <t>tl-sibusiso.salawa@masinyusane.org</t>
  </si>
  <si>
    <t>063 829 3118</t>
  </si>
  <si>
    <t>078 632 7652</t>
  </si>
  <si>
    <t>14 Qolora street ,NU4b Motherwell</t>
  </si>
  <si>
    <t>Shatterprufe</t>
  </si>
  <si>
    <t>2026251</t>
  </si>
  <si>
    <t>Sifiso</t>
  </si>
  <si>
    <t>Khumalo</t>
  </si>
  <si>
    <t>Sifiso Khumalo</t>
  </si>
  <si>
    <t>tl-sifiso.khumalo@masinyusane.org</t>
  </si>
  <si>
    <t>15/12/2007</t>
  </si>
  <si>
    <t>0786404367/0659788816</t>
  </si>
  <si>
    <t>26 Kawa Str, Salamntu</t>
  </si>
  <si>
    <t>DSTV</t>
  </si>
  <si>
    <t>Data analyst</t>
  </si>
  <si>
    <t>2026287</t>
  </si>
  <si>
    <t>Sihle</t>
  </si>
  <si>
    <t>Ncayo</t>
  </si>
  <si>
    <t>Sihle Ncayo</t>
  </si>
  <si>
    <t>tl-sihle.ncayo@masinyusane.org</t>
  </si>
  <si>
    <t>0763095541/0631478486</t>
  </si>
  <si>
    <t>19 Mzangwa Street</t>
  </si>
  <si>
    <t>Akacia Medical</t>
  </si>
  <si>
    <t>enviromental health</t>
  </si>
  <si>
    <t>2026382</t>
  </si>
  <si>
    <t>Zwelendaba</t>
  </si>
  <si>
    <t>Sihle Zwelendaba</t>
  </si>
  <si>
    <t>tl-sihle.zwelendaba@masinyusane.org</t>
  </si>
  <si>
    <t>0704125988086</t>
  </si>
  <si>
    <t>0634943460</t>
  </si>
  <si>
    <t>0714159146</t>
  </si>
  <si>
    <t>Mlandu Street, Walmer Links</t>
  </si>
  <si>
    <t>Software Development</t>
  </si>
  <si>
    <t>Information System Engineering</t>
  </si>
  <si>
    <t>2026014</t>
  </si>
  <si>
    <t>Silindokuhle</t>
  </si>
  <si>
    <t>Langwa</t>
  </si>
  <si>
    <t>Silindokuhle Langwa</t>
  </si>
  <si>
    <t>tl-silindokuhle.langwa@masinyusane.org</t>
  </si>
  <si>
    <t>0708291275087</t>
  </si>
  <si>
    <t>0735647945</t>
  </si>
  <si>
    <t>06 Avarage Street, Soweto On Sea</t>
  </si>
  <si>
    <t>Franchos</t>
  </si>
  <si>
    <t>2026026</t>
  </si>
  <si>
    <t>Manangele</t>
  </si>
  <si>
    <t>Silindokuhle Manangele</t>
  </si>
  <si>
    <t>tl-silindokuhle.manangele@masinyusane.org</t>
  </si>
  <si>
    <t>079 239 8991</t>
  </si>
  <si>
    <t>078 337 4486</t>
  </si>
  <si>
    <t>3 Pakamile street , ikamvelihle</t>
  </si>
  <si>
    <t>2026228</t>
  </si>
  <si>
    <t>Tokota</t>
  </si>
  <si>
    <t>Silindokuhle Tokota</t>
  </si>
  <si>
    <t>tl-silindokuhle.tokota@masinyusane.org</t>
  </si>
  <si>
    <t>28/03/2008</t>
  </si>
  <si>
    <t>2026096</t>
  </si>
  <si>
    <t>Simamkele</t>
  </si>
  <si>
    <t>Simamkele Booi</t>
  </si>
  <si>
    <t>tl-simamkele.booi@masinyusane.org</t>
  </si>
  <si>
    <t>28/12/2007</t>
  </si>
  <si>
    <t>071 220 1979</t>
  </si>
  <si>
    <t>071 540 2435</t>
  </si>
  <si>
    <t>08 Ngoma street ,kamvelihle ,Motherwell</t>
  </si>
  <si>
    <t>Scribante</t>
  </si>
  <si>
    <t>Cyber Security(Computer Science)</t>
  </si>
  <si>
    <t>2026233</t>
  </si>
  <si>
    <t>Dlambewu</t>
  </si>
  <si>
    <t>Simamkele Dlambewu</t>
  </si>
  <si>
    <t>tl-simamkele.dlambewu@masinyusane.org</t>
  </si>
  <si>
    <t>KwaZakhele HS</t>
  </si>
  <si>
    <t>2026212</t>
  </si>
  <si>
    <t>Jaca</t>
  </si>
  <si>
    <t>Simamkele Jaca</t>
  </si>
  <si>
    <t>tl-simamkele.jaca@masinyusane.org</t>
  </si>
  <si>
    <t>2026379</t>
  </si>
  <si>
    <t>Vimbi</t>
  </si>
  <si>
    <t>Simamkele Vimbi</t>
  </si>
  <si>
    <t>tl-simamkele.vimbi@masinyusane.org</t>
  </si>
  <si>
    <t>20/06/2007</t>
  </si>
  <si>
    <t>0706205904081</t>
  </si>
  <si>
    <t>0789878036</t>
  </si>
  <si>
    <t>0767666051</t>
  </si>
  <si>
    <t>1144 Airport Valley</t>
  </si>
  <si>
    <t>Network Administrator</t>
  </si>
  <si>
    <t>2026059</t>
  </si>
  <si>
    <t>Simnikiwe</t>
  </si>
  <si>
    <t>Tyali</t>
  </si>
  <si>
    <t>Simnikiwe Tyali</t>
  </si>
  <si>
    <t>tl-simnikiwe.tyali@masinyusane.org</t>
  </si>
  <si>
    <t>18/03/2007</t>
  </si>
  <si>
    <t>0703180446089</t>
  </si>
  <si>
    <t>0632651533</t>
  </si>
  <si>
    <t>0631417391</t>
  </si>
  <si>
    <t>11957 Ndongeni Street, KwaZakhele</t>
  </si>
  <si>
    <t>2026368</t>
  </si>
  <si>
    <t>Simo</t>
  </si>
  <si>
    <t>Mdolomba</t>
  </si>
  <si>
    <t>Simo Mdolomba</t>
  </si>
  <si>
    <t>tl-simo.mdolomba@masinyusane.org</t>
  </si>
  <si>
    <t>0712215381088</t>
  </si>
  <si>
    <t>0602570486</t>
  </si>
  <si>
    <t>0643317946</t>
  </si>
  <si>
    <t>06 Wav Airport Valley, Walmer</t>
  </si>
  <si>
    <t>Councillor's office</t>
  </si>
  <si>
    <t>2026337</t>
  </si>
  <si>
    <t>Sinako</t>
  </si>
  <si>
    <t>Kilane</t>
  </si>
  <si>
    <t>Sinako Kilane</t>
  </si>
  <si>
    <t>tl-sinako.kilane@masinyusane.org</t>
  </si>
  <si>
    <t>2026197</t>
  </si>
  <si>
    <t>Sinawe</t>
  </si>
  <si>
    <t>Ngani</t>
  </si>
  <si>
    <t>Sinawe Ngani</t>
  </si>
  <si>
    <t>tl-sinawe.ngani@masinyusane.org</t>
  </si>
  <si>
    <t>0712150474088</t>
  </si>
  <si>
    <t>0744830083</t>
  </si>
  <si>
    <t>0717781493</t>
  </si>
  <si>
    <t>14710 Marikana Street, Booysen</t>
  </si>
  <si>
    <t>Wits</t>
  </si>
  <si>
    <t>BEd Senior &amp; FET Phase</t>
  </si>
  <si>
    <t>BEd Intermediate Phase</t>
  </si>
  <si>
    <t>2026148</t>
  </si>
  <si>
    <t>Sinaye</t>
  </si>
  <si>
    <t>Pono</t>
  </si>
  <si>
    <t>Sinaye Pono</t>
  </si>
  <si>
    <t>tl-sinaye.pono@masinyusane.org</t>
  </si>
  <si>
    <t>061 494 1626</t>
  </si>
  <si>
    <t>073 595 4478</t>
  </si>
  <si>
    <t>14 Toleni Street , NU4b Motherwell</t>
  </si>
  <si>
    <t>Diagnostic Radiography</t>
  </si>
  <si>
    <t>Computer science</t>
  </si>
  <si>
    <t>2026209</t>
  </si>
  <si>
    <t>Sinayenathi</t>
  </si>
  <si>
    <t>Dlwengu</t>
  </si>
  <si>
    <t>Sinayenathi Dlwengu</t>
  </si>
  <si>
    <t>tl-sinayenathi.dlwengu@masinyusane.org</t>
  </si>
  <si>
    <t>BSc Chemistry</t>
  </si>
  <si>
    <t>2026390</t>
  </si>
  <si>
    <t>Sinazo</t>
  </si>
  <si>
    <t>Sithathu</t>
  </si>
  <si>
    <t>Sinazo Sithathu</t>
  </si>
  <si>
    <t>tl-sinazo.sithathu@masinyusane.org</t>
  </si>
  <si>
    <t>17/12/2007</t>
  </si>
  <si>
    <t>2026113</t>
  </si>
  <si>
    <t>Sinelitha</t>
  </si>
  <si>
    <t>Magutyana</t>
  </si>
  <si>
    <t>Sinelitha Magutyana</t>
  </si>
  <si>
    <t>tl-sinelitha.magutyana@masinyusane.org</t>
  </si>
  <si>
    <t>18/09/2007</t>
  </si>
  <si>
    <t>063 884 4077</t>
  </si>
  <si>
    <t>073 689 7872</t>
  </si>
  <si>
    <t>336 Nosidima street , Motherwell</t>
  </si>
  <si>
    <t>2026177</t>
  </si>
  <si>
    <t>Sinesipho</t>
  </si>
  <si>
    <t>Nobomvu</t>
  </si>
  <si>
    <t>Sinesipho Nobomvu</t>
  </si>
  <si>
    <t>tl-sinesipho.nobomvu@masinyusane.org</t>
  </si>
  <si>
    <t>28/06/2007</t>
  </si>
  <si>
    <t>2026167</t>
  </si>
  <si>
    <t>Dainah</t>
  </si>
  <si>
    <t>Dainah Machaka</t>
  </si>
  <si>
    <t>tl-dainah.machaka@masinyusane.org</t>
  </si>
  <si>
    <t>2026171</t>
  </si>
  <si>
    <t>Sinesipho Onika</t>
  </si>
  <si>
    <t>Matinisi</t>
  </si>
  <si>
    <t>Sinesipho Onika Matinisi</t>
  </si>
  <si>
    <t>tl-sinesipho.matinisi@masinyusane.org</t>
  </si>
  <si>
    <t>2026065</t>
  </si>
  <si>
    <t>Sinethemba</t>
  </si>
  <si>
    <t>Mrubata</t>
  </si>
  <si>
    <t>Sinethemba Mrubata</t>
  </si>
  <si>
    <t>tl-sinethemba.mrubata@masinyusane.org</t>
  </si>
  <si>
    <t>073 690 8472</t>
  </si>
  <si>
    <t>072 504 2569</t>
  </si>
  <si>
    <t>21 Nkobongo Street, NU9 Motherwell</t>
  </si>
  <si>
    <t>2026006</t>
  </si>
  <si>
    <t>Sinomtha</t>
  </si>
  <si>
    <t>Dzeya</t>
  </si>
  <si>
    <t>Sinomtha Dzeya</t>
  </si>
  <si>
    <t>tl-sinomtha.dzeya@masinyusane.org</t>
  </si>
  <si>
    <t>0709040399087</t>
  </si>
  <si>
    <t>0717730070</t>
  </si>
  <si>
    <t>0734156757</t>
  </si>
  <si>
    <t>36626 Nqilo Street, NU 29 Motherwell</t>
  </si>
  <si>
    <t>2026221</t>
  </si>
  <si>
    <t>Maqubela</t>
  </si>
  <si>
    <t>Sinomtha Maqubela</t>
  </si>
  <si>
    <t>tl-sinomtha.maqubela@masinyusane.org</t>
  </si>
  <si>
    <t>24/07/2007</t>
  </si>
  <si>
    <t>2026194</t>
  </si>
  <si>
    <t>Sinovuyo</t>
  </si>
  <si>
    <t>Maxama</t>
  </si>
  <si>
    <t>Sinovuyo Maxama</t>
  </si>
  <si>
    <t>tl-sinovuyo.maxama@masinyusane.org</t>
  </si>
  <si>
    <t>23/06/2007</t>
  </si>
  <si>
    <t>0646634419</t>
  </si>
  <si>
    <t>0735562199</t>
  </si>
  <si>
    <t>121 Van Riebeeck Street, Westering</t>
  </si>
  <si>
    <t>ECD Pratictioner</t>
  </si>
  <si>
    <t>Hospital</t>
  </si>
  <si>
    <t>2026039</t>
  </si>
  <si>
    <t>Tofile</t>
  </si>
  <si>
    <t>Sinovuyo Tofile</t>
  </si>
  <si>
    <t>tl-sinovuyo.tofile@masinyusane.org</t>
  </si>
  <si>
    <t>083 464 6499</t>
  </si>
  <si>
    <t>081 802 1218/078 476 8835</t>
  </si>
  <si>
    <t>9441 Mveliso Street</t>
  </si>
  <si>
    <t>Transet</t>
  </si>
  <si>
    <t>Chartered Accountancy</t>
  </si>
  <si>
    <t>Economic Analyst</t>
  </si>
  <si>
    <t>Financial Auditor</t>
  </si>
  <si>
    <t>2026243</t>
  </si>
  <si>
    <t>Sinoxolo Nosipho</t>
  </si>
  <si>
    <t>Funani</t>
  </si>
  <si>
    <t>Sinoxolo Nosipho Funani</t>
  </si>
  <si>
    <t>tl-sinoxolo.funani@masinyusane.org</t>
  </si>
  <si>
    <t>0710070715085</t>
  </si>
  <si>
    <t>0694124793</t>
  </si>
  <si>
    <t>0610909199</t>
  </si>
  <si>
    <t>94 Mpukane Street, Walmer</t>
  </si>
  <si>
    <t>Hi-Tech Doors</t>
  </si>
  <si>
    <t>Business Informatics</t>
  </si>
  <si>
    <t>Construction</t>
  </si>
  <si>
    <t>2026092</t>
  </si>
  <si>
    <t>Siphamandla</t>
  </si>
  <si>
    <t>Afrika</t>
  </si>
  <si>
    <t>Siphamandla Afrika</t>
  </si>
  <si>
    <t>tl-siphamandla.afrika@masinyusane.org</t>
  </si>
  <si>
    <t>073 933 5537</t>
  </si>
  <si>
    <t>073 593 3565</t>
  </si>
  <si>
    <t>41 Mboyisa street , Motherwell</t>
  </si>
  <si>
    <t>2026400</t>
  </si>
  <si>
    <t>Siphiwokuhle</t>
  </si>
  <si>
    <t>Mdana</t>
  </si>
  <si>
    <t>Siphiwokuhle Mdana</t>
  </si>
  <si>
    <t>tl-siphiwokuhle.mdana@masinyusane.org</t>
  </si>
  <si>
    <t>4 Kwatsha Street</t>
  </si>
  <si>
    <t>2026152</t>
  </si>
  <si>
    <t>Sipho Christopher</t>
  </si>
  <si>
    <t>Silo</t>
  </si>
  <si>
    <t>Sipho Christopher Silo</t>
  </si>
  <si>
    <t>tl-sipho.silo@masinyusane.org</t>
  </si>
  <si>
    <t>063 018 8518</t>
  </si>
  <si>
    <t>069 797 8356</t>
  </si>
  <si>
    <t>75 Njakazi street , NU9 Motherwell</t>
  </si>
  <si>
    <t>2026216</t>
  </si>
  <si>
    <t>Siphosethu</t>
  </si>
  <si>
    <t>Kupiso</t>
  </si>
  <si>
    <t>Siphosethu Kupiso</t>
  </si>
  <si>
    <t>tl-siphosethu.kupiso@masinyusane.org</t>
  </si>
  <si>
    <t>2026117</t>
  </si>
  <si>
    <t>Matiwana</t>
  </si>
  <si>
    <t>Siphosethu Matiwana</t>
  </si>
  <si>
    <t>tl-siphosethu.matiwana@masinyusane.org</t>
  </si>
  <si>
    <t>073 118 6435</t>
  </si>
  <si>
    <t>060 348 3935</t>
  </si>
  <si>
    <t>65 Zadunge Street , wells estate</t>
  </si>
  <si>
    <t>2026326</t>
  </si>
  <si>
    <t>Nkolothi</t>
  </si>
  <si>
    <t>Siphosethu Nkolothi</t>
  </si>
  <si>
    <t>tl-siphosethu.nkolothi@masinyusane.org</t>
  </si>
  <si>
    <t>30/08/2007</t>
  </si>
  <si>
    <t>4 Msuthu , Joe Slovo</t>
  </si>
  <si>
    <t>Hotel</t>
  </si>
  <si>
    <t>Shutterprufe</t>
  </si>
  <si>
    <t>engineering</t>
  </si>
  <si>
    <t>2026181</t>
  </si>
  <si>
    <t>Siphumeze Queen</t>
  </si>
  <si>
    <t>Melane</t>
  </si>
  <si>
    <t>Siphumeze Queen Melane</t>
  </si>
  <si>
    <t>tl-siphumeze.melane@masinyusane.org</t>
  </si>
  <si>
    <t>0788280417/'0833095453</t>
  </si>
  <si>
    <t>32 Ngubelanga Str,Motherwell</t>
  </si>
  <si>
    <t>2026097</t>
  </si>
  <si>
    <t>Sisipho</t>
  </si>
  <si>
    <t>Boto</t>
  </si>
  <si>
    <t>Sisipho Boto</t>
  </si>
  <si>
    <t>tl-sisipho.boto@masinyusane.org</t>
  </si>
  <si>
    <t>21/06/2007</t>
  </si>
  <si>
    <t>068 391 3349</t>
  </si>
  <si>
    <t>078 566 3725</t>
  </si>
  <si>
    <t>083 506 3723</t>
  </si>
  <si>
    <t>26 Khala street, NU11 Motherwell</t>
  </si>
  <si>
    <t>2026104</t>
  </si>
  <si>
    <t>Gwente</t>
  </si>
  <si>
    <t>Sisipho Gwente</t>
  </si>
  <si>
    <t>tl-sisipho.gwente@masinyusane.org</t>
  </si>
  <si>
    <t>076 643 5942</t>
  </si>
  <si>
    <t>078 958 3189</t>
  </si>
  <si>
    <t>40 Gaga street , NU29 Motherwell</t>
  </si>
  <si>
    <t>Love more kids</t>
  </si>
  <si>
    <t>Hepro</t>
  </si>
  <si>
    <t>Data Scientist</t>
  </si>
  <si>
    <t>Cyber security (Computer Science)</t>
  </si>
  <si>
    <t>2026090</t>
  </si>
  <si>
    <t>Tanda</t>
  </si>
  <si>
    <t>Sisipho Tanda</t>
  </si>
  <si>
    <t>tl-sisipho.tanda@masinyusane.org</t>
  </si>
  <si>
    <t>30/12/2007</t>
  </si>
  <si>
    <t>078 027 2877</t>
  </si>
  <si>
    <t>061 202 8150</t>
  </si>
  <si>
    <t>8 Mlambo street , nu10 Motherwell</t>
  </si>
  <si>
    <t>2026280</t>
  </si>
  <si>
    <t>Sitha</t>
  </si>
  <si>
    <t>Sitha Maneli</t>
  </si>
  <si>
    <t>tl-sitha.maneli@masinyusane.org</t>
  </si>
  <si>
    <t>2026264</t>
  </si>
  <si>
    <t>Sithenkosi</t>
  </si>
  <si>
    <t>Magadu</t>
  </si>
  <si>
    <t>Sithenkosi Magadu</t>
  </si>
  <si>
    <t>tl-sithenkosi.magadu@masinyusane.org</t>
  </si>
  <si>
    <t>13 Nkwenkwezi Str,Kamvelihle phase2</t>
  </si>
  <si>
    <t>Bay Gas</t>
  </si>
  <si>
    <t>Business studies</t>
  </si>
  <si>
    <t>Business administration</t>
  </si>
  <si>
    <t>2026145</t>
  </si>
  <si>
    <t>Sivuyise</t>
  </si>
  <si>
    <t>Nxasana</t>
  </si>
  <si>
    <t>Sivuyise Nxasana</t>
  </si>
  <si>
    <t>tl-sivuyise.nxasana@masinyusane.org</t>
  </si>
  <si>
    <t>060 505 5411</t>
  </si>
  <si>
    <t>078 364 7284</t>
  </si>
  <si>
    <t>31 Sigangala Street , Motherwell</t>
  </si>
  <si>
    <t>Next Gen</t>
  </si>
  <si>
    <t>Oceanographer</t>
  </si>
  <si>
    <t>Aerospace Engineering</t>
  </si>
  <si>
    <t>2026114</t>
  </si>
  <si>
    <t>Siyabulela</t>
  </si>
  <si>
    <t>Mali</t>
  </si>
  <si>
    <t>Siyabulela Mali</t>
  </si>
  <si>
    <t>tl-siyabulela.mali@masinyusane.org</t>
  </si>
  <si>
    <t>16/09/2007</t>
  </si>
  <si>
    <t>065 649 5198</t>
  </si>
  <si>
    <t>065 649 5189</t>
  </si>
  <si>
    <t>076 274 7799</t>
  </si>
  <si>
    <t>22 Tshoyi street,NU4b ,Motherwell</t>
  </si>
  <si>
    <t>Fire Department</t>
  </si>
  <si>
    <t>Marine Science(Oceanography)</t>
  </si>
  <si>
    <t>2026234</t>
  </si>
  <si>
    <t>Siyamamkela</t>
  </si>
  <si>
    <t>Khashimani</t>
  </si>
  <si>
    <t>Siyamamkela Khashimani</t>
  </si>
  <si>
    <t>tl-siyamamkela.khashimani@masinyusane.org</t>
  </si>
  <si>
    <t>130 Molly Village, Nomathamsanqa</t>
  </si>
  <si>
    <t>2026093</t>
  </si>
  <si>
    <t>Siyamthanda</t>
  </si>
  <si>
    <t>Apleni</t>
  </si>
  <si>
    <t>Siyamthanda Apleni</t>
  </si>
  <si>
    <t>tl-siyamthanda.apleni@masinyusane.org</t>
  </si>
  <si>
    <t>061 889 5462</t>
  </si>
  <si>
    <t>073 622 4772</t>
  </si>
  <si>
    <t>30 Ndlulamthi street,NU1 Motherwell</t>
  </si>
  <si>
    <t>Marine Biology</t>
  </si>
  <si>
    <t>2026345</t>
  </si>
  <si>
    <t>Moses</t>
  </si>
  <si>
    <t>Siyamthanda Moses</t>
  </si>
  <si>
    <t>tl-siyamthanda.moses@masinyusane.org</t>
  </si>
  <si>
    <t>19/12/2007</t>
  </si>
  <si>
    <t>2026135</t>
  </si>
  <si>
    <t>Mtshakazi</t>
  </si>
  <si>
    <t>Siyamthanda Mtshakazi</t>
  </si>
  <si>
    <t>tl-siyamthanda.mtshakazi@masinyusane.org</t>
  </si>
  <si>
    <t>13/07/2007</t>
  </si>
  <si>
    <t>064 881 0909</t>
  </si>
  <si>
    <t>078 864 1396/078 264 1396</t>
  </si>
  <si>
    <t>115 Bolo Street , Motherwell</t>
  </si>
  <si>
    <t>Aeronautical engineering</t>
  </si>
  <si>
    <t>2026262</t>
  </si>
  <si>
    <t>Siyanda</t>
  </si>
  <si>
    <t>Tsoyi</t>
  </si>
  <si>
    <t>Siyanda Tsoyi</t>
  </si>
  <si>
    <t>tl-siyanda.tsoyi@masinyusane.org</t>
  </si>
  <si>
    <t>32906 Nkandla Road</t>
  </si>
  <si>
    <t>2026294</t>
  </si>
  <si>
    <t>Siyasanga</t>
  </si>
  <si>
    <t>Yola</t>
  </si>
  <si>
    <t>Siyasanga Yola</t>
  </si>
  <si>
    <t>tl-siyasanga.yola@masinyusane.org</t>
  </si>
  <si>
    <t>238 Mbabala Str,nu1,Motherwell</t>
  </si>
  <si>
    <t>Farvia</t>
  </si>
  <si>
    <t>Biology (Bsc)</t>
  </si>
  <si>
    <t>Automotive Technology</t>
  </si>
  <si>
    <t>Supply management and logistics</t>
  </si>
  <si>
    <t>2026378</t>
  </si>
  <si>
    <t>Siyeni</t>
  </si>
  <si>
    <t>Sithelo</t>
  </si>
  <si>
    <t>Siyeni Sithelo</t>
  </si>
  <si>
    <t>tl-siyeni.sithelo@masinyusane.org</t>
  </si>
  <si>
    <t>0402125757086</t>
  </si>
  <si>
    <t>0836502245</t>
  </si>
  <si>
    <t>0656306533</t>
  </si>
  <si>
    <t>7736 Bhabhathane Street, Walmer</t>
  </si>
  <si>
    <t>Europe Cars</t>
  </si>
  <si>
    <t>2026189</t>
  </si>
  <si>
    <t>Siyolise</t>
  </si>
  <si>
    <t>Ntengu</t>
  </si>
  <si>
    <t>Siyolise Ntengu</t>
  </si>
  <si>
    <t>tl-siyolise.ntengu@masinyusane.org</t>
  </si>
  <si>
    <t>0789902203/0730403820</t>
  </si>
  <si>
    <t>19 Barnes Str,Kamvelihle</t>
  </si>
  <si>
    <t>Eyethu Fishing</t>
  </si>
  <si>
    <t>2026191</t>
  </si>
  <si>
    <t>Someleze</t>
  </si>
  <si>
    <t>Lukwe</t>
  </si>
  <si>
    <t>Someleze Lukwe</t>
  </si>
  <si>
    <t>tl-someleze.lukwe@masinyusane.org</t>
  </si>
  <si>
    <t>079 058 9925</t>
  </si>
  <si>
    <t>078 399 4639</t>
  </si>
  <si>
    <t>12842 Bazi Street</t>
  </si>
  <si>
    <t>Dischem</t>
  </si>
  <si>
    <t>Diploma in Economics</t>
  </si>
  <si>
    <t>Higher Certificate in Business studies</t>
  </si>
  <si>
    <t>Entrepreneurship</t>
  </si>
  <si>
    <t>2026222</t>
  </si>
  <si>
    <t>Somila</t>
  </si>
  <si>
    <t>Mpalangasana</t>
  </si>
  <si>
    <t>Somila Mpalangasana</t>
  </si>
  <si>
    <t>tl-somila.mpalangasana@masinyusane.org</t>
  </si>
  <si>
    <t>2026219</t>
  </si>
  <si>
    <t>Somilasande</t>
  </si>
  <si>
    <t>Maci</t>
  </si>
  <si>
    <t>Somilasande Maci</t>
  </si>
  <si>
    <t>tl-somilasande.maci@masinyusane.org</t>
  </si>
  <si>
    <t>21/12/2006</t>
  </si>
  <si>
    <t>2026043</t>
  </si>
  <si>
    <t>Sophia</t>
  </si>
  <si>
    <t>Museri</t>
  </si>
  <si>
    <t>Sophia Museri</t>
  </si>
  <si>
    <t>tl-sophia.museri@masinyusane.org</t>
  </si>
  <si>
    <t>28/04/2006</t>
  </si>
  <si>
    <t>0658865051</t>
  </si>
  <si>
    <t>0613061639</t>
  </si>
  <si>
    <t>37 Dyakalashe Street, NU 12 Motherwell</t>
  </si>
  <si>
    <t>Bluewater Bay</t>
  </si>
  <si>
    <t>2026193</t>
  </si>
  <si>
    <t>Sphesihle</t>
  </si>
  <si>
    <t>Zatu</t>
  </si>
  <si>
    <t>Sphesihle Zatu</t>
  </si>
  <si>
    <t>tl-sphesihle.zatu@masinyusane.org</t>
  </si>
  <si>
    <t>29/12/2007</t>
  </si>
  <si>
    <t>25 Kwane Nu6 Motherwell</t>
  </si>
  <si>
    <t>Coca Cola</t>
  </si>
  <si>
    <t>2026375</t>
  </si>
  <si>
    <t>Spumeze</t>
  </si>
  <si>
    <t>Ngcaphe</t>
  </si>
  <si>
    <t>Spumeze Ngcaphe</t>
  </si>
  <si>
    <t>tl-spumeze.ngcaphe@masinyusane.org</t>
  </si>
  <si>
    <t>0706040908081</t>
  </si>
  <si>
    <t>0818784855</t>
  </si>
  <si>
    <t>0679145279</t>
  </si>
  <si>
    <t>06 Lamani Street, Walmer</t>
  </si>
  <si>
    <t>Self Employed</t>
  </si>
  <si>
    <t>2026327</t>
  </si>
  <si>
    <t>Syanda</t>
  </si>
  <si>
    <t>Shangase</t>
  </si>
  <si>
    <t>Syanda Shangase</t>
  </si>
  <si>
    <t>tl-syanda.shangase@masinyusane.org</t>
  </si>
  <si>
    <t>0701086264085</t>
  </si>
  <si>
    <t>0798659413</t>
  </si>
  <si>
    <t>0797937335</t>
  </si>
  <si>
    <t>1 Roberts Lane, North End</t>
  </si>
  <si>
    <t>Wits, NWU, UP, UCT</t>
  </si>
  <si>
    <t>2026192</t>
  </si>
  <si>
    <t>Tando</t>
  </si>
  <si>
    <t>Zake</t>
  </si>
  <si>
    <t>Tando Zake</t>
  </si>
  <si>
    <t>tl-tando.zake@masinyusane.org</t>
  </si>
  <si>
    <t>9357 Buyambo Str</t>
  </si>
  <si>
    <t>2026425</t>
  </si>
  <si>
    <t>Tarunvarin</t>
  </si>
  <si>
    <t>Aroonslam</t>
  </si>
  <si>
    <t>Tarunvarin Aroonslam</t>
  </si>
  <si>
    <t>tl-Tarunvarin.Aroonslam@masinyusane.org</t>
  </si>
  <si>
    <t>0711075546087</t>
  </si>
  <si>
    <t>0635462249</t>
  </si>
  <si>
    <t>0687086778</t>
  </si>
  <si>
    <t>39 Sydenham Road</t>
  </si>
  <si>
    <t>MAC</t>
  </si>
  <si>
    <t>Department of Labour</t>
  </si>
  <si>
    <t>2026187</t>
  </si>
  <si>
    <t>Thabang Aviwe</t>
  </si>
  <si>
    <t>Thabang Aviwe Zita</t>
  </si>
  <si>
    <t>tl-thabang.zita@masinyusane.org</t>
  </si>
  <si>
    <t>0803181342087</t>
  </si>
  <si>
    <t>076 235 0015</t>
  </si>
  <si>
    <t>11 Konofile street , nu11 Motherwell</t>
  </si>
  <si>
    <t>Architecturial Studies</t>
  </si>
  <si>
    <t>2026029</t>
  </si>
  <si>
    <t>Thando</t>
  </si>
  <si>
    <t>Mazibuko</t>
  </si>
  <si>
    <t>Thando Mazibuko</t>
  </si>
  <si>
    <t>tl-thando.mazibuko@masinyusane.org</t>
  </si>
  <si>
    <t>0410105120084</t>
  </si>
  <si>
    <t>071 086 2199</t>
  </si>
  <si>
    <t>078 426 4173</t>
  </si>
  <si>
    <t>63 Gxulu Street , NU5 Motherwell</t>
  </si>
  <si>
    <t>2026124</t>
  </si>
  <si>
    <t>Thandokazi</t>
  </si>
  <si>
    <t>Mfundisi</t>
  </si>
  <si>
    <t>Thandokazi Mfundisi</t>
  </si>
  <si>
    <t>tl-thandokazi.mfundisi@masinyusane.org</t>
  </si>
  <si>
    <t>0801071243084</t>
  </si>
  <si>
    <t>071 182 0724</t>
  </si>
  <si>
    <t>067 872 3363</t>
  </si>
  <si>
    <t>22 Mlonji street , NU8 Motherwell</t>
  </si>
  <si>
    <t>2026031</t>
  </si>
  <si>
    <t>Thembisa</t>
  </si>
  <si>
    <t>Mbilane</t>
  </si>
  <si>
    <t>Thembisa Mbilane</t>
  </si>
  <si>
    <t>tl-thembisa.mbilane@masinyusane.org</t>
  </si>
  <si>
    <t>22/12/2004</t>
  </si>
  <si>
    <t>0412220648080</t>
  </si>
  <si>
    <t>071 427 2992</t>
  </si>
  <si>
    <t>060 461 2419</t>
  </si>
  <si>
    <t>2848 Elephant park, wells estate</t>
  </si>
  <si>
    <t>2026371</t>
  </si>
  <si>
    <t>Thimna</t>
  </si>
  <si>
    <t>Mpuntshe</t>
  </si>
  <si>
    <t>Thimna Mpuntshe</t>
  </si>
  <si>
    <t>tl-thimna.mpuntshe@masinyusane.org</t>
  </si>
  <si>
    <t>2026411</t>
  </si>
  <si>
    <t>Ntile</t>
  </si>
  <si>
    <t>Thimna Ntile</t>
  </si>
  <si>
    <t>tl-thimna.ntile@masinyusane.org</t>
  </si>
  <si>
    <t>23/03/2008</t>
  </si>
  <si>
    <t>0833730921/0835250805</t>
  </si>
  <si>
    <t>7180 Mtshiselwa Str,KwaZakhele</t>
  </si>
  <si>
    <t>BCom in Business Management</t>
  </si>
  <si>
    <t>Diploma in Taxation</t>
  </si>
  <si>
    <t>2026376</t>
  </si>
  <si>
    <t>Ntozini</t>
  </si>
  <si>
    <t>Thimna Ntozini</t>
  </si>
  <si>
    <t>tl-thimna.ntozini@masinyusane.org</t>
  </si>
  <si>
    <t>0704080071084</t>
  </si>
  <si>
    <t>0760138888</t>
  </si>
  <si>
    <t>0838817008</t>
  </si>
  <si>
    <t>314 Airport Valley, Walmer</t>
  </si>
  <si>
    <t>2026048</t>
  </si>
  <si>
    <t>Ntsamba</t>
  </si>
  <si>
    <t>Thimna Ntsamba</t>
  </si>
  <si>
    <t>tl-thimna.ntsamba@masinyusane.org</t>
  </si>
  <si>
    <t>25/08/2007</t>
  </si>
  <si>
    <t>0708250337084</t>
  </si>
  <si>
    <t>0602662205</t>
  </si>
  <si>
    <t>0782624141</t>
  </si>
  <si>
    <t>28 Lamani Street, New Brighton</t>
  </si>
  <si>
    <t>2026095</t>
  </si>
  <si>
    <t>Thulisile</t>
  </si>
  <si>
    <t>Thulisile Biyana</t>
  </si>
  <si>
    <t>tl-thulisile.biyana@masinyusane.org</t>
  </si>
  <si>
    <t>0608085811081</t>
  </si>
  <si>
    <t>079 992 0558</t>
  </si>
  <si>
    <t>078 360 6321</t>
  </si>
  <si>
    <t>04 Zweliyazuza street, NU2 , Motherwell</t>
  </si>
  <si>
    <t>2026044</t>
  </si>
  <si>
    <t>Tinotenda</t>
  </si>
  <si>
    <t>Musima</t>
  </si>
  <si>
    <t>Tinotenda Musima</t>
  </si>
  <si>
    <t>tl-tinotenda.musima@masinyusane.org</t>
  </si>
  <si>
    <t>BE352418</t>
  </si>
  <si>
    <t>0840771228</t>
  </si>
  <si>
    <t>0832477103</t>
  </si>
  <si>
    <t>63 Mqhaya Street</t>
  </si>
  <si>
    <t>Motherwell High</t>
  </si>
  <si>
    <t>Motherwell Area</t>
  </si>
  <si>
    <t>2026307</t>
  </si>
  <si>
    <t>Ubukho</t>
  </si>
  <si>
    <t>Bekela</t>
  </si>
  <si>
    <t>Ubukho Bekela</t>
  </si>
  <si>
    <t>tl-ubukho.bekela@masinyusane.org</t>
  </si>
  <si>
    <t>22/07/2008</t>
  </si>
  <si>
    <t>S318 NU2 Mdantsane</t>
  </si>
  <si>
    <t>2026012</t>
  </si>
  <si>
    <t>Ugochukwu</t>
  </si>
  <si>
    <t>John</t>
  </si>
  <si>
    <t>Ugochukwu John</t>
  </si>
  <si>
    <t>tl-ugochukwu.john@masinyusane.org</t>
  </si>
  <si>
    <t>23/07/2008</t>
  </si>
  <si>
    <t>0807236216089</t>
  </si>
  <si>
    <t>0609418359</t>
  </si>
  <si>
    <t>0835619809</t>
  </si>
  <si>
    <t>GL 505 informalsettlement, Wells Estate</t>
  </si>
  <si>
    <t>2026217</t>
  </si>
  <si>
    <t>Ukhonaye</t>
  </si>
  <si>
    <t>Mabele</t>
  </si>
  <si>
    <t>Ukhonaye Mabele</t>
  </si>
  <si>
    <t>tl-ukhonaye.mabele@masinyusane.org</t>
  </si>
  <si>
    <t>31/07/2007</t>
  </si>
  <si>
    <t>2026298</t>
  </si>
  <si>
    <t>Umtha</t>
  </si>
  <si>
    <t>Mqwebedu</t>
  </si>
  <si>
    <t>Umtha Mqwebedu</t>
  </si>
  <si>
    <t>tl-umthawelanga.mqwebedu@masinyusane.org</t>
  </si>
  <si>
    <t>26/05/2007</t>
  </si>
  <si>
    <t>2026126</t>
  </si>
  <si>
    <t>Unabantu Olwethu</t>
  </si>
  <si>
    <t>Mgoqi</t>
  </si>
  <si>
    <t>Unabantu Olwethu Mgoqi</t>
  </si>
  <si>
    <t>tl-unabantu.mgoqi@masinyusane.org</t>
  </si>
  <si>
    <t>0709075181087</t>
  </si>
  <si>
    <t>073 938 4493</t>
  </si>
  <si>
    <t>066 406 5607</t>
  </si>
  <si>
    <t>25575 Sixwila Street</t>
  </si>
  <si>
    <t>Nedbank</t>
  </si>
  <si>
    <t>2026049</t>
  </si>
  <si>
    <t>Unakho</t>
  </si>
  <si>
    <t>Nyamfu</t>
  </si>
  <si>
    <t>Unakho Nyamfu</t>
  </si>
  <si>
    <t>tl-unakho.nyamfu@masinyusane.org</t>
  </si>
  <si>
    <t>0704030363086</t>
  </si>
  <si>
    <t>0727670823</t>
  </si>
  <si>
    <t>0634955108</t>
  </si>
  <si>
    <t>34 Ngoma Street, NU 9 Motherwell</t>
  </si>
  <si>
    <t>2026362</t>
  </si>
  <si>
    <t>Unathi</t>
  </si>
  <si>
    <t>Gana</t>
  </si>
  <si>
    <t>Unathi Gana</t>
  </si>
  <si>
    <t>tl-unathi.gana@masinyusane.org</t>
  </si>
  <si>
    <t>28/02/2007</t>
  </si>
  <si>
    <t>0702286316089</t>
  </si>
  <si>
    <t>0726204207</t>
  </si>
  <si>
    <t>0670346677</t>
  </si>
  <si>
    <t>0652644667</t>
  </si>
  <si>
    <t>118 Mpukane Street, Walmer</t>
  </si>
  <si>
    <t>Construction Worker</t>
  </si>
  <si>
    <t>2026053</t>
  </si>
  <si>
    <t>Silolo</t>
  </si>
  <si>
    <t>Unathi Silolo</t>
  </si>
  <si>
    <t>tl-unathi.silolo@masinyusane.org</t>
  </si>
  <si>
    <t>0708051238085</t>
  </si>
  <si>
    <t>0723142922</t>
  </si>
  <si>
    <t>0785472620</t>
  </si>
  <si>
    <t>314 Botswane Street, Coega Village</t>
  </si>
  <si>
    <t>2026394</t>
  </si>
  <si>
    <t>Ungowethu</t>
  </si>
  <si>
    <t>Nquphe</t>
  </si>
  <si>
    <t>Ungowethu Nquphe</t>
  </si>
  <si>
    <t>tl-ungowethu.nquphe@masinyusane.org</t>
  </si>
  <si>
    <t>23/05/2007</t>
  </si>
  <si>
    <t>2026419</t>
  </si>
  <si>
    <t>Urshrudene</t>
  </si>
  <si>
    <t>Klaasen</t>
  </si>
  <si>
    <t>Urshrudene Klaasen</t>
  </si>
  <si>
    <t>tl-urshrudene.klaasen@masinyusane.org</t>
  </si>
  <si>
    <t>0709050236088</t>
  </si>
  <si>
    <t>0604982532</t>
  </si>
  <si>
    <t>0835217544</t>
  </si>
  <si>
    <t>56 2nd Avenue, Windvogel</t>
  </si>
  <si>
    <t>Falcon Security</t>
  </si>
  <si>
    <t>2026333</t>
  </si>
  <si>
    <t>Usiphe</t>
  </si>
  <si>
    <t>Boxongo</t>
  </si>
  <si>
    <t>Usiphe Boxongo</t>
  </si>
  <si>
    <t>tl-usiphe.boxongo@masinyusane.org</t>
  </si>
  <si>
    <t>2026299</t>
  </si>
  <si>
    <t>Uyathandwa</t>
  </si>
  <si>
    <t>Mzaca</t>
  </si>
  <si>
    <t>Uyathandwa Mzaca</t>
  </si>
  <si>
    <t>tl-uyathandwa.mzaca@masinyusane.org</t>
  </si>
  <si>
    <t>30/06/2008</t>
  </si>
  <si>
    <t>2026270</t>
  </si>
  <si>
    <t>Viwe</t>
  </si>
  <si>
    <t>Mfecane</t>
  </si>
  <si>
    <t>Viwe Mfecane</t>
  </si>
  <si>
    <t>tl-viwe.mfecane@masinyusane.org</t>
  </si>
  <si>
    <t>24 ngcaku Str,nu12,Motherwell</t>
  </si>
  <si>
    <t>Dermatology</t>
  </si>
  <si>
    <t>2026069</t>
  </si>
  <si>
    <t>Vuyolwethu</t>
  </si>
  <si>
    <t>Tutu</t>
  </si>
  <si>
    <t>Vuyolwethu Tutu</t>
  </si>
  <si>
    <t>tl-vuyolwethu.tutu@masinyusane.org</t>
  </si>
  <si>
    <t>0610045865082</t>
  </si>
  <si>
    <t>073 865 8942</t>
  </si>
  <si>
    <t>076 146 3108</t>
  </si>
  <si>
    <t>14 Nqina Street , Shukushukuma</t>
  </si>
  <si>
    <t>Veterinary Medicine</t>
  </si>
  <si>
    <t>2026173</t>
  </si>
  <si>
    <t>Wochumisa</t>
  </si>
  <si>
    <t>Mbambo</t>
  </si>
  <si>
    <t>Wochumisa Mbambo</t>
  </si>
  <si>
    <t>tl-wochumisa.mbambo@masinyusane.org</t>
  </si>
  <si>
    <t>2026076</t>
  </si>
  <si>
    <t>Wonga</t>
  </si>
  <si>
    <t>Luvalo</t>
  </si>
  <si>
    <t>Wonga Luvalo</t>
  </si>
  <si>
    <t>tl-wonga.luvalo@masinyusane.org</t>
  </si>
  <si>
    <t>0712035922087</t>
  </si>
  <si>
    <t>073 895 7527</t>
  </si>
  <si>
    <t>073 517 7440</t>
  </si>
  <si>
    <t>39575 Ngoyingoyi Street, NU30 Motherwell</t>
  </si>
  <si>
    <t>Data Sciences</t>
  </si>
  <si>
    <t>Accountant</t>
  </si>
  <si>
    <t>2026340</t>
  </si>
  <si>
    <t>Xabisa Asemahle</t>
  </si>
  <si>
    <t>Xabisa Asemahle Maneli</t>
  </si>
  <si>
    <t>tl-xabisa.maneli@masinyusane.org</t>
  </si>
  <si>
    <t>20/12/2006</t>
  </si>
  <si>
    <t>2026131</t>
  </si>
  <si>
    <t>Xabiso</t>
  </si>
  <si>
    <t>Mpompa</t>
  </si>
  <si>
    <t>Xabiso Mpompa</t>
  </si>
  <si>
    <t>tl-xabiso.mpompa@masinyusane.org</t>
  </si>
  <si>
    <t>0702086080083</t>
  </si>
  <si>
    <t>061 467 1564</t>
  </si>
  <si>
    <t>060 399 8967</t>
  </si>
  <si>
    <t>39944 Ngilikingci Street , NU30 Motherwell</t>
  </si>
  <si>
    <t>RPS</t>
  </si>
  <si>
    <t>2026255</t>
  </si>
  <si>
    <t>Yamkela</t>
  </si>
  <si>
    <t>Mbombela</t>
  </si>
  <si>
    <t>Yamkela Mbombela</t>
  </si>
  <si>
    <t>tl-yamkela.mbombela@masinyusane.org</t>
  </si>
  <si>
    <t>16/07/2006</t>
  </si>
  <si>
    <t>39 Mdoda ,KwaMagxaki</t>
  </si>
  <si>
    <t>2026040</t>
  </si>
  <si>
    <t>Xate</t>
  </si>
  <si>
    <t>Yamkela Xate</t>
  </si>
  <si>
    <t>tl-yamkela.xate@masinyusane.org</t>
  </si>
  <si>
    <t>18/04/2007</t>
  </si>
  <si>
    <t>0704185822084</t>
  </si>
  <si>
    <t>063 851 8780</t>
  </si>
  <si>
    <t>4 Cikolo street,wells estate</t>
  </si>
  <si>
    <t>2026108</t>
  </si>
  <si>
    <t>Yanda Likhanyisile</t>
  </si>
  <si>
    <t>Kave</t>
  </si>
  <si>
    <t>Yanda Likhanyisile Kave</t>
  </si>
  <si>
    <t>tl-yanda.kave@masinyusane.org</t>
  </si>
  <si>
    <t>23/01/2008</t>
  </si>
  <si>
    <t>0801230520083</t>
  </si>
  <si>
    <t>065 527 8967</t>
  </si>
  <si>
    <t>060 583 5690</t>
  </si>
  <si>
    <t>59 CN Gawe NU2 , Motherwell</t>
  </si>
  <si>
    <t>Kwazakhele</t>
  </si>
  <si>
    <t>2026342</t>
  </si>
  <si>
    <t>Yanga</t>
  </si>
  <si>
    <t>Marwana</t>
  </si>
  <si>
    <t>Yanga Marwana</t>
  </si>
  <si>
    <t>tl-yanga.marwana@masinyusane.org</t>
  </si>
  <si>
    <t>2026023</t>
  </si>
  <si>
    <t>Yolanda</t>
  </si>
  <si>
    <t>Dwadwa</t>
  </si>
  <si>
    <t>Yolanda Dwadwa</t>
  </si>
  <si>
    <t>tl-yolanda.dwadwa@masinyusane.org</t>
  </si>
  <si>
    <t>14/07/2007</t>
  </si>
  <si>
    <t>0707141104083</t>
  </si>
  <si>
    <t>073 623 0457</t>
  </si>
  <si>
    <t>079 296 5061</t>
  </si>
  <si>
    <t>064 000 3875</t>
  </si>
  <si>
    <t>8826 Tshazimpunzi , wells estate</t>
  </si>
  <si>
    <t>Polyoak packaging</t>
  </si>
  <si>
    <t>Pschology</t>
  </si>
  <si>
    <t>2026218</t>
  </si>
  <si>
    <t>Zintle</t>
  </si>
  <si>
    <t>Mabukwana</t>
  </si>
  <si>
    <t>Zintle Mabukwana</t>
  </si>
  <si>
    <t>tl-zintle.mabukwana@masinyusane.org</t>
  </si>
  <si>
    <t>16/01/2008</t>
  </si>
  <si>
    <t>Bachelor of Occupational Therapy</t>
  </si>
  <si>
    <t>Bachelor of Audiology</t>
  </si>
  <si>
    <t>2026349</t>
  </si>
  <si>
    <t>Zanolutho</t>
  </si>
  <si>
    <t>Tunce</t>
  </si>
  <si>
    <t>Zanolutho Tunce</t>
  </si>
  <si>
    <t>tl-zanolutho.tunce@masinyusane.org</t>
  </si>
  <si>
    <t>2026196</t>
  </si>
  <si>
    <t>Zimasa</t>
  </si>
  <si>
    <t>Mpongo</t>
  </si>
  <si>
    <t>Zimasa Mpongo</t>
  </si>
  <si>
    <t>tl-zimasa.mpongo@masinyusane.org</t>
  </si>
  <si>
    <t>27/07/2007</t>
  </si>
  <si>
    <t>0707270150089</t>
  </si>
  <si>
    <t>0846804815</t>
  </si>
  <si>
    <t>0633484342</t>
  </si>
  <si>
    <t>35 5th Avenue, Algoa Park</t>
  </si>
  <si>
    <t>Mercantile Hospital</t>
  </si>
  <si>
    <t>2026331</t>
  </si>
  <si>
    <t>Zintle Blouw</t>
  </si>
  <si>
    <t>tl-zintle.blouw@masinyusane.org</t>
  </si>
  <si>
    <t>2026407</t>
  </si>
  <si>
    <t>Mange</t>
  </si>
  <si>
    <t>Zintle Mange</t>
  </si>
  <si>
    <t>tl-zintle.mange@masinyusane.org</t>
  </si>
  <si>
    <t>17/02/2007</t>
  </si>
  <si>
    <t>31 Landa Street</t>
  </si>
  <si>
    <t>2026050</t>
  </si>
  <si>
    <t>Rwexu</t>
  </si>
  <si>
    <t>Zintle Rwexu</t>
  </si>
  <si>
    <t>tl-zintle.rwexu@masinyusane.org</t>
  </si>
  <si>
    <t>19/11/2006</t>
  </si>
  <si>
    <t>0611191251085</t>
  </si>
  <si>
    <t>0810716286</t>
  </si>
  <si>
    <t>0817782800</t>
  </si>
  <si>
    <t>0785544762</t>
  </si>
  <si>
    <t>52 Mpendulo Street</t>
  </si>
  <si>
    <t>2026283</t>
  </si>
  <si>
    <t>Zizipho</t>
  </si>
  <si>
    <t>Mayo</t>
  </si>
  <si>
    <t>Zizipho Mayo</t>
  </si>
  <si>
    <t>tl-zizipho.mayo@masinyusane.org</t>
  </si>
  <si>
    <t>2026424</t>
  </si>
  <si>
    <t>Zukisa</t>
  </si>
  <si>
    <t>Xoshombe</t>
  </si>
  <si>
    <t>Zolisa Xoshombe</t>
  </si>
  <si>
    <t>tl-Zukisa.Xoshombe@masinyusane.org</t>
  </si>
  <si>
    <t>0676156601</t>
  </si>
  <si>
    <t>0659957430</t>
  </si>
  <si>
    <t>5 Magi Street, Zwide</t>
  </si>
  <si>
    <t>Sport Science</t>
  </si>
  <si>
    <t>2026008</t>
  </si>
  <si>
    <t>Zukhanye</t>
  </si>
  <si>
    <t>Zukhanye Gana</t>
  </si>
  <si>
    <t>tl-zukhanye.gana@masinyusane.org</t>
  </si>
  <si>
    <t>0712171349087</t>
  </si>
  <si>
    <t>0633719201</t>
  </si>
  <si>
    <t>0736432979</t>
  </si>
  <si>
    <t>0846884705</t>
  </si>
  <si>
    <t>4517 Tubali Street, Kwazakhele</t>
  </si>
  <si>
    <t>ECM</t>
  </si>
  <si>
    <t>2026263</t>
  </si>
  <si>
    <t>Lukhwe</t>
  </si>
  <si>
    <t>Zukhanye Lukhwe</t>
  </si>
  <si>
    <t>tl-zukhanye.lukhwe@masinyusane.org</t>
  </si>
  <si>
    <t>14/02/2008</t>
  </si>
  <si>
    <t>14 Hollywood Str,Wells Estate</t>
  </si>
  <si>
    <t>Ibhayi construction</t>
  </si>
  <si>
    <t>BA Film&amp;Television</t>
  </si>
  <si>
    <t>BEd (senior/FET)</t>
  </si>
  <si>
    <t>BA in theatre and perfomance</t>
  </si>
  <si>
    <t>2026386</t>
  </si>
  <si>
    <t>Mate</t>
  </si>
  <si>
    <t>Zukhanye Mate</t>
  </si>
  <si>
    <t>tl-zukhanye.mate@masinyusane.org</t>
  </si>
  <si>
    <t>2026047</t>
  </si>
  <si>
    <t>Nontswabu</t>
  </si>
  <si>
    <t>Zukhanye Nontswabu</t>
  </si>
  <si>
    <t>tl-zukhanye.nontswabu@masinyusane.org</t>
  </si>
  <si>
    <t>29/05/2008</t>
  </si>
  <si>
    <t>0805290742081</t>
  </si>
  <si>
    <t>0678184955</t>
  </si>
  <si>
    <t>14 Mlele Street, NU 6 Motherwell</t>
  </si>
  <si>
    <t>2026051</t>
  </si>
  <si>
    <t>Shasha</t>
  </si>
  <si>
    <t>Zukhanye Shasha</t>
  </si>
  <si>
    <t>tl-zukhanye.shasha@masinyusane.org</t>
  </si>
  <si>
    <t>0710175897085</t>
  </si>
  <si>
    <t>0712286887</t>
  </si>
  <si>
    <t>0788804391</t>
  </si>
  <si>
    <t>50 Mandela Street, NU 13 Motherwell</t>
  </si>
  <si>
    <t>2026211</t>
  </si>
  <si>
    <t xml:space="preserve">Yolanda </t>
  </si>
  <si>
    <t>Fumbatha</t>
  </si>
  <si>
    <t>Yolanda Fumbatha</t>
  </si>
  <si>
    <t>tl-yolanda.fumbatha@masinyusane.org</t>
  </si>
  <si>
    <t>19/09/2007</t>
  </si>
  <si>
    <t>0709190722088</t>
  </si>
  <si>
    <t>2026428</t>
  </si>
  <si>
    <t>Siphesihle</t>
  </si>
  <si>
    <t>Khini</t>
  </si>
  <si>
    <t>Siphesihle Khini</t>
  </si>
  <si>
    <t>tl-Siphesihle.Khini@masinyusane.org</t>
  </si>
  <si>
    <t>0608120886080</t>
  </si>
  <si>
    <t>078 288 2103</t>
  </si>
  <si>
    <t xml:space="preserve">770 WVB Westville KwaDwesi Extension </t>
  </si>
  <si>
    <t>Security Company</t>
  </si>
  <si>
    <t>2026429</t>
  </si>
  <si>
    <t>Akhile</t>
  </si>
  <si>
    <t>Majeke</t>
  </si>
  <si>
    <t>Akhile Majeke</t>
  </si>
  <si>
    <t>tl-Akhile.Majeke@masinyusane.org</t>
  </si>
  <si>
    <t>22/09/2007</t>
  </si>
  <si>
    <t>0709225966080</t>
  </si>
  <si>
    <t>078 038 3811</t>
  </si>
  <si>
    <t>4422 Tubali Street , Kwazakhele</t>
  </si>
  <si>
    <t>2026430</t>
  </si>
  <si>
    <t>Asive Sixolile</t>
  </si>
  <si>
    <t>Mtyhobile</t>
  </si>
  <si>
    <t>Asive Sixolile Mtyhobile</t>
  </si>
  <si>
    <t>tl-Asive.Mtyhobile@masinyusane.org</t>
  </si>
  <si>
    <t>0709121601088</t>
  </si>
  <si>
    <t>083 780 5702</t>
  </si>
  <si>
    <t>063 573 1531</t>
  </si>
  <si>
    <t>11218 Mahambehlala street , Kwazakhele</t>
  </si>
  <si>
    <t>2026431</t>
  </si>
  <si>
    <t>Noganta</t>
  </si>
  <si>
    <t>Somila Noganta</t>
  </si>
  <si>
    <t>tl-Somila.Noganta@masinyusane.org</t>
  </si>
  <si>
    <t>18/05/2008</t>
  </si>
  <si>
    <t>0805181056088</t>
  </si>
  <si>
    <t>M,A,B</t>
  </si>
  <si>
    <t>073 667 3530</t>
  </si>
  <si>
    <t>064 009 1855</t>
  </si>
  <si>
    <t>1887 Zokwana Street</t>
  </si>
  <si>
    <t>Build-it</t>
  </si>
  <si>
    <t>2026432</t>
  </si>
  <si>
    <t>Cebokazi</t>
  </si>
  <si>
    <t>Nontshinga</t>
  </si>
  <si>
    <t>Cebokazi Nontshinga</t>
  </si>
  <si>
    <t>tl-Cebokazi.Nontshinga@masinyusane.org</t>
  </si>
  <si>
    <t>19/01/2008</t>
  </si>
  <si>
    <t>0801190596081</t>
  </si>
  <si>
    <t>065 566 0680</t>
  </si>
  <si>
    <t>069 703 6549</t>
  </si>
  <si>
    <t>67565 Ngoyi street, Kwazakhele</t>
  </si>
  <si>
    <t>2026433</t>
  </si>
  <si>
    <t>Shembe</t>
  </si>
  <si>
    <t>Liyabona Shembe</t>
  </si>
  <si>
    <t>tl-Liyabona.Shembe@masinyusane.org</t>
  </si>
  <si>
    <t>19/05/2007</t>
  </si>
  <si>
    <t>0705195893080</t>
  </si>
  <si>
    <t>063 883 3710</t>
  </si>
  <si>
    <t>064 744 6478</t>
  </si>
  <si>
    <t>21 Nkuthazweni Street</t>
  </si>
  <si>
    <t>2026434</t>
  </si>
  <si>
    <t>Blom</t>
  </si>
  <si>
    <t>Ibanathi Blom</t>
  </si>
  <si>
    <t>tl-Ibanathi.Blom@masinyusane.org</t>
  </si>
  <si>
    <t>16/04/2005</t>
  </si>
  <si>
    <t>0504165897084</t>
  </si>
  <si>
    <t>083 336 2788</t>
  </si>
  <si>
    <t>067 122 6872</t>
  </si>
  <si>
    <t>21 Tuta Lane , KwaZakhele</t>
  </si>
  <si>
    <t>2026435</t>
  </si>
  <si>
    <t xml:space="preserve">Liyema Limnandi </t>
  </si>
  <si>
    <t>Faku</t>
  </si>
  <si>
    <t>Liyema Limnandi Faku</t>
  </si>
  <si>
    <t>tl-Liyema.Faku@masinyusane.org</t>
  </si>
  <si>
    <t>0707270312085</t>
  </si>
  <si>
    <t>071 645 1607</t>
  </si>
  <si>
    <t>072 560 6012</t>
  </si>
  <si>
    <t>6 Cortage singaphi street</t>
  </si>
  <si>
    <t>NMU,UFS &amp; RHODES</t>
  </si>
  <si>
    <t>2026436</t>
  </si>
  <si>
    <t>Majikela</t>
  </si>
  <si>
    <t>Lelethu Majikela</t>
  </si>
  <si>
    <t>tl-Lelethu.Majikela@masinyusane.org</t>
  </si>
  <si>
    <t>14/07/2008</t>
  </si>
  <si>
    <t>0807140652080</t>
  </si>
  <si>
    <t>078 829 5823</t>
  </si>
  <si>
    <t>065 977 2309</t>
  </si>
  <si>
    <t>1 Singaphi Street</t>
  </si>
  <si>
    <t xml:space="preserve">NMU </t>
  </si>
  <si>
    <t>2026437</t>
  </si>
  <si>
    <t>Mkiva</t>
  </si>
  <si>
    <t>Sibahle Mkiva</t>
  </si>
  <si>
    <t>tl-Sibahle.Mkiva@masinyusane.org</t>
  </si>
  <si>
    <t>0807060562087</t>
  </si>
  <si>
    <t>061 514 1167</t>
  </si>
  <si>
    <t>079 145 9229</t>
  </si>
  <si>
    <t>4302 Ars Road , Kwazakhele</t>
  </si>
  <si>
    <t>2026438</t>
  </si>
  <si>
    <t>Ovayo Ndawo</t>
  </si>
  <si>
    <t>tl-Ovayo.Ndawo@masinyusane.org</t>
  </si>
  <si>
    <t>0704300728083</t>
  </si>
  <si>
    <t>060 440 7006</t>
  </si>
  <si>
    <t>11202 Mahambehlala street</t>
  </si>
  <si>
    <t>2026439</t>
  </si>
  <si>
    <t>Lunamandla</t>
  </si>
  <si>
    <t>Ngqolombe</t>
  </si>
  <si>
    <t>Lunamandla Ngqolombe</t>
  </si>
  <si>
    <t>tl-Lunamandla.Ngqolombe@masinyusane.org</t>
  </si>
  <si>
    <t>20/09/2007</t>
  </si>
  <si>
    <t>0709200936082</t>
  </si>
  <si>
    <t>060 438 8483</t>
  </si>
  <si>
    <t>073 643 3982</t>
  </si>
  <si>
    <t>11614 Mahambehlala street , Kwazakhele</t>
  </si>
  <si>
    <t>UJ, NMU, CPUT, UWC, UFS &amp; WSU</t>
  </si>
  <si>
    <t>2026440</t>
  </si>
  <si>
    <t>Suka</t>
  </si>
  <si>
    <t>Elona Suka</t>
  </si>
  <si>
    <t>tl-Elona.Suka@masinyusane.org</t>
  </si>
  <si>
    <t>18/11/2006</t>
  </si>
  <si>
    <t>0611180803086</t>
  </si>
  <si>
    <t>082 253 3469</t>
  </si>
  <si>
    <t>081 304 4406</t>
  </si>
  <si>
    <t>H225 Chris Hani</t>
  </si>
  <si>
    <t>NMU, UCT, UWC &amp; UJ</t>
  </si>
  <si>
    <t>2026441</t>
  </si>
  <si>
    <t>Choli</t>
  </si>
  <si>
    <t>Silindokuhle Choli</t>
  </si>
  <si>
    <t>tl-Silindokuhle.Choli@masinyusane.org</t>
  </si>
  <si>
    <t>13/08/2008</t>
  </si>
  <si>
    <t>0808130828086</t>
  </si>
  <si>
    <t>083 925 7302</t>
  </si>
  <si>
    <t>5 Gotyiba street , NU11</t>
  </si>
  <si>
    <t>NMU , WSU</t>
  </si>
  <si>
    <t>2026442</t>
  </si>
  <si>
    <t>Dlamba</t>
  </si>
  <si>
    <t>Mbalentle Dlamba</t>
  </si>
  <si>
    <t>tl-Mbalentle.Dlamba@masinyusane.org</t>
  </si>
  <si>
    <t>0805120951084</t>
  </si>
  <si>
    <t>068 808 0362</t>
  </si>
  <si>
    <t>072 156 8024</t>
  </si>
  <si>
    <t xml:space="preserve">30997 Ntakobusi street </t>
  </si>
  <si>
    <t>2026443</t>
  </si>
  <si>
    <t>Asavela</t>
  </si>
  <si>
    <t>Dyonashe</t>
  </si>
  <si>
    <t>Asavela Dyonashe</t>
  </si>
  <si>
    <t>tl-Asavela.Dyonashe@masinyusane.org</t>
  </si>
  <si>
    <t>0710121187086</t>
  </si>
  <si>
    <t>067 713 3290</t>
  </si>
  <si>
    <t>063 211 6665</t>
  </si>
  <si>
    <t>6139 Mpukane street</t>
  </si>
  <si>
    <t>Doctor</t>
  </si>
  <si>
    <t>NMU , FORTHARE</t>
  </si>
  <si>
    <t>2026444</t>
  </si>
  <si>
    <t>Bulelani</t>
  </si>
  <si>
    <t>Guzi</t>
  </si>
  <si>
    <t>Bulelani Guzi</t>
  </si>
  <si>
    <t>tl-Bulelani.Guzi@masinyusane.org</t>
  </si>
  <si>
    <t>0511095979080</t>
  </si>
  <si>
    <t>073 430 5074</t>
  </si>
  <si>
    <t>078 430 5074</t>
  </si>
  <si>
    <t>46 Tyamzashe street</t>
  </si>
  <si>
    <t>Cleaner</t>
  </si>
  <si>
    <t>2026445</t>
  </si>
  <si>
    <t>Lechuti</t>
  </si>
  <si>
    <t>Sithenkosi Lechuti</t>
  </si>
  <si>
    <t>tl-Sithenkosi.Lechuti@masinyusane.org</t>
  </si>
  <si>
    <t>0805186217081</t>
  </si>
  <si>
    <t>063 227 6947</t>
  </si>
  <si>
    <t>079 227 8782</t>
  </si>
  <si>
    <t>4783 Maronga street</t>
  </si>
  <si>
    <t>NMU &amp; UCT</t>
  </si>
  <si>
    <t>2026446</t>
  </si>
  <si>
    <t>Linomtha</t>
  </si>
  <si>
    <t>Mkoto</t>
  </si>
  <si>
    <t>Linomtha Mkoto</t>
  </si>
  <si>
    <t>tl-Linomtha.Mkoto@masinyusane.org</t>
  </si>
  <si>
    <t>23/02/2007</t>
  </si>
  <si>
    <t>0702230705080</t>
  </si>
  <si>
    <t>063 000 7806</t>
  </si>
  <si>
    <t>066 566 6353</t>
  </si>
  <si>
    <t>077 277 0361</t>
  </si>
  <si>
    <t>8 Feni street</t>
  </si>
  <si>
    <t>WSU, FORTHARE &amp; UFS</t>
  </si>
  <si>
    <t>2026447</t>
  </si>
  <si>
    <t>Ayolise</t>
  </si>
  <si>
    <t>Mneno</t>
  </si>
  <si>
    <t>Ayolise Mneno</t>
  </si>
  <si>
    <t>tl-Ayolise.Mneno@masinyusane.org</t>
  </si>
  <si>
    <t>0703151574083</t>
  </si>
  <si>
    <t>060 591 1499</t>
  </si>
  <si>
    <t>078 280 1626</t>
  </si>
  <si>
    <t xml:space="preserve">41 Ncanda street </t>
  </si>
  <si>
    <t>2026448</t>
  </si>
  <si>
    <t>Masiwakhe</t>
  </si>
  <si>
    <t>Msadu</t>
  </si>
  <si>
    <t>Masiwakhe Msadu</t>
  </si>
  <si>
    <t>tl-Masiwakhe.Msadu@masinyusane.org</t>
  </si>
  <si>
    <t>0602105460086</t>
  </si>
  <si>
    <t>078 599 4786</t>
  </si>
  <si>
    <t>083 513 7556</t>
  </si>
  <si>
    <t>26 Bambalaza street , NU10</t>
  </si>
  <si>
    <t>2026449</t>
  </si>
  <si>
    <t>Milani</t>
  </si>
  <si>
    <t>Mtayisi</t>
  </si>
  <si>
    <t>Milani Mtayisi</t>
  </si>
  <si>
    <t>tl-Milani.Mtayisi@masinyusane.org</t>
  </si>
  <si>
    <t>0808081568087</t>
  </si>
  <si>
    <t>061 488 3913</t>
  </si>
  <si>
    <t>073 512 5840</t>
  </si>
  <si>
    <t>12 Machel street , NU10 Motherwell</t>
  </si>
  <si>
    <t>UFS,NWU,UWC &amp;UJ</t>
  </si>
  <si>
    <t>2026450</t>
  </si>
  <si>
    <t>Mtshoyitsho</t>
  </si>
  <si>
    <t>Olwethu Mtshoyitsho</t>
  </si>
  <si>
    <t>tl-Olwethu.Mtshoyitsho@masinyusane.org</t>
  </si>
  <si>
    <t>0709061213084</t>
  </si>
  <si>
    <t>067 045 6950</t>
  </si>
  <si>
    <t>076 526 7437</t>
  </si>
  <si>
    <t>060 895 2965</t>
  </si>
  <si>
    <t>30 Vuku Road , Kwazakhele</t>
  </si>
  <si>
    <t>2026451</t>
  </si>
  <si>
    <t xml:space="preserve">Livuse </t>
  </si>
  <si>
    <t>Ngece</t>
  </si>
  <si>
    <t>Livuse Ngece</t>
  </si>
  <si>
    <t>tl-Livuse.Ngece@masinyusane.org</t>
  </si>
  <si>
    <t>31/10/2008</t>
  </si>
  <si>
    <t>0810315910085</t>
  </si>
  <si>
    <t>083 594 8872</t>
  </si>
  <si>
    <t>082 956 1230</t>
  </si>
  <si>
    <t>74 Captain street , NU10 Motherwell</t>
  </si>
  <si>
    <t>NWU &amp; UFS</t>
  </si>
  <si>
    <t>2026452</t>
  </si>
  <si>
    <t>Fatima</t>
  </si>
  <si>
    <t>Nkonyeni</t>
  </si>
  <si>
    <t>Fatima Nkonyeni</t>
  </si>
  <si>
    <t>tl-Fatima.Nkonyeni@masinyusane.org</t>
  </si>
  <si>
    <t>0612210433084</t>
  </si>
  <si>
    <t>083 768 1928</t>
  </si>
  <si>
    <t>083 288 4101</t>
  </si>
  <si>
    <t>17 Mandela street , NU13 Motherwell</t>
  </si>
  <si>
    <t>Mine worker</t>
  </si>
  <si>
    <t>UFS &amp; NWU</t>
  </si>
  <si>
    <t>2026453</t>
  </si>
  <si>
    <t xml:space="preserve">Hlumisa </t>
  </si>
  <si>
    <t>Ntshalaba</t>
  </si>
  <si>
    <t xml:space="preserve">Hlumisa Ntshalaba </t>
  </si>
  <si>
    <t>tl-Hlumisa.Ntshalaba@masinyusane.org</t>
  </si>
  <si>
    <t>21/04/2007</t>
  </si>
  <si>
    <t>0704210492085</t>
  </si>
  <si>
    <t>067 314 9080</t>
  </si>
  <si>
    <t>072 899 3697</t>
  </si>
  <si>
    <t>3007 Myali street , Kwazakhele</t>
  </si>
  <si>
    <t>2026454</t>
  </si>
  <si>
    <t xml:space="preserve">Chinyere Esona </t>
  </si>
  <si>
    <t>Pama</t>
  </si>
  <si>
    <t>Chinyere Esona Pama</t>
  </si>
  <si>
    <t>tl-Chinyere.Pama@masinyusane.org</t>
  </si>
  <si>
    <t>30/03/2008</t>
  </si>
  <si>
    <t>0803301257082</t>
  </si>
  <si>
    <t>065 867 0718</t>
  </si>
  <si>
    <t>076 741 0594</t>
  </si>
  <si>
    <t>44 Gxiya street , NU8 Motherwell</t>
  </si>
  <si>
    <t>NMU, UWC, UFS</t>
  </si>
  <si>
    <t>2026455</t>
  </si>
  <si>
    <t>Yonela Esther</t>
  </si>
  <si>
    <t>Solani</t>
  </si>
  <si>
    <t>Yonela Esther Solani</t>
  </si>
  <si>
    <t>tl-Yonela.Solani@masinyusane.org</t>
  </si>
  <si>
    <t>0705221332087</t>
  </si>
  <si>
    <t>073 157 5101</t>
  </si>
  <si>
    <t xml:space="preserve">122 Mnenga street </t>
  </si>
  <si>
    <t>Nkululekweni Primary</t>
  </si>
  <si>
    <t>UJ,NMU , WSU &amp; NWU</t>
  </si>
  <si>
    <t>2026456</t>
  </si>
  <si>
    <t xml:space="preserve">Ababalwe </t>
  </si>
  <si>
    <t>Ababalwe Speelman</t>
  </si>
  <si>
    <t>tl-Ababalwe.Speelman@masinyusane.org</t>
  </si>
  <si>
    <t>0610070705088</t>
  </si>
  <si>
    <t>069 792 7137</t>
  </si>
  <si>
    <t>38172 Mvila street NU29, Motherwell</t>
  </si>
  <si>
    <t>Metal line</t>
  </si>
  <si>
    <t>Metal Line</t>
  </si>
  <si>
    <t>UJ,WSU,NWU,NMU&amp;CPUT</t>
  </si>
  <si>
    <t>2026457</t>
  </si>
  <si>
    <t>Mbalizethu</t>
  </si>
  <si>
    <t>Wandhope</t>
  </si>
  <si>
    <t>Mbalizethu Wandhope</t>
  </si>
  <si>
    <t>tl-Mbalizethu.Wandhope@masinyusane.org</t>
  </si>
  <si>
    <t>0610100598081</t>
  </si>
  <si>
    <t>060 723 9701</t>
  </si>
  <si>
    <t>078 944 4671</t>
  </si>
  <si>
    <t>48 Paul Ramaphosa street</t>
  </si>
  <si>
    <t xml:space="preserve">Icen </t>
  </si>
  <si>
    <t>NMU, WSU&amp; UJ</t>
  </si>
  <si>
    <t>2026458</t>
  </si>
  <si>
    <t>Weliso</t>
  </si>
  <si>
    <t>Aqhama Weliso</t>
  </si>
  <si>
    <t>tl-Aqhama.Weliso@masinyusane.org</t>
  </si>
  <si>
    <t>0609085822086</t>
  </si>
  <si>
    <t>078 823 6724</t>
  </si>
  <si>
    <t>081 458 8687</t>
  </si>
  <si>
    <t xml:space="preserve">217 Mngwevu street , Kamvelihle </t>
  </si>
  <si>
    <t>Prison warder</t>
  </si>
  <si>
    <t>RHODES, CPUT &amp; WSU</t>
  </si>
  <si>
    <t>2026459</t>
  </si>
  <si>
    <t>Zondani</t>
  </si>
  <si>
    <t>Sibahle Zondani</t>
  </si>
  <si>
    <t>tl-Sibahle.Zondani@masinyusane.org</t>
  </si>
  <si>
    <t>24/10/2007</t>
  </si>
  <si>
    <t>0710240918080</t>
  </si>
  <si>
    <t>078 769 0469</t>
  </si>
  <si>
    <t>078 016 0001</t>
  </si>
  <si>
    <t>43 Motshaledi , NU10 Motherwell</t>
  </si>
  <si>
    <t>2026460</t>
  </si>
  <si>
    <t>Gcobisa</t>
  </si>
  <si>
    <t>Baba</t>
  </si>
  <si>
    <t>Gcobisa Baba</t>
  </si>
  <si>
    <t>tl-Gcobisa.Baba@masinyusane.org</t>
  </si>
  <si>
    <t>29/11/2006</t>
  </si>
  <si>
    <t>063 875 8888</t>
  </si>
  <si>
    <t>1632 Khalakhandla street , NU12 Motherwell</t>
  </si>
  <si>
    <t xml:space="preserve">UP &amp; UWC </t>
  </si>
  <si>
    <t>2026461</t>
  </si>
  <si>
    <t>Oyintanda</t>
  </si>
  <si>
    <t>Oyintanda Binda</t>
  </si>
  <si>
    <t>tl-Oyintanda.Binda@masinyusane.org</t>
  </si>
  <si>
    <t>0710151026089</t>
  </si>
  <si>
    <t>063 976 4218</t>
  </si>
  <si>
    <t>083 374 9345</t>
  </si>
  <si>
    <t>172 Mpunzi street , NU1 Motherwell</t>
  </si>
  <si>
    <t>UJ, UWC &amp; UFS</t>
  </si>
  <si>
    <t>2026462</t>
  </si>
  <si>
    <t>Lelethu Saxola</t>
  </si>
  <si>
    <t>Blou</t>
  </si>
  <si>
    <t>Lelethu Saxola Blou</t>
  </si>
  <si>
    <t>tl-Lelethu.Blou@masinyusane.org</t>
  </si>
  <si>
    <t>17/11/2006</t>
  </si>
  <si>
    <t>0611170312080</t>
  </si>
  <si>
    <t>083 570 9192</t>
  </si>
  <si>
    <t>38 Busila street , NU9 Motherwell</t>
  </si>
  <si>
    <t>Restaurant</t>
  </si>
  <si>
    <t>Ebour</t>
  </si>
  <si>
    <t>Forthare</t>
  </si>
  <si>
    <t>2026463</t>
  </si>
  <si>
    <t>Ntsikayoxolo</t>
  </si>
  <si>
    <t>Gungqu</t>
  </si>
  <si>
    <t>Ntsikayoxolo Gungqu</t>
  </si>
  <si>
    <t>tl-Ntsikayoxolo.Gungqu@masinyusane.org</t>
  </si>
  <si>
    <t>0802086247086</t>
  </si>
  <si>
    <t>081 780 1901</t>
  </si>
  <si>
    <t>16 Ngwenyana street NU6 , Motherwell</t>
  </si>
  <si>
    <t>2026464</t>
  </si>
  <si>
    <t>Kekana</t>
  </si>
  <si>
    <t>Sibongile Kekana</t>
  </si>
  <si>
    <t>tl-Sibongile.Kekana@masinyusane.org</t>
  </si>
  <si>
    <t>19/07/2008</t>
  </si>
  <si>
    <t>0807190291086</t>
  </si>
  <si>
    <t>068 050 3861</t>
  </si>
  <si>
    <t>071 718 4047</t>
  </si>
  <si>
    <t>197 Young Park NU8</t>
  </si>
  <si>
    <t>WSU,Forthare,NMU,UCT,UJ &amp; Rhodes</t>
  </si>
  <si>
    <t>2026465</t>
  </si>
  <si>
    <t xml:space="preserve">Luyolo </t>
  </si>
  <si>
    <t>Maseti</t>
  </si>
  <si>
    <t>Luyolo Maseti</t>
  </si>
  <si>
    <t>tl-Luyolo.Maseti@masinyusane.org</t>
  </si>
  <si>
    <t>20/08/2006</t>
  </si>
  <si>
    <t>0608206005084</t>
  </si>
  <si>
    <t>071 798 3757</t>
  </si>
  <si>
    <t>066 224 6511</t>
  </si>
  <si>
    <t xml:space="preserve">288 Mgwanga Street </t>
  </si>
  <si>
    <t>Coega Dairy</t>
  </si>
  <si>
    <t>2026466</t>
  </si>
  <si>
    <t>Adbirisaaq</t>
  </si>
  <si>
    <t>Masoka</t>
  </si>
  <si>
    <t>Abdirisaaq Masoka</t>
  </si>
  <si>
    <t>tl-Abdirisaaq.Masoka@masinyusane.org</t>
  </si>
  <si>
    <t>23/04/2007</t>
  </si>
  <si>
    <t>0704236247083</t>
  </si>
  <si>
    <t>083 790 9119</t>
  </si>
  <si>
    <t>071 780 6944</t>
  </si>
  <si>
    <t>09 Gogela Street</t>
  </si>
  <si>
    <t>Rhodes , UFS &amp; WSU</t>
  </si>
  <si>
    <t>2026467</t>
  </si>
  <si>
    <t>Lwando</t>
  </si>
  <si>
    <t>Menzeleleli</t>
  </si>
  <si>
    <t>Lwando Menzeleleli</t>
  </si>
  <si>
    <t>tl-Lwando.Manzeleleli@masinyusane.org</t>
  </si>
  <si>
    <t>0709156311082</t>
  </si>
  <si>
    <t>067 727 5686</t>
  </si>
  <si>
    <t>081 834 9579</t>
  </si>
  <si>
    <t>75 Bolo Street</t>
  </si>
  <si>
    <t>UWC, NMU, WITS &amp;UJ</t>
  </si>
  <si>
    <t>2026468</t>
  </si>
  <si>
    <t>Motibang</t>
  </si>
  <si>
    <t>Mgogo</t>
  </si>
  <si>
    <t>Motibang Mgogo</t>
  </si>
  <si>
    <t>tl-Motibang.Mgogo@masinyusane.org</t>
  </si>
  <si>
    <t>0407075897089</t>
  </si>
  <si>
    <t>064 794 5489</t>
  </si>
  <si>
    <t>078 651 0722</t>
  </si>
  <si>
    <t>129 Mathanzima Street</t>
  </si>
  <si>
    <t>2026469</t>
  </si>
  <si>
    <t>Akhanani</t>
  </si>
  <si>
    <t>Mpahlaza</t>
  </si>
  <si>
    <t>Akhanani Mpahlaza</t>
  </si>
  <si>
    <t>tl-Akhanani.Mpahlaza@masinyusane.org</t>
  </si>
  <si>
    <t>0708055280083</t>
  </si>
  <si>
    <t>073 546 0656</t>
  </si>
  <si>
    <t>068 731 5514</t>
  </si>
  <si>
    <t>6 Gamanda Street , Zwide</t>
  </si>
  <si>
    <t>Dora Nginza</t>
  </si>
  <si>
    <t>2026470</t>
  </si>
  <si>
    <t xml:space="preserve">Yongama </t>
  </si>
  <si>
    <t>Mthi</t>
  </si>
  <si>
    <t>Yongama Mthi</t>
  </si>
  <si>
    <t>tl-Yongama.Mthi@masinyusane.org</t>
  </si>
  <si>
    <t>15/09/2005</t>
  </si>
  <si>
    <t>0509055785083</t>
  </si>
  <si>
    <t>073 756 2039</t>
  </si>
  <si>
    <t>078 782 0837</t>
  </si>
  <si>
    <t>61 Chief Poto , NU2 Motherwell</t>
  </si>
  <si>
    <t>2026471</t>
  </si>
  <si>
    <t>Liyathemba</t>
  </si>
  <si>
    <t>Bangiso</t>
  </si>
  <si>
    <t>Liyathemba Bangiso</t>
  </si>
  <si>
    <t>tl-Liyathemba.Bangiso@masinyusane.org</t>
  </si>
  <si>
    <t>0608160101085</t>
  </si>
  <si>
    <t>076 789 1074</t>
  </si>
  <si>
    <t>061 020 2747</t>
  </si>
  <si>
    <t>40 Masinga Street</t>
  </si>
  <si>
    <t>NMU , UCT ,VUT &amp; DUT</t>
  </si>
  <si>
    <t>2026472</t>
  </si>
  <si>
    <t xml:space="preserve">Iviwe Bokwana </t>
  </si>
  <si>
    <t>tl-Iviwe.Bokwana@masinyusane.org</t>
  </si>
  <si>
    <t>0806101139087</t>
  </si>
  <si>
    <t>068 739 6262</t>
  </si>
  <si>
    <t>073 442 7985</t>
  </si>
  <si>
    <t>32 Luzipho Street , NU10 Motherwell</t>
  </si>
  <si>
    <t>2026473</t>
  </si>
  <si>
    <t>Sinowethu</t>
  </si>
  <si>
    <t>Dangazele</t>
  </si>
  <si>
    <t>Sinowethu Dangazele</t>
  </si>
  <si>
    <t>tl-Sinowethu.Dangazele@masinyusane.org</t>
  </si>
  <si>
    <t>22/05/2006</t>
  </si>
  <si>
    <t>0605220696088</t>
  </si>
  <si>
    <t>065 557 7242</t>
  </si>
  <si>
    <t>066 500 3350</t>
  </si>
  <si>
    <t>69 Nqabara street , NU9 Motherwell</t>
  </si>
  <si>
    <t>2026474</t>
  </si>
  <si>
    <t>Amyoli Talitha</t>
  </si>
  <si>
    <t>Amyoli Talitha Dyani</t>
  </si>
  <si>
    <t>tl-Amyoli.Dyani@masinyusane.org</t>
  </si>
  <si>
    <t>0709101005086</t>
  </si>
  <si>
    <t>062 836 6030</t>
  </si>
  <si>
    <t>081 070 9354</t>
  </si>
  <si>
    <t>62 Makhotyana street</t>
  </si>
  <si>
    <t>NMU &amp; UWC</t>
  </si>
  <si>
    <t>2026475</t>
  </si>
  <si>
    <t>Gayiya</t>
  </si>
  <si>
    <t>Olwethu Gayiya</t>
  </si>
  <si>
    <t>tl-Olwethu.Gayiya@masinyusane.org</t>
  </si>
  <si>
    <t>0803075166089</t>
  </si>
  <si>
    <t>064 051 2671</t>
  </si>
  <si>
    <t>073 505 8379</t>
  </si>
  <si>
    <t>10 Ngoma street</t>
  </si>
  <si>
    <t>Department of Education</t>
  </si>
  <si>
    <t>2026476</t>
  </si>
  <si>
    <t>Liso</t>
  </si>
  <si>
    <t>Ngxaki</t>
  </si>
  <si>
    <t>Liso Ngxaki</t>
  </si>
  <si>
    <t>tl-Liso.Ngxaki@masinyusane.org</t>
  </si>
  <si>
    <t>30/01/2008</t>
  </si>
  <si>
    <t>0801300714087</t>
  </si>
  <si>
    <t>071 682 2179</t>
  </si>
  <si>
    <t>076 109 7310</t>
  </si>
  <si>
    <t>86 Njakazi street</t>
  </si>
  <si>
    <t>MTN</t>
  </si>
  <si>
    <t>UJ, WSU &amp; UFS</t>
  </si>
  <si>
    <t>2026477</t>
  </si>
  <si>
    <t>Niyabo</t>
  </si>
  <si>
    <t>Sinovuyo Niyabo</t>
  </si>
  <si>
    <t>tl-Sinovuyo.Niyabo@masinyusane.org</t>
  </si>
  <si>
    <t>14/06/2007</t>
  </si>
  <si>
    <t>0706141553083</t>
  </si>
  <si>
    <t>068 068 2348</t>
  </si>
  <si>
    <t>078 602 8166</t>
  </si>
  <si>
    <t>75 Captain street , NU10 Motherwell</t>
  </si>
  <si>
    <t>NMU, UFS, UWC &amp; UNW</t>
  </si>
  <si>
    <t>2026478</t>
  </si>
  <si>
    <t>Simamnkele</t>
  </si>
  <si>
    <t>Ralushe</t>
  </si>
  <si>
    <t>Simamnkele Ralushe</t>
  </si>
  <si>
    <t>tl-Simamnkele.Ralushe@masinyusane.org</t>
  </si>
  <si>
    <t>23/05/2008</t>
  </si>
  <si>
    <t>0805231106081</t>
  </si>
  <si>
    <t>083 642 1115</t>
  </si>
  <si>
    <t>073 478 4308</t>
  </si>
  <si>
    <t>48 Captain street , NU10</t>
  </si>
  <si>
    <t>2026479</t>
  </si>
  <si>
    <t xml:space="preserve">Aphiwe </t>
  </si>
  <si>
    <t>Aphiwe Windvoel</t>
  </si>
  <si>
    <t>tl-Aphiwe.Windvoel@masinyusane.org</t>
  </si>
  <si>
    <t>0801211371084</t>
  </si>
  <si>
    <t>072 692 2417</t>
  </si>
  <si>
    <t>073 072 5800</t>
  </si>
  <si>
    <t>Sikhova street , NU30 Motherwell</t>
  </si>
  <si>
    <t>2026480</t>
  </si>
  <si>
    <t>Zamani</t>
  </si>
  <si>
    <t>Lelethu Zamani</t>
  </si>
  <si>
    <t>tl-Lelethu.Zamani@masinyusane.org</t>
  </si>
  <si>
    <t>0701171165081</t>
  </si>
  <si>
    <t>075 311 9003</t>
  </si>
  <si>
    <t>063 204 2647</t>
  </si>
  <si>
    <t>17 Heshu Street , NU10 Motherwell</t>
  </si>
  <si>
    <t>UCT, WSU &amp; UWC</t>
  </si>
  <si>
    <t>2026481</t>
  </si>
  <si>
    <t>Akhona</t>
  </si>
  <si>
    <t>Bomvana</t>
  </si>
  <si>
    <t>Akhona Bomvana</t>
  </si>
  <si>
    <t>tl-Akhona.Bomvana@masinyusane.org</t>
  </si>
  <si>
    <t>0722101892</t>
  </si>
  <si>
    <t>0766776552</t>
  </si>
  <si>
    <t>1754 Zokwana Street</t>
  </si>
  <si>
    <t>Dep of Education</t>
  </si>
  <si>
    <t>2026482</t>
  </si>
  <si>
    <t xml:space="preserve">Amyoli </t>
  </si>
  <si>
    <t>Maposela</t>
  </si>
  <si>
    <t>Amyoli Maposela</t>
  </si>
  <si>
    <t>tl-Amyoli.Maposela@masinyusane.org</t>
  </si>
  <si>
    <t>0671871927</t>
  </si>
  <si>
    <t>0657286219</t>
  </si>
  <si>
    <t>1847 Zokwana Street</t>
  </si>
  <si>
    <t>Don't know</t>
  </si>
  <si>
    <t>UJ,UWC</t>
  </si>
  <si>
    <t>2026483</t>
  </si>
  <si>
    <t>Uminathi</t>
  </si>
  <si>
    <t>Madiki</t>
  </si>
  <si>
    <t>Uminathi Madiki</t>
  </si>
  <si>
    <t>tl-Uminathi.Madiki@masinyusane.org</t>
  </si>
  <si>
    <t>0839694633</t>
  </si>
  <si>
    <t>0604198861</t>
  </si>
  <si>
    <t>2026484</t>
  </si>
  <si>
    <t>Nakhane</t>
  </si>
  <si>
    <t>Bayi</t>
  </si>
  <si>
    <t>tl-Nakhane.Bayi@masinyusane.org</t>
  </si>
  <si>
    <t>0702090199085</t>
  </si>
  <si>
    <t>0837337829</t>
  </si>
  <si>
    <t>0604279941</t>
  </si>
  <si>
    <t>0828174249</t>
  </si>
  <si>
    <t>4940 Unit 2, Mdantsane</t>
  </si>
  <si>
    <t>2026485</t>
  </si>
  <si>
    <t>Lisango</t>
  </si>
  <si>
    <t>Bisholo</t>
  </si>
  <si>
    <t>tl-Lisango.Bisholo@masinyusane.org</t>
  </si>
  <si>
    <t>23/02/2008</t>
  </si>
  <si>
    <t>0802235223087</t>
  </si>
  <si>
    <t>ML,A,E</t>
  </si>
  <si>
    <t>0837055374</t>
  </si>
  <si>
    <t>0638061131</t>
  </si>
  <si>
    <t>6194 unit 2, mdantsane</t>
  </si>
  <si>
    <t>2026486</t>
  </si>
  <si>
    <t>Faniso</t>
  </si>
  <si>
    <t>tl-Athenkosi.Faniso@masinyusane.org</t>
  </si>
  <si>
    <t>15/02/2005</t>
  </si>
  <si>
    <t>0502155893089</t>
  </si>
  <si>
    <t>0789134641</t>
  </si>
  <si>
    <t>0785732400</t>
  </si>
  <si>
    <t>6253 unit 2, mdantsane</t>
  </si>
  <si>
    <t>2026487</t>
  </si>
  <si>
    <t>Flepu</t>
  </si>
  <si>
    <t>tl-Mbalentle.Flepu@masinyusane.org</t>
  </si>
  <si>
    <t>0804031656080</t>
  </si>
  <si>
    <t>0837224517</t>
  </si>
  <si>
    <t>0723089437</t>
  </si>
  <si>
    <t>2952 unit 7, mdantsane</t>
  </si>
  <si>
    <t>Buffalo hospital</t>
  </si>
  <si>
    <t>2026488</t>
  </si>
  <si>
    <t>Sinothando</t>
  </si>
  <si>
    <t>Laseni</t>
  </si>
  <si>
    <t>tl-Sinothando.Laseni@masinyusane.org</t>
  </si>
  <si>
    <t>31/03/2008</t>
  </si>
  <si>
    <t>0839331819</t>
  </si>
  <si>
    <t>0839531819</t>
  </si>
  <si>
    <t>0722533836</t>
  </si>
  <si>
    <t>374 unit 1, mdantsane</t>
  </si>
  <si>
    <t>2026489</t>
  </si>
  <si>
    <t>Linamandla</t>
  </si>
  <si>
    <t>Makabane</t>
  </si>
  <si>
    <t>tl-Linamandla.Makabane@masinyusane.org</t>
  </si>
  <si>
    <t>0806030636088</t>
  </si>
  <si>
    <t>0724999510</t>
  </si>
  <si>
    <t>0718495437</t>
  </si>
  <si>
    <t>250 unit 18,mdantsane</t>
  </si>
  <si>
    <t>domestic worker</t>
  </si>
  <si>
    <t>2026490</t>
  </si>
  <si>
    <t>Qhama</t>
  </si>
  <si>
    <t>Makata</t>
  </si>
  <si>
    <t>tl-Qhama.Makata@masinyusane.org</t>
  </si>
  <si>
    <t>0728753044</t>
  </si>
  <si>
    <t>0735315720</t>
  </si>
  <si>
    <t>2026491</t>
  </si>
  <si>
    <t>Yolisa</t>
  </si>
  <si>
    <t>Manqina</t>
  </si>
  <si>
    <t>tl-Yolisa.Manqina@masinyusane.org</t>
  </si>
  <si>
    <t>18/01/2008</t>
  </si>
  <si>
    <t>0801180919087</t>
  </si>
  <si>
    <t>0677656785</t>
  </si>
  <si>
    <t>0733334696</t>
  </si>
  <si>
    <t>0789313344</t>
  </si>
  <si>
    <t>6035 unit 2, mdantsane</t>
  </si>
  <si>
    <t>2026492</t>
  </si>
  <si>
    <t>Mendo</t>
  </si>
  <si>
    <t>Mcwesane</t>
  </si>
  <si>
    <t>tl-Mendo.Mcwesane@masinyusane.org</t>
  </si>
  <si>
    <t>19/05/2005</t>
  </si>
  <si>
    <t>0505195276082</t>
  </si>
  <si>
    <t>0711842285</t>
  </si>
  <si>
    <t>0810756789</t>
  </si>
  <si>
    <t>ZONE 3 , 6087 unit 2</t>
  </si>
  <si>
    <t>2026493</t>
  </si>
  <si>
    <t>Mdunyelwa</t>
  </si>
  <si>
    <t>tl-Lisakhanya.Mdunyelwa@masinyusane.org</t>
  </si>
  <si>
    <t>0710241198088</t>
  </si>
  <si>
    <t>0656959340</t>
  </si>
  <si>
    <t>0733442983</t>
  </si>
  <si>
    <t>5266 unit 2,mdantsane</t>
  </si>
  <si>
    <t>Roylite battery centre</t>
  </si>
  <si>
    <t>hospital</t>
  </si>
  <si>
    <t>2026494</t>
  </si>
  <si>
    <t>Tato Libona</t>
  </si>
  <si>
    <t>Mlilwana</t>
  </si>
  <si>
    <t>tl-Tato.Mlilwana@masinyusane.org</t>
  </si>
  <si>
    <t>16/03/2006</t>
  </si>
  <si>
    <t>0603166436080</t>
  </si>
  <si>
    <t>0642039227</t>
  </si>
  <si>
    <t>827 unit 5a , mdantsane</t>
  </si>
  <si>
    <t>sizwe mlongwana properties</t>
  </si>
  <si>
    <t>2026495</t>
  </si>
  <si>
    <t>Aluta Lisakhanya</t>
  </si>
  <si>
    <t>Skali</t>
  </si>
  <si>
    <t>tl-Aluta.Skali@masinyusane.org</t>
  </si>
  <si>
    <t>0703015269086</t>
  </si>
  <si>
    <t>0753246197</t>
  </si>
  <si>
    <t>0719684072</t>
  </si>
  <si>
    <t>5061 unit 2, mdantsane</t>
  </si>
  <si>
    <t>Bumbingomso</t>
  </si>
  <si>
    <t>2026496</t>
  </si>
  <si>
    <t>Smile</t>
  </si>
  <si>
    <t>tl-Uyathandwa.Smile@masinyusane.org</t>
  </si>
  <si>
    <t>0804070502088</t>
  </si>
  <si>
    <t>0639628242</t>
  </si>
  <si>
    <t>0638628242</t>
  </si>
  <si>
    <t>0630295588</t>
  </si>
  <si>
    <t>5310 unit 2,mdantsane</t>
  </si>
  <si>
    <t>Dep of education</t>
  </si>
  <si>
    <t>2026497</t>
  </si>
  <si>
    <t>Siko</t>
  </si>
  <si>
    <t>Tupa</t>
  </si>
  <si>
    <t>tl-Siko.Tupa@masinyusane.org</t>
  </si>
  <si>
    <t>0787821430</t>
  </si>
  <si>
    <t>0837468846</t>
  </si>
  <si>
    <t>unit 2, mdantsane</t>
  </si>
  <si>
    <t>2026498</t>
  </si>
  <si>
    <t>Bekizulu</t>
  </si>
  <si>
    <t>tl-Akhona.Bekizulu@masinyusane.org</t>
  </si>
  <si>
    <t>0801211404083</t>
  </si>
  <si>
    <t>0604351286</t>
  </si>
  <si>
    <t>0633630908</t>
  </si>
  <si>
    <t>58 Ngqawa street</t>
  </si>
  <si>
    <t>spar</t>
  </si>
  <si>
    <t xml:space="preserve">Education Foundation Phase </t>
  </si>
  <si>
    <t xml:space="preserve">HR </t>
  </si>
  <si>
    <t>2026499</t>
  </si>
  <si>
    <t>Bojo</t>
  </si>
  <si>
    <t>tl-Lisakhanya.Bojo@masinyusane.org</t>
  </si>
  <si>
    <t>0832201996</t>
  </si>
  <si>
    <t>55 Dyakalashe Street</t>
  </si>
  <si>
    <t>Social work</t>
  </si>
  <si>
    <t>Politics</t>
  </si>
  <si>
    <t>2026500</t>
  </si>
  <si>
    <t>Mabongo</t>
  </si>
  <si>
    <t>tl-Iviwe.Mabongo@masinyusane.org</t>
  </si>
  <si>
    <t>0511265156089</t>
  </si>
  <si>
    <t>0710569819</t>
  </si>
  <si>
    <t>0713033323</t>
  </si>
  <si>
    <t>37186 Mpangele street</t>
  </si>
  <si>
    <t>2026501</t>
  </si>
  <si>
    <t>Sinokhanyo</t>
  </si>
  <si>
    <t>Mama</t>
  </si>
  <si>
    <t>tl-Sinokhanyo.Mama@masinyusane.org</t>
  </si>
  <si>
    <t>29/10/2004</t>
  </si>
  <si>
    <t>0410290466086</t>
  </si>
  <si>
    <t>ML,H,B,E</t>
  </si>
  <si>
    <t>0786558297</t>
  </si>
  <si>
    <t>0753656620</t>
  </si>
  <si>
    <t>0783205381</t>
  </si>
  <si>
    <t>Ntyantyambo street</t>
  </si>
  <si>
    <t>isuzu</t>
  </si>
  <si>
    <t>Education Foundation Phase</t>
  </si>
  <si>
    <t>2026502</t>
  </si>
  <si>
    <t>Angeline Shifnarine</t>
  </si>
  <si>
    <t>Melanie</t>
  </si>
  <si>
    <t>tl-Angeline.Melanie@masinyusane.org</t>
  </si>
  <si>
    <t>0805101172080</t>
  </si>
  <si>
    <t>0783281377</t>
  </si>
  <si>
    <t>BB006 Addo street nu 12</t>
  </si>
  <si>
    <t>shatterproof</t>
  </si>
  <si>
    <t>2026503</t>
  </si>
  <si>
    <t>Khazimla</t>
  </si>
  <si>
    <t>Mnyungula</t>
  </si>
  <si>
    <t>tl-Khazimla.Mnyungula@masinyusane.org</t>
  </si>
  <si>
    <t>0712171036084</t>
  </si>
  <si>
    <t>0655567067</t>
  </si>
  <si>
    <t>40424 Gaga street nu30</t>
  </si>
  <si>
    <t>BA</t>
  </si>
  <si>
    <t>Education Intermediate</t>
  </si>
  <si>
    <t>2026504</t>
  </si>
  <si>
    <t>Alime</t>
  </si>
  <si>
    <t>Ncazela</t>
  </si>
  <si>
    <t>tl-Alime.Ncazela@masinyusane.org</t>
  </si>
  <si>
    <t>0804015041085</t>
  </si>
  <si>
    <t>ML,G,L</t>
  </si>
  <si>
    <t>0634291516</t>
  </si>
  <si>
    <t>Bsc Agriculture</t>
  </si>
  <si>
    <t>Biology</t>
  </si>
  <si>
    <t>2026505</t>
  </si>
  <si>
    <t>Ngxekevu</t>
  </si>
  <si>
    <t>tl-Likhona.Ngxekevu@masinyusane.org</t>
  </si>
  <si>
    <t>0706225493081</t>
  </si>
  <si>
    <t>0718277293</t>
  </si>
  <si>
    <t>0786944647</t>
  </si>
  <si>
    <t>34659 Madzinane street</t>
  </si>
  <si>
    <t>imizi housing</t>
  </si>
  <si>
    <t>Biologist</t>
  </si>
  <si>
    <t>Technology</t>
  </si>
  <si>
    <t>Environmental studies</t>
  </si>
  <si>
    <t>2026506</t>
  </si>
  <si>
    <t>Boniswa</t>
  </si>
  <si>
    <t>Nogaya</t>
  </si>
  <si>
    <t>tl-Boniswa.Nogaya@masinyusane.org</t>
  </si>
  <si>
    <t>0410090958084</t>
  </si>
  <si>
    <t>0719475257</t>
  </si>
  <si>
    <t>0631418880</t>
  </si>
  <si>
    <t>BL100 UNIT 10</t>
  </si>
  <si>
    <t>Education FET</t>
  </si>
  <si>
    <t>2026507</t>
  </si>
  <si>
    <t xml:space="preserve">Avuyile </t>
  </si>
  <si>
    <t>tl-Avuyile.Charles@masinyusane.org</t>
  </si>
  <si>
    <t>0710195183086</t>
  </si>
  <si>
    <t>0665764474</t>
  </si>
  <si>
    <t>0812448054</t>
  </si>
  <si>
    <t>8110 Nkemane Street</t>
  </si>
  <si>
    <t>Ebersacher</t>
  </si>
  <si>
    <t>2026508</t>
  </si>
  <si>
    <t>Kamva</t>
  </si>
  <si>
    <t>Dzena</t>
  </si>
  <si>
    <t>tl-Kamva.Dzena@masinyusane.org</t>
  </si>
  <si>
    <t>0806070178082</t>
  </si>
  <si>
    <t>0683787160</t>
  </si>
  <si>
    <t>0780893391</t>
  </si>
  <si>
    <t>14 Mhlaba Street</t>
  </si>
  <si>
    <t>PPE</t>
  </si>
  <si>
    <t>2026509</t>
  </si>
  <si>
    <t>tl-emihle.f@masinyusane.org</t>
  </si>
  <si>
    <t>2026510</t>
  </si>
  <si>
    <t>tl-Lelethu.Faku@masinyusane.org</t>
  </si>
  <si>
    <t>0708080323080</t>
  </si>
  <si>
    <t>0834036493</t>
  </si>
  <si>
    <t>0833248569</t>
  </si>
  <si>
    <t>10 Sithele Street</t>
  </si>
  <si>
    <t>Mechanical</t>
  </si>
  <si>
    <t>2026511</t>
  </si>
  <si>
    <t>Lulama</t>
  </si>
  <si>
    <t>Gatyana</t>
  </si>
  <si>
    <t>tl-Lulama.Gatyana@masinyusane.org</t>
  </si>
  <si>
    <t>20/09/2006</t>
  </si>
  <si>
    <t>0609200458089</t>
  </si>
  <si>
    <t>0790100234</t>
  </si>
  <si>
    <t>0762540216</t>
  </si>
  <si>
    <t>6292 Ngcangca Street</t>
  </si>
  <si>
    <t>WSU, CPUT, NMU</t>
  </si>
  <si>
    <t>2026512</t>
  </si>
  <si>
    <t xml:space="preserve">Alulutho </t>
  </si>
  <si>
    <t>Gela</t>
  </si>
  <si>
    <t>tl-Alulutho.Gela@masinyusane.org</t>
  </si>
  <si>
    <t>30/06/2007</t>
  </si>
  <si>
    <t>0706305795082</t>
  </si>
  <si>
    <t>0644194748</t>
  </si>
  <si>
    <t>0678171978</t>
  </si>
  <si>
    <t>0832980112</t>
  </si>
  <si>
    <t>50 Dobu Street</t>
  </si>
  <si>
    <t>GUD</t>
  </si>
  <si>
    <t>Tenneco</t>
  </si>
  <si>
    <t>2026513</t>
  </si>
  <si>
    <t>tl-Lisakhanya.Gxoyiya@masinyusane.org</t>
  </si>
  <si>
    <t>2026514</t>
  </si>
  <si>
    <t>Tyelentombi</t>
  </si>
  <si>
    <t>tl-Anelisa.Tyelentombi@masinyusane.org</t>
  </si>
  <si>
    <t>22/09/2006</t>
  </si>
  <si>
    <t>0688918035</t>
  </si>
  <si>
    <t>0835367553</t>
  </si>
  <si>
    <t>371 Hlosi street unit 1</t>
  </si>
  <si>
    <t>2026515</t>
  </si>
  <si>
    <t>Tadiwa</t>
  </si>
  <si>
    <t>Hongoro</t>
  </si>
  <si>
    <t>tl-Tadiwa.Hongoro@masinyusane.org</t>
  </si>
  <si>
    <t>0655545271</t>
  </si>
  <si>
    <t>0693530004</t>
  </si>
  <si>
    <t>0732507389</t>
  </si>
  <si>
    <t>3994 Sali Street</t>
  </si>
  <si>
    <t>2026516</t>
  </si>
  <si>
    <t>Hlonela</t>
  </si>
  <si>
    <t>Jali</t>
  </si>
  <si>
    <t>tl-Hlonela.Jali@masinyusane.org</t>
  </si>
  <si>
    <t>0804060818080</t>
  </si>
  <si>
    <t>0784505558</t>
  </si>
  <si>
    <t>0731198091</t>
  </si>
  <si>
    <t>16 Mahlangu Street, New Brighton</t>
  </si>
  <si>
    <t>Cofi</t>
  </si>
  <si>
    <t>Continental</t>
  </si>
  <si>
    <t>UFS</t>
  </si>
  <si>
    <t>2026517</t>
  </si>
  <si>
    <t>Konzani</t>
  </si>
  <si>
    <t>tl-Imange.Konzani@masinyusane.org</t>
  </si>
  <si>
    <t>0801070849089</t>
  </si>
  <si>
    <t>0762077222</t>
  </si>
  <si>
    <t>0818183480</t>
  </si>
  <si>
    <t>36 Phila Street, Joe Slovo, Gqeberha</t>
  </si>
  <si>
    <t>Aberdale</t>
  </si>
  <si>
    <t>BSc in Civil Engineering</t>
  </si>
  <si>
    <t>2026518</t>
  </si>
  <si>
    <t>Siphelele</t>
  </si>
  <si>
    <t>Made</t>
  </si>
  <si>
    <t>tl-Siphelele.Made@masinyusane.org</t>
  </si>
  <si>
    <t>07/01/</t>
  </si>
  <si>
    <t>0739161317</t>
  </si>
  <si>
    <t>0736849380</t>
  </si>
  <si>
    <t>833 Nobatana Street</t>
  </si>
  <si>
    <t>NMU, UCT , UJ</t>
  </si>
  <si>
    <t>2026519</t>
  </si>
  <si>
    <t>Abonge</t>
  </si>
  <si>
    <t>Mandeka</t>
  </si>
  <si>
    <t>tl-Abonge.Mandeka@masinyusane.org</t>
  </si>
  <si>
    <t>0707030368881</t>
  </si>
  <si>
    <t>0699280571</t>
  </si>
  <si>
    <t>0735090372</t>
  </si>
  <si>
    <t>01 Ranuga Street</t>
  </si>
  <si>
    <t>2026520</t>
  </si>
  <si>
    <t>Boniswa Rethabile</t>
  </si>
  <si>
    <t>Maphasa</t>
  </si>
  <si>
    <t>tl-Boniswa.Maphasa@masinyusane.org</t>
  </si>
  <si>
    <t>18/10/2007</t>
  </si>
  <si>
    <t>0710574661</t>
  </si>
  <si>
    <t>0839500288</t>
  </si>
  <si>
    <t>30 Mabija Street, forelville</t>
  </si>
  <si>
    <t>Engine Garage</t>
  </si>
  <si>
    <t>Mercedes Benz</t>
  </si>
  <si>
    <t>UF, UCT, UJ</t>
  </si>
  <si>
    <t>2026521</t>
  </si>
  <si>
    <t>Qhawe Mangaliso</t>
  </si>
  <si>
    <t>Matthwes</t>
  </si>
  <si>
    <t>tl-Qhawe.Matthews@masinyusane.org</t>
  </si>
  <si>
    <t>18/12/2026</t>
  </si>
  <si>
    <t>0612186402088</t>
  </si>
  <si>
    <t>0768267541</t>
  </si>
  <si>
    <t>0655921032</t>
  </si>
  <si>
    <t>35 Nkampuka Street</t>
  </si>
  <si>
    <t>UCT, UJ, NWU, UFS</t>
  </si>
  <si>
    <t>2026522</t>
  </si>
  <si>
    <t>Mbengashe</t>
  </si>
  <si>
    <t>tl-Inathi.Mbengashe@masinyusane.org</t>
  </si>
  <si>
    <t>0611031180080</t>
  </si>
  <si>
    <t>0719318710</t>
  </si>
  <si>
    <t>0715839379</t>
  </si>
  <si>
    <t>0655008710</t>
  </si>
  <si>
    <t>9546 Mika Street</t>
  </si>
  <si>
    <t>2026523</t>
  </si>
  <si>
    <t>Ngalonkulu</t>
  </si>
  <si>
    <t>tl-Lathitha.Ngalonkulu@masinyusane.org</t>
  </si>
  <si>
    <t>0711280773088</t>
  </si>
  <si>
    <t>0719525482</t>
  </si>
  <si>
    <t>0780259653</t>
  </si>
  <si>
    <t>4274 Sali Street</t>
  </si>
  <si>
    <t>9th Avenue Vet</t>
  </si>
  <si>
    <t>2026524</t>
  </si>
  <si>
    <t>Ngcayisa</t>
  </si>
  <si>
    <t>tl-Endinako.Ngcayisa@masinyusane.org</t>
  </si>
  <si>
    <t>2026525</t>
  </si>
  <si>
    <t>Siphiwesihle</t>
  </si>
  <si>
    <t>Nongoma</t>
  </si>
  <si>
    <t>tl-Siphiwesihle.Nongoma@masinyusane.org</t>
  </si>
  <si>
    <t>2026526</t>
  </si>
  <si>
    <t>Asonwabile</t>
  </si>
  <si>
    <t>Nopondo</t>
  </si>
  <si>
    <t>tl-Asonwabile.Nopondo@masinyusane.org</t>
  </si>
  <si>
    <t>27/06/08</t>
  </si>
  <si>
    <t>0806271092082</t>
  </si>
  <si>
    <t>0738828161</t>
  </si>
  <si>
    <t>0826457396</t>
  </si>
  <si>
    <t>8041 Ngqondela Street, KwaZakhele</t>
  </si>
  <si>
    <t>Pep Stores</t>
  </si>
  <si>
    <t>UFS, NWU</t>
  </si>
  <si>
    <t>2026527</t>
  </si>
  <si>
    <t>tl-Ungowethu.Nquphe@masinyusane.org</t>
  </si>
  <si>
    <t>2026528</t>
  </si>
  <si>
    <t>Sinoxolo</t>
  </si>
  <si>
    <t>Ntanda</t>
  </si>
  <si>
    <t>tl-Sinoxolo.Ntanda@masinyusane.org</t>
  </si>
  <si>
    <t>2026529</t>
  </si>
  <si>
    <t>Sixolise Advance</t>
  </si>
  <si>
    <t>Ntwanambi</t>
  </si>
  <si>
    <t>tl-Sixolise.Ntwanambi@masinyusane.org</t>
  </si>
  <si>
    <t>21/08/2006</t>
  </si>
  <si>
    <t>0608215689084</t>
  </si>
  <si>
    <t>0684044829</t>
  </si>
  <si>
    <t>0620358235</t>
  </si>
  <si>
    <t>9213 Myali Street KwaZakhele</t>
  </si>
  <si>
    <t>2026530</t>
  </si>
  <si>
    <t>Maqwati</t>
  </si>
  <si>
    <t>tl-Sinazo.Maqwati@masinyusane.org</t>
  </si>
  <si>
    <t>0706110516087</t>
  </si>
  <si>
    <t>0732905153</t>
  </si>
  <si>
    <t>1726 Zokwana street</t>
  </si>
  <si>
    <t>call centre</t>
  </si>
  <si>
    <t>salon</t>
  </si>
  <si>
    <t>2026531</t>
  </si>
  <si>
    <t>Nosisi</t>
  </si>
  <si>
    <t>Sidela</t>
  </si>
  <si>
    <t>tl-Nosisi.Sidela@masinyusane.org</t>
  </si>
  <si>
    <t>15/07/2007</t>
  </si>
  <si>
    <t>0707151012085</t>
  </si>
  <si>
    <t>0639363540</t>
  </si>
  <si>
    <t>0739761113</t>
  </si>
  <si>
    <t xml:space="preserve">36364 Nomakhwane Street </t>
  </si>
  <si>
    <t>2026532</t>
  </si>
  <si>
    <t>Lilitha Mtendeje</t>
  </si>
  <si>
    <t>Swarbooi</t>
  </si>
  <si>
    <t>tl-Lilitha.Swarbooi@masinyusane.org</t>
  </si>
  <si>
    <t>0709240323085</t>
  </si>
  <si>
    <t>0679133817</t>
  </si>
  <si>
    <t>0835342967</t>
  </si>
  <si>
    <t>10 Ginkgo Street</t>
  </si>
  <si>
    <t>Stellenbosch University</t>
  </si>
  <si>
    <t>2026533</t>
  </si>
  <si>
    <t>Kwakhanya Shaun</t>
  </si>
  <si>
    <t>Tembani</t>
  </si>
  <si>
    <t>tl-Kwakhanya.Tembani@masinyusane.org</t>
  </si>
  <si>
    <t>19/01/2007</t>
  </si>
  <si>
    <t>0701195850089</t>
  </si>
  <si>
    <t>0785723509</t>
  </si>
  <si>
    <t>55 Stokwe Street</t>
  </si>
  <si>
    <t>Lumotech</t>
  </si>
  <si>
    <t>2026534</t>
  </si>
  <si>
    <t>tl-Oyisa.Williams@masinyusane.org</t>
  </si>
  <si>
    <t>2026535</t>
  </si>
  <si>
    <t>Lisabele</t>
  </si>
  <si>
    <t>Xoki</t>
  </si>
  <si>
    <t>tl-Lisabele.Xoki@masinyusane.org</t>
  </si>
  <si>
    <t>31/07/2008</t>
  </si>
  <si>
    <t>0807310990408</t>
  </si>
  <si>
    <t>0710149713</t>
  </si>
  <si>
    <t>40 Maqoma Street</t>
  </si>
  <si>
    <t>2026536</t>
  </si>
  <si>
    <t>Zanendaba</t>
  </si>
  <si>
    <t>tl-Onika.Zanendaba@masinyusane.org</t>
  </si>
  <si>
    <t>0805101000083</t>
  </si>
  <si>
    <t>0670385411</t>
  </si>
  <si>
    <t>0647351772</t>
  </si>
  <si>
    <t>33 Dwarha Street</t>
  </si>
  <si>
    <t>Dynamics Commodities</t>
  </si>
  <si>
    <t>Umicare</t>
  </si>
  <si>
    <t>2026537</t>
  </si>
  <si>
    <t>Mthetheleli</t>
  </si>
  <si>
    <t>Ndlebe</t>
  </si>
  <si>
    <t>tl-Mthetheleli.Ndlebe@masinyusane.org</t>
  </si>
  <si>
    <t>31/12/2006</t>
  </si>
  <si>
    <t>0612315834087</t>
  </si>
  <si>
    <t>0634082416</t>
  </si>
  <si>
    <t>0782377130</t>
  </si>
  <si>
    <t>7076 Tshawuka street</t>
  </si>
  <si>
    <t>naybez campaign</t>
  </si>
  <si>
    <t>transnet</t>
  </si>
  <si>
    <t>IT - Software development</t>
  </si>
  <si>
    <t>BEd Intermediate</t>
  </si>
  <si>
    <t>2026538</t>
  </si>
  <si>
    <t>Awetu</t>
  </si>
  <si>
    <t>Ndwayi</t>
  </si>
  <si>
    <t>tl-Awetu.Ndwayi@masinyusane.org</t>
  </si>
  <si>
    <t>26/06/2007</t>
  </si>
  <si>
    <t>0706261585089</t>
  </si>
  <si>
    <t>0788777442</t>
  </si>
  <si>
    <t>0634897471</t>
  </si>
  <si>
    <t>8152 Nkwane street</t>
  </si>
  <si>
    <t>sibanye mining</t>
  </si>
  <si>
    <t>BLC</t>
  </si>
  <si>
    <t>Art work</t>
  </si>
  <si>
    <t>2026539</t>
  </si>
  <si>
    <t>Lunike'Elihle Libongo</t>
  </si>
  <si>
    <t>Ntlangamso</t>
  </si>
  <si>
    <t>tl-lunikelihle.ntlangamso@masinyusane.org</t>
  </si>
  <si>
    <t>30/10/2006</t>
  </si>
  <si>
    <t>0610306177086</t>
  </si>
  <si>
    <t>0785558701</t>
  </si>
  <si>
    <t>0635441405</t>
  </si>
  <si>
    <t>7283 Boxongo street</t>
  </si>
  <si>
    <t>coastline</t>
  </si>
  <si>
    <t>Software engineering</t>
  </si>
  <si>
    <t>Dip in Financial Management</t>
  </si>
  <si>
    <t>Business Administration</t>
  </si>
  <si>
    <t>2026540</t>
  </si>
  <si>
    <t>Gola</t>
  </si>
  <si>
    <t>tl-Lathitha.Gola@masinyusane.org</t>
  </si>
  <si>
    <t>28/02/2008</t>
  </si>
  <si>
    <t>0802280257089</t>
  </si>
  <si>
    <t>0687505513</t>
  </si>
  <si>
    <t>0735841516</t>
  </si>
  <si>
    <t>61003 Luxomo Berlin</t>
  </si>
  <si>
    <t>2026541</t>
  </si>
  <si>
    <t>Gquka</t>
  </si>
  <si>
    <t>tl-Lisakhanya.Gquka@masinyusane.org</t>
  </si>
  <si>
    <t>17/01/2007</t>
  </si>
  <si>
    <t>0738639702</t>
  </si>
  <si>
    <t>0788206767</t>
  </si>
  <si>
    <t>eskom</t>
  </si>
  <si>
    <t>2026542</t>
  </si>
  <si>
    <t>Zingce</t>
  </si>
  <si>
    <t>Kalawe</t>
  </si>
  <si>
    <t>tl-Zingce.Kalawe@masinyusane.org</t>
  </si>
  <si>
    <t>0681618789</t>
  </si>
  <si>
    <t>0838602709</t>
  </si>
  <si>
    <t>old age home</t>
  </si>
  <si>
    <t>dep of education</t>
  </si>
  <si>
    <t>spargs</t>
  </si>
  <si>
    <t>2026543</t>
  </si>
  <si>
    <t>Mvana</t>
  </si>
  <si>
    <t>tl-Mvana.Matinise@masinyusane.org</t>
  </si>
  <si>
    <t>30/04/2004</t>
  </si>
  <si>
    <t>0404305282083</t>
  </si>
  <si>
    <t>0603611091</t>
  </si>
  <si>
    <t>0837080911</t>
  </si>
  <si>
    <t>2026544</t>
  </si>
  <si>
    <t>Batyi</t>
  </si>
  <si>
    <t>tl-Simamkele.Batyi@masinyusane.org</t>
  </si>
  <si>
    <t>0803050756086</t>
  </si>
  <si>
    <t>071 724 3363</t>
  </si>
  <si>
    <t>063 836 7711</t>
  </si>
  <si>
    <t>52 Bunyuluza street</t>
  </si>
  <si>
    <t>2026545</t>
  </si>
  <si>
    <t>Sivenathi</t>
  </si>
  <si>
    <t>Dekeda</t>
  </si>
  <si>
    <t>tl-Sivenathi.Dekeda@masinyusane.org</t>
  </si>
  <si>
    <t>0701125852080</t>
  </si>
  <si>
    <t>083 224 4075</t>
  </si>
  <si>
    <t xml:space="preserve">083 224 4075 </t>
  </si>
  <si>
    <t>065 358 9740</t>
  </si>
  <si>
    <t>23 Mpofu street</t>
  </si>
  <si>
    <t>Value</t>
  </si>
  <si>
    <t>2026546</t>
  </si>
  <si>
    <t>Siphokuhle</t>
  </si>
  <si>
    <t>Gaga</t>
  </si>
  <si>
    <t>tl-Siphokuhle.Gaga@masinyusane.org</t>
  </si>
  <si>
    <t>0805151289080</t>
  </si>
  <si>
    <t>068 033 5739</t>
  </si>
  <si>
    <t>071 861 2991</t>
  </si>
  <si>
    <t xml:space="preserve">439 Buthelezi street </t>
  </si>
  <si>
    <t>RHODES , FORTHARE &amp; WSU</t>
  </si>
  <si>
    <t>2026547</t>
  </si>
  <si>
    <t>Hlobo</t>
  </si>
  <si>
    <t>tl-Avuyile.Hlobo@masinyusane.org</t>
  </si>
  <si>
    <t>15/06/2007</t>
  </si>
  <si>
    <t>0706150840082</t>
  </si>
  <si>
    <t xml:space="preserve">065 808 5310 </t>
  </si>
  <si>
    <t>065 808 5310</t>
  </si>
  <si>
    <t xml:space="preserve">07 Thahla street </t>
  </si>
  <si>
    <t>Dynamic</t>
  </si>
  <si>
    <t>Settlers Butchery</t>
  </si>
  <si>
    <t>2026548</t>
  </si>
  <si>
    <t>Lamani</t>
  </si>
  <si>
    <t>tl-Thimna.Lamani@masinyusane.org</t>
  </si>
  <si>
    <t>0801235663086</t>
  </si>
  <si>
    <t>067 770 3134</t>
  </si>
  <si>
    <t>078 392 5051</t>
  </si>
  <si>
    <t>54 Myathaza street</t>
  </si>
  <si>
    <t>2026549</t>
  </si>
  <si>
    <t>Liyanda</t>
  </si>
  <si>
    <t>Langbooi</t>
  </si>
  <si>
    <t>tl-Liyanda.Langbooi@masinyusane.org</t>
  </si>
  <si>
    <t>0803121604083</t>
  </si>
  <si>
    <t>078 207 4974</t>
  </si>
  <si>
    <t>071 847 8682</t>
  </si>
  <si>
    <t>39903 Ngqembe street ,NU30</t>
  </si>
  <si>
    <t>UWC &amp; UFS</t>
  </si>
  <si>
    <t>2026550</t>
  </si>
  <si>
    <t>Mbilini</t>
  </si>
  <si>
    <t>tl-Likhaya.Mbilini@masinyusane.org</t>
  </si>
  <si>
    <t>24/07/2006</t>
  </si>
  <si>
    <t>0607245457082</t>
  </si>
  <si>
    <t>067 839 5573</t>
  </si>
  <si>
    <t>071 264 0791</t>
  </si>
  <si>
    <t>28 Makhotyana Street</t>
  </si>
  <si>
    <t>Industro Plumbing</t>
  </si>
  <si>
    <t>NMU &amp; RHODES</t>
  </si>
  <si>
    <t>2026551</t>
  </si>
  <si>
    <t>Mngazi</t>
  </si>
  <si>
    <t>tl-Mbasa.Mngazi@masinyusane.org</t>
  </si>
  <si>
    <t>17/03/2007</t>
  </si>
  <si>
    <t>0703171284085</t>
  </si>
  <si>
    <t xml:space="preserve">063 267 7477 </t>
  </si>
  <si>
    <t>063 267 7477</t>
  </si>
  <si>
    <t>073 531 7443</t>
  </si>
  <si>
    <t>55 Mpunzi street NU1 , Motherwell</t>
  </si>
  <si>
    <t>RHODES &amp; STELLENBORSCH</t>
  </si>
  <si>
    <t>2026552</t>
  </si>
  <si>
    <t>tl-Aphiwe.Mzongwana@masinyusane.org</t>
  </si>
  <si>
    <t>0710210167080</t>
  </si>
  <si>
    <t>078 939 8227</t>
  </si>
  <si>
    <t xml:space="preserve">063 424 9522 </t>
  </si>
  <si>
    <t>28 Gotyiba street , NU11 Motherwell</t>
  </si>
  <si>
    <t>Security guard</t>
  </si>
  <si>
    <t>NMU,RHODES &amp; UFS</t>
  </si>
  <si>
    <t>2026553</t>
  </si>
  <si>
    <t>Ngamlana</t>
  </si>
  <si>
    <t>tl-Linomtha.Ngamlana@masinyusane.org</t>
  </si>
  <si>
    <t>0712120690086</t>
  </si>
  <si>
    <t>083 207 7111</t>
  </si>
  <si>
    <t xml:space="preserve">083 207 7111 </t>
  </si>
  <si>
    <t xml:space="preserve">073 131 3335 </t>
  </si>
  <si>
    <t>61 Mpanza street , NU7 Motherwell</t>
  </si>
  <si>
    <t>H&amp;M</t>
  </si>
  <si>
    <t>2026554</t>
  </si>
  <si>
    <t>Malixole</t>
  </si>
  <si>
    <t>Pinda</t>
  </si>
  <si>
    <t>tl-Malixole.Pinda@masinyusane.org</t>
  </si>
  <si>
    <t>16/08/2007</t>
  </si>
  <si>
    <t>0708165190081</t>
  </si>
  <si>
    <t>071 042 2726</t>
  </si>
  <si>
    <t>078 959 1254</t>
  </si>
  <si>
    <t xml:space="preserve">60 Bhobhoyi street </t>
  </si>
  <si>
    <t>2026555</t>
  </si>
  <si>
    <t>Amila</t>
  </si>
  <si>
    <t>Sandlana</t>
  </si>
  <si>
    <t>tl-Amila.Sandlana@masinyusane.org</t>
  </si>
  <si>
    <t>22/07/2007</t>
  </si>
  <si>
    <t>0707225445089</t>
  </si>
  <si>
    <t>067 063 1976</t>
  </si>
  <si>
    <t>060 526 3834</t>
  </si>
  <si>
    <t>88 Ntimba street</t>
  </si>
  <si>
    <t>Dairy Farm</t>
  </si>
  <si>
    <t>2026556</t>
  </si>
  <si>
    <t>Yanelisiwe</t>
  </si>
  <si>
    <t>Sebezo</t>
  </si>
  <si>
    <t>tl-Yanelisiwe.Sebezo@masinyusane.org</t>
  </si>
  <si>
    <t>0709191103080</t>
  </si>
  <si>
    <t>063 651 4812</t>
  </si>
  <si>
    <t>069 770 4305</t>
  </si>
  <si>
    <t>224 Mva Ramaphusa</t>
  </si>
  <si>
    <t>2026557</t>
  </si>
  <si>
    <t>Andiswa</t>
  </si>
  <si>
    <t>Sibene</t>
  </si>
  <si>
    <t>tl-Andiswa.Sibene@masinyusane.org</t>
  </si>
  <si>
    <t>0709050603089</t>
  </si>
  <si>
    <t>067 880 8723</t>
  </si>
  <si>
    <t>060 777 1201</t>
  </si>
  <si>
    <t>85 Bumbane street , NU4A Motherwell</t>
  </si>
  <si>
    <t>Wimpy</t>
  </si>
  <si>
    <t>RHODES &amp; UFS</t>
  </si>
  <si>
    <t>2026558</t>
  </si>
  <si>
    <t>Ntombizodwa</t>
  </si>
  <si>
    <t>Singata</t>
  </si>
  <si>
    <t>tl-Ntombizodwa.Singata@masinyusane.org</t>
  </si>
  <si>
    <t>0709201424088</t>
  </si>
  <si>
    <t>078 224 8050</t>
  </si>
  <si>
    <t>15 Gxalona street , Ikamvelihle</t>
  </si>
  <si>
    <t>2026559</t>
  </si>
  <si>
    <t>tl-Oyisa.Sonandi@masinyusane.org</t>
  </si>
  <si>
    <t>0801100743088</t>
  </si>
  <si>
    <t>073 376 2751</t>
  </si>
  <si>
    <t>071 211 8456</t>
  </si>
  <si>
    <t>12843 Sodladla street , Kwazakhele</t>
  </si>
  <si>
    <t>Marine</t>
  </si>
  <si>
    <t>Eskom</t>
  </si>
  <si>
    <t>2026560</t>
  </si>
  <si>
    <t>Unakho Patricia</t>
  </si>
  <si>
    <t>Tsolo</t>
  </si>
  <si>
    <t>tl-Unakho.Tsolo@masinyusane.org</t>
  </si>
  <si>
    <t>0708300548086</t>
  </si>
  <si>
    <t>060 312 9322</t>
  </si>
  <si>
    <t>073 016 9577</t>
  </si>
  <si>
    <t>03 Didiza phase 2 , Ikamvelihlel</t>
  </si>
  <si>
    <t>2026561</t>
  </si>
  <si>
    <t>Ntlantla Olwethu</t>
  </si>
  <si>
    <t>tl-Ntlantla.Blom@masinyusane.org</t>
  </si>
  <si>
    <t>16/09/2008</t>
  </si>
  <si>
    <t>0809166662084</t>
  </si>
  <si>
    <t>082 092 2084</t>
  </si>
  <si>
    <t>073 010 7077</t>
  </si>
  <si>
    <t>61 Khayelitsha Steve Tshwete Village</t>
  </si>
  <si>
    <t>UJ &amp; NWU</t>
  </si>
  <si>
    <t>2026562</t>
  </si>
  <si>
    <t>Mazimandile</t>
  </si>
  <si>
    <t>tl-Mazimandile.Blou@masinyusane.org</t>
  </si>
  <si>
    <t>0702046277084</t>
  </si>
  <si>
    <t>076 680 7042</t>
  </si>
  <si>
    <t>064 842 8987</t>
  </si>
  <si>
    <t>076 291 9842</t>
  </si>
  <si>
    <t>82 Mponzu street , NU7 Motherwell</t>
  </si>
  <si>
    <t>Truck Driver</t>
  </si>
  <si>
    <t>UWC,NMU</t>
  </si>
  <si>
    <t>2026563</t>
  </si>
  <si>
    <t>Yibanathi Sinawo</t>
  </si>
  <si>
    <t>Dike</t>
  </si>
  <si>
    <t>tl-Yibanathi.Dike@masinyusane.org</t>
  </si>
  <si>
    <t>0704111399082</t>
  </si>
  <si>
    <t xml:space="preserve">061 089 3841 </t>
  </si>
  <si>
    <t>061 089 3841</t>
  </si>
  <si>
    <t>074 718 7526</t>
  </si>
  <si>
    <t>81 Ngwenkala street</t>
  </si>
  <si>
    <t>2026564</t>
  </si>
  <si>
    <t>Yandisa</t>
  </si>
  <si>
    <t>Gqali</t>
  </si>
  <si>
    <t>tl-Yandisa.Gqali@masinyusane.org</t>
  </si>
  <si>
    <t>18/08/2005</t>
  </si>
  <si>
    <t>0508181043086</t>
  </si>
  <si>
    <t>078 511 4566</t>
  </si>
  <si>
    <t>30 Mpofu street</t>
  </si>
  <si>
    <t>2026565</t>
  </si>
  <si>
    <t>Thuliswa</t>
  </si>
  <si>
    <t>Jansen</t>
  </si>
  <si>
    <t>tl-Thuliswa.Jansen@masinyusane.org</t>
  </si>
  <si>
    <t>13/07/2004</t>
  </si>
  <si>
    <t>0407131421080</t>
  </si>
  <si>
    <t>076 256 8553</t>
  </si>
  <si>
    <t xml:space="preserve">083 638 2411 </t>
  </si>
  <si>
    <t>083 638 2411</t>
  </si>
  <si>
    <t>3158 Ntakomilo street</t>
  </si>
  <si>
    <t>2026566</t>
  </si>
  <si>
    <t>Jantjies</t>
  </si>
  <si>
    <t>tl-Sibabalwe.Jantjies@masinyusane.org</t>
  </si>
  <si>
    <t>15/04/2008</t>
  </si>
  <si>
    <t>0804155733087</t>
  </si>
  <si>
    <t>063 001 7819</t>
  </si>
  <si>
    <t>060 442 5955</t>
  </si>
  <si>
    <t>89 Mqhaga street</t>
  </si>
  <si>
    <t>UCT &amp; UWC</t>
  </si>
  <si>
    <t>2026567</t>
  </si>
  <si>
    <t>Uyanda</t>
  </si>
  <si>
    <t>Majali</t>
  </si>
  <si>
    <t>tl-Uyanda.Majali@masinyusane.org</t>
  </si>
  <si>
    <t>21/05/2007</t>
  </si>
  <si>
    <t>0705215103080</t>
  </si>
  <si>
    <t>078 521 8715</t>
  </si>
  <si>
    <t>063 514 3620</t>
  </si>
  <si>
    <t>52 Notsholo street Shukushukuma</t>
  </si>
  <si>
    <t>Mahle</t>
  </si>
  <si>
    <t>WSU &amp; CUT</t>
  </si>
  <si>
    <t>2026568</t>
  </si>
  <si>
    <t>Abongile</t>
  </si>
  <si>
    <t>Sitenge</t>
  </si>
  <si>
    <t>tl-Abongile.Sitenge@masinyusane.org</t>
  </si>
  <si>
    <t>0711291119081</t>
  </si>
  <si>
    <t>063 034 5353</t>
  </si>
  <si>
    <t xml:space="preserve">063 034 5353 </t>
  </si>
  <si>
    <t>081 771 3572</t>
  </si>
  <si>
    <t>20 Muweni street</t>
  </si>
  <si>
    <t>2026569</t>
  </si>
  <si>
    <t>Sompani</t>
  </si>
  <si>
    <t>tl-Liyema.Sompani@masinyusane.org</t>
  </si>
  <si>
    <t>0706036040089</t>
  </si>
  <si>
    <t>078 121 4405</t>
  </si>
  <si>
    <t>20 Bhobhoyi street , NU30 Motherwell</t>
  </si>
  <si>
    <t>G4S</t>
  </si>
  <si>
    <t>2026570</t>
  </si>
  <si>
    <t>Tlale</t>
  </si>
  <si>
    <t>tl-Sivenathi.Tlale@masinyusane.org</t>
  </si>
  <si>
    <t>0702276479087</t>
  </si>
  <si>
    <t>084 744 3065</t>
  </si>
  <si>
    <t>083 745 6209</t>
  </si>
  <si>
    <t>111 Mkhombe street</t>
  </si>
  <si>
    <t>2026571</t>
  </si>
  <si>
    <t>Syolise</t>
  </si>
  <si>
    <t>Vandala</t>
  </si>
  <si>
    <t>tl-Syolise.Vandala@masinyusane.org</t>
  </si>
  <si>
    <t>0707125750083</t>
  </si>
  <si>
    <t>076 169 9839</t>
  </si>
  <si>
    <t>079 280 6937</t>
  </si>
  <si>
    <t>45 Nokwe street , Steve tshwete village</t>
  </si>
  <si>
    <t>2026572</t>
  </si>
  <si>
    <t>Bulumko</t>
  </si>
  <si>
    <t>Vellem</t>
  </si>
  <si>
    <t>tl-Bulumko.Vellem@masinyusane.org</t>
  </si>
  <si>
    <t>13/04/2005</t>
  </si>
  <si>
    <t>0504135868082</t>
  </si>
  <si>
    <t xml:space="preserve">063 323 1908 </t>
  </si>
  <si>
    <t>063 323 1908</t>
  </si>
  <si>
    <t>073 405 0356</t>
  </si>
  <si>
    <t>40452 Hoye street , NU30 Motherwell</t>
  </si>
  <si>
    <t>2026573</t>
  </si>
  <si>
    <t>Vena</t>
  </si>
  <si>
    <t>tl-Okuhle.Vena@masinyusane.org</t>
  </si>
  <si>
    <t>0803050987087</t>
  </si>
  <si>
    <t>075 450 7361</t>
  </si>
  <si>
    <t>078 328 0211</t>
  </si>
  <si>
    <t>063 490 1209</t>
  </si>
  <si>
    <t>38 Ngolosa street</t>
  </si>
  <si>
    <t>2026574</t>
  </si>
  <si>
    <t>Inam Okuhle</t>
  </si>
  <si>
    <t>tl-Inam.Williams@masinyusane.org</t>
  </si>
  <si>
    <t>20/04/2008</t>
  </si>
  <si>
    <t>0804200928088</t>
  </si>
  <si>
    <t>2026575</t>
  </si>
  <si>
    <t>Simanye</t>
  </si>
  <si>
    <t>Benuka</t>
  </si>
  <si>
    <t>tl-Simanye.Benuka@masinyusane.org</t>
  </si>
  <si>
    <t>15/11/2005</t>
  </si>
  <si>
    <t>0511155131085</t>
  </si>
  <si>
    <t>073 602 2736</t>
  </si>
  <si>
    <t>073 988 5764</t>
  </si>
  <si>
    <t>20 Sigangala street</t>
  </si>
  <si>
    <t>NMU, UJ, TUT &amp; NWU</t>
  </si>
  <si>
    <t>2026576</t>
  </si>
  <si>
    <t xml:space="preserve">Mihle Inga </t>
  </si>
  <si>
    <t>Damba</t>
  </si>
  <si>
    <t>tl-Mihle.Damba@masinyusane.org</t>
  </si>
  <si>
    <t>079 590 7204</t>
  </si>
  <si>
    <t>073 429 6473</t>
  </si>
  <si>
    <t>06 Godongwana Street , Kamvelihle</t>
  </si>
  <si>
    <t>2026577</t>
  </si>
  <si>
    <t>Lukhouthando</t>
  </si>
  <si>
    <t>tl-Lukhouthando.Gola@masinyusane.org</t>
  </si>
  <si>
    <t>23/05/2006</t>
  </si>
  <si>
    <t>0506230554087</t>
  </si>
  <si>
    <t>076 626 2838</t>
  </si>
  <si>
    <t>29 Ngqukhwebe street</t>
  </si>
  <si>
    <t>UJ, CPUT &amp; WSU</t>
  </si>
  <si>
    <t>2026578</t>
  </si>
  <si>
    <t>Hlakanipha</t>
  </si>
  <si>
    <t>Gqaliwe</t>
  </si>
  <si>
    <t>tl-Hlakanipha.Gqaliwe@masinyusane.org</t>
  </si>
  <si>
    <t>28/10/2006</t>
  </si>
  <si>
    <t>0610280953080</t>
  </si>
  <si>
    <t>071 725 0868</t>
  </si>
  <si>
    <t>083 674 9959</t>
  </si>
  <si>
    <t>31 January street</t>
  </si>
  <si>
    <t>NWU, UFS,UJ &amp; NMU</t>
  </si>
  <si>
    <t>2026579</t>
  </si>
  <si>
    <t>Isaac</t>
  </si>
  <si>
    <t>tl-Lithemba.Isaac@masinyusane.org</t>
  </si>
  <si>
    <t>0710055447084</t>
  </si>
  <si>
    <t>084 521 8069</t>
  </si>
  <si>
    <t>084 414 1068</t>
  </si>
  <si>
    <t>38 Qwarha Street</t>
  </si>
  <si>
    <t>Medicross Algoa Park</t>
  </si>
  <si>
    <t>DUT &amp; NWU</t>
  </si>
  <si>
    <t>2026580</t>
  </si>
  <si>
    <t>Olwakhe</t>
  </si>
  <si>
    <t>Swartbooi</t>
  </si>
  <si>
    <t>tl-Olwakhe.Swartbooi@masinyusane.org</t>
  </si>
  <si>
    <t>24/02/2004</t>
  </si>
  <si>
    <t>0602246333085</t>
  </si>
  <si>
    <t>Lungiso HS</t>
  </si>
  <si>
    <t>Humansdorp</t>
  </si>
  <si>
    <t>0633236912</t>
  </si>
  <si>
    <t>0686638000</t>
  </si>
  <si>
    <t>3896 Polar ParK</t>
  </si>
  <si>
    <t>2026581</t>
  </si>
  <si>
    <t>Sikho</t>
  </si>
  <si>
    <t>Koli</t>
  </si>
  <si>
    <t>tl-Sikho.Koli@masinyusane.org</t>
  </si>
  <si>
    <t>0710035467087</t>
  </si>
  <si>
    <t>065 032 8783</t>
  </si>
  <si>
    <t>072 018 3719</t>
  </si>
  <si>
    <t>177 Gaga street NU2 Motherwell</t>
  </si>
  <si>
    <t>2026582</t>
  </si>
  <si>
    <t>Mfo</t>
  </si>
  <si>
    <t>tl-Siphelele.Mfo@masinyusane.org</t>
  </si>
  <si>
    <t>0711025447089</t>
  </si>
  <si>
    <t>083 898 1097</t>
  </si>
  <si>
    <t>071 788 6270</t>
  </si>
  <si>
    <t xml:space="preserve">13 Dyakamela street </t>
  </si>
  <si>
    <t>NWU</t>
  </si>
  <si>
    <t>2026583</t>
  </si>
  <si>
    <t>Latita</t>
  </si>
  <si>
    <t>Mrwetyana</t>
  </si>
  <si>
    <t>tl-Latita.Mrwetyana@masinyusane.org</t>
  </si>
  <si>
    <t>0708260478084</t>
  </si>
  <si>
    <t>071 799 7138</t>
  </si>
  <si>
    <t>081 551 7483</t>
  </si>
  <si>
    <t>9276 Rharhade street</t>
  </si>
  <si>
    <t>UJ &amp; STELLENBORCH</t>
  </si>
  <si>
    <t>2026584</t>
  </si>
  <si>
    <t>Thsaba</t>
  </si>
  <si>
    <t>tl-Khanyisile.Thsaba@masinyusane.org</t>
  </si>
  <si>
    <t>0712165518088</t>
  </si>
  <si>
    <t>0655896881</t>
  </si>
  <si>
    <t>0731615653</t>
  </si>
  <si>
    <t>472 Mandela Street</t>
  </si>
  <si>
    <t>Nomzamo Clinic</t>
  </si>
  <si>
    <t>UFS,NMU,WSU,UWC,UNIVENDA</t>
  </si>
  <si>
    <t>2026585</t>
  </si>
  <si>
    <t>Fidel</t>
  </si>
  <si>
    <t>Nogalawe</t>
  </si>
  <si>
    <t>tl-Fidel.Nogalawe@masinyusane.org</t>
  </si>
  <si>
    <t>0712221036080</t>
  </si>
  <si>
    <t>083 392 7903</t>
  </si>
  <si>
    <t>065 627 6115</t>
  </si>
  <si>
    <t>33773 Mgcibilitshane Street , NU29</t>
  </si>
  <si>
    <t>NMU,RHODES &amp; UWC</t>
  </si>
  <si>
    <t>2026586</t>
  </si>
  <si>
    <t>Ziyanda Kim</t>
  </si>
  <si>
    <t>Pilisani</t>
  </si>
  <si>
    <t>tl-Ziyanda.Pilisani@masinyusane.org</t>
  </si>
  <si>
    <t>17/04/2006</t>
  </si>
  <si>
    <t>0604170194087</t>
  </si>
  <si>
    <t>078 917 7758</t>
  </si>
  <si>
    <t>073 842 5962</t>
  </si>
  <si>
    <t>10 Gxulu street , NU5 Motherwell</t>
  </si>
  <si>
    <t>UJ, NMU, FORTHARE &amp; WSU</t>
  </si>
  <si>
    <t>2026587</t>
  </si>
  <si>
    <t>Axolile</t>
  </si>
  <si>
    <t>Bacu</t>
  </si>
  <si>
    <t>tl-Axolile.Bacu@masinyusane.org</t>
  </si>
  <si>
    <t>26/04/2007</t>
  </si>
  <si>
    <t>0704260344087</t>
  </si>
  <si>
    <t>067 673 0672</t>
  </si>
  <si>
    <t>073 284 7400</t>
  </si>
  <si>
    <t>146 Ndumba street , NU7 Motherwell</t>
  </si>
  <si>
    <t>Electrical Company</t>
  </si>
  <si>
    <t>2026588</t>
  </si>
  <si>
    <t>Sinqwenelokuhle Liyema</t>
  </si>
  <si>
    <t>Biko</t>
  </si>
  <si>
    <t>tl-Sinqwenelokuhle.Biko@masinyusane.org</t>
  </si>
  <si>
    <t>0605115903086</t>
  </si>
  <si>
    <t>081 068 2321</t>
  </si>
  <si>
    <t>071 438 9232</t>
  </si>
  <si>
    <t>137 Bumbane street</t>
  </si>
  <si>
    <t>2026589</t>
  </si>
  <si>
    <t xml:space="preserve">Lathitha </t>
  </si>
  <si>
    <t>Dlephu</t>
  </si>
  <si>
    <t>tl-Lathitha.Dlephu@masinyusane.org</t>
  </si>
  <si>
    <t>20/08/2007</t>
  </si>
  <si>
    <t>0708200427084</t>
  </si>
  <si>
    <t>062 018 3390</t>
  </si>
  <si>
    <t>079 391 8284</t>
  </si>
  <si>
    <t>5 Sadyini street ,NU10 Motherwell</t>
  </si>
  <si>
    <t>Livingston Hospital</t>
  </si>
  <si>
    <t>UFS, NWU &amp; UJ</t>
  </si>
  <si>
    <t>2026590</t>
  </si>
  <si>
    <t>Haydon</t>
  </si>
  <si>
    <t>Arnolds</t>
  </si>
  <si>
    <t>tl-Haydon.Arnolds@masinyusane.org</t>
  </si>
  <si>
    <t>0707285740080</t>
  </si>
  <si>
    <t>0631077039</t>
  </si>
  <si>
    <t>0736058903</t>
  </si>
  <si>
    <t xml:space="preserve">6 Snoek street </t>
  </si>
  <si>
    <t>Kouga</t>
  </si>
  <si>
    <t>NMU, UWC</t>
  </si>
  <si>
    <t>2026591</t>
  </si>
  <si>
    <t>tl-Lisakhanya.Dyantyi@masinyusane.org</t>
  </si>
  <si>
    <t>0710110938085</t>
  </si>
  <si>
    <t>067 166 6439</t>
  </si>
  <si>
    <t>078 177 6649</t>
  </si>
  <si>
    <t>04 Ntlwa street , NU11 Motherwell</t>
  </si>
  <si>
    <t>2026592</t>
  </si>
  <si>
    <t>Fetu</t>
  </si>
  <si>
    <t>tl-Lithemba.Fetu@masinyusane.org</t>
  </si>
  <si>
    <t>27/05/2008</t>
  </si>
  <si>
    <t>0805270909081</t>
  </si>
  <si>
    <t>061 592 3755</t>
  </si>
  <si>
    <t>083 613 7402</t>
  </si>
  <si>
    <t>41 Mgebuza Street</t>
  </si>
  <si>
    <t>CPUT, UWC, NMU &amp; CUT</t>
  </si>
  <si>
    <t>2026593</t>
  </si>
  <si>
    <t>Herschelle</t>
  </si>
  <si>
    <t>Barendse</t>
  </si>
  <si>
    <t>tl-Herschelle.Barendse@masinyusane.org</t>
  </si>
  <si>
    <t>22/11/2006</t>
  </si>
  <si>
    <t>0611225443088</t>
  </si>
  <si>
    <t>0825165619</t>
  </si>
  <si>
    <t>26 Streapie street</t>
  </si>
  <si>
    <t xml:space="preserve">Nu-Plant </t>
  </si>
  <si>
    <t xml:space="preserve">Wolf &amp; Johnson </t>
  </si>
  <si>
    <t>2026594</t>
  </si>
  <si>
    <t xml:space="preserve">Likhanyise </t>
  </si>
  <si>
    <t>Geelbooi</t>
  </si>
  <si>
    <t>tl-Likhanyise.Geelbooi@masinyusane.org</t>
  </si>
  <si>
    <t>31/12/2007</t>
  </si>
  <si>
    <t>0712310313085</t>
  </si>
  <si>
    <t>067 103 5453</t>
  </si>
  <si>
    <t>076 353 3749</t>
  </si>
  <si>
    <t>063 289 1118</t>
  </si>
  <si>
    <t xml:space="preserve">49 Statu street </t>
  </si>
  <si>
    <t>NWU,UWC,TUT</t>
  </si>
  <si>
    <t>2026595</t>
  </si>
  <si>
    <t>Gqozo</t>
  </si>
  <si>
    <t>tl-Inam.Gqozo@masinyusane.org</t>
  </si>
  <si>
    <t>0804070804088</t>
  </si>
  <si>
    <t>0742403730</t>
  </si>
  <si>
    <t>0603224261</t>
  </si>
  <si>
    <t>0765671557</t>
  </si>
  <si>
    <t>7319 Griffiths Mxenge, Ocean View</t>
  </si>
  <si>
    <t>self - employed</t>
  </si>
  <si>
    <t>WSU, UWC, NWU</t>
  </si>
  <si>
    <t>2026596</t>
  </si>
  <si>
    <t>Bathandwa</t>
  </si>
  <si>
    <t>tl-Bathandwa.Mabongo@masinyusane.org</t>
  </si>
  <si>
    <t>0834596634</t>
  </si>
  <si>
    <t xml:space="preserve">L 404 Informal settlement, Ocean view </t>
  </si>
  <si>
    <t>Fisherman</t>
  </si>
  <si>
    <t>Big Daddy's</t>
  </si>
  <si>
    <t>2026597</t>
  </si>
  <si>
    <t>Jackson</t>
  </si>
  <si>
    <t>tl-Khanya.Jackson@masinyusane.org</t>
  </si>
  <si>
    <t>0711140142086</t>
  </si>
  <si>
    <t>M,B,E</t>
  </si>
  <si>
    <t>073 301 5964</t>
  </si>
  <si>
    <t>073 729 5000</t>
  </si>
  <si>
    <t>40 Teko Street , Motherwell</t>
  </si>
  <si>
    <t>UJ &amp; CPUT</t>
  </si>
  <si>
    <t>2026598</t>
  </si>
  <si>
    <t>Iza</t>
  </si>
  <si>
    <t>Joyi</t>
  </si>
  <si>
    <t>tl-Iza.Joyi@masinyusane.org</t>
  </si>
  <si>
    <t>22/04/2008</t>
  </si>
  <si>
    <t>0804220083088</t>
  </si>
  <si>
    <t>076 044 1207</t>
  </si>
  <si>
    <t>068 421 8587</t>
  </si>
  <si>
    <t>073 393 9198</t>
  </si>
  <si>
    <t>34565 Madzihane street</t>
  </si>
  <si>
    <t>Eyrie home base care</t>
  </si>
  <si>
    <t>UWC,WITS,UP,CPUT,NWU,UFS,UCT,NMU &amp; STELLENBORCH</t>
  </si>
  <si>
    <t>2026599</t>
  </si>
  <si>
    <t>Xolisa Welcome</t>
  </si>
  <si>
    <t>Mahala</t>
  </si>
  <si>
    <t>tl-Xolisa.Mahala@masinyusane.org</t>
  </si>
  <si>
    <t>27/08/2007</t>
  </si>
  <si>
    <t>0708275719084</t>
  </si>
  <si>
    <t>07404088429</t>
  </si>
  <si>
    <t>0655674935</t>
  </si>
  <si>
    <t>0740408429</t>
  </si>
  <si>
    <t xml:space="preserve">141 Gushindoda, Ocean view </t>
  </si>
  <si>
    <t xml:space="preserve">Domestic Worker </t>
  </si>
  <si>
    <t>2026600</t>
  </si>
  <si>
    <t>Mihl'emihle</t>
  </si>
  <si>
    <t>Kati-kati</t>
  </si>
  <si>
    <t>tl-Mihlemihle.Kati-kati@masinyusane.org</t>
  </si>
  <si>
    <t>27/11/2008</t>
  </si>
  <si>
    <t>0811270127087</t>
  </si>
  <si>
    <t>078 865 5624</t>
  </si>
  <si>
    <t>079 434 6967</t>
  </si>
  <si>
    <t>126 Nsadla street, NU9 Motherwell</t>
  </si>
  <si>
    <t>Emsengeni Primary School</t>
  </si>
  <si>
    <t>NMU, CPUT &amp; UJ</t>
  </si>
  <si>
    <t>2026601</t>
  </si>
  <si>
    <t>Lolo</t>
  </si>
  <si>
    <t>tl-Okuhle.Lolo@masinyusane.org</t>
  </si>
  <si>
    <t>0711075635088</t>
  </si>
  <si>
    <t>076 080 0571</t>
  </si>
  <si>
    <t>079 736 1936</t>
  </si>
  <si>
    <t>38498 Sangcaphe street , NU30 Motherwell</t>
  </si>
  <si>
    <t>Bluewater pre-school</t>
  </si>
  <si>
    <t>2026602</t>
  </si>
  <si>
    <t>Ahlumile Somila</t>
  </si>
  <si>
    <t>Mabope</t>
  </si>
  <si>
    <t>tl-Ahlumile.Mabope@masinyusane.org</t>
  </si>
  <si>
    <t>0802066399089</t>
  </si>
  <si>
    <t>071 886 7523</t>
  </si>
  <si>
    <t>063 298 6092</t>
  </si>
  <si>
    <t>51 Xhama street</t>
  </si>
  <si>
    <t>Boardwalk</t>
  </si>
  <si>
    <t>UJ, UCT, NMU &amp; UWC</t>
  </si>
  <si>
    <t>2026603</t>
  </si>
  <si>
    <t>Mbovane</t>
  </si>
  <si>
    <t>tl-Imange.Mbovane@masinyusane.org</t>
  </si>
  <si>
    <t>15/02/2006</t>
  </si>
  <si>
    <t>0602150607086</t>
  </si>
  <si>
    <t>0718043564</t>
  </si>
  <si>
    <t>0738563240</t>
  </si>
  <si>
    <t>7245 Griffiths Mxenge street</t>
  </si>
  <si>
    <t>Magnets4Africa</t>
  </si>
  <si>
    <t>2026604</t>
  </si>
  <si>
    <t>Macala</t>
  </si>
  <si>
    <t>tl-Lathitha.Macala@masinyusane.org</t>
  </si>
  <si>
    <t>15/04/2006</t>
  </si>
  <si>
    <t>0604150552080</t>
  </si>
  <si>
    <t>078 778 0840</t>
  </si>
  <si>
    <t>063 934 0287</t>
  </si>
  <si>
    <t>076 612 9907</t>
  </si>
  <si>
    <t>26016 Ndabezitha Street</t>
  </si>
  <si>
    <t>CPUT, UFS, UWC &amp; STELLENBORCH</t>
  </si>
  <si>
    <t>2026605</t>
  </si>
  <si>
    <t>Anam Likhona</t>
  </si>
  <si>
    <t>Mdoti</t>
  </si>
  <si>
    <t>tl-Anam.Mdoti@masinyusane.org</t>
  </si>
  <si>
    <t>0801141163080</t>
  </si>
  <si>
    <t>0650281996</t>
  </si>
  <si>
    <t>0717777715</t>
  </si>
  <si>
    <t>153 New settlement, Ocean view</t>
  </si>
  <si>
    <t>NMU,UWC,UFS</t>
  </si>
  <si>
    <t>2026606</t>
  </si>
  <si>
    <t>Inganathi Pearl</t>
  </si>
  <si>
    <t>Madwara</t>
  </si>
  <si>
    <t>tl-Inganathi.Madwara@masinyusane.org</t>
  </si>
  <si>
    <t>0706101937083</t>
  </si>
  <si>
    <t>083 469 2571</t>
  </si>
  <si>
    <t>063 484 4973</t>
  </si>
  <si>
    <t>5 Nqina street ,Shukushukuma</t>
  </si>
  <si>
    <t>2026607</t>
  </si>
  <si>
    <t>Mkele</t>
  </si>
  <si>
    <t>tl-Yolanda.Mkele@masinyusane.org</t>
  </si>
  <si>
    <t>0807011015085</t>
  </si>
  <si>
    <t>0660410290</t>
  </si>
  <si>
    <t>0671555531</t>
  </si>
  <si>
    <t>731 Blade Nzimande</t>
  </si>
  <si>
    <t>Spur</t>
  </si>
  <si>
    <t>UWC,UJ,UCPT,NMU,UFS,NWU</t>
  </si>
  <si>
    <t>2026608</t>
  </si>
  <si>
    <t>Mnguni</t>
  </si>
  <si>
    <t>tl-Sinethemba.Mnguni@masinyusane.org</t>
  </si>
  <si>
    <t>0709051058085</t>
  </si>
  <si>
    <t>0815470788</t>
  </si>
  <si>
    <t>0732219844</t>
  </si>
  <si>
    <t>7343 Blade Nzimande Street, Oceanview</t>
  </si>
  <si>
    <t>n</t>
  </si>
  <si>
    <t>2026609</t>
  </si>
  <si>
    <t>Likhaya Prince</t>
  </si>
  <si>
    <t>Ngceno</t>
  </si>
  <si>
    <t>tl-Likhaya.Ngceno@masinyusane.org</t>
  </si>
  <si>
    <t>061005648088</t>
  </si>
  <si>
    <t>0633364880</t>
  </si>
  <si>
    <t>0639456983</t>
  </si>
  <si>
    <t>0739652114</t>
  </si>
  <si>
    <t>2984 Albertina Sisulu</t>
  </si>
  <si>
    <t>2026610</t>
  </si>
  <si>
    <t xml:space="preserve">Yanga </t>
  </si>
  <si>
    <t>Stamper</t>
  </si>
  <si>
    <t>tl-Yanga.Stamper@masinyusane.org</t>
  </si>
  <si>
    <t>18/07/2007</t>
  </si>
  <si>
    <t>0707181262080</t>
  </si>
  <si>
    <t>0687804858</t>
  </si>
  <si>
    <t>0712475016</t>
  </si>
  <si>
    <t>7428 Griffiths Mxenge street</t>
  </si>
  <si>
    <t>WSU,UFS, NMU</t>
  </si>
  <si>
    <t>2026611</t>
  </si>
  <si>
    <t>tl-Ayabonga.Magqaza@masinyusane.org</t>
  </si>
  <si>
    <t>30/01/2006</t>
  </si>
  <si>
    <t>0601305302080</t>
  </si>
  <si>
    <t>081 726 1754</t>
  </si>
  <si>
    <t>081 726 1756</t>
  </si>
  <si>
    <t>072 506 5348</t>
  </si>
  <si>
    <t xml:space="preserve">128 Nashu street </t>
  </si>
  <si>
    <t xml:space="preserve">CUT, STELLENBORCH, NWU </t>
  </si>
  <si>
    <t>2026612</t>
  </si>
  <si>
    <t>tl-Iviwe.Stofile@masinyusane.org</t>
  </si>
  <si>
    <t>0801170161088</t>
  </si>
  <si>
    <t>0603943153</t>
  </si>
  <si>
    <t>0833134626</t>
  </si>
  <si>
    <t>7240 Bayers Naude</t>
  </si>
  <si>
    <t>NMU, NWU, UFS</t>
  </si>
  <si>
    <t>2026613</t>
  </si>
  <si>
    <t>Aicha</t>
  </si>
  <si>
    <t>Toure</t>
  </si>
  <si>
    <t>tl-Aicha.Toure@masinyusane.org</t>
  </si>
  <si>
    <t>31/08/2007</t>
  </si>
  <si>
    <t>0708310859085</t>
  </si>
  <si>
    <t>0832389603</t>
  </si>
  <si>
    <t>0632727079</t>
  </si>
  <si>
    <t>Wholesale</t>
  </si>
  <si>
    <t>WSU,NMU,UFS</t>
  </si>
  <si>
    <t>2026614</t>
  </si>
  <si>
    <t>Cwenga</t>
  </si>
  <si>
    <t>Xiphu</t>
  </si>
  <si>
    <t>tl-Cwenga.Xiphu@masinyusane.org</t>
  </si>
  <si>
    <t>22/02/2008</t>
  </si>
  <si>
    <t>0802226478088</t>
  </si>
  <si>
    <t>0714339884</t>
  </si>
  <si>
    <t>0796535394</t>
  </si>
  <si>
    <t>0784906316</t>
  </si>
  <si>
    <t>1st Francis, 7 The view</t>
  </si>
  <si>
    <t>UJ,WSU,NMU,UFS,Rhodes</t>
  </si>
  <si>
    <t>2026615</t>
  </si>
  <si>
    <t>Tairiq</t>
  </si>
  <si>
    <t>Ahmed</t>
  </si>
  <si>
    <t>tl-Tairiq.Ahmed@masinyusane.org</t>
  </si>
  <si>
    <t>0701195512085</t>
  </si>
  <si>
    <t>0658188808</t>
  </si>
  <si>
    <t>0694932340</t>
  </si>
  <si>
    <t>20 Kobus rd, Gelvanpark</t>
  </si>
  <si>
    <t>Muneiek</t>
  </si>
  <si>
    <t>Varsity college</t>
  </si>
  <si>
    <t>Bcom</t>
  </si>
  <si>
    <t>2026616</t>
  </si>
  <si>
    <t>Lee-Ann</t>
  </si>
  <si>
    <t>Zoetland</t>
  </si>
  <si>
    <t>tl-Lee-Ann.Zoetland@masinyusane.org</t>
  </si>
  <si>
    <t>0609061820088</t>
  </si>
  <si>
    <t>0789477114</t>
  </si>
  <si>
    <t>0786202787</t>
  </si>
  <si>
    <t>0789752778</t>
  </si>
  <si>
    <t>6897 Jacob Zuma street, Ocean View</t>
  </si>
  <si>
    <t>self employed</t>
  </si>
  <si>
    <t>2026617</t>
  </si>
  <si>
    <t>Mashiqana</t>
  </si>
  <si>
    <t>tl-Akhanani.Mashiqana@masinyusane.org</t>
  </si>
  <si>
    <t>0712106107089</t>
  </si>
  <si>
    <t>072 272 5185</t>
  </si>
  <si>
    <t>060 862 6936</t>
  </si>
  <si>
    <t xml:space="preserve">2725 Merele street </t>
  </si>
  <si>
    <t>2026618</t>
  </si>
  <si>
    <t>Sinesihle Izabel</t>
  </si>
  <si>
    <t>Mathomane</t>
  </si>
  <si>
    <t>tl-Sinesihle.Mathomane@masinyusane.org</t>
  </si>
  <si>
    <t>25/04/2008</t>
  </si>
  <si>
    <t>0804250420085</t>
  </si>
  <si>
    <t>066 071 8328</t>
  </si>
  <si>
    <t>D148 Nomakanjani, Kamvelihle</t>
  </si>
  <si>
    <t>2026619</t>
  </si>
  <si>
    <t xml:space="preserve">Siyolise Shaun </t>
  </si>
  <si>
    <t>Baatjie</t>
  </si>
  <si>
    <t>tl-Siyolise.Baatjie@masinyusane.org</t>
  </si>
  <si>
    <t>15/06/07</t>
  </si>
  <si>
    <t>0706155708086</t>
  </si>
  <si>
    <t>0682144328</t>
  </si>
  <si>
    <t>0656352718</t>
  </si>
  <si>
    <t>26 Bucwa Street, Zwide</t>
  </si>
  <si>
    <t>NMU,WSU</t>
  </si>
  <si>
    <t>2026620</t>
  </si>
  <si>
    <t>Masibulele</t>
  </si>
  <si>
    <t>Mayana</t>
  </si>
  <si>
    <t>tl-Masibulele.Mayana@masinyusane.org</t>
  </si>
  <si>
    <t>0607126110081</t>
  </si>
  <si>
    <t>083 333 7403</t>
  </si>
  <si>
    <t>073 440 1730</t>
  </si>
  <si>
    <t>04 Mzayiya Street , Wells estate</t>
  </si>
  <si>
    <t>2026621</t>
  </si>
  <si>
    <t>Ambeswa</t>
  </si>
  <si>
    <t>Mbanva</t>
  </si>
  <si>
    <t>tl-Ambeswa.Mbanva@masinyusane.org</t>
  </si>
  <si>
    <t>0712161183082</t>
  </si>
  <si>
    <t>063 827 3380</t>
  </si>
  <si>
    <t>069 311 8940</t>
  </si>
  <si>
    <t>68 Molekwane street , NU10</t>
  </si>
  <si>
    <t>Walmer Park</t>
  </si>
  <si>
    <t>2026622</t>
  </si>
  <si>
    <t>Owam Taira</t>
  </si>
  <si>
    <t>Mgqobele</t>
  </si>
  <si>
    <t>tl-Owam.Mgqobele@masinyusane.org</t>
  </si>
  <si>
    <t>0703010773082</t>
  </si>
  <si>
    <t>063 979 2167</t>
  </si>
  <si>
    <t>064 526 6947</t>
  </si>
  <si>
    <t>50 Mnenga Street</t>
  </si>
  <si>
    <t>Fox&amp;Swan</t>
  </si>
  <si>
    <t>2026623</t>
  </si>
  <si>
    <t>Ganda-Ganda</t>
  </si>
  <si>
    <t>tl-Lihle.Ganda-Ganda@masinyusane.org</t>
  </si>
  <si>
    <t>31/08/2004</t>
  </si>
  <si>
    <t>0408316218085</t>
  </si>
  <si>
    <t>0787062960</t>
  </si>
  <si>
    <t>0735665940</t>
  </si>
  <si>
    <t>0735668940</t>
  </si>
  <si>
    <t>Nurses Home 57, Dora Nginza</t>
  </si>
  <si>
    <t>Dora Nginza Hosp</t>
  </si>
  <si>
    <t>UJ,WITS,UWC,WSU,STELLENBOSCH,NMU</t>
  </si>
  <si>
    <t>2026624</t>
  </si>
  <si>
    <t>Liyabona Rene</t>
  </si>
  <si>
    <t>Londa</t>
  </si>
  <si>
    <t>tl-Liyabona.Londa@masinyusane.org</t>
  </si>
  <si>
    <t>0709130217082</t>
  </si>
  <si>
    <t>0601187219</t>
  </si>
  <si>
    <t>0722813171</t>
  </si>
  <si>
    <t>51 Veteran Street</t>
  </si>
  <si>
    <t>UJ,UWC,WSU,NMU</t>
  </si>
  <si>
    <t>2026625</t>
  </si>
  <si>
    <t>Mkhuzangwe</t>
  </si>
  <si>
    <t>tl-Imange.Mkhuzangwe@masinyusane.org</t>
  </si>
  <si>
    <t>0804205747087</t>
  </si>
  <si>
    <t>072 252 7284</t>
  </si>
  <si>
    <t>071 071 9936</t>
  </si>
  <si>
    <t>20 Xanisa street , Wells estate</t>
  </si>
  <si>
    <t>Cerebos</t>
  </si>
  <si>
    <t>2026626</t>
  </si>
  <si>
    <t>Siyolise Sibusiso</t>
  </si>
  <si>
    <t>Mlambo</t>
  </si>
  <si>
    <t>tl-Siyolise.Mlambo@masinyusane.org</t>
  </si>
  <si>
    <t>0801086726081</t>
  </si>
  <si>
    <t>065 606 1558</t>
  </si>
  <si>
    <t>073 709 3708</t>
  </si>
  <si>
    <t>33 Yolela street , Wells estate</t>
  </si>
  <si>
    <t>2026627</t>
  </si>
  <si>
    <t>Mnyamana</t>
  </si>
  <si>
    <t>tl-Mihlali.Mnyamana@masinyusane.org</t>
  </si>
  <si>
    <t>16/06/2005</t>
  </si>
  <si>
    <t>0506165517083</t>
  </si>
  <si>
    <t>0780343199</t>
  </si>
  <si>
    <t>0656708800</t>
  </si>
  <si>
    <t>0655708800</t>
  </si>
  <si>
    <t>9 Phepeta Street</t>
  </si>
  <si>
    <t>2026628</t>
  </si>
  <si>
    <t>Mnyhila</t>
  </si>
  <si>
    <t>tl-Olwethu.Mnyhila@masinyusane.org</t>
  </si>
  <si>
    <t>0711281296089</t>
  </si>
  <si>
    <t>0655023919</t>
  </si>
  <si>
    <t>58 Fiji Street. Kwanoxolo</t>
  </si>
  <si>
    <t>2026629</t>
  </si>
  <si>
    <t>Mnana</t>
  </si>
  <si>
    <t>tl-Anelisa.Mnana@masinyusane.org</t>
  </si>
  <si>
    <t>0706270879085</t>
  </si>
  <si>
    <t>078 270 8578</t>
  </si>
  <si>
    <t>078 285 9690</t>
  </si>
  <si>
    <t>150 Badi Street</t>
  </si>
  <si>
    <t>2026630</t>
  </si>
  <si>
    <t>Sisipho Legeto</t>
  </si>
  <si>
    <t>Msweli</t>
  </si>
  <si>
    <t>tl-Sisipho.Msweli@masinyusane.org</t>
  </si>
  <si>
    <t>0801020335080</t>
  </si>
  <si>
    <t>0785681888</t>
  </si>
  <si>
    <t>0785369479</t>
  </si>
  <si>
    <t>69336 Ngwekazi Street</t>
  </si>
  <si>
    <t>2026631</t>
  </si>
  <si>
    <t>Ongama Precious</t>
  </si>
  <si>
    <t>Mpongwana</t>
  </si>
  <si>
    <t>tl-Ongama.Mpongwana@masinyusane.org</t>
  </si>
  <si>
    <t>0804010349087</t>
  </si>
  <si>
    <t>069 735 1246</t>
  </si>
  <si>
    <t>073 976 0886</t>
  </si>
  <si>
    <t>317 Xhama street , NU12 Motherwell</t>
  </si>
  <si>
    <t>Design Engineering</t>
  </si>
  <si>
    <t>WSU, UWC &amp; UJ</t>
  </si>
  <si>
    <t>2026632</t>
  </si>
  <si>
    <t xml:space="preserve">Aviwe </t>
  </si>
  <si>
    <t>Gotyana</t>
  </si>
  <si>
    <t>tl-Aviwe.Gotyana@masinyusane.org</t>
  </si>
  <si>
    <t>2026633</t>
  </si>
  <si>
    <t>Siphosihle Shlrely</t>
  </si>
  <si>
    <t>Jokani</t>
  </si>
  <si>
    <t>tl-Siphosihle.Jokani@masinyusane.org</t>
  </si>
  <si>
    <t>2026634</t>
  </si>
  <si>
    <t>Noruka</t>
  </si>
  <si>
    <t>tl-Lisakhanya.Noruka@masinyusane.org</t>
  </si>
  <si>
    <t>22/01/2008</t>
  </si>
  <si>
    <t>0801220772082</t>
  </si>
  <si>
    <t>0838902417</t>
  </si>
  <si>
    <t>26 Mdani Strret</t>
  </si>
  <si>
    <t>2026635</t>
  </si>
  <si>
    <t>Lithetha</t>
  </si>
  <si>
    <t>Kale</t>
  </si>
  <si>
    <t>tl-Lithetha.Kale@masinyusane.org</t>
  </si>
  <si>
    <t>2026636</t>
  </si>
  <si>
    <t>Kiva</t>
  </si>
  <si>
    <t>tl-Sivenathi.Kiva@masinyusane.org</t>
  </si>
  <si>
    <t>2026637</t>
  </si>
  <si>
    <t>Iviwe Solami</t>
  </si>
  <si>
    <t>Kolisi</t>
  </si>
  <si>
    <t>tl-Iviwe.Kolisi@masinyusane.org</t>
  </si>
  <si>
    <t>25/02/2007</t>
  </si>
  <si>
    <t>2026638</t>
  </si>
  <si>
    <t>Maphaphu</t>
  </si>
  <si>
    <t>tl-Emihle.Maphaphu@masinyusane.org</t>
  </si>
  <si>
    <t>2026639</t>
  </si>
  <si>
    <t>Kungawo</t>
  </si>
  <si>
    <t>Mgqaliso</t>
  </si>
  <si>
    <t>tl-Kungawo.Mgqaliso@masinyusane.org</t>
  </si>
  <si>
    <t>15/07/2008</t>
  </si>
  <si>
    <t>0806055109086</t>
  </si>
  <si>
    <t>0833166515</t>
  </si>
  <si>
    <t>0710303089</t>
  </si>
  <si>
    <t>2026640</t>
  </si>
  <si>
    <t xml:space="preserve">Lisekho </t>
  </si>
  <si>
    <t>Mase</t>
  </si>
  <si>
    <t>tl-Lisekho.Mase@masinyusane.org</t>
  </si>
  <si>
    <t>2026641</t>
  </si>
  <si>
    <t>tl-Entle.Mbengashe@masinyusane.org</t>
  </si>
  <si>
    <t>2026642</t>
  </si>
  <si>
    <t>Emihle Gift</t>
  </si>
  <si>
    <t>Mqadi</t>
  </si>
  <si>
    <t>tl-Emihle.Mqadi@masinyusane.org</t>
  </si>
  <si>
    <t>0709095984080</t>
  </si>
  <si>
    <t>071 948 1980</t>
  </si>
  <si>
    <t>079 907 8140</t>
  </si>
  <si>
    <t>187 Mngwevu street</t>
  </si>
  <si>
    <t>2026643</t>
  </si>
  <si>
    <t>Sthembiso</t>
  </si>
  <si>
    <t>Mqalekiso</t>
  </si>
  <si>
    <t>tl-Sthembiso.Mqalekiso@masinyusane.org</t>
  </si>
  <si>
    <t>0807156511089</t>
  </si>
  <si>
    <t>0784146367</t>
  </si>
  <si>
    <t>2026644</t>
  </si>
  <si>
    <t>Mlityalwa</t>
  </si>
  <si>
    <t>tl-Mbalentle.Mlityalwa@masinyusane.org</t>
  </si>
  <si>
    <t>18/02/2007</t>
  </si>
  <si>
    <t>0702181390080</t>
  </si>
  <si>
    <t>0660199522</t>
  </si>
  <si>
    <t>0732156900</t>
  </si>
  <si>
    <t>70225 Mncotsho street Berlin</t>
  </si>
  <si>
    <t>2026645</t>
  </si>
  <si>
    <t>Akholiwe</t>
  </si>
  <si>
    <t>Mshushumbe</t>
  </si>
  <si>
    <t>tl-Akholiwe.Mshushumbe@masinyusane.org</t>
  </si>
  <si>
    <t>0712030198089</t>
  </si>
  <si>
    <t>060 308 0869</t>
  </si>
  <si>
    <t>073 236 2800</t>
  </si>
  <si>
    <t>345 Mvemve street</t>
  </si>
  <si>
    <t>2026646</t>
  </si>
  <si>
    <t>Mti</t>
  </si>
  <si>
    <t>tl-Lindokuhle.Mti@masinyusane.org</t>
  </si>
  <si>
    <t>077 261 2958</t>
  </si>
  <si>
    <t>064 995 6621</t>
  </si>
  <si>
    <t>27 Teko Street</t>
  </si>
  <si>
    <t>2026647</t>
  </si>
  <si>
    <t>Moko</t>
  </si>
  <si>
    <t>tl-Aqhama.Moko@masinyusane.org</t>
  </si>
  <si>
    <t>15/08/2007</t>
  </si>
  <si>
    <t>0692273587</t>
  </si>
  <si>
    <t>0681093271</t>
  </si>
  <si>
    <t>16690 Mbeki Street</t>
  </si>
  <si>
    <t>Forensic Science</t>
  </si>
  <si>
    <t>Dermatologist</t>
  </si>
  <si>
    <t>2026650</t>
  </si>
  <si>
    <t>Esihle</t>
  </si>
  <si>
    <t>Msizi</t>
  </si>
  <si>
    <t>tl-Esihle.Msizi@masinyusane.org</t>
  </si>
  <si>
    <t>2026648</t>
  </si>
  <si>
    <t>Ncipa</t>
  </si>
  <si>
    <t>tl-Sibabalwe.Ncipa@masinyusane.org</t>
  </si>
  <si>
    <t>13/01/2007</t>
  </si>
  <si>
    <t>0701135963083</t>
  </si>
  <si>
    <t>060 285 2450</t>
  </si>
  <si>
    <t>073 985 1962</t>
  </si>
  <si>
    <t xml:space="preserve">25 Ncanda street </t>
  </si>
  <si>
    <t>Borbet</t>
  </si>
  <si>
    <t>2026649</t>
  </si>
  <si>
    <t>Alulutho Mojalefa</t>
  </si>
  <si>
    <t>Ngalwa</t>
  </si>
  <si>
    <t>tl-Alulutho.Ngalwa@masinyusane.org</t>
  </si>
  <si>
    <t>0804095468083</t>
  </si>
  <si>
    <t>063 431 0865</t>
  </si>
  <si>
    <t>083 545 7266</t>
  </si>
  <si>
    <t>27 Indwe Street , NU3 Motherwell</t>
  </si>
  <si>
    <t>2026651</t>
  </si>
  <si>
    <t>Plaatjie</t>
  </si>
  <si>
    <t>tl-Phumelela.Plaatjie@masinyusane.org</t>
  </si>
  <si>
    <t>28/08/2007</t>
  </si>
  <si>
    <t>0708280539089</t>
  </si>
  <si>
    <t>068 508 3148</t>
  </si>
  <si>
    <t>083 502 9741</t>
  </si>
  <si>
    <t>28 Bikana Street , NU4 Motherwell</t>
  </si>
  <si>
    <t xml:space="preserve">UP, UJ, NMU &amp; UFS </t>
  </si>
  <si>
    <t>2026652</t>
  </si>
  <si>
    <t>Yolisa Esona</t>
  </si>
  <si>
    <t>Mtotoyi</t>
  </si>
  <si>
    <t>tl-Yolisa.Mtotoyi@masinyusane.org</t>
  </si>
  <si>
    <t>2026653</t>
  </si>
  <si>
    <t>Zikhona</t>
  </si>
  <si>
    <t>Platyi</t>
  </si>
  <si>
    <t>tl-Zikhona.Platyi@masinyusane.org</t>
  </si>
  <si>
    <t>0704051503081</t>
  </si>
  <si>
    <t>068 840 2407</t>
  </si>
  <si>
    <t>071 191 4278 / 071 661 7973</t>
  </si>
  <si>
    <t>131 Dyakalashe street , NU12B Motherwell</t>
  </si>
  <si>
    <t>Mzaza Funeral Directors</t>
  </si>
  <si>
    <t>2026655</t>
  </si>
  <si>
    <t>Ndinisa</t>
  </si>
  <si>
    <t>tl-Emihle.Ndinisa@masinyusane.org</t>
  </si>
  <si>
    <t>0706070482080</t>
  </si>
  <si>
    <t>0677658660</t>
  </si>
  <si>
    <t>0833965204</t>
  </si>
  <si>
    <t>33 Phongolala Street, Joe Slovo</t>
  </si>
  <si>
    <t>Makro Wholesale</t>
  </si>
  <si>
    <t>Nomngwenya Security</t>
  </si>
  <si>
    <t>B.Ed Foundation Phase</t>
  </si>
  <si>
    <t>B.Ed Senior</t>
  </si>
  <si>
    <t>Environmental Studies</t>
  </si>
  <si>
    <t>2026656</t>
  </si>
  <si>
    <t>tl-Akhona.Sompani@masinyusane.org</t>
  </si>
  <si>
    <t>0802095189089</t>
  </si>
  <si>
    <t>076 763 6029</t>
  </si>
  <si>
    <t>078 397 1700</t>
  </si>
  <si>
    <t>38 Bhobhoyi street</t>
  </si>
  <si>
    <t>NMU,NWU &amp; UKZN</t>
  </si>
  <si>
    <t>2026657</t>
  </si>
  <si>
    <t>Indibabale</t>
  </si>
  <si>
    <t>Ngca</t>
  </si>
  <si>
    <t>tl-Indibabale.Ngca@masinyusane.org</t>
  </si>
  <si>
    <t>0709056003086</t>
  </si>
  <si>
    <t>0785712230</t>
  </si>
  <si>
    <t>0788391852</t>
  </si>
  <si>
    <t>51786 Phumlani Street</t>
  </si>
  <si>
    <t>Specsavers</t>
  </si>
  <si>
    <t>CPUT, NMU, WITS, UWC, NWU</t>
  </si>
  <si>
    <t>2026658</t>
  </si>
  <si>
    <t>Nkani</t>
  </si>
  <si>
    <t>tl-Simamkele.Nkani@masinyusane.org</t>
  </si>
  <si>
    <t>2026659</t>
  </si>
  <si>
    <t>Esona</t>
  </si>
  <si>
    <t>Nogoqa</t>
  </si>
  <si>
    <t>tl-Esona.Nogoqa@masinyusane.org</t>
  </si>
  <si>
    <t>0708071328080</t>
  </si>
  <si>
    <t>0631219921</t>
  </si>
  <si>
    <t>0795869847</t>
  </si>
  <si>
    <t>458 Lutshaba Street, KwaZakhele</t>
  </si>
  <si>
    <t>NMU, UKZN</t>
  </si>
  <si>
    <t>Bachelor of Nursing</t>
  </si>
  <si>
    <t>2026660</t>
  </si>
  <si>
    <t>Linomtha Yonela</t>
  </si>
  <si>
    <t>Notshoba</t>
  </si>
  <si>
    <t>tl-Linomtha.Notshoba@masinyusane.org</t>
  </si>
  <si>
    <t>2026661</t>
  </si>
  <si>
    <t>Sisipho Abegail</t>
  </si>
  <si>
    <t>Sikiti</t>
  </si>
  <si>
    <t>tl-Sisipho.Sikiti@masinyusane.org</t>
  </si>
  <si>
    <t>2026662</t>
  </si>
  <si>
    <t>Amyoli</t>
  </si>
  <si>
    <t>tl-Amyoli.Siko@masinyusane.org</t>
  </si>
  <si>
    <t>19/02/2008</t>
  </si>
  <si>
    <t>0802196040082</t>
  </si>
  <si>
    <t>0603577630</t>
  </si>
  <si>
    <t>0789234120</t>
  </si>
  <si>
    <t>71 Luhabe Street, Soweto on Sea</t>
  </si>
  <si>
    <t>Vodacom</t>
  </si>
  <si>
    <t xml:space="preserve">Bachelor of Senior phase and FET </t>
  </si>
  <si>
    <t>Bachelor of Pharmacy</t>
  </si>
  <si>
    <t>2026663</t>
  </si>
  <si>
    <t>Sinalo</t>
  </si>
  <si>
    <t>tl-Sinalo.Tolom@masinyusane.org</t>
  </si>
  <si>
    <t>2026664</t>
  </si>
  <si>
    <t>Sinawo</t>
  </si>
  <si>
    <t>Thontsi</t>
  </si>
  <si>
    <t>tl-Sinawo.Thontsi@masinyusane.org</t>
  </si>
  <si>
    <t>0806030256085</t>
  </si>
  <si>
    <t>067 021 5620</t>
  </si>
  <si>
    <t>068 592 6287</t>
  </si>
  <si>
    <t xml:space="preserve">42 Banda street , Wells estate </t>
  </si>
  <si>
    <t>UWC,UFS &amp; NWU</t>
  </si>
  <si>
    <t>2026665</t>
  </si>
  <si>
    <t>Vakala</t>
  </si>
  <si>
    <t>tl-Lusapho.Vakala@masinyusane.org</t>
  </si>
  <si>
    <t>0802155147084</t>
  </si>
  <si>
    <t>072 535 3490</t>
  </si>
  <si>
    <t>069 481 7235</t>
  </si>
  <si>
    <t>074 801 9074</t>
  </si>
  <si>
    <t>06 Tyamza street</t>
  </si>
  <si>
    <t>Sinqobile security</t>
  </si>
  <si>
    <t>2026666</t>
  </si>
  <si>
    <t>Xali</t>
  </si>
  <si>
    <t>tl-Siyolise.Xali@masinyusane.org</t>
  </si>
  <si>
    <t>13/11/2008</t>
  </si>
  <si>
    <t>0811130768088</t>
  </si>
  <si>
    <t>060 438 5108</t>
  </si>
  <si>
    <t>083 317 3282</t>
  </si>
  <si>
    <t>01 Ramva street NU4B , Motherwell</t>
  </si>
  <si>
    <t>2026667</t>
  </si>
  <si>
    <t>Luniko</t>
  </si>
  <si>
    <t>Xhango</t>
  </si>
  <si>
    <t>tl-Luniko.Xhango@masinyusane.org</t>
  </si>
  <si>
    <t>23/11/2008</t>
  </si>
  <si>
    <t>0811231098088</t>
  </si>
  <si>
    <t>071 944 7393</t>
  </si>
  <si>
    <t>064 931 4884</t>
  </si>
  <si>
    <t>35 Nkolo street</t>
  </si>
  <si>
    <t>NMU,UCT</t>
  </si>
  <si>
    <t>2026668</t>
  </si>
  <si>
    <t>Ovayo Lamla</t>
  </si>
  <si>
    <t>Yanta</t>
  </si>
  <si>
    <t>tl-Ovayo.Yanta@masinyusane.org</t>
  </si>
  <si>
    <t>0805031339080</t>
  </si>
  <si>
    <t>068 152 9552</t>
  </si>
  <si>
    <t>068 152 5952</t>
  </si>
  <si>
    <t>071 022 0835</t>
  </si>
  <si>
    <t>138 Mhlangala street , NU10 Motherwell</t>
  </si>
  <si>
    <t>Erica Girls School</t>
  </si>
  <si>
    <t>2026669</t>
  </si>
  <si>
    <t>Milisa</t>
  </si>
  <si>
    <t>Yoyo</t>
  </si>
  <si>
    <t>tl-Milisa.Yoyo@masinyusane.org</t>
  </si>
  <si>
    <t>0706300226083</t>
  </si>
  <si>
    <t>065 875 1175</t>
  </si>
  <si>
    <t>078 322 4669</t>
  </si>
  <si>
    <t>137 Ngabangaba street , NU3 Motherwell</t>
  </si>
  <si>
    <t>WITS , UWC , CPUT , UJ, UFS &amp; UP</t>
  </si>
  <si>
    <t>2026670</t>
  </si>
  <si>
    <t>Neli</t>
  </si>
  <si>
    <t>Khazimla Neli</t>
  </si>
  <si>
    <t>tl-Khazimla.Neli@masinyusane.org</t>
  </si>
  <si>
    <t>0712015688088</t>
  </si>
  <si>
    <t>0751018568</t>
  </si>
  <si>
    <t>0733447581</t>
  </si>
  <si>
    <t>0737276623</t>
  </si>
  <si>
    <t>70322 Mcotsho street</t>
  </si>
  <si>
    <t>2026671</t>
  </si>
  <si>
    <t>Ngcwangu</t>
  </si>
  <si>
    <t>tl-Inga.Ngcwangu@masinyusane.org</t>
  </si>
  <si>
    <t>0711260790086</t>
  </si>
  <si>
    <t>0766177680</t>
  </si>
  <si>
    <t>0796177680</t>
  </si>
  <si>
    <t>0749479843</t>
  </si>
  <si>
    <t>90439 Mabaleni location</t>
  </si>
  <si>
    <t>Dept of Education</t>
  </si>
  <si>
    <t>UFS,NWU,UWC,CPUT</t>
  </si>
  <si>
    <t>2026672</t>
  </si>
  <si>
    <t>Asenathi</t>
  </si>
  <si>
    <t>tl-Asenathi.Ngqongwe@masinyusane.org</t>
  </si>
  <si>
    <t>18/12/2005</t>
  </si>
  <si>
    <t>0512180361085</t>
  </si>
  <si>
    <t>0639473677</t>
  </si>
  <si>
    <t>0719895548</t>
  </si>
  <si>
    <t>NOT SURE</t>
  </si>
  <si>
    <t>CPUT,NMU.WSU</t>
  </si>
  <si>
    <t>2026673</t>
  </si>
  <si>
    <t>Asekho</t>
  </si>
  <si>
    <t>Nokulila</t>
  </si>
  <si>
    <t>tl-Asekho.Nokulila@masinyusane.org</t>
  </si>
  <si>
    <t>30/01/2004</t>
  </si>
  <si>
    <t>0401306000084</t>
  </si>
  <si>
    <t>0797798615</t>
  </si>
  <si>
    <t>Hospital ( MA)</t>
  </si>
  <si>
    <t>2026674</t>
  </si>
  <si>
    <t>Ahmed Zubair</t>
  </si>
  <si>
    <t>Loonat</t>
  </si>
  <si>
    <t>tl-Ahmed.Loonat@masinyusane.org</t>
  </si>
  <si>
    <t>0606026087084</t>
  </si>
  <si>
    <t>0614511011</t>
  </si>
  <si>
    <t>0763797575</t>
  </si>
  <si>
    <t>1 Frans road, 1A Solly's Villa, Parkside</t>
  </si>
  <si>
    <t>Electrical Engeneering</t>
  </si>
  <si>
    <t>Machanical Engineering</t>
  </si>
  <si>
    <t>2026675</t>
  </si>
  <si>
    <t>Mlamli</t>
  </si>
  <si>
    <t>Ntloya</t>
  </si>
  <si>
    <t>tl-Mlamli.Ntloya@masinyusane.org</t>
  </si>
  <si>
    <t>M.A</t>
  </si>
  <si>
    <t>2026676</t>
  </si>
  <si>
    <t>Asakhe Olona</t>
  </si>
  <si>
    <t>tl-Asakhe.Ndinisa@masinyusane.org</t>
  </si>
  <si>
    <t>0703155174088</t>
  </si>
  <si>
    <t>0630924527</t>
  </si>
  <si>
    <t>0682832274</t>
  </si>
  <si>
    <t>0630924927</t>
  </si>
  <si>
    <t>9 Nyosi Motherwell Nu11</t>
  </si>
  <si>
    <t>Sociak worker</t>
  </si>
  <si>
    <t>Taxi driver</t>
  </si>
  <si>
    <t>UCT,UJ,NMU,RU</t>
  </si>
  <si>
    <t>2026677</t>
  </si>
  <si>
    <t>Lisolethu</t>
  </si>
  <si>
    <t>Skiti</t>
  </si>
  <si>
    <t>tl-Lisolethu.Skiti@masinyusane.org</t>
  </si>
  <si>
    <t>21/04/2009</t>
  </si>
  <si>
    <t>0904211436087</t>
  </si>
  <si>
    <t>0738660030</t>
  </si>
  <si>
    <t>0839592233</t>
  </si>
  <si>
    <t>90320 Mabaleni location</t>
  </si>
  <si>
    <t>Kenny's electrical</t>
  </si>
  <si>
    <t>Clarendon GS</t>
  </si>
  <si>
    <t>2026678</t>
  </si>
  <si>
    <t>Tamara Allison</t>
  </si>
  <si>
    <t>Sampson</t>
  </si>
  <si>
    <t>tl-Tamara.Sampson@masinyusane.org</t>
  </si>
  <si>
    <t>19/04/2008</t>
  </si>
  <si>
    <t>0804190957089</t>
  </si>
  <si>
    <t>0736831879</t>
  </si>
  <si>
    <t>0736665822</t>
  </si>
  <si>
    <t>40 Crossanda Street, Malabar</t>
  </si>
  <si>
    <t>Old age home</t>
  </si>
  <si>
    <t>NMU University</t>
  </si>
  <si>
    <t>2026679</t>
  </si>
  <si>
    <t xml:space="preserve">Sohlomela </t>
  </si>
  <si>
    <t>Sundu</t>
  </si>
  <si>
    <t>tl-Sohlomela.Sundu@masinyusane.org</t>
  </si>
  <si>
    <t>0707036498087</t>
  </si>
  <si>
    <t>ML,L,G,A</t>
  </si>
  <si>
    <t>0790416707</t>
  </si>
  <si>
    <t>0659479166</t>
  </si>
  <si>
    <t xml:space="preserve">52 Muebuza street, Motherwell </t>
  </si>
  <si>
    <t>Truck driver</t>
  </si>
  <si>
    <t>RU</t>
  </si>
  <si>
    <t>2026680</t>
  </si>
  <si>
    <t>Kamryn Saskia</t>
  </si>
  <si>
    <t>Turner</t>
  </si>
  <si>
    <t>tl-Kamryn.Turner@masinyusane.org</t>
  </si>
  <si>
    <t>0710160638080</t>
  </si>
  <si>
    <t>2026681</t>
  </si>
  <si>
    <t>Bazi</t>
  </si>
  <si>
    <t>tl-Banoyolo.Bazi@masinyusane.org</t>
  </si>
  <si>
    <t>27/09/2007</t>
  </si>
  <si>
    <t>0709271535086</t>
  </si>
  <si>
    <t>0783118525</t>
  </si>
  <si>
    <t>0788304803</t>
  </si>
  <si>
    <t xml:space="preserve">31 Mbabala Street </t>
  </si>
  <si>
    <t>2026682</t>
  </si>
  <si>
    <t>Hayley</t>
  </si>
  <si>
    <t>Weideman</t>
  </si>
  <si>
    <t>tl-Hayley.Weideman@masinyusane.org</t>
  </si>
  <si>
    <t>16/06/2006</t>
  </si>
  <si>
    <t>0606160928085</t>
  </si>
  <si>
    <t>0672019781</t>
  </si>
  <si>
    <t>0814928877</t>
  </si>
  <si>
    <t>1 Poppy place Malabar</t>
  </si>
  <si>
    <t>Medsol</t>
  </si>
  <si>
    <t>Daisy solutions</t>
  </si>
  <si>
    <t>UCT, NMU,Stellenbosch,UWC,CPUT</t>
  </si>
  <si>
    <t xml:space="preserve">Audiology </t>
  </si>
  <si>
    <t>Occupation Therapy</t>
  </si>
  <si>
    <t>2026683</t>
  </si>
  <si>
    <t>Doli</t>
  </si>
  <si>
    <t>tl-Ayabulela.Doli@masinyusane.org</t>
  </si>
  <si>
    <t>25/07/2007</t>
  </si>
  <si>
    <t>0707256056086</t>
  </si>
  <si>
    <t>0699659959</t>
  </si>
  <si>
    <t>91 Mhegane Street</t>
  </si>
  <si>
    <t>Crech</t>
  </si>
  <si>
    <t>2026684</t>
  </si>
  <si>
    <t>Gqotholo</t>
  </si>
  <si>
    <t>tl-Asemahle.Gqotholo@masinyusane.org</t>
  </si>
  <si>
    <t>0801301020088</t>
  </si>
  <si>
    <t>06958925</t>
  </si>
  <si>
    <t>0695892585</t>
  </si>
  <si>
    <t>0774616370</t>
  </si>
  <si>
    <t>19 Gcwanini Street</t>
  </si>
  <si>
    <t>Safe drums</t>
  </si>
  <si>
    <t>UFS,NMU,WSU,UWC,NWU</t>
  </si>
  <si>
    <t>2026685</t>
  </si>
  <si>
    <t>Hala</t>
  </si>
  <si>
    <t>tl-Asive.Hala@masinyusane.org</t>
  </si>
  <si>
    <t>31/01/2008</t>
  </si>
  <si>
    <t>0801310605085</t>
  </si>
  <si>
    <t>0761427114</t>
  </si>
  <si>
    <t>0646114312</t>
  </si>
  <si>
    <t>90 Khama Street Nu2</t>
  </si>
  <si>
    <t>Department of education</t>
  </si>
  <si>
    <t>2026686</t>
  </si>
  <si>
    <t>Ambesiwe</t>
  </si>
  <si>
    <t>Jongwana</t>
  </si>
  <si>
    <t>tl-Ambesiwe.Jongwana@masinyusane.org</t>
  </si>
  <si>
    <t>0681251329</t>
  </si>
  <si>
    <t>0613304855</t>
  </si>
  <si>
    <t>95 Mpongoshe Street</t>
  </si>
  <si>
    <t>2026687</t>
  </si>
  <si>
    <t>Onela</t>
  </si>
  <si>
    <t>Kalani</t>
  </si>
  <si>
    <t>tl-Onela.Kalani@masinyusane.org</t>
  </si>
  <si>
    <t>15/04/2005</t>
  </si>
  <si>
    <t>0504151229086</t>
  </si>
  <si>
    <t>0734118453</t>
  </si>
  <si>
    <t>95 Mpongoshe street</t>
  </si>
  <si>
    <t>2026688</t>
  </si>
  <si>
    <t>Inganathi</t>
  </si>
  <si>
    <t>Kani</t>
  </si>
  <si>
    <t>tl-Inganathi.Kani@masinyusane.org</t>
  </si>
  <si>
    <t>0709120251083</t>
  </si>
  <si>
    <t>0834324635</t>
  </si>
  <si>
    <t>08 Mthathi street</t>
  </si>
  <si>
    <t>2026689</t>
  </si>
  <si>
    <t>Ayigayil</t>
  </si>
  <si>
    <t>Krwaxa</t>
  </si>
  <si>
    <t>tl-Ayigayil.Krwaxa@masinyusane.org</t>
  </si>
  <si>
    <t>2026690</t>
  </si>
  <si>
    <t>Alizwa</t>
  </si>
  <si>
    <t>Madlingozi</t>
  </si>
  <si>
    <t>tl-Alizwa.Madlingozi@masinyusane.org</t>
  </si>
  <si>
    <t>22/01/2007</t>
  </si>
  <si>
    <t>ML,G</t>
  </si>
  <si>
    <t>0698567564</t>
  </si>
  <si>
    <t>0736480797</t>
  </si>
  <si>
    <t>136 Chief Poto Street</t>
  </si>
  <si>
    <t>2026691</t>
  </si>
  <si>
    <t>Lwandisiwe</t>
  </si>
  <si>
    <t>Mafuya</t>
  </si>
  <si>
    <t>tl-Lwandisiwe.Mafuya@masinyusane.org</t>
  </si>
  <si>
    <t>25/09/2007</t>
  </si>
  <si>
    <t>2026692</t>
  </si>
  <si>
    <t>Zinhle</t>
  </si>
  <si>
    <t>Mazomba</t>
  </si>
  <si>
    <t>tl-Zinhle.Mazomba@masinyusane.org</t>
  </si>
  <si>
    <t>0707071276083</t>
  </si>
  <si>
    <t>0781313176</t>
  </si>
  <si>
    <t>0733576587</t>
  </si>
  <si>
    <t>Mgwevu street</t>
  </si>
  <si>
    <t>clover</t>
  </si>
  <si>
    <t>2026693</t>
  </si>
  <si>
    <t>Bedeshe</t>
  </si>
  <si>
    <t>tl-Sinothando.Bedeshe@masinyusane.org</t>
  </si>
  <si>
    <t>0805060762087</t>
  </si>
  <si>
    <t>0833969335</t>
  </si>
  <si>
    <t>0739848727</t>
  </si>
  <si>
    <t>34143 Seriff Street</t>
  </si>
  <si>
    <t>Soweto-On-Sea Primary School</t>
  </si>
  <si>
    <t>NMU, WSU</t>
  </si>
  <si>
    <t>2026694</t>
  </si>
  <si>
    <t>Boyce</t>
  </si>
  <si>
    <t>tl-Emihle.Boyce@masinyusane.org</t>
  </si>
  <si>
    <t>0711070132081</t>
  </si>
  <si>
    <t>0799440872</t>
  </si>
  <si>
    <t>0762351651</t>
  </si>
  <si>
    <t>5747 Siwa Street</t>
  </si>
  <si>
    <t>NWU, UFS</t>
  </si>
  <si>
    <t>2026695</t>
  </si>
  <si>
    <t>Yongama</t>
  </si>
  <si>
    <t>Mbokri</t>
  </si>
  <si>
    <t>tl-Yongama.Mbokri@masinyusane.org</t>
  </si>
  <si>
    <t>0707071042089</t>
  </si>
  <si>
    <t>0724342296</t>
  </si>
  <si>
    <t>0810715788</t>
  </si>
  <si>
    <t>0730074556</t>
  </si>
  <si>
    <t>30 Dyakamela street, wells estate</t>
  </si>
  <si>
    <t>2026696</t>
  </si>
  <si>
    <t>Aluvuyo</t>
  </si>
  <si>
    <t>Jezi</t>
  </si>
  <si>
    <t>tl-Aluvuyo.Jezi@masinyusane.org</t>
  </si>
  <si>
    <t>23/10/2006</t>
  </si>
  <si>
    <t>0610235470081</t>
  </si>
  <si>
    <t>0789823157</t>
  </si>
  <si>
    <t>0640678187</t>
  </si>
  <si>
    <t>1023 Sidindi Street</t>
  </si>
  <si>
    <t xml:space="preserve">NMU, UWC </t>
  </si>
  <si>
    <t>2026697</t>
  </si>
  <si>
    <t>Nomvelo</t>
  </si>
  <si>
    <t>Matjane</t>
  </si>
  <si>
    <t>tl-Nomvelo.Matjane@masinyusane.org</t>
  </si>
  <si>
    <t>0704241664082</t>
  </si>
  <si>
    <t>0737849815</t>
  </si>
  <si>
    <t>0626196809</t>
  </si>
  <si>
    <t>31981 Nyamazana, Joe Slovo</t>
  </si>
  <si>
    <t>NMU, NWU, WSU, Rhodes</t>
  </si>
  <si>
    <t>2026698</t>
  </si>
  <si>
    <t>Mihle Shanty</t>
  </si>
  <si>
    <t>Mendile</t>
  </si>
  <si>
    <t>tl-Mihle.Mendile@masinyusane.org</t>
  </si>
  <si>
    <t>0801131293087</t>
  </si>
  <si>
    <t>0606820913</t>
  </si>
  <si>
    <t>36763 Mpangelestreet</t>
  </si>
  <si>
    <t>2026699</t>
  </si>
  <si>
    <t>Mhlanganyelwa</t>
  </si>
  <si>
    <t>tl-Asemahle.Mhlanganyelwa@masinyusane.org</t>
  </si>
  <si>
    <t>0604011372082</t>
  </si>
  <si>
    <t>0673729013</t>
  </si>
  <si>
    <t>0843916393</t>
  </si>
  <si>
    <t>19 Gcwanini street</t>
  </si>
  <si>
    <t>2026700</t>
  </si>
  <si>
    <t>Mtana</t>
  </si>
  <si>
    <t>tl-Olwethu.Mtana@masinyusane.org</t>
  </si>
  <si>
    <t>2026701</t>
  </si>
  <si>
    <t>Kwanda</t>
  </si>
  <si>
    <t>Mzobotshi</t>
  </si>
  <si>
    <t>tl-Kwanda.Mzobotshi@masinyusane.org</t>
  </si>
  <si>
    <t>2026702</t>
  </si>
  <si>
    <t>Bethusike</t>
  </si>
  <si>
    <t>Mdilitwana Bethusile</t>
  </si>
  <si>
    <t>tl-Bethusike.Mdilitwana@masinyusane.org</t>
  </si>
  <si>
    <t>07123106422087</t>
  </si>
  <si>
    <t>0763059016</t>
  </si>
  <si>
    <t>09 Veteran Street</t>
  </si>
  <si>
    <t>Pick n Pay</t>
  </si>
  <si>
    <t>UFS, NMU, NWU, Rhodes, WITS</t>
  </si>
  <si>
    <t>2026703</t>
  </si>
  <si>
    <t>Isakhanya</t>
  </si>
  <si>
    <t>Ralo</t>
  </si>
  <si>
    <t>tl-Isakhanya.Ralo@masinyusane.org</t>
  </si>
  <si>
    <t>0708071138083</t>
  </si>
  <si>
    <t>0680158142</t>
  </si>
  <si>
    <t>0767105904</t>
  </si>
  <si>
    <t>02 Mabiba Street</t>
  </si>
  <si>
    <t>Transport driver</t>
  </si>
  <si>
    <t>2026704</t>
  </si>
  <si>
    <t>Xhantilomzi</t>
  </si>
  <si>
    <t>Nkwinti</t>
  </si>
  <si>
    <t>tl-Xhantilomzi.Nkwinti@masinyusane.org</t>
  </si>
  <si>
    <t>2026705</t>
  </si>
  <si>
    <t>Ntombikayise</t>
  </si>
  <si>
    <t>Ntisa</t>
  </si>
  <si>
    <t>tl-Ntombikayise.Ntisa@masinyusane.org</t>
  </si>
  <si>
    <t>0611170523082</t>
  </si>
  <si>
    <t>0657320402</t>
  </si>
  <si>
    <t>45 Betram Street</t>
  </si>
  <si>
    <t>Office Administration</t>
  </si>
  <si>
    <t>Broadcasting</t>
  </si>
  <si>
    <t>2026706</t>
  </si>
  <si>
    <t>Somangaye</t>
  </si>
  <si>
    <t>Selani</t>
  </si>
  <si>
    <t>tl-Somangaye.Selani@masinyusane.org</t>
  </si>
  <si>
    <t>0801310529087</t>
  </si>
  <si>
    <t>0732611418</t>
  </si>
  <si>
    <t>0781382565</t>
  </si>
  <si>
    <t>93 Nkobongo Street, nu9</t>
  </si>
  <si>
    <t>2026707</t>
  </si>
  <si>
    <t xml:space="preserve">Siphosethu </t>
  </si>
  <si>
    <t>Oliphant</t>
  </si>
  <si>
    <t>tl-Siphosethu.Oliphant@masinyusane.org</t>
  </si>
  <si>
    <t>0611171265089</t>
  </si>
  <si>
    <t>0785466618</t>
  </si>
  <si>
    <t>12 Lusanda Street, Soweto on Sea</t>
  </si>
  <si>
    <t>2026708</t>
  </si>
  <si>
    <t>Tshitshi</t>
  </si>
  <si>
    <t>tl-Siyanda.Tshitshi@masinyusane.org</t>
  </si>
  <si>
    <t>28/02/2006</t>
  </si>
  <si>
    <t>0602285682087</t>
  </si>
  <si>
    <t>0774738801</t>
  </si>
  <si>
    <t>0787576507</t>
  </si>
  <si>
    <t>05 Sheya Street</t>
  </si>
  <si>
    <t>Servelec</t>
  </si>
  <si>
    <t>2026709</t>
  </si>
  <si>
    <t>Sixolo</t>
  </si>
  <si>
    <t>tl-Anganathi.Sixolo@masinyusane.org</t>
  </si>
  <si>
    <t>0708201001086</t>
  </si>
  <si>
    <t>0670776799</t>
  </si>
  <si>
    <t>0732526032</t>
  </si>
  <si>
    <t>81 Matanzima street</t>
  </si>
  <si>
    <t>2026710</t>
  </si>
  <si>
    <t>Asivenathi</t>
  </si>
  <si>
    <t>Sondlo</t>
  </si>
  <si>
    <t>tl-Asivenathi.Sondlo@masinyusane.org</t>
  </si>
  <si>
    <t>0803021158081</t>
  </si>
  <si>
    <t>0637924790</t>
  </si>
  <si>
    <t>0787696809</t>
  </si>
  <si>
    <t>104 Koliti street</t>
  </si>
  <si>
    <t>sasol</t>
  </si>
  <si>
    <t>2026711</t>
  </si>
  <si>
    <t>Asakhe</t>
  </si>
  <si>
    <t>tl-Asakhe.Tofile@masinyusane.org</t>
  </si>
  <si>
    <t>25/08/2006</t>
  </si>
  <si>
    <t>0608250702081</t>
  </si>
  <si>
    <t>0688837068</t>
  </si>
  <si>
    <t>0735451774</t>
  </si>
  <si>
    <t>16 Ngqukhwebe street</t>
  </si>
  <si>
    <t>2026712</t>
  </si>
  <si>
    <t>Anawo</t>
  </si>
  <si>
    <t>Tose</t>
  </si>
  <si>
    <t>tl-Anawo.Tose@masinyusane.org</t>
  </si>
  <si>
    <t>30/04/2008</t>
  </si>
  <si>
    <t>0804301273087</t>
  </si>
  <si>
    <t>0687205791</t>
  </si>
  <si>
    <t>0625601393</t>
  </si>
  <si>
    <t>87 Tshazimpunzi , wells estate</t>
  </si>
  <si>
    <t>Tredkor</t>
  </si>
  <si>
    <t>2026713</t>
  </si>
  <si>
    <t>Yonela</t>
  </si>
  <si>
    <t>Tukani</t>
  </si>
  <si>
    <t>tl-Yonela.Tukani@masinyusane.org</t>
  </si>
  <si>
    <t>22/06/2008</t>
  </si>
  <si>
    <t>0806220665087</t>
  </si>
  <si>
    <t>0766420894</t>
  </si>
  <si>
    <t>0762864090</t>
  </si>
  <si>
    <t>113 Machel street</t>
  </si>
  <si>
    <t>embrodary forever</t>
  </si>
  <si>
    <t>2026714</t>
  </si>
  <si>
    <t>Lihlumelo</t>
  </si>
  <si>
    <t>Twenty</t>
  </si>
  <si>
    <t>tl-Lihlumelo.Twenty@masinyusane.org</t>
  </si>
  <si>
    <t>0608101177087</t>
  </si>
  <si>
    <t>0672035609</t>
  </si>
  <si>
    <t>0646549591</t>
  </si>
  <si>
    <t>4110 Jakavula street</t>
  </si>
  <si>
    <t>freshmark</t>
  </si>
  <si>
    <t>2026715</t>
  </si>
  <si>
    <t>Hlomla</t>
  </si>
  <si>
    <t>tl-Hlomla.Zondani@masinyusane.org</t>
  </si>
  <si>
    <t>0804035491088</t>
  </si>
  <si>
    <t>0785725026</t>
  </si>
  <si>
    <t>0833193090</t>
  </si>
  <si>
    <t>29 Godongwana street</t>
  </si>
  <si>
    <t>NMU,UJ,CPUT</t>
  </si>
  <si>
    <t>2026716</t>
  </si>
  <si>
    <t>Amyoli Junior</t>
  </si>
  <si>
    <t>Bunge</t>
  </si>
  <si>
    <t>tl-Amyoli.Bunge@masinyusane.org</t>
  </si>
  <si>
    <t>0704075832086</t>
  </si>
  <si>
    <t>0726926.83</t>
  </si>
  <si>
    <t>0726926083</t>
  </si>
  <si>
    <t>20770 Tabalaza street</t>
  </si>
  <si>
    <t>2026717</t>
  </si>
  <si>
    <t>Seko</t>
  </si>
  <si>
    <t>Faba</t>
  </si>
  <si>
    <t>tl-Seko.Faba@masinyusane.org</t>
  </si>
  <si>
    <t>0791791581</t>
  </si>
  <si>
    <t>City paint &amp; tods</t>
  </si>
  <si>
    <t>2026718</t>
  </si>
  <si>
    <t>Elam</t>
  </si>
  <si>
    <t>Fuzani</t>
  </si>
  <si>
    <t>tl-Elam.Fuzani@masinyusane.org</t>
  </si>
  <si>
    <t>0706230987085</t>
  </si>
  <si>
    <t>0699958761</t>
  </si>
  <si>
    <t>0656470411</t>
  </si>
  <si>
    <t>27660 Tromproad, Missionvale</t>
  </si>
  <si>
    <t>2026719</t>
  </si>
  <si>
    <t>Lehlohonono</t>
  </si>
  <si>
    <t>Hani</t>
  </si>
  <si>
    <t>tl-Lehlohonono.Hani@masinyusane.org</t>
  </si>
  <si>
    <t>0611275065088</t>
  </si>
  <si>
    <t>0689641640</t>
  </si>
  <si>
    <t>20575 Gooseberry street</t>
  </si>
  <si>
    <t>2026720</t>
  </si>
  <si>
    <t>tl-Mihlali.Maneli@masinyusane.org</t>
  </si>
  <si>
    <t>0506041182086</t>
  </si>
  <si>
    <t>0820564475</t>
  </si>
  <si>
    <t>0810129275</t>
  </si>
  <si>
    <t>30191Kerk strat, Missionvale</t>
  </si>
  <si>
    <t>NMU,NWU,RU</t>
  </si>
  <si>
    <t>2026721</t>
  </si>
  <si>
    <t>Ndzondelelo</t>
  </si>
  <si>
    <t>tl-Ndzondelelo.Manqina@masinyusane.org</t>
  </si>
  <si>
    <t>23/12/2004</t>
  </si>
  <si>
    <t>0412235295083</t>
  </si>
  <si>
    <t>0832080884</t>
  </si>
  <si>
    <t>110 Hickory street</t>
  </si>
  <si>
    <t>2026722</t>
  </si>
  <si>
    <t>Manyathi</t>
  </si>
  <si>
    <t>tl-Thimna.Manyathi@masinyusane.org</t>
  </si>
  <si>
    <t>0677756355</t>
  </si>
  <si>
    <t>0602382693</t>
  </si>
  <si>
    <t>16678 Shape street</t>
  </si>
  <si>
    <t>SNN Rubbers</t>
  </si>
  <si>
    <t>2026723</t>
  </si>
  <si>
    <t>Memani</t>
  </si>
  <si>
    <t>tl-Bongani.Memani@masinyusane.org</t>
  </si>
  <si>
    <t>0782232231</t>
  </si>
  <si>
    <t>VVO 119 Missionvalle</t>
  </si>
  <si>
    <t>Hair Salon</t>
  </si>
  <si>
    <t>2026724</t>
  </si>
  <si>
    <t>Oyisa Zukhanye</t>
  </si>
  <si>
    <t>Mnuna</t>
  </si>
  <si>
    <t>tl-Oyisa.Mnuna@masinyusane.org</t>
  </si>
  <si>
    <t>0686855840</t>
  </si>
  <si>
    <t>0631801113</t>
  </si>
  <si>
    <t>20222Albertinastreet</t>
  </si>
  <si>
    <t>2026725</t>
  </si>
  <si>
    <t>Ncanywa</t>
  </si>
  <si>
    <t>tl-Likhaya.Ncanywa@masinyusane.org</t>
  </si>
  <si>
    <t>28/06/2008</t>
  </si>
  <si>
    <t>0698880017</t>
  </si>
  <si>
    <t>0684552867</t>
  </si>
  <si>
    <t>52 Mhlanga street, Kwamagxaki</t>
  </si>
  <si>
    <t>Lithemba Ncanywa Attorneys</t>
  </si>
  <si>
    <t>2026726</t>
  </si>
  <si>
    <t>Nyembezi</t>
  </si>
  <si>
    <t>tl-Ayabulela.Nyembezi@masinyusane.org</t>
  </si>
  <si>
    <t>0712095502084</t>
  </si>
  <si>
    <t>0722339846</t>
  </si>
  <si>
    <t>072239846</t>
  </si>
  <si>
    <t>17643 Albertina street</t>
  </si>
  <si>
    <t>2026727</t>
  </si>
  <si>
    <t>Peyi</t>
  </si>
  <si>
    <t>tl-Liyema.Peyi@masinyusane.org</t>
  </si>
  <si>
    <t>21/04/2006</t>
  </si>
  <si>
    <t>0605215993086</t>
  </si>
  <si>
    <t>0791800557</t>
  </si>
  <si>
    <t>2026728</t>
  </si>
  <si>
    <t>Usisipho</t>
  </si>
  <si>
    <t>Sifo</t>
  </si>
  <si>
    <t>tl-Usisipho.Sifo@masinyusane.org</t>
  </si>
  <si>
    <t>0635268507</t>
  </si>
  <si>
    <t>0638883997</t>
  </si>
  <si>
    <t>29166 Tromp road, Missionvale</t>
  </si>
  <si>
    <t>NMU,UJ,RU,UCT,DU</t>
  </si>
  <si>
    <t>2026729</t>
  </si>
  <si>
    <t>Simon</t>
  </si>
  <si>
    <t>tl-Hlumelo.Simon@masinyusane.org</t>
  </si>
  <si>
    <t>0783540635</t>
  </si>
  <si>
    <t>0764005166</t>
  </si>
  <si>
    <t>0786447275</t>
  </si>
  <si>
    <t xml:space="preserve">17091 Rohrich street </t>
  </si>
  <si>
    <t>Pine lodge hotel</t>
  </si>
  <si>
    <t>2026730</t>
  </si>
  <si>
    <t>Usenathi</t>
  </si>
  <si>
    <t>Bakawuli</t>
  </si>
  <si>
    <t>tl-Usenathi.Bakawuli@masinyusane.org</t>
  </si>
  <si>
    <t>0823165390</t>
  </si>
  <si>
    <t>0730098942</t>
  </si>
  <si>
    <t>93 Ntantiso street</t>
  </si>
  <si>
    <t>2026731</t>
  </si>
  <si>
    <t>Piwe</t>
  </si>
  <si>
    <t>Besi</t>
  </si>
  <si>
    <t>tl-Piwe.Besi@masinyusane.org</t>
  </si>
  <si>
    <t>0608200274082</t>
  </si>
  <si>
    <t>0719348584</t>
  </si>
  <si>
    <t>0738336091</t>
  </si>
  <si>
    <t>118 Bhadi street nu1</t>
  </si>
  <si>
    <t>High court</t>
  </si>
  <si>
    <t>Thembisa High school</t>
  </si>
  <si>
    <t>UFH, NMU</t>
  </si>
  <si>
    <t>2026732</t>
  </si>
  <si>
    <t>Achumile</t>
  </si>
  <si>
    <t>Bill</t>
  </si>
  <si>
    <t>tl-Achumile.Bill@masinyusane.org</t>
  </si>
  <si>
    <t>30/03/2007</t>
  </si>
  <si>
    <t>0703306299081</t>
  </si>
  <si>
    <t>0623645513</t>
  </si>
  <si>
    <t>0780574762</t>
  </si>
  <si>
    <t>39 Kustar street, Wells estate</t>
  </si>
  <si>
    <t>Rhodes</t>
  </si>
  <si>
    <t>Bachelor of law</t>
  </si>
  <si>
    <t>2026733</t>
  </si>
  <si>
    <t>Lulamela</t>
  </si>
  <si>
    <t>tl-Lulamela.Bill@masinyusane.org</t>
  </si>
  <si>
    <t>0703045593083</t>
  </si>
  <si>
    <t>0730540388</t>
  </si>
  <si>
    <t>03 Swazi street</t>
  </si>
  <si>
    <t>2026734</t>
  </si>
  <si>
    <t xml:space="preserve">Liyabona  </t>
  </si>
  <si>
    <t>Bobo</t>
  </si>
  <si>
    <t>tl-Liyabona.Bobo@masinyusane.org</t>
  </si>
  <si>
    <t>2026735</t>
  </si>
  <si>
    <t>Nomfusi</t>
  </si>
  <si>
    <t>Bolonti</t>
  </si>
  <si>
    <t>tl-Nomfusi.Bolonti@masinyusane.org</t>
  </si>
  <si>
    <t>24/05/2008</t>
  </si>
  <si>
    <t>0805240396087</t>
  </si>
  <si>
    <t>0640778055</t>
  </si>
  <si>
    <t>0763616927</t>
  </si>
  <si>
    <t>0724951166</t>
  </si>
  <si>
    <t>19 Notsholo street</t>
  </si>
  <si>
    <t>UFS, UWC, UCT</t>
  </si>
  <si>
    <t>2026736</t>
  </si>
  <si>
    <t>Ande</t>
  </si>
  <si>
    <t>tl-Ande.Booi@masinyusane.org</t>
  </si>
  <si>
    <t>0803171483081</t>
  </si>
  <si>
    <t>0721946840</t>
  </si>
  <si>
    <t>0734909512</t>
  </si>
  <si>
    <t xml:space="preserve">24 Kwetyana Nu6 </t>
  </si>
  <si>
    <t>UWC, CPUT, NMU, UJ, UP, CUT, NWU, UFS, WSU, WITS</t>
  </si>
  <si>
    <t>BEd SP(Maths &amp; science)</t>
  </si>
  <si>
    <t>2026737</t>
  </si>
  <si>
    <t>Kolosangoyehova</t>
  </si>
  <si>
    <t>Cezula</t>
  </si>
  <si>
    <t>tl-Kolosangoyehova.Cezula@masinyusane.org</t>
  </si>
  <si>
    <t>0783245526</t>
  </si>
  <si>
    <t>0780569467</t>
  </si>
  <si>
    <t>154 Bumbane street</t>
  </si>
  <si>
    <t>2026738</t>
  </si>
  <si>
    <t>Dyinkwana</t>
  </si>
  <si>
    <t>tl-Anathi.Dyinkwana@masinyusane.org</t>
  </si>
  <si>
    <t>29/10/2007</t>
  </si>
  <si>
    <t>0710290380082</t>
  </si>
  <si>
    <t>0794822749</t>
  </si>
  <si>
    <t>0630160314</t>
  </si>
  <si>
    <t>29 Assenburg st, Kabega</t>
  </si>
  <si>
    <t>Nelson Mandela Hospital</t>
  </si>
  <si>
    <t>NMU, UFS, NWU</t>
  </si>
  <si>
    <t>Pharmaceutical studies</t>
  </si>
  <si>
    <t>Law(LLB)</t>
  </si>
  <si>
    <t>2026739</t>
  </si>
  <si>
    <t>Gamanda</t>
  </si>
  <si>
    <t>tl-Liyakhanya.Gamanda@masinyusane.org</t>
  </si>
  <si>
    <t>0711120985082</t>
  </si>
  <si>
    <t>0837649542</t>
  </si>
  <si>
    <t>79 Ngxangxosi street</t>
  </si>
  <si>
    <t>2026740</t>
  </si>
  <si>
    <t>Gcakasi</t>
  </si>
  <si>
    <t>tl-Lunathi.Gcakasi@masinyusane.org</t>
  </si>
  <si>
    <t>0712275758084</t>
  </si>
  <si>
    <t>0693802201</t>
  </si>
  <si>
    <t>0843857042</t>
  </si>
  <si>
    <t>21 Gogo street nu 1</t>
  </si>
  <si>
    <t>UWC, NMU, UCT, NWU, UJ</t>
  </si>
  <si>
    <t>LLB/LAW</t>
  </si>
  <si>
    <t>2026741</t>
  </si>
  <si>
    <t>Jacobs</t>
  </si>
  <si>
    <t>tl-Lisakhanya.Jacobs@masinyusane.org</t>
  </si>
  <si>
    <t>17/14/2007</t>
  </si>
  <si>
    <t>0704175558086</t>
  </si>
  <si>
    <t>0798107676</t>
  </si>
  <si>
    <t>0724076098</t>
  </si>
  <si>
    <t xml:space="preserve">50 Mvundla </t>
  </si>
  <si>
    <t>Falcon security</t>
  </si>
  <si>
    <t>Dip in Hospitality</t>
  </si>
  <si>
    <t>Dip in Human resources</t>
  </si>
  <si>
    <t>Dip in Tourism Management</t>
  </si>
  <si>
    <t>2026742</t>
  </si>
  <si>
    <t>Ahluma</t>
  </si>
  <si>
    <t>Kom</t>
  </si>
  <si>
    <t>tl-Ahluma.Kom@masinyusane.org</t>
  </si>
  <si>
    <t>0608050999085</t>
  </si>
  <si>
    <t>0737740032</t>
  </si>
  <si>
    <t>0837894199/ 0734996163</t>
  </si>
  <si>
    <t>02 Ncamashe street, wells estate</t>
  </si>
  <si>
    <t>NMU, UCT</t>
  </si>
  <si>
    <t>Bsc Medical Bioscience</t>
  </si>
  <si>
    <t>2026743</t>
  </si>
  <si>
    <t>Lusizi</t>
  </si>
  <si>
    <t>tl-Sinelitha.Lusizi@masinyusane.org</t>
  </si>
  <si>
    <t>26/05/2008</t>
  </si>
  <si>
    <t>0805266327081</t>
  </si>
  <si>
    <t>0785916317</t>
  </si>
  <si>
    <t>0719911201</t>
  </si>
  <si>
    <t>30 Osama, wells estate</t>
  </si>
  <si>
    <t>Resturant</t>
  </si>
  <si>
    <t>UWC, UFS, NMU, UJ</t>
  </si>
  <si>
    <t>2026744</t>
  </si>
  <si>
    <t>Lebu</t>
  </si>
  <si>
    <t>Ma-awu</t>
  </si>
  <si>
    <t>tl-Lebu.Ma-awu@masinyusane.org</t>
  </si>
  <si>
    <t>0709210632085</t>
  </si>
  <si>
    <t>0640934589</t>
  </si>
  <si>
    <t>0835232197</t>
  </si>
  <si>
    <t>58 Mngwevu street</t>
  </si>
  <si>
    <t>Sunrise Hotel</t>
  </si>
  <si>
    <t>NMU &amp; UFS</t>
  </si>
  <si>
    <t>Bachelor of science</t>
  </si>
  <si>
    <t>Education (SP:Life sciences)</t>
  </si>
  <si>
    <t>2026745</t>
  </si>
  <si>
    <t>tl-Olwethu.Mani@masinyusane.org</t>
  </si>
  <si>
    <t>0604655701</t>
  </si>
  <si>
    <t>0673392593</t>
  </si>
  <si>
    <t>148 Mhlangala street nu12</t>
  </si>
  <si>
    <t>Markman</t>
  </si>
  <si>
    <t>Tourism management</t>
  </si>
  <si>
    <t>Internal Auditing</t>
  </si>
  <si>
    <t>2026746</t>
  </si>
  <si>
    <t>Onelitha</t>
  </si>
  <si>
    <t>Matiwane</t>
  </si>
  <si>
    <t>tl-Onelitha.Matiwane@masinyusane.org</t>
  </si>
  <si>
    <t>0801120736088</t>
  </si>
  <si>
    <t>0634703294</t>
  </si>
  <si>
    <t>0647375214</t>
  </si>
  <si>
    <t>132 Sakhwatsha street, Nu30</t>
  </si>
  <si>
    <t>Police officer</t>
  </si>
  <si>
    <t>2026747</t>
  </si>
  <si>
    <t>Sanele</t>
  </si>
  <si>
    <t>tl-Sanele.Matiwane@masinyusane.org</t>
  </si>
  <si>
    <t>21/06/2006</t>
  </si>
  <si>
    <t>0606210929083</t>
  </si>
  <si>
    <t>0631523440</t>
  </si>
  <si>
    <t>132 Sakhwatsha street Nu30</t>
  </si>
  <si>
    <t>2026748</t>
  </si>
  <si>
    <t>Mavelana</t>
  </si>
  <si>
    <t>tl-Liyabona.Mavelana@masinyusane.org</t>
  </si>
  <si>
    <t>0835188215</t>
  </si>
  <si>
    <t>0836375468</t>
  </si>
  <si>
    <t>12 Polo street</t>
  </si>
  <si>
    <t>Education(Foundation phase)</t>
  </si>
  <si>
    <t>2026749</t>
  </si>
  <si>
    <t>Liyathandwa</t>
  </si>
  <si>
    <t>tl-liyathandwa.mavelana@masinyusane.org</t>
  </si>
  <si>
    <t>2026750</t>
  </si>
  <si>
    <t>Philasande</t>
  </si>
  <si>
    <t>Mbono</t>
  </si>
  <si>
    <t>tl-Philasande.Mbono@masinyusane.org</t>
  </si>
  <si>
    <t>0707270286081</t>
  </si>
  <si>
    <t>0835386532</t>
  </si>
  <si>
    <t>0844774966</t>
  </si>
  <si>
    <t>9033 Mqikela street, wells estate</t>
  </si>
  <si>
    <t>2026751</t>
  </si>
  <si>
    <t>tl-Anelisa.Mngcokoca@masinyusane.org</t>
  </si>
  <si>
    <t>0702020994084</t>
  </si>
  <si>
    <t>0718681176</t>
  </si>
  <si>
    <t>0710426836</t>
  </si>
  <si>
    <t>109 Ngxangxosi street</t>
  </si>
  <si>
    <t>Primary school</t>
  </si>
  <si>
    <t>2026752</t>
  </si>
  <si>
    <t>Tsego</t>
  </si>
  <si>
    <t>Motloheloa</t>
  </si>
  <si>
    <t>tl-Tsego.Motloheloa@masinyusane.org</t>
  </si>
  <si>
    <t>0708055389082</t>
  </si>
  <si>
    <t>0634268776</t>
  </si>
  <si>
    <t>0656903303</t>
  </si>
  <si>
    <t>01 Osama street</t>
  </si>
  <si>
    <t>UWC, UJ, UFS, WSU, CUT</t>
  </si>
  <si>
    <t xml:space="preserve">Nursing </t>
  </si>
  <si>
    <t>2026753</t>
  </si>
  <si>
    <t>Thulubeke</t>
  </si>
  <si>
    <t>Mtya</t>
  </si>
  <si>
    <t>tl-Thulubeke.Mtya@masinyusane.org</t>
  </si>
  <si>
    <t>2026754</t>
  </si>
  <si>
    <t>Ncamiso</t>
  </si>
  <si>
    <t>tl-Endinako.Ncamiso@masinyusane.org</t>
  </si>
  <si>
    <t>2026755</t>
  </si>
  <si>
    <t>Ndongeni</t>
  </si>
  <si>
    <t>tl-Unathi.Ndongeni@masinyusane.org</t>
  </si>
  <si>
    <t>0705235899089</t>
  </si>
  <si>
    <t>0735649716</t>
  </si>
  <si>
    <t>0832866849</t>
  </si>
  <si>
    <t>62 Bolo street</t>
  </si>
  <si>
    <t>UFS, NMU, CUT, WSU, UWC</t>
  </si>
  <si>
    <t>Biokinetics/ Occupational therapy</t>
  </si>
  <si>
    <t>Agricultural science</t>
  </si>
  <si>
    <t>Animal sciences</t>
  </si>
  <si>
    <t>2026756</t>
  </si>
  <si>
    <t>Siyathemba</t>
  </si>
  <si>
    <t>Ndziba</t>
  </si>
  <si>
    <t>tl-Siyathemba.Ndziba@masinyusane.org</t>
  </si>
  <si>
    <t>2026757</t>
  </si>
  <si>
    <t>Shaun</t>
  </si>
  <si>
    <t>Ngcibi</t>
  </si>
  <si>
    <t>tl-Shaun.Ngcibi@masinyusane.org</t>
  </si>
  <si>
    <t>18/01/2007</t>
  </si>
  <si>
    <t>0701185665083</t>
  </si>
  <si>
    <t>0836342089</t>
  </si>
  <si>
    <t>0738753729</t>
  </si>
  <si>
    <t>18 Gwiba street, wells estate</t>
  </si>
  <si>
    <t>JRS Solutions</t>
  </si>
  <si>
    <t>WSU, Rhodes</t>
  </si>
  <si>
    <t>Law/ LLB</t>
  </si>
  <si>
    <t>Public relations management</t>
  </si>
  <si>
    <t>2026758</t>
  </si>
  <si>
    <t>Ningi</t>
  </si>
  <si>
    <t>tl-Amyoli.Ningi@masinyusane.org</t>
  </si>
  <si>
    <t>0709150703086</t>
  </si>
  <si>
    <t>0631647591</t>
  </si>
  <si>
    <t>0735092744</t>
  </si>
  <si>
    <t>91 Mwalana street Nu6</t>
  </si>
  <si>
    <t>Stellenbosch, UWC, NMU</t>
  </si>
  <si>
    <t>LLB (Law)</t>
  </si>
  <si>
    <t>Psychologist</t>
  </si>
  <si>
    <t>2026759</t>
  </si>
  <si>
    <t>Nkone</t>
  </si>
  <si>
    <t>tl-Lisakhanya.Nkone@masinyusane.org</t>
  </si>
  <si>
    <t>0802050144087</t>
  </si>
  <si>
    <t>0639768328</t>
  </si>
  <si>
    <t>0769122170</t>
  </si>
  <si>
    <t>07 Ciwiba street</t>
  </si>
  <si>
    <t>Hospitality management</t>
  </si>
  <si>
    <t>2026760</t>
  </si>
  <si>
    <t>Nolisi</t>
  </si>
  <si>
    <t>tl-Lilitha.Nolisi@masinyusane.org</t>
  </si>
  <si>
    <t>25/04/2007</t>
  </si>
  <si>
    <t>0704250194088</t>
  </si>
  <si>
    <t>0722187273</t>
  </si>
  <si>
    <t>0722844696</t>
  </si>
  <si>
    <t>03 Captain street nu10</t>
  </si>
  <si>
    <t>2026761</t>
  </si>
  <si>
    <t>Nonjojo</t>
  </si>
  <si>
    <t>tl-Liyabona.Nonjojo@masinyusane.org</t>
  </si>
  <si>
    <t>0709251287088</t>
  </si>
  <si>
    <t>0784481930</t>
  </si>
  <si>
    <t>07813864348</t>
  </si>
  <si>
    <t>53 Ngadla street</t>
  </si>
  <si>
    <t>Mercantile</t>
  </si>
  <si>
    <t>NMU, UFS,NWU, Stellenbosch,UWC, WSU</t>
  </si>
  <si>
    <t>Information systems</t>
  </si>
  <si>
    <t>2026762</t>
  </si>
  <si>
    <t>Ntswahlana</t>
  </si>
  <si>
    <t>tl-Ntombikayise.Ntswahlana@masinyusane.org</t>
  </si>
  <si>
    <t>0734329013</t>
  </si>
  <si>
    <t>0786624121</t>
  </si>
  <si>
    <t>41 Bush street, Wells estate</t>
  </si>
  <si>
    <t>ECD Centre</t>
  </si>
  <si>
    <t>Administration</t>
  </si>
  <si>
    <t>2026763</t>
  </si>
  <si>
    <t>Uzukhanye</t>
  </si>
  <si>
    <t>tl-Uzukhanye.Peter@masinyusane.org</t>
  </si>
  <si>
    <t>0807141339083</t>
  </si>
  <si>
    <t>0786520468</t>
  </si>
  <si>
    <t>0730383319</t>
  </si>
  <si>
    <t>22 KwaLunda street nu6</t>
  </si>
  <si>
    <t>Dip in Management</t>
  </si>
  <si>
    <t>2026764</t>
  </si>
  <si>
    <t>Leah</t>
  </si>
  <si>
    <t>Saki</t>
  </si>
  <si>
    <t>tl-Leah.Saki@masinyusane.org</t>
  </si>
  <si>
    <t>0803271303080</t>
  </si>
  <si>
    <t>0688213823</t>
  </si>
  <si>
    <t>0765025455</t>
  </si>
  <si>
    <t xml:space="preserve">2 Kamvelihle </t>
  </si>
  <si>
    <t>KANU</t>
  </si>
  <si>
    <t>NMU, STELLENBOSCH</t>
  </si>
  <si>
    <t>2026765</t>
  </si>
  <si>
    <t>Siwudla</t>
  </si>
  <si>
    <t>tl-Inam.Siwudla@masinyusane.org</t>
  </si>
  <si>
    <t>0734263986</t>
  </si>
  <si>
    <t>0716221800</t>
  </si>
  <si>
    <t>72 Manga street</t>
  </si>
  <si>
    <t>NMU &amp; WSU</t>
  </si>
  <si>
    <t>Business &amp; Economics science</t>
  </si>
  <si>
    <t>Auditing</t>
  </si>
  <si>
    <t>Education(SP/EFT)</t>
  </si>
  <si>
    <t>2026766</t>
  </si>
  <si>
    <t>Miranda</t>
  </si>
  <si>
    <t>tl-Swartbooi.Miranda@masinyusane.org</t>
  </si>
  <si>
    <t>0709091244083</t>
  </si>
  <si>
    <t>0730552152</t>
  </si>
  <si>
    <t>0735495399</t>
  </si>
  <si>
    <t>75 Mabija street, Newbrighton</t>
  </si>
  <si>
    <t>BA Law</t>
  </si>
  <si>
    <t>2026767</t>
  </si>
  <si>
    <t>Tshitiza</t>
  </si>
  <si>
    <t>tl-Lisakhanya.Tshitiza@masinyusane.org</t>
  </si>
  <si>
    <t>0710291304081</t>
  </si>
  <si>
    <t>0739550267</t>
  </si>
  <si>
    <t>Nu29 Elephant park</t>
  </si>
  <si>
    <t>Physiology/Pyschology</t>
  </si>
  <si>
    <t>2026768</t>
  </si>
  <si>
    <t>Tweyi</t>
  </si>
  <si>
    <t>tl-Aqhama.Tweyi@masinyusane.org</t>
  </si>
  <si>
    <t>0664941866</t>
  </si>
  <si>
    <t>0837320945</t>
  </si>
  <si>
    <t>21 Lusizi street</t>
  </si>
  <si>
    <t>SAB</t>
  </si>
  <si>
    <t>NMU, Rhodes, UFS</t>
  </si>
  <si>
    <t>BEd in SP &amp; FET</t>
  </si>
  <si>
    <t>2026769</t>
  </si>
  <si>
    <t>Linawe</t>
  </si>
  <si>
    <t>Tyanase</t>
  </si>
  <si>
    <t>tl-Linawe.Tyanase@masinyusane.org</t>
  </si>
  <si>
    <t>24/02/2008</t>
  </si>
  <si>
    <t>0802240836089</t>
  </si>
  <si>
    <t>0637596265</t>
  </si>
  <si>
    <t>0736272275</t>
  </si>
  <si>
    <t xml:space="preserve">70 Mpendulo street </t>
  </si>
  <si>
    <t>Little slipper</t>
  </si>
  <si>
    <t>Micro-biology</t>
  </si>
  <si>
    <t>2026770</t>
  </si>
  <si>
    <t>Wonci</t>
  </si>
  <si>
    <t>tl-Ayabulela.Wonci@masinyusane.org</t>
  </si>
  <si>
    <t>0702061601085</t>
  </si>
  <si>
    <t>0784835979</t>
  </si>
  <si>
    <t>85 teta street, wells estate</t>
  </si>
  <si>
    <t>2026771</t>
  </si>
  <si>
    <t>Aliva</t>
  </si>
  <si>
    <t>tl-Emihle.Aliva@masinyusane.org</t>
  </si>
  <si>
    <t>14/10/2007</t>
  </si>
  <si>
    <t>0710145168088</t>
  </si>
  <si>
    <t>0656025297</t>
  </si>
  <si>
    <t>0639717496</t>
  </si>
  <si>
    <t>6503 unit P</t>
  </si>
  <si>
    <t>High school</t>
  </si>
  <si>
    <t>Geography</t>
  </si>
  <si>
    <t>2026772</t>
  </si>
  <si>
    <t>Indiphile</t>
  </si>
  <si>
    <t>tl-Indiphile.Batyi@masinyusane.org</t>
  </si>
  <si>
    <t>0709250166085</t>
  </si>
  <si>
    <t>0835187032</t>
  </si>
  <si>
    <t>0602463369</t>
  </si>
  <si>
    <t>5507 Nu6 Mdantsane</t>
  </si>
  <si>
    <t>UFH, UJ, NMU, UP, UKZN</t>
  </si>
  <si>
    <t>Public Administration</t>
  </si>
  <si>
    <t>Supply chain &amp; management</t>
  </si>
  <si>
    <t>2026773</t>
  </si>
  <si>
    <t>Bawulisi</t>
  </si>
  <si>
    <t>tl-Endinako.Bawulisi@masinyusane.org</t>
  </si>
  <si>
    <t>0710145313080</t>
  </si>
  <si>
    <t>0602332235</t>
  </si>
  <si>
    <t>069746569</t>
  </si>
  <si>
    <t>1645 Nu6 Mdantsane</t>
  </si>
  <si>
    <t>HCert Logistics &amp; management</t>
  </si>
  <si>
    <t>2026774</t>
  </si>
  <si>
    <t>Andisiwe</t>
  </si>
  <si>
    <t>Makambi</t>
  </si>
  <si>
    <t>tl-Andisiwe.Makambi@masinyusane.org</t>
  </si>
  <si>
    <t>070702599085</t>
  </si>
  <si>
    <t>0833117421</t>
  </si>
  <si>
    <t>0637437192</t>
  </si>
  <si>
    <t>528 Khayelitsha</t>
  </si>
  <si>
    <t>Human resource</t>
  </si>
  <si>
    <t>2026775</t>
  </si>
  <si>
    <t>tl-Khazimla.Matinise@masinyusane.org</t>
  </si>
  <si>
    <t>0801290079087</t>
  </si>
  <si>
    <t>0692049762</t>
  </si>
  <si>
    <t>0835023034</t>
  </si>
  <si>
    <t>84 Nu6 Slovo park</t>
  </si>
  <si>
    <t>2026776</t>
  </si>
  <si>
    <t>Luthabiso</t>
  </si>
  <si>
    <t>Maya</t>
  </si>
  <si>
    <t>tl-Luthabiso.Maya@masinyusane.org</t>
  </si>
  <si>
    <t>0839917668</t>
  </si>
  <si>
    <t>1891 Mdantsane</t>
  </si>
  <si>
    <t>Police station</t>
  </si>
  <si>
    <t>NMU, UP, UJ, UFH</t>
  </si>
  <si>
    <t>2026777</t>
  </si>
  <si>
    <t>Lichumile</t>
  </si>
  <si>
    <t>tl-Lichumile.Mbewu@masinyusane.org</t>
  </si>
  <si>
    <t>13/08/2007</t>
  </si>
  <si>
    <t>0708135625083</t>
  </si>
  <si>
    <t>0717529076</t>
  </si>
  <si>
    <t>0780414842</t>
  </si>
  <si>
    <t>91 ilitha town</t>
  </si>
  <si>
    <t>NMU, UNW, UFH</t>
  </si>
  <si>
    <t>BEd SP</t>
  </si>
  <si>
    <t>Criminology</t>
  </si>
  <si>
    <t>2026778</t>
  </si>
  <si>
    <t>Lethani</t>
  </si>
  <si>
    <t>Mcothama</t>
  </si>
  <si>
    <t>tl-Lethani.Mcothama@masinyusane.org</t>
  </si>
  <si>
    <t>0697926447</t>
  </si>
  <si>
    <t>0679703477</t>
  </si>
  <si>
    <t xml:space="preserve">6626 Unit P Mdantsane </t>
  </si>
  <si>
    <t>Waitress</t>
  </si>
  <si>
    <t>Builders</t>
  </si>
  <si>
    <t>NMU, UJ, UCT, Rhodes, VUT, CPUT</t>
  </si>
  <si>
    <t>2026779</t>
  </si>
  <si>
    <t>Ntlakanipho</t>
  </si>
  <si>
    <t>Mdingi</t>
  </si>
  <si>
    <t>tl-Ntlakanipho.Mdingi@masinyusane.org</t>
  </si>
  <si>
    <t>0801310094082</t>
  </si>
  <si>
    <t>0711957203</t>
  </si>
  <si>
    <t>0732625803</t>
  </si>
  <si>
    <t>1084 Nu6 Mdantsane</t>
  </si>
  <si>
    <t>UWC, UFS</t>
  </si>
  <si>
    <t>2026780</t>
  </si>
  <si>
    <t>Avela</t>
  </si>
  <si>
    <t>Sabelani</t>
  </si>
  <si>
    <t>tl-Avela.Sabelani@masinyusane.org</t>
  </si>
  <si>
    <t>0712075668087</t>
  </si>
  <si>
    <t>0656333966</t>
  </si>
  <si>
    <t>0781671700</t>
  </si>
  <si>
    <t>317 Nu14 Mdantsane</t>
  </si>
  <si>
    <t xml:space="preserve">SBV security </t>
  </si>
  <si>
    <t>UCT, UWC, UJ</t>
  </si>
  <si>
    <t>2026781</t>
  </si>
  <si>
    <t>Sonkonkono</t>
  </si>
  <si>
    <t>tl-Liyema.Sonkonkono@masinyusane.org</t>
  </si>
  <si>
    <t>0672805835</t>
  </si>
  <si>
    <t>0733764629</t>
  </si>
  <si>
    <t>2022 Nu9 Mdantsane</t>
  </si>
  <si>
    <t>NMU, UWC, UKZN, Rhodes</t>
  </si>
  <si>
    <t>Bsc Psychology</t>
  </si>
  <si>
    <t>2026782</t>
  </si>
  <si>
    <t>Namhlandile</t>
  </si>
  <si>
    <t>Vili</t>
  </si>
  <si>
    <t>tl-Namhlandile.Vili@masinyusane.org</t>
  </si>
  <si>
    <t>0660806170</t>
  </si>
  <si>
    <t>6672 unit P</t>
  </si>
  <si>
    <t>UWC, NMU (both not completed)</t>
  </si>
  <si>
    <t>Marine biology</t>
  </si>
  <si>
    <t>Veterinarian</t>
  </si>
  <si>
    <t>2026783</t>
  </si>
  <si>
    <t>Sisanda</t>
  </si>
  <si>
    <t>Zaqwalela</t>
  </si>
  <si>
    <t>tl-Sisanda.Zaqwalela@masinyusane.org</t>
  </si>
  <si>
    <t>0609101279089</t>
  </si>
  <si>
    <t>0680980914</t>
  </si>
  <si>
    <t>0638617072</t>
  </si>
  <si>
    <t>B56 Nu9 winnie village</t>
  </si>
  <si>
    <t>UFS, UFH, UJ, DUT</t>
  </si>
  <si>
    <t>2026784</t>
  </si>
  <si>
    <t>tl-Lathitha.Dyantyi@masinyusane.org</t>
  </si>
  <si>
    <t>0706205536081</t>
  </si>
  <si>
    <t>0680966742</t>
  </si>
  <si>
    <t>0764108807</t>
  </si>
  <si>
    <t>53 Mcikilishe Street,KwaDwesi</t>
  </si>
  <si>
    <t>CPUT,RU,UWC</t>
  </si>
  <si>
    <t>2026785</t>
  </si>
  <si>
    <t>Lihle Haliem</t>
  </si>
  <si>
    <t>tl-Lihle.Dyantyi@masinyusane.org</t>
  </si>
  <si>
    <t>0601056151082</t>
  </si>
  <si>
    <t>0621240202</t>
  </si>
  <si>
    <t>0737522866</t>
  </si>
  <si>
    <t>13 Qaqawuli Street,kwaNoxolo</t>
  </si>
  <si>
    <t>2026786</t>
  </si>
  <si>
    <t>Mazi Lwandle</t>
  </si>
  <si>
    <t>Finca</t>
  </si>
  <si>
    <t>tl-Mazi.Finca@masinyusane.org</t>
  </si>
  <si>
    <t>22/04/2007</t>
  </si>
  <si>
    <t>0704221340083</t>
  </si>
  <si>
    <t>0655266500</t>
  </si>
  <si>
    <t>0655366500</t>
  </si>
  <si>
    <t>55 Zamdela Street</t>
  </si>
  <si>
    <t>2026787</t>
  </si>
  <si>
    <t>tl-Inganathi.Gqokoma@masinyusane.org</t>
  </si>
  <si>
    <t>28/08/2006</t>
  </si>
  <si>
    <t>0608281477083</t>
  </si>
  <si>
    <t>0607114434</t>
  </si>
  <si>
    <t>0718281246</t>
  </si>
  <si>
    <t>31060 Marikana Street</t>
  </si>
  <si>
    <t>2026788</t>
  </si>
  <si>
    <t>tl-Liyanda.Mabele@masinyusane.org</t>
  </si>
  <si>
    <t>30/09/2006</t>
  </si>
  <si>
    <t>0609305058081</t>
  </si>
  <si>
    <t>0722157397</t>
  </si>
  <si>
    <t>0634852531</t>
  </si>
  <si>
    <t>44 Somi Street,NU8</t>
  </si>
  <si>
    <t>UFS,UWC,CPUT</t>
  </si>
  <si>
    <t>2026789</t>
  </si>
  <si>
    <t>tl-lindokuhle.mangcangaza@masinyusane.org</t>
  </si>
  <si>
    <t>0712151290087</t>
  </si>
  <si>
    <t>0785775416</t>
  </si>
  <si>
    <t>2447 Hillside Street</t>
  </si>
  <si>
    <t>NMU,NWU</t>
  </si>
  <si>
    <t>2026790</t>
  </si>
  <si>
    <t>Mayeki</t>
  </si>
  <si>
    <t>tl-Emihle.Mayeki@masinyusane.org</t>
  </si>
  <si>
    <t>0705201475088</t>
  </si>
  <si>
    <t>0798208737</t>
  </si>
  <si>
    <t>0691522587</t>
  </si>
  <si>
    <t>58 Mbilini street,zwide</t>
  </si>
  <si>
    <t>UP</t>
  </si>
  <si>
    <t>2026791</t>
  </si>
  <si>
    <t>Mpongoshe</t>
  </si>
  <si>
    <t>tl-Sinothando.Mpongoshe@masinyusane.org</t>
  </si>
  <si>
    <t>0606106099082</t>
  </si>
  <si>
    <t>0839256391</t>
  </si>
  <si>
    <t>0810398189</t>
  </si>
  <si>
    <t>0655635551</t>
  </si>
  <si>
    <t>30061 Mpentse Street</t>
  </si>
  <si>
    <t>NMU,UWC,NWU</t>
  </si>
  <si>
    <t>2026792</t>
  </si>
  <si>
    <t>Hope</t>
  </si>
  <si>
    <t>Msitshana</t>
  </si>
  <si>
    <t>tl-Hope.Msitshana@masinyusane.org</t>
  </si>
  <si>
    <t>0707080913080</t>
  </si>
  <si>
    <t>0659837340</t>
  </si>
  <si>
    <t>0647070838</t>
  </si>
  <si>
    <t>80 France Sttreet,kwaNoxolo</t>
  </si>
  <si>
    <t>2026793</t>
  </si>
  <si>
    <t>Nomganga</t>
  </si>
  <si>
    <t>tl-Alizwa.Nomganga@masinyusane.org</t>
  </si>
  <si>
    <t>13/07/2005</t>
  </si>
  <si>
    <t>0509130303084</t>
  </si>
  <si>
    <t>0740457093</t>
  </si>
  <si>
    <t>0780830727</t>
  </si>
  <si>
    <t>18 Matutu Street</t>
  </si>
  <si>
    <t>NMU,NWU,UWC</t>
  </si>
  <si>
    <t>2026794</t>
  </si>
  <si>
    <t>Ntobeko</t>
  </si>
  <si>
    <t>Phoxo</t>
  </si>
  <si>
    <t>tl-Ntobeko.Phoxo@masinyusane.org</t>
  </si>
  <si>
    <t>0708276005987</t>
  </si>
  <si>
    <t>0735263857</t>
  </si>
  <si>
    <t>0721926287</t>
  </si>
  <si>
    <t>32696 Mafuzafulele Street</t>
  </si>
  <si>
    <t>construction worker</t>
  </si>
  <si>
    <t>CPUT,TUT,NMU,UFS</t>
  </si>
  <si>
    <t>2026795</t>
  </si>
  <si>
    <t>Ntlahla Roseman</t>
  </si>
  <si>
    <t>Vetini</t>
  </si>
  <si>
    <t>tl-Ntlahla.Vetini@masinyusane.org</t>
  </si>
  <si>
    <t>0708185540083</t>
  </si>
  <si>
    <t>0735233695</t>
  </si>
  <si>
    <t>0787426827</t>
  </si>
  <si>
    <t>32696 Mafuzafulele street</t>
  </si>
  <si>
    <t>cleaner</t>
  </si>
  <si>
    <t>2026796</t>
  </si>
  <si>
    <t>tl-Inganathi.Williams@masinyusane.org</t>
  </si>
  <si>
    <t>0803100688081</t>
  </si>
  <si>
    <t>0724743899</t>
  </si>
  <si>
    <t>0789937731</t>
  </si>
  <si>
    <t>31065 Mpundu Street,Joe Slovo</t>
  </si>
  <si>
    <t>2026797</t>
  </si>
  <si>
    <t>Indiphile Zondwa</t>
  </si>
  <si>
    <t>Foslara</t>
  </si>
  <si>
    <t>tl-Indiphile.Foslara@masinyusane.org</t>
  </si>
  <si>
    <t>Khanyisa SFB</t>
  </si>
  <si>
    <t>0628683704</t>
  </si>
  <si>
    <t xml:space="preserve">2658 Golfcourse </t>
  </si>
  <si>
    <t>2026798</t>
  </si>
  <si>
    <t>Bangeni</t>
  </si>
  <si>
    <t>tl-Emihle.Bangeni@masinyusane.org</t>
  </si>
  <si>
    <t>0661259925</t>
  </si>
  <si>
    <t>0661250925</t>
  </si>
  <si>
    <t>0724914744</t>
  </si>
  <si>
    <t xml:space="preserve">20 Njalaza Street </t>
  </si>
  <si>
    <t>Old mutual</t>
  </si>
  <si>
    <t>UCT, NMU,UFH</t>
  </si>
  <si>
    <t>2026799</t>
  </si>
  <si>
    <t>Feni</t>
  </si>
  <si>
    <t>tl-Yandisa.Feni@masinyusane.org</t>
  </si>
  <si>
    <t>2026800</t>
  </si>
  <si>
    <t>Oyisa Patience</t>
  </si>
  <si>
    <t>Gawu</t>
  </si>
  <si>
    <t>tl-Oyisa.Gawu@masinyusane.org</t>
  </si>
  <si>
    <t>0745198410</t>
  </si>
  <si>
    <t>16 Dzeya Street</t>
  </si>
  <si>
    <t>Government Municipality</t>
  </si>
  <si>
    <t>UCT,UKZN,WITS,UP,UJ</t>
  </si>
  <si>
    <t>2026801</t>
  </si>
  <si>
    <t>Komanisi</t>
  </si>
  <si>
    <t>tl-Ovayo.Komanisi@masinyusane.org</t>
  </si>
  <si>
    <t>0709111465080</t>
  </si>
  <si>
    <t>0714544534</t>
  </si>
  <si>
    <t>0636557844</t>
  </si>
  <si>
    <t>132 Kwaza Street</t>
  </si>
  <si>
    <t>Anselos Bistors</t>
  </si>
  <si>
    <t>UFS,NMU,NWU</t>
  </si>
  <si>
    <t>2026802</t>
  </si>
  <si>
    <t>Khuselo</t>
  </si>
  <si>
    <t>Konongo</t>
  </si>
  <si>
    <t>tl-Khuselo.Konongo@masinyusane.org</t>
  </si>
  <si>
    <t>0787255568</t>
  </si>
  <si>
    <t>0787255565</t>
  </si>
  <si>
    <t>0699067926</t>
  </si>
  <si>
    <t>Correctinal Services No4B blockflats</t>
  </si>
  <si>
    <t>2026803</t>
  </si>
  <si>
    <t>Kwanto</t>
  </si>
  <si>
    <t>tl-Lihle.Kwanto@masinyusane.org</t>
  </si>
  <si>
    <t>0706125928087</t>
  </si>
  <si>
    <t>0838707910</t>
  </si>
  <si>
    <t>0838207919</t>
  </si>
  <si>
    <t>0735595440</t>
  </si>
  <si>
    <t>88 St Patrics Richmond Hill</t>
  </si>
  <si>
    <t>2026804</t>
  </si>
  <si>
    <t>Marangula</t>
  </si>
  <si>
    <t>tl-Liyabona.Marangula@masinyusane.org</t>
  </si>
  <si>
    <t>0706105175089</t>
  </si>
  <si>
    <t>0732906568</t>
  </si>
  <si>
    <t>0739017269</t>
  </si>
  <si>
    <t>28 Mhlauli Street</t>
  </si>
  <si>
    <t>2026805</t>
  </si>
  <si>
    <t>Saneliso</t>
  </si>
  <si>
    <t>Mgwadleni</t>
  </si>
  <si>
    <t>tl-Saneliso.Mgwadleni@masinyusane.org</t>
  </si>
  <si>
    <t>0711011278084</t>
  </si>
  <si>
    <t>0793067868</t>
  </si>
  <si>
    <t>0833639981</t>
  </si>
  <si>
    <t>79 Cefane Street</t>
  </si>
  <si>
    <t>NMU,UFH,CPUT</t>
  </si>
  <si>
    <t>2026806</t>
  </si>
  <si>
    <t>Ompha</t>
  </si>
  <si>
    <t>Mhlakani</t>
  </si>
  <si>
    <t>tl-Ompha.Mhlakani@masinyusane.org</t>
  </si>
  <si>
    <t>23/12/2007</t>
  </si>
  <si>
    <t>0712270626088</t>
  </si>
  <si>
    <t>0832524023</t>
  </si>
  <si>
    <t>8 Ngolosa Street</t>
  </si>
  <si>
    <t>2026807</t>
  </si>
  <si>
    <t>tl-Azile.Mzizi@masinyusane.org</t>
  </si>
  <si>
    <t>0708065977082</t>
  </si>
  <si>
    <t>0630961703</t>
  </si>
  <si>
    <t>0731397122</t>
  </si>
  <si>
    <t>45 Council Street</t>
  </si>
  <si>
    <t>Cosmetic sales</t>
  </si>
  <si>
    <t>NMU,UJ</t>
  </si>
  <si>
    <t>2026808</t>
  </si>
  <si>
    <t>Thandi Cindo</t>
  </si>
  <si>
    <t>Ngulube</t>
  </si>
  <si>
    <t>tl-Thandi.Ngulube@masinyusane.org</t>
  </si>
  <si>
    <t>0603011478089</t>
  </si>
  <si>
    <t>0604467125</t>
  </si>
  <si>
    <t>0632136494</t>
  </si>
  <si>
    <t>43 Perkins Street</t>
  </si>
  <si>
    <t>NMU,UWC,UFS,UJ,UNW,UKZN</t>
  </si>
  <si>
    <t>2026809</t>
  </si>
  <si>
    <t>Miyolo</t>
  </si>
  <si>
    <t>Raga</t>
  </si>
  <si>
    <t>tl-Miyolo.Raga@masinyusane.org</t>
  </si>
  <si>
    <t>0710160554089</t>
  </si>
  <si>
    <t>0792155989</t>
  </si>
  <si>
    <t>0829734972/0744537268</t>
  </si>
  <si>
    <t>3441 Lukhwe Street</t>
  </si>
  <si>
    <t>Geo PTY Ltd</t>
  </si>
  <si>
    <t>2026810</t>
  </si>
  <si>
    <t>Likho</t>
  </si>
  <si>
    <t>Silevu</t>
  </si>
  <si>
    <t>tl-Likho.Silevu@masinyusane.org</t>
  </si>
  <si>
    <t>0764543171</t>
  </si>
  <si>
    <t>0731871261</t>
  </si>
  <si>
    <t>45 Pikkewun Flats</t>
  </si>
  <si>
    <t>SARS</t>
  </si>
  <si>
    <t>2026811</t>
  </si>
  <si>
    <t>Tina</t>
  </si>
  <si>
    <t>Silwane</t>
  </si>
  <si>
    <t>tl-Tina.Silwane@masinyusane.org</t>
  </si>
  <si>
    <t>0671727594</t>
  </si>
  <si>
    <t>0844063819</t>
  </si>
  <si>
    <t>0671727294</t>
  </si>
  <si>
    <t>126 Mgwalana NU6</t>
  </si>
  <si>
    <t>2026812</t>
  </si>
  <si>
    <t>Ubenathi</t>
  </si>
  <si>
    <t>Siwa</t>
  </si>
  <si>
    <t>tl-Ubenathi.Siwa@masinyusane.org</t>
  </si>
  <si>
    <t>0803050998084</t>
  </si>
  <si>
    <t>0683679995</t>
  </si>
  <si>
    <t>0833722307</t>
  </si>
  <si>
    <t>36 Hhyumana Rd</t>
  </si>
  <si>
    <t>Premier Student Accomadation</t>
  </si>
  <si>
    <t>2026813</t>
  </si>
  <si>
    <t>Sofute</t>
  </si>
  <si>
    <t>tl-Oyama.Sofute@masinyusane.org</t>
  </si>
  <si>
    <t>075417454</t>
  </si>
  <si>
    <t>0754174754</t>
  </si>
  <si>
    <t>0839681507</t>
  </si>
  <si>
    <t>17173 Gcina Street</t>
  </si>
  <si>
    <t>NMU,UCT,UP</t>
  </si>
  <si>
    <t>2026814</t>
  </si>
  <si>
    <t>tl-Anathi.Sonandi@masinyusane.org</t>
  </si>
  <si>
    <t>080307009582</t>
  </si>
  <si>
    <t>0635800912</t>
  </si>
  <si>
    <t>200B Ntoyakhe Street</t>
  </si>
  <si>
    <t>NMU,UWC,USB</t>
  </si>
  <si>
    <t>2026815</t>
  </si>
  <si>
    <t>Tsili</t>
  </si>
  <si>
    <t>tl-Sisipho.Tsili@masinyusane.org</t>
  </si>
  <si>
    <t>2026816</t>
  </si>
  <si>
    <t>Mbulawa</t>
  </si>
  <si>
    <t>tl-Endinako.Mbulawa@masinyusane.org</t>
  </si>
  <si>
    <t>0706280412083</t>
  </si>
  <si>
    <t>0769799349</t>
  </si>
  <si>
    <t>0753340322</t>
  </si>
  <si>
    <t>71 Zondi Street</t>
  </si>
  <si>
    <t>ACSA</t>
  </si>
  <si>
    <t>2026817</t>
  </si>
  <si>
    <t>Siphiwo</t>
  </si>
  <si>
    <t>Molo</t>
  </si>
  <si>
    <t>tl-Siphiwo.Molo@masinyusane.org</t>
  </si>
  <si>
    <t>0611185498080</t>
  </si>
  <si>
    <t>0781725257</t>
  </si>
  <si>
    <t>0605714926</t>
  </si>
  <si>
    <t>64504 Kulati Street</t>
  </si>
  <si>
    <t>UJ, NMU, UFS</t>
  </si>
  <si>
    <t>2026818</t>
  </si>
  <si>
    <t>Mtshoko</t>
  </si>
  <si>
    <t>tl-Sinethemba.Mtshoko@masinyusane.org</t>
  </si>
  <si>
    <t>0802230531088</t>
  </si>
  <si>
    <t>ML,L</t>
  </si>
  <si>
    <t>0729631883</t>
  </si>
  <si>
    <t>0732960899</t>
  </si>
  <si>
    <t>3102 Kulati Street</t>
  </si>
  <si>
    <t>2026819</t>
  </si>
  <si>
    <t>Sibongile Asemahle</t>
  </si>
  <si>
    <t>Nkombisa</t>
  </si>
  <si>
    <t>tl-Sibongile.Nkombisa@masinyusane.org</t>
  </si>
  <si>
    <t>0762558451</t>
  </si>
  <si>
    <t>0835078796</t>
  </si>
  <si>
    <t>0789507470</t>
  </si>
  <si>
    <t>1812 Befile Street</t>
  </si>
  <si>
    <t>2026820</t>
  </si>
  <si>
    <t>Asomeleze Lertticia</t>
  </si>
  <si>
    <t>tl-Asomeleze.Klaas@masinyusane.org</t>
  </si>
  <si>
    <t>2026821</t>
  </si>
  <si>
    <t>Indiphile Rethabile</t>
  </si>
  <si>
    <t>Majola</t>
  </si>
  <si>
    <t>tl-Indiphile.Majola@masinyusane.org</t>
  </si>
  <si>
    <t>16/05/2008</t>
  </si>
  <si>
    <t>0793770821</t>
  </si>
  <si>
    <t>0724294612</t>
  </si>
  <si>
    <t>30 Khungwayo Street</t>
  </si>
  <si>
    <t>2026822</t>
  </si>
  <si>
    <t>tl-Imange.Brown@masinyusane.org</t>
  </si>
  <si>
    <t>26/10/2007</t>
  </si>
  <si>
    <t>0710260705086</t>
  </si>
  <si>
    <t>0736301357</t>
  </si>
  <si>
    <t>2026823</t>
  </si>
  <si>
    <t>Ambesiwe Zenixole</t>
  </si>
  <si>
    <t>Buru</t>
  </si>
  <si>
    <t>tl-Ambesiwe.Buru@masinyusane.org</t>
  </si>
  <si>
    <t>2026824</t>
  </si>
  <si>
    <t>Buti</t>
  </si>
  <si>
    <t>tl-Ahlumile.Buti@masinyusane.org</t>
  </si>
  <si>
    <t>2026825</t>
  </si>
  <si>
    <t>tl-Lisakhanya.Cezula@masinyusane.org</t>
  </si>
  <si>
    <t>2026826</t>
  </si>
  <si>
    <t>Amahle Asive</t>
  </si>
  <si>
    <t>Dikiza</t>
  </si>
  <si>
    <t>tl-Amahle.Dikiza@masinyusane.org</t>
  </si>
  <si>
    <t>2026827</t>
  </si>
  <si>
    <t>Phunyezwa</t>
  </si>
  <si>
    <t>tl-Phunyezwa.Dlepu@masinyusane.org</t>
  </si>
  <si>
    <t>2026828</t>
  </si>
  <si>
    <t>tl-Achuma.Dyantyi@masinyusane.org</t>
  </si>
  <si>
    <t>2026829</t>
  </si>
  <si>
    <t>tl-Siyolise.Dyantyi@masinyusane.org</t>
  </si>
  <si>
    <t>2026830</t>
  </si>
  <si>
    <t>Dywati</t>
  </si>
  <si>
    <t>tl-Endinakho.Dywati@masinyusane.org</t>
  </si>
  <si>
    <t>2026831</t>
  </si>
  <si>
    <t xml:space="preserve">Hlonela </t>
  </si>
  <si>
    <t>Fuku</t>
  </si>
  <si>
    <t>tl-Hlonela.Fuku@masinyusane.org</t>
  </si>
  <si>
    <t>2026832</t>
  </si>
  <si>
    <t>Geleba</t>
  </si>
  <si>
    <t>tl-Lisakhanya.Geleba@masinyusane.org</t>
  </si>
  <si>
    <t>2026833</t>
  </si>
  <si>
    <t>Gobeleni</t>
  </si>
  <si>
    <t>tl-Emihle.Gobeleni@masinyusane.org</t>
  </si>
  <si>
    <t>2026834</t>
  </si>
  <si>
    <t>Onica</t>
  </si>
  <si>
    <t>Goliath</t>
  </si>
  <si>
    <t>tl-Onica.Goliath@masinyusane.org</t>
  </si>
  <si>
    <t>2026835</t>
  </si>
  <si>
    <t>tl-Mlamli.Hani@masinyusane.org</t>
  </si>
  <si>
    <t>2026836</t>
  </si>
  <si>
    <t>Avuma</t>
  </si>
  <si>
    <t>Jakuja</t>
  </si>
  <si>
    <t>tl-Avuma.Jakuja@masinyusane.org</t>
  </si>
  <si>
    <t>2026837</t>
  </si>
  <si>
    <t>Joy</t>
  </si>
  <si>
    <t>Kamangira</t>
  </si>
  <si>
    <t>tl-Joy.Kamangira@masinyusane.org</t>
  </si>
  <si>
    <t>2026838</t>
  </si>
  <si>
    <t>tl-Lunathi.Kenene@masinyusane.org</t>
  </si>
  <si>
    <t>2026839</t>
  </si>
  <si>
    <t>Karabo</t>
  </si>
  <si>
    <t>Kolisang</t>
  </si>
  <si>
    <t>tl-Karabo.Kolisang@masinyusane.org</t>
  </si>
  <si>
    <t>2026842</t>
  </si>
  <si>
    <t>Vuyiseka</t>
  </si>
  <si>
    <t>Maleke</t>
  </si>
  <si>
    <t>tl-Vuyiseka.Maleke@masinyusane.org</t>
  </si>
  <si>
    <t>2026843</t>
  </si>
  <si>
    <t>Siphosethu Rigna</t>
  </si>
  <si>
    <t>tl-Siphosethu.Mali@masinyusane.org</t>
  </si>
  <si>
    <t>2026844</t>
  </si>
  <si>
    <t>Malo</t>
  </si>
  <si>
    <t>tl-Lisakhanya.Malo@masinyusane.org</t>
  </si>
  <si>
    <t>2026845</t>
  </si>
  <si>
    <t>Mbolompo</t>
  </si>
  <si>
    <t>tl-Esona.Mbolompo@masinyusane.org</t>
  </si>
  <si>
    <t>2026846</t>
  </si>
  <si>
    <t>Mboniswa</t>
  </si>
  <si>
    <t>tl-Yolanda.Mboniswa@masinyusane.org</t>
  </si>
  <si>
    <t>2026847</t>
  </si>
  <si>
    <t>Lisa</t>
  </si>
  <si>
    <t>Menziwa</t>
  </si>
  <si>
    <t>tl-Lisa.Menziwa@masinyusane.org</t>
  </si>
  <si>
    <t>2026848</t>
  </si>
  <si>
    <t>Montso</t>
  </si>
  <si>
    <t>tl-Iviwe.Montso@masinyusane.org</t>
  </si>
  <si>
    <t>2026850</t>
  </si>
  <si>
    <t>Bushula</t>
  </si>
  <si>
    <t>tl-lilitha.bushula@masinyusane.org</t>
  </si>
  <si>
    <t>0806031489081</t>
  </si>
  <si>
    <t>0633171210</t>
  </si>
  <si>
    <t>0718656325</t>
  </si>
  <si>
    <t>1558 Croackers street, Greenbushes</t>
  </si>
  <si>
    <t>MSC Logistics</t>
  </si>
  <si>
    <t>UCT,CPUT,WSU</t>
  </si>
  <si>
    <t>2026851</t>
  </si>
  <si>
    <t>Ngcolomba</t>
  </si>
  <si>
    <t>tl-silindokuhle.ngcolomba@masinyusane.org</t>
  </si>
  <si>
    <t>2026852</t>
  </si>
  <si>
    <t>Mbali Aluta</t>
  </si>
  <si>
    <t>tl-Mbali.Ndesi@masinyusane.org</t>
  </si>
  <si>
    <t>2026853</t>
  </si>
  <si>
    <t xml:space="preserve">Ayabulela </t>
  </si>
  <si>
    <t>Ngqusa</t>
  </si>
  <si>
    <t>tl-Ayabulela.Ngqusa@masinyusane.org</t>
  </si>
  <si>
    <t>2026854</t>
  </si>
  <si>
    <t>Ngcoza</t>
  </si>
  <si>
    <t>tl-Ithandile.Ngcoza@masinyusane.org</t>
  </si>
  <si>
    <t>2026855</t>
  </si>
  <si>
    <t>Tanyaradwza</t>
  </si>
  <si>
    <t>Dzvukamanja</t>
  </si>
  <si>
    <t>tl-Tanyaradwza.Dzvukamanja@masinyusane.org</t>
  </si>
  <si>
    <t>EN879199</t>
  </si>
  <si>
    <t>0815984287</t>
  </si>
  <si>
    <t>0749371704</t>
  </si>
  <si>
    <t>1225 Chimaena street, Greenbushes</t>
  </si>
  <si>
    <t>Seaview guesthouse</t>
  </si>
  <si>
    <t>UCT,RU,NMU,UCT</t>
  </si>
  <si>
    <t>2026856</t>
  </si>
  <si>
    <t>Njajula</t>
  </si>
  <si>
    <t>tl-Entle.Njajula@masinyusane.org</t>
  </si>
  <si>
    <t>2026857</t>
  </si>
  <si>
    <t>Simamkele Beauty</t>
  </si>
  <si>
    <t>Nokwe</t>
  </si>
  <si>
    <t>tl-Simamkele.Nokwe@masinyusane.org</t>
  </si>
  <si>
    <t>2026858</t>
  </si>
  <si>
    <t>Mihle Cleopatra</t>
  </si>
  <si>
    <t>tl-Mihle.Notiki@masinyusane.org</t>
  </si>
  <si>
    <t>2026859</t>
  </si>
  <si>
    <t>Nqanqa</t>
  </si>
  <si>
    <t>tl-Amyoli.Nqanqa@masinyusane.org</t>
  </si>
  <si>
    <t>2026860</t>
  </si>
  <si>
    <t xml:space="preserve">Mbali </t>
  </si>
  <si>
    <t>August</t>
  </si>
  <si>
    <t>tl-Mbali.August@masinyusane.org</t>
  </si>
  <si>
    <t>14/11/2005</t>
  </si>
  <si>
    <t>0511141162087</t>
  </si>
  <si>
    <t>038790715</t>
  </si>
  <si>
    <t>0739254010</t>
  </si>
  <si>
    <t>0790512528</t>
  </si>
  <si>
    <t>31 Lukwe Drive, Greenbushes</t>
  </si>
  <si>
    <t>2026861</t>
  </si>
  <si>
    <t>Nquma</t>
  </si>
  <si>
    <t>tl-Siphosethu.Nquma@masinyusane.org</t>
  </si>
  <si>
    <t>2026862</t>
  </si>
  <si>
    <t>tl-Asiphesona.Nyamakazi@masinyusane.org</t>
  </si>
  <si>
    <t>2026863</t>
  </si>
  <si>
    <t>Pukuza</t>
  </si>
  <si>
    <t>tl-Olwethu.Pukuza@masinyusane.org</t>
  </si>
  <si>
    <t>0658518526</t>
  </si>
  <si>
    <t>0781127071</t>
  </si>
  <si>
    <t>17580 Shophe Street</t>
  </si>
  <si>
    <t>Unifruit</t>
  </si>
  <si>
    <t>2026864</t>
  </si>
  <si>
    <t>Rafani</t>
  </si>
  <si>
    <t>tl-Indiphile.Rafani@masinyusane.org</t>
  </si>
  <si>
    <t>2026865</t>
  </si>
  <si>
    <t>Sibongiseni</t>
  </si>
  <si>
    <t>Rasmeni</t>
  </si>
  <si>
    <t>tl-Sibongiseni.Rasmeni@masinyusane.org</t>
  </si>
  <si>
    <t>2026866</t>
  </si>
  <si>
    <t>tl-Asenathi.Roqo@masinyusane.org</t>
  </si>
  <si>
    <t>2026867</t>
  </si>
  <si>
    <t xml:space="preserve">Emihle </t>
  </si>
  <si>
    <t>Saula</t>
  </si>
  <si>
    <t>tl-Emihle.Saula@masinyusane.org</t>
  </si>
  <si>
    <t>2026868</t>
  </si>
  <si>
    <t>Audrey</t>
  </si>
  <si>
    <t>Savanhu</t>
  </si>
  <si>
    <t>tl-Audrey.Savanhu@masinyusane.org</t>
  </si>
  <si>
    <t>2026869</t>
  </si>
  <si>
    <t>tl-Okuhle.Dyantyi@masinyusane.org</t>
  </si>
  <si>
    <t>0710100455082</t>
  </si>
  <si>
    <t>0687418187</t>
  </si>
  <si>
    <t>0794924013</t>
  </si>
  <si>
    <t>11747 Chatty 11,Booysen Park</t>
  </si>
  <si>
    <t>2026870</t>
  </si>
  <si>
    <t>Zimi Inako</t>
  </si>
  <si>
    <t>Siyebe</t>
  </si>
  <si>
    <t>tl-Zimi.Siyebe@masinyusane.org</t>
  </si>
  <si>
    <t>2026871</t>
  </si>
  <si>
    <t>Lutho</t>
  </si>
  <si>
    <t>Skefile</t>
  </si>
  <si>
    <t>tl-Lutho.Skefile@masinyusane.org</t>
  </si>
  <si>
    <t>2026872</t>
  </si>
  <si>
    <t>tl-Vuyolwethu.Stofile@masinyusane.org</t>
  </si>
  <si>
    <t>2026873</t>
  </si>
  <si>
    <t xml:space="preserve">Bongiwe </t>
  </si>
  <si>
    <t>tl-Bongiwe.Tembe@masinyusane.org</t>
  </si>
  <si>
    <t>2026874</t>
  </si>
  <si>
    <t xml:space="preserve">Simamkele </t>
  </si>
  <si>
    <t>Tete</t>
  </si>
  <si>
    <t>tl-Simamkele.Tete@masinyusane.org</t>
  </si>
  <si>
    <t>2026875</t>
  </si>
  <si>
    <t>Junior Mxolisi</t>
  </si>
  <si>
    <t>Eli</t>
  </si>
  <si>
    <t>tl-Junior.Eli@masinyusane.org</t>
  </si>
  <si>
    <t>29/04/2005</t>
  </si>
  <si>
    <t>0504295871082</t>
  </si>
  <si>
    <t>0837224509</t>
  </si>
  <si>
    <t>531 Westville, KwaDwesi</t>
  </si>
  <si>
    <t>2026876</t>
  </si>
  <si>
    <t>tl-Emihle.Todolo@masinyusane.org</t>
  </si>
  <si>
    <t>2026877</t>
  </si>
  <si>
    <t>Kunge</t>
  </si>
  <si>
    <t>tl-Asive.Kunge@masinyusane.org</t>
  </si>
  <si>
    <t>0501036466081</t>
  </si>
  <si>
    <t>0630931677</t>
  </si>
  <si>
    <t>0786801879</t>
  </si>
  <si>
    <t>8952 Kinnear Street</t>
  </si>
  <si>
    <t>2026878</t>
  </si>
  <si>
    <t>tl-Silindokuhle.Tokota@masinyusane.org</t>
  </si>
  <si>
    <t>2026879</t>
  </si>
  <si>
    <t>Dyasi</t>
  </si>
  <si>
    <t>tl-Ibanathi.Dyasi@masinyusane.org</t>
  </si>
  <si>
    <t>0706095675080</t>
  </si>
  <si>
    <t>Moses Mabhida HS</t>
  </si>
  <si>
    <t>0769305171</t>
  </si>
  <si>
    <t>401 Mosini Street</t>
  </si>
  <si>
    <t>White Citrus</t>
  </si>
  <si>
    <t>Sunriver Citrus</t>
  </si>
  <si>
    <t>2026880</t>
  </si>
  <si>
    <t>Nosipho</t>
  </si>
  <si>
    <t>Tora</t>
  </si>
  <si>
    <t>tl-Nosipho.Tora@masinyusane.org</t>
  </si>
  <si>
    <t>2026881</t>
  </si>
  <si>
    <t>Asivuyisile</t>
  </si>
  <si>
    <t>tl-Asivuyisile.Maci@masinyusane.org</t>
  </si>
  <si>
    <t>14/12/2007</t>
  </si>
  <si>
    <t>0712140797085</t>
  </si>
  <si>
    <t>0673727112</t>
  </si>
  <si>
    <t>0646059289</t>
  </si>
  <si>
    <t>10 Mnonono Street</t>
  </si>
  <si>
    <t>agriculture</t>
  </si>
  <si>
    <t>2026882</t>
  </si>
  <si>
    <t>Zulime Lukholo</t>
  </si>
  <si>
    <t>Totsho</t>
  </si>
  <si>
    <t>tl-Zulime.Totsho@masinyusane.org</t>
  </si>
  <si>
    <t>2026883</t>
  </si>
  <si>
    <t>Vazi</t>
  </si>
  <si>
    <t>tl-Bathandwa.Vazi@masinyusane.org</t>
  </si>
  <si>
    <t>2026884</t>
  </si>
  <si>
    <t>tl-Linathi.Williams@masinyusane.org</t>
  </si>
  <si>
    <t>2026885</t>
  </si>
  <si>
    <t>Manyano</t>
  </si>
  <si>
    <t>tl-Manyano.Majeke@masinyusane.org</t>
  </si>
  <si>
    <t>18/08/2006</t>
  </si>
  <si>
    <t>0608186097085</t>
  </si>
  <si>
    <t>0787296088</t>
  </si>
  <si>
    <t>0739152494</t>
  </si>
  <si>
    <t>92 Namibia Street</t>
  </si>
  <si>
    <t>Martovia</t>
  </si>
  <si>
    <t>2026886</t>
  </si>
  <si>
    <t>tl-Olwethu.Marangula@masinyusane.org</t>
  </si>
  <si>
    <t>22/07/2003</t>
  </si>
  <si>
    <t>0307225761088</t>
  </si>
  <si>
    <t>0730433749</t>
  </si>
  <si>
    <t>0736075806</t>
  </si>
  <si>
    <t>16 Gwanci Street</t>
  </si>
  <si>
    <t>Parmalat</t>
  </si>
  <si>
    <t>NMU,UJ,NWU</t>
  </si>
  <si>
    <t>2026887</t>
  </si>
  <si>
    <t>Fila</t>
  </si>
  <si>
    <t>tl-Zintle.Fila@masinyusane.org</t>
  </si>
  <si>
    <t>0706030638086</t>
  </si>
  <si>
    <t>0768818775</t>
  </si>
  <si>
    <t>637 Ghetto Street</t>
  </si>
  <si>
    <t>SRCC</t>
  </si>
  <si>
    <t>2026888</t>
  </si>
  <si>
    <t>Thalitha</t>
  </si>
  <si>
    <t>Mlengana</t>
  </si>
  <si>
    <t>tl-Thalitha.Mlengana@masinyusane.org</t>
  </si>
  <si>
    <t>0802210955083</t>
  </si>
  <si>
    <t>0632536263</t>
  </si>
  <si>
    <t>48 Andile Street</t>
  </si>
  <si>
    <t>Afriking</t>
  </si>
  <si>
    <t>WSU,UJ</t>
  </si>
  <si>
    <t>2026889</t>
  </si>
  <si>
    <t>Onikayo</t>
  </si>
  <si>
    <t>Mahafu</t>
  </si>
  <si>
    <t>tl-Onikayo.Mahafu@masinyusane.org</t>
  </si>
  <si>
    <t>Dalubuhle HS</t>
  </si>
  <si>
    <t>Alice</t>
  </si>
  <si>
    <t>2026890</t>
  </si>
  <si>
    <t>Mnyebeleza</t>
  </si>
  <si>
    <t>tl-Onke.Mnyebeleza@masinyusane.org</t>
  </si>
  <si>
    <t>18/08/2008</t>
  </si>
  <si>
    <t>080818566087</t>
  </si>
  <si>
    <t>0601397638</t>
  </si>
  <si>
    <t>0836386712</t>
  </si>
  <si>
    <t>5660 Banzana Street</t>
  </si>
  <si>
    <t>NMU,UFS,UJ,NWU</t>
  </si>
  <si>
    <t>2026891</t>
  </si>
  <si>
    <t>Matsha</t>
  </si>
  <si>
    <t>tl-Zukhanye.Matsha@masinyusane.org</t>
  </si>
  <si>
    <t>2026892</t>
  </si>
  <si>
    <t>Njwayi</t>
  </si>
  <si>
    <t>tl-Esihle.Njwayi@masinyusane.org</t>
  </si>
  <si>
    <t>2026893</t>
  </si>
  <si>
    <t>Mzobe</t>
  </si>
  <si>
    <t>tl-Sisipho.Mzobe@masinyusane.org</t>
  </si>
  <si>
    <t>23/04/2006</t>
  </si>
  <si>
    <t>0604231295089</t>
  </si>
  <si>
    <t>0773824832</t>
  </si>
  <si>
    <t>0761337180</t>
  </si>
  <si>
    <t>012 Dora Street</t>
  </si>
  <si>
    <t>Fort Hre</t>
  </si>
  <si>
    <t>2026894</t>
  </si>
  <si>
    <t>Thobela</t>
  </si>
  <si>
    <t>Nondalana</t>
  </si>
  <si>
    <t>tl-Thobela.Nondalana@masinyusane.org</t>
  </si>
  <si>
    <t>2026895</t>
  </si>
  <si>
    <t>Namhla</t>
  </si>
  <si>
    <t>tl-Namhla.Peter@masinyusane.org</t>
  </si>
  <si>
    <t>0706160514081</t>
  </si>
  <si>
    <t>0718965750</t>
  </si>
  <si>
    <t>0612455856</t>
  </si>
  <si>
    <t>103 Mzwandile Street</t>
  </si>
  <si>
    <t>2026896</t>
  </si>
  <si>
    <t>Lilitha Asanda</t>
  </si>
  <si>
    <t>Nikise</t>
  </si>
  <si>
    <t>tl-Lilitha.Nikise@masinyusane.org</t>
  </si>
  <si>
    <t>0801310396081</t>
  </si>
  <si>
    <t>0646864434</t>
  </si>
  <si>
    <t>0725498463</t>
  </si>
  <si>
    <t>1613 Shengeni Area</t>
  </si>
  <si>
    <t>Mimosa Packhouse</t>
  </si>
  <si>
    <t>2026897</t>
  </si>
  <si>
    <t>Ina</t>
  </si>
  <si>
    <t>Ngonze</t>
  </si>
  <si>
    <t>tl-Ina.Ngonze@masinyusane.org</t>
  </si>
  <si>
    <t>16/04/2007</t>
  </si>
  <si>
    <t>0704160781081</t>
  </si>
  <si>
    <t>M,L,P,H</t>
  </si>
  <si>
    <t>0710131158</t>
  </si>
  <si>
    <t>Platin Area</t>
  </si>
  <si>
    <t>UJ,WSU,RHODES</t>
  </si>
  <si>
    <t>2026898</t>
  </si>
  <si>
    <t>Lelethu Nangomso</t>
  </si>
  <si>
    <t>Rasi</t>
  </si>
  <si>
    <t>tl-Lelethu.Rasi@masinyusane.org</t>
  </si>
  <si>
    <t>0607110714088</t>
  </si>
  <si>
    <t>ML,H,E</t>
  </si>
  <si>
    <t>0607500268</t>
  </si>
  <si>
    <t>0635794766</t>
  </si>
  <si>
    <t>13 Siyamthanda Street</t>
  </si>
  <si>
    <t>UFS,NWU</t>
  </si>
  <si>
    <t>2026899</t>
  </si>
  <si>
    <t>Sanqela</t>
  </si>
  <si>
    <t>tl-Esona.Sanqela@masinyusane.org</t>
  </si>
  <si>
    <t>0711050207085</t>
  </si>
  <si>
    <t>0786727204</t>
  </si>
  <si>
    <t>0733015365</t>
  </si>
  <si>
    <t>29 Sipheka street</t>
  </si>
  <si>
    <t xml:space="preserve">Kuyasa sa </t>
  </si>
  <si>
    <t>2026900</t>
  </si>
  <si>
    <t>Sokutu</t>
  </si>
  <si>
    <t>tl-Asemahle.Sokutu@masinyusane.org</t>
  </si>
  <si>
    <t>0610271133080</t>
  </si>
  <si>
    <t>0719036964</t>
  </si>
  <si>
    <t>0604504239</t>
  </si>
  <si>
    <t>11723 Chatty 11</t>
  </si>
  <si>
    <t>2026901</t>
  </si>
  <si>
    <t>Bom-Bam</t>
  </si>
  <si>
    <t>Songo</t>
  </si>
  <si>
    <t>tl-Bom-Bam.Songo@masinyusane.org</t>
  </si>
  <si>
    <t>0781193346</t>
  </si>
  <si>
    <t>8315 Pola park, Booysen park.</t>
  </si>
  <si>
    <t>Build it</t>
  </si>
  <si>
    <t>2026902</t>
  </si>
  <si>
    <t>Vaaltein</t>
  </si>
  <si>
    <t>tl-Siphelele.Vaaltein@masinyusane.org</t>
  </si>
  <si>
    <t>24/12/2005</t>
  </si>
  <si>
    <t>0512245730084</t>
  </si>
  <si>
    <t>0632010151</t>
  </si>
  <si>
    <t>0780395448</t>
  </si>
  <si>
    <t>1 Mangaliso street, KwaDwesi</t>
  </si>
  <si>
    <t>NMU, UJ, UCT</t>
  </si>
  <si>
    <t>2026903</t>
  </si>
  <si>
    <t>Zembe</t>
  </si>
  <si>
    <t>tl-Sinoxolo.Zembe@masinyusane.org</t>
  </si>
  <si>
    <t>0706101149088</t>
  </si>
  <si>
    <t>0650336414</t>
  </si>
  <si>
    <t>0630189364</t>
  </si>
  <si>
    <t>33524 Vamna street Despatch</t>
  </si>
  <si>
    <t>ZE Afrika</t>
  </si>
  <si>
    <t>Stellenbosch, UFS, NWU</t>
  </si>
  <si>
    <t>2026904</t>
  </si>
  <si>
    <t>Linetha</t>
  </si>
  <si>
    <t>tl-Linetha.Zweni@masinyusane.org</t>
  </si>
  <si>
    <t>0607091334088</t>
  </si>
  <si>
    <t>0789069750</t>
  </si>
  <si>
    <t>0833411322</t>
  </si>
  <si>
    <t>Astron</t>
  </si>
  <si>
    <t>NMU, UJ</t>
  </si>
  <si>
    <t>2026905</t>
  </si>
  <si>
    <t>Payiya</t>
  </si>
  <si>
    <t>tl-Amyoli.Payiya@masinyusane.org</t>
  </si>
  <si>
    <t>0815534937</t>
  </si>
  <si>
    <t>0725167774</t>
  </si>
  <si>
    <t>0658970250</t>
  </si>
  <si>
    <t>59 Mtimka street</t>
  </si>
  <si>
    <t>WSU, NWU, CPUT, UJ, UFS, UWC, CUT</t>
  </si>
  <si>
    <t>Sociology</t>
  </si>
  <si>
    <t>2026906</t>
  </si>
  <si>
    <t>Qhamasande</t>
  </si>
  <si>
    <t>Penxa</t>
  </si>
  <si>
    <t>tl-Qhamasande.Penxa@masinyusane.org</t>
  </si>
  <si>
    <t>0604120858088</t>
  </si>
  <si>
    <t>0640010866</t>
  </si>
  <si>
    <t>0761560005</t>
  </si>
  <si>
    <t>24 Eikhof Kabega park</t>
  </si>
  <si>
    <t>NWU, WSU, CUT, NWU</t>
  </si>
  <si>
    <t xml:space="preserve">Law </t>
  </si>
  <si>
    <t>Law Enforcement</t>
  </si>
  <si>
    <t>2026907</t>
  </si>
  <si>
    <t>Peta</t>
  </si>
  <si>
    <t>tl-Siyamthanda.Peta@masinyusane.org</t>
  </si>
  <si>
    <t>0612126597089</t>
  </si>
  <si>
    <t>0632329324</t>
  </si>
  <si>
    <t>0788384085/0630584316</t>
  </si>
  <si>
    <t>34117 Manyano street, Joe slovo west</t>
  </si>
  <si>
    <t>Bentler</t>
  </si>
  <si>
    <t>Mechanical Engineer</t>
  </si>
  <si>
    <t>2026908</t>
  </si>
  <si>
    <t>Phalezweni</t>
  </si>
  <si>
    <t>tl-Khanyisa.Phalezweni@masinyusane.org</t>
  </si>
  <si>
    <t>14/06/2005</t>
  </si>
  <si>
    <t>0506141173084</t>
  </si>
  <si>
    <t>0692932802</t>
  </si>
  <si>
    <t>0839665404</t>
  </si>
  <si>
    <t>32 Mcikilishe street, KwaDwesi</t>
  </si>
  <si>
    <t>UCT, UWC, CPUT</t>
  </si>
  <si>
    <t>HR management</t>
  </si>
  <si>
    <t>2026909</t>
  </si>
  <si>
    <t>Rasana</t>
  </si>
  <si>
    <t>tl-Sinoxolo.Rasana@masinyusane.org</t>
  </si>
  <si>
    <t>0708160713085</t>
  </si>
  <si>
    <t>0832081398</t>
  </si>
  <si>
    <t>42 Ginwala street</t>
  </si>
  <si>
    <t>RTT</t>
  </si>
  <si>
    <t>2026910</t>
  </si>
  <si>
    <t>Mxolisi Thikazi</t>
  </si>
  <si>
    <t>Seti</t>
  </si>
  <si>
    <t>tl-Mxolisi.Seti@masinyusane.org</t>
  </si>
  <si>
    <t>0710195508084</t>
  </si>
  <si>
    <t>0786228979</t>
  </si>
  <si>
    <t>0639481156</t>
  </si>
  <si>
    <t>30826 Njabomvu street</t>
  </si>
  <si>
    <t>Cashbuild</t>
  </si>
  <si>
    <t>2026911</t>
  </si>
  <si>
    <t>Mapule</t>
  </si>
  <si>
    <t>Shogole</t>
  </si>
  <si>
    <t>tl-Mapule.Shogole@masinyusane.org</t>
  </si>
  <si>
    <t>0689947290</t>
  </si>
  <si>
    <t>0727231975</t>
  </si>
  <si>
    <t>20 Hobe street nu3 Motherwell</t>
  </si>
  <si>
    <t>UCT</t>
  </si>
  <si>
    <t>Film production</t>
  </si>
  <si>
    <t>2026912</t>
  </si>
  <si>
    <t>Buswa</t>
  </si>
  <si>
    <t>tl-Likhona.Buswa@masinyusane.org</t>
  </si>
  <si>
    <t>0711200654087</t>
  </si>
  <si>
    <t>0657267270</t>
  </si>
  <si>
    <t>0749171064</t>
  </si>
  <si>
    <t>42 Ngcwabe Street</t>
  </si>
  <si>
    <t>2026913</t>
  </si>
  <si>
    <t>Sinentlahla</t>
  </si>
  <si>
    <t>Sidaki</t>
  </si>
  <si>
    <t>tl-Sinentlahla.Sidaki@masinyusane.org</t>
  </si>
  <si>
    <t>0734298952</t>
  </si>
  <si>
    <t>11429 Chetty Booysen Park</t>
  </si>
  <si>
    <t>SAMSA</t>
  </si>
  <si>
    <t>TUT</t>
  </si>
  <si>
    <t>2026914</t>
  </si>
  <si>
    <t>tl-Lindokuhle.Siko@masinyusane.org</t>
  </si>
  <si>
    <t>18/07/2006</t>
  </si>
  <si>
    <t>0607180908081</t>
  </si>
  <si>
    <t>0647421991</t>
  </si>
  <si>
    <t>0769553115</t>
  </si>
  <si>
    <t>42 Zierrogel street</t>
  </si>
  <si>
    <t>NMU, UFS, WSU, NWU, UJ</t>
  </si>
  <si>
    <t>Health sciences</t>
  </si>
  <si>
    <t xml:space="preserve">Hospitality </t>
  </si>
  <si>
    <t>2026915</t>
  </si>
  <si>
    <t>Liyaqhama</t>
  </si>
  <si>
    <t>Sokweba</t>
  </si>
  <si>
    <t>tl-Liyaqhama.Sokweba@masinyusane.org</t>
  </si>
  <si>
    <t>0512045674086</t>
  </si>
  <si>
    <t>0603306931</t>
  </si>
  <si>
    <t>0605813907</t>
  </si>
  <si>
    <t>40 Nghona street, KwaMagxaki</t>
  </si>
  <si>
    <t>WITS</t>
  </si>
  <si>
    <t>2026916</t>
  </si>
  <si>
    <t>Xolelwa</t>
  </si>
  <si>
    <t>Tetani</t>
  </si>
  <si>
    <t>tl-Xolelwa.Tetani@masinyusane.org</t>
  </si>
  <si>
    <t>26/02/2007</t>
  </si>
  <si>
    <t>0702261232087</t>
  </si>
  <si>
    <t>0687287253</t>
  </si>
  <si>
    <t>0823113642</t>
  </si>
  <si>
    <t>20 Sebenzile street, Joe slovo</t>
  </si>
  <si>
    <t>Dora Nginza Clinic</t>
  </si>
  <si>
    <t>2026917</t>
  </si>
  <si>
    <t>Siphenathi</t>
  </si>
  <si>
    <t>Ngaleka</t>
  </si>
  <si>
    <t>tl-Siphenathi.Ngaleka@masinyusane.org</t>
  </si>
  <si>
    <t>0409036387085</t>
  </si>
  <si>
    <t>0697576923</t>
  </si>
  <si>
    <t>0606298271</t>
  </si>
  <si>
    <t>0732365706</t>
  </si>
  <si>
    <t>21 Buzz street</t>
  </si>
  <si>
    <t>2026918</t>
  </si>
  <si>
    <t>Ngwalangwala</t>
  </si>
  <si>
    <t>tl-bom-bam.ngwalangwala@masinyusane.org</t>
  </si>
  <si>
    <t>0602070470086</t>
  </si>
  <si>
    <t>0710707908</t>
  </si>
  <si>
    <t>0824739106</t>
  </si>
  <si>
    <t>42 Cetu street, KwaMagxaki</t>
  </si>
  <si>
    <t>Assistant Nurse</t>
  </si>
  <si>
    <t>UFS, Rhodes</t>
  </si>
  <si>
    <t>2026919</t>
  </si>
  <si>
    <t>tl-Khanya.Isaac@masinyusane.org</t>
  </si>
  <si>
    <t>19/12/2006</t>
  </si>
  <si>
    <t>0612190896086</t>
  </si>
  <si>
    <t>0635155843</t>
  </si>
  <si>
    <t>0783377560</t>
  </si>
  <si>
    <t>36 Sididi Street</t>
  </si>
  <si>
    <t>UCT,NMU,SOL P, Fort Hare</t>
  </si>
  <si>
    <t>2026920</t>
  </si>
  <si>
    <t>Nkohla</t>
  </si>
  <si>
    <t>tl-Emihle.Nkohla@masinyusane.org</t>
  </si>
  <si>
    <t>0687630204</t>
  </si>
  <si>
    <t>0783029304</t>
  </si>
  <si>
    <t>0632338238</t>
  </si>
  <si>
    <t>28374 Hillside Joe slovo</t>
  </si>
  <si>
    <t>Isuzu</t>
  </si>
  <si>
    <t>Cape town</t>
  </si>
  <si>
    <t>Chef</t>
  </si>
  <si>
    <t>2026921</t>
  </si>
  <si>
    <t>Luvo</t>
  </si>
  <si>
    <t>Nkosana</t>
  </si>
  <si>
    <t>tl-Luvo.Nkosana@masinyusane.org</t>
  </si>
  <si>
    <t>0609066538081</t>
  </si>
  <si>
    <t>0788434512</t>
  </si>
  <si>
    <t>0682149452</t>
  </si>
  <si>
    <t>102 Nyanda street</t>
  </si>
  <si>
    <t>EC Woods</t>
  </si>
  <si>
    <t>Data science</t>
  </si>
  <si>
    <t>Electrical science</t>
  </si>
  <si>
    <t>2026922</t>
  </si>
  <si>
    <t>Simthandile</t>
  </si>
  <si>
    <t>Nkuni</t>
  </si>
  <si>
    <t>tl-Simthandile.Nkuni@masinyusane.org</t>
  </si>
  <si>
    <t>0609031334087</t>
  </si>
  <si>
    <t>0671330542</t>
  </si>
  <si>
    <t>1191 Boqo street, Kwazakhele</t>
  </si>
  <si>
    <t>2026923</t>
  </si>
  <si>
    <t>tl-Siyamthanda.Oliphant@masinyusane.org</t>
  </si>
  <si>
    <t>0701036025081</t>
  </si>
  <si>
    <t>0658280466</t>
  </si>
  <si>
    <t>0766522276</t>
  </si>
  <si>
    <t>7964 Makhubalo street</t>
  </si>
  <si>
    <t>2026924</t>
  </si>
  <si>
    <t>Thina</t>
  </si>
  <si>
    <t>Mhlathi</t>
  </si>
  <si>
    <t>tl-Thina.Mhlathi@masinyusane.org</t>
  </si>
  <si>
    <t>0708301392088</t>
  </si>
  <si>
    <t>0698429454</t>
  </si>
  <si>
    <t>0670332968</t>
  </si>
  <si>
    <t>22 Kaulela street, KwaMagxaki</t>
  </si>
  <si>
    <t>Air products</t>
  </si>
  <si>
    <t>UFH, WSU</t>
  </si>
  <si>
    <t>2026925</t>
  </si>
  <si>
    <t>tl-Uminathi.Mpongoshe@masinyusane.org</t>
  </si>
  <si>
    <t>0712090681081</t>
  </si>
  <si>
    <t>0640044716</t>
  </si>
  <si>
    <t>0638899991</t>
  </si>
  <si>
    <t>WVB 237 Dwesi ext</t>
  </si>
  <si>
    <t>UFS, Stellenbosch, Rhodes</t>
  </si>
  <si>
    <t>Speech therapy</t>
  </si>
  <si>
    <t>Occupational therapy</t>
  </si>
  <si>
    <t>2026926</t>
  </si>
  <si>
    <t>Ambesiwe Vinolia</t>
  </si>
  <si>
    <t>Makiwa</t>
  </si>
  <si>
    <t>tl-Ambesiwe.Makiwa@masinyusane.org</t>
  </si>
  <si>
    <t>0707230947087</t>
  </si>
  <si>
    <t>0844380849</t>
  </si>
  <si>
    <t>95 Sakhwatsha Street</t>
  </si>
  <si>
    <t>Schneleck</t>
  </si>
  <si>
    <t>2026927</t>
  </si>
  <si>
    <t>Buhle Aminathi</t>
  </si>
  <si>
    <t>Adisa</t>
  </si>
  <si>
    <t>tl-Buhle.Adisa@masinyusane.org</t>
  </si>
  <si>
    <t>0711060385087</t>
  </si>
  <si>
    <t>0684593674</t>
  </si>
  <si>
    <t>0733279391</t>
  </si>
  <si>
    <t>28 Mhlunguthi KwaDwesi</t>
  </si>
  <si>
    <t>UJ, WSU, NMU, UWC, NWU</t>
  </si>
  <si>
    <t>Pyschology</t>
  </si>
  <si>
    <t>2026928</t>
  </si>
  <si>
    <t>Banda</t>
  </si>
  <si>
    <t>tl-Lathitha.Banda@masinyusane.org</t>
  </si>
  <si>
    <t>0701121449089</t>
  </si>
  <si>
    <t>0739367843</t>
  </si>
  <si>
    <t>0834249537</t>
  </si>
  <si>
    <t>08 River road</t>
  </si>
  <si>
    <t>Move Africa</t>
  </si>
  <si>
    <t>Management</t>
  </si>
  <si>
    <t>2026929</t>
  </si>
  <si>
    <t>Citiwe</t>
  </si>
  <si>
    <t>tl-Anenjongo.Citiwe@masinyusane.org</t>
  </si>
  <si>
    <t>0712311419089</t>
  </si>
  <si>
    <t>0704437794</t>
  </si>
  <si>
    <t>0786462266</t>
  </si>
  <si>
    <t>33 Sebenzile street, Joe slovo</t>
  </si>
  <si>
    <t>2026930</t>
  </si>
  <si>
    <t>Siyamkela</t>
  </si>
  <si>
    <t>Deleki</t>
  </si>
  <si>
    <t>tl-Siyamkela.Deleki@masinyusane.org</t>
  </si>
  <si>
    <t>0708095326086</t>
  </si>
  <si>
    <t>0603302101</t>
  </si>
  <si>
    <t>50 Thumani street</t>
  </si>
  <si>
    <t>UJ, UFS, NWU, WSU, CUT,CPUT</t>
  </si>
  <si>
    <t>Paralegal studies/BA in Politics</t>
  </si>
  <si>
    <t>2026931</t>
  </si>
  <si>
    <t xml:space="preserve">Uyathandwa </t>
  </si>
  <si>
    <t xml:space="preserve">Malinga </t>
  </si>
  <si>
    <t>tl-Uyathandwa.Malinga@masinyusane.org</t>
  </si>
  <si>
    <t>15/01/2007</t>
  </si>
  <si>
    <t>0701155659082</t>
  </si>
  <si>
    <t>0687796992</t>
  </si>
  <si>
    <t>0786942981</t>
  </si>
  <si>
    <t>12 Qolohle Street</t>
  </si>
  <si>
    <t>Exact</t>
  </si>
  <si>
    <t>2026932</t>
  </si>
  <si>
    <t>Govuza</t>
  </si>
  <si>
    <t>tl-Zukhanye.Govuza@masinyusane.org</t>
  </si>
  <si>
    <t>29/03/2006</t>
  </si>
  <si>
    <t>0603290688085</t>
  </si>
  <si>
    <t>0648157985</t>
  </si>
  <si>
    <t>0687201705</t>
  </si>
  <si>
    <t>13 Zanazo street, Joe slovo</t>
  </si>
  <si>
    <t>UJ, WITS, CPUT, UWC, NMU</t>
  </si>
  <si>
    <t>2026933</t>
  </si>
  <si>
    <t>Lime</t>
  </si>
  <si>
    <t>Gqamlana</t>
  </si>
  <si>
    <t>tl-Lime.Gqamlana@masinyusane.org</t>
  </si>
  <si>
    <t>18/05/2006</t>
  </si>
  <si>
    <t>0605186355083</t>
  </si>
  <si>
    <t>0681536618</t>
  </si>
  <si>
    <t>0723136361/0740110841</t>
  </si>
  <si>
    <t>636 Ten, Joe slovo</t>
  </si>
  <si>
    <t>Media &amp; Communication</t>
  </si>
  <si>
    <t xml:space="preserve">Art and design </t>
  </si>
  <si>
    <t>Music</t>
  </si>
  <si>
    <t>2026934</t>
  </si>
  <si>
    <t>Zinzisa</t>
  </si>
  <si>
    <t>Jabavu</t>
  </si>
  <si>
    <t>tl-Zinzisa.Jabavu@masinyusane.org</t>
  </si>
  <si>
    <t>0701220983087</t>
  </si>
  <si>
    <t>0604229772</t>
  </si>
  <si>
    <t>210 Magopheni street</t>
  </si>
  <si>
    <t>HR/Business Admnistration</t>
  </si>
  <si>
    <t>Social science/ Bcom</t>
  </si>
  <si>
    <t>2026935</t>
  </si>
  <si>
    <t>Kanana</t>
  </si>
  <si>
    <t>tl-Sinovuyo.Kanana@masinyusane.org</t>
  </si>
  <si>
    <t>0710050756083</t>
  </si>
  <si>
    <t>0656753951</t>
  </si>
  <si>
    <t>0784754001</t>
  </si>
  <si>
    <t>4379 Tubali street, Kwazakhele</t>
  </si>
  <si>
    <t>Rhodes, UFH</t>
  </si>
  <si>
    <t>2026936</t>
  </si>
  <si>
    <t>Unako</t>
  </si>
  <si>
    <t>Lande</t>
  </si>
  <si>
    <t>tl-Unako.Lande@masinyusane.org</t>
  </si>
  <si>
    <t>0731488734</t>
  </si>
  <si>
    <t>0662050880</t>
  </si>
  <si>
    <t>19 Besman crescent, KwaMagxaki</t>
  </si>
  <si>
    <t>Food safety agency</t>
  </si>
  <si>
    <t>Radiographer</t>
  </si>
  <si>
    <t>2026937</t>
  </si>
  <si>
    <t>Lusu</t>
  </si>
  <si>
    <t>tl-Ovayo.Lusu@masinyusane.org</t>
  </si>
  <si>
    <t>2026938</t>
  </si>
  <si>
    <t>Kamvalethu</t>
  </si>
  <si>
    <t>Njobe</t>
  </si>
  <si>
    <t>tl-Kamvalethu.Njobe@masinyusane.org</t>
  </si>
  <si>
    <t>28/01/2007</t>
  </si>
  <si>
    <t>0701286241081</t>
  </si>
  <si>
    <t>2026939</t>
  </si>
  <si>
    <t>Ayabukwa</t>
  </si>
  <si>
    <t>Madasi</t>
  </si>
  <si>
    <t>tl-Ayabukwa.Madasi@masinyusane.org</t>
  </si>
  <si>
    <t>0712105694087</t>
  </si>
  <si>
    <t>0752715541</t>
  </si>
  <si>
    <t>0716686495</t>
  </si>
  <si>
    <t>0781281900</t>
  </si>
  <si>
    <t>35 Kawa street, Zwide</t>
  </si>
  <si>
    <t>FAW Trucks</t>
  </si>
  <si>
    <t>UJ, NWU, UFS, UWC</t>
  </si>
  <si>
    <t>BA in Politics</t>
  </si>
  <si>
    <t xml:space="preserve">BEd SP </t>
  </si>
  <si>
    <t>2026940</t>
  </si>
  <si>
    <t>Makepe</t>
  </si>
  <si>
    <t>tl-Zukhanye.Makepe@masinyusane.org</t>
  </si>
  <si>
    <t>0703070094080</t>
  </si>
  <si>
    <t>0659920362</t>
  </si>
  <si>
    <t>0734059657</t>
  </si>
  <si>
    <t>49 Phila street</t>
  </si>
  <si>
    <t>Mechanic</t>
  </si>
  <si>
    <t>BA Humanities</t>
  </si>
  <si>
    <t>2026941</t>
  </si>
  <si>
    <t>Kamvelihle</t>
  </si>
  <si>
    <t>tl-Kamvelihle.Mbali@masinyusane.org</t>
  </si>
  <si>
    <t>0787188668</t>
  </si>
  <si>
    <t>0784657648</t>
  </si>
  <si>
    <t>Logistics/Law</t>
  </si>
  <si>
    <t>2026942</t>
  </si>
  <si>
    <t>Alutha Odwa</t>
  </si>
  <si>
    <t>Rolo</t>
  </si>
  <si>
    <t>tl-Alutha.Rolo@masinyusane.org</t>
  </si>
  <si>
    <t>0711060723089</t>
  </si>
  <si>
    <t>0673762962</t>
  </si>
  <si>
    <t>0694180219</t>
  </si>
  <si>
    <t>23 Mtengenya Street</t>
  </si>
  <si>
    <t>NMU,CPUT,WITZ,UFS.UCT</t>
  </si>
  <si>
    <t>2026943</t>
  </si>
  <si>
    <t>Akhiwe</t>
  </si>
  <si>
    <t>Katshiwe</t>
  </si>
  <si>
    <t>tl-Akhiwe.Katshiwe@masinyusane.org</t>
  </si>
  <si>
    <t>0719177034</t>
  </si>
  <si>
    <t>0715649296</t>
  </si>
  <si>
    <t>11 kaTrada street, Dwesi ext</t>
  </si>
  <si>
    <t>NMU, UFH</t>
  </si>
  <si>
    <t>2026944</t>
  </si>
  <si>
    <t xml:space="preserve">Indiphile </t>
  </si>
  <si>
    <t>Sigwanda</t>
  </si>
  <si>
    <t>tl-Indiphile.Sigwanda@masinyusane.org</t>
  </si>
  <si>
    <t>23/06/2006</t>
  </si>
  <si>
    <t>0606231106083</t>
  </si>
  <si>
    <t>0797702972</t>
  </si>
  <si>
    <t>0782768039</t>
  </si>
  <si>
    <t>24 Ketani Street</t>
  </si>
  <si>
    <t>DP Metals</t>
  </si>
  <si>
    <t>CPUT, NMU</t>
  </si>
  <si>
    <t>2026945</t>
  </si>
  <si>
    <t>tl-Anovuyo.Jama@masinyusane.org</t>
  </si>
  <si>
    <t>0802291345089</t>
  </si>
  <si>
    <t>0774052126</t>
  </si>
  <si>
    <t>0664996064</t>
  </si>
  <si>
    <t>8051 Nu3 Mdantsane</t>
  </si>
  <si>
    <t>2026946</t>
  </si>
  <si>
    <t>Onele</t>
  </si>
  <si>
    <t>Khente</t>
  </si>
  <si>
    <t>tl-Onele.Khente@masinyusane.org</t>
  </si>
  <si>
    <t>25/01/2005</t>
  </si>
  <si>
    <t>0501250838080</t>
  </si>
  <si>
    <t>0729875368</t>
  </si>
  <si>
    <t>0730385318</t>
  </si>
  <si>
    <t>7670 Nu3 Mdantsane</t>
  </si>
  <si>
    <t>UWC, NMU</t>
  </si>
  <si>
    <t>2026947</t>
  </si>
  <si>
    <t>tl-Sibulele.Mhlom@masinyusane.org</t>
  </si>
  <si>
    <t>0705135300089</t>
  </si>
  <si>
    <t>0725155719</t>
  </si>
  <si>
    <t>0840895085</t>
  </si>
  <si>
    <t>243 nu 11A</t>
  </si>
  <si>
    <t>Rhodes, CPUT</t>
  </si>
  <si>
    <t xml:space="preserve">Engineering </t>
  </si>
  <si>
    <t>2026948</t>
  </si>
  <si>
    <t>Tshidiso</t>
  </si>
  <si>
    <t>Nkonzo</t>
  </si>
  <si>
    <t>tl-Tshidiso.Nkonzo@masinyusane.org</t>
  </si>
  <si>
    <t>0803146515082</t>
  </si>
  <si>
    <t>0751257871</t>
  </si>
  <si>
    <t>0832766499</t>
  </si>
  <si>
    <t>9288 Nu3 Mdantsane</t>
  </si>
  <si>
    <t>History</t>
  </si>
  <si>
    <t>2026949</t>
  </si>
  <si>
    <t xml:space="preserve">Agcobille Karabo </t>
  </si>
  <si>
    <t>tl-Agcobille.Vani@masinyusane.org</t>
  </si>
  <si>
    <t>0682451172</t>
  </si>
  <si>
    <t>0812657196</t>
  </si>
  <si>
    <t>24 Phato Street, Kwanobuhle</t>
  </si>
  <si>
    <t>Old Mutual</t>
  </si>
  <si>
    <t>2026950</t>
  </si>
  <si>
    <t>Ntaka</t>
  </si>
  <si>
    <t>tl-Anganathi.Ntaka@masinyusane.org</t>
  </si>
  <si>
    <t>0702165250086</t>
  </si>
  <si>
    <t>0699006448</t>
  </si>
  <si>
    <t>0677935584</t>
  </si>
  <si>
    <t>0786036750</t>
  </si>
  <si>
    <t>6591 Nu3 Mdantsane</t>
  </si>
  <si>
    <t>Artist</t>
  </si>
  <si>
    <t>UKZN</t>
  </si>
  <si>
    <t>2026951</t>
  </si>
  <si>
    <t>Sandi</t>
  </si>
  <si>
    <t>tl-Kwanga.Sandi@masinyusane.org</t>
  </si>
  <si>
    <t>0607066297088</t>
  </si>
  <si>
    <t>0774110929</t>
  </si>
  <si>
    <t>0738596265</t>
  </si>
  <si>
    <t>7546 Nu3 Mdantsane</t>
  </si>
  <si>
    <t>2026952</t>
  </si>
  <si>
    <t>Kungawakhe Mihle</t>
  </si>
  <si>
    <t>Wendi</t>
  </si>
  <si>
    <t>tl-Kungawakhe.Wendi@masinyusane.org</t>
  </si>
  <si>
    <t>25/03/2008</t>
  </si>
  <si>
    <t>0803250960082</t>
  </si>
  <si>
    <t>0728089967</t>
  </si>
  <si>
    <t>0710077717</t>
  </si>
  <si>
    <t>7637 Nu3</t>
  </si>
  <si>
    <t>Wimpy Resturant</t>
  </si>
  <si>
    <t>Engen garage</t>
  </si>
  <si>
    <t>KZN</t>
  </si>
  <si>
    <t>2026953</t>
  </si>
  <si>
    <t>Twetwa</t>
  </si>
  <si>
    <t>tl-Shaun.Twetwa@masinyusane.org</t>
  </si>
  <si>
    <t>Mzontsundu HS</t>
  </si>
  <si>
    <t>M,G,H,P</t>
  </si>
  <si>
    <t>0724951308</t>
  </si>
  <si>
    <t>05 Mangaliso street, kwaDwesi</t>
  </si>
  <si>
    <t>2026954</t>
  </si>
  <si>
    <t xml:space="preserve">Likhona </t>
  </si>
  <si>
    <t>Rasonti</t>
  </si>
  <si>
    <t>tl-Likhona.Rasonti@masinyusane.org</t>
  </si>
  <si>
    <t>0611105562080</t>
  </si>
  <si>
    <t>0689924697</t>
  </si>
  <si>
    <t>0750716699</t>
  </si>
  <si>
    <t>9884 Freeks Street, Bethelsdorp EXT-19</t>
  </si>
  <si>
    <t>NMU,UFS</t>
  </si>
  <si>
    <t>Public Relations Management(DIP)</t>
  </si>
  <si>
    <t>B-ED</t>
  </si>
  <si>
    <t>Management(DIP)</t>
  </si>
  <si>
    <t>2026955</t>
  </si>
  <si>
    <t>Ayakha</t>
  </si>
  <si>
    <t>Mhlontlo</t>
  </si>
  <si>
    <t>tl-Ayakha.Mhlontlo@masinyusane.org</t>
  </si>
  <si>
    <t>15/12/2006</t>
  </si>
  <si>
    <t>0612155249081</t>
  </si>
  <si>
    <t>0788600980</t>
  </si>
  <si>
    <t>0797326100</t>
  </si>
  <si>
    <t>42054 Dapo Street</t>
  </si>
  <si>
    <t>UCT,UJ</t>
  </si>
  <si>
    <t>Human Resource Mnagement</t>
  </si>
  <si>
    <t>Tourisim Management</t>
  </si>
  <si>
    <t>2026956</t>
  </si>
  <si>
    <t xml:space="preserve">Ayola </t>
  </si>
  <si>
    <t>tl-Ayola.Ngqokoto@masinyusane.org</t>
  </si>
  <si>
    <t>23/02/2005</t>
  </si>
  <si>
    <t>0502230305083</t>
  </si>
  <si>
    <t>0649860897</t>
  </si>
  <si>
    <t>0736624287</t>
  </si>
  <si>
    <t>41064 Dikiza Street</t>
  </si>
  <si>
    <t>Engeneering</t>
  </si>
  <si>
    <t>2026957</t>
  </si>
  <si>
    <t xml:space="preserve">Musa </t>
  </si>
  <si>
    <t>Qokoqa</t>
  </si>
  <si>
    <t>tl-Musa.Qokoqa@masinyusane.org</t>
  </si>
  <si>
    <t>0709025305083</t>
  </si>
  <si>
    <t>0782878492</t>
  </si>
  <si>
    <t>0735618006</t>
  </si>
  <si>
    <t>44155 Jama Street, Khyamnandi</t>
  </si>
  <si>
    <t>NMU,CPUT,UWC,NWU,UFS</t>
  </si>
  <si>
    <t>2026958</t>
  </si>
  <si>
    <t>tl-Ayabulela.Xokelele@masinyusane.org</t>
  </si>
  <si>
    <t>0701085880089</t>
  </si>
  <si>
    <t>0631537114</t>
  </si>
  <si>
    <t>0737221225</t>
  </si>
  <si>
    <t>59 Xolile Botoman Street</t>
  </si>
  <si>
    <t>NMU,UFS,UFH,WITS</t>
  </si>
  <si>
    <t>B-ED senior Phase and FET Phase</t>
  </si>
  <si>
    <t>2026959</t>
  </si>
  <si>
    <t>tl-Likhona.Dyani@masinyusane.org</t>
  </si>
  <si>
    <t>0710090768080</t>
  </si>
  <si>
    <t>0792800970</t>
  </si>
  <si>
    <t>07886610558</t>
  </si>
  <si>
    <t>64 Mbedlana street, NU 6b</t>
  </si>
  <si>
    <t>Shutterproof</t>
  </si>
  <si>
    <t>2026960</t>
  </si>
  <si>
    <t xml:space="preserve">Anelisa </t>
  </si>
  <si>
    <t>tl-Anelisa.Klaas@masinyusane.org</t>
  </si>
  <si>
    <t>0801041799082</t>
  </si>
  <si>
    <t>0774080045</t>
  </si>
  <si>
    <t>0774010045</t>
  </si>
  <si>
    <t>061557830</t>
  </si>
  <si>
    <t>15 Makwene street, Nu11</t>
  </si>
  <si>
    <t>NMU,CPUT,UWC,VAAL</t>
  </si>
  <si>
    <t>2026961</t>
  </si>
  <si>
    <t>Kondlo</t>
  </si>
  <si>
    <t>tl-Hlumile.Kondlo@masinyusane.org</t>
  </si>
  <si>
    <t>23/08/2008</t>
  </si>
  <si>
    <t>0804235941080</t>
  </si>
  <si>
    <t>0617244020</t>
  </si>
  <si>
    <t>0745001972</t>
  </si>
  <si>
    <t>36 Gqwaru street</t>
  </si>
  <si>
    <t>UFS,UWC,UJ</t>
  </si>
  <si>
    <t>2026962</t>
  </si>
  <si>
    <t>Lihlombe</t>
  </si>
  <si>
    <t>Kwitshi</t>
  </si>
  <si>
    <t>tl-Lihlombe.Kwitshi@masinyusane.org</t>
  </si>
  <si>
    <t>0512075662084</t>
  </si>
  <si>
    <t>0678388047</t>
  </si>
  <si>
    <t>0834955623</t>
  </si>
  <si>
    <t>41 Nkwali street, NU12</t>
  </si>
  <si>
    <t xml:space="preserve">Motherwell hospital </t>
  </si>
  <si>
    <t>UCT,SU</t>
  </si>
  <si>
    <t>2026963</t>
  </si>
  <si>
    <t xml:space="preserve">Sange </t>
  </si>
  <si>
    <t>Mafongosi</t>
  </si>
  <si>
    <t>tl-Sange.Mafongosi@masinyusane.org</t>
  </si>
  <si>
    <t>0712070543087</t>
  </si>
  <si>
    <t>0739136387</t>
  </si>
  <si>
    <t>0780850610/0731719931</t>
  </si>
  <si>
    <t>81 Mpheko street, Mzwazwa</t>
  </si>
  <si>
    <t>Phakamisa High School</t>
  </si>
  <si>
    <t>2026964</t>
  </si>
  <si>
    <t>Olwamuthando</t>
  </si>
  <si>
    <t>Makeleni</t>
  </si>
  <si>
    <t>tl-Olwamuthando.Makeleni@masinyusane.org</t>
  </si>
  <si>
    <t>0707111027082</t>
  </si>
  <si>
    <t>0834876572</t>
  </si>
  <si>
    <t>0634909671</t>
  </si>
  <si>
    <t>52 Mdlankomo street, NU10</t>
  </si>
  <si>
    <t>NMU,UJ,UCT</t>
  </si>
  <si>
    <t>2026965</t>
  </si>
  <si>
    <t>Maniselo</t>
  </si>
  <si>
    <t>tl-Mbalentle.Maniselo@masinyusane.org</t>
  </si>
  <si>
    <t>0712241371087</t>
  </si>
  <si>
    <t>0640571193</t>
  </si>
  <si>
    <t>93 Ngxangxosi street</t>
  </si>
  <si>
    <t>2026966</t>
  </si>
  <si>
    <t>Asisipho</t>
  </si>
  <si>
    <t>Matebese</t>
  </si>
  <si>
    <t>tl-Asisipho.Matebese@masinyusane.org</t>
  </si>
  <si>
    <t>0610161403080</t>
  </si>
  <si>
    <t>0655316917</t>
  </si>
  <si>
    <t>0639486803</t>
  </si>
  <si>
    <t>152 Nkolo street</t>
  </si>
  <si>
    <t>2026967</t>
  </si>
  <si>
    <t>Ntokozo</t>
  </si>
  <si>
    <t>Mavityo</t>
  </si>
  <si>
    <t>tl-Ntokozo.Mavityo@masinyusane.org</t>
  </si>
  <si>
    <t>0709265145082</t>
  </si>
  <si>
    <t>0649450736</t>
  </si>
  <si>
    <t>0720469894</t>
  </si>
  <si>
    <t>97 Mpenzu street</t>
  </si>
  <si>
    <t>2026968</t>
  </si>
  <si>
    <t xml:space="preserve">Nasiphe </t>
  </si>
  <si>
    <t>Mboko</t>
  </si>
  <si>
    <t>tl-Nasiphi.Mboko@masinyusane.org</t>
  </si>
  <si>
    <t>16/11/2006</t>
  </si>
  <si>
    <t>0611161390087</t>
  </si>
  <si>
    <t>0613042088</t>
  </si>
  <si>
    <t>0604351932</t>
  </si>
  <si>
    <t>41 Mpendulo street</t>
  </si>
  <si>
    <t>Shatterproof</t>
  </si>
  <si>
    <t>WITS, NMU</t>
  </si>
  <si>
    <t>2026969</t>
  </si>
  <si>
    <t>Betele</t>
  </si>
  <si>
    <t>tl-Iviwe.Betele@masinyusane.org</t>
  </si>
  <si>
    <t>0605106364082</t>
  </si>
  <si>
    <t>0751067135</t>
  </si>
  <si>
    <t>0630183172</t>
  </si>
  <si>
    <t>259 Mpuku Street</t>
  </si>
  <si>
    <t>PWC</t>
  </si>
  <si>
    <t>Assistant teacher</t>
  </si>
  <si>
    <t>2026970</t>
  </si>
  <si>
    <t xml:space="preserve">Likhaya Buhle </t>
  </si>
  <si>
    <t>Mboso</t>
  </si>
  <si>
    <t>Likhaya Mboso</t>
  </si>
  <si>
    <t>tl-Likhaya.Mboso@masinyusane.org</t>
  </si>
  <si>
    <t>0608085478089</t>
  </si>
  <si>
    <t>0722699244</t>
  </si>
  <si>
    <t>0732028067</t>
  </si>
  <si>
    <t>37097 Bumbane</t>
  </si>
  <si>
    <t>MAHLE</t>
  </si>
  <si>
    <t>No 5</t>
  </si>
  <si>
    <t>2026971</t>
  </si>
  <si>
    <t>Mhlaba</t>
  </si>
  <si>
    <t>tl-Zintle.Mhlaba@masinyusane.org</t>
  </si>
  <si>
    <t>0702141233081</t>
  </si>
  <si>
    <t>0773864924</t>
  </si>
  <si>
    <t>084370119</t>
  </si>
  <si>
    <t>26 Makawu street, Wells Estate</t>
  </si>
  <si>
    <t>Prison</t>
  </si>
  <si>
    <t>UWC,NMU,CPUT,RU</t>
  </si>
  <si>
    <t>2026972</t>
  </si>
  <si>
    <t xml:space="preserve">Unam </t>
  </si>
  <si>
    <t>Melapi</t>
  </si>
  <si>
    <t>tl-Unam.Melapi@masinyusane.org</t>
  </si>
  <si>
    <t>07100040669081</t>
  </si>
  <si>
    <t>0786543514</t>
  </si>
  <si>
    <t>0736226303</t>
  </si>
  <si>
    <t>1 Ngqiko street</t>
  </si>
  <si>
    <t xml:space="preserve">Supply Chain </t>
  </si>
  <si>
    <t>NMU,SU,CPUT,WITS</t>
  </si>
  <si>
    <t>2026973</t>
  </si>
  <si>
    <t>Mntamo</t>
  </si>
  <si>
    <t>tl-Lisakhanya.Mntamo@masinyusane.org</t>
  </si>
  <si>
    <t>19/03/2007</t>
  </si>
  <si>
    <t>0703195825087</t>
  </si>
  <si>
    <t>0634650399</t>
  </si>
  <si>
    <t>0782789657</t>
  </si>
  <si>
    <t>23 Tanga street</t>
  </si>
  <si>
    <t>2026974</t>
  </si>
  <si>
    <t>Nongolwana</t>
  </si>
  <si>
    <t>tl-Esona.Nongolwana@masinyusane.org</t>
  </si>
  <si>
    <t>0710060908088</t>
  </si>
  <si>
    <t>0665531372</t>
  </si>
  <si>
    <t>0730850992</t>
  </si>
  <si>
    <t>98 Dabadaba street, Nu5</t>
  </si>
  <si>
    <t>OK Furniture</t>
  </si>
  <si>
    <t>UFS,NWU,UP,WITS</t>
  </si>
  <si>
    <t>2026975</t>
  </si>
  <si>
    <t>Popo</t>
  </si>
  <si>
    <t>tl-Simamkele.Popo@masinyusane.org</t>
  </si>
  <si>
    <t>0803071350083</t>
  </si>
  <si>
    <t>0601713801</t>
  </si>
  <si>
    <t xml:space="preserve">54 Maugo street, Shukushukuma, Motherwell. </t>
  </si>
  <si>
    <t>2026976</t>
  </si>
  <si>
    <t>Fumba</t>
  </si>
  <si>
    <t>tl-Sinethemba.Fumba@masinyusane.org</t>
  </si>
  <si>
    <t>0612150821082</t>
  </si>
  <si>
    <t>0797005798</t>
  </si>
  <si>
    <t>0795537051</t>
  </si>
  <si>
    <t>10447 Tsotsobe street</t>
  </si>
  <si>
    <t>UJ,UCT,NMU,WSU</t>
  </si>
  <si>
    <t>2026977</t>
  </si>
  <si>
    <t>Jadula</t>
  </si>
  <si>
    <t>tl-Inam.Jadula@masinyusane.org</t>
  </si>
  <si>
    <t>0804190447081</t>
  </si>
  <si>
    <t>0695191370</t>
  </si>
  <si>
    <t>0740928961</t>
  </si>
  <si>
    <t>23 Nushu street, Nu7</t>
  </si>
  <si>
    <t>NWU,CPUT,UJ</t>
  </si>
  <si>
    <t>2026978</t>
  </si>
  <si>
    <t xml:space="preserve">Gail </t>
  </si>
  <si>
    <t>tl-Gail.Weideman@masinyusane.org</t>
  </si>
  <si>
    <t>0710100173081</t>
  </si>
  <si>
    <t>0624457490</t>
  </si>
  <si>
    <t>0618101668</t>
  </si>
  <si>
    <t>15 Arnold street, Korsten</t>
  </si>
  <si>
    <t>2026979</t>
  </si>
  <si>
    <t>Miyanda</t>
  </si>
  <si>
    <t>Visasi</t>
  </si>
  <si>
    <t>tl-Miyanda.Visasi@masinyusane.org</t>
  </si>
  <si>
    <t>0709220479089</t>
  </si>
  <si>
    <t>0735109325</t>
  </si>
  <si>
    <t>0732544920</t>
  </si>
  <si>
    <t>0731339964</t>
  </si>
  <si>
    <t>77 Gqwangu street</t>
  </si>
  <si>
    <t>Pre School Teacher</t>
  </si>
  <si>
    <t>BAIC</t>
  </si>
  <si>
    <t>NWU,UFS</t>
  </si>
  <si>
    <t>2026980</t>
  </si>
  <si>
    <t>Malikhanye</t>
  </si>
  <si>
    <t>Ndamase</t>
  </si>
  <si>
    <t>tl-Malikhanye.Ndamase@masinyusane.org</t>
  </si>
  <si>
    <t>0805080757083</t>
  </si>
  <si>
    <t>0674964681</t>
  </si>
  <si>
    <t>061828243</t>
  </si>
  <si>
    <t>65515 Hlawula Street</t>
  </si>
  <si>
    <t>NMU, UJ, UWC, UFS, NWU</t>
  </si>
  <si>
    <t>2026981</t>
  </si>
  <si>
    <t>Zibi</t>
  </si>
  <si>
    <t>tl-Endinako.Zibi@masinyusane.org</t>
  </si>
  <si>
    <t>0736919077</t>
  </si>
  <si>
    <t>18 Avenue C</t>
  </si>
  <si>
    <t>Vent Care</t>
  </si>
  <si>
    <t>2026982</t>
  </si>
  <si>
    <t>Gcaza</t>
  </si>
  <si>
    <t>tl-Lahluma.Gcaza@masinyusane.org</t>
  </si>
  <si>
    <t>07100452090841</t>
  </si>
  <si>
    <t>0604280512</t>
  </si>
  <si>
    <t>0615933634</t>
  </si>
  <si>
    <t>11772 Ndongeni Street</t>
  </si>
  <si>
    <t>UCT, UJ, NMU</t>
  </si>
  <si>
    <t>2026983</t>
  </si>
  <si>
    <t>Wewe</t>
  </si>
  <si>
    <t>tl-Akhona.Wewe@masinyusane.org</t>
  </si>
  <si>
    <t>0804180890887</t>
  </si>
  <si>
    <t>0815099002</t>
  </si>
  <si>
    <t>05 Mbeki Street</t>
  </si>
  <si>
    <t>Metro Res</t>
  </si>
  <si>
    <t>Stellenbotch,UCT, Rhodes, UWC</t>
  </si>
  <si>
    <t>2026984</t>
  </si>
  <si>
    <t>Asiphe</t>
  </si>
  <si>
    <t>Mbatani</t>
  </si>
  <si>
    <t>tl-Asiphe.Mbatani@masinyusane.org</t>
  </si>
  <si>
    <t>0708100336086</t>
  </si>
  <si>
    <t>0647882553</t>
  </si>
  <si>
    <t>1523 Mbilini Street</t>
  </si>
  <si>
    <t>2026985</t>
  </si>
  <si>
    <t>tl-Liyema.Tali@masinyusane.org</t>
  </si>
  <si>
    <t>0802030952088</t>
  </si>
  <si>
    <t>0810968681</t>
  </si>
  <si>
    <t>0734312271</t>
  </si>
  <si>
    <t>65702 Zimele Street</t>
  </si>
  <si>
    <t>CPUT, WSU, NMU</t>
  </si>
  <si>
    <t>2026986</t>
  </si>
  <si>
    <t>tl-Inathi.Klaas@masinyusane.org</t>
  </si>
  <si>
    <t>20/04/2007</t>
  </si>
  <si>
    <t>070420051889</t>
  </si>
  <si>
    <t>0769946760</t>
  </si>
  <si>
    <t>0679946760</t>
  </si>
  <si>
    <t>35 Msimko Street</t>
  </si>
  <si>
    <t xml:space="preserve">First Gament </t>
  </si>
  <si>
    <t>Volkswagen</t>
  </si>
  <si>
    <t>2026987</t>
  </si>
  <si>
    <t>Mbana</t>
  </si>
  <si>
    <t>tl-Sinoxolo.Mbana@masinyusane.org</t>
  </si>
  <si>
    <t>21/12/2005</t>
  </si>
  <si>
    <t>0665606643</t>
  </si>
  <si>
    <t>Qhayiyalethu HS</t>
  </si>
  <si>
    <t>0787042132</t>
  </si>
  <si>
    <t>589 Madiba Street, Clarckson</t>
  </si>
  <si>
    <t>EPWP</t>
  </si>
  <si>
    <t>2026988</t>
  </si>
  <si>
    <t>tl-Nokuthula.Tali@masinyusane.org</t>
  </si>
  <si>
    <t>0733503070</t>
  </si>
  <si>
    <t>65703 Bom Street</t>
  </si>
  <si>
    <t>nmu</t>
  </si>
  <si>
    <t>2026989</t>
  </si>
  <si>
    <t>tl-Thalitha.Mbovane@masinyusane.org</t>
  </si>
  <si>
    <t>17/07/2006</t>
  </si>
  <si>
    <t>0607175780081</t>
  </si>
  <si>
    <t>0787946145</t>
  </si>
  <si>
    <t>0735992436</t>
  </si>
  <si>
    <t>9 Bosker Street, Tsitsikama</t>
  </si>
  <si>
    <t>Working on fire</t>
  </si>
  <si>
    <t>2026990</t>
  </si>
  <si>
    <t>Mkwelo</t>
  </si>
  <si>
    <t>tl-Somila.Mkwelo@masinyusane.org</t>
  </si>
  <si>
    <t>0709186084089</t>
  </si>
  <si>
    <t>0718417412</t>
  </si>
  <si>
    <t>0639554114</t>
  </si>
  <si>
    <t>P10 Smarti Town</t>
  </si>
  <si>
    <t>Dont Know</t>
  </si>
  <si>
    <t>2026991</t>
  </si>
  <si>
    <t>Sizani</t>
  </si>
  <si>
    <t>tl-Simamkele.Sizani@masinyusane.org</t>
  </si>
  <si>
    <t>0704031647081</t>
  </si>
  <si>
    <t>0687624468</t>
  </si>
  <si>
    <t>532 New Rest</t>
  </si>
  <si>
    <t>2026992</t>
  </si>
  <si>
    <t>Gidane</t>
  </si>
  <si>
    <t>tl-Litha.Gidane@masinyusane.org</t>
  </si>
  <si>
    <t>0801041684086</t>
  </si>
  <si>
    <t>0664933530</t>
  </si>
  <si>
    <t>0710111070</t>
  </si>
  <si>
    <t>08 Mnqandi Street</t>
  </si>
  <si>
    <t>2026993</t>
  </si>
  <si>
    <t>Liyanda Thabang</t>
  </si>
  <si>
    <t>Mbelekane</t>
  </si>
  <si>
    <t>tl-Liyanda.Mbelekane@masinyusane.org</t>
  </si>
  <si>
    <t>22/08/2008</t>
  </si>
  <si>
    <t>0708225489085</t>
  </si>
  <si>
    <t>0765566516</t>
  </si>
  <si>
    <t>0765962522</t>
  </si>
  <si>
    <t>53 Aggrey Rd</t>
  </si>
  <si>
    <t>uj</t>
  </si>
  <si>
    <t>2026994</t>
  </si>
  <si>
    <t>Nqaba</t>
  </si>
  <si>
    <t>tl-Owam.Nqaba@masinyusane.org</t>
  </si>
  <si>
    <t>060705620486</t>
  </si>
  <si>
    <t>0783767038</t>
  </si>
  <si>
    <t>30399 Jacks Rd Missionvale</t>
  </si>
  <si>
    <t>UWC, NMU, WSU</t>
  </si>
  <si>
    <t>2026995</t>
  </si>
  <si>
    <t>Mxoli</t>
  </si>
  <si>
    <t>tl-Aphelele.Mxoli@masinyusane.org</t>
  </si>
  <si>
    <t>0702186187085</t>
  </si>
  <si>
    <t>0838424824</t>
  </si>
  <si>
    <t>0733348484</t>
  </si>
  <si>
    <t>27801 Afrika Ground</t>
  </si>
  <si>
    <t>NMU,UJ,CPUT,UWC,NWU,UFS</t>
  </si>
  <si>
    <t>2026996</t>
  </si>
  <si>
    <t>Sidumo</t>
  </si>
  <si>
    <t>tl-Endinako.Sidumo@masinyusane.org</t>
  </si>
  <si>
    <t>0802305297985</t>
  </si>
  <si>
    <t>0623886314</t>
  </si>
  <si>
    <t>0834649049</t>
  </si>
  <si>
    <t>12 Ntsundwana Street</t>
  </si>
  <si>
    <t>Pep</t>
  </si>
  <si>
    <t>UFS,NMU,UCT,UWC,UJ,WITS,Sol Platje</t>
  </si>
  <si>
    <t>2026997</t>
  </si>
  <si>
    <t>Tshefu</t>
  </si>
  <si>
    <t>tl-Amahle.Tshefu@masinyusane.org</t>
  </si>
  <si>
    <t>0802190962083</t>
  </si>
  <si>
    <t>0713043944</t>
  </si>
  <si>
    <t>0839962544</t>
  </si>
  <si>
    <t>51 Chudleigh Street</t>
  </si>
  <si>
    <t>UFS,UP,NMU,WSU</t>
  </si>
  <si>
    <t>2026998</t>
  </si>
  <si>
    <t>Lukhanyo</t>
  </si>
  <si>
    <t>Mpalala</t>
  </si>
  <si>
    <t>tl-Lukhanyo.Mpalala@masinyusane.org</t>
  </si>
  <si>
    <t>0835676172</t>
  </si>
  <si>
    <t>073389960</t>
  </si>
  <si>
    <t>29175 Tromp Road</t>
  </si>
  <si>
    <t>UCT,NMU,WITS,UFS,IJ,WSU,UWC</t>
  </si>
  <si>
    <t>2026999</t>
  </si>
  <si>
    <t>Swaartbooi</t>
  </si>
  <si>
    <t>tl-Olwakhe.Swaartbooi@masinyusane.org</t>
  </si>
  <si>
    <t>24/02/2006</t>
  </si>
  <si>
    <t>0622246333085</t>
  </si>
  <si>
    <t>3896 Polar Park</t>
  </si>
  <si>
    <t>20261000</t>
  </si>
  <si>
    <t>Ntombizine</t>
  </si>
  <si>
    <t>Sidimba</t>
  </si>
  <si>
    <t>tl-Ntombizine.Sidimba@masinyusane.org</t>
  </si>
  <si>
    <t>0707101246086</t>
  </si>
  <si>
    <t>0672403450</t>
  </si>
  <si>
    <t>0788556350</t>
  </si>
  <si>
    <t>6985 Kholwaphi Street</t>
  </si>
  <si>
    <t>20261001</t>
  </si>
  <si>
    <t>Tshaba</t>
  </si>
  <si>
    <t>tl-Khanyisile.Tshaba@masinyusane.org</t>
  </si>
  <si>
    <t>KwaNomzamo Clinic</t>
  </si>
  <si>
    <t>20261002</t>
  </si>
  <si>
    <t>tl-Emihle.Jayiya@masinyusane.org</t>
  </si>
  <si>
    <t>0640220610</t>
  </si>
  <si>
    <t>0630372380</t>
  </si>
  <si>
    <t>38 Ngxovu Street</t>
  </si>
  <si>
    <t>NMU, UWC, CPUT, NWU, UFS</t>
  </si>
  <si>
    <t>20261003</t>
  </si>
  <si>
    <t>Nwabisa</t>
  </si>
  <si>
    <t>Mtimka</t>
  </si>
  <si>
    <t>tl-Nwabisa.Mtimka@masinyusane.org</t>
  </si>
  <si>
    <t>18/02/2008</t>
  </si>
  <si>
    <t>0802181065086</t>
  </si>
  <si>
    <t>0683165921</t>
  </si>
  <si>
    <t>0788854345</t>
  </si>
  <si>
    <t>137 Sangotsha Street</t>
  </si>
  <si>
    <t>Volunteering at Charles Duna</t>
  </si>
  <si>
    <t>NMU,UJ,CPUT,UWC,UFS</t>
  </si>
  <si>
    <t>20261004</t>
  </si>
  <si>
    <t>Mahambehlala</t>
  </si>
  <si>
    <t>tl-Esethu.Mahambehlala@masinyusane.org</t>
  </si>
  <si>
    <t>0710130943081</t>
  </si>
  <si>
    <t>0608939809</t>
  </si>
  <si>
    <t>0603361773</t>
  </si>
  <si>
    <t>43 Xesi Street</t>
  </si>
  <si>
    <t>20261005</t>
  </si>
  <si>
    <t>Gqomo</t>
  </si>
  <si>
    <t>tl-Lihlumelo.Gqomo@masinyusane.org</t>
  </si>
  <si>
    <t>0707065191089</t>
  </si>
  <si>
    <t>0604065929</t>
  </si>
  <si>
    <t>0789262009</t>
  </si>
  <si>
    <t>74 Tshongane Street</t>
  </si>
  <si>
    <t>20261006</t>
  </si>
  <si>
    <t>tl-Okuhle.Binda@masinyusane.org</t>
  </si>
  <si>
    <t>0804130643088</t>
  </si>
  <si>
    <t>0731532670</t>
  </si>
  <si>
    <t>0604078304</t>
  </si>
  <si>
    <t>32654 Nkandla street</t>
  </si>
  <si>
    <t>20261007</t>
  </si>
  <si>
    <t>Lumanyano</t>
  </si>
  <si>
    <t>Mamana</t>
  </si>
  <si>
    <t>tl-Lumanyano.Mamana@masinyusane.org</t>
  </si>
  <si>
    <t>0705236562082</t>
  </si>
  <si>
    <t>0694551666</t>
  </si>
  <si>
    <t>0810433172</t>
  </si>
  <si>
    <t>0796227742</t>
  </si>
  <si>
    <t>10868 Chatty 5</t>
  </si>
  <si>
    <t>20261008</t>
  </si>
  <si>
    <t>Alwaba</t>
  </si>
  <si>
    <t>Mzinyathi</t>
  </si>
  <si>
    <t>tl-Alwaba.Mzinyathi@masinyusane.org</t>
  </si>
  <si>
    <t>0733362270</t>
  </si>
  <si>
    <t>0789593630</t>
  </si>
  <si>
    <t>63680 Mjuza Street</t>
  </si>
  <si>
    <t>Capfin</t>
  </si>
  <si>
    <t>Clover</t>
  </si>
  <si>
    <t>20261009</t>
  </si>
  <si>
    <t>Noriya</t>
  </si>
  <si>
    <t>Nomachiwa</t>
  </si>
  <si>
    <t>tl-Noriya.Nomachiwa@masinyusane.org</t>
  </si>
  <si>
    <t>0705061280081</t>
  </si>
  <si>
    <t>0688004549</t>
  </si>
  <si>
    <t>0660713867</t>
  </si>
  <si>
    <t>0734621473</t>
  </si>
  <si>
    <t>11398 chatty 11,booysen park</t>
  </si>
  <si>
    <t>fisher man</t>
  </si>
  <si>
    <t>20261010</t>
  </si>
  <si>
    <t>Nyepha</t>
  </si>
  <si>
    <t>tl-Masibulele.Nyepha@masinyusane.org</t>
  </si>
  <si>
    <t>0602265883085</t>
  </si>
  <si>
    <t>0810613036</t>
  </si>
  <si>
    <t>72 Mpeta street,kwaDwesi</t>
  </si>
  <si>
    <t>20261011</t>
  </si>
  <si>
    <t>Sakhumzi</t>
  </si>
  <si>
    <t>Bisa</t>
  </si>
  <si>
    <t>tl-Sakhumzi.Bisa@masinyusane.org</t>
  </si>
  <si>
    <t>0704136306088</t>
  </si>
  <si>
    <t>M,G,L</t>
  </si>
  <si>
    <t>0814586525</t>
  </si>
  <si>
    <t>1548 Sonwabo Street</t>
  </si>
  <si>
    <t>Comunity Working Programme</t>
  </si>
  <si>
    <t>Farm</t>
  </si>
  <si>
    <t>UWC,WITS</t>
  </si>
  <si>
    <t>20261012</t>
  </si>
  <si>
    <t>tl-Siyamamkela.Khashimani@masinyusane.org</t>
  </si>
  <si>
    <t>0311111323086</t>
  </si>
  <si>
    <t>0634245765</t>
  </si>
  <si>
    <t>0604949409</t>
  </si>
  <si>
    <t>130 Molly Street, Nomathamsanqa</t>
  </si>
  <si>
    <t>RHODES,FORT HARE</t>
  </si>
  <si>
    <t>20261013</t>
  </si>
  <si>
    <t>Mbhele</t>
  </si>
  <si>
    <t>tl-Siphesihle.Mbhele@masinyusane.org</t>
  </si>
  <si>
    <t>0702056442081</t>
  </si>
  <si>
    <t>0731895223</t>
  </si>
  <si>
    <t>0710329683</t>
  </si>
  <si>
    <t>336 Luthando Village</t>
  </si>
  <si>
    <t xml:space="preserve">RHODES </t>
  </si>
  <si>
    <t>20261014</t>
  </si>
  <si>
    <t>Mtiyo</t>
  </si>
  <si>
    <t>tl-Amahle.Mtiyo@masinyusane.org</t>
  </si>
  <si>
    <t>15/02/2007</t>
  </si>
  <si>
    <t>0702150744085</t>
  </si>
  <si>
    <t>ML,P,G,H</t>
  </si>
  <si>
    <t>0817872216</t>
  </si>
  <si>
    <t>0792482230</t>
  </si>
  <si>
    <t>3220 Emakhaleni Valencia</t>
  </si>
  <si>
    <t>Saps Addo Academy</t>
  </si>
  <si>
    <t>Odwa and Solie Trading Enterprise</t>
  </si>
  <si>
    <t>RHODES,WSU,UJ,FORT HARE</t>
  </si>
  <si>
    <t>20261015</t>
  </si>
  <si>
    <t>tl-Endinako.Ndzoko@masinyusane.org</t>
  </si>
  <si>
    <t>0708210377089</t>
  </si>
  <si>
    <t>0734208864</t>
  </si>
  <si>
    <t>0657261407</t>
  </si>
  <si>
    <t>B119 Zinyoka</t>
  </si>
  <si>
    <t>UniFruit</t>
  </si>
  <si>
    <t>RHODES</t>
  </si>
  <si>
    <t>20261016</t>
  </si>
  <si>
    <t>Thethani</t>
  </si>
  <si>
    <t>tl-Mihlali.Thethani@masinyusane.org</t>
  </si>
  <si>
    <t>0633201970</t>
  </si>
  <si>
    <t>0768302063</t>
  </si>
  <si>
    <t>472 Luthando</t>
  </si>
  <si>
    <t>20261017</t>
  </si>
  <si>
    <t>Witbooi</t>
  </si>
  <si>
    <t>tl-Simamkele.Witbooi@masinyusane.org</t>
  </si>
  <si>
    <t>0607081392088</t>
  </si>
  <si>
    <t>0718664679</t>
  </si>
  <si>
    <t>2179 Church Street</t>
  </si>
  <si>
    <t>20261018</t>
  </si>
  <si>
    <t>20261019</t>
  </si>
  <si>
    <t>Asanda</t>
  </si>
  <si>
    <t>Hina</t>
  </si>
  <si>
    <t>tl-Asanda.Hina@masinyusane.org</t>
  </si>
  <si>
    <t>20261020</t>
  </si>
  <si>
    <t>Konzi</t>
  </si>
  <si>
    <t>tl-Sinethemba.Konzi@masinyusane.org</t>
  </si>
  <si>
    <t>20261022</t>
  </si>
  <si>
    <t>Mathapelo</t>
  </si>
  <si>
    <t>Letsie</t>
  </si>
  <si>
    <t>tl-Mathapelo.Letsie@masinyusane.org</t>
  </si>
  <si>
    <t>20261023</t>
  </si>
  <si>
    <t>Sanele Candy</t>
  </si>
  <si>
    <t>Macanda</t>
  </si>
  <si>
    <t>tl-Sanele.Macanda@masinyusane.org</t>
  </si>
  <si>
    <t>20261024</t>
  </si>
  <si>
    <t>tl-Anathi.Majikija@masinyusane.org</t>
  </si>
  <si>
    <t>20261025</t>
  </si>
  <si>
    <t>Mandonganga</t>
  </si>
  <si>
    <t>tl-Hlomla.Mandonganga@masinyusane.org</t>
  </si>
  <si>
    <t>20261026</t>
  </si>
  <si>
    <t>Imitha Prince</t>
  </si>
  <si>
    <t>Maswana</t>
  </si>
  <si>
    <t>tl-Imitha.Maswana@masinyusane.org</t>
  </si>
  <si>
    <t>20261027</t>
  </si>
  <si>
    <t>Vittani Esmare</t>
  </si>
  <si>
    <t>Mbatyoti</t>
  </si>
  <si>
    <t>tl-Vittani.Mbatyoti@masinyusane.org</t>
  </si>
  <si>
    <t>20261028</t>
  </si>
  <si>
    <t>Mgwabane</t>
  </si>
  <si>
    <t>tl-Asemahle.Mgwabane@masinyusane.org</t>
  </si>
  <si>
    <t>0412050717088</t>
  </si>
  <si>
    <t>9710848959</t>
  </si>
  <si>
    <t>0710848959</t>
  </si>
  <si>
    <t>0848384030</t>
  </si>
  <si>
    <t>63121 Vumani Street</t>
  </si>
  <si>
    <t>20261029</t>
  </si>
  <si>
    <t>Milihlo</t>
  </si>
  <si>
    <t>tl-Othandwayo.Milihlo@masinyusane.org</t>
  </si>
  <si>
    <t>0803070461089</t>
  </si>
  <si>
    <t>0763356760</t>
  </si>
  <si>
    <t>0835023333</t>
  </si>
  <si>
    <t>16 Ntintili Street</t>
  </si>
  <si>
    <t>nmu, uj, uwc</t>
  </si>
  <si>
    <t>20261030</t>
  </si>
  <si>
    <t>Mosese</t>
  </si>
  <si>
    <t>tl-Anelisa.Mosese@masinyusane.org</t>
  </si>
  <si>
    <t>20261031</t>
  </si>
  <si>
    <t>Anam</t>
  </si>
  <si>
    <t>Mrwebo</t>
  </si>
  <si>
    <t>tl-Anam.Mrwebo@masinyusane.org</t>
  </si>
  <si>
    <t>20261032</t>
  </si>
  <si>
    <t>Mswane</t>
  </si>
  <si>
    <t>tl-Yonela.Mswane@masinyusane.org</t>
  </si>
  <si>
    <t>0710878944</t>
  </si>
  <si>
    <t>0679764487</t>
  </si>
  <si>
    <t>111 Tabata Street</t>
  </si>
  <si>
    <t>UFS,CPUT</t>
  </si>
  <si>
    <t>20261033</t>
  </si>
  <si>
    <t>Natasha</t>
  </si>
  <si>
    <t>Mutsvangwa</t>
  </si>
  <si>
    <t>tl-natasha.mutsvangwa@masinyusane.org</t>
  </si>
  <si>
    <t>20261034</t>
  </si>
  <si>
    <t>Nduna</t>
  </si>
  <si>
    <t>tl-Othandwayo.Nduna@masinyusane.org</t>
  </si>
  <si>
    <t>20261036</t>
  </si>
  <si>
    <t>tl-Alulutho.Payi@masinyusane.org</t>
  </si>
  <si>
    <t>20261037</t>
  </si>
  <si>
    <t>tl-Siyolise.Peter@masinyusane.org</t>
  </si>
  <si>
    <t>20261038</t>
  </si>
  <si>
    <t>Resha</t>
  </si>
  <si>
    <t>tl-Sibabalwe.Resha@masinyusane.org</t>
  </si>
  <si>
    <t>20261039</t>
  </si>
  <si>
    <t>Emihle Castro</t>
  </si>
  <si>
    <t>tl-Emihle.Stamper@masinyusane.org</t>
  </si>
  <si>
    <t>20261040</t>
  </si>
  <si>
    <t>Afika</t>
  </si>
  <si>
    <t>tl-Afika.Vena@masinyusane.org</t>
  </si>
  <si>
    <t>20261041</t>
  </si>
  <si>
    <t>20261042</t>
  </si>
  <si>
    <t>tl-Emihle.Witbooi@masinyusane.org</t>
  </si>
  <si>
    <t>20261044</t>
  </si>
  <si>
    <t>Zicina</t>
  </si>
  <si>
    <t>tl-Siphamandla.Zicina@masinyusane.org</t>
  </si>
  <si>
    <t>20261045</t>
  </si>
  <si>
    <t>Jamela</t>
  </si>
  <si>
    <t>tl-Simamkele.Jamela@masinyusane.org</t>
  </si>
  <si>
    <t>20261046</t>
  </si>
  <si>
    <t>tl-Oyisa.Matiwane@masinyusane.org</t>
  </si>
  <si>
    <t>0648026780</t>
  </si>
  <si>
    <t>0734126188</t>
  </si>
  <si>
    <t>616 Ndaba Street</t>
  </si>
  <si>
    <t>20261047</t>
  </si>
  <si>
    <t>tl-yanga.matebese@masinyusane.org</t>
  </si>
  <si>
    <t>24/11/2005</t>
  </si>
  <si>
    <t>0511241141080</t>
  </si>
  <si>
    <t>076 134 4962</t>
  </si>
  <si>
    <t>37085 Ntakabusi street , NU29</t>
  </si>
  <si>
    <t>20261048</t>
  </si>
  <si>
    <t>Zingisa</t>
  </si>
  <si>
    <t>Lungu</t>
  </si>
  <si>
    <t>tl-Zingisa.Lungu@masinyusane.org</t>
  </si>
  <si>
    <t>0612025749088</t>
  </si>
  <si>
    <t>0790984361</t>
  </si>
  <si>
    <t>16 Zamokuhle street</t>
  </si>
  <si>
    <t>20261049</t>
  </si>
  <si>
    <t>Buhlebethu</t>
  </si>
  <si>
    <t>tl-Buhlebethu.Bangiso@masinyusane.org</t>
  </si>
  <si>
    <t>24/04/2006</t>
  </si>
  <si>
    <t>0604241341089</t>
  </si>
  <si>
    <t>0687728416</t>
  </si>
  <si>
    <t>0787101902</t>
  </si>
  <si>
    <t>24a Sakhasonke Village</t>
  </si>
  <si>
    <t>20261050</t>
  </si>
  <si>
    <t>tl-Akhona.Booi@masinyusane.org</t>
  </si>
  <si>
    <t>0503055445087</t>
  </si>
  <si>
    <t>0718566098</t>
  </si>
  <si>
    <t>0718566093</t>
  </si>
  <si>
    <t>33 Sulo Street</t>
  </si>
  <si>
    <t>20261051</t>
  </si>
  <si>
    <t>Botile</t>
  </si>
  <si>
    <t>tl-Khazimla.Botile@masinyusane.org</t>
  </si>
  <si>
    <t>0705265368088</t>
  </si>
  <si>
    <t>0635195751</t>
  </si>
  <si>
    <t>2571 Phendu Street</t>
  </si>
  <si>
    <t>Nutritech</t>
  </si>
  <si>
    <t>UFS,CUT,UCT,TUT,WSU,UWC,CPUT,NMU,NWU</t>
  </si>
  <si>
    <t>20261052</t>
  </si>
  <si>
    <t>Boyi</t>
  </si>
  <si>
    <t>tl-Liyema.Boyi@masinyusane.org</t>
  </si>
  <si>
    <t>31/03/2007</t>
  </si>
  <si>
    <t>0703311019086</t>
  </si>
  <si>
    <t>0723777608</t>
  </si>
  <si>
    <t>0765139896</t>
  </si>
  <si>
    <t>104 G.West Walmer</t>
  </si>
  <si>
    <t>Pickwick Stationers</t>
  </si>
  <si>
    <t>UWC,UFS</t>
  </si>
  <si>
    <t>20261053</t>
  </si>
  <si>
    <t>Abenathi Qaia</t>
  </si>
  <si>
    <t>Dembula</t>
  </si>
  <si>
    <t>tl-Abenathi.Dembula@masinyusane.org</t>
  </si>
  <si>
    <t>0807026145084</t>
  </si>
  <si>
    <t>0840390982</t>
  </si>
  <si>
    <t>9 Thobile Zondani Street</t>
  </si>
  <si>
    <t>UWC,UJ,RHODES</t>
  </si>
  <si>
    <t>20261054</t>
  </si>
  <si>
    <t>Dlula</t>
  </si>
  <si>
    <t>tl-Liyema.Dlula@masinyusane.org</t>
  </si>
  <si>
    <t>0510091245062</t>
  </si>
  <si>
    <t>0686637647</t>
  </si>
  <si>
    <t>3 Yoweli Street</t>
  </si>
  <si>
    <t>20261055</t>
  </si>
  <si>
    <t>Akhela</t>
  </si>
  <si>
    <t>Dumke</t>
  </si>
  <si>
    <t>tl-Akhela.Dumke@masinyusane.org</t>
  </si>
  <si>
    <t>0708201441084</t>
  </si>
  <si>
    <t>0658509861</t>
  </si>
  <si>
    <t>0738773173</t>
  </si>
  <si>
    <t>2 Korinte Street</t>
  </si>
  <si>
    <t>UJ,UWC,CPUT,UKZN</t>
  </si>
  <si>
    <t>20261056</t>
  </si>
  <si>
    <t>Somilangaye</t>
  </si>
  <si>
    <t>Dyoyi</t>
  </si>
  <si>
    <t>tl-Somilangaye.Dyoyi@masinyusane.org</t>
  </si>
  <si>
    <t>0712176111086</t>
  </si>
  <si>
    <t>0834436312</t>
  </si>
  <si>
    <t>16 Cikilishe Street</t>
  </si>
  <si>
    <t>20261057</t>
  </si>
  <si>
    <t>Sixolise</t>
  </si>
  <si>
    <t>Fete</t>
  </si>
  <si>
    <t>tl-Sixolise.Fete@masinyusane.org</t>
  </si>
  <si>
    <t>0701065237086</t>
  </si>
  <si>
    <t>0789426491</t>
  </si>
  <si>
    <t>25 Glamorgan Crescent</t>
  </si>
  <si>
    <t>Office manager</t>
  </si>
  <si>
    <t>20261058</t>
  </si>
  <si>
    <t>Alakhe</t>
  </si>
  <si>
    <t>Gugu</t>
  </si>
  <si>
    <t>tl-Alakhe.Gugu@masinyusane.org</t>
  </si>
  <si>
    <t>28/10/2007</t>
  </si>
  <si>
    <t>0710286201086</t>
  </si>
  <si>
    <t>0601145701</t>
  </si>
  <si>
    <t>0712716159</t>
  </si>
  <si>
    <t>0798842307</t>
  </si>
  <si>
    <t>100 Sherwood Squatter Camp, Lorraine</t>
  </si>
  <si>
    <t>NMU,WITS,UJ,NWU,SOL PLAATJIE,UFS</t>
  </si>
  <si>
    <t>20261059</t>
  </si>
  <si>
    <t>Awonke</t>
  </si>
  <si>
    <t>Hlotywa</t>
  </si>
  <si>
    <t>tl-Awonke.Hlotywa@masinyusane.org</t>
  </si>
  <si>
    <t>0801110475085</t>
  </si>
  <si>
    <t>0727067377</t>
  </si>
  <si>
    <t>0710881162</t>
  </si>
  <si>
    <t>85 Majola Street</t>
  </si>
  <si>
    <t>Assistant Teacher</t>
  </si>
  <si>
    <t>UJ,CPUT,WITS,UWC,OTHER</t>
  </si>
  <si>
    <t>20261060</t>
  </si>
  <si>
    <t>Jam Jam</t>
  </si>
  <si>
    <t>tl-Inganathi.JamJam@masinyusane.org</t>
  </si>
  <si>
    <t>0801121173083</t>
  </si>
  <si>
    <t>0680294073</t>
  </si>
  <si>
    <t>0762797539</t>
  </si>
  <si>
    <t>180 Sherwood Squatter Camp</t>
  </si>
  <si>
    <t>Sherwood Spar</t>
  </si>
  <si>
    <t>20261061</t>
  </si>
  <si>
    <t>Jozana</t>
  </si>
  <si>
    <t>tl-Lisakhanya.Jozana@masinyusane.org</t>
  </si>
  <si>
    <t>0807231462084</t>
  </si>
  <si>
    <t>0738550750</t>
  </si>
  <si>
    <t>0638159050</t>
  </si>
  <si>
    <t>70 Weslyn Street</t>
  </si>
  <si>
    <t>CUT,UFS,UNIVENDA</t>
  </si>
  <si>
    <t>20261062</t>
  </si>
  <si>
    <t>Luphelo</t>
  </si>
  <si>
    <t>Kamani</t>
  </si>
  <si>
    <t>tl-Luphelo.Kamani@masinyusane.org</t>
  </si>
  <si>
    <t>0704046223084</t>
  </si>
  <si>
    <t>0818440213</t>
  </si>
  <si>
    <t>0818446213</t>
  </si>
  <si>
    <t>35 Elijah Street</t>
  </si>
  <si>
    <t>20261063</t>
  </si>
  <si>
    <t>Siphokuhle Angel</t>
  </si>
  <si>
    <t>Kasika</t>
  </si>
  <si>
    <t>tl-Siphokuhle.Kasika@masinyusane.org</t>
  </si>
  <si>
    <t>14/08/2006</t>
  </si>
  <si>
    <t>0608141290080</t>
  </si>
  <si>
    <t>0660886492</t>
  </si>
  <si>
    <t>0618369944</t>
  </si>
  <si>
    <t>490 G.West Street</t>
  </si>
  <si>
    <t>WSU,UJ,NWU,UFS</t>
  </si>
  <si>
    <t>20261064</t>
  </si>
  <si>
    <t>Khaphetshu</t>
  </si>
  <si>
    <t>tl-Sivenathi.Khaphetshu@masinyusane.org</t>
  </si>
  <si>
    <t>14/04/2005</t>
  </si>
  <si>
    <t>050419642382</t>
  </si>
  <si>
    <t>0753355836</t>
  </si>
  <si>
    <t>0638511268</t>
  </si>
  <si>
    <t>19 Majola Street</t>
  </si>
  <si>
    <t>Gardner</t>
  </si>
  <si>
    <t>20261065</t>
  </si>
  <si>
    <t>Chumani</t>
  </si>
  <si>
    <t>Kleinbooi</t>
  </si>
  <si>
    <t>tl-Chumani.Kleinbooi@masinyusane.org</t>
  </si>
  <si>
    <t>0709195838087</t>
  </si>
  <si>
    <t>0663948449</t>
  </si>
  <si>
    <t>0663948449/0722638956</t>
  </si>
  <si>
    <t>268 Sigcawu Street</t>
  </si>
  <si>
    <t>Unemplyed</t>
  </si>
  <si>
    <t>20261066</t>
  </si>
  <si>
    <t>Koba</t>
  </si>
  <si>
    <t>tl-Thimna.Koba@masinyusane.org</t>
  </si>
  <si>
    <t>27/04/2007</t>
  </si>
  <si>
    <t>0704275875083</t>
  </si>
  <si>
    <t>0717062102</t>
  </si>
  <si>
    <t>0620193307</t>
  </si>
  <si>
    <t>9427 Aaron Street</t>
  </si>
  <si>
    <t>Fish Finder</t>
  </si>
  <si>
    <t>20261067</t>
  </si>
  <si>
    <t>Onelisa</t>
  </si>
  <si>
    <t>Kunene</t>
  </si>
  <si>
    <t>tl-Onelisa.Kunene@masinyusane.org</t>
  </si>
  <si>
    <t>13/10/2006</t>
  </si>
  <si>
    <t>0610130135086</t>
  </si>
  <si>
    <t>0789527676</t>
  </si>
  <si>
    <t>0605597930</t>
  </si>
  <si>
    <t>201 Phelakhulu Street</t>
  </si>
  <si>
    <t>NMU,UWC,UJ,NWU,UFS,WSU</t>
  </si>
  <si>
    <t>20261068</t>
  </si>
  <si>
    <t>tl-Emihle.Manyathi@masinyusane.org</t>
  </si>
  <si>
    <t>0705211585082</t>
  </si>
  <si>
    <t>0810528147</t>
  </si>
  <si>
    <t>0789608060</t>
  </si>
  <si>
    <t>2149 Couta Street</t>
  </si>
  <si>
    <t>Triple L</t>
  </si>
  <si>
    <t>20261069</t>
  </si>
  <si>
    <t>Sihlangule</t>
  </si>
  <si>
    <t>Maseko</t>
  </si>
  <si>
    <t>tl-Sihlangule.Maseko@masinyusane.org</t>
  </si>
  <si>
    <t>0704206375088</t>
  </si>
  <si>
    <t>0781713825</t>
  </si>
  <si>
    <t>182 Airport Valley</t>
  </si>
  <si>
    <t>NWU,UFS,NMU</t>
  </si>
  <si>
    <t>20261070</t>
  </si>
  <si>
    <t>Mashaba</t>
  </si>
  <si>
    <t>tl-Peter.Mashaba@masinyusane.org</t>
  </si>
  <si>
    <t>0702275535087</t>
  </si>
  <si>
    <t>0783042343</t>
  </si>
  <si>
    <t>0781487732</t>
  </si>
  <si>
    <t>1890 Phela-Khulu street</t>
  </si>
  <si>
    <t>20261071</t>
  </si>
  <si>
    <t>Anelitha</t>
  </si>
  <si>
    <t>Mashaqoane</t>
  </si>
  <si>
    <t>tl-Anelitha.Mashaqoane@masinyusane.org</t>
  </si>
  <si>
    <t>29/09/2007</t>
  </si>
  <si>
    <t>0709291268080</t>
  </si>
  <si>
    <t>0739436132</t>
  </si>
  <si>
    <t>145 Sakhasonke Village</t>
  </si>
  <si>
    <t>Poetry</t>
  </si>
  <si>
    <t>UWC,NMU,UFS.</t>
  </si>
  <si>
    <t>20261072</t>
  </si>
  <si>
    <t>Masumpa</t>
  </si>
  <si>
    <t>tl-Anelisa.Masumpa@masinyusane.org</t>
  </si>
  <si>
    <t>0708281509084</t>
  </si>
  <si>
    <t>0785852414</t>
  </si>
  <si>
    <t>8213 Sigcawu Street</t>
  </si>
  <si>
    <t>UWC,NMU,UFS,UJ</t>
  </si>
  <si>
    <t>20261073</t>
  </si>
  <si>
    <t>Ndumiso</t>
  </si>
  <si>
    <t>Mateza</t>
  </si>
  <si>
    <t>tl-Ndumiso.Mateza@masinyusane.org</t>
  </si>
  <si>
    <t>0604696009088</t>
  </si>
  <si>
    <t>0628160801</t>
  </si>
  <si>
    <t>0628160201</t>
  </si>
  <si>
    <t>0787836906</t>
  </si>
  <si>
    <t>15 Qakele Street, Motherwell, Nu4</t>
  </si>
  <si>
    <t>Factory</t>
  </si>
  <si>
    <t>NMU,CPUT,UJ,WSU,UFS</t>
  </si>
  <si>
    <t>20261074</t>
  </si>
  <si>
    <t>Maweni</t>
  </si>
  <si>
    <t>tl-Azile.Maweni@masinyusane.org</t>
  </si>
  <si>
    <t>0701180138086</t>
  </si>
  <si>
    <t>0839896162</t>
  </si>
  <si>
    <t>0601384730</t>
  </si>
  <si>
    <t>20 Regina Mfula Street</t>
  </si>
  <si>
    <t>UP,RHODES,NMU,UJ,UWC,CPUT</t>
  </si>
  <si>
    <t>20261075</t>
  </si>
  <si>
    <t>Mawiwa</t>
  </si>
  <si>
    <t>tl-Simamkele.Mawiwa@masinyusane.org</t>
  </si>
  <si>
    <t>13/06/2005</t>
  </si>
  <si>
    <t>0506131576080</t>
  </si>
  <si>
    <t>0647075727</t>
  </si>
  <si>
    <t>0794207056</t>
  </si>
  <si>
    <t>15 Mtyholo Street</t>
  </si>
  <si>
    <t>Piece Jobs</t>
  </si>
  <si>
    <t>NMU,UWC,WITS,RHODES,UCT,UJ,STELLENBOSCH,UNIZULU,NWU,UFS,UKZN,CPUT,UP,CUT,DUT,SOL PLAATJIE,WSU</t>
  </si>
  <si>
    <t>20261076</t>
  </si>
  <si>
    <t>Sakhekile</t>
  </si>
  <si>
    <t>tl-Sakhekile.Mbali@masinyusane.org</t>
  </si>
  <si>
    <t>0810062820</t>
  </si>
  <si>
    <t>0656348054</t>
  </si>
  <si>
    <t>0689697924</t>
  </si>
  <si>
    <t>312 Sigcawu Street</t>
  </si>
  <si>
    <t>20261077</t>
  </si>
  <si>
    <t>tl-Liyabona.Mbaligontsi@masinyusane.org</t>
  </si>
  <si>
    <t>0712130872088</t>
  </si>
  <si>
    <t>0737395631</t>
  </si>
  <si>
    <t>0734424119/0737395631</t>
  </si>
  <si>
    <t>552 Airport Valley</t>
  </si>
  <si>
    <t>UJ,NMU,CUT,UP,UWC,WSU,CPUT,NWU,UFS,STELLENBOSCH</t>
  </si>
  <si>
    <t>20261078</t>
  </si>
  <si>
    <t>Mbangezeli</t>
  </si>
  <si>
    <t>tl-Silindokuhle.Mbangezeli@masinyusane.org</t>
  </si>
  <si>
    <t>0702160809084</t>
  </si>
  <si>
    <t>0663489677</t>
  </si>
  <si>
    <t>0788366596</t>
  </si>
  <si>
    <t>0640254158</t>
  </si>
  <si>
    <t>478 Airport Valley</t>
  </si>
  <si>
    <t>20261079</t>
  </si>
  <si>
    <t>Ahlume</t>
  </si>
  <si>
    <t>Mcopele</t>
  </si>
  <si>
    <t>tl-Ahlume.Mcopele@masinyusane.org</t>
  </si>
  <si>
    <t>0606080837085</t>
  </si>
  <si>
    <t>0661509418</t>
  </si>
  <si>
    <t>78 Vivingane Street</t>
  </si>
  <si>
    <t>20261080</t>
  </si>
  <si>
    <t>Mdayi</t>
  </si>
  <si>
    <t>tl-Soyama.Mdayi@masinyusane.org</t>
  </si>
  <si>
    <t>30/06/2006</t>
  </si>
  <si>
    <t>0606306511084</t>
  </si>
  <si>
    <t>0785239865</t>
  </si>
  <si>
    <t>0732476444</t>
  </si>
  <si>
    <t>Flat 77 Milkwoods</t>
  </si>
  <si>
    <t>20261081</t>
  </si>
  <si>
    <t>Xhanti</t>
  </si>
  <si>
    <t>tl-Xhanti.Mdolomba@masinyusane.org</t>
  </si>
  <si>
    <t>0712215382086</t>
  </si>
  <si>
    <t>161 Phela-Khulu Street</t>
  </si>
  <si>
    <t>UJ,NMU,NWU,CPUT,UWC,UCT</t>
  </si>
  <si>
    <t>20261082</t>
  </si>
  <si>
    <t>Meyi</t>
  </si>
  <si>
    <t>tl-Buhle.Meyi@masinyusane.org</t>
  </si>
  <si>
    <t>21/11/2006</t>
  </si>
  <si>
    <t>0611211213081</t>
  </si>
  <si>
    <t>0718814982</t>
  </si>
  <si>
    <t>0634554627</t>
  </si>
  <si>
    <t>170 Area Q, Walmer Location</t>
  </si>
  <si>
    <t>Komani Police Station</t>
  </si>
  <si>
    <t>20261083</t>
  </si>
  <si>
    <t>Mnikina</t>
  </si>
  <si>
    <t>tl-Liyema.Mnikina@masinyusane.org</t>
  </si>
  <si>
    <t>18/08/2007</t>
  </si>
  <si>
    <t>0708180966085</t>
  </si>
  <si>
    <t>0698627306</t>
  </si>
  <si>
    <t>0696827306</t>
  </si>
  <si>
    <t>0604586710</t>
  </si>
  <si>
    <t xml:space="preserve">126 Bhabhathane Street </t>
  </si>
  <si>
    <t>UFS.NMU</t>
  </si>
  <si>
    <t>20261084</t>
  </si>
  <si>
    <t>Olwenene</t>
  </si>
  <si>
    <t>Mntanase</t>
  </si>
  <si>
    <t>tl-Olwenene.Mntanase@masinyusane.org</t>
  </si>
  <si>
    <t>0610165210085</t>
  </si>
  <si>
    <t>0677993919</t>
  </si>
  <si>
    <t>0734551398</t>
  </si>
  <si>
    <t>0634249311</t>
  </si>
  <si>
    <t>520 Ndlovu Street</t>
  </si>
  <si>
    <t>20261085</t>
  </si>
  <si>
    <t>tl-Zintle.Moko@masinyusane.org</t>
  </si>
  <si>
    <t>0704100835088</t>
  </si>
  <si>
    <t>0781589180</t>
  </si>
  <si>
    <t>0735355987</t>
  </si>
  <si>
    <t>9802 Yoweli Street</t>
  </si>
  <si>
    <t>Part Time Job</t>
  </si>
  <si>
    <t>20261086</t>
  </si>
  <si>
    <t>Mveli</t>
  </si>
  <si>
    <t>tl-Sinazo.Mveli@masinyusane.org</t>
  </si>
  <si>
    <t>0701120146082</t>
  </si>
  <si>
    <t>0673400828</t>
  </si>
  <si>
    <t>0813557944</t>
  </si>
  <si>
    <t>14 Yoyo Street</t>
  </si>
  <si>
    <t>Fantasy Kidz Club</t>
  </si>
  <si>
    <t>UWC,CPUT,NMU,UFS</t>
  </si>
  <si>
    <t>20261087</t>
  </si>
  <si>
    <t>Mzilikazi</t>
  </si>
  <si>
    <t>tl-Mbalentle.Mzilikazi@masinyusane.org</t>
  </si>
  <si>
    <t>0801300878080</t>
  </si>
  <si>
    <t>0794900614</t>
  </si>
  <si>
    <t>10 Smallman Street</t>
  </si>
  <si>
    <t>UWC,NMU,UJ</t>
  </si>
  <si>
    <t>20261088</t>
  </si>
  <si>
    <t>Sinathi</t>
  </si>
  <si>
    <t>Ndingane</t>
  </si>
  <si>
    <t>tl-Sinathi.Ndingane@masinyusane.org</t>
  </si>
  <si>
    <t>0710026319081</t>
  </si>
  <si>
    <t>0719474573</t>
  </si>
  <si>
    <t>0838145552</t>
  </si>
  <si>
    <t>7697 Songololo Street</t>
  </si>
  <si>
    <t>Shell Gararge</t>
  </si>
  <si>
    <t>20261089</t>
  </si>
  <si>
    <t>Aphiwe</t>
  </si>
  <si>
    <t>Ndlovu</t>
  </si>
  <si>
    <t>tl-Aphiwe.Ndlovu@masinyusane.org</t>
  </si>
  <si>
    <t>28/07/2005</t>
  </si>
  <si>
    <t>0507286157080</t>
  </si>
  <si>
    <t>0678628919</t>
  </si>
  <si>
    <t>0733348617</t>
  </si>
  <si>
    <t>60 Sakhasonke Village</t>
  </si>
  <si>
    <t>20261090</t>
  </si>
  <si>
    <t>tl-Bongani.Ndlovu@masinyusane.org</t>
  </si>
  <si>
    <t>0709026456083</t>
  </si>
  <si>
    <t>0604169864</t>
  </si>
  <si>
    <t>0732647428</t>
  </si>
  <si>
    <t>79 Russel Road</t>
  </si>
  <si>
    <t>The Hussar Grill</t>
  </si>
  <si>
    <t>20261091</t>
  </si>
  <si>
    <t>Nelani</t>
  </si>
  <si>
    <t>tl-Ibanathi.Nelani@masinyusane.org</t>
  </si>
  <si>
    <t>13/05/2006</t>
  </si>
  <si>
    <t>0605131259083</t>
  </si>
  <si>
    <t>0670644572</t>
  </si>
  <si>
    <t>0738992143</t>
  </si>
  <si>
    <t>4 Themba Dlamini Street</t>
  </si>
  <si>
    <t>20261092</t>
  </si>
  <si>
    <t>Awethu</t>
  </si>
  <si>
    <t>Ngcongolo</t>
  </si>
  <si>
    <t>tl-Awethu.Ngcongolo@masinyusane.org</t>
  </si>
  <si>
    <t>0702271267081</t>
  </si>
  <si>
    <t>0732197599</t>
  </si>
  <si>
    <t>0655150678</t>
  </si>
  <si>
    <t>45 Ncukutu Street</t>
  </si>
  <si>
    <t>uwc,nmu,wsu,uct,cput,uj,sol plaatjie,ufs,nwu</t>
  </si>
  <si>
    <t>20261093</t>
  </si>
  <si>
    <t>Ngcotsholo</t>
  </si>
  <si>
    <t>tl-Mbalentle.Ngcotsholo@masinyusane.org</t>
  </si>
  <si>
    <t>0712190997080</t>
  </si>
  <si>
    <t>0782873924</t>
  </si>
  <si>
    <t>0782477519</t>
  </si>
  <si>
    <t>105 Federation Street</t>
  </si>
  <si>
    <t>20261094</t>
  </si>
  <si>
    <t>Ngqobololo</t>
  </si>
  <si>
    <t>tl-Sinovuyo.Ngqobololo@masinyusane.org</t>
  </si>
  <si>
    <t>0708131390088</t>
  </si>
  <si>
    <t>0674731632</t>
  </si>
  <si>
    <t>0632450815</t>
  </si>
  <si>
    <t>0674371632</t>
  </si>
  <si>
    <t>5584 Mpukane Street</t>
  </si>
  <si>
    <t>Battery Power Zone</t>
  </si>
  <si>
    <t>20261095</t>
  </si>
  <si>
    <t>Luluto Thulisa</t>
  </si>
  <si>
    <t>Nkopo</t>
  </si>
  <si>
    <t>tl-Luluto.Nkopo@masinyusane.org</t>
  </si>
  <si>
    <t>0604125685080</t>
  </si>
  <si>
    <t>0691522142</t>
  </si>
  <si>
    <t>0761700835</t>
  </si>
  <si>
    <t>0784322027</t>
  </si>
  <si>
    <t>Unit 45 Block 4 Walmer Link</t>
  </si>
  <si>
    <t>Ubuko Solutions</t>
  </si>
  <si>
    <t>UWC,TUT,UP</t>
  </si>
  <si>
    <t>20261096</t>
  </si>
  <si>
    <t>Kuyasa</t>
  </si>
  <si>
    <t>Nonyukela</t>
  </si>
  <si>
    <t>tl-Kuyasa.Nonyukela@masinyusane.org</t>
  </si>
  <si>
    <t>0705031070083</t>
  </si>
  <si>
    <t>0686807971</t>
  </si>
  <si>
    <t>G4953 Goniwe Street</t>
  </si>
  <si>
    <t>NMU,UJ,CPUT,UWC,STELLENBOSCH,UFS</t>
  </si>
  <si>
    <t>20261097</t>
  </si>
  <si>
    <t>Nosekeleza</t>
  </si>
  <si>
    <t>tl-Zintle.Nosekeleza@masinyusane.org</t>
  </si>
  <si>
    <t>0609081206086</t>
  </si>
  <si>
    <t>20261098</t>
  </si>
  <si>
    <t>Ntshangase</t>
  </si>
  <si>
    <t>tl-Siphesihle.Ntshangase@masinyusane.org</t>
  </si>
  <si>
    <t>0708185999081</t>
  </si>
  <si>
    <t>0631486661</t>
  </si>
  <si>
    <t>0732295648</t>
  </si>
  <si>
    <t>589 Airport Valley</t>
  </si>
  <si>
    <t>Johnpack Packaging</t>
  </si>
  <si>
    <t>20261099</t>
  </si>
  <si>
    <t>Mivuyo</t>
  </si>
  <si>
    <t>Nyakombi</t>
  </si>
  <si>
    <t>tl-Mivuyo.Nyakombi@masinyusane.org</t>
  </si>
  <si>
    <t>0811100683085</t>
  </si>
  <si>
    <t>0720830896</t>
  </si>
  <si>
    <t>0787838126</t>
  </si>
  <si>
    <t>505 Airport Valley</t>
  </si>
  <si>
    <t>Techni Construction</t>
  </si>
  <si>
    <t>20261100</t>
  </si>
  <si>
    <t>Nzule</t>
  </si>
  <si>
    <t>tl-Oyintanda.Nzule@masinyusane.org</t>
  </si>
  <si>
    <t>0612035625088</t>
  </si>
  <si>
    <t>0789887521</t>
  </si>
  <si>
    <t>0763108244</t>
  </si>
  <si>
    <t>20261101</t>
  </si>
  <si>
    <t>Pakana</t>
  </si>
  <si>
    <t>tl-Anganathi.Pakana@masinyusane.org</t>
  </si>
  <si>
    <t>0804160828088</t>
  </si>
  <si>
    <t>0673759627</t>
  </si>
  <si>
    <t>0724335729</t>
  </si>
  <si>
    <t>83 Airport Valley</t>
  </si>
  <si>
    <t>Milne Electric</t>
  </si>
  <si>
    <t>20261102</t>
  </si>
  <si>
    <t>Sikaka</t>
  </si>
  <si>
    <t>tl-Endinako.Sikaka@masinyusane.org</t>
  </si>
  <si>
    <t>0711130563085</t>
  </si>
  <si>
    <t>0686521351</t>
  </si>
  <si>
    <t>0682183437</t>
  </si>
  <si>
    <t>50 G.West Street</t>
  </si>
  <si>
    <t>Pastry Works</t>
  </si>
  <si>
    <t>20261103</t>
  </si>
  <si>
    <t>Sinqana</t>
  </si>
  <si>
    <t>tl-Yamkela.Sinqana@masinyusane.org</t>
  </si>
  <si>
    <t>0802025488080</t>
  </si>
  <si>
    <t>0658811376</t>
  </si>
  <si>
    <t>0602898500</t>
  </si>
  <si>
    <t>27 Tshanga Street</t>
  </si>
  <si>
    <t>NMU,WSU,UCT,FORT HARE, UWC</t>
  </si>
  <si>
    <t>20261104</t>
  </si>
  <si>
    <t>tl-Akhanani.Skade@masinyusane.org</t>
  </si>
  <si>
    <t>0708031346081</t>
  </si>
  <si>
    <t>0781121692</t>
  </si>
  <si>
    <t>0781121692/0783662938</t>
  </si>
  <si>
    <t>0783662938</t>
  </si>
  <si>
    <t>23 Mankazana Street, Walmer</t>
  </si>
  <si>
    <t>Construction Site</t>
  </si>
  <si>
    <t>UW, NMU,CPUT,NWU</t>
  </si>
  <si>
    <t>20261105</t>
  </si>
  <si>
    <t>Ntandokazi</t>
  </si>
  <si>
    <t>Stemela</t>
  </si>
  <si>
    <t>tl-Ntandokazi.Stemela@masinyusane.org</t>
  </si>
  <si>
    <t>0608021002084</t>
  </si>
  <si>
    <t>0738902630</t>
  </si>
  <si>
    <t>0784678907/0745849630</t>
  </si>
  <si>
    <t>201 Phelakulu Street</t>
  </si>
  <si>
    <t>UWC,UJ,CPUT</t>
  </si>
  <si>
    <t>20261106</t>
  </si>
  <si>
    <t>Tandwa</t>
  </si>
  <si>
    <t>tl-Lithemba.Tandwa@masinyusane.org</t>
  </si>
  <si>
    <t>0709276134083</t>
  </si>
  <si>
    <t>20261107</t>
  </si>
  <si>
    <t>Vutuza</t>
  </si>
  <si>
    <t>tl-Sanele.Vutuza@masinyusane.org</t>
  </si>
  <si>
    <t>0610131215085</t>
  </si>
  <si>
    <t>0719445248</t>
  </si>
  <si>
    <t>0688548401</t>
  </si>
  <si>
    <t>0657345954</t>
  </si>
  <si>
    <t>349 Songololo Street</t>
  </si>
  <si>
    <t>NMU,CPUT,CUT</t>
  </si>
  <si>
    <t>20261108</t>
  </si>
  <si>
    <t>Anothando</t>
  </si>
  <si>
    <t>Wellem</t>
  </si>
  <si>
    <t>tl-Anothando.Wellem@masinyusane.org</t>
  </si>
  <si>
    <t>0709230318087</t>
  </si>
  <si>
    <t>0846571377</t>
  </si>
  <si>
    <t>457 G West street, Walmer location</t>
  </si>
  <si>
    <t>unemployed</t>
  </si>
  <si>
    <t>20261109</t>
  </si>
  <si>
    <t>Agcobile</t>
  </si>
  <si>
    <t>tl-Agcobile.Williams@masinyusane.org</t>
  </si>
  <si>
    <t>0612100422080</t>
  </si>
  <si>
    <t>0646340216</t>
  </si>
  <si>
    <t>0797171589</t>
  </si>
  <si>
    <t>24 Cikilishe Street, Walmer</t>
  </si>
  <si>
    <t>NMU,UJ.UWC,STELLENBOSCH,UFS,DUT</t>
  </si>
  <si>
    <t>20261110</t>
  </si>
  <si>
    <t>Siphe</t>
  </si>
  <si>
    <t>Xolo</t>
  </si>
  <si>
    <t>tl-Siphe.Xolo@masinyusane.org</t>
  </si>
  <si>
    <t>28/09/2008</t>
  </si>
  <si>
    <t>0809285622084</t>
  </si>
  <si>
    <t>0837446283</t>
  </si>
  <si>
    <t>0718774647</t>
  </si>
  <si>
    <t>246 Sigcawu Street</t>
  </si>
  <si>
    <t>TAC-NET</t>
  </si>
  <si>
    <t>NMU.NWU,CPUT,UFS</t>
  </si>
  <si>
    <t>20261111</t>
  </si>
  <si>
    <t>Zibaya</t>
  </si>
  <si>
    <t>tl-Bulelani.Zibaya@masinyusane.org</t>
  </si>
  <si>
    <t>0611076242084</t>
  </si>
  <si>
    <t>0693000016</t>
  </si>
  <si>
    <t>0810480030</t>
  </si>
  <si>
    <t>0672945099</t>
  </si>
  <si>
    <t>10 Hesekile Street</t>
  </si>
  <si>
    <t>Ziqenye Food and Services</t>
  </si>
  <si>
    <t>20261112</t>
  </si>
  <si>
    <t>Zongwana</t>
  </si>
  <si>
    <t>tl-Okuhle.Zongwana@masinyusane.org</t>
  </si>
  <si>
    <t>0710025640081</t>
  </si>
  <si>
    <t>0732310783</t>
  </si>
  <si>
    <t>38 Jerusalem Street</t>
  </si>
  <si>
    <t>20261113</t>
  </si>
  <si>
    <t>tl-Linathi.Zuzani@masinyusane.org</t>
  </si>
  <si>
    <t>17/06/2006</t>
  </si>
  <si>
    <t>0606171058088</t>
  </si>
  <si>
    <t>0601143425</t>
  </si>
  <si>
    <t>0826758510</t>
  </si>
  <si>
    <t>48 Mika Street, Walmer</t>
  </si>
  <si>
    <t>20261114</t>
  </si>
  <si>
    <t>Mfino</t>
  </si>
  <si>
    <t>tl-Olothando.Mfino@masinyusane.org</t>
  </si>
  <si>
    <t>0784262753</t>
  </si>
  <si>
    <t>42191 Kosini street</t>
  </si>
  <si>
    <t>construction</t>
  </si>
  <si>
    <t>20261116</t>
  </si>
  <si>
    <t>tl-Emihle.Maseti@masinyusane.org</t>
  </si>
  <si>
    <t>28/08/2008</t>
  </si>
  <si>
    <t>0805281378085</t>
  </si>
  <si>
    <t>063 404 2596</t>
  </si>
  <si>
    <t>078 757 1007</t>
  </si>
  <si>
    <t>09 Mamase street , Ikamvelihle</t>
  </si>
  <si>
    <t>20261117</t>
  </si>
  <si>
    <t>Sinesihle</t>
  </si>
  <si>
    <t>Runeli</t>
  </si>
  <si>
    <t>tl-Sinesihle.Runeli@masinyusane.org</t>
  </si>
  <si>
    <t>0606115427084</t>
  </si>
  <si>
    <t>0665749137</t>
  </si>
  <si>
    <t>0656389518</t>
  </si>
  <si>
    <t>229 Apolise Single, Valencia</t>
  </si>
  <si>
    <t>20261118</t>
  </si>
  <si>
    <t>Lizalise</t>
  </si>
  <si>
    <t>Magobiyane</t>
  </si>
  <si>
    <t>tl-Lizalise.Magobiyane@masinyusane.org</t>
  </si>
  <si>
    <t>20261119</t>
  </si>
  <si>
    <t>Sinethemba Mnguni</t>
  </si>
  <si>
    <t>University of Limpopo</t>
  </si>
  <si>
    <t>20261120</t>
  </si>
  <si>
    <t>Mvundlela</t>
  </si>
  <si>
    <t>tl-Simanye.Mvundlela@masinyusane.org</t>
  </si>
  <si>
    <t>0701055519089</t>
  </si>
  <si>
    <t>0731317209</t>
  </si>
  <si>
    <t>96 Mtendwe Street, Nu7</t>
  </si>
  <si>
    <t>20261121</t>
  </si>
  <si>
    <t>Ayabuya Ayathandwa</t>
  </si>
  <si>
    <t>tl-Ayabuya.Boyce@masinyusane.org</t>
  </si>
  <si>
    <t>20261122</t>
  </si>
  <si>
    <t>Likhongo</t>
  </si>
  <si>
    <t>Ntuili</t>
  </si>
  <si>
    <t>tl-Likhongo.Ntuili@masinyusane.org</t>
  </si>
  <si>
    <t>Mkey Code</t>
  </si>
  <si>
    <t>Schools</t>
  </si>
  <si>
    <t>NMU Applied For</t>
  </si>
  <si>
    <t>NMU Applied Res</t>
  </si>
  <si>
    <t>Issue</t>
  </si>
  <si>
    <t>Student Numnber</t>
  </si>
  <si>
    <t>PIN</t>
  </si>
  <si>
    <t>Course Applied For</t>
  </si>
  <si>
    <t>Admission Status</t>
  </si>
  <si>
    <t>UJ Applied For</t>
  </si>
  <si>
    <t>UJ Applied Res</t>
  </si>
  <si>
    <t>Student No.</t>
  </si>
  <si>
    <t>Pin</t>
  </si>
  <si>
    <t>Course Applied for</t>
  </si>
  <si>
    <t>Admission status</t>
  </si>
  <si>
    <t>UWC Applied For</t>
  </si>
  <si>
    <t>UWC Applied Res</t>
  </si>
  <si>
    <t>CPUT Applied For</t>
  </si>
  <si>
    <t>CPUT Applied Res</t>
  </si>
  <si>
    <t>WSU Applied For</t>
  </si>
  <si>
    <t>WSU Applied Res</t>
  </si>
  <si>
    <t>Student Number</t>
  </si>
  <si>
    <t>Pin/Password</t>
  </si>
  <si>
    <t>WITS Applied For</t>
  </si>
  <si>
    <t>NWU Applied For</t>
  </si>
  <si>
    <t>UP Applied For</t>
  </si>
  <si>
    <t>Does Not Qualify</t>
  </si>
  <si>
    <t>DNQ</t>
  </si>
  <si>
    <t>Medicine and Health Science</t>
  </si>
  <si>
    <t>Diploma in Logistics</t>
  </si>
  <si>
    <t>diploma in logistics</t>
  </si>
  <si>
    <t>26AN99451A</t>
  </si>
  <si>
    <t>BEd in foundation phase</t>
  </si>
  <si>
    <t>Bachelor of education</t>
  </si>
  <si>
    <t>S/A</t>
  </si>
  <si>
    <t>Self Applied</t>
  </si>
  <si>
    <t>26ML41993A</t>
  </si>
  <si>
    <t>Foreign Student</t>
  </si>
  <si>
    <t>Mechenical Eng in Mechatronics</t>
  </si>
  <si>
    <t>26RO11254A</t>
  </si>
  <si>
    <t>Computer Engineering</t>
  </si>
  <si>
    <t>LLB in Law</t>
  </si>
  <si>
    <t>26MA88866A</t>
  </si>
  <si>
    <t>BEd(foundation Phase Teaching)</t>
  </si>
  <si>
    <t>26BO51215A</t>
  </si>
  <si>
    <t>Mechanical engineering extended</t>
  </si>
  <si>
    <t>26DA17731A</t>
  </si>
  <si>
    <t>26MA63410A</t>
  </si>
  <si>
    <t>BEngTech (Mechanical Engineering)</t>
  </si>
  <si>
    <t>Biotechnology</t>
  </si>
  <si>
    <t>Bitechnology</t>
  </si>
  <si>
    <t>26MA72458A</t>
  </si>
  <si>
    <t>26PA65603A</t>
  </si>
  <si>
    <t>Medical Lab Science</t>
  </si>
  <si>
    <t>26NO74245A</t>
  </si>
  <si>
    <t>IT(Communication Network)</t>
  </si>
  <si>
    <t>Education( Foundation phase)</t>
  </si>
  <si>
    <t>26MA98309A</t>
  </si>
  <si>
    <t>26GQ39237A</t>
  </si>
  <si>
    <t>26KA82489A</t>
  </si>
  <si>
    <t>Medical lab science</t>
  </si>
  <si>
    <t>Medical Laboratary Science</t>
  </si>
  <si>
    <t>26MD37170A</t>
  </si>
  <si>
    <t>26MA50614A</t>
  </si>
  <si>
    <t>MBChB</t>
  </si>
  <si>
    <t>26JA35489N</t>
  </si>
  <si>
    <t>BSc in Occupational Therapy</t>
  </si>
  <si>
    <t>BSc(Biological Sciences)</t>
  </si>
  <si>
    <t>26MT00519A</t>
  </si>
  <si>
    <t>BSc in Chemistry</t>
  </si>
  <si>
    <t>Nuclear Medicine Tech</t>
  </si>
  <si>
    <t>26MR41838A</t>
  </si>
  <si>
    <t>26GQ29012A</t>
  </si>
  <si>
    <t>BEngTech(Marine)</t>
  </si>
  <si>
    <t>26MA65997A</t>
  </si>
  <si>
    <t>BSc Computer Science</t>
  </si>
  <si>
    <t>26DY49391A</t>
  </si>
  <si>
    <t>Civil engineering</t>
  </si>
  <si>
    <t>26SP62912A</t>
  </si>
  <si>
    <t>26MZ83557A</t>
  </si>
  <si>
    <t>26FA83095A</t>
  </si>
  <si>
    <t>Chemical Science</t>
  </si>
  <si>
    <t>26XO22753A</t>
  </si>
  <si>
    <t>26MA34948A</t>
  </si>
  <si>
    <t>26WI26299A</t>
  </si>
  <si>
    <t>26LE14186A</t>
  </si>
  <si>
    <t>26XE46600A</t>
  </si>
  <si>
    <t>Bcom in Law</t>
  </si>
  <si>
    <t>26BO38086A</t>
  </si>
  <si>
    <t>26PH49369A</t>
  </si>
  <si>
    <t>Bsc Computer Science</t>
  </si>
  <si>
    <t>26LU01443A</t>
  </si>
  <si>
    <t>26NG21980A</t>
  </si>
  <si>
    <t>Bachelor of pharmacy</t>
  </si>
  <si>
    <t>BHSc in medical lab sciences</t>
  </si>
  <si>
    <t>26ND15537A</t>
  </si>
  <si>
    <t>BSc(Biochem,Chem,Micro&amp;Physiology)</t>
  </si>
  <si>
    <t>26BL50743A</t>
  </si>
  <si>
    <t>BSc Chemical Science</t>
  </si>
  <si>
    <t>Nuclear Med Technology</t>
  </si>
  <si>
    <t>Diploma in accountancy</t>
  </si>
  <si>
    <t>BCom in accounting</t>
  </si>
  <si>
    <t>26ZU29651A</t>
  </si>
  <si>
    <t>Diploma in Accountancy</t>
  </si>
  <si>
    <t>26YO97882A</t>
  </si>
  <si>
    <t>26BO77583A</t>
  </si>
  <si>
    <t>Bachelor of nursing</t>
  </si>
  <si>
    <t>Diploma in Human resourse management</t>
  </si>
  <si>
    <t>Bed in senior phase and FET (English)</t>
  </si>
  <si>
    <t>26MN68865A</t>
  </si>
  <si>
    <t>Civil Engineering extended</t>
  </si>
  <si>
    <t>26NK93937A</t>
  </si>
  <si>
    <t>APP2026-422109</t>
  </si>
  <si>
    <t>26MA97729A</t>
  </si>
  <si>
    <t>BNurs</t>
  </si>
  <si>
    <t>26MB72813W</t>
  </si>
  <si>
    <t>Agricultural Management</t>
  </si>
  <si>
    <t>26MB18942A</t>
  </si>
  <si>
    <t>BEd(SP&amp;FET)(Humanities)</t>
  </si>
  <si>
    <t>26BA74965N</t>
  </si>
  <si>
    <t>Education Senior Phase</t>
  </si>
  <si>
    <t>Diploma in economics extended</t>
  </si>
  <si>
    <t>BEng(Machatronics)</t>
  </si>
  <si>
    <t>26MK38621A</t>
  </si>
  <si>
    <t>Bachelor of electrical engineering</t>
  </si>
  <si>
    <t>26NG32379A</t>
  </si>
  <si>
    <t>Diploma in public relation</t>
  </si>
  <si>
    <t>BEd in senior and FET (ENGLISH)</t>
  </si>
  <si>
    <t>26NG65967A</t>
  </si>
  <si>
    <t>BA(Human Resource Management)</t>
  </si>
  <si>
    <t>26MA83827A</t>
  </si>
  <si>
    <t>Bachelor of business admin</t>
  </si>
  <si>
    <t>26YA18806A</t>
  </si>
  <si>
    <t>26MA40469A</t>
  </si>
  <si>
    <t>BNurs Ext</t>
  </si>
  <si>
    <t>bachelor of nursing</t>
  </si>
  <si>
    <t>Bachelor of medicine and surgery</t>
  </si>
  <si>
    <t>26NO48020A</t>
  </si>
  <si>
    <t>26ME19589E</t>
  </si>
  <si>
    <t>Bachelor Of Accounting</t>
  </si>
  <si>
    <t>26VU96541A</t>
  </si>
  <si>
    <t>Bachelor of radiography</t>
  </si>
  <si>
    <t>Bachelor in nursing</t>
  </si>
  <si>
    <t>26SO24251A</t>
  </si>
  <si>
    <t>BDS</t>
  </si>
  <si>
    <t>Bachelor of emergency medical care</t>
  </si>
  <si>
    <t>26KI69652A</t>
  </si>
  <si>
    <t>BEngTech in Electricity engineering</t>
  </si>
  <si>
    <t>BENG Tech in Electrical engineering</t>
  </si>
  <si>
    <t>BEng in electrical engineering</t>
  </si>
  <si>
    <t>Diploma in electrical engineering</t>
  </si>
  <si>
    <t>26MA98936A</t>
  </si>
  <si>
    <t>26ME91374A</t>
  </si>
  <si>
    <t>26NT23616S</t>
  </si>
  <si>
    <t>Business Information</t>
  </si>
  <si>
    <t>26SM34613A</t>
  </si>
  <si>
    <t>26NO62294A</t>
  </si>
  <si>
    <t>26MF87646B</t>
  </si>
  <si>
    <t>Medical Bioscience</t>
  </si>
  <si>
    <t>26SK72982A</t>
  </si>
  <si>
    <t>BCom in information system</t>
  </si>
  <si>
    <t>Bachelor of business informatics</t>
  </si>
  <si>
    <t>26GA49231</t>
  </si>
  <si>
    <t>26SY70331A</t>
  </si>
  <si>
    <t>26LE92974L</t>
  </si>
  <si>
    <t>26DY39410B</t>
  </si>
  <si>
    <t>26B092059U</t>
  </si>
  <si>
    <t>BCom in Information System</t>
  </si>
  <si>
    <t>26TE82054B</t>
  </si>
  <si>
    <t>26KA06160B</t>
  </si>
  <si>
    <t>Bsc in Medical Bioscience</t>
  </si>
  <si>
    <t>Medical Science</t>
  </si>
  <si>
    <t>26KO94793C</t>
  </si>
  <si>
    <t>BNrs Ext</t>
  </si>
  <si>
    <t>26MA39338X</t>
  </si>
  <si>
    <t>26LI33718A</t>
  </si>
  <si>
    <t>BEd in intermediate</t>
  </si>
  <si>
    <t>BEng Tech(Mechanical Engineering)</t>
  </si>
  <si>
    <t>26QA93648C</t>
  </si>
  <si>
    <t>26MO79325A</t>
  </si>
  <si>
    <t>IT (Support Service)</t>
  </si>
  <si>
    <t>26SO48919E</t>
  </si>
  <si>
    <t>Chemical science</t>
  </si>
  <si>
    <t>26MA49734A</t>
  </si>
  <si>
    <t>26MA85747E</t>
  </si>
  <si>
    <t>26TI41696E</t>
  </si>
  <si>
    <t>BHSc in medical laboratory science</t>
  </si>
  <si>
    <t>26BI01595E</t>
  </si>
  <si>
    <t>26T049693E</t>
  </si>
  <si>
    <t>Mechenical Engineering, Nursing</t>
  </si>
  <si>
    <t>BCom(General Accounting)</t>
  </si>
  <si>
    <t>26TY96009E</t>
  </si>
  <si>
    <t>Diploma in business and info admin</t>
  </si>
  <si>
    <t>Dip in food technology</t>
  </si>
  <si>
    <t>26KO05428E</t>
  </si>
  <si>
    <t>Bachelor of food science and tech</t>
  </si>
  <si>
    <t>BEng(Mechanical Engineering)</t>
  </si>
  <si>
    <t>26NK79519E</t>
  </si>
  <si>
    <t>Nuclear Medicine Technology</t>
  </si>
  <si>
    <t>26GW92899E</t>
  </si>
  <si>
    <t>BCOM in Accounting</t>
  </si>
  <si>
    <t>Did Not Submit Form</t>
  </si>
  <si>
    <t>Diploma in accounting</t>
  </si>
  <si>
    <t>26MA94825E</t>
  </si>
  <si>
    <t>BEd in FET(acc)&amp;SP(ems)</t>
  </si>
  <si>
    <t>26BA43900E</t>
  </si>
  <si>
    <t>-</t>
  </si>
  <si>
    <t>26ZO13393E</t>
  </si>
  <si>
    <t>Dip(Human Resources Management)</t>
  </si>
  <si>
    <t>26BA27963H</t>
  </si>
  <si>
    <t>BAPsych</t>
  </si>
  <si>
    <t>26ST22122I</t>
  </si>
  <si>
    <t>BIT</t>
  </si>
  <si>
    <t>BTech in computer engineering</t>
  </si>
  <si>
    <t>26T049692E</t>
  </si>
  <si>
    <t>Bachelor of paralegal studies</t>
  </si>
  <si>
    <t>26SO92827H</t>
  </si>
  <si>
    <t>26ZW04053H</t>
  </si>
  <si>
    <t>26TS78076H</t>
  </si>
  <si>
    <t>26KH81353I</t>
  </si>
  <si>
    <t>Bsc Chemical Science</t>
  </si>
  <si>
    <t>26BI91551I</t>
  </si>
  <si>
    <t>Dip in Accounting</t>
  </si>
  <si>
    <t>26BR29706I</t>
  </si>
  <si>
    <t>26MA73118I</t>
  </si>
  <si>
    <t>26GA76663I</t>
  </si>
  <si>
    <t>26MA63344I</t>
  </si>
  <si>
    <t>Emergency Med Care</t>
  </si>
  <si>
    <t>26RU49052I</t>
  </si>
  <si>
    <t>26MA02041L</t>
  </si>
  <si>
    <t>26WO61127I</t>
  </si>
  <si>
    <t>BCom in Accounting</t>
  </si>
  <si>
    <t>26BO33666I</t>
  </si>
  <si>
    <t>26DY70838I</t>
  </si>
  <si>
    <t>Human Resourse management</t>
  </si>
  <si>
    <t>Diploma in public relations and communication</t>
  </si>
  <si>
    <t>26DA21063I</t>
  </si>
  <si>
    <t>bachelor of business informatics</t>
  </si>
  <si>
    <t>26KL21458I</t>
  </si>
  <si>
    <t>26KO98246I</t>
  </si>
  <si>
    <t>26NO64305I</t>
  </si>
  <si>
    <t>26MB86956I</t>
  </si>
  <si>
    <t>BEd(Intermediate Phase Teaching)</t>
  </si>
  <si>
    <t>26NX53792A</t>
  </si>
  <si>
    <t>Dip(Human Resources Management)Ext</t>
  </si>
  <si>
    <t>26DL36371I</t>
  </si>
  <si>
    <t>26VA52300I</t>
  </si>
  <si>
    <t>Accountancy</t>
  </si>
  <si>
    <t>Mechanical Engineering Extended</t>
  </si>
  <si>
    <t>26BR41963J</t>
  </si>
  <si>
    <t>diploma in accountancy</t>
  </si>
  <si>
    <t>26KR65640K</t>
  </si>
  <si>
    <t>Dip in Inventory and stores management</t>
  </si>
  <si>
    <t>26MO02979K</t>
  </si>
  <si>
    <t>26MA42556K</t>
  </si>
  <si>
    <t>Bachelor of medical lab science</t>
  </si>
  <si>
    <t>26ML63603K</t>
  </si>
  <si>
    <t>Economic Development</t>
  </si>
  <si>
    <t>26NK93474K</t>
  </si>
  <si>
    <t>BHSc in Comp medicine</t>
  </si>
  <si>
    <t>260739880K</t>
  </si>
  <si>
    <t>BNursing</t>
  </si>
  <si>
    <t>26SA57709K</t>
  </si>
  <si>
    <t>26SI30990K</t>
  </si>
  <si>
    <t>Inventory and Stores Management</t>
  </si>
  <si>
    <t>Tourism and developmental studies</t>
  </si>
  <si>
    <t>Paralegal</t>
  </si>
  <si>
    <t>Bed in Foundation Phase</t>
  </si>
  <si>
    <t>Education Intermediate phase</t>
  </si>
  <si>
    <t>26PE71085K</t>
  </si>
  <si>
    <t>26MP33294K</t>
  </si>
  <si>
    <t>26BO76376K</t>
  </si>
  <si>
    <t>BEd in intermediate phase</t>
  </si>
  <si>
    <t>26NY34280K</t>
  </si>
  <si>
    <t>Contraction studies</t>
  </si>
  <si>
    <t>26DA88089L</t>
  </si>
  <si>
    <t>Econimic Development</t>
  </si>
  <si>
    <t>26MU44471K</t>
  </si>
  <si>
    <t>Diploma in Human Resourse management ext</t>
  </si>
  <si>
    <t>26MA20472L</t>
  </si>
  <si>
    <t>Information Technology(Software Development)</t>
  </si>
  <si>
    <t>26MA87944L</t>
  </si>
  <si>
    <t>Bsc in computer science</t>
  </si>
  <si>
    <t>Architectural studies</t>
  </si>
  <si>
    <t>BHSc in Comp Medicine</t>
  </si>
  <si>
    <t>26GO67406L</t>
  </si>
  <si>
    <t>Dip(Information Tech)(Software)</t>
  </si>
  <si>
    <t>26HL40656N</t>
  </si>
  <si>
    <t>26MA34533L</t>
  </si>
  <si>
    <t>26SA21226L</t>
  </si>
  <si>
    <t>Bachelor of Arts in Psychology</t>
  </si>
  <si>
    <t>26ZI89473L</t>
  </si>
  <si>
    <t>26MS87413L</t>
  </si>
  <si>
    <t>26ZI01927L</t>
  </si>
  <si>
    <t>26TE40014L</t>
  </si>
  <si>
    <t>Dip(Information Tech)(Software Dev)</t>
  </si>
  <si>
    <t>26K0185360</t>
  </si>
  <si>
    <t>26GO53686L</t>
  </si>
  <si>
    <t>26MO42665L</t>
  </si>
  <si>
    <t>B of Tourism</t>
  </si>
  <si>
    <t>26BI31382L</t>
  </si>
  <si>
    <t>26WA47360B</t>
  </si>
  <si>
    <t>BEng in mechanical engineering</t>
  </si>
  <si>
    <t>BSc in computer science</t>
  </si>
  <si>
    <t>26MA15726</t>
  </si>
  <si>
    <t>BEng in computer engineering</t>
  </si>
  <si>
    <t>BEngTech(Mechanical Engineering)</t>
  </si>
  <si>
    <t>26KI03475S</t>
  </si>
  <si>
    <t>26MT09609L</t>
  </si>
  <si>
    <t>26DA39009L</t>
  </si>
  <si>
    <t>26SI89902L</t>
  </si>
  <si>
    <t>Analytical chemistry extended</t>
  </si>
  <si>
    <t>26NA72333L</t>
  </si>
  <si>
    <t>Bachelor of arts in law</t>
  </si>
  <si>
    <t>26WI48007C</t>
  </si>
  <si>
    <t>BNurs Extended</t>
  </si>
  <si>
    <t>diploma in biotechnology ext</t>
  </si>
  <si>
    <t>26BO62898L</t>
  </si>
  <si>
    <t>Bachelor of Oral Health</t>
  </si>
  <si>
    <t>26MK92154L</t>
  </si>
  <si>
    <t>26WI54381L</t>
  </si>
  <si>
    <t>Environmental and Water Science</t>
  </si>
  <si>
    <t>Environmental Management</t>
  </si>
  <si>
    <t>26NT28285L</t>
  </si>
  <si>
    <t>26NK41645L</t>
  </si>
  <si>
    <t>26GQ78339L</t>
  </si>
  <si>
    <t>Bachelor of Law extended</t>
  </si>
  <si>
    <t>26LU02415L</t>
  </si>
  <si>
    <t>Bachelor of Accounting Science</t>
  </si>
  <si>
    <t>26MP62151L</t>
  </si>
  <si>
    <t>26BO61270L</t>
  </si>
  <si>
    <t>Health SC in med lab</t>
  </si>
  <si>
    <t>26CH79639L</t>
  </si>
  <si>
    <t>BHSc( Medical Lab Science)</t>
  </si>
  <si>
    <t>26DY86768L</t>
  </si>
  <si>
    <t>Health Sc in Med Lab Science</t>
  </si>
  <si>
    <t>26GX30505L</t>
  </si>
  <si>
    <t>26MO36222L</t>
  </si>
  <si>
    <t>26MA28552L</t>
  </si>
  <si>
    <t>Information Technology(Support Service)</t>
  </si>
  <si>
    <t>26WI05066A</t>
  </si>
  <si>
    <t>26DY82004L</t>
  </si>
  <si>
    <t>Bachelor of dentistry</t>
  </si>
  <si>
    <t>BHSc in medical lab science</t>
  </si>
  <si>
    <t>26MA93169L</t>
  </si>
  <si>
    <t>Mathematics &amp; Statistical</t>
  </si>
  <si>
    <t>26MT37439L</t>
  </si>
  <si>
    <t>26ZW15048L</t>
  </si>
  <si>
    <t>Dip(Information Tech)(Support Serv)</t>
  </si>
  <si>
    <t>26TS25944L</t>
  </si>
  <si>
    <t>Environmental Health</t>
  </si>
  <si>
    <t>26PE15765L</t>
  </si>
  <si>
    <t>26GU34193L</t>
  </si>
  <si>
    <t>Bsc Environmental science</t>
  </si>
  <si>
    <t>Emergency Medical care</t>
  </si>
  <si>
    <t>26MX14511L</t>
  </si>
  <si>
    <t>BA(Law)</t>
  </si>
  <si>
    <t>26MA96314Y</t>
  </si>
  <si>
    <t>B Pharm</t>
  </si>
  <si>
    <t>Bcom (Economics)</t>
  </si>
  <si>
    <t>26SI72251L</t>
  </si>
  <si>
    <t>Bcom Economics</t>
  </si>
  <si>
    <t>Dip(Building)</t>
  </si>
  <si>
    <t>26MR21837L</t>
  </si>
  <si>
    <t>26MG03536L</t>
  </si>
  <si>
    <t>26NO59010L</t>
  </si>
  <si>
    <t>Bsc Physical science</t>
  </si>
  <si>
    <t>ID number issue</t>
  </si>
  <si>
    <t>26NK02423L</t>
  </si>
  <si>
    <t>26MA75216L</t>
  </si>
  <si>
    <t>BCom in general accounting</t>
  </si>
  <si>
    <t>26MA06465L</t>
  </si>
  <si>
    <t>26MA03955B</t>
  </si>
  <si>
    <t>26SK29269M</t>
  </si>
  <si>
    <t>BSc in Computer Science</t>
  </si>
  <si>
    <t>BENG in computer engineering</t>
  </si>
  <si>
    <t>26NG19487M</t>
  </si>
  <si>
    <t>Bachelor of administration</t>
  </si>
  <si>
    <t>Diploma in business adminstration</t>
  </si>
  <si>
    <t>BR(Diagnostics)</t>
  </si>
  <si>
    <t>26BA35297M</t>
  </si>
  <si>
    <t>BEngTech(Civil Engineering)</t>
  </si>
  <si>
    <t>26ND28307M</t>
  </si>
  <si>
    <t>26TH64921M</t>
  </si>
  <si>
    <t>Bcom in Accounting</t>
  </si>
  <si>
    <t>26ND16892M</t>
  </si>
  <si>
    <t>26JI75727M</t>
  </si>
  <si>
    <t>26ML92700M</t>
  </si>
  <si>
    <t>26YO96923M</t>
  </si>
  <si>
    <t>26ZO12841M</t>
  </si>
  <si>
    <t>26N083177M</t>
  </si>
  <si>
    <t>BComin general accounting</t>
  </si>
  <si>
    <t>BComin accounting</t>
  </si>
  <si>
    <t>26XA93594M</t>
  </si>
  <si>
    <t>Bachelor of eng. tech in computer engineering</t>
  </si>
  <si>
    <t>26ST61761M</t>
  </si>
  <si>
    <t>BCom in hospitality management</t>
  </si>
  <si>
    <t>BA in Hospitality management</t>
  </si>
  <si>
    <t>Diploma in Hospitality</t>
  </si>
  <si>
    <t>BSc</t>
  </si>
  <si>
    <t>26BA00105M</t>
  </si>
  <si>
    <t>26MA18559M</t>
  </si>
  <si>
    <t>26TU42580Z</t>
  </si>
  <si>
    <t>26GE10668N</t>
  </si>
  <si>
    <t>26GX61684N</t>
  </si>
  <si>
    <t>26JA48845N</t>
  </si>
  <si>
    <t>26BL10418Z</t>
  </si>
  <si>
    <t>Information Technology(Support service)</t>
  </si>
  <si>
    <t>26TO28202N</t>
  </si>
  <si>
    <t>ICT in Application Development</t>
  </si>
  <si>
    <t>Bachelor of construction</t>
  </si>
  <si>
    <t>26NA92897N</t>
  </si>
  <si>
    <t>Bachelor of Dental Surgery</t>
  </si>
  <si>
    <t>Dip in Construction</t>
  </si>
  <si>
    <t>26NT36305N</t>
  </si>
  <si>
    <t>Dip(Management)Ext</t>
  </si>
  <si>
    <t>26GC16000N</t>
  </si>
  <si>
    <t>Bachelor of Business Informatics</t>
  </si>
  <si>
    <t>26DL68090S</t>
  </si>
  <si>
    <t>BENG in Civil engineering EXT</t>
  </si>
  <si>
    <t>26MT61541N</t>
  </si>
  <si>
    <t>BSc in medical bioscience</t>
  </si>
  <si>
    <t>Diploma in biotechnology</t>
  </si>
  <si>
    <t>Dip(Logistics)</t>
  </si>
  <si>
    <t>26NY5209A</t>
  </si>
  <si>
    <t>Bachelor of Social Work</t>
  </si>
  <si>
    <t>26MR04905N</t>
  </si>
  <si>
    <t>BSc(Computer Science)</t>
  </si>
  <si>
    <t>26KW37165N</t>
  </si>
  <si>
    <t>IT (Application Development)</t>
  </si>
  <si>
    <t>26MA50396S</t>
  </si>
  <si>
    <t>26LU03562A</t>
  </si>
  <si>
    <t>26MA97597O</t>
  </si>
  <si>
    <t>Environmental Science</t>
  </si>
  <si>
    <t>26NK38487O</t>
  </si>
  <si>
    <t>Bsc Biotechnology</t>
  </si>
  <si>
    <t>Computer Sciencce</t>
  </si>
  <si>
    <t>26NZ699320</t>
  </si>
  <si>
    <t>Bsc Mathematical &amp; statistical science</t>
  </si>
  <si>
    <t>26MB91974O</t>
  </si>
  <si>
    <t>26PA05291O</t>
  </si>
  <si>
    <t>26MG41855O</t>
  </si>
  <si>
    <t>Bed Intermediate Phase</t>
  </si>
  <si>
    <t>26MA717740</t>
  </si>
  <si>
    <t>BEd(SP &amp; FET)</t>
  </si>
  <si>
    <t>Missing Docs</t>
  </si>
  <si>
    <t>Bcom Accounting extended</t>
  </si>
  <si>
    <t>26SI12389O</t>
  </si>
  <si>
    <t>BA in Law</t>
  </si>
  <si>
    <t>Dip in Banking</t>
  </si>
  <si>
    <t>BSc in geoscience and geology</t>
  </si>
  <si>
    <t>bachelor of construction ext</t>
  </si>
  <si>
    <t>26MO35111O</t>
  </si>
  <si>
    <t>BSc in Geology</t>
  </si>
  <si>
    <t>Diploma in environmental management</t>
  </si>
  <si>
    <t>BA (Entropology)</t>
  </si>
  <si>
    <t>26MA924680</t>
  </si>
  <si>
    <t>BEd in FET&amp;SP</t>
  </si>
  <si>
    <t>26MA75016O</t>
  </si>
  <si>
    <t>BEng Tech in electrical engineering</t>
  </si>
  <si>
    <t>Education (Intermediate phase)</t>
  </si>
  <si>
    <t>26BA87553O</t>
  </si>
  <si>
    <t>Diploma in economics</t>
  </si>
  <si>
    <t>26PE29053O</t>
  </si>
  <si>
    <t>26SI99048O</t>
  </si>
  <si>
    <t>26K0303220</t>
  </si>
  <si>
    <t>BCom(General)(Accounting)</t>
  </si>
  <si>
    <t>26SK99055O</t>
  </si>
  <si>
    <t>26ND99567O</t>
  </si>
  <si>
    <t>26ND025230</t>
  </si>
  <si>
    <t>26QO94236O</t>
  </si>
  <si>
    <t>26MZ93584P</t>
  </si>
  <si>
    <t>BHSc in medical emergency care</t>
  </si>
  <si>
    <t>Computer Science extended</t>
  </si>
  <si>
    <t>26MZ70700P</t>
  </si>
  <si>
    <t>Inventory and stores management</t>
  </si>
  <si>
    <t>Bachelor of tourism development and management</t>
  </si>
  <si>
    <t>26MB14437P</t>
  </si>
  <si>
    <t>26MA93722P</t>
  </si>
  <si>
    <t>26JI55700Q</t>
  </si>
  <si>
    <t>26FA2444OS</t>
  </si>
  <si>
    <t>26JW23850A</t>
  </si>
  <si>
    <t>26MB90469S</t>
  </si>
  <si>
    <t>26MD27898S</t>
  </si>
  <si>
    <t>Dip(Tourism Management)</t>
  </si>
  <si>
    <t>26GO21122S</t>
  </si>
  <si>
    <t/>
  </si>
  <si>
    <t>Accounting Science(Computer science&amp;information system)</t>
  </si>
  <si>
    <t>26MA95131S</t>
  </si>
  <si>
    <t>26VA97010S</t>
  </si>
  <si>
    <t>26GA23651S</t>
  </si>
  <si>
    <t>26ST79381S</t>
  </si>
  <si>
    <t>26NG92144S</t>
  </si>
  <si>
    <t>BHSc in comp medicine</t>
  </si>
  <si>
    <t>26MB26973S</t>
  </si>
  <si>
    <t>26MB48579S</t>
  </si>
  <si>
    <t>Diploma in IT</t>
  </si>
  <si>
    <t>26NG31147S</t>
  </si>
  <si>
    <t>BSc in applied geology</t>
  </si>
  <si>
    <t>Diploma in Mechanical engineering</t>
  </si>
  <si>
    <t>26SA383775</t>
  </si>
  <si>
    <t>BengTech in Electrical engineering</t>
  </si>
  <si>
    <t>BENG in Electrical engineering</t>
  </si>
  <si>
    <t>Diploma in Electrical engineering</t>
  </si>
  <si>
    <t>Bachellor of information Technology</t>
  </si>
  <si>
    <t>BENG in Civil engineering Extended</t>
  </si>
  <si>
    <t>26NC71818S</t>
  </si>
  <si>
    <t>BEd SP&amp;FET</t>
  </si>
  <si>
    <t>Diploma in mech eng in mechatronics</t>
  </si>
  <si>
    <t>26ZW84186S</t>
  </si>
  <si>
    <t>26LA72844S</t>
  </si>
  <si>
    <t>26MA81760S</t>
  </si>
  <si>
    <t>26BO92427S</t>
  </si>
  <si>
    <t>26MA59332A</t>
  </si>
  <si>
    <t>BSc in math and statistical science</t>
  </si>
  <si>
    <t>Bachelor of medical emergency care</t>
  </si>
  <si>
    <t>26JA77462S</t>
  </si>
  <si>
    <t>26TY65829S</t>
  </si>
  <si>
    <t>26MD22795S</t>
  </si>
  <si>
    <t>Diploma in business admin</t>
  </si>
  <si>
    <t>26NG18128S</t>
  </si>
  <si>
    <t>26PO32633S</t>
  </si>
  <si>
    <t>26DL63794S</t>
  </si>
  <si>
    <t>26MA04616S</t>
  </si>
  <si>
    <t>Profile already created</t>
  </si>
  <si>
    <t>26MA39791S</t>
  </si>
  <si>
    <t>Bachelor of Arts in Pschology</t>
  </si>
  <si>
    <t>26MR15140S</t>
  </si>
  <si>
    <t>Dip In Accountancy</t>
  </si>
  <si>
    <t>26DZ98470S</t>
  </si>
  <si>
    <t>26MA45347S</t>
  </si>
  <si>
    <t>26TO02683S</t>
  </si>
  <si>
    <t>26FU00739S</t>
  </si>
  <si>
    <t>Radiation Therapy</t>
  </si>
  <si>
    <t>26AF04792S</t>
  </si>
  <si>
    <t>B(Human Settlement Development)</t>
  </si>
  <si>
    <t>26MD56165S</t>
  </si>
  <si>
    <t>26SI29321S</t>
  </si>
  <si>
    <t>26KU67531S</t>
  </si>
  <si>
    <t>26MA05017S</t>
  </si>
  <si>
    <t>Bed Foundation Phase</t>
  </si>
  <si>
    <t>26NK91228S</t>
  </si>
  <si>
    <t>26ME76954S</t>
  </si>
  <si>
    <t>26BO17624S</t>
  </si>
  <si>
    <t>26GW49387S</t>
  </si>
  <si>
    <t>26TA27449S</t>
  </si>
  <si>
    <t>Bachelor in business informatics</t>
  </si>
  <si>
    <t>B.Administration</t>
  </si>
  <si>
    <t>26MA26373S</t>
  </si>
  <si>
    <t>Diploma in entrepreneurship</t>
  </si>
  <si>
    <t>Dip in Analytical Chemistry</t>
  </si>
  <si>
    <t>Mechanical Engineering(Extended)</t>
  </si>
  <si>
    <t>26NX03944S</t>
  </si>
  <si>
    <t>Oceanography</t>
  </si>
  <si>
    <t>Bsc physics ( chem&amp;physics)</t>
  </si>
  <si>
    <t>26MA66602S</t>
  </si>
  <si>
    <t>Bsc Environmental &amp; Water Science</t>
  </si>
  <si>
    <t>26AP41176S</t>
  </si>
  <si>
    <t>Mathematical science</t>
  </si>
  <si>
    <t>26MO21777S</t>
  </si>
  <si>
    <t>26MT93171S</t>
  </si>
  <si>
    <t>BengTech in Mechanical engineering</t>
  </si>
  <si>
    <t>BENG in Mechanical engineering</t>
  </si>
  <si>
    <t>26TS72181S</t>
  </si>
  <si>
    <t>BSc in physical science</t>
  </si>
  <si>
    <t>BSc in Biological Science</t>
  </si>
  <si>
    <t>BENG in Industrial Engineering</t>
  </si>
  <si>
    <t>26YO25773S</t>
  </si>
  <si>
    <t>26SI18097S</t>
  </si>
  <si>
    <t>BSc in computer science and informatics AI</t>
  </si>
  <si>
    <t>26NT16538S</t>
  </si>
  <si>
    <t>Diploma in Public Relations</t>
  </si>
  <si>
    <t>Public relations and communication</t>
  </si>
  <si>
    <t>26LU73086S</t>
  </si>
  <si>
    <t>Hcert in Economic Development</t>
  </si>
  <si>
    <t>Dip Business Informatics</t>
  </si>
  <si>
    <t>26MP24698S</t>
  </si>
  <si>
    <t>Real Estate</t>
  </si>
  <si>
    <t>Bachelor of information technology</t>
  </si>
  <si>
    <t>26GO49479I</t>
  </si>
  <si>
    <t>26NG23514S</t>
  </si>
  <si>
    <t>26SH29227S</t>
  </si>
  <si>
    <t>26ZI78043T</t>
  </si>
  <si>
    <t>Health Science ( Comp Medicine)</t>
  </si>
  <si>
    <t>26MA60232T</t>
  </si>
  <si>
    <t>Dip in Industrial engineering</t>
  </si>
  <si>
    <t>26MF25303T</t>
  </si>
  <si>
    <t>26MB57910T</t>
  </si>
  <si>
    <t>26NT45061T</t>
  </si>
  <si>
    <t>Bachelor of social work</t>
  </si>
  <si>
    <t>26NT40427T</t>
  </si>
  <si>
    <t>26NT96259T</t>
  </si>
  <si>
    <t>Bed in Intermediate Phase</t>
  </si>
  <si>
    <t>Dip in transportation Management</t>
  </si>
  <si>
    <t>26BI02194T</t>
  </si>
  <si>
    <t>26BE48624U</t>
  </si>
  <si>
    <t>Bachelor of admin</t>
  </si>
  <si>
    <t>26JO73679U</t>
  </si>
  <si>
    <t>BSc(Construction Studies)</t>
  </si>
  <si>
    <t>26MA91513U</t>
  </si>
  <si>
    <t>26MG05560U</t>
  </si>
  <si>
    <t>26NY05404U</t>
  </si>
  <si>
    <t>26GA27580U</t>
  </si>
  <si>
    <t>Emergency medical care</t>
  </si>
  <si>
    <t>26SI00674U</t>
  </si>
  <si>
    <t>26KL21883U</t>
  </si>
  <si>
    <t>Diploma in economics ext</t>
  </si>
  <si>
    <t>BHSc in Podiatry</t>
  </si>
  <si>
    <t>26MF05206V</t>
  </si>
  <si>
    <t>Bachelor of Science in Biochemistry</t>
  </si>
  <si>
    <t>26TU13335V</t>
  </si>
  <si>
    <t>Diploma in Human Resourse management</t>
  </si>
  <si>
    <t>26LU68452W</t>
  </si>
  <si>
    <t>Diploma in nature conversion</t>
  </si>
  <si>
    <t>Diploma in mechanical engineering</t>
  </si>
  <si>
    <t>26MP03199X</t>
  </si>
  <si>
    <t>26XA70171Y</t>
  </si>
  <si>
    <t>26KA37905Y</t>
  </si>
  <si>
    <t>26BA93209M</t>
  </si>
  <si>
    <t>26DW77829Y</t>
  </si>
  <si>
    <t>26FU51045Y</t>
  </si>
  <si>
    <t>26GO24298O</t>
  </si>
  <si>
    <t>26MP78035Z</t>
  </si>
  <si>
    <t>26MB19080O</t>
  </si>
  <si>
    <t>Dip IT(software dev)</t>
  </si>
  <si>
    <t>26MA50365Z</t>
  </si>
  <si>
    <t>26RW99331Z</t>
  </si>
  <si>
    <t>26MA24946Z</t>
  </si>
  <si>
    <t>26GA64257Z</t>
  </si>
  <si>
    <t>BA in media communication</t>
  </si>
  <si>
    <t>BA general</t>
  </si>
  <si>
    <t>26LU95812Z</t>
  </si>
  <si>
    <t>26NO98684Z</t>
  </si>
  <si>
    <t>26SH62395Z</t>
  </si>
  <si>
    <t>26KH31970S</t>
  </si>
  <si>
    <t>Paralegal Studies</t>
  </si>
  <si>
    <t>Tourism development and management</t>
  </si>
  <si>
    <t>26MA32935A</t>
  </si>
  <si>
    <t>Bachelor of Arts</t>
  </si>
  <si>
    <t>26MT23404A</t>
  </si>
  <si>
    <t>26NO16690S</t>
  </si>
  <si>
    <t>26NO39437C</t>
  </si>
  <si>
    <t>26SH90274L</t>
  </si>
  <si>
    <t>Human resource management</t>
  </si>
  <si>
    <t>26BL34213I</t>
  </si>
  <si>
    <t>26FA66596L</t>
  </si>
  <si>
    <t>26MA34805L</t>
  </si>
  <si>
    <t>Bcom in Accountancy</t>
  </si>
  <si>
    <t>26MK26144S</t>
  </si>
  <si>
    <t>Industial psychology</t>
  </si>
  <si>
    <t>26ND86076O</t>
  </si>
  <si>
    <t>26NG71926L</t>
  </si>
  <si>
    <t>26SU16281E</t>
  </si>
  <si>
    <t>Paralegal studies</t>
  </si>
  <si>
    <t>26CH91151S</t>
  </si>
  <si>
    <t>26DL92140M</t>
  </si>
  <si>
    <t>26DY90959A</t>
  </si>
  <si>
    <t>Business &amp; info administration</t>
  </si>
  <si>
    <t>Public relations snd communication</t>
  </si>
  <si>
    <t>26GU10463B</t>
  </si>
  <si>
    <t>Bachelor of arts</t>
  </si>
  <si>
    <t>26LE40755S</t>
  </si>
  <si>
    <t>BA in Media,Communication and Culture</t>
  </si>
  <si>
    <t>26MK89513L</t>
  </si>
  <si>
    <t>Bachelor in Visual Arts</t>
  </si>
  <si>
    <t>26MN92416A</t>
  </si>
  <si>
    <t>Photography</t>
  </si>
  <si>
    <t>26MS93745M</t>
  </si>
  <si>
    <t>Business informatics</t>
  </si>
  <si>
    <t>26MT01646M</t>
  </si>
  <si>
    <t>Hcert in Law Enforcement</t>
  </si>
  <si>
    <t>26MT93111O</t>
  </si>
  <si>
    <t>26NG92651L</t>
  </si>
  <si>
    <t>26NK31876F</t>
  </si>
  <si>
    <t>Hlumisa Ntshalaba</t>
  </si>
  <si>
    <t>26NT56915H</t>
  </si>
  <si>
    <t>26PA09823C</t>
  </si>
  <si>
    <t>26SO96067Y</t>
  </si>
  <si>
    <t>26SP11501A</t>
  </si>
  <si>
    <t>26WA91671M</t>
  </si>
  <si>
    <t>26WE47896A</t>
  </si>
  <si>
    <t>26ZO94629S</t>
  </si>
  <si>
    <t>26BI71244O</t>
  </si>
  <si>
    <t>26BL65695L</t>
  </si>
  <si>
    <t>26GU49707N</t>
  </si>
  <si>
    <t>IT(Application Development)</t>
  </si>
  <si>
    <t>26KE51992S</t>
  </si>
  <si>
    <t>26MA63242L</t>
  </si>
  <si>
    <t>Adbirisaaq Masoka</t>
  </si>
  <si>
    <t>26MA66148A</t>
  </si>
  <si>
    <t>Bsc Environmental Science</t>
  </si>
  <si>
    <t>Environmental health</t>
  </si>
  <si>
    <t>Information technology</t>
  </si>
  <si>
    <t>26ME18801L</t>
  </si>
  <si>
    <t>26MG65264M</t>
  </si>
  <si>
    <t>26MP74903A</t>
  </si>
  <si>
    <t>26MT06693Y</t>
  </si>
  <si>
    <t>Profile created</t>
  </si>
  <si>
    <t>26BA15033L</t>
  </si>
  <si>
    <t>Iviwe Bokwana</t>
  </si>
  <si>
    <t>Human Movement Science</t>
  </si>
  <si>
    <t>26BO43259I</t>
  </si>
  <si>
    <t>Bsc Occupational Therapy</t>
  </si>
  <si>
    <t>26DA84045S</t>
  </si>
  <si>
    <t>Hospitality and Hotel management</t>
  </si>
  <si>
    <t>26DY82573A</t>
  </si>
  <si>
    <t>Bachelor in Administration</t>
  </si>
  <si>
    <t>26NG33960L</t>
  </si>
  <si>
    <t>26NI77533S</t>
  </si>
  <si>
    <t>26RA41333S</t>
  </si>
  <si>
    <t>26WI09485A</t>
  </si>
  <si>
    <t>26ZA74673L</t>
  </si>
  <si>
    <t>26BO82728A</t>
  </si>
  <si>
    <t>Extended Nursing</t>
  </si>
  <si>
    <t>26MA29244A</t>
  </si>
  <si>
    <t>26MA63444U</t>
  </si>
  <si>
    <t>Nakhane Bayi</t>
  </si>
  <si>
    <t>BA in media andcommunication</t>
  </si>
  <si>
    <t>Public Relations and communication</t>
  </si>
  <si>
    <t>26BA42154N</t>
  </si>
  <si>
    <t>Lisango Bisholo</t>
  </si>
  <si>
    <t>Dip in economics</t>
  </si>
  <si>
    <t>26BI94958L</t>
  </si>
  <si>
    <t>Athenkosi Faniso</t>
  </si>
  <si>
    <t>BEd foundation phase</t>
  </si>
  <si>
    <t>26FA42941A</t>
  </si>
  <si>
    <t>Bachelor of education FET&amp;SP</t>
  </si>
  <si>
    <t>Mbalentle Flepu</t>
  </si>
  <si>
    <t>Bachelor of Education</t>
  </si>
  <si>
    <t>26FL43426M</t>
  </si>
  <si>
    <t>Sinothando Laseni</t>
  </si>
  <si>
    <t>LLB ext</t>
  </si>
  <si>
    <t>26LA44763S</t>
  </si>
  <si>
    <t>Linamandla Makabane</t>
  </si>
  <si>
    <t>26MA20099L</t>
  </si>
  <si>
    <t>Qhama Makata</t>
  </si>
  <si>
    <t>Yolisa Manqina</t>
  </si>
  <si>
    <t>26MA45265Y</t>
  </si>
  <si>
    <t>Mendo Mcwesane</t>
  </si>
  <si>
    <t>26MC45913M</t>
  </si>
  <si>
    <t>Lisakhanya Mdunyelwa</t>
  </si>
  <si>
    <t>26MD46287L</t>
  </si>
  <si>
    <t>Tato Libona Mlilwana</t>
  </si>
  <si>
    <t>Admin</t>
  </si>
  <si>
    <t>26ML46587T</t>
  </si>
  <si>
    <t>BAdmin</t>
  </si>
  <si>
    <t>Aluta Lisakhanya Skali</t>
  </si>
  <si>
    <t>BA in developmental studies</t>
  </si>
  <si>
    <t>26SK72266A</t>
  </si>
  <si>
    <t>Uyathandwa Smile</t>
  </si>
  <si>
    <t>26SM34846U</t>
  </si>
  <si>
    <t>Siko Tupa</t>
  </si>
  <si>
    <t>26TU57116S</t>
  </si>
  <si>
    <t>Akhona Bekizulu</t>
  </si>
  <si>
    <t>26BE76912A</t>
  </si>
  <si>
    <t>Lisakhanya Bojo</t>
  </si>
  <si>
    <t>Diploma in HR</t>
  </si>
  <si>
    <t>26BO01001L</t>
  </si>
  <si>
    <t>Iviwe Mabongo</t>
  </si>
  <si>
    <t>Diploma in Tourism</t>
  </si>
  <si>
    <t>Does not qualify</t>
  </si>
  <si>
    <t>Sinokhanyo Mama</t>
  </si>
  <si>
    <t>26MA33605S</t>
  </si>
  <si>
    <t>Angeline Shifnarine Melanie</t>
  </si>
  <si>
    <t>26ME86073A</t>
  </si>
  <si>
    <t>Khazimla Mnyungula</t>
  </si>
  <si>
    <t>26MN85741K</t>
  </si>
  <si>
    <t>Business Infromatics</t>
  </si>
  <si>
    <t>Alime Ncazela</t>
  </si>
  <si>
    <t>Diploma in Agriculture</t>
  </si>
  <si>
    <t>26NC85297A</t>
  </si>
  <si>
    <t>BSc in Occupational therapy</t>
  </si>
  <si>
    <t>Landscape Architecture</t>
  </si>
  <si>
    <t>Likhona Ngxekevu</t>
  </si>
  <si>
    <t>26NG84850L</t>
  </si>
  <si>
    <t>Boniswa Nogaya</t>
  </si>
  <si>
    <t>26NO84381B</t>
  </si>
  <si>
    <t>26CH16003A</t>
  </si>
  <si>
    <t>Kamva Dzena</t>
  </si>
  <si>
    <t>26DZ49104K</t>
  </si>
  <si>
    <t>Emihle Faku</t>
  </si>
  <si>
    <t>26FA46304E</t>
  </si>
  <si>
    <t>Lelethu Faku</t>
  </si>
  <si>
    <t>26FA10803L</t>
  </si>
  <si>
    <t>Lulama Gatyana</t>
  </si>
  <si>
    <t>26GA37802L</t>
  </si>
  <si>
    <t>Alulutho Gela</t>
  </si>
  <si>
    <t>26GE37916A</t>
  </si>
  <si>
    <t>Anelisa Tyelentombi</t>
  </si>
  <si>
    <t>26TY84098A</t>
  </si>
  <si>
    <t>Agricultural management</t>
  </si>
  <si>
    <t>Tadiwa Hongoro</t>
  </si>
  <si>
    <t>Hlonela Jali</t>
  </si>
  <si>
    <t>26JA89181H</t>
  </si>
  <si>
    <t>Imange Konzani</t>
  </si>
  <si>
    <t>26KO26099I</t>
  </si>
  <si>
    <t>Siphelele Made</t>
  </si>
  <si>
    <t>26MA88140S</t>
  </si>
  <si>
    <t>Abonge Mandeka</t>
  </si>
  <si>
    <t>Civil / Industrial Engineering</t>
  </si>
  <si>
    <t>26MA09697A</t>
  </si>
  <si>
    <t>Boniswa Rethabile Maphasa</t>
  </si>
  <si>
    <t>26MA07354B</t>
  </si>
  <si>
    <t>H Economics</t>
  </si>
  <si>
    <t>Qhawe Mangaliso Matthwes</t>
  </si>
  <si>
    <t>26MA86541Q</t>
  </si>
  <si>
    <t>Bcom IS</t>
  </si>
  <si>
    <t>Inathi Mbengashe</t>
  </si>
  <si>
    <t>IT &amp; Education</t>
  </si>
  <si>
    <t>26MB65957E</t>
  </si>
  <si>
    <t>Lathitha Ngalonkulu</t>
  </si>
  <si>
    <t>26NG83146L</t>
  </si>
  <si>
    <t>Mechanical Eng</t>
  </si>
  <si>
    <t>Endinako Ngcayisa</t>
  </si>
  <si>
    <t>Electrical Eng</t>
  </si>
  <si>
    <t>26NG72448E</t>
  </si>
  <si>
    <t>Eletrical Engineering</t>
  </si>
  <si>
    <t>Siphiwesihle Nongoma</t>
  </si>
  <si>
    <t>26NO38263S</t>
  </si>
  <si>
    <t>Marine Eng</t>
  </si>
  <si>
    <t>Asonwabile Nopondo</t>
  </si>
  <si>
    <t>26NO86330A</t>
  </si>
  <si>
    <t>self Applied</t>
  </si>
  <si>
    <t>26NQ74114U</t>
  </si>
  <si>
    <t>Sinoxolo Ntanda</t>
  </si>
  <si>
    <t>26NTO5649S</t>
  </si>
  <si>
    <t>Sixolise Advance Ntwanambi</t>
  </si>
  <si>
    <t>26SI71315S</t>
  </si>
  <si>
    <t>Sinazo Maqwati</t>
  </si>
  <si>
    <t>Diploma in inventory and stores man</t>
  </si>
  <si>
    <t>26MA05176S</t>
  </si>
  <si>
    <t>Bachelor in community development</t>
  </si>
  <si>
    <t>Due Date</t>
  </si>
  <si>
    <t>No application — deadline passed</t>
  </si>
  <si>
    <t>Nosisi Sidela</t>
  </si>
  <si>
    <t>265005794N</t>
  </si>
  <si>
    <t>Lilitha Mtendeje Swarbooi</t>
  </si>
  <si>
    <t>26SW41121L</t>
  </si>
  <si>
    <t>Kwakhanya Shaun Tembani</t>
  </si>
  <si>
    <t>26TE06085K</t>
  </si>
  <si>
    <t>Electrical Engineering / Industrial Engineering</t>
  </si>
  <si>
    <t>26WI054290</t>
  </si>
  <si>
    <t>Lisabele Xoki</t>
  </si>
  <si>
    <t>26XO37202L</t>
  </si>
  <si>
    <t>Civil Eng</t>
  </si>
  <si>
    <t>Onika Zanendaba</t>
  </si>
  <si>
    <t>Electrical Eng / IT</t>
  </si>
  <si>
    <t>26ZA40565O</t>
  </si>
  <si>
    <t>Mthetheleli Ndlebe</t>
  </si>
  <si>
    <t>26ND74302M</t>
  </si>
  <si>
    <t>IT( Application Development)</t>
  </si>
  <si>
    <t>Awetu Ndwayi</t>
  </si>
  <si>
    <t>26ND69129A</t>
  </si>
  <si>
    <t>Lunike'Elihle Libongo Ntlangamso</t>
  </si>
  <si>
    <t>diploma in IT</t>
  </si>
  <si>
    <t>26NT36122L</t>
  </si>
  <si>
    <t>Lathitha Gola</t>
  </si>
  <si>
    <t>Bachelor of nursing ext</t>
  </si>
  <si>
    <t>26GO33949L</t>
  </si>
  <si>
    <t>BSc in Occup.Therapy</t>
  </si>
  <si>
    <t>Lisakhanya Gquka</t>
  </si>
  <si>
    <t>Diploma in Law enforcement</t>
  </si>
  <si>
    <t>26GQ70303L</t>
  </si>
  <si>
    <t>Zingce Kalawe</t>
  </si>
  <si>
    <t>26KA84968Z</t>
  </si>
  <si>
    <t>Mvana Matinise</t>
  </si>
  <si>
    <t>Diploma in public relation manage</t>
  </si>
  <si>
    <t>26MA15942M</t>
  </si>
  <si>
    <t>Simamkele Batyi</t>
  </si>
  <si>
    <t>26BA13388S</t>
  </si>
  <si>
    <t>Sivenathi Dekeda</t>
  </si>
  <si>
    <t>26DE65166S</t>
  </si>
  <si>
    <t>Siphokuhle Gaga</t>
  </si>
  <si>
    <t>0680335739</t>
  </si>
  <si>
    <t>26GA79089S</t>
  </si>
  <si>
    <t>Public Relations &amp; communication</t>
  </si>
  <si>
    <t>Avuyile Hlobo</t>
  </si>
  <si>
    <t>26HL36152A</t>
  </si>
  <si>
    <t>Thimna Lamani</t>
  </si>
  <si>
    <t>26LA63036T</t>
  </si>
  <si>
    <t>Liyanda Langbooi</t>
  </si>
  <si>
    <t>26LI10417L</t>
  </si>
  <si>
    <t>Likhaya Mbilini</t>
  </si>
  <si>
    <t>26MB62608L</t>
  </si>
  <si>
    <t>Mbasa Mngazi</t>
  </si>
  <si>
    <t>26MN18934M</t>
  </si>
  <si>
    <t>Aphiwe Mzongwana</t>
  </si>
  <si>
    <t>26MZ29733A</t>
  </si>
  <si>
    <t>Linomtha Ngamlana</t>
  </si>
  <si>
    <t>26NG36752L</t>
  </si>
  <si>
    <t>Malixole Pinda</t>
  </si>
  <si>
    <t>26PI40503M</t>
  </si>
  <si>
    <t>Amila Sandlana</t>
  </si>
  <si>
    <t>26SA25515A</t>
  </si>
  <si>
    <t>Yanelisiwe Sebezo</t>
  </si>
  <si>
    <t>HR Management</t>
  </si>
  <si>
    <t>26SE62373Y</t>
  </si>
  <si>
    <t>Andiswa Sibene</t>
  </si>
  <si>
    <t>Bachelor of arts (Law)</t>
  </si>
  <si>
    <t>26SI62138A</t>
  </si>
  <si>
    <t>Ntombizodwa Singata</t>
  </si>
  <si>
    <t>Tourism development &amp; management</t>
  </si>
  <si>
    <t>26SI33211N</t>
  </si>
  <si>
    <t>Oyisa Sonandi</t>
  </si>
  <si>
    <t>26SO99781O</t>
  </si>
  <si>
    <t>Unakho Patricia Tsolo</t>
  </si>
  <si>
    <t>Nosango</t>
  </si>
  <si>
    <t>26TS59251U</t>
  </si>
  <si>
    <t>Ntlantla Olwethu Blom</t>
  </si>
  <si>
    <t>26BL55255N</t>
  </si>
  <si>
    <t>Mazimandile Blou</t>
  </si>
  <si>
    <t>26BL44258M</t>
  </si>
  <si>
    <t>Yibanathi Sinawo Dike</t>
  </si>
  <si>
    <t>26DI70538Y</t>
  </si>
  <si>
    <t>Yandisa Gqali</t>
  </si>
  <si>
    <t>Yndiswa</t>
  </si>
  <si>
    <t>26GQ31097Y</t>
  </si>
  <si>
    <t>Thuliswa Jansen</t>
  </si>
  <si>
    <t>26JA44973T</t>
  </si>
  <si>
    <t>Sibabalwe Jantjies</t>
  </si>
  <si>
    <t>26JA75724S</t>
  </si>
  <si>
    <t>Uyanda Majali</t>
  </si>
  <si>
    <t>26MA72522U</t>
  </si>
  <si>
    <t>Abongile Sitenge</t>
  </si>
  <si>
    <t>26SI32846A</t>
  </si>
  <si>
    <t>Liyema Sompani</t>
  </si>
  <si>
    <t>26SO48148L</t>
  </si>
  <si>
    <t>Sivenathi Tlale</t>
  </si>
  <si>
    <t>26TL09425S</t>
  </si>
  <si>
    <t>Public Relations</t>
  </si>
  <si>
    <t>Syolise Vandala</t>
  </si>
  <si>
    <t>Human movement science</t>
  </si>
  <si>
    <t>26VA72182S</t>
  </si>
  <si>
    <t>Bulumko Vellem</t>
  </si>
  <si>
    <t>Okuhle Vena</t>
  </si>
  <si>
    <t>Bcom in finance ext</t>
  </si>
  <si>
    <t>26VE70820O</t>
  </si>
  <si>
    <t>Banking</t>
  </si>
  <si>
    <t>Inam Okuhle Williams</t>
  </si>
  <si>
    <t>26WI69794I</t>
  </si>
  <si>
    <t>Simanye Benuka</t>
  </si>
  <si>
    <t>26BE11515S</t>
  </si>
  <si>
    <t>Mihle Inga Damba</t>
  </si>
  <si>
    <t>Lukhouthando Gola</t>
  </si>
  <si>
    <t>26GO44955L</t>
  </si>
  <si>
    <t>Hlakanipha Gqaliwe</t>
  </si>
  <si>
    <t>26GQ94241H</t>
  </si>
  <si>
    <t>Lithemba Isaac</t>
  </si>
  <si>
    <t>26IS07893L</t>
  </si>
  <si>
    <t>COMMUNICATION NETWORKS (IT)</t>
  </si>
  <si>
    <t>Olwakhe Swartbooi</t>
  </si>
  <si>
    <t>@Olwakheswartbooi.24</t>
  </si>
  <si>
    <t>26SW05320O</t>
  </si>
  <si>
    <t>Sikho Koli</t>
  </si>
  <si>
    <t>26KO26619S</t>
  </si>
  <si>
    <t>Siphelele Mfo</t>
  </si>
  <si>
    <t>Biotechnology ext</t>
  </si>
  <si>
    <t>26MF69169S</t>
  </si>
  <si>
    <t>Marine science extended</t>
  </si>
  <si>
    <t>Latita Mrwetyana</t>
  </si>
  <si>
    <t>Logistics Ext</t>
  </si>
  <si>
    <t>26MR07528L</t>
  </si>
  <si>
    <t>Khanyisile Thsaba</t>
  </si>
  <si>
    <t>thsabak@gmail.com</t>
  </si>
  <si>
    <t>.Kholisile_xe(5,8)</t>
  </si>
  <si>
    <t>26TH84619K</t>
  </si>
  <si>
    <t>Fidel Nogalawe</t>
  </si>
  <si>
    <t>26NO38392A</t>
  </si>
  <si>
    <t>Ziyanda Kim Pilisani</t>
  </si>
  <si>
    <t>26PI08807Z</t>
  </si>
  <si>
    <t>Axolile Bacu</t>
  </si>
  <si>
    <t>Hcert: Law Enforcement</t>
  </si>
  <si>
    <t>26BA21234A</t>
  </si>
  <si>
    <t>Sinqwenelokuhle Liyema Biko</t>
  </si>
  <si>
    <t>Small Business Management</t>
  </si>
  <si>
    <t>26BI23957S</t>
  </si>
  <si>
    <t>IT ( Application Develpment)</t>
  </si>
  <si>
    <t>Lathitha Dlephu</t>
  </si>
  <si>
    <t>26DL48665L</t>
  </si>
  <si>
    <t>Haydon Arnolds</t>
  </si>
  <si>
    <t>Did not submit</t>
  </si>
  <si>
    <t>Lisakhanya Dyantyi</t>
  </si>
  <si>
    <t>26DY54779L</t>
  </si>
  <si>
    <t>Lithemba Fetu</t>
  </si>
  <si>
    <t>26FE75889L</t>
  </si>
  <si>
    <t>Herschelle Barendse</t>
  </si>
  <si>
    <t>Likhanyise Geelbooi</t>
  </si>
  <si>
    <t>Digital media design</t>
  </si>
  <si>
    <t>26GE89754L</t>
  </si>
  <si>
    <t>Public relations and communications</t>
  </si>
  <si>
    <t>Inam Gqozo</t>
  </si>
  <si>
    <t>26GQ80887I</t>
  </si>
  <si>
    <t>Bathandwa Mabongo</t>
  </si>
  <si>
    <t>Khanya Jackson</t>
  </si>
  <si>
    <t>91032/91632</t>
  </si>
  <si>
    <t>26JA22637K</t>
  </si>
  <si>
    <t>Iza Joyi</t>
  </si>
  <si>
    <t>26JO93520I</t>
  </si>
  <si>
    <t>Xolisa Welcome Mahala</t>
  </si>
  <si>
    <t>26MA64269X</t>
  </si>
  <si>
    <t>Mihl'emihle Kati-kati</t>
  </si>
  <si>
    <t>26KA15059M</t>
  </si>
  <si>
    <t>Okuhle Lolo</t>
  </si>
  <si>
    <t>Management Extended</t>
  </si>
  <si>
    <t>26LO38034O</t>
  </si>
  <si>
    <t>Ahlumile Somila Mabope</t>
  </si>
  <si>
    <t>26MA83161A</t>
  </si>
  <si>
    <t>Imange Mbovane</t>
  </si>
  <si>
    <t>26MB64770I</t>
  </si>
  <si>
    <t>Lathitha Macala</t>
  </si>
  <si>
    <t>26MA83297L</t>
  </si>
  <si>
    <t>Anam Likhona Mdoti</t>
  </si>
  <si>
    <t>26MN98056A</t>
  </si>
  <si>
    <t>Inganathi Pearl Madwara</t>
  </si>
  <si>
    <t>Diploma Management extended</t>
  </si>
  <si>
    <t>26MA89351L</t>
  </si>
  <si>
    <t>Yolanda Mkele</t>
  </si>
  <si>
    <t>26MK94179Y</t>
  </si>
  <si>
    <t>Public Relations Management</t>
  </si>
  <si>
    <t>26MN69354S</t>
  </si>
  <si>
    <t>Likhaya Prince Ngceno</t>
  </si>
  <si>
    <t>26NG78873L</t>
  </si>
  <si>
    <t>Yanga Stamper</t>
  </si>
  <si>
    <t>26ST67205Y</t>
  </si>
  <si>
    <t>Ayabonga Magqaza</t>
  </si>
  <si>
    <t>26MA63116A</t>
  </si>
  <si>
    <t>Civil Engineerimh</t>
  </si>
  <si>
    <t>Iviwe Stofile</t>
  </si>
  <si>
    <t>26ST76726I</t>
  </si>
  <si>
    <t>Aicha Toure</t>
  </si>
  <si>
    <t>26TO79311A</t>
  </si>
  <si>
    <t>Cwenga Xiphu</t>
  </si>
  <si>
    <t>Tairiq Ahmed</t>
  </si>
  <si>
    <t>26AH06133T</t>
  </si>
  <si>
    <t>Lee-Ann Zoetland</t>
  </si>
  <si>
    <t>26ZO63645L</t>
  </si>
  <si>
    <t>Akhanani Mashiqana</t>
  </si>
  <si>
    <t>Sport Management</t>
  </si>
  <si>
    <t>Sinesihle Izabel Mathomane</t>
  </si>
  <si>
    <t>26MA20812S</t>
  </si>
  <si>
    <t>Siyolise Shaun Baatjie</t>
  </si>
  <si>
    <t>26BA41405S</t>
  </si>
  <si>
    <t>Masibulele Mayana</t>
  </si>
  <si>
    <t>26MA62917M</t>
  </si>
  <si>
    <t>Ambeswa Mbanva</t>
  </si>
  <si>
    <t>26MB15668A</t>
  </si>
  <si>
    <t>Owam Taira Mgqobele</t>
  </si>
  <si>
    <t>26MG21137O</t>
  </si>
  <si>
    <t>Lihle Ganda-Ganda</t>
  </si>
  <si>
    <t>26GA89311L</t>
  </si>
  <si>
    <t>Liyabona Rene Londa</t>
  </si>
  <si>
    <t>26LO48561L</t>
  </si>
  <si>
    <t>Imange Mkhuzangwe</t>
  </si>
  <si>
    <t>26MK98226I</t>
  </si>
  <si>
    <t>Siyolise Sibusiso Mlambo</t>
  </si>
  <si>
    <t>26ML56736S</t>
  </si>
  <si>
    <t>Mihlali Mnyamana</t>
  </si>
  <si>
    <t>26MN05711M</t>
  </si>
  <si>
    <t>Olwethu Mnyhila</t>
  </si>
  <si>
    <t>26MN06741O</t>
  </si>
  <si>
    <t>Anelisa Mnana</t>
  </si>
  <si>
    <t>Visual Arts</t>
  </si>
  <si>
    <t>26MN21452A</t>
  </si>
  <si>
    <t>Sisipho Legeto Msweli</t>
  </si>
  <si>
    <t>26MS406375</t>
  </si>
  <si>
    <t>Ongama Precious Mpongwana</t>
  </si>
  <si>
    <t>26MP02800O</t>
  </si>
  <si>
    <t>Aviwe Gotyana</t>
  </si>
  <si>
    <t>Mechanical and Civil Engineering</t>
  </si>
  <si>
    <t>26GO78253A</t>
  </si>
  <si>
    <t>Siphosihle Shlrely Jokani</t>
  </si>
  <si>
    <t>IT/HR</t>
  </si>
  <si>
    <t>26JO01838S</t>
  </si>
  <si>
    <t>Lisakhanya Noruka</t>
  </si>
  <si>
    <t>Diploma In Sports Management</t>
  </si>
  <si>
    <t>26NO06417L</t>
  </si>
  <si>
    <t>Lithetha Kale</t>
  </si>
  <si>
    <t>26KA61521L</t>
  </si>
  <si>
    <t>Sivenathi Kiva</t>
  </si>
  <si>
    <t>26KI74063S</t>
  </si>
  <si>
    <t>Iviwe Solami Kolisi</t>
  </si>
  <si>
    <t>26KO62340I</t>
  </si>
  <si>
    <t>Emihle Maphaphu</t>
  </si>
  <si>
    <t>26MA26828E</t>
  </si>
  <si>
    <t>Kungawo Mgqaliso</t>
  </si>
  <si>
    <t>Diploma in public relation management</t>
  </si>
  <si>
    <t>26MG33452K</t>
  </si>
  <si>
    <t>Lisekho Mase</t>
  </si>
  <si>
    <t>26MA51772L</t>
  </si>
  <si>
    <t>Entle Mbengashe</t>
  </si>
  <si>
    <t>Emihle Gift Mqadi</t>
  </si>
  <si>
    <t>26MQ24815E</t>
  </si>
  <si>
    <t>Sthembiso Mqalekiso</t>
  </si>
  <si>
    <t>26MQ32936S</t>
  </si>
  <si>
    <t>Mbalentle Mlityalwa</t>
  </si>
  <si>
    <t>26ML17950M</t>
  </si>
  <si>
    <t>Akholiwe Mshushumbe</t>
  </si>
  <si>
    <t>234101938 </t>
  </si>
  <si>
    <t>26MS20668A</t>
  </si>
  <si>
    <t>Lindokuhle Mti</t>
  </si>
  <si>
    <t>Aqhama Moko</t>
  </si>
  <si>
    <t>26MO22086A</t>
  </si>
  <si>
    <t>Sibabalwe Ncipa</t>
  </si>
  <si>
    <t>26NC80992S</t>
  </si>
  <si>
    <t>Alulutho Mojalefa Ngalwa</t>
  </si>
  <si>
    <t>26NG57497A</t>
  </si>
  <si>
    <t>Esihle Msizi</t>
  </si>
  <si>
    <t>26MS03063E</t>
  </si>
  <si>
    <t>Phumelela Plaatjie</t>
  </si>
  <si>
    <t>26PL89029P</t>
  </si>
  <si>
    <t>Mathematical statistics</t>
  </si>
  <si>
    <t>Yolisa Esona Mtotoyi</t>
  </si>
  <si>
    <t>26MT82847E</t>
  </si>
  <si>
    <t>Zikhona Platyi</t>
  </si>
  <si>
    <t>Hcert : Law Enforcement</t>
  </si>
  <si>
    <t>26PL32866Z</t>
  </si>
  <si>
    <t>Emihle Ndinisa</t>
  </si>
  <si>
    <t>26ND41170N</t>
  </si>
  <si>
    <t>Akhona Sompani</t>
  </si>
  <si>
    <t>Mechanical engineering ext</t>
  </si>
  <si>
    <t>26SO24353A</t>
  </si>
  <si>
    <t>Bsc Geology</t>
  </si>
  <si>
    <t>Indibabale Ngca</t>
  </si>
  <si>
    <t>26NG676991</t>
  </si>
  <si>
    <t>Simamkele Nkani</t>
  </si>
  <si>
    <t>26SI81566N</t>
  </si>
  <si>
    <t>Esona Nogoqa</t>
  </si>
  <si>
    <t>26NO71896E</t>
  </si>
  <si>
    <t>Linomtha Yonela Notshoba</t>
  </si>
  <si>
    <t>Sisipho Abegail Sikiti</t>
  </si>
  <si>
    <t>26SI13285S</t>
  </si>
  <si>
    <t>Amyoli Siko</t>
  </si>
  <si>
    <t>26SI11313A</t>
  </si>
  <si>
    <t>Sinalo Tolom</t>
  </si>
  <si>
    <t>26TO97718S</t>
  </si>
  <si>
    <t>Sinawo Thontsi</t>
  </si>
  <si>
    <t>26TH23034S</t>
  </si>
  <si>
    <t>Lusapho Vakala</t>
  </si>
  <si>
    <t>26VA09092L</t>
  </si>
  <si>
    <t>Siyolise Xali</t>
  </si>
  <si>
    <t>26XA23023S</t>
  </si>
  <si>
    <t>Luniko Xhango</t>
  </si>
  <si>
    <t>Bcom in economics and econometrics ext</t>
  </si>
  <si>
    <t>26XH51914L</t>
  </si>
  <si>
    <t>Ovayo Lamla Yanta</t>
  </si>
  <si>
    <t>Logistics Extended</t>
  </si>
  <si>
    <t>26YA66451O</t>
  </si>
  <si>
    <t>Milisa Yoyo</t>
  </si>
  <si>
    <t>26YO81616M</t>
  </si>
  <si>
    <t>26NE27332K</t>
  </si>
  <si>
    <t>Bachelor of Education foundation</t>
  </si>
  <si>
    <t>Inga Ngcwangu</t>
  </si>
  <si>
    <t>26NG48131I</t>
  </si>
  <si>
    <t>Asenathi Ngqongwe</t>
  </si>
  <si>
    <t>Diploma in public relations management</t>
  </si>
  <si>
    <t>26NG15228A</t>
  </si>
  <si>
    <t>Asekho Nokulila</t>
  </si>
  <si>
    <t>Ahmed Zubair Loonat</t>
  </si>
  <si>
    <t>26LO054602</t>
  </si>
  <si>
    <t>Mlamli Ntloya</t>
  </si>
  <si>
    <t>Asakhe Olona Ndinisa</t>
  </si>
  <si>
    <t>nDinisA07#</t>
  </si>
  <si>
    <t>26ND35294A</t>
  </si>
  <si>
    <t>Lisolethu Skiti</t>
  </si>
  <si>
    <t>26SK16954</t>
  </si>
  <si>
    <t>Tamara Allison Sampson</t>
  </si>
  <si>
    <t>26SA06289T</t>
  </si>
  <si>
    <t>Sohlomela Sundu</t>
  </si>
  <si>
    <t>26SU59617S</t>
  </si>
  <si>
    <t>Kamryn Saskia Turner</t>
  </si>
  <si>
    <t>26TU40466K</t>
  </si>
  <si>
    <t>Banoyolo Bazi</t>
  </si>
  <si>
    <t>Diploma in Public relation management</t>
  </si>
  <si>
    <t>26BA57847B</t>
  </si>
  <si>
    <t>Dip PR &amp; Comm</t>
  </si>
  <si>
    <t>Hayley Weideman</t>
  </si>
  <si>
    <t>26WE93362H</t>
  </si>
  <si>
    <t>Ayabulela Doli</t>
  </si>
  <si>
    <t>Diploma in logistics</t>
  </si>
  <si>
    <t>26DO58137A</t>
  </si>
  <si>
    <t>Asemahle Gqotholo</t>
  </si>
  <si>
    <t>26GQ62926A</t>
  </si>
  <si>
    <t>Food science &amp; Technology.</t>
  </si>
  <si>
    <t>Asive Hala</t>
  </si>
  <si>
    <t>26HA58591A</t>
  </si>
  <si>
    <t>Ambesiwe Jongwana</t>
  </si>
  <si>
    <t>Dip in logistics</t>
  </si>
  <si>
    <t>26JO64852A</t>
  </si>
  <si>
    <t>Onela Kalani</t>
  </si>
  <si>
    <t>26KA58891O</t>
  </si>
  <si>
    <t>Inganathi Kani</t>
  </si>
  <si>
    <t>26KA59190I</t>
  </si>
  <si>
    <t>Ayigayil Krwaxa</t>
  </si>
  <si>
    <t>26KR02014A</t>
  </si>
  <si>
    <t>Alizwa Madlingozi</t>
  </si>
  <si>
    <t>26MA59597A</t>
  </si>
  <si>
    <t>Lwandisiwe Mafuya</t>
  </si>
  <si>
    <t>Zinhle Mazomba</t>
  </si>
  <si>
    <t>26MA60648Z</t>
  </si>
  <si>
    <t>Sinothando Bedeshe</t>
  </si>
  <si>
    <t>26BE68844S</t>
  </si>
  <si>
    <t>Emihle Boyce</t>
  </si>
  <si>
    <t>26BO12493E</t>
  </si>
  <si>
    <t>Yongama Mbokri</t>
  </si>
  <si>
    <t>HCert in Law</t>
  </si>
  <si>
    <t>26MB60348Y</t>
  </si>
  <si>
    <t>Dip Journalism</t>
  </si>
  <si>
    <t>Aluvuyo Jezi</t>
  </si>
  <si>
    <t>26JE87290A</t>
  </si>
  <si>
    <t>Nomvelo Matjane</t>
  </si>
  <si>
    <t>26MA47095N</t>
  </si>
  <si>
    <t>Mihle Shanty Mendile</t>
  </si>
  <si>
    <t>26ME56011M</t>
  </si>
  <si>
    <t>Asemahle Mhlanganyelwa</t>
  </si>
  <si>
    <t>26MH61027A</t>
  </si>
  <si>
    <t>Dip in Tourism</t>
  </si>
  <si>
    <t>Olwethu Mtana</t>
  </si>
  <si>
    <t>26MT67847O</t>
  </si>
  <si>
    <t>Kwanda Mzobotshi</t>
  </si>
  <si>
    <t>26MZ08636L</t>
  </si>
  <si>
    <t>Dip mechanical engineering</t>
  </si>
  <si>
    <t>Bethusike Mdilitwana Bethusile</t>
  </si>
  <si>
    <t>Self Appiled</t>
  </si>
  <si>
    <t>26MD48374B</t>
  </si>
  <si>
    <t>Isakhanya Ralo</t>
  </si>
  <si>
    <t>26RA62284I</t>
  </si>
  <si>
    <t>Xhantilomzi Nkwinti</t>
  </si>
  <si>
    <t>26NK32701X</t>
  </si>
  <si>
    <t>Ntombikayise Ntisa</t>
  </si>
  <si>
    <t>Somangaye Selani</t>
  </si>
  <si>
    <t>26SE64176S</t>
  </si>
  <si>
    <t>Siphosethu Oliphant</t>
  </si>
  <si>
    <t>26OL63041S</t>
  </si>
  <si>
    <t>Siyanda Tshitshi</t>
  </si>
  <si>
    <t>26TS33894S</t>
  </si>
  <si>
    <t>Anganathi Sixolo</t>
  </si>
  <si>
    <t>26SI08361A</t>
  </si>
  <si>
    <t>Asivenathi Sondlo</t>
  </si>
  <si>
    <t>HCert in law enforcement</t>
  </si>
  <si>
    <t>26SO59611A</t>
  </si>
  <si>
    <t>Asakhe Tofile</t>
  </si>
  <si>
    <t>26TO63109A</t>
  </si>
  <si>
    <t>Anawo Tose</t>
  </si>
  <si>
    <t>26TO63417A</t>
  </si>
  <si>
    <t>Yonela Tukani</t>
  </si>
  <si>
    <t>26YO63725T</t>
  </si>
  <si>
    <t>Lihlumelo Twenty</t>
  </si>
  <si>
    <t>26TW73194L</t>
  </si>
  <si>
    <t>Hlomla Zondani</t>
  </si>
  <si>
    <t>26ZO95558H</t>
  </si>
  <si>
    <t>Amyoli Junior Bunge</t>
  </si>
  <si>
    <t>26BU07173A</t>
  </si>
  <si>
    <t>Seko Faba</t>
  </si>
  <si>
    <t>26FA93494S</t>
  </si>
  <si>
    <t>Elam Fuzani</t>
  </si>
  <si>
    <t>26FU18052E</t>
  </si>
  <si>
    <t>Lehlohonono Hani</t>
  </si>
  <si>
    <t>26HA92465L</t>
  </si>
  <si>
    <t>BSC in environmental Science</t>
  </si>
  <si>
    <t>Mihlali Maneli</t>
  </si>
  <si>
    <t>26MA91574M</t>
  </si>
  <si>
    <t>Ndzondelelo Manqina</t>
  </si>
  <si>
    <t>26MA91005N</t>
  </si>
  <si>
    <t>Thimna Manyathi</t>
  </si>
  <si>
    <t>Dip in marketing</t>
  </si>
  <si>
    <t>26MA83020T</t>
  </si>
  <si>
    <t>Bongani Memani</t>
  </si>
  <si>
    <t>26ME01493B</t>
  </si>
  <si>
    <t>Oyisa Zukhanye Mnuna</t>
  </si>
  <si>
    <t>26MN90245O</t>
  </si>
  <si>
    <t>Likhaya Ncanywa</t>
  </si>
  <si>
    <t>26NC89469L</t>
  </si>
  <si>
    <t>Ayabulela Nyembezi</t>
  </si>
  <si>
    <t>26NY88642A</t>
  </si>
  <si>
    <t>Liyema Peyi</t>
  </si>
  <si>
    <t>26PE88066L</t>
  </si>
  <si>
    <t>Usisipho Sifo</t>
  </si>
  <si>
    <t>26SI14663U</t>
  </si>
  <si>
    <t>Hlumelo Simon</t>
  </si>
  <si>
    <t>Diploma in marketing</t>
  </si>
  <si>
    <t>26SI87516H</t>
  </si>
  <si>
    <t>Usenathi Bakawuli</t>
  </si>
  <si>
    <t>Piwe Besi</t>
  </si>
  <si>
    <t>26BE84950P</t>
  </si>
  <si>
    <t>Achumile Bill</t>
  </si>
  <si>
    <t>BA in HR</t>
  </si>
  <si>
    <t>26BI85485A</t>
  </si>
  <si>
    <t>Bachelor in public admin</t>
  </si>
  <si>
    <t>Lulamela Bill</t>
  </si>
  <si>
    <t>26BI02800L</t>
  </si>
  <si>
    <t>Liyabona Bobo</t>
  </si>
  <si>
    <t>Nomfusi Bolonti</t>
  </si>
  <si>
    <t>26BO53401N</t>
  </si>
  <si>
    <t>Ande Booi</t>
  </si>
  <si>
    <t>26BO10294A</t>
  </si>
  <si>
    <t>Kolosangoyehova Cezula</t>
  </si>
  <si>
    <t>Anathi Dyinkwana</t>
  </si>
  <si>
    <t>26DY77915A</t>
  </si>
  <si>
    <t>Liyakhanya Gamanda</t>
  </si>
  <si>
    <t>26GA06237L</t>
  </si>
  <si>
    <t>Lunathi Gcakasi</t>
  </si>
  <si>
    <t>26GC88895L</t>
  </si>
  <si>
    <t>Lisakhanya Jacobs</t>
  </si>
  <si>
    <t>Diploma in tourism management</t>
  </si>
  <si>
    <t>BA(Hospitality Management)</t>
  </si>
  <si>
    <t>26JA90044L</t>
  </si>
  <si>
    <t>Ahluma Kom</t>
  </si>
  <si>
    <t>26KO46942A</t>
  </si>
  <si>
    <t>Sinelitha Lusizi</t>
  </si>
  <si>
    <t>26LU81400S</t>
  </si>
  <si>
    <t>Lebu Ma-awu</t>
  </si>
  <si>
    <t>26MA11809L</t>
  </si>
  <si>
    <t>Olwethu Mani</t>
  </si>
  <si>
    <t>Onelitha Matiwane</t>
  </si>
  <si>
    <t>BNur ext</t>
  </si>
  <si>
    <t>BHS(Sport&amp;exercise science)</t>
  </si>
  <si>
    <t>26MA91070O</t>
  </si>
  <si>
    <t>Sanele Matiwane</t>
  </si>
  <si>
    <t>Dip in public relation management</t>
  </si>
  <si>
    <t>26MA07151S</t>
  </si>
  <si>
    <t>Bachelor of social worker</t>
  </si>
  <si>
    <t>Liyabona Mavelana</t>
  </si>
  <si>
    <t>Liyathandwa Mavelana</t>
  </si>
  <si>
    <t>Philasande Mbono</t>
  </si>
  <si>
    <t>26MB16462P</t>
  </si>
  <si>
    <t>Anelisa Mngcokoca</t>
  </si>
  <si>
    <t>Bachelor of Education inter</t>
  </si>
  <si>
    <t>26MN85976A</t>
  </si>
  <si>
    <t>Tsego Motloheloa</t>
  </si>
  <si>
    <t>26MO33931T</t>
  </si>
  <si>
    <t>Thulubeke Mtya</t>
  </si>
  <si>
    <t>Endinako Ncamiso</t>
  </si>
  <si>
    <t>Unathi Ndongeni</t>
  </si>
  <si>
    <t>26ND53344U</t>
  </si>
  <si>
    <t>Siyathemba Ndziba</t>
  </si>
  <si>
    <t>Shaun Ngcibi</t>
  </si>
  <si>
    <t>Diploma in Public Relation Management</t>
  </si>
  <si>
    <t>26NG62459S</t>
  </si>
  <si>
    <t>Amyoli Ningi</t>
  </si>
  <si>
    <t>26NI76777A</t>
  </si>
  <si>
    <t>Lisakhanya Nkone</t>
  </si>
  <si>
    <t>26NK36757L</t>
  </si>
  <si>
    <t>Lilitha Nolisi</t>
  </si>
  <si>
    <t>26NO32512L</t>
  </si>
  <si>
    <t>Liyabona Nonjojo</t>
  </si>
  <si>
    <t>26NO24364L</t>
  </si>
  <si>
    <t>Ntombikayise Ntswahlana</t>
  </si>
  <si>
    <t>Uzukhanye Peter</t>
  </si>
  <si>
    <t>BA(Public Management)</t>
  </si>
  <si>
    <t>26PE86302U</t>
  </si>
  <si>
    <t>Leah Saki</t>
  </si>
  <si>
    <t>Dip in HR</t>
  </si>
  <si>
    <t>Public Relations and Communication</t>
  </si>
  <si>
    <t>Public Relations and Communications</t>
  </si>
  <si>
    <t>Inam Siwudla</t>
  </si>
  <si>
    <t>Swartbooi Miranda</t>
  </si>
  <si>
    <t>26SW91341M</t>
  </si>
  <si>
    <t>Lisakhanya Tshitiza</t>
  </si>
  <si>
    <t>26TS89382L</t>
  </si>
  <si>
    <t>Aqhama Tweyi</t>
  </si>
  <si>
    <t>Linawe Tyanase</t>
  </si>
  <si>
    <t>26TY90903L</t>
  </si>
  <si>
    <t>Ayabulela Wonci</t>
  </si>
  <si>
    <t>Developmental Studies</t>
  </si>
  <si>
    <t>26WO92061A</t>
  </si>
  <si>
    <t>Emihle Aliva</t>
  </si>
  <si>
    <t>26AL86270E</t>
  </si>
  <si>
    <t>Indiphile Batyi</t>
  </si>
  <si>
    <t>26BA35479I</t>
  </si>
  <si>
    <t>Endinako Bawulisi</t>
  </si>
  <si>
    <t>26BA75473E</t>
  </si>
  <si>
    <t>Andisiwe Makambi</t>
  </si>
  <si>
    <t>Bachelor of Education S&amp;F</t>
  </si>
  <si>
    <t>26MA86781A</t>
  </si>
  <si>
    <t>Khazimla Matinise</t>
  </si>
  <si>
    <t>Diploma in logistics ext</t>
  </si>
  <si>
    <t>26MA73211K</t>
  </si>
  <si>
    <t>Luthabiso Maya</t>
  </si>
  <si>
    <t>Lichumile Mbewu</t>
  </si>
  <si>
    <t>26LI87146M</t>
  </si>
  <si>
    <t>Lethani Mcothama</t>
  </si>
  <si>
    <t>26MC57149L</t>
  </si>
  <si>
    <t>Ntlakanipho Mdingi</t>
  </si>
  <si>
    <t>26MD09825N</t>
  </si>
  <si>
    <t>Avela Sabelani</t>
  </si>
  <si>
    <t>Bachelor of education intermidiate</t>
  </si>
  <si>
    <t>26SA73912A</t>
  </si>
  <si>
    <t>Liyema Sonkonkono</t>
  </si>
  <si>
    <t>Namhlandile Vili</t>
  </si>
  <si>
    <t>Sisanda Zaqwalela</t>
  </si>
  <si>
    <t>HCert in Law enforcement</t>
  </si>
  <si>
    <t>26ZA88814S</t>
  </si>
  <si>
    <t>Lathitha Dyantyi</t>
  </si>
  <si>
    <t>26DY43967L</t>
  </si>
  <si>
    <t>Lihle Haliem Dyantyi</t>
  </si>
  <si>
    <t>dip in economics</t>
  </si>
  <si>
    <t>26DY60614L</t>
  </si>
  <si>
    <t>Mazi Lwandle Finca</t>
  </si>
  <si>
    <t>26FI75925M</t>
  </si>
  <si>
    <t>Inganathi Gqokoma</t>
  </si>
  <si>
    <t>26GQ11174I</t>
  </si>
  <si>
    <t>Liyanda Mabele</t>
  </si>
  <si>
    <t>26MA20786L</t>
  </si>
  <si>
    <t>Lindokuhle Mangcangaza</t>
  </si>
  <si>
    <t>26MA77857L</t>
  </si>
  <si>
    <t>Emihle Mayeki</t>
  </si>
  <si>
    <t>26MA32976E</t>
  </si>
  <si>
    <t>Sinothando Mpongoshe</t>
  </si>
  <si>
    <t>26MP05890S</t>
  </si>
  <si>
    <t>Hope Msitshana</t>
  </si>
  <si>
    <t>Alizwa Nomganga</t>
  </si>
  <si>
    <t>Ntobeko Phoxo</t>
  </si>
  <si>
    <t>26PH09855N</t>
  </si>
  <si>
    <t>BSc Biotechnology</t>
  </si>
  <si>
    <t>Ntlahla Roseman Vetini</t>
  </si>
  <si>
    <t>26VE60954N</t>
  </si>
  <si>
    <t>Bachelor of financial accounting</t>
  </si>
  <si>
    <t>Inganathi Williams</t>
  </si>
  <si>
    <t>26WI65465I</t>
  </si>
  <si>
    <t>Indiphile Zondwa Foslara</t>
  </si>
  <si>
    <t>26FO16719I</t>
  </si>
  <si>
    <t>Emihle Bangeni</t>
  </si>
  <si>
    <t>26BA15636E</t>
  </si>
  <si>
    <t>Yandisa Feni</t>
  </si>
  <si>
    <t>26FE13725Y</t>
  </si>
  <si>
    <t>Oyisa Patience Gawu</t>
  </si>
  <si>
    <t>Ovayo Komanisi</t>
  </si>
  <si>
    <t>26KO92685O</t>
  </si>
  <si>
    <t>Bachelor of Administration</t>
  </si>
  <si>
    <t>Khuselo Konongo</t>
  </si>
  <si>
    <t>26KOO8264K</t>
  </si>
  <si>
    <t>Lihle Kwanto</t>
  </si>
  <si>
    <t>26KW99257L</t>
  </si>
  <si>
    <t>Liyabona Marangula</t>
  </si>
  <si>
    <t>26MA30364L</t>
  </si>
  <si>
    <t>Saneliso Mgwadleni</t>
  </si>
  <si>
    <t>26MGO7105S</t>
  </si>
  <si>
    <t>Ompha Mhlakani</t>
  </si>
  <si>
    <t>Self Appled</t>
  </si>
  <si>
    <t>26MH57935O</t>
  </si>
  <si>
    <t>Azile Mzizi</t>
  </si>
  <si>
    <t>26MZ40645A</t>
  </si>
  <si>
    <t>B Admin</t>
  </si>
  <si>
    <t>Thandi Cindo Ngulube</t>
  </si>
  <si>
    <t>26NG15463T</t>
  </si>
  <si>
    <t>Miyolo Raga</t>
  </si>
  <si>
    <t>26RA93358M</t>
  </si>
  <si>
    <t>Likho Silevu</t>
  </si>
  <si>
    <t>26SI37341L</t>
  </si>
  <si>
    <t>Tina Silwane</t>
  </si>
  <si>
    <t>26SI8523T</t>
  </si>
  <si>
    <t>Ubenathi Siwa</t>
  </si>
  <si>
    <t>Higher Cert in Law</t>
  </si>
  <si>
    <t>26SI29693U</t>
  </si>
  <si>
    <t>Oyama Sofute</t>
  </si>
  <si>
    <t>26SO088150</t>
  </si>
  <si>
    <t>Bussiness Ma</t>
  </si>
  <si>
    <t>Anathi Sonandi</t>
  </si>
  <si>
    <t>268079857A</t>
  </si>
  <si>
    <t>Sisipho Tsili</t>
  </si>
  <si>
    <t>Endinako Mbulawa</t>
  </si>
  <si>
    <t>26MB90852E</t>
  </si>
  <si>
    <t>Siphiwo Molo</t>
  </si>
  <si>
    <t>26MO85862S</t>
  </si>
  <si>
    <t>Sinethemba Mtshoko</t>
  </si>
  <si>
    <t>26MT91033S</t>
  </si>
  <si>
    <t>Sibongile Asemahle Nkombisa</t>
  </si>
  <si>
    <t>Health Science(Comp Medicine)</t>
  </si>
  <si>
    <t>26NK91689S</t>
  </si>
  <si>
    <t>Asomeleze Lertticia Klaas</t>
  </si>
  <si>
    <t>26KLO7513A</t>
  </si>
  <si>
    <t>Bussiness Infotmatics</t>
  </si>
  <si>
    <t>Indiphile Rethabile Majola</t>
  </si>
  <si>
    <t>Bcom Marketing and Bussiness Management</t>
  </si>
  <si>
    <t>26MA87708M</t>
  </si>
  <si>
    <t>Imange Brown</t>
  </si>
  <si>
    <t>26BR85771I</t>
  </si>
  <si>
    <t>Ambesiwe Zenixole Buru</t>
  </si>
  <si>
    <t>26BU65592A</t>
  </si>
  <si>
    <t>Ahlumile Buti</t>
  </si>
  <si>
    <t>26BU84219A</t>
  </si>
  <si>
    <t>Lisakhanya Cezula</t>
  </si>
  <si>
    <t>nursing</t>
  </si>
  <si>
    <t>26CE04419L</t>
  </si>
  <si>
    <t>Amahle Asive Dikiza</t>
  </si>
  <si>
    <t>26D16781A</t>
  </si>
  <si>
    <t>Phunyezwa Dlepu</t>
  </si>
  <si>
    <t>26DL2124P</t>
  </si>
  <si>
    <t>Achuma Dyantyi</t>
  </si>
  <si>
    <t>26DY22611A</t>
  </si>
  <si>
    <t>Siyolise Dyantyi</t>
  </si>
  <si>
    <t>26DY02898S</t>
  </si>
  <si>
    <t>Endinakho Dywati</t>
  </si>
  <si>
    <t>26DY4966IE</t>
  </si>
  <si>
    <t>Hlonela Fuku</t>
  </si>
  <si>
    <t>26FA64502H</t>
  </si>
  <si>
    <t>Lisakhanya Geleba</t>
  </si>
  <si>
    <t>26GE77822L</t>
  </si>
  <si>
    <t>Emihle Gobeleni</t>
  </si>
  <si>
    <t>26GO95712E</t>
  </si>
  <si>
    <t>Sport Recreation</t>
  </si>
  <si>
    <t>Onica Goliath</t>
  </si>
  <si>
    <t>26GO22120O</t>
  </si>
  <si>
    <t>Mlamli Hani</t>
  </si>
  <si>
    <t>26HA62269M</t>
  </si>
  <si>
    <t>Avuma Jakuja</t>
  </si>
  <si>
    <t>26JA96900A</t>
  </si>
  <si>
    <t>Joy Kamangira</t>
  </si>
  <si>
    <t>26KE25259L</t>
  </si>
  <si>
    <t>Karabo Kolisang</t>
  </si>
  <si>
    <t>26KO97010K</t>
  </si>
  <si>
    <t>Vuyiseka Maleke</t>
  </si>
  <si>
    <t>Social Work / BA</t>
  </si>
  <si>
    <t>26MA56301V</t>
  </si>
  <si>
    <t>Siphosethu Rigna Mali</t>
  </si>
  <si>
    <t>26MA65598S</t>
  </si>
  <si>
    <t>Lisakhanya Malo</t>
  </si>
  <si>
    <t>26MA02143L</t>
  </si>
  <si>
    <t>Esona Mbolompo</t>
  </si>
  <si>
    <t>26MB38954E</t>
  </si>
  <si>
    <t>Public Admnistration</t>
  </si>
  <si>
    <t>Yolanda Mboniswa</t>
  </si>
  <si>
    <t>26MB38632Y</t>
  </si>
  <si>
    <t>Lisa Menziwa</t>
  </si>
  <si>
    <t>26ME03633L</t>
  </si>
  <si>
    <t>Iviwe Montso</t>
  </si>
  <si>
    <t>26MO4677I</t>
  </si>
  <si>
    <t>Lilitha Bushula</t>
  </si>
  <si>
    <t>Lisakhanya+2</t>
  </si>
  <si>
    <t>26BU26644L</t>
  </si>
  <si>
    <t>Silindokuhle Ngcolomba</t>
  </si>
  <si>
    <t>Mbali Aluta Ndesi</t>
  </si>
  <si>
    <t>Ayabulela Ngqusa</t>
  </si>
  <si>
    <t>26NG36675A</t>
  </si>
  <si>
    <t>Ithandile Ngcoza</t>
  </si>
  <si>
    <t>Tanyaradwza Dzvukamanja</t>
  </si>
  <si>
    <t>Entle Njajula</t>
  </si>
  <si>
    <t>26NJ65246E</t>
  </si>
  <si>
    <t>Simamkele Beauty Nokwe</t>
  </si>
  <si>
    <t>26NO7768S</t>
  </si>
  <si>
    <t>Mihle Cleopatra Notiki</t>
  </si>
  <si>
    <t>Amyoli Nqanqa</t>
  </si>
  <si>
    <t>26NQ18148A</t>
  </si>
  <si>
    <t>Mbali August</t>
  </si>
  <si>
    <t>Dip in People Mangagement</t>
  </si>
  <si>
    <t>26AU25817M</t>
  </si>
  <si>
    <t>Siphosethu Nquma</t>
  </si>
  <si>
    <t>26NQ63902S</t>
  </si>
  <si>
    <t>Olwethu Pukuza</t>
  </si>
  <si>
    <t>26PU29114O</t>
  </si>
  <si>
    <t>Indiphile Rafani</t>
  </si>
  <si>
    <t>26RA01592I</t>
  </si>
  <si>
    <t>Sibongiseni Rasmeni</t>
  </si>
  <si>
    <t>Self Appied</t>
  </si>
  <si>
    <t>26RA77692S</t>
  </si>
  <si>
    <t>Asenathi Roqo</t>
  </si>
  <si>
    <t>26RO46063A</t>
  </si>
  <si>
    <t>Emihle Saula</t>
  </si>
  <si>
    <t>Audrey Savanhu</t>
  </si>
  <si>
    <t>Okuhle Dyantyi</t>
  </si>
  <si>
    <t>BCom industrial Psych&amp;HR</t>
  </si>
  <si>
    <t>26OK08895D</t>
  </si>
  <si>
    <t>Zimi Inako Siyebe</t>
  </si>
  <si>
    <t>Lutho Skefile</t>
  </si>
  <si>
    <t>26SK07056L</t>
  </si>
  <si>
    <t>Vuyolwethu Stofile</t>
  </si>
  <si>
    <t>26ST78087V</t>
  </si>
  <si>
    <t>Simamkele Tete</t>
  </si>
  <si>
    <t>26TE239115</t>
  </si>
  <si>
    <t>Junior Mxolisi Eli</t>
  </si>
  <si>
    <t>BA(Public Management &amp; Govarnance</t>
  </si>
  <si>
    <t>26EL38984J</t>
  </si>
  <si>
    <t>Asive Kunge</t>
  </si>
  <si>
    <t>26KU84948A</t>
  </si>
  <si>
    <t>Ibanathi Dyasi</t>
  </si>
  <si>
    <t>Diploma In Management</t>
  </si>
  <si>
    <t>Bachalor of tourism development and management</t>
  </si>
  <si>
    <t>26TO869066</t>
  </si>
  <si>
    <t>Nosipho Tora</t>
  </si>
  <si>
    <t>26TO69372N</t>
  </si>
  <si>
    <t>Asivuyisile Maci</t>
  </si>
  <si>
    <t>Dip in PRM</t>
  </si>
  <si>
    <t>26MA83224A</t>
  </si>
  <si>
    <t>Zulime Lukholo Totsho</t>
  </si>
  <si>
    <t>26TO00019Z</t>
  </si>
  <si>
    <t>Bathandwa Vazi</t>
  </si>
  <si>
    <t>26VA58248B</t>
  </si>
  <si>
    <t>Manyano Majeke</t>
  </si>
  <si>
    <t>26MA00605M</t>
  </si>
  <si>
    <t>Public Admin</t>
  </si>
  <si>
    <t>Olwethu Marangula</t>
  </si>
  <si>
    <t>26MA37371O</t>
  </si>
  <si>
    <t>Administratiom</t>
  </si>
  <si>
    <t>Zintle Fila</t>
  </si>
  <si>
    <t>26FI85366Z</t>
  </si>
  <si>
    <t>Thalitha Mlengana</t>
  </si>
  <si>
    <t>Onikayo Mahafu</t>
  </si>
  <si>
    <t>26MA22915O</t>
  </si>
  <si>
    <t>Onke Mnyebeleza</t>
  </si>
  <si>
    <t>26MN39311O</t>
  </si>
  <si>
    <t>Zukhanye Matsha</t>
  </si>
  <si>
    <t>26SI441487</t>
  </si>
  <si>
    <t>Esihle Njwayi</t>
  </si>
  <si>
    <t>26NJ79733E</t>
  </si>
  <si>
    <t>Sisipho Mzobe</t>
  </si>
  <si>
    <t>26MZ72950S</t>
  </si>
  <si>
    <t>Thobela Nondalana</t>
  </si>
  <si>
    <t>26NO37934T</t>
  </si>
  <si>
    <t>Namhla Peter</t>
  </si>
  <si>
    <t>Self applied</t>
  </si>
  <si>
    <t>26PE00768N</t>
  </si>
  <si>
    <t>Lilitha Asanda Nikise</t>
  </si>
  <si>
    <t>Operations Management</t>
  </si>
  <si>
    <t>26NI36786L</t>
  </si>
  <si>
    <t>Ina Ngonze</t>
  </si>
  <si>
    <t>26NG36793I</t>
  </si>
  <si>
    <t>Lelethu Nangomso Rasi</t>
  </si>
  <si>
    <t>26RA60325N</t>
  </si>
  <si>
    <t>Esona Sanqela</t>
  </si>
  <si>
    <t>26SA67610E</t>
  </si>
  <si>
    <t>Asemahle Sokutu</t>
  </si>
  <si>
    <t>BA(Humanities)</t>
  </si>
  <si>
    <t>26SO35467A</t>
  </si>
  <si>
    <t>Bom-Bam Songo</t>
  </si>
  <si>
    <t>Siphelele Vaaltein</t>
  </si>
  <si>
    <t>26VA35175S</t>
  </si>
  <si>
    <t>Admninistration</t>
  </si>
  <si>
    <t>Sinoxolo Zembe</t>
  </si>
  <si>
    <t>26ZE06481S</t>
  </si>
  <si>
    <t>Linetha Zweni</t>
  </si>
  <si>
    <t>dip in tourism</t>
  </si>
  <si>
    <t>26ZW97048L</t>
  </si>
  <si>
    <t>Diploma in hospitality</t>
  </si>
  <si>
    <t>Amyoli Payiya</t>
  </si>
  <si>
    <t>Qhamasande Penxa</t>
  </si>
  <si>
    <t>26PE38958Q</t>
  </si>
  <si>
    <t>Siyamthanda Peta</t>
  </si>
  <si>
    <t>Diplpoma in inventory and stores management</t>
  </si>
  <si>
    <t>26PE06043S</t>
  </si>
  <si>
    <t>Khanyisa Phalezweni</t>
  </si>
  <si>
    <t>26PH91590K</t>
  </si>
  <si>
    <t>Sinoxolo Rasana</t>
  </si>
  <si>
    <t>HCer law enforcement</t>
  </si>
  <si>
    <t>26RA04861S</t>
  </si>
  <si>
    <t>Mxolisi Thikazi Seti</t>
  </si>
  <si>
    <t>26SE00027M</t>
  </si>
  <si>
    <t>Mapule Shogole</t>
  </si>
  <si>
    <t>Likhona Buswa</t>
  </si>
  <si>
    <t>26BU92419L</t>
  </si>
  <si>
    <t>Dip Mechenical Engineering</t>
  </si>
  <si>
    <t>Sinentlahla Sidaki</t>
  </si>
  <si>
    <t>26SI97494S</t>
  </si>
  <si>
    <t>Lindokuhle Siko</t>
  </si>
  <si>
    <t>26SI03743L</t>
  </si>
  <si>
    <t>Liyaqhama Sokweba</t>
  </si>
  <si>
    <t>BA in Psychology</t>
  </si>
  <si>
    <t>26SO71496L</t>
  </si>
  <si>
    <t>Xolelwa Tetani</t>
  </si>
  <si>
    <t>26TE58969X</t>
  </si>
  <si>
    <t>Siphenathi Ngaleka</t>
  </si>
  <si>
    <t>Diploma in management</t>
  </si>
  <si>
    <t>Khanya Isaac</t>
  </si>
  <si>
    <t>26IS67672K</t>
  </si>
  <si>
    <t>Emihle Nkohla</t>
  </si>
  <si>
    <t>Luvo Nkosana</t>
  </si>
  <si>
    <t>Simthandile Nkuni</t>
  </si>
  <si>
    <t>Siyamthanda Oliphant</t>
  </si>
  <si>
    <t>Thina Mhlathi</t>
  </si>
  <si>
    <t>Uminathi Mpongoshe</t>
  </si>
  <si>
    <t>Ambesiwe Vinolia Makiwa</t>
  </si>
  <si>
    <t>26MA69106A</t>
  </si>
  <si>
    <t>Buhle Aminathi Adisa</t>
  </si>
  <si>
    <t>Lathitha Banda</t>
  </si>
  <si>
    <t>Anenjongo Citiwe</t>
  </si>
  <si>
    <t>Siyamkela Deleki</t>
  </si>
  <si>
    <t>LLB Ext</t>
  </si>
  <si>
    <t>Uyathandwa Malinga</t>
  </si>
  <si>
    <t>26MA91674U</t>
  </si>
  <si>
    <t>Zukhanye Govuza</t>
  </si>
  <si>
    <t>Lime Gqamlana</t>
  </si>
  <si>
    <t>BVA</t>
  </si>
  <si>
    <t>Zinzisa Jabavu</t>
  </si>
  <si>
    <t>Sinovuyo Kanana</t>
  </si>
  <si>
    <t>26KA07527S</t>
  </si>
  <si>
    <t>Unako Lande</t>
  </si>
  <si>
    <t>Ovayo Lusu</t>
  </si>
  <si>
    <t>Kamvalethu Njobe</t>
  </si>
  <si>
    <t>26NJ91366K</t>
  </si>
  <si>
    <t>Ayabukwa Madasi</t>
  </si>
  <si>
    <t>Zukhanye Makepe</t>
  </si>
  <si>
    <t>Kamvelihle Mbali</t>
  </si>
  <si>
    <t>Alutha Odwa Rolo</t>
  </si>
  <si>
    <t>26RO63481O</t>
  </si>
  <si>
    <t>Akhiwe Katshiwe</t>
  </si>
  <si>
    <t>Indiphile Sigwanda</t>
  </si>
  <si>
    <t>26SI03969I</t>
  </si>
  <si>
    <t>26JA65864A</t>
  </si>
  <si>
    <t>Onele Khente</t>
  </si>
  <si>
    <t>26KH26187O</t>
  </si>
  <si>
    <t>26MH66300S</t>
  </si>
  <si>
    <t>BSc medical bioscience</t>
  </si>
  <si>
    <t>Tshidiso Nkonzo</t>
  </si>
  <si>
    <t>26NK66967T</t>
  </si>
  <si>
    <t>BA in sport recreation and excersice science</t>
  </si>
  <si>
    <t>Dip in Sport &amp; leisure management</t>
  </si>
  <si>
    <t>Agcobille Karabo Vani</t>
  </si>
  <si>
    <t>Anganathi Ntaka</t>
  </si>
  <si>
    <t>26NT68635A</t>
  </si>
  <si>
    <t>Kwanga Sandi</t>
  </si>
  <si>
    <t>BEd FET&amp;SP</t>
  </si>
  <si>
    <t>26SA37444K</t>
  </si>
  <si>
    <t>Kungawakhe Mihle Wendi</t>
  </si>
  <si>
    <t>26WE68107K</t>
  </si>
  <si>
    <t>Shaun Twetwa</t>
  </si>
  <si>
    <t>BSC in Geology</t>
  </si>
  <si>
    <t>26TW7218S</t>
  </si>
  <si>
    <t>Likhona Rasonti</t>
  </si>
  <si>
    <t>26RA09171L</t>
  </si>
  <si>
    <t>Ayakha Mhlontlo</t>
  </si>
  <si>
    <t>26MH15184A</t>
  </si>
  <si>
    <t>26NG15140A</t>
  </si>
  <si>
    <t>Musa Qokoqa</t>
  </si>
  <si>
    <t>26QO28241M</t>
  </si>
  <si>
    <t>26XO71509A</t>
  </si>
  <si>
    <t>Likhona Dyani</t>
  </si>
  <si>
    <t>26DY61813L</t>
  </si>
  <si>
    <t>Bacholor of Social work</t>
  </si>
  <si>
    <t>Anelisa Klaas</t>
  </si>
  <si>
    <t>26KL49640A</t>
  </si>
  <si>
    <t>Hlumile Kondlo</t>
  </si>
  <si>
    <t>26KO30723H</t>
  </si>
  <si>
    <t>Lihlombe Kwitshi</t>
  </si>
  <si>
    <t>26KW03281L</t>
  </si>
  <si>
    <t>Sange Mafongosi</t>
  </si>
  <si>
    <t>26MA62400S</t>
  </si>
  <si>
    <t>Olwamuthando Makeleni</t>
  </si>
  <si>
    <t>Makelen</t>
  </si>
  <si>
    <t>Saliwa@18*</t>
  </si>
  <si>
    <t>26MA64139O</t>
  </si>
  <si>
    <t>Mbalentle Maniselo</t>
  </si>
  <si>
    <t>26MA31220M</t>
  </si>
  <si>
    <t>Asisipho Matebese</t>
  </si>
  <si>
    <t>26MA63166A</t>
  </si>
  <si>
    <t>Ntokozo Mavityo</t>
  </si>
  <si>
    <t>26MA53885N</t>
  </si>
  <si>
    <t>Nasiphi Mboko</t>
  </si>
  <si>
    <t>Nasiphe_Mboko</t>
  </si>
  <si>
    <t>Nasiphe16@2006!</t>
  </si>
  <si>
    <t>26MB54719N</t>
  </si>
  <si>
    <t>Iviwe Betele</t>
  </si>
  <si>
    <t>Dip in management</t>
  </si>
  <si>
    <t>26BE09125I</t>
  </si>
  <si>
    <t>Likhaya Buhle Mboso</t>
  </si>
  <si>
    <t>26MB18709L</t>
  </si>
  <si>
    <t>Zintle Mhlaba</t>
  </si>
  <si>
    <t>26MH79691Z</t>
  </si>
  <si>
    <t>Unam Melapi</t>
  </si>
  <si>
    <t>26ME81778U</t>
  </si>
  <si>
    <t>Lisakhanya Mntamo</t>
  </si>
  <si>
    <t>26MT20953L</t>
  </si>
  <si>
    <t>Esona Nongolwana</t>
  </si>
  <si>
    <t>26NA65272E</t>
  </si>
  <si>
    <t>Simamkele Popo</t>
  </si>
  <si>
    <t>simamkelepopo7@gmail.com</t>
  </si>
  <si>
    <t>Simapopo@7</t>
  </si>
  <si>
    <t>26PO66245S</t>
  </si>
  <si>
    <t>Dip Film Study</t>
  </si>
  <si>
    <t>Sinethemba Fumba</t>
  </si>
  <si>
    <t>26FU34209S</t>
  </si>
  <si>
    <t>Inam Jadula</t>
  </si>
  <si>
    <t>Gail Weideman</t>
  </si>
  <si>
    <t>B-ED Intermediate phase</t>
  </si>
  <si>
    <t>26WE34493G</t>
  </si>
  <si>
    <t>Miyanda Visasi</t>
  </si>
  <si>
    <t>26VI32816M</t>
  </si>
  <si>
    <t>Sports And Leisure Mangement</t>
  </si>
  <si>
    <t>Malikhanye Ndamase</t>
  </si>
  <si>
    <t>26NO58766M</t>
  </si>
  <si>
    <t>Endinako Zibi</t>
  </si>
  <si>
    <t>Lahluma Gcaza</t>
  </si>
  <si>
    <t>26GC92004L</t>
  </si>
  <si>
    <t>Akhona Wewe</t>
  </si>
  <si>
    <t>Asiphe Mbatani</t>
  </si>
  <si>
    <t>Liyema Tali</t>
  </si>
  <si>
    <t>26KL42333I</t>
  </si>
  <si>
    <t>Sinoxolo Mbana</t>
  </si>
  <si>
    <t>26MB88053S</t>
  </si>
  <si>
    <t>BEd FET</t>
  </si>
  <si>
    <t>26TA92305N</t>
  </si>
  <si>
    <t>LLB/ Nursing</t>
  </si>
  <si>
    <t>Thalitha Mbovane</t>
  </si>
  <si>
    <t>26MB93586T</t>
  </si>
  <si>
    <t>Somila Mkwelo</t>
  </si>
  <si>
    <t>Somila106@</t>
  </si>
  <si>
    <t>26MK93860S</t>
  </si>
  <si>
    <t>Simamkele Sizani</t>
  </si>
  <si>
    <t>26SI94697S</t>
  </si>
  <si>
    <t>Dip Human Resource Management</t>
  </si>
  <si>
    <t>Litha Gidane</t>
  </si>
  <si>
    <t>26GI93383L</t>
  </si>
  <si>
    <t>Liyanda Thabang Mbelekane</t>
  </si>
  <si>
    <t>26MB30001L</t>
  </si>
  <si>
    <t>Owam Nqaba</t>
  </si>
  <si>
    <t>26NQ589340</t>
  </si>
  <si>
    <t>Aphelele Mxoli</t>
  </si>
  <si>
    <t>26MX8336SA</t>
  </si>
  <si>
    <t>Endinako Sidumo</t>
  </si>
  <si>
    <t>26S179746N</t>
  </si>
  <si>
    <t>Amahle Tshefu</t>
  </si>
  <si>
    <t>BA in Media</t>
  </si>
  <si>
    <t>26T553139AA</t>
  </si>
  <si>
    <t>Lukhanyo Mpalala</t>
  </si>
  <si>
    <t>26MP37482L</t>
  </si>
  <si>
    <t>Olwakhe Swaartbooi</t>
  </si>
  <si>
    <t>Ntombizine Sidimba</t>
  </si>
  <si>
    <t>Khanyisile Tshaba</t>
  </si>
  <si>
    <t>Emihle Jayiya</t>
  </si>
  <si>
    <t>26JA22783E</t>
  </si>
  <si>
    <t>Nwabisa Mtimka</t>
  </si>
  <si>
    <t>Esethu Mahambehlala</t>
  </si>
  <si>
    <t>26MA90937E</t>
  </si>
  <si>
    <t>Lihlumelo Gqomo</t>
  </si>
  <si>
    <t>26GQ96542L</t>
  </si>
  <si>
    <t>Okuhle Binda</t>
  </si>
  <si>
    <t>26BI920540O</t>
  </si>
  <si>
    <t>Lumanyano Mamana</t>
  </si>
  <si>
    <t>26MA08649L</t>
  </si>
  <si>
    <t>Alwaba Mzinyathi</t>
  </si>
  <si>
    <t>Noriya Nomachiwa</t>
  </si>
  <si>
    <t>26NO19196N</t>
  </si>
  <si>
    <t>Masibulele Nyepha</t>
  </si>
  <si>
    <t>26NY08275M</t>
  </si>
  <si>
    <t>Sakhumzi Bisa</t>
  </si>
  <si>
    <t>DIP IT</t>
  </si>
  <si>
    <t>26BI76287S</t>
  </si>
  <si>
    <t>26KH62961S</t>
  </si>
  <si>
    <t>Siphesihle Mbhele</t>
  </si>
  <si>
    <t>LLB EXT</t>
  </si>
  <si>
    <t>26MB20701S</t>
  </si>
  <si>
    <t>Amahle Mtiyo</t>
  </si>
  <si>
    <t>26MI78857A</t>
  </si>
  <si>
    <t>Bridge@2025</t>
  </si>
  <si>
    <t>26ND62869E</t>
  </si>
  <si>
    <t>Mihlali Thethani</t>
  </si>
  <si>
    <t>Simamkele Witbooi</t>
  </si>
  <si>
    <t>26WI35315S</t>
  </si>
  <si>
    <t>Asanda Hina</t>
  </si>
  <si>
    <t>26HI35916A</t>
  </si>
  <si>
    <t>Sinethemba Konzi</t>
  </si>
  <si>
    <t>Mathapelo Letsie</t>
  </si>
  <si>
    <t>26LEO442M</t>
  </si>
  <si>
    <t>Sanele Candy Macanda</t>
  </si>
  <si>
    <t>Hlomla Mandonganga</t>
  </si>
  <si>
    <t>26MA92599H</t>
  </si>
  <si>
    <t>Imitha Prince Maswana</t>
  </si>
  <si>
    <t>Vittani Esmare Mbatyoti</t>
  </si>
  <si>
    <t>26MB71887V</t>
  </si>
  <si>
    <t>Asemahle Mgwabane</t>
  </si>
  <si>
    <t>26MG27950A</t>
  </si>
  <si>
    <t>Bussiness infor</t>
  </si>
  <si>
    <t>Othandwayo Milihlo</t>
  </si>
  <si>
    <t>26MI849060</t>
  </si>
  <si>
    <t>Anelisa Mosese</t>
  </si>
  <si>
    <t>Anam Mrwebo</t>
  </si>
  <si>
    <t>Seld Applied</t>
  </si>
  <si>
    <t>B in Economics</t>
  </si>
  <si>
    <t>26AN63578M</t>
  </si>
  <si>
    <t>Business</t>
  </si>
  <si>
    <t>Yonela Mswane</t>
  </si>
  <si>
    <t>26MS54154Y</t>
  </si>
  <si>
    <t>Othandwayo Nduna</t>
  </si>
  <si>
    <t>26ND25364O</t>
  </si>
  <si>
    <t>Siyolise Peter</t>
  </si>
  <si>
    <t>26PE13543S</t>
  </si>
  <si>
    <t>Sibabalwe Resha</t>
  </si>
  <si>
    <t>26RE64047S</t>
  </si>
  <si>
    <t>Emihle Castro Stamper</t>
  </si>
  <si>
    <t>Afika Vena</t>
  </si>
  <si>
    <t>Emihle Witbooi</t>
  </si>
  <si>
    <t>Siphamandla Zicina</t>
  </si>
  <si>
    <t>26ZI41403S</t>
  </si>
  <si>
    <t>Simamkele Jamela</t>
  </si>
  <si>
    <t>Oyisa Ceaser Matiwane</t>
  </si>
  <si>
    <t>26MA93578O</t>
  </si>
  <si>
    <t>Yanga Matebese</t>
  </si>
  <si>
    <t>26MA94637Y</t>
  </si>
  <si>
    <t>Zingisa Lungu</t>
  </si>
  <si>
    <t>Diploma in Human Resourses ext</t>
  </si>
  <si>
    <t>26lu07562z</t>
  </si>
  <si>
    <t>Bachelor of community development</t>
  </si>
  <si>
    <t>Buhlebethu Bangiso</t>
  </si>
  <si>
    <t>26BA68946B</t>
  </si>
  <si>
    <t>Akhona Booi</t>
  </si>
  <si>
    <t>26BO93335A</t>
  </si>
  <si>
    <t>Khazimla Botile</t>
  </si>
  <si>
    <t>26BO19946K</t>
  </si>
  <si>
    <t>Liyema Boyi</t>
  </si>
  <si>
    <t>26BY40538L</t>
  </si>
  <si>
    <t>Abenathi Qaia Dembula</t>
  </si>
  <si>
    <t>26DE66142A</t>
  </si>
  <si>
    <t>Liyema Dlula</t>
  </si>
  <si>
    <t>26DL89751L</t>
  </si>
  <si>
    <t>Dip Tourism Management</t>
  </si>
  <si>
    <t>Akhela Dumke</t>
  </si>
  <si>
    <t>26DU40402A</t>
  </si>
  <si>
    <t>Somilangaye Dyoyi</t>
  </si>
  <si>
    <t>26DY34633S</t>
  </si>
  <si>
    <t>Sixolise Fete</t>
  </si>
  <si>
    <t>26FE58672S</t>
  </si>
  <si>
    <t>Alakhe Gugu</t>
  </si>
  <si>
    <t>26GU24089A</t>
  </si>
  <si>
    <t>Awonke Hlotywa</t>
  </si>
  <si>
    <t>Dip Public Management</t>
  </si>
  <si>
    <t>26HL40891A</t>
  </si>
  <si>
    <t>Inganathi Jam Jam</t>
  </si>
  <si>
    <t>26JA90797I</t>
  </si>
  <si>
    <t>Lisakhanya Jozana</t>
  </si>
  <si>
    <t>26JO72070L</t>
  </si>
  <si>
    <t>Luphelo Kamani</t>
  </si>
  <si>
    <t>26KA33109L</t>
  </si>
  <si>
    <t>Siphokuhle Angel Kasika</t>
  </si>
  <si>
    <t>Siphokuhlekasika@gmail.com</t>
  </si>
  <si>
    <t>Thandokazi01</t>
  </si>
  <si>
    <t>BA Media communications and culture</t>
  </si>
  <si>
    <t>26KA96637S</t>
  </si>
  <si>
    <t>Sivenathi Khaphetshu</t>
  </si>
  <si>
    <t>26KH31499S</t>
  </si>
  <si>
    <t>Chumani Kleinbooi</t>
  </si>
  <si>
    <t>26KL33417C</t>
  </si>
  <si>
    <t>Thimna Koba</t>
  </si>
  <si>
    <t>Onelisa Kunene</t>
  </si>
  <si>
    <t>26KU88933O</t>
  </si>
  <si>
    <t>Emihle Manyathi</t>
  </si>
  <si>
    <t>26MA82631E</t>
  </si>
  <si>
    <t>Sihlangule Maseko</t>
  </si>
  <si>
    <t>26MA97348S</t>
  </si>
  <si>
    <t>Peter Mashaba</t>
  </si>
  <si>
    <t>26MA17821P</t>
  </si>
  <si>
    <t>Anelitha Mashaqoane</t>
  </si>
  <si>
    <t>26MA26438A</t>
  </si>
  <si>
    <t>Anelisa Masumpa</t>
  </si>
  <si>
    <t>26MA78239A</t>
  </si>
  <si>
    <t>Ndumiso Mateza</t>
  </si>
  <si>
    <t>26MA06175N</t>
  </si>
  <si>
    <t>Azile Maweni</t>
  </si>
  <si>
    <t>DIP Human Resource Management(ext)</t>
  </si>
  <si>
    <t>26MA45961A</t>
  </si>
  <si>
    <t>Simamkele Mawiwa</t>
  </si>
  <si>
    <t>DIP IT (software development)</t>
  </si>
  <si>
    <t>26SI36735M</t>
  </si>
  <si>
    <t>Sakhekile Mbali</t>
  </si>
  <si>
    <t>Bachelor of Laws Extended</t>
  </si>
  <si>
    <t>26MB34121S</t>
  </si>
  <si>
    <t>Liyabona Mbaligontsi</t>
  </si>
  <si>
    <t>Liyoyisa</t>
  </si>
  <si>
    <t>Oyintando19#</t>
  </si>
  <si>
    <t>26MB87831L</t>
  </si>
  <si>
    <t>Silindokuhle Mbangezeli</t>
  </si>
  <si>
    <t>26MB33758S</t>
  </si>
  <si>
    <t>Ahlume Mcopele</t>
  </si>
  <si>
    <t>26MC83685A</t>
  </si>
  <si>
    <t>Soyama Mdayi</t>
  </si>
  <si>
    <t>26MD32308S</t>
  </si>
  <si>
    <t>Xhanti Mdolomba</t>
  </si>
  <si>
    <t>26MD11286X</t>
  </si>
  <si>
    <t>Buhle Meyi</t>
  </si>
  <si>
    <t>26ME07685B</t>
  </si>
  <si>
    <t>Liyema Mnikina</t>
  </si>
  <si>
    <t>26MN9169L</t>
  </si>
  <si>
    <t>Olwenene Mntanase</t>
  </si>
  <si>
    <t>26MN216260</t>
  </si>
  <si>
    <t>Zintle Moko</t>
  </si>
  <si>
    <t>26MO08242Z</t>
  </si>
  <si>
    <t>Sinazo Mveli</t>
  </si>
  <si>
    <t>26MV40260S</t>
  </si>
  <si>
    <t>Mbalentle Mzilikazi</t>
  </si>
  <si>
    <t>26M275232M</t>
  </si>
  <si>
    <t>Diploma in Tourism management</t>
  </si>
  <si>
    <t>Sinathi Ndingane</t>
  </si>
  <si>
    <t>26ND66730S</t>
  </si>
  <si>
    <t>Aphiwe Ndlovu</t>
  </si>
  <si>
    <t>26ND20217A</t>
  </si>
  <si>
    <t>Bongani Ndlovu</t>
  </si>
  <si>
    <t>Ibanathi Nelani</t>
  </si>
  <si>
    <t>26NE73042I</t>
  </si>
  <si>
    <t>Awethu Ngcongolo</t>
  </si>
  <si>
    <t>26NG50065A</t>
  </si>
  <si>
    <t>Monday@12345</t>
  </si>
  <si>
    <t>Mbalentle Ngcotsholo</t>
  </si>
  <si>
    <t>26NG41469M</t>
  </si>
  <si>
    <t>Bachelor in Social Work</t>
  </si>
  <si>
    <t>Sinovuyo Ngqobololo</t>
  </si>
  <si>
    <t>26NG83897S</t>
  </si>
  <si>
    <t>Diploma In Tourism Management</t>
  </si>
  <si>
    <t>Luluto Thulisa Nkopo</t>
  </si>
  <si>
    <t>Bachelor in human movement science</t>
  </si>
  <si>
    <t>26NK05712L</t>
  </si>
  <si>
    <t>Kuyasa Nonyukela</t>
  </si>
  <si>
    <t>26NO58087K</t>
  </si>
  <si>
    <t>Zintle Nosekeleza</t>
  </si>
  <si>
    <t>Bachelor in music(Performing Arts)</t>
  </si>
  <si>
    <t>26NO04652Z</t>
  </si>
  <si>
    <t>Siphesihle Ntshangase</t>
  </si>
  <si>
    <t>26NT89005S</t>
  </si>
  <si>
    <t>Mivuyo Nyakombi</t>
  </si>
  <si>
    <t>26NY38783M</t>
  </si>
  <si>
    <t>Oyintanda Nzule</t>
  </si>
  <si>
    <t>26NZ88934</t>
  </si>
  <si>
    <t>HCER Economic Development</t>
  </si>
  <si>
    <t>Anganathi Pakana</t>
  </si>
  <si>
    <t>26PA90646A</t>
  </si>
  <si>
    <t>Endinako Sikaka</t>
  </si>
  <si>
    <t>BEd Foundation Phase</t>
  </si>
  <si>
    <t>26SI59725E</t>
  </si>
  <si>
    <t>Yamkela Sinqana</t>
  </si>
  <si>
    <t>26SI32761Y</t>
  </si>
  <si>
    <t>Akhanani Skade</t>
  </si>
  <si>
    <t>26SK22850A</t>
  </si>
  <si>
    <t>Ntandokazi Stemela</t>
  </si>
  <si>
    <t>Abednigo7#</t>
  </si>
  <si>
    <t>26ST39424N</t>
  </si>
  <si>
    <t>Abednigo7</t>
  </si>
  <si>
    <t>Lithemba Tandwa</t>
  </si>
  <si>
    <t>26TA58964L</t>
  </si>
  <si>
    <t>Sanele Vutuza</t>
  </si>
  <si>
    <t>26VU18006S</t>
  </si>
  <si>
    <t>Anothando Wellem</t>
  </si>
  <si>
    <t>26WE60013A</t>
  </si>
  <si>
    <t>Agcobile Williams</t>
  </si>
  <si>
    <t>26WI07365A</t>
  </si>
  <si>
    <t>Siphe Xolo</t>
  </si>
  <si>
    <t>Dip Inventory Stores Management</t>
  </si>
  <si>
    <t>26XO82492S</t>
  </si>
  <si>
    <t>Bulelani Zibaya</t>
  </si>
  <si>
    <t>26ZI32284B</t>
  </si>
  <si>
    <t>Okuhle Zongwana</t>
  </si>
  <si>
    <t>Diploma In Interior Design</t>
  </si>
  <si>
    <t>26ZO59474O</t>
  </si>
  <si>
    <t>Linathi Zuzani</t>
  </si>
  <si>
    <t>linathizuzani1@gmail.com</t>
  </si>
  <si>
    <t>06172006Linathi</t>
  </si>
  <si>
    <t>26ZU66780L</t>
  </si>
  <si>
    <t>Dip In Tourism Management</t>
  </si>
  <si>
    <t>Olothando Mfino</t>
  </si>
  <si>
    <t>Emihle Maseti</t>
  </si>
  <si>
    <t>0808</t>
  </si>
  <si>
    <t>Profile Created</t>
  </si>
  <si>
    <t>Sinesihle Runeli</t>
  </si>
  <si>
    <t>26RU88566S</t>
  </si>
  <si>
    <t>Lizalise Magobiyane</t>
  </si>
  <si>
    <t>26MA44566L</t>
  </si>
  <si>
    <t>Simanye Mvundlela</t>
  </si>
  <si>
    <t>26mv43399s</t>
  </si>
  <si>
    <t>Ayabuya Ayathandwa Boyce</t>
  </si>
  <si>
    <t>26BO47626A</t>
  </si>
  <si>
    <t>Likhongo Ntuili</t>
  </si>
  <si>
    <t>Nursiing</t>
  </si>
  <si>
    <t>26NT35272L</t>
  </si>
  <si>
    <t>Mentors</t>
  </si>
  <si>
    <t>Where You Are Now</t>
  </si>
  <si>
    <t>Where You Should Be</t>
  </si>
  <si>
    <t>Remaining Applications</t>
  </si>
  <si>
    <t>Target Number</t>
  </si>
  <si>
    <t>Start Date</t>
  </si>
  <si>
    <t>End Date</t>
  </si>
  <si>
    <t>Current Date</t>
  </si>
  <si>
    <t>Time Passed</t>
  </si>
  <si>
    <t>Overall Status</t>
  </si>
  <si>
    <t>Progress Bar</t>
  </si>
  <si>
    <t>Complete</t>
  </si>
  <si>
    <t>MKey Code</t>
  </si>
  <si>
    <t>Questionnaire Received</t>
  </si>
  <si>
    <t>UJ Applied for</t>
  </si>
  <si>
    <t>UWC Applied for</t>
  </si>
  <si>
    <t>CPUT Applied for</t>
  </si>
  <si>
    <t>WSU Applied for</t>
  </si>
  <si>
    <t>Total Uni Applications</t>
  </si>
  <si>
    <t>Total Res Applications</t>
  </si>
  <si>
    <t>Team Uni Applications</t>
  </si>
  <si>
    <t>Team Res Applications</t>
  </si>
  <si>
    <t>NSFAS Applied For</t>
  </si>
  <si>
    <t>Agcobille Karabo  Vani</t>
  </si>
  <si>
    <t>Alulutho  Gela</t>
  </si>
  <si>
    <t>Alulutho  Payi</t>
  </si>
  <si>
    <t>Amahle  Mtiyo</t>
  </si>
  <si>
    <t>Amahle  Tshefu</t>
  </si>
  <si>
    <t>Amyoli  Nqanqa</t>
  </si>
  <si>
    <t>Amyoli  Payiya</t>
  </si>
  <si>
    <t>Anelisa  Klaas</t>
  </si>
  <si>
    <t>Anelisa  Masumpa</t>
  </si>
  <si>
    <t>Anelisa  Mosese</t>
  </si>
  <si>
    <t>Aphiwe  Mzongwana</t>
  </si>
  <si>
    <t>Asenathi Mtshiliza</t>
  </si>
  <si>
    <t>2026654</t>
  </si>
  <si>
    <t>Asiphe  Mbatani</t>
  </si>
  <si>
    <t>Aviwe  Gotyana</t>
  </si>
  <si>
    <t>Avuyile  Charles</t>
  </si>
  <si>
    <t>Avuyile  Hlobo</t>
  </si>
  <si>
    <t>Ayabulela  Ngqusa</t>
  </si>
  <si>
    <t>Ayola  Ngqokoto</t>
  </si>
  <si>
    <t>Bom-Bam Ngwalangwala</t>
  </si>
  <si>
    <t>Bongiwe  Tembe</t>
  </si>
  <si>
    <t>Emihle  Saula</t>
  </si>
  <si>
    <t>Endinako Dywati</t>
  </si>
  <si>
    <t>Esethu  Mahambehlala</t>
  </si>
  <si>
    <t>Gail  Weideman</t>
  </si>
  <si>
    <t>Hlonela  Fuku</t>
  </si>
  <si>
    <t>Ibanathi  Nelani</t>
  </si>
  <si>
    <t>Indiphile  Sigwanda</t>
  </si>
  <si>
    <t>Khanyisile  Tshaba</t>
  </si>
  <si>
    <t>Khazimla  Botile</t>
  </si>
  <si>
    <t>Lathitha  Dlephu</t>
  </si>
  <si>
    <t>Lihlumelo   Gqomo</t>
  </si>
  <si>
    <t>Likhanyise  Geelbooi</t>
  </si>
  <si>
    <t>Likhaya Buhle  Mboso</t>
  </si>
  <si>
    <t>Likhona  Dyani</t>
  </si>
  <si>
    <t>Likhona  Rasonti</t>
  </si>
  <si>
    <t>Lisekho  Mase</t>
  </si>
  <si>
    <t>Liyabona   Bobo</t>
  </si>
  <si>
    <t>Liyanda Thabang  Mbelekane</t>
  </si>
  <si>
    <t>Liyema  Mnikina</t>
  </si>
  <si>
    <t>Malikhanye  Ndamase</t>
  </si>
  <si>
    <t>Mbali  August</t>
  </si>
  <si>
    <t>Mihlali  Thethani</t>
  </si>
  <si>
    <t>Mihle Inga  Damba</t>
  </si>
  <si>
    <t>Mivuyo  Nyakombi</t>
  </si>
  <si>
    <t>Musa  Qokoqa</t>
  </si>
  <si>
    <t>Nasiphe  Mboko</t>
  </si>
  <si>
    <t xml:space="preserve">Natasha </t>
  </si>
  <si>
    <t>Ndumiso  Mateza</t>
  </si>
  <si>
    <t>Ntandokazi  Stemela</t>
  </si>
  <si>
    <t>Ntombizine  Sidimba</t>
  </si>
  <si>
    <t>20261021</t>
  </si>
  <si>
    <t>Ovayp Maxakato</t>
  </si>
  <si>
    <t>Sange  Mafongosi</t>
  </si>
  <si>
    <t>Sibabalwe  Resha</t>
  </si>
  <si>
    <t>Sihlangule  Maseko</t>
  </si>
  <si>
    <t>Simamkele  Tete</t>
  </si>
  <si>
    <t>Siphokuhle Angel  Kasika</t>
  </si>
  <si>
    <t>Siphosethu  Oliphant</t>
  </si>
  <si>
    <t>Siyolise Shaun  Baatjie</t>
  </si>
  <si>
    <t>Sohlomela  Sundu</t>
  </si>
  <si>
    <t>Somila Mpangalasasna</t>
  </si>
  <si>
    <t>2026849</t>
  </si>
  <si>
    <t>2026841</t>
  </si>
  <si>
    <t>Thalitha  Mbovane</t>
  </si>
  <si>
    <t>20261115</t>
  </si>
  <si>
    <t>Thimna  Koba</t>
  </si>
  <si>
    <t>Unam  Melapi</t>
  </si>
  <si>
    <t xml:space="preserve">Uyathandwa  Malinga </t>
  </si>
  <si>
    <t xml:space="preserve">Yamkela  Sinqana </t>
  </si>
  <si>
    <t>Yanga  Stamper</t>
  </si>
  <si>
    <t>2026840</t>
  </si>
  <si>
    <t>Combinations</t>
  </si>
  <si>
    <t>Study Pack Combined</t>
  </si>
  <si>
    <t>1st Intake Study Packs</t>
  </si>
  <si>
    <t xml:space="preserve"> 2nd Intake Study Packs</t>
  </si>
  <si>
    <t>Total Study Packs</t>
  </si>
  <si>
    <t>TBP</t>
  </si>
  <si>
    <t>ST James SS</t>
  </si>
  <si>
    <t>Moses Mabida</t>
  </si>
  <si>
    <t>ML,B,H,L</t>
  </si>
  <si>
    <t>ST Thomas SS</t>
  </si>
  <si>
    <t>M,G,P,L</t>
  </si>
  <si>
    <t>Loyiso  HS</t>
  </si>
  <si>
    <t>Qaphelani HS</t>
  </si>
  <si>
    <t>Douglas HS</t>
  </si>
  <si>
    <t>Vulumzi</t>
  </si>
  <si>
    <t>Ndyebo</t>
  </si>
  <si>
    <t>Soqhayisa</t>
  </si>
  <si>
    <t>Coselelani</t>
  </si>
  <si>
    <t>James Jolobe</t>
  </si>
  <si>
    <t>Ncedo</t>
  </si>
  <si>
    <t>Masiphathisane</t>
  </si>
  <si>
    <t>Chubekile</t>
  </si>
  <si>
    <t>Newell</t>
  </si>
  <si>
    <t>Mfesane</t>
  </si>
  <si>
    <t>EZ Kabane</t>
  </si>
  <si>
    <t>M,A,E</t>
  </si>
  <si>
    <t>Hlokoma</t>
  </si>
  <si>
    <t>Silimela</t>
  </si>
  <si>
    <t>Cowan</t>
  </si>
  <si>
    <t>Dalubuhle</t>
  </si>
  <si>
    <t>Ithembelihle</t>
  </si>
  <si>
    <t>Khumbulani</t>
  </si>
  <si>
    <t>Phakamisa</t>
  </si>
  <si>
    <t>Tinara</t>
  </si>
  <si>
    <t>Khwezi</t>
  </si>
  <si>
    <t>M,B,L,P</t>
  </si>
  <si>
    <t>Sakhisizwe</t>
  </si>
  <si>
    <t>Qhayiyalethu</t>
  </si>
  <si>
    <t>Lungiso</t>
  </si>
  <si>
    <t>Motherwell H/S</t>
  </si>
  <si>
    <t>Rocklands</t>
  </si>
  <si>
    <t>Samkelwe</t>
  </si>
  <si>
    <t>St James</t>
  </si>
  <si>
    <t>St Thomas</t>
  </si>
  <si>
    <t>ML,L,B,G</t>
  </si>
  <si>
    <t>Zanolwazi</t>
  </si>
  <si>
    <t>Gr11 APS</t>
  </si>
  <si>
    <t>Gr11 Final Maths Level</t>
  </si>
  <si>
    <t>Gr 11 Final  English Level</t>
  </si>
  <si>
    <t>Gr11 Final Accounting Level</t>
  </si>
  <si>
    <t>Gr11 Final Physics Level</t>
  </si>
  <si>
    <t xml:space="preserve">Course Applied For </t>
  </si>
  <si>
    <t>University Provisionally Accepted</t>
  </si>
  <si>
    <t>Applied For</t>
  </si>
  <si>
    <t>Notes</t>
  </si>
  <si>
    <t>Asange Bridgette Blouw</t>
  </si>
  <si>
    <t>69 for Physics</t>
  </si>
  <si>
    <t>Coselelani SS</t>
  </si>
  <si>
    <t>Ncedo SSS</t>
  </si>
  <si>
    <t>69 for English</t>
  </si>
  <si>
    <t>Masiphathisane SSS</t>
  </si>
  <si>
    <t xml:space="preserve"> </t>
  </si>
  <si>
    <t>Soqhayisa SSS</t>
  </si>
  <si>
    <t>Anda  Dyo</t>
  </si>
  <si>
    <t xml:space="preserve">Thimna Ntsamba </t>
  </si>
  <si>
    <t>Lubabalo  Wakie</t>
  </si>
  <si>
    <t>67 in Physics</t>
  </si>
  <si>
    <t>64 in English</t>
  </si>
  <si>
    <t>Asavela Booi</t>
  </si>
  <si>
    <t>68 in Maths</t>
  </si>
  <si>
    <t>69 in Accounting</t>
  </si>
  <si>
    <t>65 in English</t>
  </si>
  <si>
    <t>Nkolothi Siphosethu</t>
  </si>
  <si>
    <t>66 in English</t>
  </si>
  <si>
    <t xml:space="preserve">   School</t>
  </si>
  <si>
    <t>School Address</t>
  </si>
  <si>
    <t>Personnel</t>
  </si>
  <si>
    <t>Title</t>
  </si>
  <si>
    <t>Contact No.</t>
  </si>
  <si>
    <t>Schedule Collected (1st Intake)</t>
  </si>
  <si>
    <t>Schedule Collected (2nd Intake)</t>
  </si>
  <si>
    <t>Ngundwana Str</t>
  </si>
  <si>
    <t>Kwa-Dwesi</t>
  </si>
  <si>
    <t>Ms Ngele</t>
  </si>
  <si>
    <t>0837334237/0731316508</t>
  </si>
  <si>
    <t>61 Qumza Str</t>
  </si>
  <si>
    <t>Ms Baleni</t>
  </si>
  <si>
    <t>07641853052</t>
  </si>
  <si>
    <t>Kwa Magxaki HS</t>
  </si>
  <si>
    <t>2 Kwa-Magxaki</t>
  </si>
  <si>
    <t>Kwa-Magxaki</t>
  </si>
  <si>
    <t>Ms Fasi</t>
  </si>
  <si>
    <t>Principal</t>
  </si>
  <si>
    <t>0817075124/0834837347</t>
  </si>
  <si>
    <t>Tyhilulwazi SS</t>
  </si>
  <si>
    <t>Govan Mbeki Avenue</t>
  </si>
  <si>
    <t>Ms Mafu</t>
  </si>
  <si>
    <t>0784705924</t>
  </si>
  <si>
    <t>5 Kwane Str NU6</t>
  </si>
  <si>
    <t>Ms Mkoli</t>
  </si>
  <si>
    <t>0624528359</t>
  </si>
  <si>
    <t>Douglas Mbopa</t>
  </si>
  <si>
    <t>1 Matanzima Str</t>
  </si>
  <si>
    <t>Mrs Nkumanda</t>
  </si>
  <si>
    <t>0632410765</t>
  </si>
  <si>
    <t>Nkobongo Str, NU9</t>
  </si>
  <si>
    <t>Ms Balfour</t>
  </si>
  <si>
    <t>0680243010</t>
  </si>
  <si>
    <t>Chubekile SSS</t>
  </si>
  <si>
    <t>KwaZakhele 3, Ibhayi</t>
  </si>
  <si>
    <t>Ms Mfuniselwa</t>
  </si>
  <si>
    <t>0820875998</t>
  </si>
  <si>
    <t>Mzontsundu</t>
  </si>
  <si>
    <t>Matodlana Str</t>
  </si>
  <si>
    <t>Mr Hokwana</t>
  </si>
  <si>
    <t>0728613822</t>
  </si>
  <si>
    <t>Kulati Street</t>
  </si>
  <si>
    <t>Ms Fali</t>
  </si>
  <si>
    <t>0793691685</t>
  </si>
  <si>
    <t>9 Jolobe Str</t>
  </si>
  <si>
    <t>Ms Toni</t>
  </si>
  <si>
    <t>0715703272</t>
  </si>
  <si>
    <t>Loyiso SS</t>
  </si>
  <si>
    <t>Spondo Str, Koyana Rd; Zwide</t>
  </si>
  <si>
    <t>Mr Mali</t>
  </si>
  <si>
    <t>0796174526</t>
  </si>
  <si>
    <t>Mingo Street</t>
  </si>
  <si>
    <t>Mrs Konkqo</t>
  </si>
  <si>
    <t>0636934050</t>
  </si>
  <si>
    <t>Tshawuka Str, Mbilana Cres</t>
  </si>
  <si>
    <t>Mr Mooi</t>
  </si>
  <si>
    <t>0829435134</t>
  </si>
  <si>
    <t>Ngqokweni Street, NU9</t>
  </si>
  <si>
    <t>Ms Makeleni</t>
  </si>
  <si>
    <t>D/Principal</t>
  </si>
  <si>
    <t>0822686366</t>
  </si>
  <si>
    <t>James Jolobe SSS</t>
  </si>
  <si>
    <t>Nyara Str NU6</t>
  </si>
  <si>
    <t>Ms Wopa</t>
  </si>
  <si>
    <t>0726879681</t>
  </si>
  <si>
    <t>Masiphathisane SS</t>
  </si>
  <si>
    <t>71 Ndlovu Str, Nu1</t>
  </si>
  <si>
    <t>Mrs Mangesi</t>
  </si>
  <si>
    <t>0836839671</t>
  </si>
  <si>
    <t>10 Mnenga Str</t>
  </si>
  <si>
    <t>Ms Ndimande</t>
  </si>
  <si>
    <t>0608339429</t>
  </si>
  <si>
    <t>Ms Mbiko</t>
  </si>
  <si>
    <t>0643852671/0625108194</t>
  </si>
  <si>
    <t>19 Gaqa Str, NU5</t>
  </si>
  <si>
    <t>Ms Quza</t>
  </si>
  <si>
    <t>Deputy</t>
  </si>
  <si>
    <t>0833739766</t>
  </si>
  <si>
    <t>10 Qumza Str</t>
  </si>
  <si>
    <t>Mrs Jafta</t>
  </si>
  <si>
    <t>0832419095</t>
  </si>
  <si>
    <t>Kwazakhele HS</t>
  </si>
  <si>
    <t>Jakavula Str</t>
  </si>
  <si>
    <t>Ms Andries</t>
  </si>
  <si>
    <t>HOD</t>
  </si>
  <si>
    <t>0782462940</t>
  </si>
  <si>
    <t>Mfesane SSS</t>
  </si>
  <si>
    <t>74 Inqu Str, NU12</t>
  </si>
  <si>
    <t>Ms Maxaza</t>
  </si>
  <si>
    <t>0833294263</t>
  </si>
  <si>
    <t>95 Madala Str</t>
  </si>
  <si>
    <t>Secretary</t>
  </si>
  <si>
    <t>0785263803</t>
  </si>
  <si>
    <t>1 Marwanqa Str, KwaFord</t>
  </si>
  <si>
    <t>Mrs Mbotshelwa</t>
  </si>
  <si>
    <t>0731933710</t>
  </si>
  <si>
    <t>2 Zwide</t>
  </si>
  <si>
    <t>Ms Mosola</t>
  </si>
  <si>
    <t>0727606794</t>
  </si>
  <si>
    <t>Koyana Str</t>
  </si>
  <si>
    <t>Ms Maselwa</t>
  </si>
  <si>
    <t>Phakamisa SSS</t>
  </si>
  <si>
    <t>Khatyu Str</t>
  </si>
  <si>
    <t>Mrs Mtukela</t>
  </si>
  <si>
    <t>0711729368</t>
  </si>
  <si>
    <t>71 Beetlestone Rd, Jarman</t>
  </si>
  <si>
    <t>Gelvindale</t>
  </si>
  <si>
    <t>Mrs Gorgonzola</t>
  </si>
  <si>
    <t>0845645206</t>
  </si>
  <si>
    <t>Lutman Str</t>
  </si>
  <si>
    <t>Ms Manyathi</t>
  </si>
  <si>
    <t>0836866013</t>
  </si>
  <si>
    <t>St James HS</t>
  </si>
  <si>
    <t>Brown Str</t>
  </si>
  <si>
    <t>Schauderville</t>
  </si>
  <si>
    <t>Mrs Mekutu</t>
  </si>
  <si>
    <t>0834130531</t>
  </si>
  <si>
    <t>Walmer SS</t>
  </si>
  <si>
    <t>Cnr Heugh Rd &amp; 9th Ave</t>
  </si>
  <si>
    <t>Mr Dyani</t>
  </si>
  <si>
    <t>0746212985</t>
  </si>
  <si>
    <t>Mzwazwa Stre, Nu7</t>
  </si>
  <si>
    <t>Ms Sinuka</t>
  </si>
  <si>
    <t>0833040199</t>
  </si>
  <si>
    <t>Samkelewe High School</t>
  </si>
  <si>
    <t>Bukani Street, Addo, 6105</t>
  </si>
  <si>
    <t>Ms Boloti</t>
  </si>
  <si>
    <t>Isilimela HS</t>
  </si>
  <si>
    <t>Mabaleni Location</t>
  </si>
  <si>
    <t>Berlin</t>
  </si>
  <si>
    <t>Ms Ncayiyane</t>
  </si>
  <si>
    <t>0810935574</t>
  </si>
  <si>
    <t>7422 Albert Luthuli Str</t>
  </si>
  <si>
    <t>Mr Tayiya</t>
  </si>
  <si>
    <t>0655312620</t>
  </si>
  <si>
    <t>2 Mandela Str, KwaNomzamo</t>
  </si>
  <si>
    <t>Ms Noda</t>
  </si>
  <si>
    <t>0685096175</t>
  </si>
  <si>
    <t>Jeffrey's Bay CHS</t>
  </si>
  <si>
    <t>Marginella Str</t>
  </si>
  <si>
    <t>Ms S Dlepu</t>
  </si>
  <si>
    <t>0733709131</t>
  </si>
  <si>
    <t>Moses Mabhida</t>
  </si>
  <si>
    <t>Chris Hani Street, Moses Mabida</t>
  </si>
  <si>
    <t>Miss Mvandaba</t>
  </si>
  <si>
    <t>0780495547</t>
  </si>
  <si>
    <t>124 Elands Rivier Rd</t>
  </si>
  <si>
    <t>Ms Fayo</t>
  </si>
  <si>
    <t>0824898162</t>
  </si>
  <si>
    <t>Tinara High</t>
  </si>
  <si>
    <t>2 Ponana Tini Rd, Kwanobuhle 4,</t>
  </si>
  <si>
    <t>Ms Memani</t>
  </si>
  <si>
    <t>0789921953</t>
  </si>
  <si>
    <t>VM Kwinana CS</t>
  </si>
  <si>
    <t>973 Gxiya St, Kwa Nobuhle</t>
  </si>
  <si>
    <t>Mr Tsotso</t>
  </si>
  <si>
    <t>0716556987</t>
  </si>
  <si>
    <t>Qhayiyalethu FET</t>
  </si>
  <si>
    <t>Karedomme Str</t>
  </si>
  <si>
    <t>Kareedouw</t>
  </si>
  <si>
    <t>Secretary Williams</t>
  </si>
  <si>
    <t>0780006828</t>
  </si>
  <si>
    <t>9647 Zone 4, Mdantsane</t>
  </si>
  <si>
    <t>Ms Norooi</t>
  </si>
  <si>
    <t>0848189150</t>
  </si>
  <si>
    <t>5107 Nu 2,Mdantsane,</t>
  </si>
  <si>
    <t>Ms Bulana</t>
  </si>
  <si>
    <t>0737819502</t>
  </si>
  <si>
    <t>Vulamazibuko</t>
  </si>
  <si>
    <t>Mdantsane Unit 5, Mdantsane</t>
  </si>
  <si>
    <t>Mr Thwala</t>
  </si>
  <si>
    <t>0736392294</t>
  </si>
  <si>
    <t>Miss Mpofu</t>
  </si>
  <si>
    <t>0833981415</t>
  </si>
  <si>
    <t>Name of School</t>
  </si>
  <si>
    <t>Humansdorp Senior Secondary</t>
  </si>
  <si>
    <t>Booyce Street, Arcadia</t>
  </si>
  <si>
    <t>Gr11 Final Maths %</t>
  </si>
  <si>
    <t>Gr11 Final Accounting %</t>
  </si>
  <si>
    <t>Khanyisa  Samuel</t>
  </si>
  <si>
    <t xml:space="preserve">Sibabalwe Gagayi </t>
  </si>
  <si>
    <t>Douglas</t>
  </si>
  <si>
    <t>Mbanzi Sibulele</t>
  </si>
  <si>
    <t>ID Number</t>
  </si>
  <si>
    <t>NSFAS Profile Created</t>
  </si>
  <si>
    <t>NSFAS Username</t>
  </si>
  <si>
    <t>NSFAS Password</t>
  </si>
  <si>
    <t>Issues</t>
  </si>
  <si>
    <t>Reference Number</t>
  </si>
  <si>
    <t>Requirements:</t>
  </si>
  <si>
    <t>1. Academic Requirements:</t>
  </si>
  <si>
    <r>
      <rPr>
        <rFont val="Arial"/>
        <b/>
        <color theme="1"/>
      </rPr>
      <t>Current Status</t>
    </r>
    <r>
      <rPr>
        <rFont val="Arial"/>
        <color theme="1"/>
      </rPr>
      <t>: Applicants should be in their final year of high school (Matric) or have already completed Matric.</t>
    </r>
  </si>
  <si>
    <r>
      <rPr>
        <rFont val="Arial"/>
        <b/>
        <color theme="1"/>
      </rPr>
      <t>Field of Study</t>
    </r>
    <r>
      <rPr>
        <rFont val="Arial"/>
        <color theme="1"/>
      </rPr>
      <t>: Intend to pursue a degree in one of the following fields:</t>
    </r>
  </si>
  <si>
    <r>
      <rPr>
        <rFont val="Arial"/>
        <b/>
        <i/>
        <color theme="1"/>
      </rPr>
      <t>Science</t>
    </r>
    <r>
      <rPr>
        <rFont val="Arial"/>
        <color theme="1"/>
      </rPr>
      <t>: Dentistry, Medicine (MBChB), Pharmacy (only at the University of KwaZulu-Natal), Veterinary Science.</t>
    </r>
  </si>
  <si>
    <r>
      <rPr>
        <rFont val="Arial"/>
        <b/>
        <i/>
        <color theme="1"/>
      </rPr>
      <t>Technology</t>
    </r>
    <r>
      <rPr>
        <rFont val="Arial"/>
        <color theme="1"/>
      </rPr>
      <t>: Computer Science, Data Science, Information Science, Information Systems, Information Technology.</t>
    </r>
  </si>
  <si>
    <r>
      <rPr>
        <rFont val="Arial"/>
        <b/>
        <i/>
        <color theme="1"/>
      </rPr>
      <t>Engineering</t>
    </r>
    <r>
      <rPr>
        <rFont val="Arial"/>
        <color theme="1"/>
      </rPr>
      <t>: Biomedical, Chemical, Civil, Electrical, Electronic, Mechanical, Mechatronic Engineering.</t>
    </r>
  </si>
  <si>
    <r>
      <rPr>
        <rFont val="Arial"/>
        <b/>
        <i/>
        <color theme="1"/>
      </rPr>
      <t>Mathematics</t>
    </r>
    <r>
      <rPr>
        <rFont val="Arial"/>
        <color theme="1"/>
      </rPr>
      <t>: Actuarial Science, Econometrics, Mathematics, Statistics.</t>
    </r>
  </si>
  <si>
    <r>
      <rPr>
        <rFont val="Arial"/>
        <b/>
        <i/>
        <color theme="1"/>
      </rPr>
      <t>Commerce</t>
    </r>
    <r>
      <rPr>
        <rFont val="Arial"/>
        <color theme="1"/>
      </rPr>
      <t>: Accounting, Economics, Financial Sciences, Investment Management, Management Sciences.</t>
    </r>
  </si>
  <si>
    <r>
      <rPr>
        <rFont val="Arial"/>
        <b/>
        <i/>
        <color theme="1"/>
      </rPr>
      <t>University Acceptance</t>
    </r>
    <r>
      <rPr>
        <rFont val="Arial"/>
        <color theme="1"/>
      </rPr>
      <t>: Applicants must be accepted or intend to study at one of the following universities:</t>
    </r>
  </si>
  <si>
    <t>Nelson Mandela University (NMU)</t>
  </si>
  <si>
    <t>Rhodes University (RU)</t>
  </si>
  <si>
    <t>Stellenbosch University (SUN)</t>
  </si>
  <si>
    <t>University of Cape Town (UCT)</t>
  </si>
  <si>
    <t>University of the Free State (UFS)</t>
  </si>
  <si>
    <t>University of Johannesburg (UJ)</t>
  </si>
  <si>
    <t>University of KwaZulu-Natal (UKZN)</t>
  </si>
  <si>
    <t>University of Pretoria (UP)</t>
  </si>
  <si>
    <t>University of the Western Cape (UWC)</t>
  </si>
  <si>
    <t>University of the Witwatersrand (WITS)</t>
  </si>
  <si>
    <r>
      <rPr>
        <rFont val="Arial"/>
        <b/>
        <i/>
        <color theme="1"/>
      </rPr>
      <t>Academic Performance</t>
    </r>
    <r>
      <rPr>
        <rFont val="Arial"/>
        <color theme="1"/>
      </rPr>
      <t>: Achieve a minimum of 70% in English, Mathematics, and Physical Science and/or Accounting.</t>
    </r>
  </si>
  <si>
    <t>2. Financial Criteria:</t>
  </si>
  <si>
    <t>Household Income: The combined annual household income should not exceed R200,000 before deductions.</t>
  </si>
  <si>
    <t>3. Application Process:</t>
  </si>
  <si>
    <t>Online Application: Complete and submit the online application form available at the Moshal Program's official website.</t>
  </si>
  <si>
    <r>
      <rPr>
        <rFont val="Arial"/>
        <b/>
        <i/>
        <color theme="1"/>
      </rPr>
      <t>Supporting Documents</t>
    </r>
    <r>
      <rPr>
        <rFont val="Arial"/>
        <color theme="1"/>
      </rPr>
      <t>: Applicants will need to provide:</t>
    </r>
  </si>
  <si>
    <t>Certified copies of their ID and their parents' or guardians' IDs.</t>
  </si>
  <si>
    <t>Grade 11 final results and Matric results (if available).</t>
  </si>
  <si>
    <t>Proof of household income, such as pay slips or affidavits if unemployed.</t>
  </si>
  <si>
    <t>University acceptance letters or proof of application.</t>
  </si>
  <si>
    <t>National Benchmark Test (NBT) results, if available.</t>
  </si>
  <si>
    <t>Proof of application for other funding sources, like NSFAS.</t>
  </si>
  <si>
    <t>Requirements</t>
  </si>
  <si>
    <t>1. Citizenship and Ethnicity:</t>
  </si>
  <si>
    <t>Must be a South African citizen.</t>
  </si>
  <si>
    <t>Identify as Black African or Coloured.</t>
  </si>
  <si>
    <t>2. Academic Requirements:</t>
  </si>
  <si>
    <t>Current Status: Applicants should be:</t>
  </si>
  <si>
    <t>In Grade 12 (Matric), or</t>
  </si>
  <si>
    <t>Have completed Matric within the last two years, or</t>
  </si>
  <si>
    <t>A university student enrolled in a CA-stream BCom degree.</t>
  </si>
  <si>
    <r>
      <rPr>
        <rFont val="Arial"/>
        <b/>
        <i/>
        <color theme="1"/>
      </rPr>
      <t>Mathematics Proficiency:</t>
    </r>
    <r>
      <rPr>
        <rFont val="Arial"/>
        <color theme="1"/>
      </rPr>
      <t xml:space="preserve"> Achieved a minimum of 60% (level 5) in Mathematics during Grade 11. Note: Mathematical Literacy and Technical Mathematics are not accepted.</t>
    </r>
  </si>
  <si>
    <r>
      <rPr>
        <rFont val="Arial"/>
        <b/>
        <i/>
        <color theme="1"/>
      </rPr>
      <t>University Admission</t>
    </r>
    <r>
      <rPr>
        <rFont val="Arial"/>
        <color theme="1"/>
      </rPr>
      <t>: Applicants must have applied or be in the process of applying for a BCom Accounting (CA-stream) degree at a SAICA-accredited university offering the Thuthuka programme.</t>
    </r>
  </si>
  <si>
    <t>3. Financial Criteria:</t>
  </si>
  <si>
    <t>The combined annual household income should not exceed R350,000.</t>
  </si>
  <si>
    <t>4. National Benchmark Tests (NBT):</t>
  </si>
  <si>
    <r>
      <t xml:space="preserve">Applicants are required to write the NBT before the application closing date. More information about the NBT can be found here: </t>
    </r>
    <r>
      <rPr>
        <color rgb="FF1155CC"/>
        <u/>
      </rPr>
      <t>National</t>
    </r>
    <r>
      <rPr>
        <color rgb="FF1155CC"/>
        <u/>
      </rPr>
      <t xml:space="preserve"> Benchmark</t>
    </r>
    <r>
      <rPr>
        <color rgb="FF1155CC"/>
        <u/>
      </rPr>
      <t xml:space="preserve"> Tests</t>
    </r>
  </si>
  <si>
    <t>5. Application Process:</t>
  </si>
  <si>
    <r>
      <t xml:space="preserve">Online Application: Complete and submit the online application form available at the Thuthuka Bursary Fund's official website: </t>
    </r>
    <r>
      <rPr>
        <color rgb="FF1155CC"/>
        <u/>
      </rPr>
      <t>Thuthuka</t>
    </r>
    <r>
      <rPr>
        <color rgb="FF1155CC"/>
        <u/>
      </rPr>
      <t xml:space="preserve"> Bursary</t>
    </r>
    <r>
      <rPr>
        <color rgb="FF1155CC"/>
        <u/>
      </rPr>
      <t xml:space="preserve"> Application</t>
    </r>
  </si>
  <si>
    <r>
      <rPr>
        <rFont val="Arial"/>
        <b/>
        <i/>
        <color theme="1"/>
      </rPr>
      <t>Supporting Documents</t>
    </r>
    <r>
      <rPr>
        <rFont val="Arial"/>
        <color theme="1"/>
      </rPr>
      <t>: Applicants will need to provide:</t>
    </r>
  </si>
  <si>
    <t>Name &amp; Suname</t>
  </si>
  <si>
    <t>Contact no.</t>
  </si>
  <si>
    <t>Universities Applied At</t>
  </si>
  <si>
    <t>Application Submitted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</si>
</sst>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m/dd/yyyy"/>
    <numFmt numFmtId="165" formatCode="m/d/yyyy"/>
    <numFmt numFmtId="166" formatCode="mm/dd/yy"/>
    <numFmt numFmtId="167" formatCode="mm/dd"/>
    <numFmt numFmtId="168" formatCode="mm&quot;/&quot;dd&quot;/&quot;yyyy"/>
    <numFmt numFmtId="169" formatCode="M/d/yyyy"/>
  </numFmts>
  <fonts count="44">
    <font>
      <sz val="11.0"/>
      <color theme="1"/>
      <name val="Aptos Narrow"/>
      <scheme val="minor"/>
    </font>
    <font>
      <color theme="1"/>
      <name val="Aptos Narrow"/>
      <scheme val="minor"/>
    </font>
    <font>
      <b/>
      <i/>
      <sz val="16.0"/>
      <color rgb="FFFFFFFF"/>
      <name val="Arial"/>
    </font>
    <font/>
    <font>
      <b/>
      <i/>
      <sz val="11.0"/>
      <color rgb="FFFFFFFF"/>
      <name val="Calibri"/>
    </font>
    <font>
      <i/>
      <sz val="11.0"/>
      <color rgb="FF000000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i/>
      <sz val="11.0"/>
      <color rgb="FF000000"/>
      <name val="Calibri"/>
    </font>
    <font>
      <color theme="1"/>
      <name val="Arial"/>
    </font>
    <font>
      <b/>
      <color theme="1"/>
      <name val="Aptos Narrow"/>
      <scheme val="minor"/>
    </font>
    <font>
      <b/>
      <i/>
      <sz val="11.0"/>
      <color theme="0"/>
      <name val="Calibri"/>
    </font>
    <font>
      <sz val="11.0"/>
      <color rgb="FF000000"/>
      <name val="&quot;Aptos Narrow&quot;"/>
    </font>
    <font>
      <color theme="1"/>
      <name val="Calibri"/>
    </font>
    <font>
      <sz val="9.0"/>
      <color theme="1"/>
      <name val="Arial"/>
    </font>
    <font>
      <b/>
      <i/>
      <sz val="9.0"/>
      <color rgb="FFFFFFFF"/>
      <name val="Calibri"/>
    </font>
    <font>
      <b/>
      <i/>
      <sz val="9.0"/>
      <color theme="0"/>
      <name val="Calibri"/>
    </font>
    <font>
      <sz val="9.0"/>
      <color rgb="FF000000"/>
      <name val="Calibri"/>
    </font>
    <font>
      <sz val="9.0"/>
      <color theme="1"/>
      <name val="Calibri"/>
    </font>
    <font>
      <sz val="8.0"/>
      <color rgb="FF000000"/>
      <name val="Verdana"/>
    </font>
    <font>
      <sz val="9.0"/>
      <color rgb="FF000000"/>
      <name val="Arial"/>
    </font>
    <font>
      <sz val="9.0"/>
      <color theme="1"/>
      <name val="Aptos Narrow"/>
    </font>
    <font>
      <sz val="9.0"/>
      <color rgb="FF222222"/>
      <name val="Calibri"/>
    </font>
    <font>
      <sz val="10.0"/>
      <color theme="1"/>
      <name val="Calibri"/>
    </font>
    <font>
      <sz val="10.0"/>
      <color rgb="FF000000"/>
      <name val="Calibri"/>
    </font>
    <font>
      <u/>
      <sz val="9.0"/>
      <color rgb="FF000000"/>
      <name val="Calibri"/>
    </font>
    <font>
      <sz val="8.0"/>
      <color rgb="FF000000"/>
      <name val="Arial"/>
    </font>
    <font>
      <sz val="8.0"/>
      <color rgb="FF000000"/>
      <name val="Calibri"/>
    </font>
    <font>
      <color rgb="FF666666"/>
      <name val="Arial"/>
    </font>
    <font>
      <color rgb="FF000000"/>
      <name val="Arial"/>
    </font>
    <font>
      <sz val="10.0"/>
      <color rgb="FF666666"/>
      <name val="Arial"/>
    </font>
    <font>
      <sz val="10.0"/>
      <color rgb="FF000000"/>
      <name val="Arial"/>
    </font>
    <font>
      <sz val="9.0"/>
      <color rgb="FF000000"/>
      <name val="&quot;Aptos Narrow&quot;"/>
    </font>
    <font>
      <sz val="9.0"/>
      <color theme="1"/>
      <name val="Aptos Narrow"/>
      <scheme val="minor"/>
    </font>
    <font>
      <b/>
      <i/>
      <sz val="12.0"/>
      <color rgb="FFFFFFFF"/>
      <name val="Calibri"/>
    </font>
    <font>
      <b/>
      <i/>
      <sz val="12.0"/>
      <color theme="0"/>
      <name val="Calibri"/>
    </font>
    <font>
      <sz val="11.0"/>
      <color theme="1"/>
      <name val="Calibri"/>
    </font>
    <font>
      <sz val="11.0"/>
      <color theme="1"/>
      <name val="Arial"/>
    </font>
    <font>
      <i/>
      <sz val="12.0"/>
      <color theme="1"/>
      <name val="Calibri"/>
    </font>
    <font>
      <i/>
      <sz val="12.0"/>
      <color theme="1"/>
      <name val="Aptos Narrow"/>
    </font>
    <font>
      <b/>
      <sz val="11.0"/>
      <color theme="1"/>
      <name val="Calibri"/>
    </font>
    <font>
      <b/>
      <i/>
      <color theme="1"/>
      <name val="Aptos Narrow"/>
      <scheme val="minor"/>
    </font>
    <font>
      <b/>
      <color theme="1"/>
      <name val="Arial"/>
    </font>
    <font>
      <u/>
      <color rgb="FF0000FF"/>
    </font>
  </fonts>
  <fills count="21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9900FF"/>
        <bgColor rgb="FF9900FF"/>
      </patternFill>
    </fill>
    <fill>
      <patternFill patternType="solid">
        <fgColor rgb="FF0000FF"/>
        <bgColor rgb="FF0000FF"/>
      </patternFill>
    </fill>
    <fill>
      <patternFill patternType="solid">
        <fgColor rgb="FFCC0000"/>
        <bgColor rgb="FFCC0000"/>
      </patternFill>
    </fill>
    <fill>
      <patternFill patternType="solid">
        <fgColor rgb="FF274E13"/>
        <bgColor rgb="FF274E13"/>
      </patternFill>
    </fill>
    <fill>
      <patternFill patternType="solid">
        <fgColor theme="7"/>
        <bgColor theme="7"/>
      </patternFill>
    </fill>
    <fill>
      <patternFill patternType="solid">
        <fgColor theme="6"/>
        <bgColor theme="6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4"/>
        <bgColor theme="4"/>
      </patternFill>
    </fill>
    <fill>
      <patternFill patternType="solid">
        <fgColor rgb="FFBF4F14"/>
        <bgColor rgb="FFBF4F14"/>
      </patternFill>
    </fill>
    <fill>
      <patternFill patternType="solid">
        <fgColor rgb="FF00B050"/>
        <bgColor rgb="FF00B050"/>
      </patternFill>
    </fill>
    <fill>
      <patternFill patternType="solid">
        <fgColor theme="8"/>
        <bgColor theme="8"/>
      </patternFill>
    </fill>
    <fill>
      <patternFill patternType="solid">
        <fgColor rgb="FF262626"/>
        <bgColor rgb="FF262626"/>
      </patternFill>
    </fill>
    <fill>
      <patternFill patternType="solid">
        <fgColor rgb="FF6C3250"/>
        <bgColor rgb="FF6C3250"/>
      </patternFill>
    </fill>
    <fill>
      <patternFill patternType="solid">
        <fgColor rgb="FF7030A0"/>
        <bgColor rgb="FF7030A0"/>
      </patternFill>
    </fill>
    <fill>
      <patternFill patternType="solid">
        <fgColor rgb="FFFF0000"/>
        <bgColor rgb="FFFF0000"/>
      </patternFill>
    </fill>
    <fill>
      <patternFill patternType="solid">
        <fgColor rgb="FF0E2841"/>
        <bgColor rgb="FF0E2841"/>
      </patternFill>
    </fill>
    <fill>
      <patternFill patternType="solid">
        <fgColor theme="9"/>
        <bgColor theme="9"/>
      </patternFill>
    </fill>
  </fills>
  <borders count="2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double">
        <color rgb="FF000000"/>
      </bottom>
    </border>
    <border>
      <bottom style="thin">
        <color rgb="FF000000"/>
      </bottom>
    </border>
    <border>
      <left style="thin">
        <color rgb="FF374139"/>
      </left>
      <right style="thin">
        <color rgb="FF49564C"/>
      </right>
      <top style="thin">
        <color rgb="FF374139"/>
      </top>
      <bottom style="thin">
        <color rgb="FF374139"/>
      </bottom>
    </border>
    <border>
      <left style="thin">
        <color rgb="FF49564C"/>
      </left>
      <right style="thin">
        <color rgb="FF49564C"/>
      </right>
      <top style="thin">
        <color rgb="FF374139"/>
      </top>
      <bottom style="thin">
        <color rgb="FF374139"/>
      </bottom>
    </border>
    <border>
      <left style="thin">
        <color rgb="FF49564C"/>
      </left>
      <right style="thin">
        <color rgb="FF374139"/>
      </right>
      <top style="thin">
        <color rgb="FF374139"/>
      </top>
      <bottom style="thin">
        <color rgb="FF374139"/>
      </bottom>
    </border>
    <border>
      <left style="thin">
        <color rgb="FF374139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FF00"/>
      </left>
      <right style="thin">
        <color rgb="FF00FF00"/>
      </right>
      <top style="thin">
        <color rgb="FF00FF00"/>
      </top>
      <bottom style="thin">
        <color rgb="FF00FF00"/>
      </bottom>
    </border>
    <border>
      <left style="thin">
        <color rgb="FFFFFFFF"/>
      </left>
      <right style="thin">
        <color rgb="FF374139"/>
      </right>
      <top style="thin">
        <color rgb="FFFFFFFF"/>
      </top>
      <bottom style="thin">
        <color rgb="FFFFFFFF"/>
      </bottom>
    </border>
    <border>
      <left style="thin">
        <color rgb="FF37413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374139"/>
      </right>
      <top style="thin">
        <color rgb="FFF6F8F9"/>
      </top>
      <bottom style="thin">
        <color rgb="FFF6F8F9"/>
      </bottom>
    </border>
    <border>
      <left style="thin">
        <color rgb="FF374139"/>
      </left>
      <right style="thin">
        <color rgb="FFF6F8F9"/>
      </right>
      <top style="thin">
        <color rgb="FFF6F8F9"/>
      </top>
      <bottom style="thin">
        <color rgb="FF37413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374139"/>
      </bottom>
    </border>
    <border>
      <left style="thin">
        <color rgb="FF00FF00"/>
      </left>
      <right style="thin">
        <color rgb="FF00FF00"/>
      </right>
      <top style="thin">
        <color rgb="FF00FF00"/>
      </top>
      <bottom style="thin">
        <color rgb="FF374139"/>
      </bottom>
    </border>
    <border>
      <left style="thin">
        <color rgb="FFF6F8F9"/>
      </left>
      <right style="thin">
        <color rgb="FF374139"/>
      </right>
      <top style="thin">
        <color rgb="FFF6F8F9"/>
      </top>
      <bottom style="thin">
        <color rgb="FF374139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374139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299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1" fillId="3" fontId="2" numFmtId="0" xfId="0" applyAlignment="1" applyBorder="1" applyFill="1" applyFont="1">
      <alignment readingOrder="0" shrinkToFit="0" vertical="bottom" wrapText="0"/>
    </xf>
    <xf borderId="2" fillId="3" fontId="2" numFmtId="0" xfId="0" applyAlignment="1" applyBorder="1" applyFont="1">
      <alignment readingOrder="0" shrinkToFit="0" vertical="bottom" wrapText="0"/>
    </xf>
    <xf borderId="2" fillId="3" fontId="2" numFmtId="0" xfId="0" applyAlignment="1" applyBorder="1" applyFont="1">
      <alignment horizontal="right" readingOrder="0" shrinkToFit="0" vertical="bottom" wrapText="0"/>
    </xf>
    <xf borderId="2" fillId="0" fontId="3" numFmtId="0" xfId="0" applyBorder="1" applyFont="1"/>
    <xf borderId="3" fillId="0" fontId="3" numFmtId="0" xfId="0" applyBorder="1" applyFont="1"/>
    <xf borderId="1" fillId="4" fontId="4" numFmtId="0" xfId="0" applyAlignment="1" applyBorder="1" applyFill="1" applyFont="1">
      <alignment readingOrder="0" shrinkToFit="0" vertical="bottom" wrapText="0"/>
    </xf>
    <xf borderId="1" fillId="4" fontId="4" numFmtId="0" xfId="0" applyAlignment="1" applyBorder="1" applyFont="1">
      <alignment readingOrder="0" vertical="bottom"/>
    </xf>
    <xf borderId="1" fillId="5" fontId="4" numFmtId="0" xfId="0" applyAlignment="1" applyBorder="1" applyFill="1" applyFont="1">
      <alignment readingOrder="0" shrinkToFit="0" vertical="bottom" wrapText="0"/>
    </xf>
    <xf borderId="1" fillId="5" fontId="4" numFmtId="0" xfId="0" applyAlignment="1" applyBorder="1" applyFont="1">
      <alignment readingOrder="0" vertical="bottom"/>
    </xf>
    <xf borderId="1" fillId="6" fontId="4" numFmtId="0" xfId="0" applyAlignment="1" applyBorder="1" applyFill="1" applyFont="1">
      <alignment readingOrder="0" shrinkToFit="0" vertical="bottom" wrapText="0"/>
    </xf>
    <xf borderId="1" fillId="0" fontId="5" numFmtId="0" xfId="0" applyAlignment="1" applyBorder="1" applyFont="1">
      <alignment readingOrder="0" shrinkToFit="0" vertical="bottom" wrapText="0"/>
    </xf>
    <xf borderId="1" fillId="0" fontId="6" numFmtId="0" xfId="0" applyAlignment="1" applyBorder="1" applyFont="1">
      <alignment horizontal="right" readingOrder="0" shrinkToFit="0" vertical="bottom" wrapText="0"/>
    </xf>
    <xf borderId="1" fillId="0" fontId="7" numFmtId="0" xfId="0" applyAlignment="1" applyBorder="1" applyFont="1">
      <alignment horizontal="right" readingOrder="0" shrinkToFit="0" vertical="bottom" wrapText="0"/>
    </xf>
    <xf borderId="1" fillId="0" fontId="8" numFmtId="0" xfId="0" applyAlignment="1" applyBorder="1" applyFont="1">
      <alignment readingOrder="0" shrinkToFit="0" vertical="bottom" wrapText="0"/>
    </xf>
    <xf borderId="0" fillId="2" fontId="9" numFmtId="0" xfId="0" applyAlignment="1" applyFont="1">
      <alignment readingOrder="0"/>
    </xf>
    <xf borderId="0" fillId="0" fontId="6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2" fontId="1" numFmtId="10" xfId="0" applyFont="1" applyNumberFormat="1"/>
    <xf borderId="3" fillId="4" fontId="4" numFmtId="0" xfId="0" applyAlignment="1" applyBorder="1" applyFont="1">
      <alignment readingOrder="0" shrinkToFit="0" vertical="bottom" wrapText="0"/>
    </xf>
    <xf borderId="4" fillId="0" fontId="6" numFmtId="0" xfId="0" applyAlignment="1" applyBorder="1" applyFont="1">
      <alignment readingOrder="0" shrinkToFit="0" vertical="bottom" wrapText="0"/>
    </xf>
    <xf borderId="3" fillId="0" fontId="6" numFmtId="0" xfId="0" applyAlignment="1" applyBorder="1" applyFont="1">
      <alignment horizontal="right" readingOrder="0" shrinkToFit="0" vertical="bottom" wrapText="0"/>
    </xf>
    <xf borderId="3" fillId="0" fontId="7" numFmtId="0" xfId="0" applyAlignment="1" applyBorder="1" applyFont="1">
      <alignment horizontal="right" readingOrder="0" shrinkToFit="0" vertical="bottom" wrapText="0"/>
    </xf>
    <xf borderId="5" fillId="0" fontId="6" numFmtId="0" xfId="0" applyAlignment="1" applyBorder="1" applyFont="1">
      <alignment horizontal="right" readingOrder="0" shrinkToFit="0" vertical="bottom" wrapText="0"/>
    </xf>
    <xf borderId="5" fillId="0" fontId="7" numFmtId="0" xfId="0" applyAlignment="1" applyBorder="1" applyFont="1">
      <alignment horizontal="right" readingOrder="0" shrinkToFit="0" vertical="bottom" wrapText="0"/>
    </xf>
    <xf borderId="6" fillId="2" fontId="1" numFmtId="0" xfId="0" applyBorder="1" applyFont="1"/>
    <xf borderId="5" fillId="0" fontId="7" numFmtId="0" xfId="0" applyAlignment="1" applyBorder="1" applyFont="1">
      <alignment shrinkToFit="0" vertical="bottom" wrapText="0"/>
    </xf>
    <xf borderId="1" fillId="2" fontId="1" numFmtId="0" xfId="0" applyBorder="1" applyFont="1"/>
    <xf borderId="1" fillId="7" fontId="4" numFmtId="0" xfId="0" applyAlignment="1" applyBorder="1" applyFill="1" applyFont="1">
      <alignment horizontal="left" readingOrder="0" shrinkToFit="0" textRotation="0" vertical="bottom" wrapText="1"/>
    </xf>
    <xf borderId="3" fillId="7" fontId="4" numFmtId="0" xfId="0" applyAlignment="1" applyBorder="1" applyFont="1">
      <alignment horizontal="left" readingOrder="0" shrinkToFit="0" textRotation="0" vertical="bottom" wrapText="1"/>
    </xf>
    <xf borderId="1" fillId="8" fontId="4" numFmtId="0" xfId="0" applyAlignment="1" applyBorder="1" applyFill="1" applyFont="1">
      <alignment readingOrder="0" shrinkToFit="0" vertical="bottom" wrapText="0"/>
    </xf>
    <xf borderId="3" fillId="8" fontId="4" numFmtId="0" xfId="0" applyAlignment="1" applyBorder="1" applyFont="1">
      <alignment readingOrder="0" shrinkToFit="0" vertical="bottom" wrapText="0"/>
    </xf>
    <xf borderId="4" fillId="0" fontId="7" numFmtId="0" xfId="0" applyAlignment="1" applyBorder="1" applyFont="1">
      <alignment readingOrder="0" shrinkToFit="0" vertical="bottom" wrapText="0"/>
    </xf>
    <xf borderId="1" fillId="0" fontId="7" numFmtId="0" xfId="0" applyAlignment="1" applyBorder="1" applyFont="1">
      <alignment readingOrder="0" shrinkToFit="0" vertical="bottom" wrapText="0"/>
    </xf>
    <xf borderId="6" fillId="2" fontId="10" numFmtId="0" xfId="0" applyBorder="1" applyFont="1"/>
    <xf borderId="0" fillId="2" fontId="1" numFmtId="0" xfId="0" applyAlignment="1" applyFont="1">
      <alignment horizontal="center"/>
    </xf>
    <xf borderId="1" fillId="7" fontId="4" numFmtId="0" xfId="0" applyAlignment="1" applyBorder="1" applyFont="1">
      <alignment horizontal="center" readingOrder="0" shrinkToFit="0" textRotation="0" vertical="bottom" wrapText="1"/>
    </xf>
    <xf borderId="3" fillId="7" fontId="4" numFmtId="0" xfId="0" applyAlignment="1" applyBorder="1" applyFont="1">
      <alignment horizontal="center" readingOrder="0" shrinkToFit="0" textRotation="0" vertical="bottom" wrapText="1"/>
    </xf>
    <xf borderId="0" fillId="0" fontId="1" numFmtId="0" xfId="0" applyAlignment="1" applyFont="1">
      <alignment horizontal="center"/>
    </xf>
    <xf borderId="7" fillId="0" fontId="6" numFmtId="0" xfId="0" applyAlignment="1" applyBorder="1" applyFont="1">
      <alignment horizontal="right" readingOrder="0" shrinkToFit="0" vertical="bottom" wrapText="0"/>
    </xf>
    <xf borderId="1" fillId="2" fontId="1" numFmtId="0" xfId="0" applyAlignment="1" applyBorder="1" applyFont="1">
      <alignment horizontal="center"/>
    </xf>
    <xf borderId="1" fillId="7" fontId="4" numFmtId="49" xfId="0" applyAlignment="1" applyBorder="1" applyFont="1" applyNumberFormat="1">
      <alignment horizontal="center" readingOrder="0" vertical="center"/>
    </xf>
    <xf borderId="1" fillId="7" fontId="11" numFmtId="0" xfId="0" applyAlignment="1" applyBorder="1" applyFont="1">
      <alignment horizontal="center" vertical="center"/>
    </xf>
    <xf borderId="1" fillId="7" fontId="4" numFmtId="0" xfId="0" applyAlignment="1" applyBorder="1" applyFont="1">
      <alignment horizontal="center" readingOrder="0" vertical="center"/>
    </xf>
    <xf borderId="1" fillId="7" fontId="11" numFmtId="17" xfId="0" applyAlignment="1" applyBorder="1" applyFont="1" applyNumberFormat="1">
      <alignment horizontal="center" vertical="center"/>
    </xf>
    <xf borderId="1" fillId="0" fontId="6" numFmtId="49" xfId="0" applyAlignment="1" applyBorder="1" applyFont="1" applyNumberFormat="1">
      <alignment horizontal="left" readingOrder="0" shrinkToFit="0" vertical="bottom" wrapText="0"/>
    </xf>
    <xf borderId="3" fillId="0" fontId="6" numFmtId="0" xfId="0" applyAlignment="1" applyBorder="1" applyFont="1">
      <alignment horizontal="left" readingOrder="0" shrinkToFit="0" vertical="bottom" wrapText="0"/>
    </xf>
    <xf borderId="3" fillId="0" fontId="6" numFmtId="0" xfId="0" applyAlignment="1" applyBorder="1" applyFont="1">
      <alignment horizontal="left" shrinkToFit="0" vertical="bottom" wrapText="0"/>
    </xf>
    <xf quotePrefix="1" borderId="3" fillId="0" fontId="6" numFmtId="0" xfId="0" applyAlignment="1" applyBorder="1" applyFont="1">
      <alignment horizontal="left" readingOrder="0" shrinkToFit="0" vertical="bottom" wrapText="0"/>
    </xf>
    <xf borderId="3" fillId="0" fontId="6" numFmtId="0" xfId="0" applyAlignment="1" applyBorder="1" applyFont="1">
      <alignment horizontal="center" shrinkToFit="0" vertical="bottom" wrapText="0"/>
    </xf>
    <xf borderId="4" fillId="0" fontId="6" numFmtId="49" xfId="0" applyAlignment="1" applyBorder="1" applyFont="1" applyNumberFormat="1">
      <alignment horizontal="left" readingOrder="0" shrinkToFit="0" vertical="bottom" wrapText="0"/>
    </xf>
    <xf borderId="5" fillId="0" fontId="6" numFmtId="0" xfId="0" applyAlignment="1" applyBorder="1" applyFont="1">
      <alignment horizontal="left" readingOrder="0" shrinkToFit="0" vertical="bottom" wrapText="0"/>
    </xf>
    <xf borderId="5" fillId="0" fontId="6" numFmtId="0" xfId="0" applyAlignment="1" applyBorder="1" applyFont="1">
      <alignment horizontal="left" shrinkToFit="0" vertical="bottom" wrapText="0"/>
    </xf>
    <xf borderId="5" fillId="0" fontId="6" numFmtId="0" xfId="0" applyAlignment="1" applyBorder="1" applyFont="1">
      <alignment horizontal="center" shrinkToFit="0" vertical="bottom" wrapText="0"/>
    </xf>
    <xf borderId="5" fillId="0" fontId="6" numFmtId="49" xfId="0" applyAlignment="1" applyBorder="1" applyFont="1" applyNumberFormat="1">
      <alignment horizontal="left" readingOrder="0" shrinkToFit="0" vertical="bottom" wrapText="0"/>
    </xf>
    <xf borderId="5" fillId="0" fontId="6" numFmtId="164" xfId="0" applyAlignment="1" applyBorder="1" applyFont="1" applyNumberFormat="1">
      <alignment horizontal="left" readingOrder="0" shrinkToFit="0" vertical="bottom" wrapText="0"/>
    </xf>
    <xf borderId="5" fillId="0" fontId="6" numFmtId="0" xfId="0" applyAlignment="1" applyBorder="1" applyFont="1">
      <alignment horizontal="left" shrinkToFit="0" vertical="bottom" wrapText="0"/>
    </xf>
    <xf quotePrefix="1" borderId="5" fillId="0" fontId="6" numFmtId="0" xfId="0" applyAlignment="1" applyBorder="1" applyFont="1">
      <alignment horizontal="left" readingOrder="0" shrinkToFit="0" vertical="bottom" wrapText="0"/>
    </xf>
    <xf borderId="5" fillId="9" fontId="6" numFmtId="0" xfId="0" applyAlignment="1" applyBorder="1" applyFill="1" applyFont="1">
      <alignment horizontal="left" readingOrder="0" shrinkToFit="0" vertical="bottom" wrapText="0"/>
    </xf>
    <xf borderId="5" fillId="0" fontId="6" numFmtId="49" xfId="0" applyAlignment="1" applyBorder="1" applyFont="1" applyNumberFormat="1">
      <alignment horizontal="left" shrinkToFit="0" vertical="bottom" wrapText="0"/>
    </xf>
    <xf borderId="5" fillId="0" fontId="6" numFmtId="165" xfId="0" applyAlignment="1" applyBorder="1" applyFont="1" applyNumberFormat="1">
      <alignment horizontal="left" readingOrder="0" shrinkToFit="0" vertical="bottom" wrapText="0"/>
    </xf>
    <xf borderId="5" fillId="0" fontId="12" numFmtId="0" xfId="0" applyAlignment="1" applyBorder="1" applyFont="1">
      <alignment horizontal="left" shrinkToFit="0" vertical="bottom" wrapText="0"/>
    </xf>
    <xf borderId="4" fillId="10" fontId="6" numFmtId="49" xfId="0" applyAlignment="1" applyBorder="1" applyFill="1" applyFont="1" applyNumberFormat="1">
      <alignment horizontal="left" readingOrder="0" shrinkToFit="0" vertical="bottom" wrapText="0"/>
    </xf>
    <xf borderId="5" fillId="10" fontId="6" numFmtId="0" xfId="0" applyAlignment="1" applyBorder="1" applyFont="1">
      <alignment horizontal="left" readingOrder="0" shrinkToFit="0" vertical="bottom" wrapText="0"/>
    </xf>
    <xf borderId="5" fillId="10" fontId="6" numFmtId="0" xfId="0" applyAlignment="1" applyBorder="1" applyFont="1">
      <alignment horizontal="left" shrinkToFit="0" vertical="bottom" wrapText="0"/>
    </xf>
    <xf borderId="5" fillId="10" fontId="6" numFmtId="0" xfId="0" applyAlignment="1" applyBorder="1" applyFont="1">
      <alignment horizontal="left" shrinkToFit="0" vertical="bottom" wrapText="0"/>
    </xf>
    <xf borderId="5" fillId="10" fontId="6" numFmtId="0" xfId="0" applyAlignment="1" applyBorder="1" applyFont="1">
      <alignment horizontal="center" shrinkToFit="0" vertical="bottom" wrapText="0"/>
    </xf>
    <xf borderId="0" fillId="0" fontId="6" numFmtId="0" xfId="0" applyAlignment="1" applyFont="1">
      <alignment horizontal="left" readingOrder="0" shrinkToFit="0" vertical="bottom" wrapText="0"/>
    </xf>
    <xf borderId="4" fillId="0" fontId="6" numFmtId="0" xfId="0" applyAlignment="1" applyBorder="1" applyFont="1">
      <alignment horizontal="left" readingOrder="0" shrinkToFit="0" vertical="bottom" wrapText="0"/>
    </xf>
    <xf borderId="0" fillId="0" fontId="13" numFmtId="0" xfId="0" applyAlignment="1" applyFont="1">
      <alignment readingOrder="0"/>
    </xf>
    <xf borderId="4" fillId="9" fontId="6" numFmtId="49" xfId="0" applyAlignment="1" applyBorder="1" applyFont="1" applyNumberFormat="1">
      <alignment horizontal="left" readingOrder="0" shrinkToFit="0" vertical="bottom" wrapText="0"/>
    </xf>
    <xf borderId="5" fillId="9" fontId="6" numFmtId="0" xfId="0" applyAlignment="1" applyBorder="1" applyFont="1">
      <alignment horizontal="left" shrinkToFit="0" vertical="bottom" wrapText="0"/>
    </xf>
    <xf borderId="3" fillId="9" fontId="6" numFmtId="0" xfId="0" applyAlignment="1" applyBorder="1" applyFont="1">
      <alignment horizontal="left" readingOrder="0" shrinkToFit="0" vertical="bottom" wrapText="0"/>
    </xf>
    <xf borderId="5" fillId="9" fontId="6" numFmtId="0" xfId="0" applyAlignment="1" applyBorder="1" applyFont="1">
      <alignment horizontal="left" shrinkToFit="0" vertical="bottom" wrapText="0"/>
    </xf>
    <xf borderId="5" fillId="9" fontId="6" numFmtId="0" xfId="0" applyAlignment="1" applyBorder="1" applyFont="1">
      <alignment horizontal="center" shrinkToFit="0" vertical="bottom" wrapText="0"/>
    </xf>
    <xf borderId="0" fillId="0" fontId="6" numFmtId="0" xfId="0" applyAlignment="1" applyFont="1">
      <alignment horizontal="left" shrinkToFit="0" vertical="bottom" wrapText="0"/>
    </xf>
    <xf borderId="4" fillId="0" fontId="6" numFmtId="0" xfId="0" applyAlignment="1" applyBorder="1" applyFont="1">
      <alignment horizontal="left" shrinkToFit="0" vertical="bottom" wrapText="0"/>
    </xf>
    <xf borderId="1" fillId="0" fontId="6" numFmtId="0" xfId="0" applyAlignment="1" applyBorder="1" applyFont="1">
      <alignment horizontal="left" readingOrder="0" shrinkToFit="0" vertical="bottom" wrapText="0"/>
    </xf>
    <xf borderId="1" fillId="0" fontId="6" numFmtId="0" xfId="0" applyAlignment="1" applyBorder="1" applyFont="1">
      <alignment horizontal="lef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6" numFmtId="164" xfId="0" applyAlignment="1" applyBorder="1" applyFont="1" applyNumberFormat="1">
      <alignment horizontal="left" readingOrder="0" shrinkToFit="0" vertical="bottom" wrapText="0"/>
    </xf>
    <xf borderId="1" fillId="0" fontId="6" numFmtId="165" xfId="0" applyAlignment="1" applyBorder="1" applyFont="1" applyNumberFormat="1">
      <alignment horizontal="left" readingOrder="0" shrinkToFit="0" vertical="bottom" wrapText="0"/>
    </xf>
    <xf quotePrefix="1" borderId="1" fillId="0" fontId="6" numFmtId="49" xfId="0" applyAlignment="1" applyBorder="1" applyFont="1" applyNumberFormat="1">
      <alignment horizontal="left" readingOrder="0" shrinkToFit="0" vertical="bottom" wrapText="0"/>
    </xf>
    <xf borderId="1" fillId="0" fontId="6" numFmtId="166" xfId="0" applyAlignment="1" applyBorder="1" applyFont="1" applyNumberFormat="1">
      <alignment horizontal="left" readingOrder="0" shrinkToFit="0" vertical="bottom" wrapText="0"/>
    </xf>
    <xf borderId="1" fillId="0" fontId="6" numFmtId="167" xfId="0" applyAlignment="1" applyBorder="1" applyFont="1" applyNumberFormat="1">
      <alignment horizontal="left" readingOrder="0" shrinkToFit="0" vertical="bottom" wrapText="0"/>
    </xf>
    <xf borderId="0" fillId="0" fontId="14" numFmtId="0" xfId="0" applyAlignment="1" applyFont="1">
      <alignment horizontal="left" readingOrder="0"/>
    </xf>
    <xf borderId="1" fillId="11" fontId="15" numFmtId="49" xfId="0" applyAlignment="1" applyBorder="1" applyFill="1" applyFont="1" applyNumberFormat="1">
      <alignment horizontal="center" readingOrder="0" shrinkToFit="0" vertical="center" wrapText="1"/>
    </xf>
    <xf borderId="1" fillId="11" fontId="15" numFmtId="0" xfId="0" applyAlignment="1" applyBorder="1" applyFont="1">
      <alignment horizontal="center" readingOrder="0" shrinkToFit="0" vertical="center" wrapText="1"/>
    </xf>
    <xf borderId="1" fillId="11" fontId="16" numFmtId="0" xfId="0" applyAlignment="1" applyBorder="1" applyFont="1">
      <alignment horizontal="center" shrinkToFit="0" vertical="center" wrapText="1"/>
    </xf>
    <xf borderId="1" fillId="12" fontId="15" numFmtId="0" xfId="0" applyAlignment="1" applyBorder="1" applyFill="1" applyFont="1">
      <alignment horizontal="center" readingOrder="0" shrinkToFit="0" vertical="center" wrapText="1"/>
    </xf>
    <xf borderId="1" fillId="12" fontId="16" numFmtId="0" xfId="0" applyAlignment="1" applyBorder="1" applyFont="1">
      <alignment horizontal="center" shrinkToFit="0" vertical="center" wrapText="1"/>
    </xf>
    <xf borderId="1" fillId="13" fontId="15" numFmtId="0" xfId="0" applyAlignment="1" applyBorder="1" applyFill="1" applyFont="1">
      <alignment horizontal="center" readingOrder="0" shrinkToFit="0" vertical="center" wrapText="1"/>
    </xf>
    <xf borderId="1" fillId="13" fontId="16" numFmtId="0" xfId="0" applyAlignment="1" applyBorder="1" applyFont="1">
      <alignment horizontal="center" shrinkToFit="0" vertical="center" wrapText="1"/>
    </xf>
    <xf borderId="1" fillId="7" fontId="15" numFmtId="0" xfId="0" applyAlignment="1" applyBorder="1" applyFont="1">
      <alignment horizontal="center" readingOrder="0" shrinkToFit="0" vertical="center" wrapText="1"/>
    </xf>
    <xf borderId="1" fillId="7" fontId="16" numFmtId="0" xfId="0" applyAlignment="1" applyBorder="1" applyFont="1">
      <alignment horizontal="center" shrinkToFit="0" vertical="center" wrapText="1"/>
    </xf>
    <xf borderId="1" fillId="14" fontId="15" numFmtId="0" xfId="0" applyAlignment="1" applyBorder="1" applyFill="1" applyFont="1">
      <alignment horizontal="center" readingOrder="0" shrinkToFit="0" vertical="center" wrapText="1"/>
    </xf>
    <xf borderId="1" fillId="14" fontId="16" numFmtId="0" xfId="0" applyAlignment="1" applyBorder="1" applyFont="1">
      <alignment horizontal="center" shrinkToFit="0" vertical="center" wrapText="1"/>
    </xf>
    <xf borderId="1" fillId="8" fontId="15" numFmtId="0" xfId="0" applyAlignment="1" applyBorder="1" applyFont="1">
      <alignment horizontal="center" readingOrder="0" shrinkToFit="0" vertical="center" wrapText="1"/>
    </xf>
    <xf borderId="1" fillId="8" fontId="16" numFmtId="0" xfId="0" applyAlignment="1" applyBorder="1" applyFont="1">
      <alignment horizontal="center" shrinkToFit="0" vertical="center" wrapText="1"/>
    </xf>
    <xf borderId="1" fillId="15" fontId="15" numFmtId="0" xfId="0" applyAlignment="1" applyBorder="1" applyFill="1" applyFont="1">
      <alignment horizontal="center" readingOrder="0" shrinkToFit="0" vertical="center" wrapText="1"/>
    </xf>
    <xf borderId="1" fillId="15" fontId="16" numFmtId="0" xfId="0" applyAlignment="1" applyBorder="1" applyFont="1">
      <alignment horizontal="center" shrinkToFit="0" vertical="center" wrapText="1"/>
    </xf>
    <xf borderId="1" fillId="16" fontId="16" numFmtId="0" xfId="0" applyAlignment="1" applyBorder="1" applyFill="1" applyFont="1">
      <alignment horizontal="center" shrinkToFit="0" vertical="center" wrapText="1"/>
    </xf>
    <xf borderId="1" fillId="17" fontId="16" numFmtId="0" xfId="0" applyAlignment="1" applyBorder="1" applyFill="1" applyFont="1">
      <alignment horizontal="center" shrinkToFit="0" vertical="center" wrapText="1"/>
    </xf>
    <xf borderId="1" fillId="0" fontId="16" numFmtId="0" xfId="0" applyAlignment="1" applyBorder="1" applyFont="1">
      <alignment horizontal="center" shrinkToFit="0" vertical="center" wrapText="1"/>
    </xf>
    <xf borderId="0" fillId="0" fontId="16" numFmtId="0" xfId="0" applyAlignment="1" applyFont="1">
      <alignment horizontal="center" shrinkToFit="0" vertical="center" wrapText="1"/>
    </xf>
    <xf borderId="1" fillId="0" fontId="17" numFmtId="49" xfId="0" applyAlignment="1" applyBorder="1" applyFont="1" applyNumberFormat="1">
      <alignment horizontal="left" readingOrder="0" shrinkToFit="0" vertical="bottom" wrapText="0"/>
    </xf>
    <xf borderId="1" fillId="9" fontId="17" numFmtId="0" xfId="0" applyAlignment="1" applyBorder="1" applyFont="1">
      <alignment horizontal="left" readingOrder="0" shrinkToFit="0" vertical="bottom" wrapText="0"/>
    </xf>
    <xf borderId="1" fillId="0" fontId="18" numFmtId="0" xfId="0" applyBorder="1" applyFont="1"/>
    <xf borderId="1" fillId="0" fontId="18" numFmtId="0" xfId="0" applyAlignment="1" applyBorder="1" applyFont="1">
      <alignment horizontal="left" readingOrder="0"/>
    </xf>
    <xf borderId="1" fillId="0" fontId="18" numFmtId="0" xfId="0" applyAlignment="1" applyBorder="1" applyFont="1">
      <alignment horizontal="left"/>
    </xf>
    <xf borderId="1" fillId="0" fontId="17" numFmtId="0" xfId="0" applyAlignment="1" applyBorder="1" applyFont="1">
      <alignment horizontal="left" readingOrder="0" shrinkToFit="0" vertical="bottom" wrapText="0"/>
    </xf>
    <xf borderId="1" fillId="0" fontId="17" numFmtId="0" xfId="0" applyAlignment="1" applyBorder="1" applyFont="1">
      <alignment horizontal="left" shrinkToFit="0" vertical="bottom" wrapText="0"/>
    </xf>
    <xf borderId="1" fillId="0" fontId="17" numFmtId="0" xfId="0" applyAlignment="1" applyBorder="1" applyFont="1">
      <alignment horizontal="left" readingOrder="0"/>
    </xf>
    <xf borderId="0" fillId="0" fontId="18" numFmtId="0" xfId="0" applyAlignment="1" applyFont="1">
      <alignment horizontal="left"/>
    </xf>
    <xf borderId="1" fillId="9" fontId="17" numFmtId="49" xfId="0" applyAlignment="1" applyBorder="1" applyFont="1" applyNumberFormat="1">
      <alignment horizontal="left" readingOrder="0" shrinkToFit="0" vertical="bottom" wrapText="0"/>
    </xf>
    <xf borderId="1" fillId="9" fontId="18" numFmtId="0" xfId="0" applyAlignment="1" applyBorder="1" applyFont="1">
      <alignment horizontal="left" readingOrder="0"/>
    </xf>
    <xf borderId="1" fillId="9" fontId="18" numFmtId="0" xfId="0" applyAlignment="1" applyBorder="1" applyFont="1">
      <alignment horizontal="left"/>
    </xf>
    <xf borderId="0" fillId="9" fontId="18" numFmtId="0" xfId="0" applyAlignment="1" applyFont="1">
      <alignment horizontal="left"/>
    </xf>
    <xf borderId="1" fillId="2" fontId="17" numFmtId="49" xfId="0" applyAlignment="1" applyBorder="1" applyFont="1" applyNumberFormat="1">
      <alignment horizontal="left" readingOrder="0" shrinkToFit="0" vertical="bottom" wrapText="0"/>
    </xf>
    <xf borderId="1" fillId="2" fontId="17" numFmtId="0" xfId="0" applyAlignment="1" applyBorder="1" applyFont="1">
      <alignment horizontal="left" readingOrder="0" shrinkToFit="0" vertical="bottom" wrapText="0"/>
    </xf>
    <xf borderId="1" fillId="2" fontId="18" numFmtId="0" xfId="0" applyAlignment="1" applyBorder="1" applyFont="1">
      <alignment horizontal="left" readingOrder="0"/>
    </xf>
    <xf borderId="1" fillId="2" fontId="18" numFmtId="0" xfId="0" applyAlignment="1" applyBorder="1" applyFont="1">
      <alignment horizontal="left"/>
    </xf>
    <xf borderId="1" fillId="2" fontId="17" numFmtId="0" xfId="0" applyAlignment="1" applyBorder="1" applyFont="1">
      <alignment horizontal="left" shrinkToFit="0" vertical="bottom" wrapText="0"/>
    </xf>
    <xf borderId="1" fillId="2" fontId="17" numFmtId="0" xfId="0" applyAlignment="1" applyBorder="1" applyFont="1">
      <alignment horizontal="left" shrinkToFit="0" vertical="bottom" wrapText="0"/>
    </xf>
    <xf borderId="0" fillId="2" fontId="18" numFmtId="0" xfId="0" applyAlignment="1" applyFont="1">
      <alignment horizontal="left"/>
    </xf>
    <xf borderId="1" fillId="2" fontId="17" numFmtId="0" xfId="0" applyAlignment="1" applyBorder="1" applyFont="1">
      <alignment horizontal="left"/>
    </xf>
    <xf borderId="1" fillId="0" fontId="18" numFmtId="0" xfId="0" applyAlignment="1" applyBorder="1" applyFont="1">
      <alignment readingOrder="0"/>
    </xf>
    <xf borderId="1" fillId="9" fontId="17" numFmtId="0" xfId="0" applyAlignment="1" applyBorder="1" applyFont="1">
      <alignment horizontal="left" shrinkToFit="0" vertical="bottom" wrapText="0"/>
    </xf>
    <xf borderId="1" fillId="0" fontId="1" numFmtId="0" xfId="0" applyBorder="1" applyFont="1"/>
    <xf borderId="1" fillId="9" fontId="18" numFmtId="49" xfId="0" applyAlignment="1" applyBorder="1" applyFont="1" applyNumberFormat="1">
      <alignment horizontal="left"/>
    </xf>
    <xf borderId="1" fillId="9" fontId="19" numFmtId="0" xfId="0" applyAlignment="1" applyBorder="1" applyFont="1">
      <alignment horizontal="left" readingOrder="0" shrinkToFit="0" wrapText="0"/>
    </xf>
    <xf borderId="1" fillId="0" fontId="20" numFmtId="0" xfId="0" applyAlignment="1" applyBorder="1" applyFont="1">
      <alignment horizontal="left" readingOrder="0"/>
    </xf>
    <xf borderId="1" fillId="0" fontId="17" numFmtId="0" xfId="0" applyAlignment="1" applyBorder="1" applyFont="1">
      <alignment horizontal="left" shrinkToFit="0" vertical="bottom" wrapText="0"/>
    </xf>
    <xf borderId="1" fillId="9" fontId="17" numFmtId="0" xfId="0" applyAlignment="1" applyBorder="1" applyFont="1">
      <alignment horizontal="left" readingOrder="0" shrinkToFit="0" wrapText="0"/>
    </xf>
    <xf borderId="1" fillId="9" fontId="18" numFmtId="49" xfId="0" applyAlignment="1" applyBorder="1" applyFont="1" applyNumberFormat="1">
      <alignment vertical="bottom"/>
    </xf>
    <xf borderId="1" fillId="9" fontId="18" numFmtId="0" xfId="0" applyAlignment="1" applyBorder="1" applyFont="1">
      <alignment vertical="bottom"/>
    </xf>
    <xf borderId="1" fillId="9" fontId="18" numFmtId="0" xfId="0" applyAlignment="1" applyBorder="1" applyFont="1">
      <alignment vertical="bottom"/>
    </xf>
    <xf borderId="1" fillId="9" fontId="18" numFmtId="0" xfId="0" applyAlignment="1" applyBorder="1" applyFont="1">
      <alignment horizontal="left" readingOrder="0" vertical="bottom"/>
    </xf>
    <xf borderId="1" fillId="9" fontId="18" numFmtId="0" xfId="0" applyAlignment="1" applyBorder="1" applyFont="1">
      <alignment readingOrder="0" vertical="bottom"/>
    </xf>
    <xf borderId="1" fillId="9" fontId="21" numFmtId="0" xfId="0" applyAlignment="1" applyBorder="1" applyFont="1">
      <alignment vertical="bottom"/>
    </xf>
    <xf borderId="1" fillId="9" fontId="21" numFmtId="0" xfId="0" applyAlignment="1" applyBorder="1" applyFont="1">
      <alignment vertical="bottom"/>
    </xf>
    <xf borderId="1" fillId="9" fontId="14" numFmtId="0" xfId="0" applyAlignment="1" applyBorder="1" applyFont="1">
      <alignment readingOrder="0" vertical="bottom"/>
    </xf>
    <xf borderId="1" fillId="9" fontId="21" numFmtId="0" xfId="0" applyAlignment="1" applyBorder="1" applyFont="1">
      <alignment horizontal="left" vertical="bottom"/>
    </xf>
    <xf borderId="1" fillId="9" fontId="14" numFmtId="0" xfId="0" applyAlignment="1" applyBorder="1" applyFont="1">
      <alignment horizontal="left" readingOrder="0" vertical="bottom"/>
    </xf>
    <xf borderId="0" fillId="9" fontId="21" numFmtId="0" xfId="0" applyAlignment="1" applyFont="1">
      <alignment vertical="bottom"/>
    </xf>
    <xf borderId="1" fillId="9" fontId="17" numFmtId="0" xfId="0" applyAlignment="1" applyBorder="1" applyFont="1">
      <alignment horizontal="left" shrinkToFit="0" vertical="bottom" wrapText="0"/>
    </xf>
    <xf borderId="1" fillId="9" fontId="1" numFmtId="0" xfId="0" applyBorder="1" applyFont="1"/>
    <xf borderId="1" fillId="9" fontId="18" numFmtId="0" xfId="0" applyAlignment="1" applyBorder="1" applyFont="1">
      <alignment horizontal="left" vertical="bottom"/>
    </xf>
    <xf borderId="0" fillId="9" fontId="18" numFmtId="0" xfId="0" applyAlignment="1" applyFont="1">
      <alignment vertical="bottom"/>
    </xf>
    <xf borderId="1" fillId="9" fontId="22" numFmtId="0" xfId="0" applyAlignment="1" applyBorder="1" applyFont="1">
      <alignment horizontal="left" readingOrder="0" shrinkToFit="0" vertical="bottom" wrapText="0"/>
    </xf>
    <xf borderId="1" fillId="9" fontId="20" numFmtId="0" xfId="0" applyAlignment="1" applyBorder="1" applyFont="1">
      <alignment horizontal="left" readingOrder="0"/>
    </xf>
    <xf borderId="1" fillId="18" fontId="17" numFmtId="49" xfId="0" applyAlignment="1" applyBorder="1" applyFill="1" applyFont="1" applyNumberFormat="1">
      <alignment horizontal="left" readingOrder="0" shrinkToFit="0" vertical="bottom" wrapText="0"/>
    </xf>
    <xf borderId="1" fillId="18" fontId="17" numFmtId="0" xfId="0" applyAlignment="1" applyBorder="1" applyFont="1">
      <alignment horizontal="left" readingOrder="0" shrinkToFit="0" vertical="bottom" wrapText="0"/>
    </xf>
    <xf borderId="1" fillId="18" fontId="18" numFmtId="0" xfId="0" applyAlignment="1" applyBorder="1" applyFont="1">
      <alignment horizontal="left" readingOrder="0"/>
    </xf>
    <xf borderId="1" fillId="18" fontId="18" numFmtId="0" xfId="0" applyAlignment="1" applyBorder="1" applyFont="1">
      <alignment horizontal="left"/>
    </xf>
    <xf borderId="1" fillId="18" fontId="17" numFmtId="0" xfId="0" applyAlignment="1" applyBorder="1" applyFont="1">
      <alignment horizontal="left" shrinkToFit="0" vertical="bottom" wrapText="0"/>
    </xf>
    <xf borderId="0" fillId="18" fontId="18" numFmtId="0" xfId="0" applyAlignment="1" applyFont="1">
      <alignment horizontal="left"/>
    </xf>
    <xf borderId="1" fillId="0" fontId="23" numFmtId="0" xfId="0" applyAlignment="1" applyBorder="1" applyFont="1">
      <alignment horizontal="left" readingOrder="0"/>
    </xf>
    <xf borderId="1" fillId="9" fontId="17" numFmtId="0" xfId="0" applyAlignment="1" applyBorder="1" applyFont="1">
      <alignment readingOrder="0"/>
    </xf>
    <xf borderId="0" fillId="9" fontId="19" numFmtId="0" xfId="0" applyAlignment="1" applyFont="1">
      <alignment horizontal="left" readingOrder="0" shrinkToFit="0" wrapText="0"/>
    </xf>
    <xf borderId="1" fillId="9" fontId="22" numFmtId="0" xfId="0" applyAlignment="1" applyBorder="1" applyFont="1">
      <alignment horizontal="left" readingOrder="0"/>
    </xf>
    <xf borderId="1" fillId="0" fontId="24" numFmtId="0" xfId="0" applyAlignment="1" applyBorder="1" applyFont="1">
      <alignment horizontal="left" readingOrder="0" shrinkToFit="0" vertical="bottom" wrapText="0"/>
    </xf>
    <xf borderId="1" fillId="9" fontId="17" numFmtId="0" xfId="0" applyAlignment="1" applyBorder="1" applyFont="1">
      <alignment horizontal="left" readingOrder="0"/>
    </xf>
    <xf borderId="0" fillId="9" fontId="17" numFmtId="0" xfId="0" applyAlignment="1" applyFont="1">
      <alignment horizontal="left" readingOrder="0"/>
    </xf>
    <xf borderId="0" fillId="0" fontId="17" numFmtId="0" xfId="0" applyAlignment="1" applyFont="1">
      <alignment horizontal="left" readingOrder="0"/>
    </xf>
    <xf borderId="1" fillId="9" fontId="24" numFmtId="0" xfId="0" applyAlignment="1" applyBorder="1" applyFont="1">
      <alignment horizontal="left" readingOrder="0" shrinkToFit="0" vertical="bottom" wrapText="0"/>
    </xf>
    <xf borderId="1" fillId="0" fontId="25" numFmtId="0" xfId="0" applyAlignment="1" applyBorder="1" applyFont="1">
      <alignment horizontal="left" readingOrder="0" shrinkToFit="0" vertical="bottom" wrapText="0"/>
    </xf>
    <xf borderId="0" fillId="9" fontId="17" numFmtId="0" xfId="0" applyAlignment="1" applyFont="1">
      <alignment horizontal="left" readingOrder="0" shrinkToFit="0" wrapText="0"/>
    </xf>
    <xf borderId="0" fillId="9" fontId="26" numFmtId="0" xfId="0" applyAlignment="1" applyFont="1">
      <alignment horizontal="left" readingOrder="0"/>
    </xf>
    <xf borderId="0" fillId="0" fontId="20" numFmtId="0" xfId="0" applyAlignment="1" applyFont="1">
      <alignment readingOrder="0"/>
    </xf>
    <xf quotePrefix="1" borderId="1" fillId="0" fontId="17" numFmtId="0" xfId="0" applyAlignment="1" applyBorder="1" applyFont="1">
      <alignment horizontal="left" readingOrder="0" shrinkToFit="0" vertical="bottom" wrapText="0"/>
    </xf>
    <xf borderId="0" fillId="9" fontId="27" numFmtId="0" xfId="0" applyAlignment="1" applyFont="1">
      <alignment readingOrder="0"/>
    </xf>
    <xf borderId="0" fillId="9" fontId="28" numFmtId="0" xfId="0" applyAlignment="1" applyFont="1">
      <alignment horizontal="left" readingOrder="0"/>
    </xf>
    <xf borderId="0" fillId="9" fontId="20" numFmtId="0" xfId="0" applyAlignment="1" applyFont="1">
      <alignment horizontal="left" readingOrder="0"/>
    </xf>
    <xf borderId="0" fillId="9" fontId="24" numFmtId="0" xfId="0" applyAlignment="1" applyFont="1">
      <alignment horizontal="left" readingOrder="0" shrinkToFit="0" wrapText="0"/>
    </xf>
    <xf borderId="0" fillId="0" fontId="18" numFmtId="0" xfId="0" applyAlignment="1" applyFont="1">
      <alignment readingOrder="0"/>
    </xf>
    <xf borderId="0" fillId="9" fontId="27" numFmtId="0" xfId="0" applyAlignment="1" applyFont="1">
      <alignment horizontal="left" readingOrder="0" shrinkToFit="0" wrapText="0"/>
    </xf>
    <xf borderId="1" fillId="9" fontId="29" numFmtId="0" xfId="0" applyAlignment="1" applyBorder="1" applyFont="1">
      <alignment horizontal="left" readingOrder="0"/>
    </xf>
    <xf borderId="1" fillId="9" fontId="30" numFmtId="0" xfId="0" applyAlignment="1" applyBorder="1" applyFont="1">
      <alignment horizontal="left" readingOrder="0"/>
    </xf>
    <xf borderId="0" fillId="0" fontId="13" numFmtId="0" xfId="0" applyFont="1"/>
    <xf borderId="1" fillId="9" fontId="31" numFmtId="0" xfId="0" applyAlignment="1" applyBorder="1" applyFont="1">
      <alignment horizontal="left" readingOrder="0"/>
    </xf>
    <xf borderId="1" fillId="9" fontId="28" numFmtId="0" xfId="0" applyAlignment="1" applyBorder="1" applyFont="1">
      <alignment horizontal="left" readingOrder="0"/>
    </xf>
    <xf borderId="1" fillId="0" fontId="14" numFmtId="0" xfId="0" applyAlignment="1" applyBorder="1" applyFont="1">
      <alignment horizontal="left" readingOrder="0"/>
    </xf>
    <xf borderId="0" fillId="9" fontId="24" numFmtId="0" xfId="0" applyAlignment="1" applyFont="1">
      <alignment horizontal="left" readingOrder="0"/>
    </xf>
    <xf borderId="0" fillId="0" fontId="17" numFmtId="49" xfId="0" applyAlignment="1" applyFont="1" applyNumberFormat="1">
      <alignment horizontal="left" readingOrder="0" shrinkToFit="0" vertical="bottom" wrapText="0"/>
    </xf>
    <xf borderId="0" fillId="9" fontId="17" numFmtId="0" xfId="0" applyAlignment="1" applyFont="1">
      <alignment horizontal="left" readingOrder="0" shrinkToFit="0" vertical="bottom" wrapText="0"/>
    </xf>
    <xf borderId="0" fillId="0" fontId="18" numFmtId="0" xfId="0" applyFont="1"/>
    <xf borderId="0" fillId="0" fontId="18" numFmtId="0" xfId="0" applyAlignment="1" applyFont="1">
      <alignment horizontal="left" readingOrder="0"/>
    </xf>
    <xf borderId="0" fillId="0" fontId="9" numFmtId="0" xfId="0" applyAlignment="1" applyFont="1">
      <alignment vertical="bottom"/>
    </xf>
    <xf borderId="8" fillId="0" fontId="1" numFmtId="0" xfId="0" applyAlignment="1" applyBorder="1" applyFont="1">
      <alignment horizontal="left" readingOrder="0" shrinkToFit="0" vertical="center" wrapText="1"/>
    </xf>
    <xf borderId="9" fillId="0" fontId="1" numFmtId="0" xfId="0" applyAlignment="1" applyBorder="1" applyFont="1">
      <alignment horizontal="left" readingOrder="0" shrinkToFit="0" vertical="center" wrapText="1"/>
    </xf>
    <xf borderId="10" fillId="0" fontId="1" numFmtId="0" xfId="0" applyAlignment="1" applyBorder="1" applyFont="1">
      <alignment horizontal="left" readingOrder="0" shrinkToFit="0" vertical="center" wrapText="0"/>
    </xf>
    <xf borderId="11" fillId="0" fontId="1" numFmtId="49" xfId="0" applyAlignment="1" applyBorder="1" applyFont="1" applyNumberFormat="1">
      <alignment shrinkToFit="0" vertical="center" wrapText="0"/>
    </xf>
    <xf borderId="12" fillId="0" fontId="1" numFmtId="3" xfId="0" applyAlignment="1" applyBorder="1" applyFont="1" applyNumberFormat="1">
      <alignment shrinkToFit="0" vertical="center" wrapText="0"/>
    </xf>
    <xf borderId="12" fillId="0" fontId="1" numFmtId="1" xfId="0" applyAlignment="1" applyBorder="1" applyFont="1" applyNumberFormat="1">
      <alignment shrinkToFit="0" vertical="center" wrapText="0"/>
    </xf>
    <xf borderId="12" fillId="0" fontId="1" numFmtId="168" xfId="0" applyAlignment="1" applyBorder="1" applyFont="1" applyNumberFormat="1">
      <alignment readingOrder="0" shrinkToFit="0" vertical="center" wrapText="0"/>
    </xf>
    <xf borderId="12" fillId="0" fontId="1" numFmtId="169" xfId="0" applyAlignment="1" applyBorder="1" applyFont="1" applyNumberFormat="1">
      <alignment readingOrder="0" shrinkToFit="0" vertical="center" wrapText="0"/>
    </xf>
    <xf borderId="12" fillId="0" fontId="1" numFmtId="14" xfId="0" applyAlignment="1" applyBorder="1" applyFont="1" applyNumberFormat="1">
      <alignment shrinkToFit="0" vertical="center" wrapText="0"/>
    </xf>
    <xf borderId="12" fillId="0" fontId="1" numFmtId="2" xfId="0" applyAlignment="1" applyBorder="1" applyFont="1" applyNumberFormat="1">
      <alignment shrinkToFit="0" vertical="center" wrapText="0"/>
    </xf>
    <xf borderId="13" fillId="0" fontId="1" numFmtId="0" xfId="0" applyAlignment="1" applyBorder="1" applyFont="1">
      <alignment shrinkToFit="0" vertical="center" wrapText="0"/>
    </xf>
    <xf borderId="12" fillId="0" fontId="1" numFmtId="0" xfId="0" applyAlignment="1" applyBorder="1" applyFont="1">
      <alignment shrinkToFit="0" vertical="center" wrapText="0"/>
    </xf>
    <xf borderId="14" fillId="0" fontId="1" numFmtId="10" xfId="0" applyAlignment="1" applyBorder="1" applyFont="1" applyNumberFormat="1">
      <alignment shrinkToFit="0" vertical="center" wrapText="0"/>
    </xf>
    <xf borderId="15" fillId="0" fontId="1" numFmtId="49" xfId="0" applyAlignment="1" applyBorder="1" applyFont="1" applyNumberFormat="1">
      <alignment shrinkToFit="0" vertical="center" wrapText="0"/>
    </xf>
    <xf borderId="16" fillId="0" fontId="1" numFmtId="3" xfId="0" applyAlignment="1" applyBorder="1" applyFont="1" applyNumberFormat="1">
      <alignment shrinkToFit="0" vertical="center" wrapText="0"/>
    </xf>
    <xf borderId="16" fillId="0" fontId="1" numFmtId="1" xfId="0" applyAlignment="1" applyBorder="1" applyFont="1" applyNumberFormat="1">
      <alignment shrinkToFit="0" vertical="center" wrapText="0"/>
    </xf>
    <xf borderId="16" fillId="0" fontId="1" numFmtId="168" xfId="0" applyAlignment="1" applyBorder="1" applyFont="1" applyNumberFormat="1">
      <alignment readingOrder="0" shrinkToFit="0" vertical="center" wrapText="0"/>
    </xf>
    <xf borderId="16" fillId="0" fontId="1" numFmtId="169" xfId="0" applyAlignment="1" applyBorder="1" applyFont="1" applyNumberFormat="1">
      <alignment readingOrder="0" shrinkToFit="0" vertical="center" wrapText="0"/>
    </xf>
    <xf borderId="16" fillId="0" fontId="1" numFmtId="14" xfId="0" applyAlignment="1" applyBorder="1" applyFont="1" applyNumberFormat="1">
      <alignment shrinkToFit="0" vertical="center" wrapText="0"/>
    </xf>
    <xf borderId="16" fillId="0" fontId="1" numFmtId="2" xfId="0" applyAlignment="1" applyBorder="1" applyFont="1" applyNumberFormat="1">
      <alignment shrinkToFit="0" vertical="center" wrapText="0"/>
    </xf>
    <xf borderId="16" fillId="0" fontId="1" numFmtId="0" xfId="0" applyAlignment="1" applyBorder="1" applyFont="1">
      <alignment shrinkToFit="0" vertical="center" wrapText="0"/>
    </xf>
    <xf borderId="17" fillId="0" fontId="1" numFmtId="10" xfId="0" applyAlignment="1" applyBorder="1" applyFont="1" applyNumberFormat="1">
      <alignment shrinkToFit="0" vertical="center" wrapText="0"/>
    </xf>
    <xf borderId="18" fillId="0" fontId="1" numFmtId="49" xfId="0" applyAlignment="1" applyBorder="1" applyFont="1" applyNumberFormat="1">
      <alignment shrinkToFit="0" vertical="center" wrapText="0"/>
    </xf>
    <xf borderId="19" fillId="0" fontId="1" numFmtId="3" xfId="0" applyAlignment="1" applyBorder="1" applyFont="1" applyNumberFormat="1">
      <alignment shrinkToFit="0" vertical="center" wrapText="0"/>
    </xf>
    <xf borderId="19" fillId="0" fontId="1" numFmtId="1" xfId="0" applyAlignment="1" applyBorder="1" applyFont="1" applyNumberFormat="1">
      <alignment shrinkToFit="0" vertical="center" wrapText="0"/>
    </xf>
    <xf borderId="19" fillId="0" fontId="1" numFmtId="168" xfId="0" applyAlignment="1" applyBorder="1" applyFont="1" applyNumberFormat="1">
      <alignment readingOrder="0" shrinkToFit="0" vertical="center" wrapText="0"/>
    </xf>
    <xf borderId="19" fillId="0" fontId="1" numFmtId="169" xfId="0" applyAlignment="1" applyBorder="1" applyFont="1" applyNumberFormat="1">
      <alignment readingOrder="0" shrinkToFit="0" vertical="center" wrapText="0"/>
    </xf>
    <xf borderId="19" fillId="0" fontId="1" numFmtId="14" xfId="0" applyAlignment="1" applyBorder="1" applyFont="1" applyNumberFormat="1">
      <alignment shrinkToFit="0" vertical="center" wrapText="0"/>
    </xf>
    <xf borderId="19" fillId="0" fontId="1" numFmtId="2" xfId="0" applyAlignment="1" applyBorder="1" applyFont="1" applyNumberFormat="1">
      <alignment shrinkToFit="0" vertical="center" wrapText="0"/>
    </xf>
    <xf borderId="20" fillId="0" fontId="1" numFmtId="0" xfId="0" applyAlignment="1" applyBorder="1" applyFont="1">
      <alignment shrinkToFit="0" vertical="center" wrapText="0"/>
    </xf>
    <xf borderId="19" fillId="0" fontId="1" numFmtId="0" xfId="0" applyAlignment="1" applyBorder="1" applyFont="1">
      <alignment shrinkToFit="0" vertical="center" wrapText="0"/>
    </xf>
    <xf borderId="21" fillId="0" fontId="1" numFmtId="10" xfId="0" applyAlignment="1" applyBorder="1" applyFont="1" applyNumberFormat="1">
      <alignment shrinkToFit="0" vertical="center" wrapText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readingOrder="0" shrinkToFit="0" wrapText="0"/>
    </xf>
    <xf borderId="22" fillId="0" fontId="1" numFmtId="0" xfId="0" applyAlignment="1" applyBorder="1" applyFont="1">
      <alignment shrinkToFit="0" vertical="center" wrapText="0"/>
    </xf>
    <xf borderId="23" fillId="0" fontId="1" numFmtId="0" xfId="0" applyAlignment="1" applyBorder="1" applyFont="1">
      <alignment shrinkToFit="0" vertical="center" wrapText="0"/>
    </xf>
    <xf borderId="1" fillId="7" fontId="4" numFmtId="0" xfId="0" applyAlignment="1" applyBorder="1" applyFont="1">
      <alignment horizontal="center" readingOrder="0" shrinkToFit="0" vertical="center" wrapText="1"/>
    </xf>
    <xf borderId="1" fillId="7" fontId="4" numFmtId="49" xfId="0" applyAlignment="1" applyBorder="1" applyFont="1" applyNumberFormat="1">
      <alignment horizontal="center" readingOrder="0" shrinkToFit="0" vertical="center" wrapText="1"/>
    </xf>
    <xf borderId="1" fillId="7" fontId="11" numFmtId="0" xfId="0" applyAlignment="1" applyBorder="1" applyFont="1">
      <alignment horizontal="center" shrinkToFit="0" vertical="center" wrapText="1"/>
    </xf>
    <xf borderId="1" fillId="12" fontId="11" numFmtId="0" xfId="0" applyAlignment="1" applyBorder="1" applyFont="1">
      <alignment horizontal="center" shrinkToFit="0" vertical="center" wrapText="1"/>
    </xf>
    <xf borderId="1" fillId="13" fontId="11" numFmtId="0" xfId="0" applyAlignment="1" applyBorder="1" applyFont="1">
      <alignment horizontal="center" shrinkToFit="0" vertical="center" wrapText="1"/>
    </xf>
    <xf borderId="1" fillId="14" fontId="11" numFmtId="0" xfId="0" applyAlignment="1" applyBorder="1" applyFont="1">
      <alignment horizontal="center" shrinkToFit="0" vertical="center" wrapText="1"/>
    </xf>
    <xf borderId="1" fillId="8" fontId="4" numFmtId="0" xfId="0" applyAlignment="1" applyBorder="1" applyFont="1">
      <alignment horizontal="center" readingOrder="0" shrinkToFit="0" vertical="center" wrapText="1"/>
    </xf>
    <xf borderId="1" fillId="12" fontId="4" numFmtId="0" xfId="0" applyAlignment="1" applyBorder="1" applyFont="1">
      <alignment horizontal="center" readingOrder="0" shrinkToFit="0" vertical="center" wrapText="1"/>
    </xf>
    <xf borderId="1" fillId="13" fontId="4" numFmtId="0" xfId="0" applyAlignment="1" applyBorder="1" applyFont="1">
      <alignment horizontal="center" readingOrder="0" shrinkToFit="0" vertical="center" wrapText="1"/>
    </xf>
    <xf borderId="1" fillId="14" fontId="4" numFmtId="0" xfId="0" applyAlignment="1" applyBorder="1" applyFont="1">
      <alignment horizontal="center" readingOrder="0" shrinkToFit="0" vertical="center" wrapText="1"/>
    </xf>
    <xf borderId="1" fillId="0" fontId="32" numFmtId="0" xfId="0" applyAlignment="1" applyBorder="1" applyFont="1">
      <alignment horizontal="left" readingOrder="0" shrinkToFit="0" vertical="bottom" wrapText="0"/>
    </xf>
    <xf borderId="1" fillId="0" fontId="33" numFmtId="0" xfId="0" applyAlignment="1" applyBorder="1" applyFont="1">
      <alignment horizontal="left"/>
    </xf>
    <xf borderId="1" fillId="0" fontId="20" numFmtId="0" xfId="0" applyAlignment="1" applyBorder="1" applyFont="1">
      <alignment horizontal="left" readingOrder="0" shrinkToFit="0" vertical="bottom" wrapText="0"/>
    </xf>
    <xf borderId="0" fillId="19" fontId="34" numFmtId="0" xfId="0" applyAlignment="1" applyFill="1" applyFont="1">
      <alignment horizontal="center" readingOrder="0" shrinkToFit="0" vertical="center" wrapText="1"/>
    </xf>
    <xf borderId="1" fillId="19" fontId="35" numFmtId="0" xfId="0" applyAlignment="1" applyBorder="1" applyFont="1">
      <alignment horizontal="center" shrinkToFit="0" vertical="center" wrapText="1"/>
    </xf>
    <xf borderId="1" fillId="19" fontId="34" numFmtId="0" xfId="0" applyAlignment="1" applyBorder="1" applyFont="1">
      <alignment horizontal="center" readingOrder="0" shrinkToFit="0" vertical="center" wrapText="1"/>
    </xf>
    <xf borderId="0" fillId="0" fontId="36" numFmtId="0" xfId="0" applyAlignment="1" applyFont="1">
      <alignment horizontal="center" shrinkToFit="0" vertical="center" wrapText="1"/>
    </xf>
    <xf borderId="1" fillId="0" fontId="36" numFmtId="0" xfId="0" applyAlignment="1" applyBorder="1" applyFont="1">
      <alignment readingOrder="0"/>
    </xf>
    <xf borderId="1" fillId="0" fontId="36" numFmtId="0" xfId="0" applyBorder="1" applyFont="1"/>
    <xf borderId="0" fillId="0" fontId="36" numFmtId="0" xfId="0" applyFont="1"/>
    <xf borderId="1" fillId="11" fontId="35" numFmtId="0" xfId="0" applyAlignment="1" applyBorder="1" applyFont="1">
      <alignment horizontal="center" shrinkToFit="0" vertical="center" wrapText="1"/>
    </xf>
    <xf borderId="1" fillId="11" fontId="34" numFmtId="0" xfId="0" applyAlignment="1" applyBorder="1" applyFont="1">
      <alignment horizontal="center" readingOrder="0" shrinkToFit="0" vertical="center" wrapText="1"/>
    </xf>
    <xf borderId="1" fillId="0" fontId="36" numFmtId="0" xfId="0" applyAlignment="1" applyBorder="1" applyFont="1">
      <alignment horizontal="left" readingOrder="0"/>
    </xf>
    <xf borderId="1" fillId="0" fontId="37" numFmtId="0" xfId="0" applyAlignment="1" applyBorder="1" applyFont="1">
      <alignment readingOrder="0"/>
    </xf>
    <xf borderId="1" fillId="0" fontId="9" numFmtId="0" xfId="0" applyAlignment="1" applyBorder="1" applyFont="1">
      <alignment horizontal="center" readingOrder="0"/>
    </xf>
    <xf borderId="1" fillId="0" fontId="1" numFmtId="0" xfId="0" applyAlignment="1" applyBorder="1" applyFont="1">
      <alignment horizontal="center"/>
    </xf>
    <xf borderId="1" fillId="0" fontId="1" numFmtId="0" xfId="0" applyBorder="1" applyFont="1"/>
    <xf borderId="1" fillId="0" fontId="37" numFmtId="0" xfId="0" applyBorder="1" applyFont="1"/>
    <xf borderId="1" fillId="0" fontId="9" numFmtId="0" xfId="0" applyAlignment="1" applyBorder="1" applyFont="1">
      <alignment readingOrder="0"/>
    </xf>
    <xf borderId="1" fillId="0" fontId="37" numFmtId="0" xfId="0" applyAlignment="1" applyBorder="1" applyFont="1">
      <alignment horizontal="center" readingOrder="0"/>
    </xf>
    <xf borderId="1" fillId="0" fontId="9" numFmtId="0" xfId="0" applyBorder="1" applyFont="1"/>
    <xf borderId="1" fillId="14" fontId="34" numFmtId="0" xfId="0" applyAlignment="1" applyBorder="1" applyFont="1">
      <alignment horizontal="center" readingOrder="0" shrinkToFit="0" vertical="center" wrapText="1"/>
    </xf>
    <xf borderId="1" fillId="14" fontId="35" numFmtId="0" xfId="0" applyAlignment="1" applyBorder="1" applyFont="1">
      <alignment horizontal="center" shrinkToFit="0" vertical="center" wrapText="1"/>
    </xf>
    <xf borderId="0" fillId="0" fontId="38" numFmtId="0" xfId="0" applyAlignment="1" applyFont="1">
      <alignment horizontal="center" vertical="center"/>
    </xf>
    <xf borderId="0" fillId="0" fontId="39" numFmtId="0" xfId="0" applyAlignment="1" applyFont="1">
      <alignment horizontal="center" vertical="center"/>
    </xf>
    <xf borderId="1" fillId="0" fontId="40" numFmtId="0" xfId="0" applyAlignment="1" applyBorder="1" applyFont="1">
      <alignment horizontal="center"/>
    </xf>
    <xf borderId="1" fillId="0" fontId="36" numFmtId="0" xfId="0" applyAlignment="1" applyBorder="1" applyFont="1">
      <alignment horizontal="center"/>
    </xf>
    <xf borderId="1" fillId="0" fontId="40" numFmtId="0" xfId="0" applyAlignment="1" applyBorder="1" applyFont="1">
      <alignment horizontal="center" vertical="center"/>
    </xf>
    <xf quotePrefix="1" borderId="1" fillId="0" fontId="36" numFmtId="0" xfId="0" applyAlignment="1" applyBorder="1" applyFont="1">
      <alignment horizontal="center" readingOrder="0"/>
    </xf>
    <xf borderId="1" fillId="0" fontId="36" numFmtId="0" xfId="0" applyAlignment="1" applyBorder="1" applyFont="1">
      <alignment horizontal="center" readingOrder="0" vertical="center"/>
    </xf>
    <xf quotePrefix="1" borderId="1" fillId="0" fontId="36" numFmtId="0" xfId="0" applyAlignment="1" applyBorder="1" applyFont="1">
      <alignment horizontal="center"/>
    </xf>
    <xf borderId="1" fillId="0" fontId="36" numFmtId="0" xfId="0" applyAlignment="1" applyBorder="1" applyFont="1">
      <alignment horizontal="center" readingOrder="0"/>
    </xf>
    <xf borderId="1" fillId="0" fontId="6" numFmtId="0" xfId="0" applyAlignment="1" applyBorder="1" applyFont="1">
      <alignment readingOrder="0"/>
    </xf>
    <xf borderId="1" fillId="0" fontId="7" numFmtId="0" xfId="0" applyAlignment="1" applyBorder="1" applyFont="1">
      <alignment horizontal="center"/>
    </xf>
    <xf borderId="1" fillId="0" fontId="7" numFmtId="0" xfId="0" applyAlignment="1" applyBorder="1" applyFont="1">
      <alignment horizontal="center" vertical="center"/>
    </xf>
    <xf borderId="1" fillId="0" fontId="40" numFmtId="0" xfId="0" applyAlignment="1" applyBorder="1" applyFont="1">
      <alignment horizontal="center" readingOrder="0"/>
    </xf>
    <xf quotePrefix="1" borderId="1" fillId="0" fontId="6" numFmtId="0" xfId="0" applyAlignment="1" applyBorder="1" applyFont="1">
      <alignment horizontal="center"/>
    </xf>
    <xf borderId="1" fillId="2" fontId="36" numFmtId="0" xfId="0" applyAlignment="1" applyBorder="1" applyFont="1">
      <alignment horizontal="center"/>
    </xf>
    <xf borderId="1" fillId="2" fontId="36" numFmtId="0" xfId="0" applyAlignment="1" applyBorder="1" applyFont="1">
      <alignment readingOrder="0"/>
    </xf>
    <xf borderId="1" fillId="2" fontId="36" numFmtId="0" xfId="0" applyBorder="1" applyFont="1"/>
    <xf quotePrefix="1" borderId="1" fillId="2" fontId="36" numFmtId="0" xfId="0" applyAlignment="1" applyBorder="1" applyFont="1">
      <alignment horizontal="center" readingOrder="0"/>
    </xf>
    <xf borderId="1" fillId="0" fontId="6" numFmtId="49" xfId="0" applyAlignment="1" applyBorder="1" applyFont="1" applyNumberFormat="1">
      <alignment horizontal="center" readingOrder="0"/>
    </xf>
    <xf borderId="1" fillId="0" fontId="36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/>
    </xf>
    <xf borderId="1" fillId="0" fontId="6" numFmtId="0" xfId="0" applyBorder="1" applyFont="1"/>
    <xf borderId="1" fillId="0" fontId="36" numFmtId="49" xfId="0" applyAlignment="1" applyBorder="1" applyFont="1" applyNumberFormat="1">
      <alignment horizontal="center" readingOrder="0"/>
    </xf>
    <xf borderId="1" fillId="0" fontId="36" numFmtId="0" xfId="0" applyAlignment="1" applyBorder="1" applyFont="1">
      <alignment vertical="center"/>
    </xf>
    <xf quotePrefix="1" borderId="1" fillId="0" fontId="36" numFmtId="0" xfId="0" applyAlignment="1" applyBorder="1" applyFont="1">
      <alignment horizontal="center" vertical="center"/>
    </xf>
    <xf borderId="1" fillId="0" fontId="13" numFmtId="0" xfId="0" applyAlignment="1" applyBorder="1" applyFont="1">
      <alignment horizontal="left" readingOrder="0"/>
    </xf>
    <xf quotePrefix="1" borderId="1" fillId="0" fontId="36" numFmtId="0" xfId="0" applyAlignment="1" applyBorder="1" applyFont="1">
      <alignment readingOrder="0"/>
    </xf>
    <xf borderId="24" fillId="12" fontId="35" numFmtId="0" xfId="0" applyAlignment="1" applyBorder="1" applyFont="1">
      <alignment horizontal="center" vertical="center"/>
    </xf>
    <xf borderId="24" fillId="12" fontId="35" numFmtId="0" xfId="0" applyAlignment="1" applyBorder="1" applyFont="1">
      <alignment horizontal="center" shrinkToFit="0" vertical="center" wrapText="1"/>
    </xf>
    <xf borderId="0" fillId="0" fontId="11" numFmtId="0" xfId="0" applyAlignment="1" applyFont="1">
      <alignment horizontal="center" vertical="center"/>
    </xf>
    <xf borderId="0" fillId="0" fontId="36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41" numFmtId="0" xfId="0" applyAlignment="1" applyFont="1">
      <alignment readingOrder="0"/>
    </xf>
    <xf borderId="0" fillId="0" fontId="10" numFmtId="0" xfId="0" applyAlignment="1" applyFont="1">
      <alignment readingOrder="0"/>
    </xf>
    <xf borderId="0" fillId="0" fontId="42" numFmtId="0" xfId="0" applyAlignment="1" applyFont="1">
      <alignment readingOrder="0"/>
    </xf>
    <xf borderId="0" fillId="0" fontId="43" numFmtId="0" xfId="0" applyAlignment="1" applyFont="1">
      <alignment readingOrder="0"/>
    </xf>
    <xf borderId="1" fillId="20" fontId="35" numFmtId="0" xfId="0" applyAlignment="1" applyBorder="1" applyFill="1" applyFont="1">
      <alignment horizontal="center" shrinkToFit="0" vertical="center" wrapText="1"/>
    </xf>
    <xf borderId="1" fillId="20" fontId="35" numFmtId="0" xfId="0" applyAlignment="1" applyBorder="1" applyFont="1">
      <alignment horizontal="center" vertical="center"/>
    </xf>
  </cellXfs>
  <cellStyles count="1">
    <cellStyle xfId="0" name="Normal" builtinId="0"/>
  </cellStyles>
  <dxfs count="7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49564C"/>
          <bgColor rgb="FF49564C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5">
    <tableStyle count="3" pivot="0" name="Applications Scoreboard-style">
      <tableStyleElement dxfId="4" type="headerRow"/>
      <tableStyleElement dxfId="5" type="firstRowStripe"/>
      <tableStyleElement dxfId="6" type="secondRowStripe"/>
    </tableStyle>
    <tableStyle count="3" pivot="0" name="Applications Scoreboard-style 2">
      <tableStyleElement dxfId="4" type="headerRow"/>
      <tableStyleElement dxfId="5" type="firstRowStripe"/>
      <tableStyleElement dxfId="6" type="secondRowStripe"/>
    </tableStyle>
    <tableStyle count="3" pivot="0" name="Applications Scoreboard-style 3">
      <tableStyleElement dxfId="4" type="headerRow"/>
      <tableStyleElement dxfId="5" type="firstRowStripe"/>
      <tableStyleElement dxfId="6" type="secondRowStripe"/>
    </tableStyle>
    <tableStyle count="3" pivot="0" name="Applications Scoreboard-style 4">
      <tableStyleElement dxfId="4" type="headerRow"/>
      <tableStyleElement dxfId="5" type="firstRowStripe"/>
      <tableStyleElement dxfId="6" type="secondRowStripe"/>
    </tableStyle>
    <tableStyle count="3" pivot="0" name="Applications Scoreboard-style 5">
      <tableStyleElement dxfId="4" type="headerRow"/>
      <tableStyleElement dxfId="5" type="firstRowStripe"/>
      <tableStyleElement dxfId="6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2:L6" displayName="Total_Applications" name="Total_Applications" id="1">
  <tableColumns count="12">
    <tableColumn name="Mentors" id="1"/>
    <tableColumn name="Where You Are Now" id="2"/>
    <tableColumn name="Where You Should Be" id="3"/>
    <tableColumn name="Remaining Applications" id="4"/>
    <tableColumn name="Target Number" id="5"/>
    <tableColumn name="Start Date" id="6"/>
    <tableColumn name="End Date" id="7"/>
    <tableColumn name="Current Date" id="8"/>
    <tableColumn name="Time Passed" id="9"/>
    <tableColumn name="Overall Status" id="10"/>
    <tableColumn name="Progress Bar" id="11"/>
    <tableColumn name="Complete" id="12"/>
  </tableColumns>
  <tableStyleInfo name="Applications Scoreboard-style" showColumnStripes="0" showFirstColumn="1" showLastColumn="1" showRowStripes="1"/>
</table>
</file>

<file path=xl/tables/table2.xml><?xml version="1.0" encoding="utf-8"?>
<table xmlns="http://schemas.openxmlformats.org/spreadsheetml/2006/main" ref="A9:L13" displayName="NMU_Applications" name="NMU_Applications" id="2">
  <tableColumns count="12">
    <tableColumn name="Mentors" id="1"/>
    <tableColumn name="Where You Are Now" id="2"/>
    <tableColumn name="Where You Should Be" id="3"/>
    <tableColumn name="Remaining Applications" id="4"/>
    <tableColumn name="Target Number" id="5"/>
    <tableColumn name="Start Date" id="6"/>
    <tableColumn name="End Date" id="7"/>
    <tableColumn name="Current Date" id="8"/>
    <tableColumn name="Time Passed" id="9"/>
    <tableColumn name="Overall Status" id="10"/>
    <tableColumn name="Progress Bar" id="11"/>
    <tableColumn name="Complete" id="12"/>
  </tableColumns>
  <tableStyleInfo name="Applications Scoreboard-style 2" showColumnStripes="0" showFirstColumn="1" showLastColumn="1" showRowStripes="1"/>
</table>
</file>

<file path=xl/tables/table3.xml><?xml version="1.0" encoding="utf-8"?>
<table xmlns="http://schemas.openxmlformats.org/spreadsheetml/2006/main" ref="A16:L20" displayName="UJ_Applications" name="UJ_Applications" id="3">
  <tableColumns count="12">
    <tableColumn name="Mentors" id="1"/>
    <tableColumn name="Where You Are Now" id="2"/>
    <tableColumn name="Where You Should Be" id="3"/>
    <tableColumn name="Remaining Applications" id="4"/>
    <tableColumn name="Target Number" id="5"/>
    <tableColumn name="Start Date" id="6"/>
    <tableColumn name="End Date" id="7"/>
    <tableColumn name="Current Date" id="8"/>
    <tableColumn name="Time Passed" id="9"/>
    <tableColumn name="Overall Status" id="10"/>
    <tableColumn name="Progress Bar" id="11"/>
    <tableColumn name="Complete" id="12"/>
  </tableColumns>
  <tableStyleInfo name="Applications Scoreboard-style 3" showColumnStripes="0" showFirstColumn="1" showLastColumn="1" showRowStripes="1"/>
</table>
</file>

<file path=xl/tables/table4.xml><?xml version="1.0" encoding="utf-8"?>
<table xmlns="http://schemas.openxmlformats.org/spreadsheetml/2006/main" ref="A23:L27" displayName="UWC_Applications" name="UWC_Applications" id="4">
  <tableColumns count="12">
    <tableColumn name="Mentors" id="1"/>
    <tableColumn name="Where You Are Now" id="2"/>
    <tableColumn name="Where You Should Be" id="3"/>
    <tableColumn name="Remaining Applications" id="4"/>
    <tableColumn name="Target Number" id="5"/>
    <tableColumn name="Start Date" id="6"/>
    <tableColumn name="End Date" id="7"/>
    <tableColumn name="Current Date" id="8"/>
    <tableColumn name="Time Passed" id="9"/>
    <tableColumn name="Overall Status" id="10"/>
    <tableColumn name="Progress Bar" id="11"/>
    <tableColumn name="Complete" id="12"/>
  </tableColumns>
  <tableStyleInfo name="Applications Scoreboard-style 4" showColumnStripes="0" showFirstColumn="1" showLastColumn="1" showRowStripes="1"/>
</table>
</file>

<file path=xl/tables/table5.xml><?xml version="1.0" encoding="utf-8"?>
<table xmlns="http://schemas.openxmlformats.org/spreadsheetml/2006/main" ref="A30:L34" displayName="CPUT_Applications" name="CPUT_Applications" id="5">
  <tableColumns count="12">
    <tableColumn name="Mentors" id="1"/>
    <tableColumn name="Where You Are Now" id="2"/>
    <tableColumn name="Where You Should Be" id="3"/>
    <tableColumn name="Remaining Applications" id="4"/>
    <tableColumn name="Target Number" id="5"/>
    <tableColumn name="Start Date" id="6"/>
    <tableColumn name="End Date" id="7"/>
    <tableColumn name="Current Date" id="8"/>
    <tableColumn name="Time Passed" id="9"/>
    <tableColumn name="Overall Status" id="10"/>
    <tableColumn name="Progress Bar" id="11"/>
    <tableColumn name="Complete" id="12"/>
  </tableColumns>
  <tableStyleInfo name="Applications Scoreboard-style 5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11" Type="http://schemas.openxmlformats.org/officeDocument/2006/relationships/table" Target="../tables/table5.xml"/><Relationship Id="rId10" Type="http://schemas.openxmlformats.org/officeDocument/2006/relationships/table" Target="../tables/table4.xml"/><Relationship Id="rId9" Type="http://schemas.openxmlformats.org/officeDocument/2006/relationships/table" Target="../tables/table3.xml"/><Relationship Id="rId7" Type="http://schemas.openxmlformats.org/officeDocument/2006/relationships/table" Target="../tables/table1.xml"/><Relationship Id="rId8" Type="http://schemas.openxmlformats.org/officeDocument/2006/relationships/table" Target="../tables/table2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nbt.ac.za/" TargetMode="External"/><Relationship Id="rId2" Type="http://schemas.openxmlformats.org/officeDocument/2006/relationships/hyperlink" Target="https://www.thuthukabursaryfund.co.za/" TargetMode="External"/><Relationship Id="rId3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31.5"/>
    <col customWidth="1" min="3" max="3" width="9.5"/>
    <col customWidth="1" min="4" max="4" width="8.63"/>
    <col customWidth="1" min="5" max="5" width="9.75"/>
    <col customWidth="1" min="6" max="7" width="8.63"/>
    <col customWidth="1" min="8" max="8" width="32.25"/>
    <col customWidth="1" min="9" max="10" width="8.63"/>
    <col customWidth="1" min="11" max="11" width="10.13"/>
    <col customWidth="1" min="12" max="12" width="8.63"/>
    <col customWidth="1" min="13" max="13" width="20.0"/>
    <col customWidth="1" min="14" max="24" width="8.6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ht="25.5" customHeight="1">
      <c r="A2" s="1"/>
      <c r="B2" s="2" t="s">
        <v>0</v>
      </c>
      <c r="C2" s="3" t="s">
        <v>1</v>
      </c>
      <c r="D2" s="4">
        <v>2026.0</v>
      </c>
      <c r="E2" s="5"/>
      <c r="F2" s="5"/>
      <c r="G2" s="6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ht="20.25" customHeight="1">
      <c r="A5" s="1"/>
      <c r="B5" s="7" t="s">
        <v>2</v>
      </c>
      <c r="C5" s="7" t="s">
        <v>3</v>
      </c>
      <c r="D5" s="7" t="s">
        <v>4</v>
      </c>
      <c r="E5" s="8" t="s">
        <v>5</v>
      </c>
      <c r="F5" s="1"/>
      <c r="G5" s="1"/>
      <c r="H5" s="9" t="s">
        <v>6</v>
      </c>
      <c r="I5" s="9" t="s">
        <v>3</v>
      </c>
      <c r="J5" s="9" t="s">
        <v>4</v>
      </c>
      <c r="K5" s="10" t="s">
        <v>5</v>
      </c>
      <c r="L5" s="1"/>
      <c r="M5" s="11" t="s">
        <v>7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>
      <c r="A6" s="1"/>
      <c r="B6" s="12" t="s">
        <v>8</v>
      </c>
      <c r="C6" s="13">
        <f>Countif('Contact List'!D:D,"NMB")</f>
        <v>33</v>
      </c>
      <c r="D6" s="13">
        <f>Countif('Contact List'!D:D,"Rural")</f>
        <v>14</v>
      </c>
      <c r="E6" s="14">
        <f t="shared" ref="E6:E11" si="1">SUM(C6:D6)</f>
        <v>47</v>
      </c>
      <c r="F6" s="1"/>
      <c r="G6" s="1"/>
      <c r="H6" s="12" t="s">
        <v>8</v>
      </c>
      <c r="I6" s="13">
        <f>Countif('Contact List'!D:D,"NMB")</f>
        <v>33</v>
      </c>
      <c r="J6" s="13">
        <f>Countif('Contact List'!D:D,"Rural")</f>
        <v>14</v>
      </c>
      <c r="K6" s="14">
        <f t="shared" ref="K6:K10" si="2">SUM(I6:J6)</f>
        <v>47</v>
      </c>
      <c r="L6" s="1"/>
      <c r="M6" s="15">
        <v>47.0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>
      <c r="A7" s="1"/>
      <c r="B7" s="12" t="s">
        <v>9</v>
      </c>
      <c r="C7" s="13">
        <f>Countifs('Contact List'!D:D,"NMB",'Contact List'!I:I,"Yes")</f>
        <v>33</v>
      </c>
      <c r="D7" s="13">
        <f>Countifs('Contact List'!D:D,"Rural",'Contact List'!I:I,"Yes")</f>
        <v>14</v>
      </c>
      <c r="E7" s="14">
        <f t="shared" si="1"/>
        <v>47</v>
      </c>
      <c r="F7" s="1"/>
      <c r="G7" s="1"/>
      <c r="H7" s="12" t="s">
        <v>9</v>
      </c>
      <c r="I7" s="13">
        <f>Countifs('Contact List'!D:D,"NMB",'Contact List'!J:J,"Yes")</f>
        <v>33</v>
      </c>
      <c r="J7" s="13">
        <f>Countifs('Contact List'!D:D,"Rural",'Contact List'!J:J,"Yes")</f>
        <v>14</v>
      </c>
      <c r="K7" s="14">
        <f t="shared" si="2"/>
        <v>47</v>
      </c>
      <c r="L7" s="1"/>
      <c r="M7" s="15">
        <f t="shared" ref="M7:M11" si="3">sum(E7,K7)</f>
        <v>94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>
      <c r="A8" s="1"/>
      <c r="B8" s="12" t="s">
        <v>10</v>
      </c>
      <c r="C8" s="13">
        <f>COUNTIFS('Main Sheet'!N:N,"NMB",'Main Sheet'!G:G,"First")</f>
        <v>363</v>
      </c>
      <c r="D8" s="13">
        <f>Countifs('Main Sheet'!N:N,"Rural",'Main Sheet'!G:G,"First")</f>
        <v>64</v>
      </c>
      <c r="E8" s="14">
        <f t="shared" si="1"/>
        <v>427</v>
      </c>
      <c r="F8" s="1"/>
      <c r="G8" s="1"/>
      <c r="H8" s="12" t="s">
        <v>10</v>
      </c>
      <c r="I8" s="13">
        <f>COUNTIFS('Main Sheet'!N:N,"NMB",'Main Sheet'!G:G,"SECOND")</f>
        <v>579</v>
      </c>
      <c r="J8" s="13">
        <f>COUNTIFS('Main Sheet'!N:N,"Rural",'Main Sheet'!G:G,"SECOND")</f>
        <v>106</v>
      </c>
      <c r="K8" s="14">
        <f t="shared" si="2"/>
        <v>685</v>
      </c>
      <c r="L8" s="1"/>
      <c r="M8" s="15">
        <f t="shared" si="3"/>
        <v>1112</v>
      </c>
      <c r="N8" s="1"/>
      <c r="O8" s="16"/>
      <c r="P8" s="1"/>
      <c r="Q8" s="1"/>
      <c r="R8" s="1"/>
      <c r="S8" s="1"/>
      <c r="T8" s="1"/>
      <c r="U8" s="1"/>
      <c r="V8" s="1"/>
      <c r="W8" s="1"/>
      <c r="X8" s="1"/>
    </row>
    <row r="9">
      <c r="A9" s="1"/>
      <c r="B9" s="12" t="s">
        <v>11</v>
      </c>
      <c r="C9" s="13">
        <f>Countifs('Main Sheet'!N:N,"NMB",'Main Sheet'!AT:AT,"Yes",'Main Sheet'!G:G,"First")</f>
        <v>334</v>
      </c>
      <c r="D9" s="13">
        <f>Countifs('Main Sheet'!N:N,"Rural",'Main Sheet'!AT:AT,"Yes",'Main Sheet'!G:G,"First")</f>
        <v>54</v>
      </c>
      <c r="E9" s="14">
        <f t="shared" si="1"/>
        <v>388</v>
      </c>
      <c r="F9" s="1"/>
      <c r="G9" s="1"/>
      <c r="H9" s="12" t="s">
        <v>11</v>
      </c>
      <c r="I9" s="13">
        <f>Countifs('Main Sheet'!N:N,"NMB",'Main Sheet'!AT:AT,"Yes",'Main Sheet'!G:G,"SECOND")</f>
        <v>561</v>
      </c>
      <c r="J9" s="13">
        <f>Countifs('Main Sheet'!N:N,"Rural",'Main Sheet'!AT:AT,"Yes",'Main Sheet'!G:G,"SECOND")</f>
        <v>103</v>
      </c>
      <c r="K9" s="14">
        <f t="shared" si="2"/>
        <v>664</v>
      </c>
      <c r="L9" s="1"/>
      <c r="M9" s="15">
        <f t="shared" si="3"/>
        <v>1052</v>
      </c>
      <c r="N9" s="1"/>
      <c r="O9" s="16"/>
      <c r="P9" s="1"/>
      <c r="Q9" s="1"/>
      <c r="R9" s="1"/>
      <c r="S9" s="1"/>
      <c r="T9" s="1"/>
      <c r="U9" s="1"/>
      <c r="V9" s="1"/>
      <c r="W9" s="1"/>
      <c r="X9" s="1"/>
    </row>
    <row r="10">
      <c r="A10" s="1"/>
      <c r="B10" s="12" t="s">
        <v>12</v>
      </c>
      <c r="C10" s="13">
        <f>Countifs('Main Sheet'!N:N,"NMB",'Main Sheet'!AV:AV,"Yes",'Main Sheet'!G:G,"First")</f>
        <v>325</v>
      </c>
      <c r="D10" s="13">
        <f>Countifs('Main Sheet'!N:N,"Rural",'Main Sheet'!AV:AV,"Yes",'Main Sheet'!G:G,"First")</f>
        <v>51</v>
      </c>
      <c r="E10" s="14">
        <f t="shared" si="1"/>
        <v>376</v>
      </c>
      <c r="F10" s="1"/>
      <c r="G10" s="1"/>
      <c r="H10" s="12" t="s">
        <v>12</v>
      </c>
      <c r="I10" s="13">
        <f>COUNTIFS('Main Sheet'!G:G,"SECOND",'Main Sheet'!N:N,"NMB",'Main Sheet'!AV:AV,"Yes")</f>
        <v>528</v>
      </c>
      <c r="J10" s="13">
        <f>COUNTIFS('Main Sheet'!G:G,"SECOND",'Main Sheet'!N:N,"Rural",'Main Sheet'!AV:AV,"Yes")</f>
        <v>95</v>
      </c>
      <c r="K10" s="14">
        <f t="shared" si="2"/>
        <v>623</v>
      </c>
      <c r="L10" s="1"/>
      <c r="M10" s="15">
        <f t="shared" si="3"/>
        <v>999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>
      <c r="A11" s="1"/>
      <c r="B11" s="12" t="s">
        <v>13</v>
      </c>
      <c r="C11" s="13">
        <f>Countifs('Main Sheet'!N:N,"NMB",'Main Sheet'!P:P,"Yes")</f>
        <v>305</v>
      </c>
      <c r="D11" s="13">
        <f>Countifs('Main Sheet'!N:N,"Rural",'Main Sheet'!P:P,"Yes")</f>
        <v>11</v>
      </c>
      <c r="E11" s="14">
        <f t="shared" si="1"/>
        <v>316</v>
      </c>
      <c r="F11" s="1"/>
      <c r="G11" s="1"/>
      <c r="H11" s="12" t="s">
        <v>13</v>
      </c>
      <c r="I11" s="13"/>
      <c r="J11" s="13"/>
      <c r="K11" s="14"/>
      <c r="L11" s="1"/>
      <c r="M11" s="15">
        <f t="shared" si="3"/>
        <v>316</v>
      </c>
      <c r="N11" s="1"/>
      <c r="O11" s="16"/>
      <c r="P11" s="1"/>
      <c r="Q11" s="1"/>
      <c r="R11" s="1"/>
      <c r="S11" s="1"/>
      <c r="T11" s="1"/>
      <c r="U11" s="1"/>
      <c r="V11" s="1"/>
      <c r="W11" s="1"/>
      <c r="X11" s="1"/>
    </row>
    <row r="12">
      <c r="A12" s="1"/>
      <c r="F12" s="1"/>
      <c r="G12" s="1"/>
      <c r="H12" s="1"/>
      <c r="I12" s="1"/>
      <c r="J12" s="1"/>
      <c r="K12" s="1"/>
      <c r="L12" s="1"/>
      <c r="M12" s="1"/>
      <c r="N12" s="1"/>
      <c r="O12" s="16"/>
      <c r="P12" s="1"/>
      <c r="Q12" s="1"/>
      <c r="R12" s="1"/>
      <c r="S12" s="1"/>
      <c r="T12" s="1"/>
      <c r="U12" s="1"/>
      <c r="V12" s="1"/>
      <c r="W12" s="1"/>
      <c r="X12" s="1"/>
    </row>
    <row r="13">
      <c r="A13" s="1"/>
      <c r="B13" s="17"/>
      <c r="C13" s="18"/>
      <c r="D13" s="18"/>
      <c r="E13" s="18"/>
      <c r="F13" s="1"/>
      <c r="G13" s="1"/>
      <c r="H13" s="1"/>
      <c r="I13" s="1"/>
      <c r="J13" s="1"/>
      <c r="K13" s="1"/>
      <c r="L13" s="1"/>
      <c r="M13" s="1"/>
      <c r="N13" s="1"/>
      <c r="O13" s="19"/>
      <c r="P13" s="1"/>
      <c r="Q13" s="1"/>
      <c r="R13" s="1"/>
      <c r="S13" s="1"/>
      <c r="T13" s="1"/>
      <c r="U13" s="1"/>
      <c r="V13" s="1"/>
      <c r="W13" s="1"/>
      <c r="X13" s="1"/>
    </row>
    <row r="14" ht="21.0" customHeight="1">
      <c r="A14" s="1"/>
      <c r="B14" s="7" t="s">
        <v>14</v>
      </c>
      <c r="C14" s="20" t="s">
        <v>3</v>
      </c>
      <c r="D14" s="20" t="s">
        <v>4</v>
      </c>
      <c r="E14" s="20" t="s">
        <v>5</v>
      </c>
      <c r="F14" s="1"/>
      <c r="G14" s="1"/>
      <c r="H14" s="9" t="s">
        <v>15</v>
      </c>
      <c r="I14" s="9" t="s">
        <v>3</v>
      </c>
      <c r="J14" s="9" t="s">
        <v>4</v>
      </c>
      <c r="K14" s="10" t="s">
        <v>5</v>
      </c>
      <c r="L14" s="1"/>
      <c r="M14" s="11" t="s">
        <v>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ht="15.75" customHeight="1">
      <c r="A15" s="1"/>
      <c r="B15" s="21" t="s">
        <v>16</v>
      </c>
      <c r="C15" s="22">
        <f>COUNTIFS('University Applications'!G:G,"NMB",'University Applications'!H:H,"Yes")</f>
        <v>412</v>
      </c>
      <c r="D15" s="22">
        <f>Countifs('University Applications'!G:G,"Rural",'University Applications'!H:H,"Yes")</f>
        <v>95</v>
      </c>
      <c r="E15" s="23">
        <f t="shared" ref="E15:E19" si="4">sum(C15:D15)</f>
        <v>507</v>
      </c>
      <c r="F15" s="1"/>
      <c r="G15" s="1"/>
      <c r="H15" s="21" t="s">
        <v>16</v>
      </c>
      <c r="I15" s="22">
        <f>COUNTIFS('University Applications'!G:G,"NMB",'University Applications'!H:H,"Yes",'University Applications'!C:C,"Second")</f>
        <v>0</v>
      </c>
      <c r="J15" s="22">
        <f>COUNTIFS('University Applications'!G:G,"Rural",'University Applications'!H:H,"Yes",'University Applications'!D:D,"Second")</f>
        <v>55</v>
      </c>
      <c r="K15" s="23">
        <f t="shared" ref="K15:K19" si="5">SUM(I15:J15)</f>
        <v>55</v>
      </c>
      <c r="L15" s="1"/>
      <c r="M15" s="1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ht="15.75" customHeight="1">
      <c r="A16" s="1"/>
      <c r="B16" s="21" t="s">
        <v>17</v>
      </c>
      <c r="C16" s="24">
        <f>Countifs('University Applications'!G:G,"NMB",'University Applications'!O:O,"Yes")</f>
        <v>379</v>
      </c>
      <c r="D16" s="24">
        <f>Countifs('University Applications'!G:G,"Rural",'University Applications'!O:O,"Yes")</f>
        <v>90</v>
      </c>
      <c r="E16" s="23">
        <f t="shared" si="4"/>
        <v>469</v>
      </c>
      <c r="F16" s="1"/>
      <c r="G16" s="1"/>
      <c r="H16" s="21" t="s">
        <v>17</v>
      </c>
      <c r="I16" s="22">
        <f>COUNTIFS('University Applications'!G:G,"NMB",'University Applications'!O:O,"Yes",'University Applications'!D:D,"Second")</f>
        <v>156</v>
      </c>
      <c r="J16" s="22">
        <f>COUNTIFS('University Applications'!G:G,"Rural",'University Applications'!O:O,"Yes",'University Applications'!D:D,"Second")</f>
        <v>44</v>
      </c>
      <c r="K16" s="25">
        <f t="shared" si="5"/>
        <v>200</v>
      </c>
      <c r="L16" s="1"/>
      <c r="M16" s="15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ht="15.75" customHeight="1">
      <c r="A17" s="1"/>
      <c r="B17" s="21" t="s">
        <v>18</v>
      </c>
      <c r="C17" s="24">
        <f>Countifs('University Applications'!G:G,"NMB",'University Applications'!V:V,"Yes")</f>
        <v>560</v>
      </c>
      <c r="D17" s="24">
        <f>Countifs('University Applications'!G:G,"Rural",'University Applications'!V:V,"Yes")</f>
        <v>86</v>
      </c>
      <c r="E17" s="23">
        <f t="shared" si="4"/>
        <v>646</v>
      </c>
      <c r="F17" s="1"/>
      <c r="G17" s="1"/>
      <c r="H17" s="21" t="s">
        <v>18</v>
      </c>
      <c r="I17" s="24">
        <f>COUNTIFS('University Applications'!D:D,"second",'University Applications'!G:G,"NMB",'University Applications'!V:V,"Yes")</f>
        <v>333</v>
      </c>
      <c r="J17" s="24">
        <f>COUNTIFS('University Applications'!D:D,"second",'University Applications'!G:G,"Rural",'University Applications'!V:V,"Yes")</f>
        <v>60</v>
      </c>
      <c r="K17" s="25">
        <f t="shared" si="5"/>
        <v>393</v>
      </c>
      <c r="L17" s="1"/>
      <c r="M17" s="15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ht="15.75" customHeight="1">
      <c r="A18" s="1"/>
      <c r="B18" s="21" t="s">
        <v>19</v>
      </c>
      <c r="C18" s="24">
        <f>Countifs('University Applications'!G:G,"NMB",'University Applications'!AC:AC,"Yes")</f>
        <v>597</v>
      </c>
      <c r="D18" s="24">
        <f>Countifs('University Applications'!G:G,"Rural",'University Applications'!AC:AC,"Yes")</f>
        <v>94</v>
      </c>
      <c r="E18" s="23">
        <f t="shared" si="4"/>
        <v>691</v>
      </c>
      <c r="F18" s="1"/>
      <c r="G18" s="1"/>
      <c r="H18" s="21" t="s">
        <v>19</v>
      </c>
      <c r="I18" s="24">
        <f>COUNTIFS('University Applications'!D:D,"Second",'University Applications'!G:G,"NMB",'University Applications'!AC:AC,"Yes")</f>
        <v>307</v>
      </c>
      <c r="J18" s="24">
        <f>COUNTIFS('University Applications'!D:D,"Second",'University Applications'!G:G,"Rural",'University Applications'!AC:AC,"Yes")</f>
        <v>50</v>
      </c>
      <c r="K18" s="25">
        <f t="shared" si="5"/>
        <v>357</v>
      </c>
      <c r="L18" s="1"/>
      <c r="M18" s="15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ht="15.75" customHeight="1">
      <c r="A19" s="1"/>
      <c r="B19" s="21" t="s">
        <v>20</v>
      </c>
      <c r="C19" s="24">
        <f>Countifs('University Applications'!G:G,"NMB",'University Applications'!AJ:AJ,"Yes")</f>
        <v>32</v>
      </c>
      <c r="D19" s="24">
        <f>Countifs('University Applications'!G:G,"Rural",'University Applications'!AJ:AJ,"Yes")</f>
        <v>2</v>
      </c>
      <c r="E19" s="23">
        <f t="shared" si="4"/>
        <v>34</v>
      </c>
      <c r="F19" s="1"/>
      <c r="G19" s="1"/>
      <c r="H19" s="21" t="s">
        <v>20</v>
      </c>
      <c r="I19" s="24">
        <f>COUNTIFS('University Applications'!D:D,"Second",'University Applications'!G:G,"NMB",'University Applications'!AJ:AJ,"Yes")</f>
        <v>6</v>
      </c>
      <c r="J19" s="24">
        <f>COUNTIFS('University Applications'!D:D,"Second",'University Applications'!G:G,"Rural",'University Applications'!AJ:AJ,"Yes")</f>
        <v>2</v>
      </c>
      <c r="K19" s="25">
        <f t="shared" si="5"/>
        <v>8</v>
      </c>
      <c r="L19" s="1"/>
      <c r="M19" s="15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ht="15.75" customHeight="1">
      <c r="A20" s="1"/>
      <c r="B20" s="1"/>
      <c r="C20" s="1"/>
      <c r="D20" s="1"/>
      <c r="E20" s="26">
        <f>sum(E15:E19)</f>
        <v>2347</v>
      </c>
      <c r="F20" s="1"/>
      <c r="G20" s="1"/>
      <c r="H20" s="1"/>
      <c r="I20" s="1"/>
      <c r="J20" s="1"/>
      <c r="K20" s="26">
        <f>SUM(K15:K19)</f>
        <v>1013</v>
      </c>
      <c r="L20" s="1"/>
      <c r="M20" s="26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ht="21.0" customHeight="1">
      <c r="A22" s="1"/>
      <c r="B22" s="7" t="s">
        <v>21</v>
      </c>
      <c r="C22" s="20" t="s">
        <v>3</v>
      </c>
      <c r="D22" s="20" t="s">
        <v>4</v>
      </c>
      <c r="E22" s="20" t="s">
        <v>5</v>
      </c>
      <c r="F22" s="1"/>
      <c r="G22" s="1"/>
      <c r="H22" s="9" t="s">
        <v>22</v>
      </c>
      <c r="I22" s="9" t="s">
        <v>3</v>
      </c>
      <c r="J22" s="9" t="s">
        <v>4</v>
      </c>
      <c r="K22" s="10" t="s">
        <v>5</v>
      </c>
      <c r="L22" s="1"/>
      <c r="M22" s="11" t="s">
        <v>7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ht="15.75" customHeight="1">
      <c r="A23" s="1"/>
      <c r="B23" s="21" t="s">
        <v>23</v>
      </c>
      <c r="C23" s="24">
        <f>Countifs('University Applications'!G:G,"NMB",'University Applications'!H:H,"S/A")</f>
        <v>423</v>
      </c>
      <c r="D23" s="24">
        <f>Countifs('University Applications'!G:G,"Rural",'University Applications'!H:H,"S/A")</f>
        <v>49</v>
      </c>
      <c r="E23" s="25">
        <f t="shared" ref="E23:E27" si="6">Sum(C23:D23)</f>
        <v>472</v>
      </c>
      <c r="F23" s="1"/>
      <c r="G23" s="1"/>
      <c r="H23" s="21" t="s">
        <v>23</v>
      </c>
      <c r="I23" s="24">
        <f>COUNTIFS('University Applications'!G:G,"NMB",'University Applications'!H:H,"S/A",'University Applications'!D:D,"Second")</f>
        <v>308</v>
      </c>
      <c r="J23" s="24">
        <f>COUNTIFS('University Applications'!G:G,"Rural",'University Applications'!H:H,"S/A",'University Applications'!D:D,"Second")</f>
        <v>38</v>
      </c>
      <c r="K23" s="25">
        <f t="shared" ref="K23:K27" si="7">SUM(I23:J23)</f>
        <v>346</v>
      </c>
      <c r="L23" s="1"/>
      <c r="M23" s="1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ht="15.75" customHeight="1">
      <c r="A24" s="1"/>
      <c r="B24" s="21" t="s">
        <v>24</v>
      </c>
      <c r="C24" s="24">
        <f>Countifs('University Applications'!G:G,"NMB",'University Applications'!O:O,"S/A")</f>
        <v>208</v>
      </c>
      <c r="D24" s="24">
        <f>Countifs('University Applications'!G:G,"Rural",'University Applications'!O:O,"S/A")</f>
        <v>16</v>
      </c>
      <c r="E24" s="25">
        <f t="shared" si="6"/>
        <v>224</v>
      </c>
      <c r="F24" s="1"/>
      <c r="G24" s="1"/>
      <c r="H24" s="21" t="s">
        <v>24</v>
      </c>
      <c r="I24" s="24">
        <f>COUNTIFS('University Applications'!G:G,"NMB",'University Applications'!O:O,"S/A",'University Applications'!D:D,"Second")</f>
        <v>136</v>
      </c>
      <c r="J24" s="24">
        <f>COUNTIFS('University Applications'!G:G,"Rural",'University Applications'!O:O,"S/A",'University Applications'!D:D,"Second")</f>
        <v>11</v>
      </c>
      <c r="K24" s="25">
        <f t="shared" si="7"/>
        <v>147</v>
      </c>
      <c r="L24" s="1"/>
      <c r="M24" s="15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ht="15.75" customHeight="1">
      <c r="A25" s="1"/>
      <c r="B25" s="21" t="s">
        <v>25</v>
      </c>
      <c r="C25" s="24">
        <f>Countifs('University Applications'!G:G,"NMB",'University Applications'!V:V,"S/A")</f>
        <v>230</v>
      </c>
      <c r="D25" s="24">
        <f>Countifs('University Applications'!G:G,"Rural",'University Applications'!V:V,"S/A")</f>
        <v>42</v>
      </c>
      <c r="E25" s="25">
        <f t="shared" si="6"/>
        <v>272</v>
      </c>
      <c r="F25" s="1"/>
      <c r="G25" s="1"/>
      <c r="H25" s="21" t="s">
        <v>25</v>
      </c>
      <c r="I25" s="24">
        <f>COUNTIFS('University Applications'!G:G,"NMB",'University Applications'!V:V,"S/A",'University Applications'!D:D,"Second")</f>
        <v>164</v>
      </c>
      <c r="J25" s="24">
        <f>COUNTIFS('University Applications'!G:G,"Rural",'University Applications'!V:V,"S/A",'University Applications'!D:D,"Second")</f>
        <v>31</v>
      </c>
      <c r="K25" s="25">
        <f t="shared" si="7"/>
        <v>195</v>
      </c>
      <c r="L25" s="1"/>
      <c r="M25" s="15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ht="15.75" customHeight="1">
      <c r="A26" s="1"/>
      <c r="B26" s="21" t="s">
        <v>26</v>
      </c>
      <c r="C26" s="24">
        <f>Countifs('University Applications'!G:G,"NMB",'University Applications'!AC:AC,"S/A")</f>
        <v>156</v>
      </c>
      <c r="D26" s="24">
        <f>Countifs('University Applications'!G:G,"Rural",'University Applications'!AC:AC,"S/A")</f>
        <v>25</v>
      </c>
      <c r="E26" s="25">
        <f t="shared" si="6"/>
        <v>181</v>
      </c>
      <c r="F26" s="1"/>
      <c r="G26" s="1"/>
      <c r="H26" s="21" t="s">
        <v>26</v>
      </c>
      <c r="I26" s="24">
        <f>COUNTIFS('University Applications'!G:G,"NMB",'University Applications'!AC:AC,"S/A",'University Applications'!D:D,"Second")</f>
        <v>131</v>
      </c>
      <c r="J26" s="24">
        <f>COUNTIFS('University Applications'!G:G,"Rural",'University Applications'!AC:AC,"S/A",'University Applications'!D:D,"Second")</f>
        <v>20</v>
      </c>
      <c r="K26" s="25">
        <f t="shared" si="7"/>
        <v>151</v>
      </c>
      <c r="L26" s="1"/>
      <c r="M26" s="15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ht="15.75" customHeight="1">
      <c r="A27" s="1"/>
      <c r="B27" s="21" t="s">
        <v>27</v>
      </c>
      <c r="C27" s="24">
        <f>Countifs('University Applications'!G:G,"NMB",'University Applications'!AJ:AJ,"S/A")</f>
        <v>3</v>
      </c>
      <c r="D27" s="24">
        <f>Countifs('University Applications'!G:G,"Rural",'University Applications'!AJ:AJ,"S/A")</f>
        <v>1</v>
      </c>
      <c r="E27" s="25">
        <f t="shared" si="6"/>
        <v>4</v>
      </c>
      <c r="F27" s="1"/>
      <c r="G27" s="1"/>
      <c r="H27" s="21" t="s">
        <v>27</v>
      </c>
      <c r="I27" s="24">
        <f>COUNTIFS('University Applications'!G:G,"NMB",'University Applications'!AJ:AJ,"S/A",'University Applications'!D:D,"Second")</f>
        <v>1</v>
      </c>
      <c r="J27" s="24">
        <f>COUNTIFS('University Applications'!G:G,"Rural",'University Applications'!AJ:AJ,"S/A",'University Applications'!D:D,"Second")</f>
        <v>1</v>
      </c>
      <c r="K27" s="25">
        <f t="shared" si="7"/>
        <v>2</v>
      </c>
      <c r="L27" s="1"/>
      <c r="M27" s="15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ht="15.75" customHeight="1">
      <c r="A28" s="1"/>
      <c r="B28" s="1"/>
      <c r="C28" s="1"/>
      <c r="D28" s="1"/>
      <c r="E28" s="26">
        <f>Sum(E23:E27)</f>
        <v>1153</v>
      </c>
      <c r="F28" s="1"/>
      <c r="G28" s="1"/>
      <c r="H28" s="1"/>
      <c r="I28" s="1"/>
      <c r="J28" s="1"/>
      <c r="K28" s="26">
        <f>SUM(K23:K27)</f>
        <v>841</v>
      </c>
      <c r="L28" s="1"/>
      <c r="M28" s="26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ht="24.75" customHeight="1">
      <c r="A30" s="1"/>
      <c r="B30" s="7" t="s">
        <v>28</v>
      </c>
      <c r="C30" s="20" t="s">
        <v>3</v>
      </c>
      <c r="D30" s="20" t="s">
        <v>4</v>
      </c>
      <c r="E30" s="20" t="s">
        <v>5</v>
      </c>
      <c r="F30" s="1"/>
      <c r="G30" s="1"/>
      <c r="H30" s="9" t="s">
        <v>29</v>
      </c>
      <c r="I30" s="9" t="s">
        <v>3</v>
      </c>
      <c r="J30" s="9" t="s">
        <v>4</v>
      </c>
      <c r="K30" s="10" t="s">
        <v>5</v>
      </c>
      <c r="L30" s="1"/>
      <c r="M30" s="11" t="s">
        <v>7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ht="15.75" customHeight="1">
      <c r="A31" s="1"/>
      <c r="B31" s="21" t="s">
        <v>30</v>
      </c>
      <c r="C31" s="24">
        <f>Countifs('University Applications'!G:G,"NMB",'University Applications'!J:J,"Missing Docs")</f>
        <v>0</v>
      </c>
      <c r="D31" s="24">
        <f>Countifs('University Applications'!H:H,"Rural",'University Applications'!J:J,"Missing Docs")</f>
        <v>0</v>
      </c>
      <c r="E31" s="25">
        <f t="shared" ref="E31:E37" si="8">SUM(C31:D31)</f>
        <v>0</v>
      </c>
      <c r="F31" s="1"/>
      <c r="G31" s="1"/>
      <c r="H31" s="21" t="s">
        <v>30</v>
      </c>
      <c r="I31" s="24">
        <f>COUNTIFS('University Applications'!G:G,"NMB",'University Applications'!J:J,"Missing docs")</f>
        <v>0</v>
      </c>
      <c r="J31" s="24">
        <f>COUNTIFS('University Applications'!G:G,"Rural",'University Applications'!J:J,"Missing docs")</f>
        <v>2</v>
      </c>
      <c r="K31" s="25">
        <f t="shared" ref="K31:K37" si="9">SUM(I31:J31)</f>
        <v>2</v>
      </c>
      <c r="L31" s="1"/>
      <c r="M31" s="1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ht="15.75" customHeight="1">
      <c r="A32" s="1"/>
      <c r="B32" s="21" t="s">
        <v>31</v>
      </c>
      <c r="C32" s="24">
        <f>Countifs('Main Sheet'!N:N,"NMB",'Main Sheet'!AV:AV,"No",'Main Sheet'!G:G,"First")</f>
        <v>34</v>
      </c>
      <c r="D32" s="24">
        <f>Countifs('Main Sheet'!N:N,"Rural",'Main Sheet'!AV:AV,"No",'Main Sheet'!G:G,"First")</f>
        <v>13</v>
      </c>
      <c r="E32" s="25">
        <f t="shared" si="8"/>
        <v>47</v>
      </c>
      <c r="F32" s="1"/>
      <c r="G32" s="1"/>
      <c r="H32" s="21" t="s">
        <v>31</v>
      </c>
      <c r="I32" s="24">
        <f>Countifs('Main Sheet'!N:N,"NMB",'Main Sheet'!G:G,"Second",'Main Sheet'!AV:AV,"No")</f>
        <v>51</v>
      </c>
      <c r="J32" s="24">
        <f>Countifs('Main Sheet'!G:G,"Second",'Main Sheet'!N:N,"Rural",'Main Sheet'!AV:AV,"No")</f>
        <v>11</v>
      </c>
      <c r="K32" s="25">
        <f t="shared" si="9"/>
        <v>62</v>
      </c>
      <c r="L32" s="1"/>
      <c r="M32" s="15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ht="15.75" customHeight="1">
      <c r="A33" s="1"/>
      <c r="B33" s="21" t="s">
        <v>32</v>
      </c>
      <c r="C33" s="24">
        <f>Countifs('University Applications'!G:G,"NMB",'University Applications'!X:X,"Foreign Student")</f>
        <v>8</v>
      </c>
      <c r="D33" s="24">
        <f>Countifs('University Applications'!G:G,"Rural",'University Applications'!X:X,"Foreign Student")</f>
        <v>0</v>
      </c>
      <c r="E33" s="25">
        <f t="shared" si="8"/>
        <v>8</v>
      </c>
      <c r="F33" s="1"/>
      <c r="G33" s="1"/>
      <c r="H33" s="21" t="s">
        <v>32</v>
      </c>
      <c r="I33" s="24">
        <f>COUNTIFS('University Applications'!G:G,"NMB",'University Applications'!D:D,"Second",'University Applications'!X:X,"Foreign Student")</f>
        <v>0</v>
      </c>
      <c r="J33" s="24">
        <f>COUNTIFS('University Applications'!G:G,"Rural",'University Applications'!D:D,"Second",'University Applications'!X:X,"Foreign Student")</f>
        <v>0</v>
      </c>
      <c r="K33" s="27">
        <f t="shared" si="9"/>
        <v>0</v>
      </c>
      <c r="L33" s="1"/>
      <c r="M33" s="15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ht="15.75" customHeight="1">
      <c r="A34" s="1"/>
      <c r="B34" s="21" t="s">
        <v>33</v>
      </c>
      <c r="C34" s="24">
        <f>Countifs('University Applications'!G:G,"NMB",'University Applications'!J:J,"Does not qualify")</f>
        <v>9</v>
      </c>
      <c r="D34" s="24">
        <f>Countifs('University Applications'!G:G,"Rural",'University Applications'!J:J,"Does not qualify")</f>
        <v>0</v>
      </c>
      <c r="E34" s="25">
        <f t="shared" si="8"/>
        <v>9</v>
      </c>
      <c r="F34" s="1"/>
      <c r="G34" s="1"/>
      <c r="H34" s="21" t="s">
        <v>33</v>
      </c>
      <c r="I34" s="24">
        <f>COUNTIFS('University Applications'!G:G,"NMB",'University Applications'!J:J,"Does not qualify")</f>
        <v>9</v>
      </c>
      <c r="J34" s="24">
        <f>countifs('University Applications'!G:G,"Rural",'University Applications'!J:J,"Does not qualify")</f>
        <v>0</v>
      </c>
      <c r="K34" s="25">
        <f t="shared" si="9"/>
        <v>9</v>
      </c>
      <c r="L34" s="1"/>
      <c r="M34" s="15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ht="15.75" customHeight="1">
      <c r="A35" s="1"/>
      <c r="B35" s="21" t="s">
        <v>34</v>
      </c>
      <c r="C35" s="24">
        <f>Countifs('University Applications'!G:G,"NMB",'University Applications'!Q:Q,"Does not qualify")</f>
        <v>32</v>
      </c>
      <c r="D35" s="24">
        <f>Countifs('University Applications'!G:G,"Rural",'University Applications'!Q:Q,"Does not qualify")</f>
        <v>0</v>
      </c>
      <c r="E35" s="25">
        <f t="shared" si="8"/>
        <v>32</v>
      </c>
      <c r="F35" s="1"/>
      <c r="G35" s="1"/>
      <c r="H35" s="21" t="s">
        <v>34</v>
      </c>
      <c r="I35" s="24">
        <f>COUNTIFS('University Applications'!G:G,"NMB",'University Applications'!Q:Q,"Does not qualify")</f>
        <v>32</v>
      </c>
      <c r="J35" s="24">
        <f>COUNTIFS('University Applications'!G:G,"Rural",'University Applications'!Q:Q,"Does not qualify")</f>
        <v>0</v>
      </c>
      <c r="K35" s="25">
        <f t="shared" si="9"/>
        <v>32</v>
      </c>
      <c r="L35" s="1"/>
      <c r="M35" s="15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ht="15.75" customHeight="1">
      <c r="A36" s="1"/>
      <c r="B36" s="21" t="s">
        <v>35</v>
      </c>
      <c r="C36" s="24">
        <f>Countifs('University Applications'!G:G,"NMB",'University Applications'!AE:AE,"Does not qualify")</f>
        <v>8</v>
      </c>
      <c r="D36" s="24">
        <f>Countifs('University Applications'!G:G,"Rural",'University Applications'!AE:AE,"Does not qualify")</f>
        <v>0</v>
      </c>
      <c r="E36" s="25">
        <f t="shared" si="8"/>
        <v>8</v>
      </c>
      <c r="F36" s="1"/>
      <c r="G36" s="1"/>
      <c r="H36" s="21" t="s">
        <v>35</v>
      </c>
      <c r="I36" s="24">
        <f>COUNTIFS('University Applications'!G:G,"NMB",'University Applications'!AE:AE,"Does not Qualify")</f>
        <v>8</v>
      </c>
      <c r="J36" s="24">
        <f>COUNTIFS('University Applications'!G:G,"Rural",'University Applications'!AE:AE,"Does not Qualify")</f>
        <v>0</v>
      </c>
      <c r="K36" s="25">
        <f t="shared" si="9"/>
        <v>8</v>
      </c>
      <c r="L36" s="1"/>
      <c r="M36" s="28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ht="15.75" customHeight="1">
      <c r="A37" s="1"/>
      <c r="B37" s="21" t="s">
        <v>36</v>
      </c>
      <c r="C37" s="24">
        <f>Countifs('University Applications'!G:G,"NMB",'University Applications'!X:X,"Does not qualify")</f>
        <v>30</v>
      </c>
      <c r="D37" s="24">
        <f>Countifs('University Applications'!G:G,"Rural",'University Applications'!X:X,"Does not qualify")</f>
        <v>12</v>
      </c>
      <c r="E37" s="25">
        <f t="shared" si="8"/>
        <v>42</v>
      </c>
      <c r="F37" s="1"/>
      <c r="G37" s="1"/>
      <c r="H37" s="21" t="s">
        <v>36</v>
      </c>
      <c r="I37" s="24">
        <f>COUNTIFS('University Applications'!G:G,"NMB",'University Applications'!X:X,"Does not qualify")</f>
        <v>30</v>
      </c>
      <c r="J37" s="24">
        <f>COUNTIFS('University Applications'!G:G,"Rural",'University Applications'!X:X,"Does not qualify")</f>
        <v>12</v>
      </c>
      <c r="K37" s="25">
        <f t="shared" si="9"/>
        <v>42</v>
      </c>
      <c r="L37" s="1"/>
      <c r="M37" s="28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ht="15.75" customHeight="1">
      <c r="A38" s="1"/>
      <c r="B38" s="1"/>
      <c r="C38" s="1"/>
      <c r="D38" s="1"/>
      <c r="E38" s="26">
        <f>SUM(E31:E37)</f>
        <v>146</v>
      </c>
      <c r="F38" s="1"/>
      <c r="G38" s="1"/>
      <c r="H38" s="1"/>
      <c r="I38" s="1"/>
      <c r="J38" s="1"/>
      <c r="K38" s="26">
        <f>SUM(K31:K37)</f>
        <v>155</v>
      </c>
      <c r="L38" s="1"/>
      <c r="M38" s="26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ht="39.0" customHeight="1">
      <c r="A40" s="1"/>
      <c r="B40" s="29" t="s">
        <v>37</v>
      </c>
      <c r="C40" s="30" t="s">
        <v>38</v>
      </c>
      <c r="D40" s="30" t="s">
        <v>39</v>
      </c>
      <c r="E40" s="30" t="s">
        <v>40</v>
      </c>
      <c r="F40" s="1"/>
      <c r="G40" s="1"/>
      <c r="H40" s="31" t="s">
        <v>41</v>
      </c>
      <c r="I40" s="32" t="s">
        <v>3</v>
      </c>
      <c r="J40" s="32" t="s">
        <v>42</v>
      </c>
      <c r="K40" s="32" t="s">
        <v>43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ht="15.75" customHeight="1">
      <c r="A41" s="1"/>
      <c r="B41" s="21" t="s">
        <v>44</v>
      </c>
      <c r="C41" s="24">
        <f>Countif('Contact List'!H:H,"Asemahle")</f>
        <v>13</v>
      </c>
      <c r="D41" s="24">
        <f>Countifs('Main Sheet'!Q:Q,"Asemahle",'Main Sheet'!G:G,"First")</f>
        <v>92</v>
      </c>
      <c r="E41" s="24">
        <f>Countifs('Main Sheet'!Q:Q,"Asemahle",'Main Sheet'!G:G,"Second")</f>
        <v>211</v>
      </c>
      <c r="F41" s="1"/>
      <c r="G41" s="1"/>
      <c r="H41" s="33" t="s">
        <v>45</v>
      </c>
      <c r="I41" s="24"/>
      <c r="J41" s="24"/>
      <c r="K41" s="24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ht="15.75" customHeight="1">
      <c r="A42" s="1"/>
      <c r="B42" s="21" t="s">
        <v>46</v>
      </c>
      <c r="C42" s="24">
        <f>Countif('Contact List'!H:H,"Siphosihle")</f>
        <v>9</v>
      </c>
      <c r="D42" s="24">
        <f>Countifs('Main Sheet'!Q:Q,"Siphosihle",'Main Sheet'!G:G,"First")</f>
        <v>124</v>
      </c>
      <c r="E42" s="24">
        <f>Countifs('Main Sheet'!Q:Q,"Siphosihle",'Main Sheet'!G:G,"Second")</f>
        <v>133</v>
      </c>
      <c r="F42" s="1"/>
      <c r="G42" s="1"/>
      <c r="H42" s="33" t="s">
        <v>47</v>
      </c>
      <c r="I42" s="24"/>
      <c r="J42" s="24"/>
      <c r="K42" s="24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ht="15.75" customHeight="1">
      <c r="A43" s="1"/>
      <c r="B43" s="21" t="s">
        <v>48</v>
      </c>
      <c r="C43" s="24">
        <f>Countif('Contact List'!H:H,"Chulumanco")</f>
        <v>13</v>
      </c>
      <c r="D43" s="24">
        <f>Countifs('Main Sheet'!Q:Q,"Chulumanco",'Main Sheet'!G:G,"First")</f>
        <v>103</v>
      </c>
      <c r="E43" s="24">
        <f>Countifs('Main Sheet'!Q:Q,"Chulumanco",'Main Sheet'!G:G,"Second")</f>
        <v>188</v>
      </c>
      <c r="F43" s="1"/>
      <c r="G43" s="1"/>
      <c r="H43" s="33" t="s">
        <v>49</v>
      </c>
      <c r="I43" s="24"/>
      <c r="J43" s="24"/>
      <c r="K43" s="24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ht="15.75" customHeight="1">
      <c r="A44" s="1"/>
      <c r="B44" s="21" t="s">
        <v>50</v>
      </c>
      <c r="C44" s="24">
        <f>Countif('Contact List'!H:H,"Sive")</f>
        <v>12</v>
      </c>
      <c r="D44" s="24">
        <f>Countifs('Main Sheet'!Q:Q,"Sive",'Main Sheet'!G:G,"First")</f>
        <v>108</v>
      </c>
      <c r="E44" s="24">
        <f>Countifs('Main Sheet'!Q:Q,"Sive",'Main Sheet'!G:G,"Second")</f>
        <v>153</v>
      </c>
      <c r="F44" s="1"/>
      <c r="G44" s="1"/>
      <c r="H44" s="34" t="s">
        <v>51</v>
      </c>
      <c r="I44" s="13"/>
      <c r="J44" s="13"/>
      <c r="K44" s="1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ht="15.75" customHeight="1">
      <c r="A45" s="1"/>
      <c r="B45" s="1"/>
      <c r="C45" s="35">
        <f t="shared" ref="C45:E45" si="10">SUM(C41:C44)</f>
        <v>47</v>
      </c>
      <c r="D45" s="35">
        <f t="shared" si="10"/>
        <v>427</v>
      </c>
      <c r="E45" s="35">
        <f t="shared" si="10"/>
        <v>685</v>
      </c>
      <c r="F45" s="1"/>
      <c r="G45" s="1"/>
      <c r="H45" s="1"/>
      <c r="I45" s="26"/>
      <c r="J45" s="26"/>
      <c r="K45" s="26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ht="15.75" customHeight="1">
      <c r="A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ht="27.75" customHeight="1">
      <c r="A48" s="36"/>
      <c r="B48" s="37" t="s">
        <v>52</v>
      </c>
      <c r="C48" s="37" t="s">
        <v>23</v>
      </c>
      <c r="D48" s="37" t="s">
        <v>24</v>
      </c>
      <c r="E48" s="38" t="s">
        <v>25</v>
      </c>
      <c r="F48" s="38" t="s">
        <v>26</v>
      </c>
      <c r="G48" s="37" t="s">
        <v>5</v>
      </c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9"/>
      <c r="W48" s="39"/>
      <c r="X48" s="39"/>
    </row>
    <row r="49" ht="15.75" customHeight="1">
      <c r="A49" s="1"/>
      <c r="B49" s="21" t="s">
        <v>44</v>
      </c>
      <c r="C49" s="21">
        <f>Countifs('University Applications'!F:F,"Asemahle",'University Applications'!H:H,"Yes")</f>
        <v>175</v>
      </c>
      <c r="D49" s="21">
        <f>Countifs('University Applications'!F:F,"Asemahle",'University Applications'!O:O,"Yes")</f>
        <v>126</v>
      </c>
      <c r="E49" s="21">
        <f>Countifs('University Applications'!F:F,"Asemahle",'University Applications'!V:V,"Yes")</f>
        <v>166</v>
      </c>
      <c r="F49" s="40">
        <f>Countifs('University Applications'!F:F,"Asemahle",'University Applications'!AC:AC,"Yes")</f>
        <v>156</v>
      </c>
      <c r="G49" s="41">
        <f t="shared" ref="G49:G52" si="11">Sum(C49:F49)</f>
        <v>623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ht="15.75" customHeight="1">
      <c r="A50" s="1"/>
      <c r="B50" s="21" t="s">
        <v>46</v>
      </c>
      <c r="C50" s="21">
        <f>Countifs('University Applications'!F:F,"Siphosihle",'University Applications'!H:H,"Yes")</f>
        <v>144</v>
      </c>
      <c r="D50" s="21">
        <f>Countifs('University Applications'!F:F,"Siphosihle",'University Applications'!O:O,"Yes")</f>
        <v>171</v>
      </c>
      <c r="E50" s="24">
        <f>COUNTIFS('University Applications'!F:F,"Siphosihle",'University Applications'!V:V,"Yes")</f>
        <v>184</v>
      </c>
      <c r="F50" s="40">
        <f>Countifs('University Applications'!F:F,"Siphosihle",'University Applications'!AC:AC,"Yes")</f>
        <v>214</v>
      </c>
      <c r="G50" s="41">
        <f t="shared" si="11"/>
        <v>713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ht="15.75" customHeight="1">
      <c r="A51" s="1"/>
      <c r="B51" s="21" t="s">
        <v>48</v>
      </c>
      <c r="C51" s="21">
        <f>Countifs('University Applications'!F:F,"Chulumanco",'University Applications'!H:H,"Yes")</f>
        <v>88</v>
      </c>
      <c r="D51" s="21">
        <f>Countifs('University Applications'!F:F,"Chulumanco",'University Applications'!O:O,"Yes")</f>
        <v>70</v>
      </c>
      <c r="E51" s="24">
        <f>COUNTIFS('University Applications'!F:F,"Chulumanco",'University Applications'!V:V,"Yes")</f>
        <v>150</v>
      </c>
      <c r="F51" s="40">
        <f>Countifs('University Applications'!F:F,"Chulumanco",'University Applications'!AC:AC,"Yes")</f>
        <v>162</v>
      </c>
      <c r="G51" s="41">
        <f t="shared" si="11"/>
        <v>470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ht="15.75" customHeight="1">
      <c r="A52" s="1"/>
      <c r="B52" s="21" t="s">
        <v>50</v>
      </c>
      <c r="C52" s="21">
        <f>Countifs('University Applications'!F:F,"Sive",'University Applications'!H:H,"Yes")</f>
        <v>100</v>
      </c>
      <c r="D52" s="21">
        <f>Countifs('University Applications'!F:F,"Sive",'University Applications'!O:O,"Yes")</f>
        <v>102</v>
      </c>
      <c r="E52" s="13">
        <f>Countifs('University Applications'!F:F,"Sive",'University Applications'!V:V,"Yes")</f>
        <v>146</v>
      </c>
      <c r="F52" s="40">
        <f>Countifs('University Applications'!F:F,"Sive",'University Applications'!AC:AC,"Yes")</f>
        <v>159</v>
      </c>
      <c r="G52" s="41">
        <f t="shared" si="11"/>
        <v>507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ht="15.75" customHeight="1">
      <c r="A53" s="1"/>
      <c r="B53" s="1"/>
      <c r="C53" s="1"/>
      <c r="D53" s="1"/>
      <c r="E53" s="1"/>
      <c r="F53" s="1"/>
      <c r="G53" s="26">
        <f>Sum(G49:G52)</f>
        <v>2313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ht="15.75" customHeight="1">
      <c r="A55" s="1"/>
      <c r="B55" s="37" t="s">
        <v>53</v>
      </c>
      <c r="C55" s="37" t="s">
        <v>23</v>
      </c>
      <c r="D55" s="37" t="s">
        <v>24</v>
      </c>
      <c r="E55" s="38" t="s">
        <v>25</v>
      </c>
      <c r="F55" s="38" t="s">
        <v>26</v>
      </c>
      <c r="G55" s="37" t="s">
        <v>5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ht="15.75" customHeight="1">
      <c r="A56" s="1"/>
      <c r="B56" s="21" t="s">
        <v>44</v>
      </c>
      <c r="C56" s="28">
        <f>Countifs('University Applications'!F:F,"Asemahle",'University Applications'!H:H,"S/A")</f>
        <v>92</v>
      </c>
      <c r="D56" s="28">
        <f>Countifs('University Applications'!F:F,"Asemahle",'University Applications'!O:O,"S/A")</f>
        <v>59</v>
      </c>
      <c r="E56" s="28">
        <f>Countifs('University Applications'!F:F,"Asemahle",'University Applications'!V:V,"S/A")</f>
        <v>61</v>
      </c>
      <c r="F56" s="40">
        <f>Countifs('University Applications'!F:F,"Asemahle",'University Applications'!AC:AC,"S/A")</f>
        <v>42</v>
      </c>
      <c r="G56" s="28">
        <f t="shared" ref="G56:G59" si="12">SUM(C56:F56)</f>
        <v>254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ht="15.75" customHeight="1">
      <c r="A57" s="1"/>
      <c r="B57" s="21" t="s">
        <v>46</v>
      </c>
      <c r="C57" s="28">
        <f>Countifs('University Applications'!F:F,"Siphosihle",'University Applications'!H:H,"S/A")</f>
        <v>106</v>
      </c>
      <c r="D57" s="28">
        <f>Countifs('University Applications'!F:F,"Siphosihle",'University Applications'!O:O,"S/A")</f>
        <v>76</v>
      </c>
      <c r="E57" s="28">
        <f>Countifs('University Applications'!F:F,"Siphosihle",'University Applications'!V:V,"S/A")</f>
        <v>61</v>
      </c>
      <c r="F57" s="40">
        <f>Countifs('University Applications'!F:F,"Siphosihle",'University Applications'!AC:AC,"S/A")</f>
        <v>39</v>
      </c>
      <c r="G57" s="28">
        <f t="shared" si="12"/>
        <v>282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ht="15.75" customHeight="1">
      <c r="A58" s="1"/>
      <c r="B58" s="21" t="s">
        <v>48</v>
      </c>
      <c r="C58" s="28">
        <f>Countifs('University Applications'!F:F,"Chulumanco",'University Applications'!H:H,"S/A")</f>
        <v>144</v>
      </c>
      <c r="D58" s="28">
        <f>Countifs('University Applications'!F:F,"Chulumanco",'University Applications'!O:O,"S/A")</f>
        <v>65</v>
      </c>
      <c r="E58" s="28">
        <f>Countifs('University Applications'!F:F,"Chulumanco",'University Applications'!V:V,"S/A")</f>
        <v>75</v>
      </c>
      <c r="F58" s="40">
        <f>Countifs('University Applications'!F:F,"Chulumanco",'University Applications'!AC:AC,"S/A")</f>
        <v>48</v>
      </c>
      <c r="G58" s="28">
        <f t="shared" si="12"/>
        <v>332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ht="15.75" customHeight="1">
      <c r="A59" s="1"/>
      <c r="B59" s="21" t="s">
        <v>50</v>
      </c>
      <c r="C59" s="28">
        <f>Countifs('University Applications'!F:F,"Sive",'University Applications'!H:H,"S/A")</f>
        <v>130</v>
      </c>
      <c r="D59" s="28">
        <f>Countifs('University Applications'!F:F,"Sive",'University Applications'!O:O,"S/A")</f>
        <v>24</v>
      </c>
      <c r="E59" s="28">
        <f>Countifs('University Applications'!F:F,"Sive",'University Applications'!V:V,"S/A")</f>
        <v>75</v>
      </c>
      <c r="F59" s="40">
        <f>Countifs('University Applications'!F:F,"Sive",'University Applications'!AC:AC,"S/A")</f>
        <v>52</v>
      </c>
      <c r="G59" s="28">
        <f t="shared" si="12"/>
        <v>281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ht="15.75" customHeight="1">
      <c r="A60" s="1"/>
      <c r="B60" s="1"/>
      <c r="C60" s="1"/>
      <c r="D60" s="1"/>
      <c r="E60" s="1"/>
      <c r="F60" s="1"/>
      <c r="G60" s="26">
        <f>SUM(G56:G59)</f>
        <v>1149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ht="15.75" customHeight="1">
      <c r="A63" s="1"/>
      <c r="B63" s="37" t="s">
        <v>54</v>
      </c>
      <c r="C63" s="28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ht="15.75" customHeight="1">
      <c r="A64" s="1"/>
      <c r="B64" s="21" t="s">
        <v>44</v>
      </c>
      <c r="C64" s="28">
        <f t="shared" ref="C64:C65" si="13">sum(G49,G56)</f>
        <v>877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ht="15.75" customHeight="1">
      <c r="A65" s="1"/>
      <c r="B65" s="21" t="s">
        <v>46</v>
      </c>
      <c r="C65" s="28">
        <f t="shared" si="13"/>
        <v>995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ht="15.75" customHeight="1">
      <c r="A66" s="1"/>
      <c r="B66" s="21" t="s">
        <v>48</v>
      </c>
      <c r="C66" s="28">
        <f>SUM(G51,G58)</f>
        <v>802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ht="15.75" customHeight="1">
      <c r="A67" s="1"/>
      <c r="B67" s="21" t="s">
        <v>50</v>
      </c>
      <c r="C67" s="28">
        <f>sum(G52,G59)</f>
        <v>788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ht="15.75" customHeight="1">
      <c r="A68" s="1"/>
      <c r="B68" s="1"/>
      <c r="C68" s="26">
        <f>SUM(C64:C67)</f>
        <v>3462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</sheetData>
  <mergeCells count="1">
    <mergeCell ref="D2:G2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38"/>
    <col customWidth="1" min="2" max="2" width="9.63"/>
    <col customWidth="1" min="3" max="3" width="9.5"/>
    <col customWidth="1" min="4" max="4" width="19.38"/>
    <col customWidth="1" min="5" max="5" width="16.75"/>
    <col customWidth="1" min="6" max="6" width="25.88"/>
    <col customWidth="1" min="7" max="7" width="11.38"/>
    <col customWidth="1" min="8" max="8" width="38.0"/>
    <col customWidth="1" min="9" max="9" width="11.38"/>
    <col customWidth="1" min="10" max="10" width="16.25"/>
    <col customWidth="1" min="11" max="11" width="17.88"/>
    <col customWidth="1" min="12" max="12" width="20.38"/>
    <col customWidth="1" min="13" max="13" width="16.38"/>
    <col customWidth="1" min="14" max="14" width="9.88"/>
    <col customWidth="1" min="15" max="15" width="19.5"/>
    <col customWidth="1" min="16" max="16" width="18.88"/>
    <col customWidth="1" min="17" max="17" width="15.38"/>
    <col customWidth="1" min="18" max="18" width="16.63"/>
    <col customWidth="1" min="19" max="19" width="22.5"/>
    <col customWidth="1" min="20" max="20" width="22.0"/>
    <col customWidth="1" min="21" max="21" width="20.25"/>
    <col customWidth="1" min="22" max="22" width="30.25"/>
    <col customWidth="1" min="23" max="23" width="36.0"/>
    <col customWidth="1" min="24" max="24" width="13.88"/>
    <col customWidth="1" min="25" max="25" width="14.75"/>
    <col customWidth="1" min="26" max="26" width="14.0"/>
    <col customWidth="1" min="27" max="27" width="16.25"/>
    <col customWidth="1" min="28" max="28" width="19.13"/>
    <col customWidth="1" min="29" max="29" width="18.88"/>
    <col customWidth="1" min="30" max="30" width="24.25"/>
    <col customWidth="1" min="31" max="31" width="16.13"/>
    <col customWidth="1" min="32" max="32" width="26.5"/>
    <col customWidth="1" min="33" max="33" width="16.75"/>
    <col customWidth="1" min="34" max="34" width="22.75"/>
    <col customWidth="1" min="35" max="35" width="20.0"/>
    <col customWidth="1" min="36" max="36" width="19.13"/>
    <col customWidth="1" min="37" max="37" width="19.0"/>
    <col customWidth="1" min="38" max="38" width="18.25"/>
    <col customWidth="1" min="39" max="39" width="16.25"/>
    <col customWidth="1" min="40" max="40" width="16.75"/>
    <col customWidth="1" min="41" max="41" width="37.63"/>
    <col customWidth="1" min="42" max="42" width="9.63"/>
    <col customWidth="1" min="43" max="43" width="30.5"/>
    <col customWidth="1" min="44" max="44" width="29.25"/>
    <col customWidth="1" min="45" max="45" width="31.63"/>
    <col customWidth="1" min="46" max="46" width="19.63"/>
    <col customWidth="1" min="47" max="47" width="16.38"/>
    <col customWidth="1" min="48" max="48" width="15.88"/>
    <col customWidth="1" min="49" max="49" width="20.13"/>
    <col customWidth="1" min="50" max="50" width="11.13"/>
    <col customWidth="1" min="51" max="51" width="8.0"/>
    <col customWidth="1" min="52" max="52" width="14.63"/>
    <col customWidth="1" min="53" max="53" width="8.75"/>
    <col customWidth="1" min="54" max="54" width="14.13"/>
    <col customWidth="1" min="55" max="55" width="9.13"/>
  </cols>
  <sheetData>
    <row r="1" ht="60.0" customHeight="1">
      <c r="A1" s="42" t="s">
        <v>55</v>
      </c>
      <c r="B1" s="43" t="s">
        <v>56</v>
      </c>
      <c r="C1" s="43" t="s">
        <v>57</v>
      </c>
      <c r="D1" s="43" t="s">
        <v>58</v>
      </c>
      <c r="E1" s="43" t="s">
        <v>59</v>
      </c>
      <c r="F1" s="44" t="s">
        <v>60</v>
      </c>
      <c r="G1" s="44" t="s">
        <v>61</v>
      </c>
      <c r="H1" s="44" t="s">
        <v>62</v>
      </c>
      <c r="I1" s="44" t="s">
        <v>63</v>
      </c>
      <c r="J1" s="44" t="s">
        <v>64</v>
      </c>
      <c r="K1" s="43" t="s">
        <v>65</v>
      </c>
      <c r="L1" s="44" t="s">
        <v>66</v>
      </c>
      <c r="M1" s="44" t="s">
        <v>67</v>
      </c>
      <c r="N1" s="44" t="s">
        <v>68</v>
      </c>
      <c r="O1" s="44" t="s">
        <v>69</v>
      </c>
      <c r="P1" s="43" t="s">
        <v>70</v>
      </c>
      <c r="Q1" s="44" t="s">
        <v>37</v>
      </c>
      <c r="R1" s="44" t="s">
        <v>71</v>
      </c>
      <c r="S1" s="43"/>
      <c r="T1" s="43" t="s">
        <v>72</v>
      </c>
      <c r="U1" s="43" t="s">
        <v>73</v>
      </c>
      <c r="V1" s="43" t="s">
        <v>74</v>
      </c>
      <c r="W1" s="43" t="s">
        <v>75</v>
      </c>
      <c r="X1" s="43" t="s">
        <v>76</v>
      </c>
      <c r="Y1" s="43" t="s">
        <v>77</v>
      </c>
      <c r="Z1" s="43" t="s">
        <v>78</v>
      </c>
      <c r="AA1" s="43" t="s">
        <v>79</v>
      </c>
      <c r="AB1" s="43" t="s">
        <v>80</v>
      </c>
      <c r="AC1" s="43" t="s">
        <v>81</v>
      </c>
      <c r="AD1" s="43" t="s">
        <v>82</v>
      </c>
      <c r="AE1" s="43" t="s">
        <v>83</v>
      </c>
      <c r="AF1" s="43" t="s">
        <v>82</v>
      </c>
      <c r="AG1" s="43" t="s">
        <v>84</v>
      </c>
      <c r="AH1" s="43" t="s">
        <v>82</v>
      </c>
      <c r="AI1" s="43" t="s">
        <v>85</v>
      </c>
      <c r="AJ1" s="43" t="s">
        <v>86</v>
      </c>
      <c r="AK1" s="43" t="s">
        <v>87</v>
      </c>
      <c r="AL1" s="43" t="s">
        <v>88</v>
      </c>
      <c r="AM1" s="43" t="s">
        <v>89</v>
      </c>
      <c r="AN1" s="43" t="s">
        <v>90</v>
      </c>
      <c r="AO1" s="43" t="s">
        <v>91</v>
      </c>
      <c r="AP1" s="43" t="s">
        <v>92</v>
      </c>
      <c r="AQ1" s="43" t="s">
        <v>93</v>
      </c>
      <c r="AR1" s="43" t="s">
        <v>94</v>
      </c>
      <c r="AS1" s="43" t="s">
        <v>95</v>
      </c>
      <c r="AT1" s="43" t="s">
        <v>96</v>
      </c>
      <c r="AU1" s="43" t="s">
        <v>97</v>
      </c>
      <c r="AV1" s="43" t="s">
        <v>98</v>
      </c>
      <c r="AW1" s="43" t="s">
        <v>99</v>
      </c>
      <c r="AX1" s="43" t="s">
        <v>100</v>
      </c>
      <c r="AY1" s="43" t="s">
        <v>101</v>
      </c>
      <c r="AZ1" s="45" t="s">
        <v>102</v>
      </c>
      <c r="BA1" s="43" t="s">
        <v>103</v>
      </c>
      <c r="BB1" s="43" t="s">
        <v>104</v>
      </c>
      <c r="BC1" s="43"/>
    </row>
    <row r="2">
      <c r="A2" s="46" t="s">
        <v>105</v>
      </c>
      <c r="B2" s="47">
        <v>41.0</v>
      </c>
      <c r="C2" s="48"/>
      <c r="D2" s="47" t="s">
        <v>106</v>
      </c>
      <c r="E2" s="47" t="s">
        <v>107</v>
      </c>
      <c r="F2" s="47" t="s">
        <v>108</v>
      </c>
      <c r="G2" s="47" t="s">
        <v>109</v>
      </c>
      <c r="H2" s="47" t="s">
        <v>110</v>
      </c>
      <c r="I2" s="47" t="s">
        <v>111</v>
      </c>
      <c r="J2" s="47" t="s">
        <v>112</v>
      </c>
      <c r="K2" s="49" t="s">
        <v>113</v>
      </c>
      <c r="L2" s="47" t="s">
        <v>114</v>
      </c>
      <c r="M2" s="47" t="s">
        <v>115</v>
      </c>
      <c r="N2" s="47" t="s">
        <v>3</v>
      </c>
      <c r="O2" s="47" t="s">
        <v>116</v>
      </c>
      <c r="P2" s="47" t="s">
        <v>117</v>
      </c>
      <c r="Q2" s="47" t="s">
        <v>46</v>
      </c>
      <c r="R2" s="47" t="s">
        <v>117</v>
      </c>
      <c r="S2" s="47"/>
      <c r="T2" s="47" t="s">
        <v>118</v>
      </c>
      <c r="U2" s="47" t="s">
        <v>118</v>
      </c>
      <c r="V2" s="47" t="s">
        <v>119</v>
      </c>
      <c r="W2" s="47" t="s">
        <v>120</v>
      </c>
      <c r="X2" s="47" t="s">
        <v>117</v>
      </c>
      <c r="Y2" s="47" t="s">
        <v>117</v>
      </c>
      <c r="Z2" s="47" t="s">
        <v>117</v>
      </c>
      <c r="AA2" s="47" t="s">
        <v>117</v>
      </c>
      <c r="AB2" s="47">
        <v>6.0</v>
      </c>
      <c r="AC2" s="47" t="s">
        <v>121</v>
      </c>
      <c r="AD2" s="47" t="s">
        <v>122</v>
      </c>
      <c r="AE2" s="47" t="s">
        <v>121</v>
      </c>
      <c r="AF2" s="47" t="s">
        <v>122</v>
      </c>
      <c r="AG2" s="47" t="s">
        <v>121</v>
      </c>
      <c r="AH2" s="47" t="s">
        <v>122</v>
      </c>
      <c r="AI2" s="47" t="s">
        <v>121</v>
      </c>
      <c r="AJ2" s="47" t="s">
        <v>117</v>
      </c>
      <c r="AK2" s="47" t="s">
        <v>121</v>
      </c>
      <c r="AL2" s="47" t="s">
        <v>122</v>
      </c>
      <c r="AM2" s="47" t="s">
        <v>123</v>
      </c>
      <c r="AN2" s="47" t="s">
        <v>121</v>
      </c>
      <c r="AO2" s="48"/>
      <c r="AP2" s="48"/>
      <c r="AQ2" s="47" t="s">
        <v>124</v>
      </c>
      <c r="AR2" s="47" t="s">
        <v>125</v>
      </c>
      <c r="AS2" s="47" t="s">
        <v>126</v>
      </c>
      <c r="AT2" s="47" t="s">
        <v>117</v>
      </c>
      <c r="AU2" s="47" t="s">
        <v>117</v>
      </c>
      <c r="AV2" s="47" t="s">
        <v>117</v>
      </c>
      <c r="AW2" s="47" t="s">
        <v>117</v>
      </c>
      <c r="AX2" s="48"/>
      <c r="AY2" s="48"/>
      <c r="AZ2" s="48"/>
      <c r="BA2" s="48"/>
      <c r="BB2" s="48"/>
      <c r="BC2" s="50"/>
    </row>
    <row r="3">
      <c r="A3" s="51" t="s">
        <v>127</v>
      </c>
      <c r="B3" s="52">
        <v>40.0</v>
      </c>
      <c r="C3" s="53"/>
      <c r="D3" s="52" t="s">
        <v>128</v>
      </c>
      <c r="E3" s="52" t="s">
        <v>129</v>
      </c>
      <c r="F3" s="52" t="s">
        <v>130</v>
      </c>
      <c r="G3" s="52" t="s">
        <v>109</v>
      </c>
      <c r="H3" s="52" t="s">
        <v>131</v>
      </c>
      <c r="I3" s="52" t="s">
        <v>111</v>
      </c>
      <c r="J3" s="52" t="s">
        <v>132</v>
      </c>
      <c r="K3" s="52">
        <v>6.08160806089E11</v>
      </c>
      <c r="L3" s="52" t="s">
        <v>133</v>
      </c>
      <c r="M3" s="52" t="s">
        <v>115</v>
      </c>
      <c r="N3" s="52" t="s">
        <v>3</v>
      </c>
      <c r="O3" s="52" t="s">
        <v>134</v>
      </c>
      <c r="P3" s="47" t="s">
        <v>117</v>
      </c>
      <c r="Q3" s="52" t="s">
        <v>44</v>
      </c>
      <c r="R3" s="52" t="s">
        <v>121</v>
      </c>
      <c r="S3" s="52"/>
      <c r="T3" s="52">
        <v>6.72626079E8</v>
      </c>
      <c r="U3" s="52">
        <v>6.72626079E8</v>
      </c>
      <c r="V3" s="52">
        <v>7.86187445E8</v>
      </c>
      <c r="W3" s="52" t="s">
        <v>135</v>
      </c>
      <c r="X3" s="52" t="s">
        <v>117</v>
      </c>
      <c r="Y3" s="52" t="s">
        <v>117</v>
      </c>
      <c r="Z3" s="52" t="s">
        <v>121</v>
      </c>
      <c r="AA3" s="52" t="s">
        <v>121</v>
      </c>
      <c r="AB3" s="52">
        <v>3.0</v>
      </c>
      <c r="AC3" s="52" t="s">
        <v>121</v>
      </c>
      <c r="AD3" s="52" t="s">
        <v>122</v>
      </c>
      <c r="AE3" s="52" t="s">
        <v>117</v>
      </c>
      <c r="AF3" s="52" t="s">
        <v>136</v>
      </c>
      <c r="AG3" s="52" t="s">
        <v>121</v>
      </c>
      <c r="AH3" s="52" t="s">
        <v>122</v>
      </c>
      <c r="AI3" s="52" t="s">
        <v>121</v>
      </c>
      <c r="AJ3" s="52" t="s">
        <v>117</v>
      </c>
      <c r="AK3" s="52" t="s">
        <v>117</v>
      </c>
      <c r="AL3" s="52" t="s">
        <v>137</v>
      </c>
      <c r="AM3" s="52" t="s">
        <v>138</v>
      </c>
      <c r="AN3" s="53"/>
      <c r="AO3" s="53"/>
      <c r="AP3" s="53"/>
      <c r="AQ3" s="52" t="s">
        <v>139</v>
      </c>
      <c r="AR3" s="52" t="s">
        <v>140</v>
      </c>
      <c r="AS3" s="52" t="s">
        <v>141</v>
      </c>
      <c r="AT3" s="52" t="s">
        <v>117</v>
      </c>
      <c r="AU3" s="52" t="s">
        <v>117</v>
      </c>
      <c r="AV3" s="52" t="s">
        <v>117</v>
      </c>
      <c r="AW3" s="53"/>
      <c r="AX3" s="53"/>
      <c r="AY3" s="53"/>
      <c r="AZ3" s="53"/>
      <c r="BA3" s="53"/>
      <c r="BB3" s="53"/>
      <c r="BC3" s="54"/>
    </row>
    <row r="4">
      <c r="A4" s="51" t="s">
        <v>142</v>
      </c>
      <c r="B4" s="52">
        <v>36.0</v>
      </c>
      <c r="C4" s="53"/>
      <c r="D4" s="52" t="s">
        <v>143</v>
      </c>
      <c r="E4" s="52" t="s">
        <v>144</v>
      </c>
      <c r="F4" s="52" t="s">
        <v>145</v>
      </c>
      <c r="G4" s="52" t="s">
        <v>109</v>
      </c>
      <c r="H4" s="52" t="s">
        <v>146</v>
      </c>
      <c r="I4" s="52" t="s">
        <v>111</v>
      </c>
      <c r="J4" s="52" t="s">
        <v>147</v>
      </c>
      <c r="K4" s="55" t="s">
        <v>148</v>
      </c>
      <c r="L4" s="52" t="s">
        <v>149</v>
      </c>
      <c r="M4" s="52" t="s">
        <v>150</v>
      </c>
      <c r="N4" s="52" t="s">
        <v>3</v>
      </c>
      <c r="O4" s="52" t="s">
        <v>151</v>
      </c>
      <c r="P4" s="47" t="s">
        <v>117</v>
      </c>
      <c r="Q4" s="52" t="s">
        <v>50</v>
      </c>
      <c r="R4" s="52" t="s">
        <v>121</v>
      </c>
      <c r="S4" s="55"/>
      <c r="T4" s="55" t="s">
        <v>152</v>
      </c>
      <c r="U4" s="55" t="s">
        <v>152</v>
      </c>
      <c r="V4" s="55" t="s">
        <v>153</v>
      </c>
      <c r="W4" s="52" t="s">
        <v>154</v>
      </c>
      <c r="X4" s="52" t="s">
        <v>117</v>
      </c>
      <c r="Y4" s="52" t="s">
        <v>117</v>
      </c>
      <c r="Z4" s="52" t="s">
        <v>117</v>
      </c>
      <c r="AA4" s="52" t="s">
        <v>121</v>
      </c>
      <c r="AB4" s="52">
        <v>4.0</v>
      </c>
      <c r="AC4" s="52" t="s">
        <v>121</v>
      </c>
      <c r="AD4" s="52" t="s">
        <v>122</v>
      </c>
      <c r="AE4" s="52" t="s">
        <v>121</v>
      </c>
      <c r="AF4" s="52" t="s">
        <v>122</v>
      </c>
      <c r="AG4" s="52" t="s">
        <v>121</v>
      </c>
      <c r="AH4" s="52" t="s">
        <v>122</v>
      </c>
      <c r="AI4" s="52" t="s">
        <v>121</v>
      </c>
      <c r="AJ4" s="52" t="s">
        <v>121</v>
      </c>
      <c r="AK4" s="52" t="s">
        <v>117</v>
      </c>
      <c r="AL4" s="52" t="s">
        <v>137</v>
      </c>
      <c r="AM4" s="52" t="s">
        <v>138</v>
      </c>
      <c r="AN4" s="52" t="s">
        <v>121</v>
      </c>
      <c r="AO4" s="53"/>
      <c r="AP4" s="53"/>
      <c r="AQ4" s="52" t="s">
        <v>155</v>
      </c>
      <c r="AR4" s="52" t="s">
        <v>156</v>
      </c>
      <c r="AS4" s="52" t="s">
        <v>157</v>
      </c>
      <c r="AT4" s="52" t="s">
        <v>117</v>
      </c>
      <c r="AU4" s="52" t="s">
        <v>117</v>
      </c>
      <c r="AV4" s="52" t="s">
        <v>117</v>
      </c>
      <c r="AW4" s="52" t="s">
        <v>117</v>
      </c>
      <c r="AX4" s="53"/>
      <c r="AY4" s="53"/>
      <c r="AZ4" s="53"/>
      <c r="BA4" s="53"/>
      <c r="BB4" s="53"/>
      <c r="BC4" s="54"/>
    </row>
    <row r="5">
      <c r="A5" s="51" t="s">
        <v>158</v>
      </c>
      <c r="B5" s="52">
        <v>36.0</v>
      </c>
      <c r="C5" s="53"/>
      <c r="D5" s="52" t="s">
        <v>159</v>
      </c>
      <c r="E5" s="52" t="s">
        <v>160</v>
      </c>
      <c r="F5" s="52" t="s">
        <v>161</v>
      </c>
      <c r="G5" s="52" t="s">
        <v>109</v>
      </c>
      <c r="H5" s="52" t="s">
        <v>162</v>
      </c>
      <c r="I5" s="52" t="s">
        <v>163</v>
      </c>
      <c r="J5" s="56">
        <v>39300.0</v>
      </c>
      <c r="K5" s="53"/>
      <c r="L5" s="52" t="s">
        <v>164</v>
      </c>
      <c r="M5" s="52" t="s">
        <v>165</v>
      </c>
      <c r="N5" s="52" t="s">
        <v>42</v>
      </c>
      <c r="O5" s="52" t="s">
        <v>166</v>
      </c>
      <c r="P5" s="47" t="s">
        <v>121</v>
      </c>
      <c r="Q5" s="52" t="s">
        <v>50</v>
      </c>
      <c r="R5" s="52" t="s">
        <v>121</v>
      </c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7"/>
      <c r="AF5" s="53"/>
      <c r="AG5" s="57"/>
      <c r="AH5" s="53"/>
      <c r="AI5" s="57"/>
      <c r="AJ5" s="53"/>
      <c r="AK5" s="53"/>
      <c r="AL5" s="57"/>
      <c r="AM5" s="57"/>
      <c r="AN5" s="57"/>
      <c r="AO5" s="53"/>
      <c r="AP5" s="53"/>
      <c r="AQ5" s="53"/>
      <c r="AR5" s="53"/>
      <c r="AS5" s="53"/>
      <c r="AT5" s="52" t="s">
        <v>117</v>
      </c>
      <c r="AU5" s="52" t="s">
        <v>117</v>
      </c>
      <c r="AV5" s="52" t="s">
        <v>117</v>
      </c>
      <c r="AW5" s="57"/>
      <c r="AX5" s="53"/>
      <c r="AY5" s="53"/>
      <c r="AZ5" s="53"/>
      <c r="BA5" s="53"/>
      <c r="BB5" s="53"/>
      <c r="BC5" s="54"/>
    </row>
    <row r="6">
      <c r="A6" s="51" t="s">
        <v>167</v>
      </c>
      <c r="B6" s="52">
        <v>35.0</v>
      </c>
      <c r="C6" s="53"/>
      <c r="D6" s="52" t="s">
        <v>168</v>
      </c>
      <c r="E6" s="52" t="s">
        <v>169</v>
      </c>
      <c r="F6" s="52" t="s">
        <v>170</v>
      </c>
      <c r="G6" s="52" t="s">
        <v>109</v>
      </c>
      <c r="H6" s="52" t="s">
        <v>171</v>
      </c>
      <c r="I6" s="52" t="s">
        <v>111</v>
      </c>
      <c r="J6" s="52" t="s">
        <v>172</v>
      </c>
      <c r="K6" s="58" t="s">
        <v>173</v>
      </c>
      <c r="L6" s="52" t="s">
        <v>174</v>
      </c>
      <c r="M6" s="52" t="s">
        <v>115</v>
      </c>
      <c r="N6" s="52" t="s">
        <v>3</v>
      </c>
      <c r="O6" s="52" t="s">
        <v>175</v>
      </c>
      <c r="P6" s="47" t="s">
        <v>117</v>
      </c>
      <c r="Q6" s="52" t="s">
        <v>46</v>
      </c>
      <c r="R6" s="52" t="s">
        <v>121</v>
      </c>
      <c r="S6" s="52"/>
      <c r="T6" s="52" t="s">
        <v>176</v>
      </c>
      <c r="U6" s="52" t="s">
        <v>176</v>
      </c>
      <c r="V6" s="52" t="s">
        <v>177</v>
      </c>
      <c r="W6" s="52" t="s">
        <v>178</v>
      </c>
      <c r="X6" s="52" t="s">
        <v>117</v>
      </c>
      <c r="Y6" s="52" t="s">
        <v>117</v>
      </c>
      <c r="Z6" s="52" t="s">
        <v>117</v>
      </c>
      <c r="AA6" s="52" t="s">
        <v>121</v>
      </c>
      <c r="AB6" s="52">
        <v>4.0</v>
      </c>
      <c r="AC6" s="52" t="s">
        <v>117</v>
      </c>
      <c r="AD6" s="52" t="s">
        <v>179</v>
      </c>
      <c r="AE6" s="52" t="s">
        <v>121</v>
      </c>
      <c r="AF6" s="52" t="s">
        <v>122</v>
      </c>
      <c r="AG6" s="52" t="s">
        <v>121</v>
      </c>
      <c r="AH6" s="52" t="s">
        <v>122</v>
      </c>
      <c r="AI6" s="52" t="s">
        <v>117</v>
      </c>
      <c r="AJ6" s="52" t="s">
        <v>121</v>
      </c>
      <c r="AK6" s="52" t="s">
        <v>121</v>
      </c>
      <c r="AL6" s="52" t="s">
        <v>122</v>
      </c>
      <c r="AM6" s="52" t="s">
        <v>138</v>
      </c>
      <c r="AN6" s="52" t="s">
        <v>121</v>
      </c>
      <c r="AO6" s="53"/>
      <c r="AP6" s="53"/>
      <c r="AQ6" s="52" t="s">
        <v>180</v>
      </c>
      <c r="AR6" s="52" t="s">
        <v>181</v>
      </c>
      <c r="AS6" s="53"/>
      <c r="AT6" s="52" t="s">
        <v>117</v>
      </c>
      <c r="AU6" s="52" t="s">
        <v>117</v>
      </c>
      <c r="AV6" s="52" t="s">
        <v>117</v>
      </c>
      <c r="AW6" s="52" t="s">
        <v>117</v>
      </c>
      <c r="AX6" s="53"/>
      <c r="AY6" s="53"/>
      <c r="AZ6" s="53"/>
      <c r="BA6" s="53"/>
      <c r="BB6" s="53"/>
      <c r="BC6" s="54"/>
    </row>
    <row r="7">
      <c r="A7" s="51" t="s">
        <v>182</v>
      </c>
      <c r="B7" s="52">
        <v>39.0</v>
      </c>
      <c r="C7" s="53"/>
      <c r="D7" s="52" t="s">
        <v>183</v>
      </c>
      <c r="E7" s="52" t="s">
        <v>184</v>
      </c>
      <c r="F7" s="52" t="s">
        <v>185</v>
      </c>
      <c r="G7" s="52" t="s">
        <v>109</v>
      </c>
      <c r="H7" s="52" t="s">
        <v>186</v>
      </c>
      <c r="I7" s="52" t="s">
        <v>111</v>
      </c>
      <c r="J7" s="56">
        <v>39756.0</v>
      </c>
      <c r="K7" s="58" t="s">
        <v>187</v>
      </c>
      <c r="L7" s="52" t="s">
        <v>174</v>
      </c>
      <c r="M7" s="52" t="s">
        <v>115</v>
      </c>
      <c r="N7" s="52" t="s">
        <v>3</v>
      </c>
      <c r="O7" s="52" t="s">
        <v>175</v>
      </c>
      <c r="P7" s="47" t="s">
        <v>117</v>
      </c>
      <c r="Q7" s="52" t="s">
        <v>46</v>
      </c>
      <c r="R7" s="52" t="s">
        <v>121</v>
      </c>
      <c r="S7" s="52"/>
      <c r="T7" s="52" t="s">
        <v>188</v>
      </c>
      <c r="U7" s="52" t="s">
        <v>188</v>
      </c>
      <c r="V7" s="52" t="s">
        <v>189</v>
      </c>
      <c r="W7" s="52" t="s">
        <v>190</v>
      </c>
      <c r="X7" s="52" t="s">
        <v>121</v>
      </c>
      <c r="Y7" s="52" t="s">
        <v>117</v>
      </c>
      <c r="Z7" s="52" t="s">
        <v>121</v>
      </c>
      <c r="AA7" s="52" t="s">
        <v>117</v>
      </c>
      <c r="AB7" s="52">
        <v>3.0</v>
      </c>
      <c r="AC7" s="52" t="s">
        <v>121</v>
      </c>
      <c r="AD7" s="52" t="s">
        <v>122</v>
      </c>
      <c r="AE7" s="52" t="s">
        <v>121</v>
      </c>
      <c r="AF7" s="52" t="s">
        <v>122</v>
      </c>
      <c r="AG7" s="52" t="s">
        <v>121</v>
      </c>
      <c r="AH7" s="52" t="s">
        <v>122</v>
      </c>
      <c r="AI7" s="52" t="s">
        <v>121</v>
      </c>
      <c r="AJ7" s="52" t="s">
        <v>117</v>
      </c>
      <c r="AK7" s="52" t="s">
        <v>117</v>
      </c>
      <c r="AL7" s="52" t="s">
        <v>137</v>
      </c>
      <c r="AM7" s="52" t="s">
        <v>138</v>
      </c>
      <c r="AN7" s="52" t="s">
        <v>121</v>
      </c>
      <c r="AO7" s="53"/>
      <c r="AP7" s="53"/>
      <c r="AQ7" s="52" t="s">
        <v>191</v>
      </c>
      <c r="AR7" s="52" t="s">
        <v>192</v>
      </c>
      <c r="AS7" s="52" t="s">
        <v>124</v>
      </c>
      <c r="AT7" s="52" t="s">
        <v>117</v>
      </c>
      <c r="AU7" s="52" t="s">
        <v>117</v>
      </c>
      <c r="AV7" s="52" t="s">
        <v>117</v>
      </c>
      <c r="AW7" s="52" t="s">
        <v>117</v>
      </c>
      <c r="AX7" s="53"/>
      <c r="AY7" s="53"/>
      <c r="AZ7" s="53"/>
      <c r="BA7" s="53"/>
      <c r="BB7" s="53"/>
      <c r="BC7" s="54"/>
    </row>
    <row r="8">
      <c r="A8" s="51" t="s">
        <v>193</v>
      </c>
      <c r="B8" s="52">
        <v>31.0</v>
      </c>
      <c r="C8" s="53"/>
      <c r="D8" s="52" t="s">
        <v>194</v>
      </c>
      <c r="E8" s="52" t="s">
        <v>195</v>
      </c>
      <c r="F8" s="52" t="s">
        <v>196</v>
      </c>
      <c r="G8" s="52" t="s">
        <v>109</v>
      </c>
      <c r="H8" s="52" t="s">
        <v>197</v>
      </c>
      <c r="I8" s="52" t="s">
        <v>111</v>
      </c>
      <c r="J8" s="56">
        <v>39482.0</v>
      </c>
      <c r="K8" s="53"/>
      <c r="L8" s="52" t="s">
        <v>198</v>
      </c>
      <c r="M8" s="52" t="s">
        <v>199</v>
      </c>
      <c r="N8" s="52" t="s">
        <v>3</v>
      </c>
      <c r="O8" s="53"/>
      <c r="P8" s="47" t="s">
        <v>121</v>
      </c>
      <c r="Q8" s="52" t="s">
        <v>48</v>
      </c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7"/>
      <c r="AJ8" s="53"/>
      <c r="AK8" s="53"/>
      <c r="AL8" s="57"/>
      <c r="AM8" s="53"/>
      <c r="AN8" s="53"/>
      <c r="AO8" s="53"/>
      <c r="AP8" s="53"/>
      <c r="AQ8" s="53"/>
      <c r="AR8" s="53"/>
      <c r="AS8" s="53"/>
      <c r="AT8" s="57"/>
      <c r="AU8" s="57"/>
      <c r="AV8" s="52" t="s">
        <v>121</v>
      </c>
      <c r="AW8" s="57"/>
      <c r="AX8" s="53"/>
      <c r="AY8" s="53"/>
      <c r="AZ8" s="53"/>
      <c r="BA8" s="53"/>
      <c r="BB8" s="53"/>
      <c r="BC8" s="54"/>
    </row>
    <row r="9">
      <c r="A9" s="51" t="s">
        <v>200</v>
      </c>
      <c r="B9" s="52">
        <v>38.0</v>
      </c>
      <c r="C9" s="53"/>
      <c r="D9" s="52" t="s">
        <v>201</v>
      </c>
      <c r="E9" s="52" t="s">
        <v>202</v>
      </c>
      <c r="F9" s="52" t="s">
        <v>203</v>
      </c>
      <c r="G9" s="52" t="s">
        <v>109</v>
      </c>
      <c r="H9" s="52" t="s">
        <v>204</v>
      </c>
      <c r="I9" s="52" t="s">
        <v>111</v>
      </c>
      <c r="J9" s="56">
        <v>39393.0</v>
      </c>
      <c r="K9" s="53"/>
      <c r="L9" s="52" t="s">
        <v>205</v>
      </c>
      <c r="M9" s="52" t="s">
        <v>206</v>
      </c>
      <c r="N9" s="52" t="s">
        <v>3</v>
      </c>
      <c r="O9" s="52" t="s">
        <v>207</v>
      </c>
      <c r="P9" s="47" t="s">
        <v>117</v>
      </c>
      <c r="Q9" s="52" t="s">
        <v>48</v>
      </c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7"/>
      <c r="AF9" s="53"/>
      <c r="AG9" s="57"/>
      <c r="AH9" s="53"/>
      <c r="AI9" s="57"/>
      <c r="AJ9" s="53"/>
      <c r="AK9" s="53"/>
      <c r="AL9" s="57"/>
      <c r="AM9" s="57"/>
      <c r="AN9" s="53"/>
      <c r="AO9" s="53"/>
      <c r="AP9" s="53"/>
      <c r="AQ9" s="53"/>
      <c r="AR9" s="53"/>
      <c r="AS9" s="53"/>
      <c r="AT9" s="57"/>
      <c r="AU9" s="57"/>
      <c r="AV9" s="52" t="s">
        <v>117</v>
      </c>
      <c r="AW9" s="57"/>
      <c r="AX9" s="53"/>
      <c r="AY9" s="53"/>
      <c r="AZ9" s="53"/>
      <c r="BA9" s="53"/>
      <c r="BB9" s="53"/>
      <c r="BC9" s="54"/>
    </row>
    <row r="10">
      <c r="A10" s="51" t="s">
        <v>208</v>
      </c>
      <c r="B10" s="52">
        <v>35.0</v>
      </c>
      <c r="C10" s="53"/>
      <c r="D10" s="52" t="s">
        <v>209</v>
      </c>
      <c r="E10" s="52" t="s">
        <v>210</v>
      </c>
      <c r="F10" s="52" t="s">
        <v>211</v>
      </c>
      <c r="G10" s="52" t="s">
        <v>109</v>
      </c>
      <c r="H10" s="52" t="s">
        <v>212</v>
      </c>
      <c r="I10" s="52" t="s">
        <v>163</v>
      </c>
      <c r="J10" s="56">
        <v>39573.0</v>
      </c>
      <c r="K10" s="55" t="s">
        <v>213</v>
      </c>
      <c r="L10" s="52" t="s">
        <v>214</v>
      </c>
      <c r="M10" s="52" t="s">
        <v>115</v>
      </c>
      <c r="N10" s="52" t="s">
        <v>3</v>
      </c>
      <c r="O10" s="52" t="s">
        <v>215</v>
      </c>
      <c r="P10" s="47" t="s">
        <v>117</v>
      </c>
      <c r="Q10" s="52" t="s">
        <v>46</v>
      </c>
      <c r="R10" s="52" t="s">
        <v>117</v>
      </c>
      <c r="S10" s="52"/>
      <c r="T10" s="52" t="s">
        <v>216</v>
      </c>
      <c r="U10" s="52" t="s">
        <v>216</v>
      </c>
      <c r="V10" s="52" t="s">
        <v>217</v>
      </c>
      <c r="W10" s="52" t="s">
        <v>218</v>
      </c>
      <c r="X10" s="52" t="s">
        <v>117</v>
      </c>
      <c r="Y10" s="52" t="s">
        <v>117</v>
      </c>
      <c r="Z10" s="52" t="s">
        <v>117</v>
      </c>
      <c r="AA10" s="52" t="s">
        <v>121</v>
      </c>
      <c r="AB10" s="52">
        <v>3.0</v>
      </c>
      <c r="AC10" s="52" t="s">
        <v>117</v>
      </c>
      <c r="AD10" s="52" t="s">
        <v>219</v>
      </c>
      <c r="AE10" s="52" t="s">
        <v>117</v>
      </c>
      <c r="AF10" s="52" t="s">
        <v>220</v>
      </c>
      <c r="AG10" s="52" t="s">
        <v>121</v>
      </c>
      <c r="AH10" s="52" t="s">
        <v>122</v>
      </c>
      <c r="AI10" s="52" t="s">
        <v>117</v>
      </c>
      <c r="AJ10" s="52" t="s">
        <v>121</v>
      </c>
      <c r="AK10" s="52" t="s">
        <v>121</v>
      </c>
      <c r="AL10" s="52" t="s">
        <v>122</v>
      </c>
      <c r="AM10" s="52" t="s">
        <v>221</v>
      </c>
      <c r="AN10" s="52" t="s">
        <v>121</v>
      </c>
      <c r="AO10" s="53"/>
      <c r="AP10" s="53"/>
      <c r="AQ10" s="52" t="s">
        <v>181</v>
      </c>
      <c r="AR10" s="52" t="s">
        <v>180</v>
      </c>
      <c r="AS10" s="52" t="s">
        <v>222</v>
      </c>
      <c r="AT10" s="52" t="s">
        <v>117</v>
      </c>
      <c r="AU10" s="52" t="s">
        <v>117</v>
      </c>
      <c r="AV10" s="52" t="s">
        <v>117</v>
      </c>
      <c r="AW10" s="52" t="s">
        <v>117</v>
      </c>
      <c r="AX10" s="53"/>
      <c r="AY10" s="53"/>
      <c r="AZ10" s="53"/>
      <c r="BA10" s="53"/>
      <c r="BB10" s="53"/>
      <c r="BC10" s="54"/>
    </row>
    <row r="11">
      <c r="A11" s="51" t="s">
        <v>223</v>
      </c>
      <c r="B11" s="52">
        <v>38.0</v>
      </c>
      <c r="C11" s="53"/>
      <c r="D11" s="52" t="s">
        <v>224</v>
      </c>
      <c r="E11" s="52" t="s">
        <v>225</v>
      </c>
      <c r="F11" s="52" t="s">
        <v>226</v>
      </c>
      <c r="G11" s="52" t="s">
        <v>109</v>
      </c>
      <c r="H11" s="52" t="s">
        <v>227</v>
      </c>
      <c r="I11" s="52" t="s">
        <v>111</v>
      </c>
      <c r="J11" s="56">
        <v>39359.0</v>
      </c>
      <c r="K11" s="58" t="s">
        <v>228</v>
      </c>
      <c r="L11" s="52" t="s">
        <v>229</v>
      </c>
      <c r="M11" s="52" t="s">
        <v>115</v>
      </c>
      <c r="N11" s="52" t="s">
        <v>3</v>
      </c>
      <c r="O11" s="52" t="s">
        <v>230</v>
      </c>
      <c r="P11" s="47" t="s">
        <v>117</v>
      </c>
      <c r="Q11" s="52" t="s">
        <v>46</v>
      </c>
      <c r="R11" s="52" t="s">
        <v>121</v>
      </c>
      <c r="S11" s="52"/>
      <c r="T11" s="52" t="s">
        <v>231</v>
      </c>
      <c r="U11" s="52" t="s">
        <v>231</v>
      </c>
      <c r="V11" s="52" t="s">
        <v>232</v>
      </c>
      <c r="W11" s="52" t="s">
        <v>233</v>
      </c>
      <c r="X11" s="52" t="s">
        <v>121</v>
      </c>
      <c r="Y11" s="52" t="s">
        <v>117</v>
      </c>
      <c r="Z11" s="52" t="s">
        <v>121</v>
      </c>
      <c r="AA11" s="52" t="s">
        <v>121</v>
      </c>
      <c r="AB11" s="52">
        <v>5.0</v>
      </c>
      <c r="AC11" s="52" t="s">
        <v>121</v>
      </c>
      <c r="AD11" s="52" t="s">
        <v>122</v>
      </c>
      <c r="AE11" s="52" t="s">
        <v>121</v>
      </c>
      <c r="AF11" s="52" t="s">
        <v>122</v>
      </c>
      <c r="AG11" s="52" t="s">
        <v>117</v>
      </c>
      <c r="AH11" s="52" t="s">
        <v>234</v>
      </c>
      <c r="AI11" s="52" t="s">
        <v>121</v>
      </c>
      <c r="AJ11" s="52" t="s">
        <v>121</v>
      </c>
      <c r="AK11" s="52" t="s">
        <v>121</v>
      </c>
      <c r="AL11" s="52" t="s">
        <v>122</v>
      </c>
      <c r="AM11" s="52" t="s">
        <v>123</v>
      </c>
      <c r="AN11" s="52" t="s">
        <v>121</v>
      </c>
      <c r="AO11" s="53"/>
      <c r="AP11" s="53"/>
      <c r="AQ11" s="52" t="s">
        <v>235</v>
      </c>
      <c r="AR11" s="52" t="s">
        <v>236</v>
      </c>
      <c r="AS11" s="52" t="s">
        <v>237</v>
      </c>
      <c r="AT11" s="52" t="s">
        <v>117</v>
      </c>
      <c r="AU11" s="52" t="s">
        <v>117</v>
      </c>
      <c r="AV11" s="52" t="s">
        <v>117</v>
      </c>
      <c r="AW11" s="52" t="s">
        <v>117</v>
      </c>
      <c r="AX11" s="53"/>
      <c r="AY11" s="53"/>
      <c r="AZ11" s="53"/>
      <c r="BA11" s="53"/>
      <c r="BB11" s="53"/>
      <c r="BC11" s="54"/>
    </row>
    <row r="12">
      <c r="A12" s="51" t="s">
        <v>238</v>
      </c>
      <c r="B12" s="52">
        <v>40.0</v>
      </c>
      <c r="C12" s="53"/>
      <c r="D12" s="52" t="s">
        <v>239</v>
      </c>
      <c r="E12" s="52" t="s">
        <v>240</v>
      </c>
      <c r="F12" s="52" t="s">
        <v>241</v>
      </c>
      <c r="G12" s="52" t="s">
        <v>109</v>
      </c>
      <c r="H12" s="52" t="s">
        <v>242</v>
      </c>
      <c r="I12" s="52" t="s">
        <v>111</v>
      </c>
      <c r="J12" s="52" t="s">
        <v>243</v>
      </c>
      <c r="K12" s="58" t="s">
        <v>244</v>
      </c>
      <c r="L12" s="52" t="s">
        <v>245</v>
      </c>
      <c r="M12" s="52" t="s">
        <v>246</v>
      </c>
      <c r="N12" s="52" t="s">
        <v>42</v>
      </c>
      <c r="O12" s="52" t="s">
        <v>175</v>
      </c>
      <c r="P12" s="48"/>
      <c r="Q12" s="52" t="s">
        <v>44</v>
      </c>
      <c r="R12" s="52" t="s">
        <v>121</v>
      </c>
      <c r="S12" s="52"/>
      <c r="T12" s="52" t="s">
        <v>247</v>
      </c>
      <c r="U12" s="52" t="s">
        <v>247</v>
      </c>
      <c r="V12" s="52" t="s">
        <v>248</v>
      </c>
      <c r="W12" s="52" t="s">
        <v>249</v>
      </c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7"/>
      <c r="AJ12" s="53"/>
      <c r="AK12" s="53"/>
      <c r="AL12" s="57"/>
      <c r="AM12" s="53"/>
      <c r="AN12" s="52" t="s">
        <v>121</v>
      </c>
      <c r="AO12" s="53"/>
      <c r="AP12" s="53"/>
      <c r="AQ12" s="52" t="s">
        <v>124</v>
      </c>
      <c r="AR12" s="52" t="s">
        <v>250</v>
      </c>
      <c r="AS12" s="52" t="s">
        <v>251</v>
      </c>
      <c r="AT12" s="52" t="s">
        <v>117</v>
      </c>
      <c r="AU12" s="52" t="s">
        <v>117</v>
      </c>
      <c r="AV12" s="52" t="s">
        <v>117</v>
      </c>
      <c r="AW12" s="57"/>
      <c r="AX12" s="53"/>
      <c r="AY12" s="53"/>
      <c r="AZ12" s="53"/>
      <c r="BA12" s="53"/>
      <c r="BB12" s="53"/>
      <c r="BC12" s="54"/>
    </row>
    <row r="13">
      <c r="A13" s="51" t="s">
        <v>252</v>
      </c>
      <c r="B13" s="52">
        <v>35.0</v>
      </c>
      <c r="C13" s="53"/>
      <c r="D13" s="52" t="s">
        <v>239</v>
      </c>
      <c r="E13" s="52" t="s">
        <v>253</v>
      </c>
      <c r="F13" s="52" t="s">
        <v>254</v>
      </c>
      <c r="G13" s="52" t="s">
        <v>109</v>
      </c>
      <c r="H13" s="52" t="s">
        <v>255</v>
      </c>
      <c r="I13" s="52" t="s">
        <v>111</v>
      </c>
      <c r="J13" s="56">
        <v>39333.0</v>
      </c>
      <c r="K13" s="55" t="s">
        <v>256</v>
      </c>
      <c r="L13" s="52" t="s">
        <v>257</v>
      </c>
      <c r="M13" s="52" t="s">
        <v>115</v>
      </c>
      <c r="N13" s="52" t="s">
        <v>3</v>
      </c>
      <c r="O13" s="52" t="s">
        <v>207</v>
      </c>
      <c r="P13" s="47" t="s">
        <v>117</v>
      </c>
      <c r="Q13" s="52" t="s">
        <v>50</v>
      </c>
      <c r="R13" s="52" t="s">
        <v>121</v>
      </c>
      <c r="S13" s="55"/>
      <c r="T13" s="55" t="s">
        <v>258</v>
      </c>
      <c r="U13" s="55" t="s">
        <v>259</v>
      </c>
      <c r="V13" s="55" t="s">
        <v>258</v>
      </c>
      <c r="W13" s="52" t="s">
        <v>260</v>
      </c>
      <c r="X13" s="52" t="s">
        <v>117</v>
      </c>
      <c r="Y13" s="52" t="s">
        <v>121</v>
      </c>
      <c r="Z13" s="52" t="s">
        <v>121</v>
      </c>
      <c r="AA13" s="52" t="s">
        <v>121</v>
      </c>
      <c r="AB13" s="52">
        <v>6.0</v>
      </c>
      <c r="AC13" s="52" t="s">
        <v>121</v>
      </c>
      <c r="AD13" s="52" t="s">
        <v>122</v>
      </c>
      <c r="AE13" s="52" t="s">
        <v>121</v>
      </c>
      <c r="AF13" s="52" t="s">
        <v>122</v>
      </c>
      <c r="AG13" s="52" t="s">
        <v>117</v>
      </c>
      <c r="AH13" s="52" t="s">
        <v>261</v>
      </c>
      <c r="AI13" s="52" t="s">
        <v>117</v>
      </c>
      <c r="AJ13" s="52" t="s">
        <v>121</v>
      </c>
      <c r="AK13" s="52" t="s">
        <v>117</v>
      </c>
      <c r="AL13" s="52" t="s">
        <v>137</v>
      </c>
      <c r="AM13" s="52" t="s">
        <v>123</v>
      </c>
      <c r="AN13" s="52" t="s">
        <v>121</v>
      </c>
      <c r="AO13" s="53"/>
      <c r="AP13" s="53"/>
      <c r="AQ13" s="52" t="s">
        <v>237</v>
      </c>
      <c r="AR13" s="52" t="s">
        <v>262</v>
      </c>
      <c r="AS13" s="52" t="s">
        <v>263</v>
      </c>
      <c r="AT13" s="52" t="s">
        <v>117</v>
      </c>
      <c r="AU13" s="52" t="s">
        <v>117</v>
      </c>
      <c r="AV13" s="52" t="s">
        <v>117</v>
      </c>
      <c r="AW13" s="52" t="s">
        <v>117</v>
      </c>
      <c r="AX13" s="53"/>
      <c r="AY13" s="53"/>
      <c r="AZ13" s="53"/>
      <c r="BA13" s="53"/>
      <c r="BB13" s="53"/>
      <c r="BC13" s="54"/>
    </row>
    <row r="14">
      <c r="A14" s="51" t="s">
        <v>264</v>
      </c>
      <c r="B14" s="52">
        <v>45.0</v>
      </c>
      <c r="C14" s="53"/>
      <c r="D14" s="52" t="s">
        <v>239</v>
      </c>
      <c r="E14" s="52" t="s">
        <v>265</v>
      </c>
      <c r="F14" s="52" t="s">
        <v>266</v>
      </c>
      <c r="G14" s="52" t="s">
        <v>109</v>
      </c>
      <c r="H14" s="52" t="s">
        <v>267</v>
      </c>
      <c r="I14" s="52" t="s">
        <v>111</v>
      </c>
      <c r="J14" s="52" t="s">
        <v>268</v>
      </c>
      <c r="K14" s="58" t="s">
        <v>269</v>
      </c>
      <c r="L14" s="52" t="s">
        <v>270</v>
      </c>
      <c r="M14" s="52" t="s">
        <v>271</v>
      </c>
      <c r="N14" s="52" t="s">
        <v>3</v>
      </c>
      <c r="O14" s="52" t="s">
        <v>272</v>
      </c>
      <c r="P14" s="47" t="s">
        <v>117</v>
      </c>
      <c r="Q14" s="52" t="s">
        <v>48</v>
      </c>
      <c r="R14" s="52" t="s">
        <v>121</v>
      </c>
      <c r="S14" s="52"/>
      <c r="T14" s="52" t="s">
        <v>273</v>
      </c>
      <c r="U14" s="52" t="s">
        <v>273</v>
      </c>
      <c r="V14" s="52" t="s">
        <v>274</v>
      </c>
      <c r="W14" s="52" t="s">
        <v>275</v>
      </c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7"/>
      <c r="AJ14" s="53"/>
      <c r="AK14" s="53"/>
      <c r="AL14" s="57"/>
      <c r="AM14" s="53"/>
      <c r="AN14" s="53"/>
      <c r="AO14" s="53"/>
      <c r="AP14" s="53"/>
      <c r="AQ14" s="52" t="s">
        <v>125</v>
      </c>
      <c r="AR14" s="52" t="s">
        <v>276</v>
      </c>
      <c r="AS14" s="52" t="s">
        <v>277</v>
      </c>
      <c r="AT14" s="52" t="s">
        <v>117</v>
      </c>
      <c r="AU14" s="52" t="s">
        <v>117</v>
      </c>
      <c r="AV14" s="52" t="s">
        <v>117</v>
      </c>
      <c r="AW14" s="57"/>
      <c r="AX14" s="53"/>
      <c r="AY14" s="53"/>
      <c r="AZ14" s="53"/>
      <c r="BA14" s="53"/>
      <c r="BB14" s="53"/>
      <c r="BC14" s="54"/>
    </row>
    <row r="15">
      <c r="A15" s="51" t="s">
        <v>278</v>
      </c>
      <c r="B15" s="52">
        <v>39.0</v>
      </c>
      <c r="C15" s="53"/>
      <c r="D15" s="52" t="s">
        <v>279</v>
      </c>
      <c r="E15" s="52" t="s">
        <v>280</v>
      </c>
      <c r="F15" s="52" t="s">
        <v>281</v>
      </c>
      <c r="G15" s="52" t="s">
        <v>109</v>
      </c>
      <c r="H15" s="52" t="s">
        <v>282</v>
      </c>
      <c r="I15" s="52" t="s">
        <v>163</v>
      </c>
      <c r="J15" s="52" t="s">
        <v>283</v>
      </c>
      <c r="K15" s="58" t="s">
        <v>284</v>
      </c>
      <c r="L15" s="52" t="s">
        <v>229</v>
      </c>
      <c r="M15" s="52" t="s">
        <v>115</v>
      </c>
      <c r="N15" s="52" t="s">
        <v>3</v>
      </c>
      <c r="O15" s="52" t="s">
        <v>272</v>
      </c>
      <c r="P15" s="47" t="s">
        <v>117</v>
      </c>
      <c r="Q15" s="52" t="s">
        <v>46</v>
      </c>
      <c r="R15" s="52" t="s">
        <v>117</v>
      </c>
      <c r="S15" s="52"/>
      <c r="T15" s="52" t="s">
        <v>285</v>
      </c>
      <c r="U15" s="52" t="s">
        <v>285</v>
      </c>
      <c r="V15" s="52" t="s">
        <v>286</v>
      </c>
      <c r="W15" s="52" t="s">
        <v>287</v>
      </c>
      <c r="X15" s="52" t="s">
        <v>117</v>
      </c>
      <c r="Y15" s="52" t="s">
        <v>121</v>
      </c>
      <c r="Z15" s="52" t="s">
        <v>117</v>
      </c>
      <c r="AA15" s="52" t="s">
        <v>121</v>
      </c>
      <c r="AB15" s="52">
        <v>4.0</v>
      </c>
      <c r="AC15" s="52" t="s">
        <v>117</v>
      </c>
      <c r="AD15" s="52" t="s">
        <v>288</v>
      </c>
      <c r="AE15" s="52" t="s">
        <v>121</v>
      </c>
      <c r="AF15" s="52" t="s">
        <v>289</v>
      </c>
      <c r="AG15" s="52" t="s">
        <v>121</v>
      </c>
      <c r="AH15" s="52" t="s">
        <v>122</v>
      </c>
      <c r="AI15" s="52" t="s">
        <v>117</v>
      </c>
      <c r="AJ15" s="52" t="s">
        <v>121</v>
      </c>
      <c r="AK15" s="52" t="s">
        <v>117</v>
      </c>
      <c r="AL15" s="52" t="s">
        <v>137</v>
      </c>
      <c r="AM15" s="52" t="s">
        <v>138</v>
      </c>
      <c r="AN15" s="52" t="s">
        <v>121</v>
      </c>
      <c r="AO15" s="53"/>
      <c r="AP15" s="53"/>
      <c r="AQ15" s="52" t="s">
        <v>262</v>
      </c>
      <c r="AR15" s="52" t="s">
        <v>180</v>
      </c>
      <c r="AS15" s="52" t="s">
        <v>290</v>
      </c>
      <c r="AT15" s="52" t="s">
        <v>117</v>
      </c>
      <c r="AU15" s="52" t="s">
        <v>117</v>
      </c>
      <c r="AV15" s="52" t="s">
        <v>117</v>
      </c>
      <c r="AW15" s="52" t="s">
        <v>117</v>
      </c>
      <c r="AX15" s="53"/>
      <c r="AY15" s="53"/>
      <c r="AZ15" s="53"/>
      <c r="BA15" s="53"/>
      <c r="BB15" s="53"/>
      <c r="BC15" s="54"/>
    </row>
    <row r="16">
      <c r="A16" s="51" t="s">
        <v>291</v>
      </c>
      <c r="B16" s="52">
        <v>35.0</v>
      </c>
      <c r="C16" s="53"/>
      <c r="D16" s="52" t="s">
        <v>292</v>
      </c>
      <c r="E16" s="52" t="s">
        <v>293</v>
      </c>
      <c r="F16" s="52" t="s">
        <v>294</v>
      </c>
      <c r="G16" s="52" t="s">
        <v>109</v>
      </c>
      <c r="H16" s="52" t="s">
        <v>295</v>
      </c>
      <c r="I16" s="52" t="s">
        <v>111</v>
      </c>
      <c r="J16" s="52" t="s">
        <v>296</v>
      </c>
      <c r="K16" s="58" t="s">
        <v>297</v>
      </c>
      <c r="L16" s="52" t="s">
        <v>298</v>
      </c>
      <c r="M16" s="52" t="s">
        <v>115</v>
      </c>
      <c r="N16" s="52" t="s">
        <v>3</v>
      </c>
      <c r="O16" s="52" t="s">
        <v>175</v>
      </c>
      <c r="P16" s="47" t="s">
        <v>117</v>
      </c>
      <c r="Q16" s="52" t="s">
        <v>46</v>
      </c>
      <c r="R16" s="52" t="s">
        <v>121</v>
      </c>
      <c r="S16" s="52"/>
      <c r="T16" s="52" t="s">
        <v>299</v>
      </c>
      <c r="U16" s="52" t="s">
        <v>299</v>
      </c>
      <c r="V16" s="52" t="s">
        <v>300</v>
      </c>
      <c r="W16" s="52" t="s">
        <v>301</v>
      </c>
      <c r="X16" s="52" t="s">
        <v>117</v>
      </c>
      <c r="Y16" s="52" t="s">
        <v>117</v>
      </c>
      <c r="Z16" s="52" t="s">
        <v>121</v>
      </c>
      <c r="AA16" s="52" t="s">
        <v>121</v>
      </c>
      <c r="AB16" s="52">
        <v>4.0</v>
      </c>
      <c r="AC16" s="52" t="s">
        <v>117</v>
      </c>
      <c r="AD16" s="52" t="s">
        <v>220</v>
      </c>
      <c r="AE16" s="52" t="s">
        <v>121</v>
      </c>
      <c r="AF16" s="52" t="s">
        <v>122</v>
      </c>
      <c r="AG16" s="52" t="s">
        <v>117</v>
      </c>
      <c r="AH16" s="52" t="s">
        <v>302</v>
      </c>
      <c r="AI16" s="52" t="s">
        <v>117</v>
      </c>
      <c r="AJ16" s="52" t="s">
        <v>117</v>
      </c>
      <c r="AK16" s="52" t="s">
        <v>121</v>
      </c>
      <c r="AL16" s="52" t="s">
        <v>122</v>
      </c>
      <c r="AM16" s="52" t="s">
        <v>221</v>
      </c>
      <c r="AN16" s="52" t="s">
        <v>121</v>
      </c>
      <c r="AO16" s="53"/>
      <c r="AP16" s="53"/>
      <c r="AQ16" s="52" t="s">
        <v>303</v>
      </c>
      <c r="AR16" s="52" t="s">
        <v>156</v>
      </c>
      <c r="AS16" s="52" t="s">
        <v>124</v>
      </c>
      <c r="AT16" s="52" t="s">
        <v>117</v>
      </c>
      <c r="AU16" s="52" t="s">
        <v>117</v>
      </c>
      <c r="AV16" s="52" t="s">
        <v>117</v>
      </c>
      <c r="AW16" s="52" t="s">
        <v>117</v>
      </c>
      <c r="AX16" s="53"/>
      <c r="AY16" s="53"/>
      <c r="AZ16" s="53"/>
      <c r="BA16" s="53"/>
      <c r="BB16" s="53"/>
      <c r="BC16" s="54"/>
    </row>
    <row r="17">
      <c r="A17" s="51" t="s">
        <v>304</v>
      </c>
      <c r="B17" s="52">
        <v>40.0</v>
      </c>
      <c r="C17" s="53"/>
      <c r="D17" s="52" t="s">
        <v>305</v>
      </c>
      <c r="E17" s="52" t="s">
        <v>306</v>
      </c>
      <c r="F17" s="52" t="s">
        <v>307</v>
      </c>
      <c r="G17" s="52" t="s">
        <v>109</v>
      </c>
      <c r="H17" s="52" t="s">
        <v>308</v>
      </c>
      <c r="I17" s="52" t="s">
        <v>111</v>
      </c>
      <c r="J17" s="52" t="s">
        <v>309</v>
      </c>
      <c r="K17" s="55" t="s">
        <v>310</v>
      </c>
      <c r="L17" s="52" t="s">
        <v>311</v>
      </c>
      <c r="M17" s="52" t="s">
        <v>206</v>
      </c>
      <c r="N17" s="52" t="s">
        <v>3</v>
      </c>
      <c r="O17" s="52" t="s">
        <v>312</v>
      </c>
      <c r="P17" s="47" t="s">
        <v>117</v>
      </c>
      <c r="Q17" s="52" t="s">
        <v>50</v>
      </c>
      <c r="R17" s="52" t="s">
        <v>121</v>
      </c>
      <c r="S17" s="55"/>
      <c r="T17" s="55" t="s">
        <v>313</v>
      </c>
      <c r="U17" s="55" t="s">
        <v>313</v>
      </c>
      <c r="V17" s="55" t="s">
        <v>314</v>
      </c>
      <c r="W17" s="52" t="s">
        <v>315</v>
      </c>
      <c r="X17" s="52" t="s">
        <v>117</v>
      </c>
      <c r="Y17" s="52" t="s">
        <v>117</v>
      </c>
      <c r="Z17" s="52" t="s">
        <v>121</v>
      </c>
      <c r="AA17" s="52" t="s">
        <v>121</v>
      </c>
      <c r="AB17" s="52">
        <v>8.0</v>
      </c>
      <c r="AC17" s="52" t="s">
        <v>121</v>
      </c>
      <c r="AD17" s="52" t="s">
        <v>122</v>
      </c>
      <c r="AE17" s="52" t="s">
        <v>121</v>
      </c>
      <c r="AF17" s="52" t="s">
        <v>122</v>
      </c>
      <c r="AG17" s="52" t="s">
        <v>117</v>
      </c>
      <c r="AH17" s="52" t="s">
        <v>316</v>
      </c>
      <c r="AI17" s="52" t="s">
        <v>121</v>
      </c>
      <c r="AJ17" s="52" t="s">
        <v>121</v>
      </c>
      <c r="AK17" s="52" t="s">
        <v>117</v>
      </c>
      <c r="AL17" s="52" t="s">
        <v>137</v>
      </c>
      <c r="AM17" s="52" t="s">
        <v>123</v>
      </c>
      <c r="AN17" s="52" t="s">
        <v>121</v>
      </c>
      <c r="AO17" s="53"/>
      <c r="AP17" s="53"/>
      <c r="AQ17" s="52" t="s">
        <v>317</v>
      </c>
      <c r="AR17" s="52" t="s">
        <v>318</v>
      </c>
      <c r="AS17" s="53"/>
      <c r="AT17" s="52" t="s">
        <v>117</v>
      </c>
      <c r="AU17" s="52" t="s">
        <v>117</v>
      </c>
      <c r="AV17" s="52" t="s">
        <v>117</v>
      </c>
      <c r="AW17" s="52" t="s">
        <v>117</v>
      </c>
      <c r="AX17" s="53"/>
      <c r="AY17" s="53"/>
      <c r="AZ17" s="53"/>
      <c r="BA17" s="53"/>
      <c r="BB17" s="53"/>
      <c r="BC17" s="54"/>
    </row>
    <row r="18">
      <c r="A18" s="51" t="s">
        <v>319</v>
      </c>
      <c r="B18" s="52">
        <v>44.0</v>
      </c>
      <c r="C18" s="53"/>
      <c r="D18" s="52" t="s">
        <v>320</v>
      </c>
      <c r="E18" s="52" t="s">
        <v>321</v>
      </c>
      <c r="F18" s="52" t="s">
        <v>322</v>
      </c>
      <c r="G18" s="52" t="s">
        <v>109</v>
      </c>
      <c r="H18" s="52" t="s">
        <v>323</v>
      </c>
      <c r="I18" s="52" t="s">
        <v>111</v>
      </c>
      <c r="J18" s="52" t="s">
        <v>324</v>
      </c>
      <c r="K18" s="52">
        <v>7.12181172081E11</v>
      </c>
      <c r="L18" s="52" t="s">
        <v>114</v>
      </c>
      <c r="M18" s="52" t="s">
        <v>115</v>
      </c>
      <c r="N18" s="52" t="s">
        <v>3</v>
      </c>
      <c r="O18" s="52" t="s">
        <v>175</v>
      </c>
      <c r="P18" s="47" t="s">
        <v>117</v>
      </c>
      <c r="Q18" s="52" t="s">
        <v>46</v>
      </c>
      <c r="R18" s="52" t="s">
        <v>117</v>
      </c>
      <c r="S18" s="52"/>
      <c r="T18" s="52" t="s">
        <v>325</v>
      </c>
      <c r="U18" s="52" t="s">
        <v>325</v>
      </c>
      <c r="V18" s="52" t="s">
        <v>326</v>
      </c>
      <c r="W18" s="52" t="s">
        <v>327</v>
      </c>
      <c r="X18" s="52" t="s">
        <v>117</v>
      </c>
      <c r="Y18" s="52" t="s">
        <v>117</v>
      </c>
      <c r="Z18" s="52" t="s">
        <v>117</v>
      </c>
      <c r="AA18" s="52" t="s">
        <v>117</v>
      </c>
      <c r="AB18" s="52">
        <v>7.0</v>
      </c>
      <c r="AC18" s="52" t="s">
        <v>121</v>
      </c>
      <c r="AD18" s="52" t="s">
        <v>122</v>
      </c>
      <c r="AE18" s="52" t="s">
        <v>117</v>
      </c>
      <c r="AF18" s="52" t="s">
        <v>328</v>
      </c>
      <c r="AG18" s="52" t="s">
        <v>121</v>
      </c>
      <c r="AH18" s="52" t="s">
        <v>122</v>
      </c>
      <c r="AI18" s="52" t="s">
        <v>117</v>
      </c>
      <c r="AJ18" s="52" t="s">
        <v>117</v>
      </c>
      <c r="AK18" s="52" t="s">
        <v>117</v>
      </c>
      <c r="AL18" s="52" t="s">
        <v>137</v>
      </c>
      <c r="AM18" s="52" t="s">
        <v>221</v>
      </c>
      <c r="AN18" s="52" t="s">
        <v>121</v>
      </c>
      <c r="AO18" s="53"/>
      <c r="AP18" s="53"/>
      <c r="AQ18" s="52" t="s">
        <v>125</v>
      </c>
      <c r="AR18" s="52" t="s">
        <v>329</v>
      </c>
      <c r="AS18" s="52" t="s">
        <v>330</v>
      </c>
      <c r="AT18" s="52" t="s">
        <v>117</v>
      </c>
      <c r="AU18" s="52" t="s">
        <v>117</v>
      </c>
      <c r="AV18" s="52" t="s">
        <v>117</v>
      </c>
      <c r="AW18" s="52" t="s">
        <v>117</v>
      </c>
      <c r="AX18" s="53"/>
      <c r="AY18" s="53"/>
      <c r="AZ18" s="53"/>
      <c r="BA18" s="53"/>
      <c r="BB18" s="53"/>
      <c r="BC18" s="54"/>
    </row>
    <row r="19">
      <c r="A19" s="51" t="s">
        <v>331</v>
      </c>
      <c r="B19" s="52">
        <v>38.0</v>
      </c>
      <c r="C19" s="53"/>
      <c r="D19" s="52" t="s">
        <v>332</v>
      </c>
      <c r="E19" s="59" t="s">
        <v>333</v>
      </c>
      <c r="F19" s="52" t="s">
        <v>334</v>
      </c>
      <c r="G19" s="52" t="s">
        <v>109</v>
      </c>
      <c r="H19" s="59" t="s">
        <v>335</v>
      </c>
      <c r="I19" s="52" t="s">
        <v>111</v>
      </c>
      <c r="J19" s="56">
        <v>39448.0</v>
      </c>
      <c r="K19" s="52" t="s">
        <v>336</v>
      </c>
      <c r="L19" s="52" t="s">
        <v>114</v>
      </c>
      <c r="M19" s="52" t="s">
        <v>115</v>
      </c>
      <c r="N19" s="52" t="s">
        <v>3</v>
      </c>
      <c r="O19" s="52" t="s">
        <v>116</v>
      </c>
      <c r="P19" s="47" t="s">
        <v>117</v>
      </c>
      <c r="Q19" s="52" t="s">
        <v>46</v>
      </c>
      <c r="R19" s="52" t="s">
        <v>117</v>
      </c>
      <c r="S19" s="52"/>
      <c r="T19" s="52" t="s">
        <v>337</v>
      </c>
      <c r="U19" s="52" t="s">
        <v>338</v>
      </c>
      <c r="V19" s="52" t="s">
        <v>337</v>
      </c>
      <c r="W19" s="52" t="s">
        <v>339</v>
      </c>
      <c r="X19" s="52" t="s">
        <v>117</v>
      </c>
      <c r="Y19" s="52" t="s">
        <v>117</v>
      </c>
      <c r="Z19" s="52" t="s">
        <v>117</v>
      </c>
      <c r="AA19" s="52" t="s">
        <v>117</v>
      </c>
      <c r="AB19" s="52">
        <v>6.0</v>
      </c>
      <c r="AC19" s="52" t="s">
        <v>117</v>
      </c>
      <c r="AD19" s="52" t="s">
        <v>340</v>
      </c>
      <c r="AE19" s="52" t="s">
        <v>117</v>
      </c>
      <c r="AF19" s="52" t="s">
        <v>261</v>
      </c>
      <c r="AG19" s="52" t="s">
        <v>121</v>
      </c>
      <c r="AH19" s="52" t="s">
        <v>122</v>
      </c>
      <c r="AI19" s="52" t="s">
        <v>117</v>
      </c>
      <c r="AJ19" s="52" t="s">
        <v>117</v>
      </c>
      <c r="AK19" s="52" t="s">
        <v>121</v>
      </c>
      <c r="AL19" s="52" t="s">
        <v>122</v>
      </c>
      <c r="AM19" s="52" t="s">
        <v>138</v>
      </c>
      <c r="AN19" s="52" t="s">
        <v>121</v>
      </c>
      <c r="AO19" s="53"/>
      <c r="AP19" s="53"/>
      <c r="AQ19" s="52" t="s">
        <v>180</v>
      </c>
      <c r="AR19" s="52" t="s">
        <v>341</v>
      </c>
      <c r="AS19" s="52" t="s">
        <v>181</v>
      </c>
      <c r="AT19" s="52" t="s">
        <v>117</v>
      </c>
      <c r="AU19" s="52" t="s">
        <v>117</v>
      </c>
      <c r="AV19" s="52" t="s">
        <v>117</v>
      </c>
      <c r="AW19" s="52" t="s">
        <v>117</v>
      </c>
      <c r="AX19" s="53"/>
      <c r="AY19" s="53"/>
      <c r="AZ19" s="53"/>
      <c r="BA19" s="53"/>
      <c r="BB19" s="53"/>
      <c r="BC19" s="54"/>
    </row>
    <row r="20">
      <c r="A20" s="51" t="s">
        <v>342</v>
      </c>
      <c r="B20" s="52">
        <v>38.0</v>
      </c>
      <c r="C20" s="53"/>
      <c r="D20" s="52" t="s">
        <v>343</v>
      </c>
      <c r="E20" s="52" t="s">
        <v>344</v>
      </c>
      <c r="F20" s="52" t="s">
        <v>345</v>
      </c>
      <c r="G20" s="52" t="s">
        <v>109</v>
      </c>
      <c r="H20" s="52" t="s">
        <v>346</v>
      </c>
      <c r="I20" s="52" t="s">
        <v>111</v>
      </c>
      <c r="J20" s="52" t="s">
        <v>347</v>
      </c>
      <c r="K20" s="55" t="s">
        <v>348</v>
      </c>
      <c r="L20" s="52" t="s">
        <v>311</v>
      </c>
      <c r="M20" s="52" t="s">
        <v>206</v>
      </c>
      <c r="N20" s="52" t="s">
        <v>3</v>
      </c>
      <c r="O20" s="52" t="s">
        <v>175</v>
      </c>
      <c r="P20" s="47" t="s">
        <v>117</v>
      </c>
      <c r="Q20" s="52" t="s">
        <v>50</v>
      </c>
      <c r="R20" s="52" t="s">
        <v>121</v>
      </c>
      <c r="S20" s="55"/>
      <c r="T20" s="55" t="s">
        <v>349</v>
      </c>
      <c r="U20" s="55" t="s">
        <v>349</v>
      </c>
      <c r="V20" s="55" t="s">
        <v>350</v>
      </c>
      <c r="W20" s="52" t="s">
        <v>351</v>
      </c>
      <c r="X20" s="52" t="s">
        <v>117</v>
      </c>
      <c r="Y20" s="52" t="s">
        <v>117</v>
      </c>
      <c r="Z20" s="52" t="s">
        <v>117</v>
      </c>
      <c r="AA20" s="52" t="s">
        <v>121</v>
      </c>
      <c r="AB20" s="52">
        <v>2.0</v>
      </c>
      <c r="AC20" s="52" t="s">
        <v>117</v>
      </c>
      <c r="AD20" s="52" t="s">
        <v>352</v>
      </c>
      <c r="AE20" s="52" t="s">
        <v>117</v>
      </c>
      <c r="AF20" s="52" t="s">
        <v>353</v>
      </c>
      <c r="AG20" s="52" t="s">
        <v>121</v>
      </c>
      <c r="AH20" s="52" t="s">
        <v>122</v>
      </c>
      <c r="AI20" s="52" t="s">
        <v>117</v>
      </c>
      <c r="AJ20" s="52" t="s">
        <v>121</v>
      </c>
      <c r="AK20" s="52" t="s">
        <v>117</v>
      </c>
      <c r="AL20" s="52" t="s">
        <v>137</v>
      </c>
      <c r="AM20" s="52" t="s">
        <v>354</v>
      </c>
      <c r="AN20" s="52" t="s">
        <v>121</v>
      </c>
      <c r="AO20" s="53"/>
      <c r="AP20" s="53"/>
      <c r="AQ20" s="52" t="s">
        <v>355</v>
      </c>
      <c r="AR20" s="52" t="s">
        <v>125</v>
      </c>
      <c r="AS20" s="52" t="s">
        <v>124</v>
      </c>
      <c r="AT20" s="52" t="s">
        <v>117</v>
      </c>
      <c r="AU20" s="52" t="s">
        <v>117</v>
      </c>
      <c r="AV20" s="52" t="s">
        <v>117</v>
      </c>
      <c r="AW20" s="52" t="s">
        <v>117</v>
      </c>
      <c r="AX20" s="53"/>
      <c r="AY20" s="53"/>
      <c r="AZ20" s="53"/>
      <c r="BA20" s="53"/>
      <c r="BB20" s="53"/>
      <c r="BC20" s="54"/>
    </row>
    <row r="21" ht="15.75" customHeight="1">
      <c r="A21" s="51" t="s">
        <v>356</v>
      </c>
      <c r="B21" s="52">
        <v>36.0</v>
      </c>
      <c r="C21" s="53"/>
      <c r="D21" s="52" t="s">
        <v>357</v>
      </c>
      <c r="E21" s="52" t="s">
        <v>358</v>
      </c>
      <c r="F21" s="52" t="s">
        <v>359</v>
      </c>
      <c r="G21" s="52" t="s">
        <v>109</v>
      </c>
      <c r="H21" s="52" t="s">
        <v>360</v>
      </c>
      <c r="I21" s="52" t="s">
        <v>111</v>
      </c>
      <c r="J21" s="52" t="s">
        <v>361</v>
      </c>
      <c r="K21" s="52">
        <v>7.02270928089E11</v>
      </c>
      <c r="L21" s="52" t="s">
        <v>229</v>
      </c>
      <c r="M21" s="52" t="s">
        <v>115</v>
      </c>
      <c r="N21" s="52" t="s">
        <v>3</v>
      </c>
      <c r="O21" s="52" t="s">
        <v>362</v>
      </c>
      <c r="P21" s="47" t="s">
        <v>117</v>
      </c>
      <c r="Q21" s="52" t="s">
        <v>46</v>
      </c>
      <c r="R21" s="52" t="s">
        <v>121</v>
      </c>
      <c r="S21" s="52"/>
      <c r="T21" s="52" t="s">
        <v>363</v>
      </c>
      <c r="U21" s="52" t="s">
        <v>363</v>
      </c>
      <c r="V21" s="52" t="s">
        <v>364</v>
      </c>
      <c r="W21" s="52" t="s">
        <v>365</v>
      </c>
      <c r="X21" s="52" t="s">
        <v>117</v>
      </c>
      <c r="Y21" s="52" t="s">
        <v>117</v>
      </c>
      <c r="Z21" s="52" t="s">
        <v>117</v>
      </c>
      <c r="AA21" s="52" t="s">
        <v>121</v>
      </c>
      <c r="AB21" s="52">
        <v>4.0</v>
      </c>
      <c r="AC21" s="52" t="s">
        <v>117</v>
      </c>
      <c r="AD21" s="52" t="s">
        <v>366</v>
      </c>
      <c r="AE21" s="52" t="s">
        <v>117</v>
      </c>
      <c r="AF21" s="52" t="s">
        <v>367</v>
      </c>
      <c r="AG21" s="52" t="s">
        <v>121</v>
      </c>
      <c r="AH21" s="52" t="s">
        <v>122</v>
      </c>
      <c r="AI21" s="52" t="s">
        <v>117</v>
      </c>
      <c r="AJ21" s="52" t="s">
        <v>117</v>
      </c>
      <c r="AK21" s="52" t="s">
        <v>121</v>
      </c>
      <c r="AL21" s="52" t="s">
        <v>122</v>
      </c>
      <c r="AM21" s="52" t="s">
        <v>123</v>
      </c>
      <c r="AN21" s="52" t="s">
        <v>121</v>
      </c>
      <c r="AO21" s="53"/>
      <c r="AP21" s="53"/>
      <c r="AQ21" s="52" t="s">
        <v>368</v>
      </c>
      <c r="AR21" s="52" t="s">
        <v>369</v>
      </c>
      <c r="AS21" s="52" t="s">
        <v>370</v>
      </c>
      <c r="AT21" s="52" t="s">
        <v>117</v>
      </c>
      <c r="AU21" s="52" t="s">
        <v>117</v>
      </c>
      <c r="AV21" s="52" t="s">
        <v>117</v>
      </c>
      <c r="AW21" s="52" t="s">
        <v>117</v>
      </c>
      <c r="AX21" s="53"/>
      <c r="AY21" s="53"/>
      <c r="AZ21" s="53"/>
      <c r="BA21" s="53"/>
      <c r="BB21" s="53"/>
      <c r="BC21" s="54"/>
    </row>
    <row r="22" ht="15.75" customHeight="1">
      <c r="A22" s="51" t="s">
        <v>371</v>
      </c>
      <c r="B22" s="52">
        <v>43.0</v>
      </c>
      <c r="C22" s="53"/>
      <c r="D22" s="52" t="s">
        <v>372</v>
      </c>
      <c r="E22" s="52" t="s">
        <v>373</v>
      </c>
      <c r="F22" s="52" t="s">
        <v>374</v>
      </c>
      <c r="G22" s="52" t="s">
        <v>109</v>
      </c>
      <c r="H22" s="52" t="s">
        <v>375</v>
      </c>
      <c r="I22" s="52" t="s">
        <v>163</v>
      </c>
      <c r="J22" s="52" t="s">
        <v>376</v>
      </c>
      <c r="K22" s="53"/>
      <c r="L22" s="52" t="s">
        <v>245</v>
      </c>
      <c r="M22" s="52" t="s">
        <v>246</v>
      </c>
      <c r="N22" s="52" t="s">
        <v>42</v>
      </c>
      <c r="O22" s="52" t="s">
        <v>116</v>
      </c>
      <c r="P22" s="48"/>
      <c r="Q22" s="52" t="s">
        <v>44</v>
      </c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7"/>
      <c r="AJ22" s="53"/>
      <c r="AK22" s="53"/>
      <c r="AL22" s="57"/>
      <c r="AM22" s="53"/>
      <c r="AN22" s="53"/>
      <c r="AO22" s="53"/>
      <c r="AP22" s="53"/>
      <c r="AQ22" s="53"/>
      <c r="AR22" s="53"/>
      <c r="AS22" s="53"/>
      <c r="AT22" s="52" t="s">
        <v>117</v>
      </c>
      <c r="AU22" s="52" t="s">
        <v>117</v>
      </c>
      <c r="AV22" s="52" t="s">
        <v>117</v>
      </c>
      <c r="AW22" s="57"/>
      <c r="AX22" s="53"/>
      <c r="AY22" s="53"/>
      <c r="AZ22" s="53"/>
      <c r="BA22" s="53"/>
      <c r="BB22" s="53"/>
      <c r="BC22" s="54"/>
    </row>
    <row r="23" ht="15.75" customHeight="1">
      <c r="A23" s="51" t="s">
        <v>377</v>
      </c>
      <c r="B23" s="52">
        <v>36.0</v>
      </c>
      <c r="C23" s="53"/>
      <c r="D23" s="52" t="s">
        <v>378</v>
      </c>
      <c r="E23" s="52" t="s">
        <v>379</v>
      </c>
      <c r="F23" s="52" t="s">
        <v>380</v>
      </c>
      <c r="G23" s="52" t="s">
        <v>109</v>
      </c>
      <c r="H23" s="52" t="s">
        <v>381</v>
      </c>
      <c r="I23" s="52" t="s">
        <v>111</v>
      </c>
      <c r="J23" s="52" t="s">
        <v>382</v>
      </c>
      <c r="K23" s="53"/>
      <c r="L23" s="52" t="s">
        <v>205</v>
      </c>
      <c r="M23" s="52" t="s">
        <v>206</v>
      </c>
      <c r="N23" s="52" t="s">
        <v>3</v>
      </c>
      <c r="O23" s="52" t="s">
        <v>383</v>
      </c>
      <c r="P23" s="47" t="s">
        <v>117</v>
      </c>
      <c r="Q23" s="52" t="s">
        <v>48</v>
      </c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7"/>
      <c r="AF23" s="53"/>
      <c r="AG23" s="57"/>
      <c r="AH23" s="53"/>
      <c r="AI23" s="57"/>
      <c r="AJ23" s="53"/>
      <c r="AK23" s="53"/>
      <c r="AL23" s="57"/>
      <c r="AM23" s="57"/>
      <c r="AN23" s="53"/>
      <c r="AO23" s="53"/>
      <c r="AP23" s="53"/>
      <c r="AQ23" s="53"/>
      <c r="AR23" s="53"/>
      <c r="AS23" s="53"/>
      <c r="AT23" s="52" t="s">
        <v>117</v>
      </c>
      <c r="AU23" s="52" t="s">
        <v>117</v>
      </c>
      <c r="AV23" s="52" t="s">
        <v>117</v>
      </c>
      <c r="AW23" s="57"/>
      <c r="AX23" s="53"/>
      <c r="AY23" s="53"/>
      <c r="AZ23" s="53"/>
      <c r="BA23" s="53"/>
      <c r="BB23" s="53"/>
      <c r="BC23" s="54"/>
    </row>
    <row r="24" ht="15.75" customHeight="1">
      <c r="A24" s="51" t="s">
        <v>384</v>
      </c>
      <c r="B24" s="52">
        <v>42.0</v>
      </c>
      <c r="C24" s="53"/>
      <c r="D24" s="52" t="s">
        <v>385</v>
      </c>
      <c r="E24" s="52" t="s">
        <v>386</v>
      </c>
      <c r="F24" s="52" t="s">
        <v>387</v>
      </c>
      <c r="G24" s="52" t="s">
        <v>109</v>
      </c>
      <c r="H24" s="52" t="s">
        <v>388</v>
      </c>
      <c r="I24" s="52" t="s">
        <v>111</v>
      </c>
      <c r="J24" s="52" t="s">
        <v>389</v>
      </c>
      <c r="K24" s="52">
        <v>8.0317021908E11</v>
      </c>
      <c r="L24" s="52" t="s">
        <v>114</v>
      </c>
      <c r="M24" s="52" t="s">
        <v>115</v>
      </c>
      <c r="N24" s="52" t="s">
        <v>3</v>
      </c>
      <c r="O24" s="52" t="s">
        <v>116</v>
      </c>
      <c r="P24" s="47" t="s">
        <v>117</v>
      </c>
      <c r="Q24" s="52" t="s">
        <v>46</v>
      </c>
      <c r="R24" s="52" t="s">
        <v>117</v>
      </c>
      <c r="S24" s="52"/>
      <c r="T24" s="52" t="s">
        <v>390</v>
      </c>
      <c r="U24" s="52" t="s">
        <v>390</v>
      </c>
      <c r="V24" s="52" t="s">
        <v>391</v>
      </c>
      <c r="W24" s="52" t="s">
        <v>392</v>
      </c>
      <c r="X24" s="52" t="s">
        <v>121</v>
      </c>
      <c r="Y24" s="52" t="s">
        <v>117</v>
      </c>
      <c r="Z24" s="52" t="s">
        <v>121</v>
      </c>
      <c r="AA24" s="52" t="s">
        <v>121</v>
      </c>
      <c r="AB24" s="52">
        <v>2.0</v>
      </c>
      <c r="AC24" s="52" t="s">
        <v>121</v>
      </c>
      <c r="AD24" s="52" t="s">
        <v>122</v>
      </c>
      <c r="AE24" s="52" t="s">
        <v>121</v>
      </c>
      <c r="AF24" s="52" t="s">
        <v>122</v>
      </c>
      <c r="AG24" s="52" t="s">
        <v>121</v>
      </c>
      <c r="AH24" s="52" t="s">
        <v>122</v>
      </c>
      <c r="AI24" s="52" t="s">
        <v>121</v>
      </c>
      <c r="AJ24" s="52" t="s">
        <v>121</v>
      </c>
      <c r="AK24" s="52" t="s">
        <v>117</v>
      </c>
      <c r="AL24" s="52" t="s">
        <v>137</v>
      </c>
      <c r="AM24" s="52" t="s">
        <v>138</v>
      </c>
      <c r="AN24" s="52" t="s">
        <v>121</v>
      </c>
      <c r="AO24" s="53"/>
      <c r="AP24" s="53"/>
      <c r="AQ24" s="52" t="s">
        <v>180</v>
      </c>
      <c r="AR24" s="52" t="s">
        <v>181</v>
      </c>
      <c r="AS24" s="52" t="s">
        <v>192</v>
      </c>
      <c r="AT24" s="52" t="s">
        <v>117</v>
      </c>
      <c r="AU24" s="52" t="s">
        <v>117</v>
      </c>
      <c r="AV24" s="52" t="s">
        <v>117</v>
      </c>
      <c r="AW24" s="52" t="s">
        <v>117</v>
      </c>
      <c r="AX24" s="53"/>
      <c r="AY24" s="53"/>
      <c r="AZ24" s="53"/>
      <c r="BA24" s="53"/>
      <c r="BB24" s="53"/>
      <c r="BC24" s="54"/>
    </row>
    <row r="25" ht="15.75" customHeight="1">
      <c r="A25" s="51" t="s">
        <v>393</v>
      </c>
      <c r="B25" s="52">
        <v>35.0</v>
      </c>
      <c r="C25" s="53"/>
      <c r="D25" s="52" t="s">
        <v>394</v>
      </c>
      <c r="E25" s="52" t="s">
        <v>395</v>
      </c>
      <c r="F25" s="52" t="s">
        <v>396</v>
      </c>
      <c r="G25" s="52" t="s">
        <v>109</v>
      </c>
      <c r="H25" s="52" t="s">
        <v>397</v>
      </c>
      <c r="I25" s="52" t="s">
        <v>111</v>
      </c>
      <c r="J25" s="52" t="s">
        <v>398</v>
      </c>
      <c r="K25" s="55" t="s">
        <v>399</v>
      </c>
      <c r="L25" s="52" t="s">
        <v>149</v>
      </c>
      <c r="M25" s="52" t="s">
        <v>150</v>
      </c>
      <c r="N25" s="52" t="s">
        <v>3</v>
      </c>
      <c r="O25" s="52" t="s">
        <v>400</v>
      </c>
      <c r="P25" s="47" t="s">
        <v>117</v>
      </c>
      <c r="Q25" s="52" t="s">
        <v>50</v>
      </c>
      <c r="R25" s="52" t="s">
        <v>121</v>
      </c>
      <c r="S25" s="55"/>
      <c r="T25" s="55" t="s">
        <v>401</v>
      </c>
      <c r="U25" s="55" t="s">
        <v>401</v>
      </c>
      <c r="V25" s="55" t="s">
        <v>402</v>
      </c>
      <c r="W25" s="52" t="s">
        <v>403</v>
      </c>
      <c r="X25" s="52" t="s">
        <v>117</v>
      </c>
      <c r="Y25" s="52" t="s">
        <v>121</v>
      </c>
      <c r="Z25" s="52" t="s">
        <v>117</v>
      </c>
      <c r="AA25" s="52" t="s">
        <v>121</v>
      </c>
      <c r="AB25" s="52">
        <v>4.0</v>
      </c>
      <c r="AC25" s="52" t="s">
        <v>117</v>
      </c>
      <c r="AD25" s="52" t="s">
        <v>261</v>
      </c>
      <c r="AE25" s="52" t="s">
        <v>121</v>
      </c>
      <c r="AF25" s="52" t="s">
        <v>122</v>
      </c>
      <c r="AG25" s="52" t="s">
        <v>121</v>
      </c>
      <c r="AH25" s="52" t="s">
        <v>122</v>
      </c>
      <c r="AI25" s="52" t="s">
        <v>117</v>
      </c>
      <c r="AJ25" s="52" t="s">
        <v>121</v>
      </c>
      <c r="AK25" s="52" t="s">
        <v>117</v>
      </c>
      <c r="AL25" s="52" t="s">
        <v>137</v>
      </c>
      <c r="AM25" s="52" t="s">
        <v>138</v>
      </c>
      <c r="AN25" s="52" t="s">
        <v>121</v>
      </c>
      <c r="AO25" s="53"/>
      <c r="AP25" s="53"/>
      <c r="AQ25" s="52" t="s">
        <v>404</v>
      </c>
      <c r="AR25" s="52" t="s">
        <v>405</v>
      </c>
      <c r="AS25" s="52" t="s">
        <v>406</v>
      </c>
      <c r="AT25" s="52" t="s">
        <v>117</v>
      </c>
      <c r="AU25" s="52" t="s">
        <v>117</v>
      </c>
      <c r="AV25" s="52" t="s">
        <v>117</v>
      </c>
      <c r="AW25" s="52" t="s">
        <v>117</v>
      </c>
      <c r="AX25" s="53"/>
      <c r="AY25" s="53"/>
      <c r="AZ25" s="53"/>
      <c r="BA25" s="53"/>
      <c r="BB25" s="53"/>
      <c r="BC25" s="54"/>
    </row>
    <row r="26" ht="15.75" customHeight="1">
      <c r="A26" s="51" t="s">
        <v>407</v>
      </c>
      <c r="B26" s="52">
        <v>42.0</v>
      </c>
      <c r="C26" s="53"/>
      <c r="D26" s="52" t="s">
        <v>394</v>
      </c>
      <c r="E26" s="52" t="s">
        <v>408</v>
      </c>
      <c r="F26" s="52" t="s">
        <v>409</v>
      </c>
      <c r="G26" s="52" t="s">
        <v>109</v>
      </c>
      <c r="H26" s="52" t="s">
        <v>410</v>
      </c>
      <c r="I26" s="52" t="s">
        <v>111</v>
      </c>
      <c r="J26" s="52" t="s">
        <v>411</v>
      </c>
      <c r="K26" s="53"/>
      <c r="L26" s="52" t="s">
        <v>270</v>
      </c>
      <c r="M26" s="52" t="s">
        <v>271</v>
      </c>
      <c r="N26" s="52" t="s">
        <v>3</v>
      </c>
      <c r="O26" s="52" t="s">
        <v>175</v>
      </c>
      <c r="P26" s="47" t="s">
        <v>117</v>
      </c>
      <c r="Q26" s="52" t="s">
        <v>48</v>
      </c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7"/>
      <c r="AJ26" s="53"/>
      <c r="AK26" s="53"/>
      <c r="AL26" s="57"/>
      <c r="AM26" s="53"/>
      <c r="AN26" s="53"/>
      <c r="AO26" s="53"/>
      <c r="AP26" s="53"/>
      <c r="AQ26" s="53"/>
      <c r="AR26" s="53"/>
      <c r="AS26" s="53"/>
      <c r="AT26" s="52" t="s">
        <v>117</v>
      </c>
      <c r="AU26" s="52" t="s">
        <v>117</v>
      </c>
      <c r="AV26" s="52" t="s">
        <v>117</v>
      </c>
      <c r="AW26" s="57"/>
      <c r="AX26" s="53"/>
      <c r="AY26" s="53"/>
      <c r="AZ26" s="53"/>
      <c r="BA26" s="53"/>
      <c r="BB26" s="53"/>
      <c r="BC26" s="54"/>
    </row>
    <row r="27" ht="15.75" customHeight="1">
      <c r="A27" s="51" t="s">
        <v>412</v>
      </c>
      <c r="B27" s="52">
        <v>40.0</v>
      </c>
      <c r="C27" s="53"/>
      <c r="D27" s="52" t="s">
        <v>413</v>
      </c>
      <c r="E27" s="52" t="s">
        <v>414</v>
      </c>
      <c r="F27" s="52" t="s">
        <v>415</v>
      </c>
      <c r="G27" s="52" t="s">
        <v>109</v>
      </c>
      <c r="H27" s="52" t="s">
        <v>416</v>
      </c>
      <c r="I27" s="52" t="s">
        <v>111</v>
      </c>
      <c r="J27" s="56">
        <v>39210.0</v>
      </c>
      <c r="K27" s="52">
        <v>7.0805003808E11</v>
      </c>
      <c r="L27" s="52" t="s">
        <v>114</v>
      </c>
      <c r="M27" s="52" t="s">
        <v>115</v>
      </c>
      <c r="N27" s="52" t="s">
        <v>3</v>
      </c>
      <c r="O27" s="52" t="s">
        <v>116</v>
      </c>
      <c r="P27" s="47" t="s">
        <v>117</v>
      </c>
      <c r="Q27" s="52" t="s">
        <v>46</v>
      </c>
      <c r="R27" s="52" t="s">
        <v>117</v>
      </c>
      <c r="S27" s="52"/>
      <c r="T27" s="52" t="s">
        <v>417</v>
      </c>
      <c r="U27" s="52" t="s">
        <v>417</v>
      </c>
      <c r="V27" s="52" t="s">
        <v>418</v>
      </c>
      <c r="W27" s="52" t="s">
        <v>419</v>
      </c>
      <c r="X27" s="52" t="s">
        <v>117</v>
      </c>
      <c r="Y27" s="52" t="s">
        <v>117</v>
      </c>
      <c r="Z27" s="52" t="s">
        <v>117</v>
      </c>
      <c r="AA27" s="52" t="s">
        <v>121</v>
      </c>
      <c r="AB27" s="52">
        <v>2.0</v>
      </c>
      <c r="AC27" s="52" t="s">
        <v>117</v>
      </c>
      <c r="AD27" s="52" t="s">
        <v>420</v>
      </c>
      <c r="AE27" s="52" t="s">
        <v>121</v>
      </c>
      <c r="AF27" s="52" t="s">
        <v>122</v>
      </c>
      <c r="AG27" s="52" t="s">
        <v>121</v>
      </c>
      <c r="AH27" s="52" t="s">
        <v>122</v>
      </c>
      <c r="AI27" s="52" t="s">
        <v>117</v>
      </c>
      <c r="AJ27" s="52" t="s">
        <v>121</v>
      </c>
      <c r="AK27" s="52" t="s">
        <v>117</v>
      </c>
      <c r="AL27" s="52" t="s">
        <v>137</v>
      </c>
      <c r="AM27" s="52" t="s">
        <v>221</v>
      </c>
      <c r="AN27" s="52" t="s">
        <v>121</v>
      </c>
      <c r="AO27" s="53"/>
      <c r="AP27" s="53"/>
      <c r="AQ27" s="52" t="s">
        <v>421</v>
      </c>
      <c r="AR27" s="52" t="s">
        <v>404</v>
      </c>
      <c r="AS27" s="52" t="s">
        <v>237</v>
      </c>
      <c r="AT27" s="52" t="s">
        <v>117</v>
      </c>
      <c r="AU27" s="52" t="s">
        <v>117</v>
      </c>
      <c r="AV27" s="52" t="s">
        <v>117</v>
      </c>
      <c r="AW27" s="52" t="s">
        <v>117</v>
      </c>
      <c r="AX27" s="53"/>
      <c r="AY27" s="53"/>
      <c r="AZ27" s="53"/>
      <c r="BA27" s="53"/>
      <c r="BB27" s="53"/>
      <c r="BC27" s="54"/>
    </row>
    <row r="28" ht="15.75" customHeight="1">
      <c r="A28" s="51" t="s">
        <v>422</v>
      </c>
      <c r="B28" s="52">
        <v>38.0</v>
      </c>
      <c r="C28" s="53"/>
      <c r="D28" s="52" t="s">
        <v>413</v>
      </c>
      <c r="E28" s="52" t="s">
        <v>423</v>
      </c>
      <c r="F28" s="52" t="s">
        <v>424</v>
      </c>
      <c r="G28" s="52" t="s">
        <v>109</v>
      </c>
      <c r="H28" s="52" t="s">
        <v>425</v>
      </c>
      <c r="I28" s="52" t="s">
        <v>111</v>
      </c>
      <c r="J28" s="56">
        <v>39274.0</v>
      </c>
      <c r="K28" s="55" t="s">
        <v>426</v>
      </c>
      <c r="L28" s="52" t="s">
        <v>257</v>
      </c>
      <c r="M28" s="52" t="s">
        <v>115</v>
      </c>
      <c r="N28" s="52" t="s">
        <v>3</v>
      </c>
      <c r="O28" s="52" t="s">
        <v>272</v>
      </c>
      <c r="P28" s="47" t="s">
        <v>117</v>
      </c>
      <c r="Q28" s="52" t="s">
        <v>50</v>
      </c>
      <c r="R28" s="52" t="s">
        <v>121</v>
      </c>
      <c r="S28" s="55"/>
      <c r="T28" s="55" t="s">
        <v>427</v>
      </c>
      <c r="U28" s="55" t="s">
        <v>427</v>
      </c>
      <c r="V28" s="60"/>
      <c r="W28" s="52" t="s">
        <v>428</v>
      </c>
      <c r="X28" s="52" t="s">
        <v>117</v>
      </c>
      <c r="Y28" s="52" t="s">
        <v>121</v>
      </c>
      <c r="Z28" s="52" t="s">
        <v>117</v>
      </c>
      <c r="AA28" s="52" t="s">
        <v>121</v>
      </c>
      <c r="AB28" s="52">
        <v>8.0</v>
      </c>
      <c r="AC28" s="52" t="s">
        <v>121</v>
      </c>
      <c r="AD28" s="52" t="s">
        <v>122</v>
      </c>
      <c r="AE28" s="52" t="s">
        <v>121</v>
      </c>
      <c r="AF28" s="52" t="s">
        <v>122</v>
      </c>
      <c r="AG28" s="52" t="s">
        <v>121</v>
      </c>
      <c r="AH28" s="52" t="s">
        <v>122</v>
      </c>
      <c r="AI28" s="52" t="s">
        <v>117</v>
      </c>
      <c r="AJ28" s="52" t="s">
        <v>121</v>
      </c>
      <c r="AK28" s="52" t="s">
        <v>117</v>
      </c>
      <c r="AL28" s="52" t="s">
        <v>137</v>
      </c>
      <c r="AM28" s="52" t="s">
        <v>138</v>
      </c>
      <c r="AN28" s="52" t="s">
        <v>121</v>
      </c>
      <c r="AO28" s="53"/>
      <c r="AP28" s="53"/>
      <c r="AQ28" s="52" t="s">
        <v>429</v>
      </c>
      <c r="AR28" s="52" t="s">
        <v>430</v>
      </c>
      <c r="AS28" s="52" t="s">
        <v>431</v>
      </c>
      <c r="AT28" s="52" t="s">
        <v>117</v>
      </c>
      <c r="AU28" s="52" t="s">
        <v>117</v>
      </c>
      <c r="AV28" s="52" t="s">
        <v>117</v>
      </c>
      <c r="AW28" s="52" t="s">
        <v>117</v>
      </c>
      <c r="AX28" s="53"/>
      <c r="AY28" s="53"/>
      <c r="AZ28" s="53"/>
      <c r="BA28" s="53"/>
      <c r="BB28" s="53"/>
      <c r="BC28" s="54"/>
    </row>
    <row r="29" ht="15.75" customHeight="1">
      <c r="A29" s="51" t="s">
        <v>432</v>
      </c>
      <c r="B29" s="52">
        <v>35.0</v>
      </c>
      <c r="C29" s="53"/>
      <c r="D29" s="52" t="s">
        <v>433</v>
      </c>
      <c r="E29" s="52" t="s">
        <v>434</v>
      </c>
      <c r="F29" s="52" t="s">
        <v>435</v>
      </c>
      <c r="G29" s="52" t="s">
        <v>109</v>
      </c>
      <c r="H29" s="52" t="s">
        <v>436</v>
      </c>
      <c r="I29" s="52" t="s">
        <v>163</v>
      </c>
      <c r="J29" s="56">
        <v>39692.0</v>
      </c>
      <c r="K29" s="52">
        <v>8.01096454088E11</v>
      </c>
      <c r="L29" s="52" t="s">
        <v>114</v>
      </c>
      <c r="M29" s="52" t="s">
        <v>115</v>
      </c>
      <c r="N29" s="52" t="s">
        <v>3</v>
      </c>
      <c r="O29" s="52" t="s">
        <v>437</v>
      </c>
      <c r="P29" s="47" t="s">
        <v>117</v>
      </c>
      <c r="Q29" s="52" t="s">
        <v>46</v>
      </c>
      <c r="R29" s="52" t="s">
        <v>117</v>
      </c>
      <c r="S29" s="52"/>
      <c r="T29" s="52" t="s">
        <v>438</v>
      </c>
      <c r="U29" s="52" t="s">
        <v>438</v>
      </c>
      <c r="V29" s="52" t="s">
        <v>439</v>
      </c>
      <c r="W29" s="52" t="s">
        <v>440</v>
      </c>
      <c r="X29" s="52" t="s">
        <v>121</v>
      </c>
      <c r="Y29" s="52" t="s">
        <v>121</v>
      </c>
      <c r="Z29" s="52" t="s">
        <v>121</v>
      </c>
      <c r="AA29" s="52" t="s">
        <v>121</v>
      </c>
      <c r="AB29" s="52">
        <v>2.0</v>
      </c>
      <c r="AC29" s="52" t="s">
        <v>121</v>
      </c>
      <c r="AD29" s="52" t="s">
        <v>122</v>
      </c>
      <c r="AE29" s="52" t="s">
        <v>121</v>
      </c>
      <c r="AF29" s="52" t="s">
        <v>122</v>
      </c>
      <c r="AG29" s="52" t="s">
        <v>121</v>
      </c>
      <c r="AH29" s="52" t="s">
        <v>122</v>
      </c>
      <c r="AI29" s="52" t="s">
        <v>121</v>
      </c>
      <c r="AJ29" s="52" t="s">
        <v>121</v>
      </c>
      <c r="AK29" s="52" t="s">
        <v>121</v>
      </c>
      <c r="AL29" s="52" t="s">
        <v>122</v>
      </c>
      <c r="AM29" s="52" t="s">
        <v>138</v>
      </c>
      <c r="AN29" s="52" t="s">
        <v>121</v>
      </c>
      <c r="AO29" s="53"/>
      <c r="AP29" s="53"/>
      <c r="AQ29" s="52" t="s">
        <v>441</v>
      </c>
      <c r="AR29" s="52" t="s">
        <v>442</v>
      </c>
      <c r="AS29" s="52" t="s">
        <v>421</v>
      </c>
      <c r="AT29" s="52" t="s">
        <v>117</v>
      </c>
      <c r="AU29" s="52" t="s">
        <v>117</v>
      </c>
      <c r="AV29" s="52" t="s">
        <v>117</v>
      </c>
      <c r="AW29" s="52" t="s">
        <v>117</v>
      </c>
      <c r="AX29" s="53"/>
      <c r="AY29" s="53"/>
      <c r="AZ29" s="53"/>
      <c r="BA29" s="53"/>
      <c r="BB29" s="53"/>
      <c r="BC29" s="54"/>
    </row>
    <row r="30" ht="15.75" customHeight="1">
      <c r="A30" s="51" t="s">
        <v>443</v>
      </c>
      <c r="B30" s="52">
        <v>36.0</v>
      </c>
      <c r="C30" s="53"/>
      <c r="D30" s="52" t="s">
        <v>444</v>
      </c>
      <c r="E30" s="52" t="s">
        <v>445</v>
      </c>
      <c r="F30" s="52" t="s">
        <v>446</v>
      </c>
      <c r="G30" s="52" t="s">
        <v>109</v>
      </c>
      <c r="H30" s="52" t="s">
        <v>447</v>
      </c>
      <c r="I30" s="52" t="s">
        <v>111</v>
      </c>
      <c r="J30" s="61">
        <v>39366.0</v>
      </c>
      <c r="K30" s="52">
        <v>7.11100579087E11</v>
      </c>
      <c r="L30" s="52" t="s">
        <v>114</v>
      </c>
      <c r="M30" s="52" t="s">
        <v>115</v>
      </c>
      <c r="N30" s="52" t="s">
        <v>3</v>
      </c>
      <c r="O30" s="52" t="s">
        <v>437</v>
      </c>
      <c r="P30" s="47" t="s">
        <v>117</v>
      </c>
      <c r="Q30" s="52" t="s">
        <v>46</v>
      </c>
      <c r="R30" s="52" t="s">
        <v>117</v>
      </c>
      <c r="S30" s="52"/>
      <c r="T30" s="52" t="s">
        <v>448</v>
      </c>
      <c r="U30" s="52" t="s">
        <v>448</v>
      </c>
      <c r="V30" s="52" t="s">
        <v>449</v>
      </c>
      <c r="W30" s="52" t="s">
        <v>450</v>
      </c>
      <c r="X30" s="52" t="s">
        <v>117</v>
      </c>
      <c r="Y30" s="52" t="s">
        <v>121</v>
      </c>
      <c r="Z30" s="52" t="s">
        <v>117</v>
      </c>
      <c r="AA30" s="52" t="s">
        <v>121</v>
      </c>
      <c r="AB30" s="52">
        <v>3.0</v>
      </c>
      <c r="AC30" s="52" t="s">
        <v>121</v>
      </c>
      <c r="AD30" s="52" t="s">
        <v>122</v>
      </c>
      <c r="AE30" s="52" t="s">
        <v>121</v>
      </c>
      <c r="AF30" s="52" t="s">
        <v>122</v>
      </c>
      <c r="AG30" s="52" t="s">
        <v>121</v>
      </c>
      <c r="AH30" s="52" t="s">
        <v>122</v>
      </c>
      <c r="AI30" s="52" t="s">
        <v>117</v>
      </c>
      <c r="AJ30" s="52" t="s">
        <v>121</v>
      </c>
      <c r="AK30" s="52" t="s">
        <v>117</v>
      </c>
      <c r="AL30" s="52" t="s">
        <v>137</v>
      </c>
      <c r="AM30" s="52" t="s">
        <v>138</v>
      </c>
      <c r="AN30" s="52" t="s">
        <v>121</v>
      </c>
      <c r="AO30" s="53"/>
      <c r="AP30" s="53"/>
      <c r="AQ30" s="52" t="s">
        <v>451</v>
      </c>
      <c r="AR30" s="52" t="s">
        <v>452</v>
      </c>
      <c r="AS30" s="52" t="s">
        <v>124</v>
      </c>
      <c r="AT30" s="52" t="s">
        <v>117</v>
      </c>
      <c r="AU30" s="52" t="s">
        <v>117</v>
      </c>
      <c r="AV30" s="52" t="s">
        <v>117</v>
      </c>
      <c r="AW30" s="52" t="s">
        <v>117</v>
      </c>
      <c r="AX30" s="53"/>
      <c r="AY30" s="53"/>
      <c r="AZ30" s="53"/>
      <c r="BA30" s="53"/>
      <c r="BB30" s="53"/>
      <c r="BC30" s="54"/>
    </row>
    <row r="31" ht="15.75" customHeight="1">
      <c r="A31" s="51" t="s">
        <v>453</v>
      </c>
      <c r="B31" s="52">
        <v>36.0</v>
      </c>
      <c r="C31" s="53"/>
      <c r="D31" s="52" t="s">
        <v>454</v>
      </c>
      <c r="E31" s="52" t="s">
        <v>455</v>
      </c>
      <c r="F31" s="52" t="s">
        <v>456</v>
      </c>
      <c r="G31" s="52" t="s">
        <v>109</v>
      </c>
      <c r="H31" s="52" t="s">
        <v>457</v>
      </c>
      <c r="I31" s="52" t="s">
        <v>111</v>
      </c>
      <c r="J31" s="52" t="s">
        <v>458</v>
      </c>
      <c r="K31" s="55" t="s">
        <v>459</v>
      </c>
      <c r="L31" s="52" t="s">
        <v>149</v>
      </c>
      <c r="M31" s="52" t="s">
        <v>150</v>
      </c>
      <c r="N31" s="52" t="s">
        <v>3</v>
      </c>
      <c r="O31" s="52" t="s">
        <v>175</v>
      </c>
      <c r="P31" s="47" t="s">
        <v>117</v>
      </c>
      <c r="Q31" s="52" t="s">
        <v>50</v>
      </c>
      <c r="R31" s="52" t="s">
        <v>121</v>
      </c>
      <c r="S31" s="55"/>
      <c r="T31" s="55" t="s">
        <v>460</v>
      </c>
      <c r="U31" s="55" t="s">
        <v>460</v>
      </c>
      <c r="V31" s="55" t="s">
        <v>461</v>
      </c>
      <c r="W31" s="52" t="s">
        <v>462</v>
      </c>
      <c r="X31" s="52" t="s">
        <v>117</v>
      </c>
      <c r="Y31" s="52" t="s">
        <v>121</v>
      </c>
      <c r="Z31" s="52" t="s">
        <v>117</v>
      </c>
      <c r="AA31" s="52" t="s">
        <v>121</v>
      </c>
      <c r="AB31" s="52">
        <v>4.0</v>
      </c>
      <c r="AC31" s="52" t="s">
        <v>117</v>
      </c>
      <c r="AD31" s="52" t="s">
        <v>261</v>
      </c>
      <c r="AE31" s="52" t="s">
        <v>121</v>
      </c>
      <c r="AF31" s="52" t="s">
        <v>122</v>
      </c>
      <c r="AG31" s="52" t="s">
        <v>117</v>
      </c>
      <c r="AH31" s="52" t="s">
        <v>463</v>
      </c>
      <c r="AI31" s="52" t="s">
        <v>117</v>
      </c>
      <c r="AJ31" s="52" t="s">
        <v>121</v>
      </c>
      <c r="AK31" s="52" t="s">
        <v>117</v>
      </c>
      <c r="AL31" s="52" t="s">
        <v>137</v>
      </c>
      <c r="AM31" s="52" t="s">
        <v>138</v>
      </c>
      <c r="AN31" s="52" t="s">
        <v>121</v>
      </c>
      <c r="AO31" s="53"/>
      <c r="AP31" s="53"/>
      <c r="AQ31" s="52" t="s">
        <v>464</v>
      </c>
      <c r="AR31" s="52" t="s">
        <v>431</v>
      </c>
      <c r="AS31" s="52" t="s">
        <v>404</v>
      </c>
      <c r="AT31" s="52" t="s">
        <v>117</v>
      </c>
      <c r="AU31" s="52" t="s">
        <v>117</v>
      </c>
      <c r="AV31" s="52" t="s">
        <v>117</v>
      </c>
      <c r="AW31" s="52" t="s">
        <v>117</v>
      </c>
      <c r="AX31" s="53"/>
      <c r="AY31" s="53"/>
      <c r="AZ31" s="53"/>
      <c r="BA31" s="53"/>
      <c r="BB31" s="53"/>
      <c r="BC31" s="54"/>
    </row>
    <row r="32" ht="15.75" customHeight="1">
      <c r="A32" s="51" t="s">
        <v>465</v>
      </c>
      <c r="B32" s="52">
        <v>36.0</v>
      </c>
      <c r="C32" s="53"/>
      <c r="D32" s="52" t="s">
        <v>466</v>
      </c>
      <c r="E32" s="52" t="s">
        <v>467</v>
      </c>
      <c r="F32" s="52" t="s">
        <v>468</v>
      </c>
      <c r="G32" s="52" t="s">
        <v>109</v>
      </c>
      <c r="H32" s="52" t="s">
        <v>469</v>
      </c>
      <c r="I32" s="52" t="s">
        <v>111</v>
      </c>
      <c r="J32" s="52" t="s">
        <v>470</v>
      </c>
      <c r="K32" s="55" t="s">
        <v>471</v>
      </c>
      <c r="L32" s="52" t="s">
        <v>472</v>
      </c>
      <c r="M32" s="52" t="s">
        <v>473</v>
      </c>
      <c r="N32" s="52" t="s">
        <v>3</v>
      </c>
      <c r="O32" s="52" t="s">
        <v>116</v>
      </c>
      <c r="P32" s="48"/>
      <c r="Q32" s="52" t="s">
        <v>50</v>
      </c>
      <c r="R32" s="52" t="s">
        <v>121</v>
      </c>
      <c r="S32" s="55"/>
      <c r="T32" s="55" t="s">
        <v>474</v>
      </c>
      <c r="U32" s="55" t="s">
        <v>474</v>
      </c>
      <c r="V32" s="55" t="s">
        <v>475</v>
      </c>
      <c r="W32" s="52" t="s">
        <v>476</v>
      </c>
      <c r="X32" s="52" t="s">
        <v>117</v>
      </c>
      <c r="Y32" s="52" t="s">
        <v>117</v>
      </c>
      <c r="Z32" s="52" t="s">
        <v>121</v>
      </c>
      <c r="AA32" s="52" t="s">
        <v>117</v>
      </c>
      <c r="AB32" s="52">
        <v>4.0</v>
      </c>
      <c r="AC32" s="52" t="s">
        <v>117</v>
      </c>
      <c r="AD32" s="52" t="s">
        <v>477</v>
      </c>
      <c r="AE32" s="52" t="s">
        <v>117</v>
      </c>
      <c r="AF32" s="52" t="s">
        <v>478</v>
      </c>
      <c r="AG32" s="52" t="s">
        <v>117</v>
      </c>
      <c r="AH32" s="52" t="s">
        <v>479</v>
      </c>
      <c r="AI32" s="52" t="s">
        <v>117</v>
      </c>
      <c r="AJ32" s="52" t="s">
        <v>117</v>
      </c>
      <c r="AK32" s="52" t="s">
        <v>117</v>
      </c>
      <c r="AL32" s="52" t="s">
        <v>137</v>
      </c>
      <c r="AM32" s="52" t="s">
        <v>123</v>
      </c>
      <c r="AN32" s="52" t="s">
        <v>121</v>
      </c>
      <c r="AO32" s="53"/>
      <c r="AP32" s="53"/>
      <c r="AQ32" s="52" t="s">
        <v>317</v>
      </c>
      <c r="AR32" s="52" t="s">
        <v>480</v>
      </c>
      <c r="AS32" s="52" t="s">
        <v>405</v>
      </c>
      <c r="AT32" s="52" t="s">
        <v>117</v>
      </c>
      <c r="AU32" s="52" t="s">
        <v>117</v>
      </c>
      <c r="AV32" s="52" t="s">
        <v>117</v>
      </c>
      <c r="AW32" s="52" t="s">
        <v>117</v>
      </c>
      <c r="AX32" s="53"/>
      <c r="AY32" s="53"/>
      <c r="AZ32" s="53"/>
      <c r="BA32" s="53"/>
      <c r="BB32" s="53"/>
      <c r="BC32" s="54"/>
    </row>
    <row r="33" ht="15.75" customHeight="1">
      <c r="A33" s="51" t="s">
        <v>481</v>
      </c>
      <c r="B33" s="53"/>
      <c r="C33" s="53"/>
      <c r="D33" s="52" t="s">
        <v>482</v>
      </c>
      <c r="E33" s="52" t="s">
        <v>483</v>
      </c>
      <c r="F33" s="52" t="s">
        <v>484</v>
      </c>
      <c r="G33" s="52" t="s">
        <v>109</v>
      </c>
      <c r="H33" s="52" t="s">
        <v>485</v>
      </c>
      <c r="I33" s="57"/>
      <c r="J33" s="56">
        <v>39723.0</v>
      </c>
      <c r="K33" s="55" t="s">
        <v>486</v>
      </c>
      <c r="L33" s="52" t="s">
        <v>487</v>
      </c>
      <c r="M33" s="53"/>
      <c r="N33" s="52" t="s">
        <v>3</v>
      </c>
      <c r="O33" s="52" t="s">
        <v>272</v>
      </c>
      <c r="P33" s="48"/>
      <c r="Q33" s="52" t="s">
        <v>48</v>
      </c>
      <c r="R33" s="52" t="s">
        <v>121</v>
      </c>
      <c r="S33" s="55"/>
      <c r="T33" s="55" t="s">
        <v>488</v>
      </c>
      <c r="U33" s="55" t="s">
        <v>488</v>
      </c>
      <c r="V33" s="55" t="s">
        <v>489</v>
      </c>
      <c r="W33" s="52" t="s">
        <v>490</v>
      </c>
      <c r="X33" s="52" t="s">
        <v>117</v>
      </c>
      <c r="Y33" s="52" t="s">
        <v>117</v>
      </c>
      <c r="Z33" s="52" t="s">
        <v>117</v>
      </c>
      <c r="AA33" s="52" t="s">
        <v>117</v>
      </c>
      <c r="AB33" s="52">
        <v>6.0</v>
      </c>
      <c r="AC33" s="52" t="s">
        <v>117</v>
      </c>
      <c r="AD33" s="52" t="s">
        <v>491</v>
      </c>
      <c r="AE33" s="52" t="s">
        <v>117</v>
      </c>
      <c r="AF33" s="52" t="s">
        <v>492</v>
      </c>
      <c r="AG33" s="52" t="s">
        <v>121</v>
      </c>
      <c r="AH33" s="52" t="s">
        <v>122</v>
      </c>
      <c r="AI33" s="52" t="s">
        <v>117</v>
      </c>
      <c r="AJ33" s="52" t="s">
        <v>117</v>
      </c>
      <c r="AK33" s="52" t="s">
        <v>121</v>
      </c>
      <c r="AL33" s="52" t="s">
        <v>122</v>
      </c>
      <c r="AM33" s="52" t="s">
        <v>123</v>
      </c>
      <c r="AN33" s="52" t="s">
        <v>121</v>
      </c>
      <c r="AO33" s="53"/>
      <c r="AP33" s="53"/>
      <c r="AQ33" s="52" t="s">
        <v>125</v>
      </c>
      <c r="AR33" s="52" t="s">
        <v>124</v>
      </c>
      <c r="AS33" s="53"/>
      <c r="AT33" s="52" t="s">
        <v>117</v>
      </c>
      <c r="AU33" s="52" t="s">
        <v>117</v>
      </c>
      <c r="AV33" s="52" t="s">
        <v>117</v>
      </c>
      <c r="AW33" s="57"/>
      <c r="AX33" s="53"/>
      <c r="AY33" s="53"/>
      <c r="AZ33" s="53"/>
      <c r="BA33" s="53"/>
      <c r="BB33" s="53"/>
      <c r="BC33" s="54"/>
    </row>
    <row r="34" ht="15.75" customHeight="1">
      <c r="A34" s="51" t="s">
        <v>493</v>
      </c>
      <c r="B34" s="52">
        <v>36.0</v>
      </c>
      <c r="C34" s="53"/>
      <c r="D34" s="52" t="s">
        <v>494</v>
      </c>
      <c r="E34" s="52" t="s">
        <v>495</v>
      </c>
      <c r="F34" s="52" t="s">
        <v>496</v>
      </c>
      <c r="G34" s="52" t="s">
        <v>109</v>
      </c>
      <c r="H34" s="52" t="s">
        <v>497</v>
      </c>
      <c r="I34" s="52" t="s">
        <v>111</v>
      </c>
      <c r="J34" s="56">
        <v>39456.0</v>
      </c>
      <c r="K34" s="52">
        <v>8.0901041308E11</v>
      </c>
      <c r="L34" s="52" t="s">
        <v>498</v>
      </c>
      <c r="M34" s="52" t="s">
        <v>115</v>
      </c>
      <c r="N34" s="52" t="s">
        <v>3</v>
      </c>
      <c r="O34" s="52" t="s">
        <v>175</v>
      </c>
      <c r="P34" s="47" t="s">
        <v>117</v>
      </c>
      <c r="Q34" s="52" t="s">
        <v>46</v>
      </c>
      <c r="R34" s="52" t="s">
        <v>121</v>
      </c>
      <c r="S34" s="52"/>
      <c r="T34" s="52" t="s">
        <v>499</v>
      </c>
      <c r="U34" s="52" t="s">
        <v>499</v>
      </c>
      <c r="V34" s="52" t="s">
        <v>500</v>
      </c>
      <c r="W34" s="52" t="s">
        <v>501</v>
      </c>
      <c r="X34" s="52" t="s">
        <v>117</v>
      </c>
      <c r="Y34" s="52" t="s">
        <v>117</v>
      </c>
      <c r="Z34" s="52" t="s">
        <v>121</v>
      </c>
      <c r="AA34" s="52" t="s">
        <v>117</v>
      </c>
      <c r="AB34" s="52">
        <v>4.0</v>
      </c>
      <c r="AC34" s="52" t="s">
        <v>117</v>
      </c>
      <c r="AD34" s="52" t="s">
        <v>261</v>
      </c>
      <c r="AE34" s="52" t="s">
        <v>117</v>
      </c>
      <c r="AF34" s="53"/>
      <c r="AG34" s="52" t="s">
        <v>121</v>
      </c>
      <c r="AH34" s="52" t="s">
        <v>122</v>
      </c>
      <c r="AI34" s="52" t="s">
        <v>117</v>
      </c>
      <c r="AJ34" s="52" t="s">
        <v>117</v>
      </c>
      <c r="AK34" s="52" t="s">
        <v>117</v>
      </c>
      <c r="AL34" s="52" t="s">
        <v>137</v>
      </c>
      <c r="AM34" s="52" t="s">
        <v>138</v>
      </c>
      <c r="AN34" s="52" t="s">
        <v>121</v>
      </c>
      <c r="AO34" s="53"/>
      <c r="AP34" s="53"/>
      <c r="AQ34" s="52" t="s">
        <v>192</v>
      </c>
      <c r="AR34" s="52" t="s">
        <v>262</v>
      </c>
      <c r="AS34" s="52" t="s">
        <v>502</v>
      </c>
      <c r="AT34" s="52" t="s">
        <v>117</v>
      </c>
      <c r="AU34" s="52" t="s">
        <v>117</v>
      </c>
      <c r="AV34" s="52" t="s">
        <v>117</v>
      </c>
      <c r="AW34" s="52" t="s">
        <v>117</v>
      </c>
      <c r="AX34" s="53"/>
      <c r="AY34" s="53"/>
      <c r="AZ34" s="53"/>
      <c r="BA34" s="53"/>
      <c r="BB34" s="53"/>
      <c r="BC34" s="54"/>
    </row>
    <row r="35" ht="15.75" customHeight="1">
      <c r="A35" s="51" t="s">
        <v>503</v>
      </c>
      <c r="B35" s="52">
        <v>41.0</v>
      </c>
      <c r="C35" s="53"/>
      <c r="D35" s="52" t="s">
        <v>504</v>
      </c>
      <c r="E35" s="52" t="s">
        <v>505</v>
      </c>
      <c r="F35" s="52" t="s">
        <v>506</v>
      </c>
      <c r="G35" s="52" t="s">
        <v>109</v>
      </c>
      <c r="H35" s="52" t="s">
        <v>507</v>
      </c>
      <c r="I35" s="52" t="s">
        <v>111</v>
      </c>
      <c r="J35" s="56">
        <v>39117.0</v>
      </c>
      <c r="K35" s="55" t="s">
        <v>508</v>
      </c>
      <c r="L35" s="52" t="s">
        <v>149</v>
      </c>
      <c r="M35" s="52" t="s">
        <v>150</v>
      </c>
      <c r="N35" s="52" t="s">
        <v>3</v>
      </c>
      <c r="O35" s="52" t="s">
        <v>175</v>
      </c>
      <c r="P35" s="47" t="s">
        <v>117</v>
      </c>
      <c r="Q35" s="52" t="s">
        <v>50</v>
      </c>
      <c r="R35" s="52" t="s">
        <v>121</v>
      </c>
      <c r="S35" s="55"/>
      <c r="T35" s="55" t="s">
        <v>509</v>
      </c>
      <c r="U35" s="55" t="s">
        <v>509</v>
      </c>
      <c r="V35" s="55" t="s">
        <v>510</v>
      </c>
      <c r="W35" s="52" t="s">
        <v>511</v>
      </c>
      <c r="X35" s="52" t="s">
        <v>117</v>
      </c>
      <c r="Y35" s="52" t="s">
        <v>117</v>
      </c>
      <c r="Z35" s="52" t="s">
        <v>121</v>
      </c>
      <c r="AA35" s="52" t="s">
        <v>117</v>
      </c>
      <c r="AB35" s="52">
        <v>3.0</v>
      </c>
      <c r="AC35" s="52" t="s">
        <v>117</v>
      </c>
      <c r="AD35" s="52" t="s">
        <v>512</v>
      </c>
      <c r="AE35" s="52" t="s">
        <v>117</v>
      </c>
      <c r="AF35" s="52" t="s">
        <v>353</v>
      </c>
      <c r="AG35" s="52" t="s">
        <v>121</v>
      </c>
      <c r="AH35" s="52" t="s">
        <v>122</v>
      </c>
      <c r="AI35" s="52" t="s">
        <v>117</v>
      </c>
      <c r="AJ35" s="52" t="s">
        <v>117</v>
      </c>
      <c r="AK35" s="52" t="s">
        <v>117</v>
      </c>
      <c r="AL35" s="52" t="s">
        <v>137</v>
      </c>
      <c r="AM35" s="52" t="s">
        <v>123</v>
      </c>
      <c r="AN35" s="52" t="s">
        <v>121</v>
      </c>
      <c r="AO35" s="53"/>
      <c r="AP35" s="53"/>
      <c r="AQ35" s="52" t="s">
        <v>421</v>
      </c>
      <c r="AR35" s="52" t="s">
        <v>125</v>
      </c>
      <c r="AS35" s="52" t="s">
        <v>513</v>
      </c>
      <c r="AT35" s="52" t="s">
        <v>117</v>
      </c>
      <c r="AU35" s="52" t="s">
        <v>117</v>
      </c>
      <c r="AV35" s="52" t="s">
        <v>117</v>
      </c>
      <c r="AW35" s="52" t="s">
        <v>117</v>
      </c>
      <c r="AX35" s="53"/>
      <c r="AY35" s="53"/>
      <c r="AZ35" s="53"/>
      <c r="BA35" s="53"/>
      <c r="BB35" s="53"/>
      <c r="BC35" s="54"/>
    </row>
    <row r="36" ht="15.75" customHeight="1">
      <c r="A36" s="51" t="s">
        <v>514</v>
      </c>
      <c r="B36" s="52">
        <v>33.0</v>
      </c>
      <c r="C36" s="53"/>
      <c r="D36" s="52" t="s">
        <v>515</v>
      </c>
      <c r="E36" s="52" t="s">
        <v>516</v>
      </c>
      <c r="F36" s="52" t="s">
        <v>517</v>
      </c>
      <c r="G36" s="52" t="s">
        <v>109</v>
      </c>
      <c r="H36" s="52" t="s">
        <v>518</v>
      </c>
      <c r="I36" s="52" t="s">
        <v>111</v>
      </c>
      <c r="J36" s="56">
        <v>39785.0</v>
      </c>
      <c r="K36" s="52">
        <v>8.03121036088E11</v>
      </c>
      <c r="L36" s="52" t="s">
        <v>164</v>
      </c>
      <c r="M36" s="52" t="s">
        <v>165</v>
      </c>
      <c r="N36" s="52" t="s">
        <v>42</v>
      </c>
      <c r="O36" s="52" t="s">
        <v>519</v>
      </c>
      <c r="P36" s="47" t="s">
        <v>117</v>
      </c>
      <c r="Q36" s="52" t="s">
        <v>50</v>
      </c>
      <c r="R36" s="52" t="s">
        <v>121</v>
      </c>
      <c r="S36" s="52"/>
      <c r="T36" s="52">
        <v>7.17242815E8</v>
      </c>
      <c r="U36" s="52">
        <v>7.17242815E8</v>
      </c>
      <c r="V36" s="52">
        <v>8.3761176E8</v>
      </c>
      <c r="W36" s="52" t="s">
        <v>520</v>
      </c>
      <c r="X36" s="52" t="s">
        <v>117</v>
      </c>
      <c r="Y36" s="52" t="s">
        <v>117</v>
      </c>
      <c r="Z36" s="52" t="s">
        <v>117</v>
      </c>
      <c r="AA36" s="52" t="s">
        <v>117</v>
      </c>
      <c r="AB36" s="52">
        <v>3.0</v>
      </c>
      <c r="AC36" s="52" t="s">
        <v>121</v>
      </c>
      <c r="AD36" s="53"/>
      <c r="AE36" s="52" t="s">
        <v>117</v>
      </c>
      <c r="AF36" s="52" t="s">
        <v>521</v>
      </c>
      <c r="AG36" s="52" t="s">
        <v>121</v>
      </c>
      <c r="AH36" s="53"/>
      <c r="AI36" s="52" t="s">
        <v>121</v>
      </c>
      <c r="AJ36" s="52" t="s">
        <v>117</v>
      </c>
      <c r="AK36" s="52" t="s">
        <v>121</v>
      </c>
      <c r="AL36" s="52" t="s">
        <v>122</v>
      </c>
      <c r="AM36" s="52" t="s">
        <v>138</v>
      </c>
      <c r="AN36" s="52" t="s">
        <v>121</v>
      </c>
      <c r="AO36" s="53"/>
      <c r="AP36" s="53"/>
      <c r="AQ36" s="53"/>
      <c r="AR36" s="53"/>
      <c r="AS36" s="53"/>
      <c r="AT36" s="52" t="s">
        <v>117</v>
      </c>
      <c r="AU36" s="52" t="s">
        <v>117</v>
      </c>
      <c r="AV36" s="52" t="s">
        <v>117</v>
      </c>
      <c r="AW36" s="57"/>
      <c r="AX36" s="53"/>
      <c r="AY36" s="53"/>
      <c r="AZ36" s="53"/>
      <c r="BA36" s="53"/>
      <c r="BB36" s="53"/>
      <c r="BC36" s="54"/>
    </row>
    <row r="37" ht="15.75" customHeight="1">
      <c r="A37" s="51" t="s">
        <v>522</v>
      </c>
      <c r="B37" s="52">
        <v>39.0</v>
      </c>
      <c r="C37" s="53"/>
      <c r="D37" s="52" t="s">
        <v>523</v>
      </c>
      <c r="E37" s="52" t="s">
        <v>524</v>
      </c>
      <c r="F37" s="52" t="s">
        <v>525</v>
      </c>
      <c r="G37" s="52" t="s">
        <v>109</v>
      </c>
      <c r="H37" s="52" t="s">
        <v>526</v>
      </c>
      <c r="I37" s="52" t="s">
        <v>111</v>
      </c>
      <c r="J37" s="56">
        <v>39579.0</v>
      </c>
      <c r="K37" s="55" t="s">
        <v>527</v>
      </c>
      <c r="L37" s="52" t="s">
        <v>311</v>
      </c>
      <c r="M37" s="52" t="s">
        <v>206</v>
      </c>
      <c r="N37" s="52" t="s">
        <v>3</v>
      </c>
      <c r="O37" s="52" t="s">
        <v>312</v>
      </c>
      <c r="P37" s="47" t="s">
        <v>117</v>
      </c>
      <c r="Q37" s="52" t="s">
        <v>50</v>
      </c>
      <c r="R37" s="52" t="s">
        <v>121</v>
      </c>
      <c r="S37" s="55"/>
      <c r="T37" s="55" t="s">
        <v>528</v>
      </c>
      <c r="U37" s="55" t="s">
        <v>528</v>
      </c>
      <c r="V37" s="55" t="s">
        <v>529</v>
      </c>
      <c r="W37" s="52" t="s">
        <v>530</v>
      </c>
      <c r="X37" s="52" t="s">
        <v>121</v>
      </c>
      <c r="Y37" s="52" t="s">
        <v>117</v>
      </c>
      <c r="Z37" s="52" t="s">
        <v>121</v>
      </c>
      <c r="AA37" s="52" t="s">
        <v>121</v>
      </c>
      <c r="AB37" s="52">
        <v>3.0</v>
      </c>
      <c r="AC37" s="52" t="s">
        <v>121</v>
      </c>
      <c r="AD37" s="52" t="s">
        <v>122</v>
      </c>
      <c r="AE37" s="52" t="s">
        <v>121</v>
      </c>
      <c r="AF37" s="52" t="s">
        <v>122</v>
      </c>
      <c r="AG37" s="52" t="s">
        <v>117</v>
      </c>
      <c r="AH37" s="52" t="s">
        <v>531</v>
      </c>
      <c r="AI37" s="52" t="s">
        <v>121</v>
      </c>
      <c r="AJ37" s="52" t="s">
        <v>121</v>
      </c>
      <c r="AK37" s="52" t="s">
        <v>117</v>
      </c>
      <c r="AL37" s="52" t="s">
        <v>137</v>
      </c>
      <c r="AM37" s="52" t="s">
        <v>138</v>
      </c>
      <c r="AN37" s="52" t="s">
        <v>121</v>
      </c>
      <c r="AO37" s="53"/>
      <c r="AP37" s="53"/>
      <c r="AQ37" s="52" t="s">
        <v>532</v>
      </c>
      <c r="AR37" s="52" t="s">
        <v>317</v>
      </c>
      <c r="AS37" s="52" t="s">
        <v>533</v>
      </c>
      <c r="AT37" s="52" t="s">
        <v>117</v>
      </c>
      <c r="AU37" s="52" t="s">
        <v>117</v>
      </c>
      <c r="AV37" s="52" t="s">
        <v>117</v>
      </c>
      <c r="AW37" s="52" t="s">
        <v>117</v>
      </c>
      <c r="AX37" s="53"/>
      <c r="AY37" s="53"/>
      <c r="AZ37" s="53"/>
      <c r="BA37" s="53"/>
      <c r="BB37" s="53"/>
      <c r="BC37" s="54"/>
    </row>
    <row r="38" ht="15.75" customHeight="1">
      <c r="A38" s="51" t="s">
        <v>534</v>
      </c>
      <c r="B38" s="52">
        <v>41.0</v>
      </c>
      <c r="C38" s="53"/>
      <c r="D38" s="52" t="s">
        <v>523</v>
      </c>
      <c r="E38" s="52" t="s">
        <v>535</v>
      </c>
      <c r="F38" s="52" t="s">
        <v>536</v>
      </c>
      <c r="G38" s="52" t="s">
        <v>109</v>
      </c>
      <c r="H38" s="52" t="s">
        <v>537</v>
      </c>
      <c r="I38" s="52" t="s">
        <v>111</v>
      </c>
      <c r="J38" s="53"/>
      <c r="K38" s="53"/>
      <c r="L38" s="52" t="s">
        <v>538</v>
      </c>
      <c r="M38" s="52" t="s">
        <v>246</v>
      </c>
      <c r="N38" s="52" t="s">
        <v>42</v>
      </c>
      <c r="O38" s="53"/>
      <c r="P38" s="47" t="s">
        <v>121</v>
      </c>
      <c r="Q38" s="52" t="s">
        <v>48</v>
      </c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7"/>
      <c r="AJ38" s="53"/>
      <c r="AK38" s="53"/>
      <c r="AL38" s="57"/>
      <c r="AM38" s="53"/>
      <c r="AN38" s="53"/>
      <c r="AO38" s="53"/>
      <c r="AP38" s="53"/>
      <c r="AQ38" s="53"/>
      <c r="AR38" s="53"/>
      <c r="AS38" s="53"/>
      <c r="AT38" s="57"/>
      <c r="AU38" s="57"/>
      <c r="AV38" s="52" t="s">
        <v>121</v>
      </c>
      <c r="AW38" s="57"/>
      <c r="AX38" s="53"/>
      <c r="AY38" s="53"/>
      <c r="AZ38" s="53"/>
      <c r="BA38" s="53"/>
      <c r="BB38" s="53"/>
      <c r="BC38" s="54"/>
    </row>
    <row r="39" ht="15.75" customHeight="1">
      <c r="A39" s="51" t="s">
        <v>539</v>
      </c>
      <c r="B39" s="52">
        <v>37.0</v>
      </c>
      <c r="C39" s="53"/>
      <c r="D39" s="52" t="s">
        <v>540</v>
      </c>
      <c r="E39" s="52" t="s">
        <v>541</v>
      </c>
      <c r="F39" s="52" t="s">
        <v>542</v>
      </c>
      <c r="G39" s="52" t="s">
        <v>109</v>
      </c>
      <c r="H39" s="52" t="s">
        <v>543</v>
      </c>
      <c r="I39" s="52" t="s">
        <v>163</v>
      </c>
      <c r="J39" s="56">
        <v>39480.0</v>
      </c>
      <c r="K39" s="52">
        <v>8.0202594008E11</v>
      </c>
      <c r="L39" s="52" t="s">
        <v>114</v>
      </c>
      <c r="M39" s="52" t="s">
        <v>115</v>
      </c>
      <c r="N39" s="52" t="s">
        <v>3</v>
      </c>
      <c r="O39" s="52" t="s">
        <v>175</v>
      </c>
      <c r="P39" s="47" t="s">
        <v>117</v>
      </c>
      <c r="Q39" s="52" t="s">
        <v>46</v>
      </c>
      <c r="R39" s="52" t="s">
        <v>117</v>
      </c>
      <c r="S39" s="52"/>
      <c r="T39" s="52" t="s">
        <v>544</v>
      </c>
      <c r="U39" s="52" t="s">
        <v>545</v>
      </c>
      <c r="V39" s="52" t="s">
        <v>546</v>
      </c>
      <c r="W39" s="52" t="s">
        <v>547</v>
      </c>
      <c r="X39" s="52" t="s">
        <v>117</v>
      </c>
      <c r="Y39" s="52" t="s">
        <v>117</v>
      </c>
      <c r="Z39" s="52" t="s">
        <v>117</v>
      </c>
      <c r="AA39" s="52" t="s">
        <v>121</v>
      </c>
      <c r="AB39" s="52">
        <v>6.0</v>
      </c>
      <c r="AC39" s="52" t="s">
        <v>121</v>
      </c>
      <c r="AD39" s="52" t="s">
        <v>122</v>
      </c>
      <c r="AE39" s="52" t="s">
        <v>121</v>
      </c>
      <c r="AF39" s="52" t="s">
        <v>122</v>
      </c>
      <c r="AG39" s="52" t="s">
        <v>121</v>
      </c>
      <c r="AH39" s="52" t="s">
        <v>122</v>
      </c>
      <c r="AI39" s="52" t="s">
        <v>117</v>
      </c>
      <c r="AJ39" s="52" t="s">
        <v>121</v>
      </c>
      <c r="AK39" s="52" t="s">
        <v>117</v>
      </c>
      <c r="AL39" s="52" t="s">
        <v>137</v>
      </c>
      <c r="AM39" s="52" t="s">
        <v>123</v>
      </c>
      <c r="AN39" s="52" t="s">
        <v>121</v>
      </c>
      <c r="AO39" s="53"/>
      <c r="AP39" s="53"/>
      <c r="AQ39" s="52" t="s">
        <v>452</v>
      </c>
      <c r="AR39" s="52" t="s">
        <v>222</v>
      </c>
      <c r="AS39" s="52" t="s">
        <v>262</v>
      </c>
      <c r="AT39" s="52" t="s">
        <v>117</v>
      </c>
      <c r="AU39" s="52" t="s">
        <v>117</v>
      </c>
      <c r="AV39" s="52" t="s">
        <v>117</v>
      </c>
      <c r="AW39" s="52" t="s">
        <v>117</v>
      </c>
      <c r="AX39" s="53"/>
      <c r="AY39" s="53"/>
      <c r="AZ39" s="53"/>
      <c r="BA39" s="53"/>
      <c r="BB39" s="53"/>
      <c r="BC39" s="54"/>
    </row>
    <row r="40" ht="15.75" customHeight="1">
      <c r="A40" s="51" t="s">
        <v>548</v>
      </c>
      <c r="B40" s="52">
        <v>38.0</v>
      </c>
      <c r="C40" s="53"/>
      <c r="D40" s="52" t="s">
        <v>549</v>
      </c>
      <c r="E40" s="52" t="s">
        <v>550</v>
      </c>
      <c r="F40" s="52" t="s">
        <v>551</v>
      </c>
      <c r="G40" s="52" t="s">
        <v>109</v>
      </c>
      <c r="H40" s="52" t="s">
        <v>552</v>
      </c>
      <c r="I40" s="52" t="s">
        <v>163</v>
      </c>
      <c r="J40" s="52" t="s">
        <v>553</v>
      </c>
      <c r="K40" s="55" t="s">
        <v>554</v>
      </c>
      <c r="L40" s="52" t="s">
        <v>257</v>
      </c>
      <c r="M40" s="52" t="s">
        <v>115</v>
      </c>
      <c r="N40" s="52" t="s">
        <v>3</v>
      </c>
      <c r="O40" s="52" t="s">
        <v>134</v>
      </c>
      <c r="P40" s="47" t="s">
        <v>117</v>
      </c>
      <c r="Q40" s="52" t="s">
        <v>50</v>
      </c>
      <c r="R40" s="52" t="s">
        <v>121</v>
      </c>
      <c r="S40" s="55"/>
      <c r="T40" s="55" t="s">
        <v>555</v>
      </c>
      <c r="U40" s="55" t="s">
        <v>555</v>
      </c>
      <c r="V40" s="55" t="s">
        <v>556</v>
      </c>
      <c r="W40" s="52" t="s">
        <v>557</v>
      </c>
      <c r="X40" s="52" t="s">
        <v>117</v>
      </c>
      <c r="Y40" s="52" t="s">
        <v>117</v>
      </c>
      <c r="Z40" s="52" t="s">
        <v>117</v>
      </c>
      <c r="AA40" s="52" t="s">
        <v>121</v>
      </c>
      <c r="AB40" s="52">
        <v>3.0</v>
      </c>
      <c r="AC40" s="52" t="s">
        <v>117</v>
      </c>
      <c r="AD40" s="52" t="s">
        <v>558</v>
      </c>
      <c r="AE40" s="52" t="s">
        <v>121</v>
      </c>
      <c r="AF40" s="52" t="s">
        <v>122</v>
      </c>
      <c r="AG40" s="52" t="s">
        <v>117</v>
      </c>
      <c r="AH40" s="52" t="s">
        <v>559</v>
      </c>
      <c r="AI40" s="52" t="s">
        <v>117</v>
      </c>
      <c r="AJ40" s="52" t="s">
        <v>117</v>
      </c>
      <c r="AK40" s="52" t="s">
        <v>121</v>
      </c>
      <c r="AL40" s="52" t="s">
        <v>122</v>
      </c>
      <c r="AM40" s="52" t="s">
        <v>123</v>
      </c>
      <c r="AN40" s="52" t="s">
        <v>121</v>
      </c>
      <c r="AO40" s="53"/>
      <c r="AP40" s="53"/>
      <c r="AQ40" s="52" t="s">
        <v>406</v>
      </c>
      <c r="AR40" s="52" t="s">
        <v>237</v>
      </c>
      <c r="AS40" s="53"/>
      <c r="AT40" s="52" t="s">
        <v>117</v>
      </c>
      <c r="AU40" s="52" t="s">
        <v>117</v>
      </c>
      <c r="AV40" s="52" t="s">
        <v>117</v>
      </c>
      <c r="AW40" s="52" t="s">
        <v>117</v>
      </c>
      <c r="AX40" s="53"/>
      <c r="AY40" s="53"/>
      <c r="AZ40" s="53"/>
      <c r="BA40" s="53"/>
      <c r="BB40" s="53"/>
      <c r="BC40" s="54"/>
    </row>
    <row r="41" ht="15.75" customHeight="1">
      <c r="A41" s="51" t="s">
        <v>560</v>
      </c>
      <c r="B41" s="52">
        <v>38.0</v>
      </c>
      <c r="C41" s="53"/>
      <c r="D41" s="52" t="s">
        <v>561</v>
      </c>
      <c r="E41" s="52" t="s">
        <v>562</v>
      </c>
      <c r="F41" s="52" t="s">
        <v>563</v>
      </c>
      <c r="G41" s="52" t="s">
        <v>109</v>
      </c>
      <c r="H41" s="52" t="s">
        <v>564</v>
      </c>
      <c r="I41" s="52" t="s">
        <v>111</v>
      </c>
      <c r="J41" s="56">
        <v>39357.0</v>
      </c>
      <c r="K41" s="55" t="s">
        <v>565</v>
      </c>
      <c r="L41" s="52" t="s">
        <v>149</v>
      </c>
      <c r="M41" s="52" t="s">
        <v>150</v>
      </c>
      <c r="N41" s="52" t="s">
        <v>3</v>
      </c>
      <c r="O41" s="52" t="s">
        <v>566</v>
      </c>
      <c r="P41" s="47" t="s">
        <v>117</v>
      </c>
      <c r="Q41" s="52" t="s">
        <v>50</v>
      </c>
      <c r="R41" s="52" t="s">
        <v>121</v>
      </c>
      <c r="S41" s="55"/>
      <c r="T41" s="55" t="s">
        <v>567</v>
      </c>
      <c r="U41" s="55" t="s">
        <v>567</v>
      </c>
      <c r="V41" s="60"/>
      <c r="W41" s="52" t="s">
        <v>568</v>
      </c>
      <c r="X41" s="52" t="s">
        <v>117</v>
      </c>
      <c r="Y41" s="52" t="s">
        <v>117</v>
      </c>
      <c r="Z41" s="52" t="s">
        <v>117</v>
      </c>
      <c r="AA41" s="52" t="s">
        <v>117</v>
      </c>
      <c r="AB41" s="52">
        <v>5.0</v>
      </c>
      <c r="AC41" s="52" t="s">
        <v>117</v>
      </c>
      <c r="AD41" s="52" t="s">
        <v>261</v>
      </c>
      <c r="AE41" s="52" t="s">
        <v>117</v>
      </c>
      <c r="AF41" s="52" t="s">
        <v>261</v>
      </c>
      <c r="AG41" s="52" t="s">
        <v>121</v>
      </c>
      <c r="AH41" s="52" t="s">
        <v>261</v>
      </c>
      <c r="AI41" s="52" t="s">
        <v>117</v>
      </c>
      <c r="AJ41" s="52" t="s">
        <v>117</v>
      </c>
      <c r="AK41" s="52" t="s">
        <v>121</v>
      </c>
      <c r="AL41" s="52" t="s">
        <v>122</v>
      </c>
      <c r="AM41" s="52" t="s">
        <v>221</v>
      </c>
      <c r="AN41" s="52" t="s">
        <v>121</v>
      </c>
      <c r="AO41" s="53"/>
      <c r="AP41" s="53"/>
      <c r="AQ41" s="52" t="s">
        <v>569</v>
      </c>
      <c r="AR41" s="52" t="s">
        <v>570</v>
      </c>
      <c r="AS41" s="52" t="s">
        <v>421</v>
      </c>
      <c r="AT41" s="52" t="s">
        <v>117</v>
      </c>
      <c r="AU41" s="52" t="s">
        <v>117</v>
      </c>
      <c r="AV41" s="52" t="s">
        <v>117</v>
      </c>
      <c r="AW41" s="52" t="s">
        <v>117</v>
      </c>
      <c r="AX41" s="53"/>
      <c r="AY41" s="53"/>
      <c r="AZ41" s="53"/>
      <c r="BA41" s="53"/>
      <c r="BB41" s="53"/>
      <c r="BC41" s="54"/>
    </row>
    <row r="42" ht="15.75" customHeight="1">
      <c r="A42" s="51" t="s">
        <v>571</v>
      </c>
      <c r="B42" s="52">
        <v>42.0</v>
      </c>
      <c r="C42" s="53"/>
      <c r="D42" s="52" t="s">
        <v>572</v>
      </c>
      <c r="E42" s="52" t="s">
        <v>573</v>
      </c>
      <c r="F42" s="52" t="s">
        <v>574</v>
      </c>
      <c r="G42" s="52" t="s">
        <v>109</v>
      </c>
      <c r="H42" s="52" t="s">
        <v>575</v>
      </c>
      <c r="I42" s="52" t="s">
        <v>111</v>
      </c>
      <c r="J42" s="56">
        <v>39244.0</v>
      </c>
      <c r="K42" s="53"/>
      <c r="L42" s="52" t="s">
        <v>245</v>
      </c>
      <c r="M42" s="52" t="s">
        <v>246</v>
      </c>
      <c r="N42" s="52" t="s">
        <v>42</v>
      </c>
      <c r="O42" s="52" t="s">
        <v>175</v>
      </c>
      <c r="P42" s="48"/>
      <c r="Q42" s="52" t="s">
        <v>44</v>
      </c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7"/>
      <c r="AJ42" s="53"/>
      <c r="AK42" s="53"/>
      <c r="AL42" s="57"/>
      <c r="AM42" s="53"/>
      <c r="AN42" s="53"/>
      <c r="AO42" s="53"/>
      <c r="AP42" s="53"/>
      <c r="AQ42" s="53"/>
      <c r="AR42" s="53"/>
      <c r="AS42" s="53"/>
      <c r="AT42" s="52" t="s">
        <v>117</v>
      </c>
      <c r="AU42" s="52" t="s">
        <v>117</v>
      </c>
      <c r="AV42" s="52" t="s">
        <v>117</v>
      </c>
      <c r="AW42" s="57"/>
      <c r="AX42" s="53"/>
      <c r="AY42" s="53"/>
      <c r="AZ42" s="53"/>
      <c r="BA42" s="53"/>
      <c r="BB42" s="53"/>
      <c r="BC42" s="54"/>
    </row>
    <row r="43" ht="15.75" customHeight="1">
      <c r="A43" s="51" t="s">
        <v>576</v>
      </c>
      <c r="B43" s="52">
        <v>39.0</v>
      </c>
      <c r="C43" s="53"/>
      <c r="D43" s="52" t="s">
        <v>577</v>
      </c>
      <c r="E43" s="52" t="s">
        <v>578</v>
      </c>
      <c r="F43" s="52" t="s">
        <v>579</v>
      </c>
      <c r="G43" s="52" t="s">
        <v>109</v>
      </c>
      <c r="H43" s="52" t="s">
        <v>580</v>
      </c>
      <c r="I43" s="52" t="s">
        <v>111</v>
      </c>
      <c r="J43" s="52" t="s">
        <v>581</v>
      </c>
      <c r="K43" s="53"/>
      <c r="L43" s="52" t="s">
        <v>270</v>
      </c>
      <c r="M43" s="52" t="s">
        <v>271</v>
      </c>
      <c r="N43" s="52" t="s">
        <v>3</v>
      </c>
      <c r="O43" s="52" t="s">
        <v>272</v>
      </c>
      <c r="P43" s="47" t="s">
        <v>117</v>
      </c>
      <c r="Q43" s="52" t="s">
        <v>48</v>
      </c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7"/>
      <c r="AJ43" s="53"/>
      <c r="AK43" s="53"/>
      <c r="AL43" s="57"/>
      <c r="AM43" s="53"/>
      <c r="AN43" s="53"/>
      <c r="AO43" s="53"/>
      <c r="AP43" s="53"/>
      <c r="AQ43" s="53"/>
      <c r="AR43" s="53"/>
      <c r="AS43" s="53"/>
      <c r="AT43" s="52" t="s">
        <v>117</v>
      </c>
      <c r="AU43" s="52" t="s">
        <v>117</v>
      </c>
      <c r="AV43" s="52" t="s">
        <v>117</v>
      </c>
      <c r="AW43" s="57"/>
      <c r="AX43" s="53"/>
      <c r="AY43" s="53"/>
      <c r="AZ43" s="53"/>
      <c r="BA43" s="53"/>
      <c r="BB43" s="53"/>
      <c r="BC43" s="54"/>
    </row>
    <row r="44" ht="15.75" customHeight="1">
      <c r="A44" s="51" t="s">
        <v>582</v>
      </c>
      <c r="B44" s="52">
        <v>35.0</v>
      </c>
      <c r="C44" s="53"/>
      <c r="D44" s="52" t="s">
        <v>583</v>
      </c>
      <c r="E44" s="52" t="s">
        <v>584</v>
      </c>
      <c r="F44" s="52" t="s">
        <v>585</v>
      </c>
      <c r="G44" s="52" t="s">
        <v>109</v>
      </c>
      <c r="H44" s="52" t="s">
        <v>586</v>
      </c>
      <c r="I44" s="52" t="s">
        <v>163</v>
      </c>
      <c r="J44" s="52" t="s">
        <v>587</v>
      </c>
      <c r="K44" s="52">
        <v>7.02145213089E11</v>
      </c>
      <c r="L44" s="52" t="s">
        <v>133</v>
      </c>
      <c r="M44" s="52" t="s">
        <v>115</v>
      </c>
      <c r="N44" s="52" t="s">
        <v>3</v>
      </c>
      <c r="O44" s="52" t="s">
        <v>230</v>
      </c>
      <c r="P44" s="47" t="s">
        <v>117</v>
      </c>
      <c r="Q44" s="52" t="s">
        <v>44</v>
      </c>
      <c r="R44" s="52" t="s">
        <v>121</v>
      </c>
      <c r="S44" s="52"/>
      <c r="T44" s="52">
        <v>7.91086027E8</v>
      </c>
      <c r="U44" s="52">
        <v>7.34420822E8</v>
      </c>
      <c r="V44" s="52">
        <v>7.34420822E8</v>
      </c>
      <c r="W44" s="52" t="s">
        <v>588</v>
      </c>
      <c r="X44" s="52" t="s">
        <v>117</v>
      </c>
      <c r="Y44" s="52" t="s">
        <v>117</v>
      </c>
      <c r="Z44" s="52" t="s">
        <v>117</v>
      </c>
      <c r="AA44" s="52" t="s">
        <v>121</v>
      </c>
      <c r="AB44" s="52">
        <v>4.0</v>
      </c>
      <c r="AC44" s="52" t="s">
        <v>117</v>
      </c>
      <c r="AD44" s="52" t="s">
        <v>589</v>
      </c>
      <c r="AE44" s="53"/>
      <c r="AF44" s="52" t="s">
        <v>288</v>
      </c>
      <c r="AG44" s="52" t="s">
        <v>121</v>
      </c>
      <c r="AH44" s="52" t="s">
        <v>122</v>
      </c>
      <c r="AI44" s="52" t="s">
        <v>117</v>
      </c>
      <c r="AJ44" s="52" t="s">
        <v>121</v>
      </c>
      <c r="AK44" s="52" t="s">
        <v>121</v>
      </c>
      <c r="AL44" s="52" t="s">
        <v>122</v>
      </c>
      <c r="AM44" s="52" t="s">
        <v>138</v>
      </c>
      <c r="AN44" s="53"/>
      <c r="AO44" s="53"/>
      <c r="AP44" s="53"/>
      <c r="AQ44" s="52" t="s">
        <v>590</v>
      </c>
      <c r="AR44" s="52" t="s">
        <v>591</v>
      </c>
      <c r="AS44" s="52" t="s">
        <v>141</v>
      </c>
      <c r="AT44" s="52" t="s">
        <v>117</v>
      </c>
      <c r="AU44" s="52" t="s">
        <v>117</v>
      </c>
      <c r="AV44" s="52" t="s">
        <v>117</v>
      </c>
      <c r="AW44" s="53"/>
      <c r="AX44" s="53"/>
      <c r="AY44" s="53"/>
      <c r="AZ44" s="53"/>
      <c r="BA44" s="53"/>
      <c r="BB44" s="53"/>
      <c r="BC44" s="54"/>
    </row>
    <row r="45" ht="15.75" customHeight="1">
      <c r="A45" s="51" t="s">
        <v>592</v>
      </c>
      <c r="B45" s="52">
        <v>42.0</v>
      </c>
      <c r="C45" s="53"/>
      <c r="D45" s="52" t="s">
        <v>593</v>
      </c>
      <c r="E45" s="52" t="s">
        <v>594</v>
      </c>
      <c r="F45" s="52" t="s">
        <v>595</v>
      </c>
      <c r="G45" s="52" t="s">
        <v>109</v>
      </c>
      <c r="H45" s="52" t="s">
        <v>596</v>
      </c>
      <c r="I45" s="52" t="s">
        <v>111</v>
      </c>
      <c r="J45" s="52" t="s">
        <v>597</v>
      </c>
      <c r="K45" s="55" t="s">
        <v>598</v>
      </c>
      <c r="L45" s="52" t="s">
        <v>257</v>
      </c>
      <c r="M45" s="52" t="s">
        <v>115</v>
      </c>
      <c r="N45" s="52" t="s">
        <v>3</v>
      </c>
      <c r="O45" s="52" t="s">
        <v>175</v>
      </c>
      <c r="P45" s="47" t="s">
        <v>117</v>
      </c>
      <c r="Q45" s="52" t="s">
        <v>50</v>
      </c>
      <c r="R45" s="52" t="s">
        <v>117</v>
      </c>
      <c r="S45" s="55"/>
      <c r="T45" s="55" t="s">
        <v>599</v>
      </c>
      <c r="U45" s="55" t="s">
        <v>599</v>
      </c>
      <c r="V45" s="55" t="s">
        <v>600</v>
      </c>
      <c r="W45" s="52" t="s">
        <v>601</v>
      </c>
      <c r="X45" s="52" t="s">
        <v>117</v>
      </c>
      <c r="Y45" s="52" t="s">
        <v>117</v>
      </c>
      <c r="Z45" s="52" t="s">
        <v>117</v>
      </c>
      <c r="AA45" s="52" t="s">
        <v>117</v>
      </c>
      <c r="AB45" s="52">
        <v>6.0</v>
      </c>
      <c r="AC45" s="52" t="s">
        <v>121</v>
      </c>
      <c r="AD45" s="52" t="s">
        <v>122</v>
      </c>
      <c r="AE45" s="52" t="s">
        <v>117</v>
      </c>
      <c r="AF45" s="52" t="s">
        <v>261</v>
      </c>
      <c r="AG45" s="52" t="s">
        <v>121</v>
      </c>
      <c r="AH45" s="52" t="s">
        <v>122</v>
      </c>
      <c r="AI45" s="52" t="s">
        <v>121</v>
      </c>
      <c r="AJ45" s="52" t="s">
        <v>117</v>
      </c>
      <c r="AK45" s="52" t="s">
        <v>121</v>
      </c>
      <c r="AL45" s="52" t="s">
        <v>122</v>
      </c>
      <c r="AM45" s="52" t="s">
        <v>123</v>
      </c>
      <c r="AN45" s="52" t="s">
        <v>121</v>
      </c>
      <c r="AO45" s="53"/>
      <c r="AP45" s="53"/>
      <c r="AQ45" s="52" t="s">
        <v>602</v>
      </c>
      <c r="AR45" s="52" t="s">
        <v>603</v>
      </c>
      <c r="AS45" s="52" t="s">
        <v>181</v>
      </c>
      <c r="AT45" s="52" t="s">
        <v>117</v>
      </c>
      <c r="AU45" s="52" t="s">
        <v>117</v>
      </c>
      <c r="AV45" s="52" t="s">
        <v>117</v>
      </c>
      <c r="AW45" s="52" t="s">
        <v>117</v>
      </c>
      <c r="AX45" s="53"/>
      <c r="AY45" s="53"/>
      <c r="AZ45" s="53"/>
      <c r="BA45" s="53"/>
      <c r="BB45" s="53"/>
      <c r="BC45" s="54"/>
    </row>
    <row r="46" ht="15.75" customHeight="1">
      <c r="A46" s="51" t="s">
        <v>604</v>
      </c>
      <c r="B46" s="52">
        <v>47.0</v>
      </c>
      <c r="C46" s="53"/>
      <c r="D46" s="52" t="s">
        <v>605</v>
      </c>
      <c r="E46" s="52" t="s">
        <v>606</v>
      </c>
      <c r="F46" s="52" t="s">
        <v>607</v>
      </c>
      <c r="G46" s="52" t="s">
        <v>109</v>
      </c>
      <c r="H46" s="52" t="s">
        <v>608</v>
      </c>
      <c r="I46" s="52" t="s">
        <v>111</v>
      </c>
      <c r="J46" s="56">
        <v>39306.0</v>
      </c>
      <c r="K46" s="52">
        <v>7.12081299083E11</v>
      </c>
      <c r="L46" s="52" t="s">
        <v>133</v>
      </c>
      <c r="M46" s="52" t="s">
        <v>115</v>
      </c>
      <c r="N46" s="52" t="s">
        <v>3</v>
      </c>
      <c r="O46" s="52" t="s">
        <v>116</v>
      </c>
      <c r="P46" s="47" t="s">
        <v>117</v>
      </c>
      <c r="Q46" s="52" t="s">
        <v>44</v>
      </c>
      <c r="R46" s="52" t="s">
        <v>117</v>
      </c>
      <c r="S46" s="52"/>
      <c r="T46" s="52">
        <v>6.56582052E8</v>
      </c>
      <c r="U46" s="52">
        <v>6.56582052E8</v>
      </c>
      <c r="V46" s="52">
        <v>7.31756475E8</v>
      </c>
      <c r="W46" s="52" t="s">
        <v>609</v>
      </c>
      <c r="X46" s="52" t="s">
        <v>117</v>
      </c>
      <c r="Y46" s="52" t="s">
        <v>121</v>
      </c>
      <c r="Z46" s="52" t="s">
        <v>121</v>
      </c>
      <c r="AA46" s="52" t="s">
        <v>121</v>
      </c>
      <c r="AB46" s="52">
        <v>5.0</v>
      </c>
      <c r="AC46" s="52" t="s">
        <v>117</v>
      </c>
      <c r="AD46" s="52" t="s">
        <v>610</v>
      </c>
      <c r="AE46" s="53"/>
      <c r="AF46" s="53"/>
      <c r="AG46" s="52" t="s">
        <v>121</v>
      </c>
      <c r="AH46" s="52" t="s">
        <v>122</v>
      </c>
      <c r="AI46" s="52" t="s">
        <v>117</v>
      </c>
      <c r="AJ46" s="52" t="s">
        <v>121</v>
      </c>
      <c r="AK46" s="52" t="s">
        <v>117</v>
      </c>
      <c r="AL46" s="52" t="s">
        <v>137</v>
      </c>
      <c r="AM46" s="52" t="s">
        <v>138</v>
      </c>
      <c r="AN46" s="53"/>
      <c r="AO46" s="53"/>
      <c r="AP46" s="53"/>
      <c r="AQ46" s="52" t="s">
        <v>611</v>
      </c>
      <c r="AR46" s="52" t="s">
        <v>612</v>
      </c>
      <c r="AS46" s="52" t="s">
        <v>156</v>
      </c>
      <c r="AT46" s="52" t="s">
        <v>117</v>
      </c>
      <c r="AU46" s="52" t="s">
        <v>117</v>
      </c>
      <c r="AV46" s="52" t="s">
        <v>117</v>
      </c>
      <c r="AW46" s="53"/>
      <c r="AX46" s="53"/>
      <c r="AY46" s="53"/>
      <c r="AZ46" s="53"/>
      <c r="BA46" s="53"/>
      <c r="BB46" s="53"/>
      <c r="BC46" s="54"/>
    </row>
    <row r="47" ht="15.75" customHeight="1">
      <c r="A47" s="51" t="s">
        <v>613</v>
      </c>
      <c r="B47" s="52">
        <v>35.0</v>
      </c>
      <c r="C47" s="53"/>
      <c r="D47" s="52" t="s">
        <v>44</v>
      </c>
      <c r="E47" s="52" t="s">
        <v>614</v>
      </c>
      <c r="F47" s="52" t="s">
        <v>615</v>
      </c>
      <c r="G47" s="52" t="s">
        <v>109</v>
      </c>
      <c r="H47" s="52" t="s">
        <v>616</v>
      </c>
      <c r="I47" s="52" t="s">
        <v>111</v>
      </c>
      <c r="J47" s="56">
        <v>38935.0</v>
      </c>
      <c r="K47" s="52">
        <v>6.06080410081E11</v>
      </c>
      <c r="L47" s="52" t="s">
        <v>617</v>
      </c>
      <c r="M47" s="52" t="s">
        <v>115</v>
      </c>
      <c r="N47" s="52" t="s">
        <v>3</v>
      </c>
      <c r="O47" s="52" t="s">
        <v>618</v>
      </c>
      <c r="P47" s="47" t="s">
        <v>117</v>
      </c>
      <c r="Q47" s="52" t="s">
        <v>44</v>
      </c>
      <c r="R47" s="52" t="s">
        <v>121</v>
      </c>
      <c r="S47" s="52"/>
      <c r="T47" s="52">
        <v>7.8583465E8</v>
      </c>
      <c r="U47" s="52">
        <v>7.8583465E8</v>
      </c>
      <c r="V47" s="52" t="s">
        <v>619</v>
      </c>
      <c r="W47" s="52" t="s">
        <v>620</v>
      </c>
      <c r="X47" s="52" t="s">
        <v>117</v>
      </c>
      <c r="Y47" s="52" t="s">
        <v>117</v>
      </c>
      <c r="Z47" s="52" t="s">
        <v>117</v>
      </c>
      <c r="AA47" s="52" t="s">
        <v>121</v>
      </c>
      <c r="AB47" s="52">
        <v>15.0</v>
      </c>
      <c r="AC47" s="52" t="s">
        <v>121</v>
      </c>
      <c r="AD47" s="52" t="s">
        <v>122</v>
      </c>
      <c r="AE47" s="52" t="s">
        <v>117</v>
      </c>
      <c r="AF47" s="52" t="s">
        <v>367</v>
      </c>
      <c r="AG47" s="52" t="s">
        <v>117</v>
      </c>
      <c r="AH47" s="52" t="s">
        <v>621</v>
      </c>
      <c r="AI47" s="52" t="s">
        <v>121</v>
      </c>
      <c r="AJ47" s="52" t="s">
        <v>117</v>
      </c>
      <c r="AK47" s="52" t="s">
        <v>121</v>
      </c>
      <c r="AL47" s="52" t="s">
        <v>122</v>
      </c>
      <c r="AM47" s="52" t="s">
        <v>138</v>
      </c>
      <c r="AN47" s="53"/>
      <c r="AO47" s="53"/>
      <c r="AP47" s="53"/>
      <c r="AQ47" s="52" t="s">
        <v>237</v>
      </c>
      <c r="AR47" s="52" t="s">
        <v>622</v>
      </c>
      <c r="AS47" s="52" t="s">
        <v>406</v>
      </c>
      <c r="AT47" s="52" t="s">
        <v>117</v>
      </c>
      <c r="AU47" s="52" t="s">
        <v>117</v>
      </c>
      <c r="AV47" s="52" t="s">
        <v>117</v>
      </c>
      <c r="AW47" s="53"/>
      <c r="AX47" s="53"/>
      <c r="AY47" s="53"/>
      <c r="AZ47" s="53"/>
      <c r="BA47" s="53"/>
      <c r="BB47" s="53"/>
      <c r="BC47" s="54"/>
    </row>
    <row r="48" ht="15.75" customHeight="1">
      <c r="A48" s="51" t="s">
        <v>623</v>
      </c>
      <c r="B48" s="52">
        <v>36.0</v>
      </c>
      <c r="C48" s="53"/>
      <c r="D48" s="52" t="s">
        <v>624</v>
      </c>
      <c r="E48" s="52" t="s">
        <v>625</v>
      </c>
      <c r="F48" s="52" t="s">
        <v>626</v>
      </c>
      <c r="G48" s="52" t="s">
        <v>109</v>
      </c>
      <c r="H48" s="52" t="s">
        <v>627</v>
      </c>
      <c r="I48" s="52" t="s">
        <v>163</v>
      </c>
      <c r="J48" s="56">
        <v>39306.0</v>
      </c>
      <c r="K48" s="52">
        <v>7.1208555708E11</v>
      </c>
      <c r="L48" s="52" t="s">
        <v>628</v>
      </c>
      <c r="M48" s="52" t="s">
        <v>271</v>
      </c>
      <c r="N48" s="52" t="s">
        <v>3</v>
      </c>
      <c r="O48" s="52" t="s">
        <v>566</v>
      </c>
      <c r="P48" s="47" t="s">
        <v>117</v>
      </c>
      <c r="Q48" s="52" t="s">
        <v>46</v>
      </c>
      <c r="R48" s="52" t="s">
        <v>121</v>
      </c>
      <c r="S48" s="52"/>
      <c r="T48" s="52" t="s">
        <v>629</v>
      </c>
      <c r="U48" s="52" t="s">
        <v>629</v>
      </c>
      <c r="V48" s="52" t="s">
        <v>630</v>
      </c>
      <c r="W48" s="52" t="s">
        <v>631</v>
      </c>
      <c r="X48" s="52" t="s">
        <v>117</v>
      </c>
      <c r="Y48" s="52" t="s">
        <v>117</v>
      </c>
      <c r="Z48" s="52" t="s">
        <v>121</v>
      </c>
      <c r="AA48" s="52" t="s">
        <v>121</v>
      </c>
      <c r="AB48" s="52">
        <v>5.0</v>
      </c>
      <c r="AC48" s="52" t="s">
        <v>121</v>
      </c>
      <c r="AD48" s="52" t="s">
        <v>122</v>
      </c>
      <c r="AE48" s="52" t="s">
        <v>121</v>
      </c>
      <c r="AF48" s="52" t="s">
        <v>122</v>
      </c>
      <c r="AG48" s="52" t="s">
        <v>121</v>
      </c>
      <c r="AH48" s="52" t="s">
        <v>122</v>
      </c>
      <c r="AI48" s="52" t="s">
        <v>121</v>
      </c>
      <c r="AJ48" s="52" t="s">
        <v>121</v>
      </c>
      <c r="AK48" s="52" t="s">
        <v>117</v>
      </c>
      <c r="AL48" s="52" t="s">
        <v>632</v>
      </c>
      <c r="AM48" s="53"/>
      <c r="AN48" s="52" t="s">
        <v>121</v>
      </c>
      <c r="AO48" s="53"/>
      <c r="AP48" s="53"/>
      <c r="AQ48" s="52" t="s">
        <v>181</v>
      </c>
      <c r="AR48" s="52" t="s">
        <v>262</v>
      </c>
      <c r="AS48" s="52" t="s">
        <v>406</v>
      </c>
      <c r="AT48" s="52" t="s">
        <v>117</v>
      </c>
      <c r="AU48" s="52" t="s">
        <v>117</v>
      </c>
      <c r="AV48" s="52" t="s">
        <v>117</v>
      </c>
      <c r="AW48" s="52" t="s">
        <v>117</v>
      </c>
      <c r="AX48" s="53"/>
      <c r="AY48" s="53"/>
      <c r="AZ48" s="53"/>
      <c r="BA48" s="53"/>
      <c r="BB48" s="53"/>
      <c r="BC48" s="54"/>
    </row>
    <row r="49" ht="15.75" customHeight="1">
      <c r="A49" s="51" t="s">
        <v>633</v>
      </c>
      <c r="B49" s="52">
        <v>35.0</v>
      </c>
      <c r="C49" s="53"/>
      <c r="D49" s="52" t="s">
        <v>634</v>
      </c>
      <c r="E49" s="52" t="s">
        <v>635</v>
      </c>
      <c r="F49" s="52" t="s">
        <v>636</v>
      </c>
      <c r="G49" s="52" t="s">
        <v>109</v>
      </c>
      <c r="H49" s="52" t="s">
        <v>637</v>
      </c>
      <c r="I49" s="52" t="s">
        <v>111</v>
      </c>
      <c r="J49" s="52" t="s">
        <v>638</v>
      </c>
      <c r="K49" s="55" t="s">
        <v>639</v>
      </c>
      <c r="L49" s="52" t="s">
        <v>257</v>
      </c>
      <c r="M49" s="52" t="s">
        <v>115</v>
      </c>
      <c r="N49" s="52" t="s">
        <v>3</v>
      </c>
      <c r="O49" s="52" t="s">
        <v>272</v>
      </c>
      <c r="P49" s="47" t="s">
        <v>117</v>
      </c>
      <c r="Q49" s="52" t="s">
        <v>50</v>
      </c>
      <c r="R49" s="52" t="s">
        <v>121</v>
      </c>
      <c r="S49" s="55"/>
      <c r="T49" s="55" t="s">
        <v>640</v>
      </c>
      <c r="U49" s="55" t="s">
        <v>640</v>
      </c>
      <c r="V49" s="55" t="s">
        <v>641</v>
      </c>
      <c r="W49" s="52" t="s">
        <v>642</v>
      </c>
      <c r="X49" s="52" t="s">
        <v>117</v>
      </c>
      <c r="Y49" s="52" t="s">
        <v>117</v>
      </c>
      <c r="Z49" s="52" t="s">
        <v>121</v>
      </c>
      <c r="AA49" s="52" t="s">
        <v>121</v>
      </c>
      <c r="AB49" s="52">
        <v>6.0</v>
      </c>
      <c r="AC49" s="52" t="s">
        <v>121</v>
      </c>
      <c r="AD49" s="52" t="s">
        <v>122</v>
      </c>
      <c r="AE49" s="52" t="s">
        <v>121</v>
      </c>
      <c r="AF49" s="52" t="s">
        <v>122</v>
      </c>
      <c r="AG49" s="52" t="s">
        <v>117</v>
      </c>
      <c r="AH49" s="52" t="s">
        <v>261</v>
      </c>
      <c r="AI49" s="52" t="s">
        <v>117</v>
      </c>
      <c r="AJ49" s="52" t="s">
        <v>121</v>
      </c>
      <c r="AK49" s="52" t="s">
        <v>121</v>
      </c>
      <c r="AL49" s="52" t="s">
        <v>122</v>
      </c>
      <c r="AM49" s="52" t="s">
        <v>138</v>
      </c>
      <c r="AN49" s="52" t="s">
        <v>121</v>
      </c>
      <c r="AO49" s="53"/>
      <c r="AP49" s="53"/>
      <c r="AQ49" s="52" t="s">
        <v>404</v>
      </c>
      <c r="AR49" s="52" t="s">
        <v>124</v>
      </c>
      <c r="AS49" s="52" t="s">
        <v>156</v>
      </c>
      <c r="AT49" s="52" t="s">
        <v>117</v>
      </c>
      <c r="AU49" s="52" t="s">
        <v>117</v>
      </c>
      <c r="AV49" s="52" t="s">
        <v>117</v>
      </c>
      <c r="AW49" s="52" t="s">
        <v>117</v>
      </c>
      <c r="AX49" s="53"/>
      <c r="AY49" s="53"/>
      <c r="AZ49" s="53"/>
      <c r="BA49" s="53"/>
      <c r="BB49" s="53"/>
      <c r="BC49" s="54"/>
    </row>
    <row r="50" ht="15.75" customHeight="1">
      <c r="A50" s="51" t="s">
        <v>643</v>
      </c>
      <c r="B50" s="52">
        <v>42.0</v>
      </c>
      <c r="C50" s="53"/>
      <c r="D50" s="52" t="s">
        <v>634</v>
      </c>
      <c r="E50" s="52" t="s">
        <v>644</v>
      </c>
      <c r="F50" s="52" t="s">
        <v>645</v>
      </c>
      <c r="G50" s="52" t="s">
        <v>109</v>
      </c>
      <c r="H50" s="52" t="s">
        <v>646</v>
      </c>
      <c r="I50" s="52" t="s">
        <v>163</v>
      </c>
      <c r="J50" s="52" t="s">
        <v>647</v>
      </c>
      <c r="K50" s="53"/>
      <c r="L50" s="52" t="s">
        <v>648</v>
      </c>
      <c r="M50" s="52" t="s">
        <v>206</v>
      </c>
      <c r="N50" s="52" t="s">
        <v>3</v>
      </c>
      <c r="O50" s="52" t="s">
        <v>362</v>
      </c>
      <c r="P50" s="47" t="s">
        <v>117</v>
      </c>
      <c r="Q50" s="52" t="s">
        <v>48</v>
      </c>
      <c r="R50" s="53"/>
      <c r="S50" s="52"/>
      <c r="T50" s="52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7"/>
      <c r="AJ50" s="53"/>
      <c r="AK50" s="53"/>
      <c r="AL50" s="57"/>
      <c r="AM50" s="53"/>
      <c r="AN50" s="53"/>
      <c r="AO50" s="53"/>
      <c r="AP50" s="53"/>
      <c r="AQ50" s="53"/>
      <c r="AR50" s="53"/>
      <c r="AS50" s="53"/>
      <c r="AT50" s="52" t="s">
        <v>117</v>
      </c>
      <c r="AU50" s="52" t="s">
        <v>117</v>
      </c>
      <c r="AV50" s="52" t="s">
        <v>117</v>
      </c>
      <c r="AW50" s="57"/>
      <c r="AX50" s="53"/>
      <c r="AY50" s="53"/>
      <c r="AZ50" s="53"/>
      <c r="BA50" s="53"/>
      <c r="BB50" s="53"/>
      <c r="BC50" s="54"/>
    </row>
    <row r="51" ht="15.75" customHeight="1">
      <c r="A51" s="51" t="s">
        <v>649</v>
      </c>
      <c r="B51" s="52">
        <v>37.0</v>
      </c>
      <c r="C51" s="53"/>
      <c r="D51" s="52" t="s">
        <v>650</v>
      </c>
      <c r="E51" s="52" t="s">
        <v>651</v>
      </c>
      <c r="F51" s="52" t="s">
        <v>652</v>
      </c>
      <c r="G51" s="52" t="s">
        <v>109</v>
      </c>
      <c r="H51" s="52" t="s">
        <v>653</v>
      </c>
      <c r="I51" s="52" t="s">
        <v>111</v>
      </c>
      <c r="J51" s="52" t="s">
        <v>654</v>
      </c>
      <c r="K51" s="52">
        <v>7.11141167082E11</v>
      </c>
      <c r="L51" s="52" t="s">
        <v>114</v>
      </c>
      <c r="M51" s="52" t="s">
        <v>115</v>
      </c>
      <c r="N51" s="52" t="s">
        <v>3</v>
      </c>
      <c r="O51" s="52" t="s">
        <v>175</v>
      </c>
      <c r="P51" s="47" t="s">
        <v>117</v>
      </c>
      <c r="Q51" s="52" t="s">
        <v>46</v>
      </c>
      <c r="R51" s="52" t="s">
        <v>117</v>
      </c>
      <c r="S51" s="52"/>
      <c r="T51" s="52" t="s">
        <v>655</v>
      </c>
      <c r="U51" s="52" t="s">
        <v>655</v>
      </c>
      <c r="V51" s="52" t="s">
        <v>656</v>
      </c>
      <c r="W51" s="52" t="s">
        <v>657</v>
      </c>
      <c r="X51" s="52" t="s">
        <v>117</v>
      </c>
      <c r="Y51" s="52" t="s">
        <v>117</v>
      </c>
      <c r="Z51" s="52" t="s">
        <v>117</v>
      </c>
      <c r="AA51" s="52" t="s">
        <v>117</v>
      </c>
      <c r="AB51" s="52">
        <v>5.0</v>
      </c>
      <c r="AC51" s="52" t="s">
        <v>117</v>
      </c>
      <c r="AD51" s="52" t="s">
        <v>288</v>
      </c>
      <c r="AE51" s="52" t="s">
        <v>117</v>
      </c>
      <c r="AF51" s="52" t="s">
        <v>288</v>
      </c>
      <c r="AG51" s="52" t="s">
        <v>121</v>
      </c>
      <c r="AH51" s="52" t="s">
        <v>122</v>
      </c>
      <c r="AI51" s="52" t="s">
        <v>117</v>
      </c>
      <c r="AJ51" s="52" t="s">
        <v>117</v>
      </c>
      <c r="AK51" s="52" t="s">
        <v>117</v>
      </c>
      <c r="AL51" s="52" t="s">
        <v>137</v>
      </c>
      <c r="AM51" s="52" t="s">
        <v>138</v>
      </c>
      <c r="AN51" s="52" t="s">
        <v>121</v>
      </c>
      <c r="AO51" s="53"/>
      <c r="AP51" s="53"/>
      <c r="AQ51" s="52" t="s">
        <v>124</v>
      </c>
      <c r="AR51" s="52" t="s">
        <v>125</v>
      </c>
      <c r="AS51" s="52" t="s">
        <v>421</v>
      </c>
      <c r="AT51" s="52" t="s">
        <v>117</v>
      </c>
      <c r="AU51" s="52" t="s">
        <v>117</v>
      </c>
      <c r="AV51" s="52" t="s">
        <v>117</v>
      </c>
      <c r="AW51" s="52" t="s">
        <v>117</v>
      </c>
      <c r="AX51" s="53"/>
      <c r="AY51" s="53"/>
      <c r="AZ51" s="53"/>
      <c r="BA51" s="53"/>
      <c r="BB51" s="53"/>
      <c r="BC51" s="54"/>
    </row>
    <row r="52" ht="15.75" customHeight="1">
      <c r="A52" s="51" t="s">
        <v>658</v>
      </c>
      <c r="B52" s="52">
        <v>49.0</v>
      </c>
      <c r="C52" s="53"/>
      <c r="D52" s="52" t="s">
        <v>659</v>
      </c>
      <c r="E52" s="52" t="s">
        <v>660</v>
      </c>
      <c r="F52" s="52" t="s">
        <v>661</v>
      </c>
      <c r="G52" s="52" t="s">
        <v>109</v>
      </c>
      <c r="H52" s="52" t="s">
        <v>662</v>
      </c>
      <c r="I52" s="52" t="s">
        <v>111</v>
      </c>
      <c r="J52" s="56">
        <v>39305.0</v>
      </c>
      <c r="K52" s="52">
        <v>7.11081382089E11</v>
      </c>
      <c r="L52" s="52" t="s">
        <v>164</v>
      </c>
      <c r="M52" s="52" t="s">
        <v>165</v>
      </c>
      <c r="N52" s="52" t="s">
        <v>42</v>
      </c>
      <c r="O52" s="52" t="s">
        <v>519</v>
      </c>
      <c r="P52" s="47" t="s">
        <v>117</v>
      </c>
      <c r="Q52" s="52" t="s">
        <v>50</v>
      </c>
      <c r="R52" s="52" t="s">
        <v>121</v>
      </c>
      <c r="S52" s="52"/>
      <c r="T52" s="52">
        <v>6.32084293E8</v>
      </c>
      <c r="U52" s="52">
        <v>6.32084293E8</v>
      </c>
      <c r="V52" s="53"/>
      <c r="W52" s="52" t="s">
        <v>663</v>
      </c>
      <c r="X52" s="52" t="s">
        <v>117</v>
      </c>
      <c r="Y52" s="52" t="s">
        <v>121</v>
      </c>
      <c r="Z52" s="52" t="s">
        <v>121</v>
      </c>
      <c r="AA52" s="52" t="s">
        <v>121</v>
      </c>
      <c r="AB52" s="52">
        <v>3.0</v>
      </c>
      <c r="AC52" s="52" t="s">
        <v>121</v>
      </c>
      <c r="AD52" s="53"/>
      <c r="AE52" s="52" t="s">
        <v>121</v>
      </c>
      <c r="AF52" s="53"/>
      <c r="AG52" s="52" t="s">
        <v>121</v>
      </c>
      <c r="AH52" s="53"/>
      <c r="AI52" s="52" t="s">
        <v>121</v>
      </c>
      <c r="AJ52" s="52" t="s">
        <v>121</v>
      </c>
      <c r="AK52" s="52" t="s">
        <v>117</v>
      </c>
      <c r="AL52" s="52" t="s">
        <v>137</v>
      </c>
      <c r="AM52" s="52" t="s">
        <v>138</v>
      </c>
      <c r="AN52" s="52" t="s">
        <v>121</v>
      </c>
      <c r="AO52" s="62"/>
      <c r="AP52" s="53"/>
      <c r="AQ52" s="53"/>
      <c r="AR52" s="53"/>
      <c r="AS52" s="53"/>
      <c r="AT52" s="52" t="s">
        <v>117</v>
      </c>
      <c r="AU52" s="52" t="s">
        <v>117</v>
      </c>
      <c r="AV52" s="52" t="s">
        <v>117</v>
      </c>
      <c r="AW52" s="57"/>
      <c r="AX52" s="53"/>
      <c r="AY52" s="53"/>
      <c r="AZ52" s="53"/>
      <c r="BA52" s="53"/>
      <c r="BB52" s="53"/>
      <c r="BC52" s="54"/>
    </row>
    <row r="53" ht="15.75" customHeight="1">
      <c r="A53" s="51" t="s">
        <v>664</v>
      </c>
      <c r="B53" s="52">
        <v>37.0</v>
      </c>
      <c r="C53" s="53"/>
      <c r="D53" s="52" t="s">
        <v>659</v>
      </c>
      <c r="E53" s="52" t="s">
        <v>665</v>
      </c>
      <c r="F53" s="52" t="s">
        <v>666</v>
      </c>
      <c r="G53" s="52" t="s">
        <v>109</v>
      </c>
      <c r="H53" s="52" t="s">
        <v>667</v>
      </c>
      <c r="I53" s="52" t="s">
        <v>111</v>
      </c>
      <c r="J53" s="52" t="s">
        <v>647</v>
      </c>
      <c r="K53" s="52">
        <v>8.01130643084E11</v>
      </c>
      <c r="L53" s="52" t="s">
        <v>133</v>
      </c>
      <c r="M53" s="52" t="s">
        <v>115</v>
      </c>
      <c r="N53" s="52" t="s">
        <v>3</v>
      </c>
      <c r="O53" s="52" t="s">
        <v>362</v>
      </c>
      <c r="P53" s="47" t="s">
        <v>117</v>
      </c>
      <c r="Q53" s="52" t="s">
        <v>44</v>
      </c>
      <c r="R53" s="52" t="s">
        <v>121</v>
      </c>
      <c r="S53" s="52"/>
      <c r="T53" s="52">
        <v>7.85014044E8</v>
      </c>
      <c r="U53" s="52">
        <v>7.85014044E8</v>
      </c>
      <c r="V53" s="52" t="s">
        <v>668</v>
      </c>
      <c r="W53" s="52" t="s">
        <v>669</v>
      </c>
      <c r="X53" s="52" t="s">
        <v>117</v>
      </c>
      <c r="Y53" s="52" t="s">
        <v>117</v>
      </c>
      <c r="Z53" s="52" t="s">
        <v>117</v>
      </c>
      <c r="AA53" s="52" t="s">
        <v>117</v>
      </c>
      <c r="AB53" s="52">
        <v>5.0</v>
      </c>
      <c r="AC53" s="52" t="s">
        <v>117</v>
      </c>
      <c r="AD53" s="53"/>
      <c r="AE53" s="52" t="s">
        <v>117</v>
      </c>
      <c r="AF53" s="53"/>
      <c r="AG53" s="52" t="s">
        <v>121</v>
      </c>
      <c r="AH53" s="52" t="s">
        <v>122</v>
      </c>
      <c r="AI53" s="52" t="s">
        <v>117</v>
      </c>
      <c r="AJ53" s="52" t="s">
        <v>117</v>
      </c>
      <c r="AK53" s="52" t="s">
        <v>117</v>
      </c>
      <c r="AL53" s="52" t="s">
        <v>137</v>
      </c>
      <c r="AM53" s="52" t="s">
        <v>138</v>
      </c>
      <c r="AN53" s="53"/>
      <c r="AO53" s="53"/>
      <c r="AP53" s="53"/>
      <c r="AQ53" s="52" t="s">
        <v>670</v>
      </c>
      <c r="AR53" s="52" t="s">
        <v>671</v>
      </c>
      <c r="AS53" s="53"/>
      <c r="AT53" s="52" t="s">
        <v>117</v>
      </c>
      <c r="AU53" s="52" t="s">
        <v>117</v>
      </c>
      <c r="AV53" s="52" t="s">
        <v>117</v>
      </c>
      <c r="AW53" s="53"/>
      <c r="AX53" s="53"/>
      <c r="AY53" s="53"/>
      <c r="AZ53" s="53"/>
      <c r="BA53" s="53"/>
      <c r="BB53" s="53"/>
      <c r="BC53" s="54"/>
    </row>
    <row r="54" ht="15.75" customHeight="1">
      <c r="A54" s="51" t="s">
        <v>672</v>
      </c>
      <c r="B54" s="52">
        <v>41.0</v>
      </c>
      <c r="C54" s="53"/>
      <c r="D54" s="52" t="s">
        <v>659</v>
      </c>
      <c r="E54" s="52" t="s">
        <v>673</v>
      </c>
      <c r="F54" s="52" t="s">
        <v>674</v>
      </c>
      <c r="G54" s="52" t="s">
        <v>109</v>
      </c>
      <c r="H54" s="52" t="s">
        <v>675</v>
      </c>
      <c r="I54" s="52" t="s">
        <v>111</v>
      </c>
      <c r="J54" s="56">
        <v>39237.0</v>
      </c>
      <c r="K54" s="53"/>
      <c r="L54" s="52" t="s">
        <v>676</v>
      </c>
      <c r="M54" s="52" t="s">
        <v>246</v>
      </c>
      <c r="N54" s="52" t="s">
        <v>42</v>
      </c>
      <c r="O54" s="52" t="s">
        <v>272</v>
      </c>
      <c r="P54" s="48"/>
      <c r="Q54" s="52" t="s">
        <v>44</v>
      </c>
      <c r="R54" s="52" t="s">
        <v>121</v>
      </c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7"/>
      <c r="AJ54" s="53"/>
      <c r="AK54" s="53"/>
      <c r="AL54" s="57"/>
      <c r="AM54" s="53"/>
      <c r="AN54" s="53"/>
      <c r="AO54" s="53"/>
      <c r="AP54" s="53"/>
      <c r="AQ54" s="53"/>
      <c r="AR54" s="53"/>
      <c r="AS54" s="53"/>
      <c r="AT54" s="52" t="s">
        <v>117</v>
      </c>
      <c r="AU54" s="52" t="s">
        <v>117</v>
      </c>
      <c r="AV54" s="52" t="s">
        <v>117</v>
      </c>
      <c r="AW54" s="57"/>
      <c r="AX54" s="53"/>
      <c r="AY54" s="53"/>
      <c r="AZ54" s="53"/>
      <c r="BA54" s="53"/>
      <c r="BB54" s="53"/>
      <c r="BC54" s="54"/>
    </row>
    <row r="55" ht="15.75" customHeight="1">
      <c r="A55" s="51" t="s">
        <v>677</v>
      </c>
      <c r="B55" s="52">
        <v>35.0</v>
      </c>
      <c r="C55" s="53"/>
      <c r="D55" s="52" t="s">
        <v>678</v>
      </c>
      <c r="E55" s="52" t="s">
        <v>679</v>
      </c>
      <c r="F55" s="52" t="s">
        <v>680</v>
      </c>
      <c r="G55" s="52" t="s">
        <v>109</v>
      </c>
      <c r="H55" s="52" t="s">
        <v>681</v>
      </c>
      <c r="I55" s="52" t="s">
        <v>111</v>
      </c>
      <c r="J55" s="52" t="s">
        <v>682</v>
      </c>
      <c r="K55" s="52">
        <v>7.08260879083E11</v>
      </c>
      <c r="L55" s="52" t="s">
        <v>229</v>
      </c>
      <c r="M55" s="52" t="s">
        <v>115</v>
      </c>
      <c r="N55" s="52" t="s">
        <v>3</v>
      </c>
      <c r="O55" s="52" t="s">
        <v>272</v>
      </c>
      <c r="P55" s="47" t="s">
        <v>117</v>
      </c>
      <c r="Q55" s="52" t="s">
        <v>46</v>
      </c>
      <c r="R55" s="52" t="s">
        <v>117</v>
      </c>
      <c r="S55" s="52"/>
      <c r="T55" s="52" t="s">
        <v>683</v>
      </c>
      <c r="U55" s="52" t="s">
        <v>683</v>
      </c>
      <c r="V55" s="52" t="s">
        <v>684</v>
      </c>
      <c r="W55" s="52" t="s">
        <v>685</v>
      </c>
      <c r="X55" s="52" t="s">
        <v>117</v>
      </c>
      <c r="Y55" s="52" t="s">
        <v>121</v>
      </c>
      <c r="Z55" s="52" t="s">
        <v>117</v>
      </c>
      <c r="AA55" s="52" t="s">
        <v>121</v>
      </c>
      <c r="AB55" s="52">
        <v>3.0</v>
      </c>
      <c r="AC55" s="52" t="s">
        <v>117</v>
      </c>
      <c r="AD55" s="52" t="s">
        <v>288</v>
      </c>
      <c r="AE55" s="52" t="s">
        <v>121</v>
      </c>
      <c r="AF55" s="52" t="s">
        <v>122</v>
      </c>
      <c r="AG55" s="52" t="s">
        <v>121</v>
      </c>
      <c r="AH55" s="52" t="s">
        <v>122</v>
      </c>
      <c r="AI55" s="52" t="s">
        <v>121</v>
      </c>
      <c r="AJ55" s="52" t="s">
        <v>121</v>
      </c>
      <c r="AK55" s="52" t="s">
        <v>117</v>
      </c>
      <c r="AL55" s="52" t="s">
        <v>137</v>
      </c>
      <c r="AM55" s="52" t="s">
        <v>221</v>
      </c>
      <c r="AN55" s="52" t="s">
        <v>121</v>
      </c>
      <c r="AO55" s="53"/>
      <c r="AP55" s="53"/>
      <c r="AQ55" s="52" t="s">
        <v>686</v>
      </c>
      <c r="AR55" s="52" t="s">
        <v>192</v>
      </c>
      <c r="AS55" s="52" t="s">
        <v>687</v>
      </c>
      <c r="AT55" s="52" t="s">
        <v>117</v>
      </c>
      <c r="AU55" s="52" t="s">
        <v>117</v>
      </c>
      <c r="AV55" s="52" t="s">
        <v>117</v>
      </c>
      <c r="AW55" s="52" t="s">
        <v>117</v>
      </c>
      <c r="AX55" s="53"/>
      <c r="AY55" s="53"/>
      <c r="AZ55" s="53"/>
      <c r="BA55" s="53"/>
      <c r="BB55" s="53"/>
      <c r="BC55" s="54"/>
    </row>
    <row r="56" ht="15.75" customHeight="1">
      <c r="A56" s="51" t="s">
        <v>688</v>
      </c>
      <c r="B56" s="52">
        <v>38.0</v>
      </c>
      <c r="C56" s="53"/>
      <c r="D56" s="52" t="s">
        <v>689</v>
      </c>
      <c r="E56" s="52" t="s">
        <v>690</v>
      </c>
      <c r="F56" s="52" t="s">
        <v>691</v>
      </c>
      <c r="G56" s="52" t="s">
        <v>109</v>
      </c>
      <c r="H56" s="52" t="s">
        <v>692</v>
      </c>
      <c r="I56" s="52" t="s">
        <v>111</v>
      </c>
      <c r="J56" s="56">
        <v>38938.0</v>
      </c>
      <c r="K56" s="52">
        <v>6.09081277087E11</v>
      </c>
      <c r="L56" s="52" t="s">
        <v>133</v>
      </c>
      <c r="M56" s="52" t="s">
        <v>115</v>
      </c>
      <c r="N56" s="52" t="s">
        <v>3</v>
      </c>
      <c r="O56" s="52" t="s">
        <v>362</v>
      </c>
      <c r="P56" s="47" t="s">
        <v>117</v>
      </c>
      <c r="Q56" s="52" t="s">
        <v>44</v>
      </c>
      <c r="R56" s="52" t="s">
        <v>121</v>
      </c>
      <c r="S56" s="52"/>
      <c r="T56" s="52">
        <v>7.68634171E8</v>
      </c>
      <c r="U56" s="52">
        <v>7.68634171E8</v>
      </c>
      <c r="V56" s="52">
        <v>6.8832189E8</v>
      </c>
      <c r="W56" s="52" t="s">
        <v>693</v>
      </c>
      <c r="X56" s="52" t="s">
        <v>117</v>
      </c>
      <c r="Y56" s="52" t="s">
        <v>117</v>
      </c>
      <c r="Z56" s="52" t="s">
        <v>117</v>
      </c>
      <c r="AA56" s="52" t="s">
        <v>121</v>
      </c>
      <c r="AB56" s="52">
        <v>3.0</v>
      </c>
      <c r="AC56" s="52" t="s">
        <v>117</v>
      </c>
      <c r="AD56" s="53"/>
      <c r="AE56" s="52" t="s">
        <v>121</v>
      </c>
      <c r="AF56" s="52" t="s">
        <v>122</v>
      </c>
      <c r="AG56" s="52" t="s">
        <v>121</v>
      </c>
      <c r="AH56" s="52" t="s">
        <v>122</v>
      </c>
      <c r="AI56" s="52" t="s">
        <v>117</v>
      </c>
      <c r="AJ56" s="52" t="s">
        <v>121</v>
      </c>
      <c r="AK56" s="52" t="s">
        <v>117</v>
      </c>
      <c r="AL56" s="52" t="s">
        <v>137</v>
      </c>
      <c r="AM56" s="52" t="s">
        <v>138</v>
      </c>
      <c r="AN56" s="53"/>
      <c r="AO56" s="53"/>
      <c r="AP56" s="53"/>
      <c r="AQ56" s="52" t="s">
        <v>694</v>
      </c>
      <c r="AR56" s="52" t="s">
        <v>139</v>
      </c>
      <c r="AS56" s="52" t="s">
        <v>695</v>
      </c>
      <c r="AT56" s="52" t="s">
        <v>117</v>
      </c>
      <c r="AU56" s="52" t="s">
        <v>117</v>
      </c>
      <c r="AV56" s="52" t="s">
        <v>117</v>
      </c>
      <c r="AW56" s="53"/>
      <c r="AX56" s="53"/>
      <c r="AY56" s="53"/>
      <c r="AZ56" s="53"/>
      <c r="BA56" s="53"/>
      <c r="BB56" s="53"/>
      <c r="BC56" s="54"/>
    </row>
    <row r="57" ht="15.75" customHeight="1">
      <c r="A57" s="51" t="s">
        <v>696</v>
      </c>
      <c r="B57" s="52">
        <v>41.0</v>
      </c>
      <c r="C57" s="53"/>
      <c r="D57" s="52" t="s">
        <v>697</v>
      </c>
      <c r="E57" s="52" t="s">
        <v>698</v>
      </c>
      <c r="F57" s="52" t="s">
        <v>699</v>
      </c>
      <c r="G57" s="52" t="s">
        <v>109</v>
      </c>
      <c r="H57" s="52" t="s">
        <v>700</v>
      </c>
      <c r="I57" s="52" t="s">
        <v>111</v>
      </c>
      <c r="J57" s="52" t="s">
        <v>701</v>
      </c>
      <c r="K57" s="53"/>
      <c r="L57" s="52" t="s">
        <v>676</v>
      </c>
      <c r="M57" s="52" t="s">
        <v>246</v>
      </c>
      <c r="N57" s="52" t="s">
        <v>42</v>
      </c>
      <c r="O57" s="52" t="s">
        <v>702</v>
      </c>
      <c r="P57" s="48"/>
      <c r="Q57" s="52" t="s">
        <v>44</v>
      </c>
      <c r="R57" s="52" t="s">
        <v>121</v>
      </c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7"/>
      <c r="AJ57" s="53"/>
      <c r="AK57" s="53"/>
      <c r="AL57" s="57"/>
      <c r="AM57" s="53"/>
      <c r="AN57" s="53"/>
      <c r="AO57" s="53"/>
      <c r="AP57" s="53"/>
      <c r="AQ57" s="53"/>
      <c r="AR57" s="53"/>
      <c r="AS57" s="53"/>
      <c r="AT57" s="52" t="s">
        <v>117</v>
      </c>
      <c r="AU57" s="52" t="s">
        <v>117</v>
      </c>
      <c r="AV57" s="52" t="s">
        <v>117</v>
      </c>
      <c r="AW57" s="57"/>
      <c r="AX57" s="53"/>
      <c r="AY57" s="53"/>
      <c r="AZ57" s="53"/>
      <c r="BA57" s="53"/>
      <c r="BB57" s="53"/>
      <c r="BC57" s="54"/>
    </row>
    <row r="58" ht="15.75" customHeight="1">
      <c r="A58" s="51" t="s">
        <v>703</v>
      </c>
      <c r="B58" s="52">
        <v>35.0</v>
      </c>
      <c r="C58" s="53"/>
      <c r="D58" s="52" t="s">
        <v>704</v>
      </c>
      <c r="E58" s="52" t="s">
        <v>705</v>
      </c>
      <c r="F58" s="52" t="s">
        <v>706</v>
      </c>
      <c r="G58" s="52" t="s">
        <v>109</v>
      </c>
      <c r="H58" s="52" t="s">
        <v>707</v>
      </c>
      <c r="I58" s="52" t="s">
        <v>111</v>
      </c>
      <c r="J58" s="52" t="s">
        <v>708</v>
      </c>
      <c r="K58" s="52">
        <v>8.05251197085E11</v>
      </c>
      <c r="L58" s="52" t="s">
        <v>114</v>
      </c>
      <c r="M58" s="52" t="s">
        <v>115</v>
      </c>
      <c r="N58" s="52" t="s">
        <v>3</v>
      </c>
      <c r="O58" s="52" t="s">
        <v>437</v>
      </c>
      <c r="P58" s="47" t="s">
        <v>117</v>
      </c>
      <c r="Q58" s="52" t="s">
        <v>46</v>
      </c>
      <c r="R58" s="52" t="s">
        <v>117</v>
      </c>
      <c r="S58" s="52"/>
      <c r="T58" s="52" t="s">
        <v>709</v>
      </c>
      <c r="U58" s="52" t="s">
        <v>709</v>
      </c>
      <c r="V58" s="52" t="s">
        <v>710</v>
      </c>
      <c r="W58" s="52" t="s">
        <v>711</v>
      </c>
      <c r="X58" s="52" t="s">
        <v>117</v>
      </c>
      <c r="Y58" s="52" t="s">
        <v>117</v>
      </c>
      <c r="Z58" s="52" t="s">
        <v>117</v>
      </c>
      <c r="AA58" s="52" t="s">
        <v>121</v>
      </c>
      <c r="AB58" s="52">
        <v>5.0</v>
      </c>
      <c r="AC58" s="52" t="s">
        <v>117</v>
      </c>
      <c r="AD58" s="52" t="s">
        <v>712</v>
      </c>
      <c r="AE58" s="53"/>
      <c r="AF58" s="53"/>
      <c r="AG58" s="52" t="s">
        <v>121</v>
      </c>
      <c r="AH58" s="52" t="s">
        <v>122</v>
      </c>
      <c r="AI58" s="52" t="s">
        <v>117</v>
      </c>
      <c r="AJ58" s="52" t="s">
        <v>121</v>
      </c>
      <c r="AK58" s="52" t="s">
        <v>117</v>
      </c>
      <c r="AL58" s="52" t="s">
        <v>137</v>
      </c>
      <c r="AM58" s="52" t="s">
        <v>138</v>
      </c>
      <c r="AN58" s="52" t="s">
        <v>121</v>
      </c>
      <c r="AO58" s="53"/>
      <c r="AP58" s="53"/>
      <c r="AQ58" s="52" t="s">
        <v>181</v>
      </c>
      <c r="AR58" s="52" t="s">
        <v>421</v>
      </c>
      <c r="AS58" s="52" t="s">
        <v>713</v>
      </c>
      <c r="AT58" s="52" t="s">
        <v>117</v>
      </c>
      <c r="AU58" s="52" t="s">
        <v>117</v>
      </c>
      <c r="AV58" s="52" t="s">
        <v>117</v>
      </c>
      <c r="AW58" s="52" t="s">
        <v>117</v>
      </c>
      <c r="AX58" s="53"/>
      <c r="AY58" s="53"/>
      <c r="AZ58" s="53"/>
      <c r="BA58" s="53"/>
      <c r="BB58" s="53"/>
      <c r="BC58" s="54"/>
    </row>
    <row r="59" ht="15.75" customHeight="1">
      <c r="A59" s="51" t="s">
        <v>714</v>
      </c>
      <c r="B59" s="52">
        <v>36.0</v>
      </c>
      <c r="C59" s="53"/>
      <c r="D59" s="52" t="s">
        <v>715</v>
      </c>
      <c r="E59" s="52" t="s">
        <v>716</v>
      </c>
      <c r="F59" s="52" t="s">
        <v>717</v>
      </c>
      <c r="G59" s="52" t="s">
        <v>109</v>
      </c>
      <c r="H59" s="52" t="s">
        <v>718</v>
      </c>
      <c r="I59" s="52" t="s">
        <v>163</v>
      </c>
      <c r="J59" s="52" t="s">
        <v>719</v>
      </c>
      <c r="K59" s="53"/>
      <c r="L59" s="52" t="s">
        <v>270</v>
      </c>
      <c r="M59" s="52" t="s">
        <v>271</v>
      </c>
      <c r="N59" s="52" t="s">
        <v>3</v>
      </c>
      <c r="O59" s="52" t="s">
        <v>272</v>
      </c>
      <c r="P59" s="47" t="s">
        <v>117</v>
      </c>
      <c r="Q59" s="52" t="s">
        <v>48</v>
      </c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7"/>
      <c r="AJ59" s="53"/>
      <c r="AK59" s="53"/>
      <c r="AL59" s="57"/>
      <c r="AM59" s="53"/>
      <c r="AN59" s="53"/>
      <c r="AO59" s="53"/>
      <c r="AP59" s="53"/>
      <c r="AQ59" s="53"/>
      <c r="AR59" s="53"/>
      <c r="AS59" s="53"/>
      <c r="AT59" s="52" t="s">
        <v>117</v>
      </c>
      <c r="AU59" s="52" t="s">
        <v>117</v>
      </c>
      <c r="AV59" s="52" t="s">
        <v>117</v>
      </c>
      <c r="AW59" s="57"/>
      <c r="AX59" s="53"/>
      <c r="AY59" s="53"/>
      <c r="AZ59" s="53"/>
      <c r="BA59" s="53"/>
      <c r="BB59" s="53"/>
      <c r="BC59" s="54"/>
    </row>
    <row r="60" ht="15.75" customHeight="1">
      <c r="A60" s="51" t="s">
        <v>720</v>
      </c>
      <c r="B60" s="52">
        <v>35.0</v>
      </c>
      <c r="C60" s="53"/>
      <c r="D60" s="52" t="s">
        <v>721</v>
      </c>
      <c r="E60" s="52" t="s">
        <v>722</v>
      </c>
      <c r="F60" s="52" t="s">
        <v>723</v>
      </c>
      <c r="G60" s="52" t="s">
        <v>109</v>
      </c>
      <c r="H60" s="52" t="s">
        <v>724</v>
      </c>
      <c r="I60" s="52" t="s">
        <v>111</v>
      </c>
      <c r="J60" s="56">
        <v>39421.0</v>
      </c>
      <c r="K60" s="53"/>
      <c r="L60" s="52" t="s">
        <v>676</v>
      </c>
      <c r="M60" s="52" t="s">
        <v>246</v>
      </c>
      <c r="N60" s="52" t="s">
        <v>42</v>
      </c>
      <c r="O60" s="52" t="s">
        <v>272</v>
      </c>
      <c r="P60" s="48"/>
      <c r="Q60" s="52" t="s">
        <v>44</v>
      </c>
      <c r="R60" s="52" t="s">
        <v>121</v>
      </c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7"/>
      <c r="AJ60" s="53"/>
      <c r="AK60" s="53"/>
      <c r="AL60" s="57"/>
      <c r="AM60" s="53"/>
      <c r="AN60" s="53"/>
      <c r="AO60" s="53"/>
      <c r="AP60" s="53"/>
      <c r="AQ60" s="53"/>
      <c r="AR60" s="53"/>
      <c r="AS60" s="53"/>
      <c r="AT60" s="52" t="s">
        <v>117</v>
      </c>
      <c r="AU60" s="52" t="s">
        <v>117</v>
      </c>
      <c r="AV60" s="52" t="s">
        <v>117</v>
      </c>
      <c r="AW60" s="57"/>
      <c r="AX60" s="53"/>
      <c r="AY60" s="53"/>
      <c r="AZ60" s="53"/>
      <c r="BA60" s="53"/>
      <c r="BB60" s="53"/>
      <c r="BC60" s="54"/>
    </row>
    <row r="61" ht="15.75" customHeight="1">
      <c r="A61" s="51" t="s">
        <v>725</v>
      </c>
      <c r="B61" s="52">
        <v>45.0</v>
      </c>
      <c r="C61" s="53"/>
      <c r="D61" s="52" t="s">
        <v>726</v>
      </c>
      <c r="E61" s="52" t="s">
        <v>727</v>
      </c>
      <c r="F61" s="52" t="s">
        <v>728</v>
      </c>
      <c r="G61" s="52" t="s">
        <v>109</v>
      </c>
      <c r="H61" s="52" t="s">
        <v>729</v>
      </c>
      <c r="I61" s="52" t="s">
        <v>163</v>
      </c>
      <c r="J61" s="56">
        <v>39336.0</v>
      </c>
      <c r="K61" s="52">
        <v>7.11095323087E11</v>
      </c>
      <c r="L61" s="52" t="s">
        <v>114</v>
      </c>
      <c r="M61" s="52" t="s">
        <v>115</v>
      </c>
      <c r="N61" s="52" t="s">
        <v>3</v>
      </c>
      <c r="O61" s="52" t="s">
        <v>272</v>
      </c>
      <c r="P61" s="47" t="s">
        <v>117</v>
      </c>
      <c r="Q61" s="52" t="s">
        <v>46</v>
      </c>
      <c r="R61" s="52" t="s">
        <v>117</v>
      </c>
      <c r="S61" s="52"/>
      <c r="T61" s="52" t="s">
        <v>730</v>
      </c>
      <c r="U61" s="52" t="s">
        <v>730</v>
      </c>
      <c r="V61" s="52" t="s">
        <v>731</v>
      </c>
      <c r="W61" s="52" t="s">
        <v>732</v>
      </c>
      <c r="X61" s="52" t="s">
        <v>117</v>
      </c>
      <c r="Y61" s="52" t="s">
        <v>117</v>
      </c>
      <c r="Z61" s="52" t="s">
        <v>117</v>
      </c>
      <c r="AA61" s="52" t="s">
        <v>117</v>
      </c>
      <c r="AB61" s="52">
        <v>4.0</v>
      </c>
      <c r="AC61" s="52" t="s">
        <v>121</v>
      </c>
      <c r="AD61" s="52" t="s">
        <v>122</v>
      </c>
      <c r="AE61" s="52" t="s">
        <v>121</v>
      </c>
      <c r="AF61" s="52" t="s">
        <v>122</v>
      </c>
      <c r="AG61" s="52" t="s">
        <v>121</v>
      </c>
      <c r="AH61" s="52" t="s">
        <v>122</v>
      </c>
      <c r="AI61" s="52" t="s">
        <v>117</v>
      </c>
      <c r="AJ61" s="52" t="s">
        <v>117</v>
      </c>
      <c r="AK61" s="52" t="s">
        <v>117</v>
      </c>
      <c r="AL61" s="52" t="s">
        <v>137</v>
      </c>
      <c r="AM61" s="52" t="s">
        <v>221</v>
      </c>
      <c r="AN61" s="52" t="s">
        <v>121</v>
      </c>
      <c r="AO61" s="53"/>
      <c r="AP61" s="53"/>
      <c r="AQ61" s="52" t="s">
        <v>733</v>
      </c>
      <c r="AR61" s="52" t="s">
        <v>180</v>
      </c>
      <c r="AS61" s="52" t="s">
        <v>734</v>
      </c>
      <c r="AT61" s="52" t="s">
        <v>117</v>
      </c>
      <c r="AU61" s="52" t="s">
        <v>117</v>
      </c>
      <c r="AV61" s="52" t="s">
        <v>117</v>
      </c>
      <c r="AW61" s="52" t="s">
        <v>117</v>
      </c>
      <c r="AX61" s="53"/>
      <c r="AY61" s="53"/>
      <c r="AZ61" s="53"/>
      <c r="BA61" s="53"/>
      <c r="BB61" s="53"/>
      <c r="BC61" s="54"/>
    </row>
    <row r="62" ht="15.75" customHeight="1">
      <c r="A62" s="51" t="s">
        <v>735</v>
      </c>
      <c r="B62" s="52">
        <v>37.0</v>
      </c>
      <c r="C62" s="53"/>
      <c r="D62" s="52" t="s">
        <v>736</v>
      </c>
      <c r="E62" s="52" t="s">
        <v>737</v>
      </c>
      <c r="F62" s="52" t="s">
        <v>738</v>
      </c>
      <c r="G62" s="52" t="s">
        <v>109</v>
      </c>
      <c r="H62" s="52" t="s">
        <v>739</v>
      </c>
      <c r="I62" s="52" t="s">
        <v>111</v>
      </c>
      <c r="J62" s="52" t="s">
        <v>740</v>
      </c>
      <c r="K62" s="55" t="s">
        <v>741</v>
      </c>
      <c r="L62" s="52" t="s">
        <v>149</v>
      </c>
      <c r="M62" s="52" t="s">
        <v>150</v>
      </c>
      <c r="N62" s="52" t="s">
        <v>3</v>
      </c>
      <c r="O62" s="52" t="s">
        <v>175</v>
      </c>
      <c r="P62" s="47" t="s">
        <v>117</v>
      </c>
      <c r="Q62" s="52" t="s">
        <v>50</v>
      </c>
      <c r="R62" s="52" t="s">
        <v>121</v>
      </c>
      <c r="S62" s="55"/>
      <c r="T62" s="55" t="s">
        <v>742</v>
      </c>
      <c r="U62" s="55" t="s">
        <v>742</v>
      </c>
      <c r="V62" s="55" t="s">
        <v>743</v>
      </c>
      <c r="W62" s="52" t="s">
        <v>744</v>
      </c>
      <c r="X62" s="52" t="s">
        <v>117</v>
      </c>
      <c r="Y62" s="52" t="s">
        <v>117</v>
      </c>
      <c r="Z62" s="52" t="s">
        <v>117</v>
      </c>
      <c r="AA62" s="52" t="s">
        <v>117</v>
      </c>
      <c r="AB62" s="52">
        <v>4.0</v>
      </c>
      <c r="AC62" s="52" t="s">
        <v>121</v>
      </c>
      <c r="AD62" s="52" t="s">
        <v>122</v>
      </c>
      <c r="AE62" s="52" t="s">
        <v>117</v>
      </c>
      <c r="AF62" s="52" t="s">
        <v>353</v>
      </c>
      <c r="AG62" s="52" t="s">
        <v>121</v>
      </c>
      <c r="AH62" s="52" t="s">
        <v>122</v>
      </c>
      <c r="AI62" s="52" t="s">
        <v>117</v>
      </c>
      <c r="AJ62" s="52" t="s">
        <v>117</v>
      </c>
      <c r="AK62" s="52" t="s">
        <v>117</v>
      </c>
      <c r="AL62" s="52" t="s">
        <v>137</v>
      </c>
      <c r="AM62" s="52" t="s">
        <v>221</v>
      </c>
      <c r="AN62" s="52" t="s">
        <v>121</v>
      </c>
      <c r="AO62" s="53"/>
      <c r="AP62" s="53"/>
      <c r="AQ62" s="52" t="s">
        <v>745</v>
      </c>
      <c r="AR62" s="52" t="s">
        <v>746</v>
      </c>
      <c r="AS62" s="52" t="s">
        <v>513</v>
      </c>
      <c r="AT62" s="52" t="s">
        <v>117</v>
      </c>
      <c r="AU62" s="52" t="s">
        <v>117</v>
      </c>
      <c r="AV62" s="52" t="s">
        <v>117</v>
      </c>
      <c r="AW62" s="52" t="s">
        <v>117</v>
      </c>
      <c r="AX62" s="53"/>
      <c r="AY62" s="53"/>
      <c r="AZ62" s="53"/>
      <c r="BA62" s="53"/>
      <c r="BB62" s="53"/>
      <c r="BC62" s="54"/>
    </row>
    <row r="63" ht="15.75" customHeight="1">
      <c r="A63" s="51" t="s">
        <v>747</v>
      </c>
      <c r="B63" s="52">
        <v>38.0</v>
      </c>
      <c r="C63" s="53"/>
      <c r="D63" s="52" t="s">
        <v>748</v>
      </c>
      <c r="E63" s="52" t="s">
        <v>749</v>
      </c>
      <c r="F63" s="52" t="s">
        <v>750</v>
      </c>
      <c r="G63" s="52" t="s">
        <v>109</v>
      </c>
      <c r="H63" s="52" t="s">
        <v>751</v>
      </c>
      <c r="I63" s="52" t="s">
        <v>111</v>
      </c>
      <c r="J63" s="52" t="s">
        <v>752</v>
      </c>
      <c r="K63" s="53"/>
      <c r="L63" s="52" t="s">
        <v>753</v>
      </c>
      <c r="M63" s="52" t="s">
        <v>754</v>
      </c>
      <c r="N63" s="52" t="s">
        <v>42</v>
      </c>
      <c r="O63" s="53"/>
      <c r="P63" s="48"/>
      <c r="Q63" s="52" t="s">
        <v>50</v>
      </c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7"/>
      <c r="AH63" s="53"/>
      <c r="AI63" s="57"/>
      <c r="AJ63" s="53"/>
      <c r="AK63" s="53"/>
      <c r="AL63" s="57"/>
      <c r="AM63" s="57"/>
      <c r="AN63" s="57"/>
      <c r="AO63" s="53"/>
      <c r="AP63" s="53"/>
      <c r="AQ63" s="53"/>
      <c r="AR63" s="53"/>
      <c r="AS63" s="53"/>
      <c r="AT63" s="53"/>
      <c r="AU63" s="53"/>
      <c r="AV63" s="52" t="s">
        <v>121</v>
      </c>
      <c r="AW63" s="57"/>
      <c r="AX63" s="53"/>
      <c r="AY63" s="53"/>
      <c r="AZ63" s="53"/>
      <c r="BA63" s="53"/>
      <c r="BB63" s="53"/>
      <c r="BC63" s="54"/>
    </row>
    <row r="64" ht="15.75" customHeight="1">
      <c r="A64" s="51" t="s">
        <v>755</v>
      </c>
      <c r="B64" s="52">
        <v>45.0</v>
      </c>
      <c r="C64" s="53"/>
      <c r="D64" s="52" t="s">
        <v>748</v>
      </c>
      <c r="E64" s="52" t="s">
        <v>756</v>
      </c>
      <c r="F64" s="52" t="s">
        <v>757</v>
      </c>
      <c r="G64" s="52" t="s">
        <v>109</v>
      </c>
      <c r="H64" s="52" t="s">
        <v>758</v>
      </c>
      <c r="I64" s="52" t="s">
        <v>163</v>
      </c>
      <c r="J64" s="61">
        <v>39396.0</v>
      </c>
      <c r="K64" s="52">
        <v>7.10116281084E11</v>
      </c>
      <c r="L64" s="52" t="s">
        <v>114</v>
      </c>
      <c r="M64" s="52" t="s">
        <v>115</v>
      </c>
      <c r="N64" s="52" t="s">
        <v>3</v>
      </c>
      <c r="O64" s="52" t="s">
        <v>116</v>
      </c>
      <c r="P64" s="47" t="s">
        <v>117</v>
      </c>
      <c r="Q64" s="52" t="s">
        <v>46</v>
      </c>
      <c r="R64" s="52" t="s">
        <v>117</v>
      </c>
      <c r="S64" s="52"/>
      <c r="T64" s="52" t="s">
        <v>759</v>
      </c>
      <c r="U64" s="52" t="s">
        <v>760</v>
      </c>
      <c r="V64" s="52" t="s">
        <v>760</v>
      </c>
      <c r="W64" s="52" t="s">
        <v>761</v>
      </c>
      <c r="X64" s="52" t="s">
        <v>121</v>
      </c>
      <c r="Y64" s="52" t="s">
        <v>117</v>
      </c>
      <c r="Z64" s="52" t="s">
        <v>121</v>
      </c>
      <c r="AA64" s="52" t="s">
        <v>121</v>
      </c>
      <c r="AB64" s="52">
        <v>5.0</v>
      </c>
      <c r="AC64" s="52" t="s">
        <v>121</v>
      </c>
      <c r="AD64" s="52" t="s">
        <v>122</v>
      </c>
      <c r="AE64" s="52" t="s">
        <v>121</v>
      </c>
      <c r="AF64" s="52" t="s">
        <v>122</v>
      </c>
      <c r="AG64" s="52" t="s">
        <v>121</v>
      </c>
      <c r="AH64" s="52" t="s">
        <v>122</v>
      </c>
      <c r="AI64" s="52" t="s">
        <v>121</v>
      </c>
      <c r="AJ64" s="52" t="s">
        <v>121</v>
      </c>
      <c r="AK64" s="52" t="s">
        <v>117</v>
      </c>
      <c r="AL64" s="52" t="s">
        <v>137</v>
      </c>
      <c r="AM64" s="52" t="s">
        <v>138</v>
      </c>
      <c r="AN64" s="52" t="s">
        <v>121</v>
      </c>
      <c r="AO64" s="53"/>
      <c r="AP64" s="53"/>
      <c r="AQ64" s="52" t="s">
        <v>762</v>
      </c>
      <c r="AR64" s="52" t="s">
        <v>125</v>
      </c>
      <c r="AS64" s="52" t="s">
        <v>317</v>
      </c>
      <c r="AT64" s="52" t="s">
        <v>117</v>
      </c>
      <c r="AU64" s="52" t="s">
        <v>117</v>
      </c>
      <c r="AV64" s="52" t="s">
        <v>117</v>
      </c>
      <c r="AW64" s="52" t="s">
        <v>117</v>
      </c>
      <c r="AX64" s="53"/>
      <c r="AY64" s="53"/>
      <c r="AZ64" s="53"/>
      <c r="BA64" s="53"/>
      <c r="BB64" s="53"/>
      <c r="BC64" s="54"/>
    </row>
    <row r="65" ht="15.75" customHeight="1">
      <c r="A65" s="51" t="s">
        <v>763</v>
      </c>
      <c r="B65" s="52">
        <v>38.0</v>
      </c>
      <c r="C65" s="53"/>
      <c r="D65" s="52" t="s">
        <v>764</v>
      </c>
      <c r="E65" s="52" t="s">
        <v>765</v>
      </c>
      <c r="F65" s="52" t="s">
        <v>766</v>
      </c>
      <c r="G65" s="52" t="s">
        <v>109</v>
      </c>
      <c r="H65" s="52" t="s">
        <v>767</v>
      </c>
      <c r="I65" s="52" t="s">
        <v>111</v>
      </c>
      <c r="J65" s="61">
        <v>39397.0</v>
      </c>
      <c r="K65" s="52">
        <v>7.11110117084E11</v>
      </c>
      <c r="L65" s="52" t="s">
        <v>768</v>
      </c>
      <c r="M65" s="52" t="s">
        <v>769</v>
      </c>
      <c r="N65" s="52" t="s">
        <v>3</v>
      </c>
      <c r="O65" s="52" t="s">
        <v>175</v>
      </c>
      <c r="P65" s="47" t="s">
        <v>117</v>
      </c>
      <c r="Q65" s="52" t="s">
        <v>44</v>
      </c>
      <c r="R65" s="52" t="s">
        <v>121</v>
      </c>
      <c r="S65" s="52"/>
      <c r="T65" s="52">
        <v>6.81606745E8</v>
      </c>
      <c r="U65" s="52">
        <v>6.81606745E8</v>
      </c>
      <c r="V65" s="52">
        <v>7.37709542E8</v>
      </c>
      <c r="W65" s="52" t="s">
        <v>770</v>
      </c>
      <c r="X65" s="52" t="s">
        <v>117</v>
      </c>
      <c r="Y65" s="52" t="s">
        <v>117</v>
      </c>
      <c r="Z65" s="52" t="s">
        <v>121</v>
      </c>
      <c r="AA65" s="52" t="s">
        <v>121</v>
      </c>
      <c r="AB65" s="52">
        <v>3.0</v>
      </c>
      <c r="AC65" s="52" t="s">
        <v>117</v>
      </c>
      <c r="AD65" s="52" t="s">
        <v>771</v>
      </c>
      <c r="AE65" s="52" t="s">
        <v>121</v>
      </c>
      <c r="AF65" s="52" t="s">
        <v>122</v>
      </c>
      <c r="AG65" s="52" t="s">
        <v>121</v>
      </c>
      <c r="AH65" s="52" t="s">
        <v>122</v>
      </c>
      <c r="AI65" s="52" t="s">
        <v>117</v>
      </c>
      <c r="AJ65" s="52" t="s">
        <v>121</v>
      </c>
      <c r="AK65" s="52" t="s">
        <v>121</v>
      </c>
      <c r="AL65" s="52" t="s">
        <v>122</v>
      </c>
      <c r="AM65" s="52" t="s">
        <v>123</v>
      </c>
      <c r="AN65" s="52" t="s">
        <v>121</v>
      </c>
      <c r="AO65" s="53"/>
      <c r="AP65" s="53"/>
      <c r="AQ65" s="52" t="s">
        <v>125</v>
      </c>
      <c r="AR65" s="52" t="s">
        <v>155</v>
      </c>
      <c r="AS65" s="52" t="s">
        <v>772</v>
      </c>
      <c r="AT65" s="52" t="s">
        <v>117</v>
      </c>
      <c r="AU65" s="52" t="s">
        <v>117</v>
      </c>
      <c r="AV65" s="52" t="s">
        <v>117</v>
      </c>
      <c r="AW65" s="57"/>
      <c r="AX65" s="53"/>
      <c r="AY65" s="53"/>
      <c r="AZ65" s="53"/>
      <c r="BA65" s="53"/>
      <c r="BB65" s="53"/>
      <c r="BC65" s="54"/>
    </row>
    <row r="66" ht="15.75" customHeight="1">
      <c r="A66" s="51" t="s">
        <v>773</v>
      </c>
      <c r="B66" s="52">
        <v>36.0</v>
      </c>
      <c r="C66" s="53"/>
      <c r="D66" s="52" t="s">
        <v>774</v>
      </c>
      <c r="E66" s="52" t="s">
        <v>775</v>
      </c>
      <c r="F66" s="52" t="s">
        <v>776</v>
      </c>
      <c r="G66" s="52" t="s">
        <v>109</v>
      </c>
      <c r="H66" s="52" t="s">
        <v>777</v>
      </c>
      <c r="I66" s="52" t="s">
        <v>163</v>
      </c>
      <c r="J66" s="52" t="s">
        <v>778</v>
      </c>
      <c r="K66" s="53"/>
      <c r="L66" s="52" t="s">
        <v>779</v>
      </c>
      <c r="M66" s="52" t="s">
        <v>271</v>
      </c>
      <c r="N66" s="52" t="s">
        <v>3</v>
      </c>
      <c r="O66" s="53"/>
      <c r="P66" s="47" t="s">
        <v>121</v>
      </c>
      <c r="Q66" s="52" t="s">
        <v>48</v>
      </c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7"/>
      <c r="AH66" s="53"/>
      <c r="AI66" s="57"/>
      <c r="AJ66" s="53"/>
      <c r="AK66" s="53"/>
      <c r="AL66" s="57"/>
      <c r="AM66" s="57"/>
      <c r="AN66" s="57"/>
      <c r="AO66" s="53"/>
      <c r="AP66" s="53"/>
      <c r="AQ66" s="53"/>
      <c r="AR66" s="53"/>
      <c r="AS66" s="53"/>
      <c r="AT66" s="53"/>
      <c r="AU66" s="53"/>
      <c r="AV66" s="52" t="s">
        <v>121</v>
      </c>
      <c r="AW66" s="57"/>
      <c r="AX66" s="53"/>
      <c r="AY66" s="53"/>
      <c r="AZ66" s="53"/>
      <c r="BA66" s="53"/>
      <c r="BB66" s="53"/>
      <c r="BC66" s="54"/>
    </row>
    <row r="67" ht="15.75" customHeight="1">
      <c r="A67" s="51" t="s">
        <v>780</v>
      </c>
      <c r="B67" s="52">
        <v>39.0</v>
      </c>
      <c r="C67" s="53"/>
      <c r="D67" s="52" t="s">
        <v>774</v>
      </c>
      <c r="E67" s="52" t="s">
        <v>781</v>
      </c>
      <c r="F67" s="52" t="s">
        <v>782</v>
      </c>
      <c r="G67" s="52" t="s">
        <v>109</v>
      </c>
      <c r="H67" s="52" t="s">
        <v>783</v>
      </c>
      <c r="I67" s="52" t="s">
        <v>163</v>
      </c>
      <c r="J67" s="56">
        <v>39116.0</v>
      </c>
      <c r="K67" s="55" t="s">
        <v>784</v>
      </c>
      <c r="L67" s="52" t="s">
        <v>214</v>
      </c>
      <c r="M67" s="52" t="s">
        <v>115</v>
      </c>
      <c r="N67" s="52" t="s">
        <v>3</v>
      </c>
      <c r="O67" s="52" t="s">
        <v>215</v>
      </c>
      <c r="P67" s="47" t="s">
        <v>117</v>
      </c>
      <c r="Q67" s="52" t="s">
        <v>46</v>
      </c>
      <c r="R67" s="52" t="s">
        <v>121</v>
      </c>
      <c r="S67" s="52"/>
      <c r="T67" s="52" t="s">
        <v>785</v>
      </c>
      <c r="U67" s="52" t="s">
        <v>785</v>
      </c>
      <c r="V67" s="52" t="s">
        <v>785</v>
      </c>
      <c r="W67" s="52" t="s">
        <v>786</v>
      </c>
      <c r="X67" s="52" t="s">
        <v>121</v>
      </c>
      <c r="Y67" s="52" t="s">
        <v>117</v>
      </c>
      <c r="Z67" s="52" t="s">
        <v>121</v>
      </c>
      <c r="AA67" s="52" t="s">
        <v>117</v>
      </c>
      <c r="AB67" s="52">
        <v>8.0</v>
      </c>
      <c r="AC67" s="52" t="s">
        <v>121</v>
      </c>
      <c r="AD67" s="52" t="s">
        <v>122</v>
      </c>
      <c r="AE67" s="52" t="s">
        <v>117</v>
      </c>
      <c r="AF67" s="52" t="s">
        <v>288</v>
      </c>
      <c r="AG67" s="52" t="s">
        <v>117</v>
      </c>
      <c r="AH67" s="52" t="s">
        <v>288</v>
      </c>
      <c r="AI67" s="52" t="s">
        <v>121</v>
      </c>
      <c r="AJ67" s="52" t="s">
        <v>117</v>
      </c>
      <c r="AK67" s="52" t="s">
        <v>121</v>
      </c>
      <c r="AL67" s="52" t="s">
        <v>122</v>
      </c>
      <c r="AM67" s="52" t="s">
        <v>138</v>
      </c>
      <c r="AN67" s="52" t="s">
        <v>121</v>
      </c>
      <c r="AO67" s="53"/>
      <c r="AP67" s="53"/>
      <c r="AQ67" s="52" t="s">
        <v>181</v>
      </c>
      <c r="AR67" s="52" t="s">
        <v>421</v>
      </c>
      <c r="AS67" s="52" t="s">
        <v>251</v>
      </c>
      <c r="AT67" s="52" t="s">
        <v>117</v>
      </c>
      <c r="AU67" s="52" t="s">
        <v>117</v>
      </c>
      <c r="AV67" s="52" t="s">
        <v>117</v>
      </c>
      <c r="AW67" s="52" t="s">
        <v>117</v>
      </c>
      <c r="AX67" s="53"/>
      <c r="AY67" s="53"/>
      <c r="AZ67" s="53"/>
      <c r="BA67" s="53"/>
      <c r="BB67" s="53"/>
      <c r="BC67" s="54"/>
    </row>
    <row r="68" ht="15.75" customHeight="1">
      <c r="A68" s="51" t="s">
        <v>787</v>
      </c>
      <c r="B68" s="52">
        <v>43.0</v>
      </c>
      <c r="C68" s="53"/>
      <c r="D68" s="52" t="s">
        <v>774</v>
      </c>
      <c r="E68" s="52" t="s">
        <v>788</v>
      </c>
      <c r="F68" s="52" t="s">
        <v>789</v>
      </c>
      <c r="G68" s="52" t="s">
        <v>109</v>
      </c>
      <c r="H68" s="52" t="s">
        <v>790</v>
      </c>
      <c r="I68" s="52" t="s">
        <v>163</v>
      </c>
      <c r="J68" s="52" t="s">
        <v>791</v>
      </c>
      <c r="K68" s="52">
        <v>8.01255627086E11</v>
      </c>
      <c r="L68" s="52" t="s">
        <v>133</v>
      </c>
      <c r="M68" s="52" t="s">
        <v>115</v>
      </c>
      <c r="N68" s="52" t="s">
        <v>3</v>
      </c>
      <c r="O68" s="52" t="s">
        <v>175</v>
      </c>
      <c r="P68" s="47" t="s">
        <v>117</v>
      </c>
      <c r="Q68" s="52" t="s">
        <v>44</v>
      </c>
      <c r="R68" s="52" t="s">
        <v>117</v>
      </c>
      <c r="S68" s="52"/>
      <c r="T68" s="52">
        <v>6.81054758E8</v>
      </c>
      <c r="U68" s="52">
        <v>6.81054758E8</v>
      </c>
      <c r="V68" s="52">
        <v>7.80151181E8</v>
      </c>
      <c r="W68" s="52" t="s">
        <v>792</v>
      </c>
      <c r="X68" s="52" t="s">
        <v>117</v>
      </c>
      <c r="Y68" s="52" t="s">
        <v>117</v>
      </c>
      <c r="Z68" s="52" t="s">
        <v>117</v>
      </c>
      <c r="AA68" s="52" t="s">
        <v>121</v>
      </c>
      <c r="AB68" s="52">
        <v>8.0</v>
      </c>
      <c r="AC68" s="52" t="s">
        <v>121</v>
      </c>
      <c r="AD68" s="52" t="s">
        <v>122</v>
      </c>
      <c r="AE68" s="52" t="s">
        <v>121</v>
      </c>
      <c r="AF68" s="52" t="s">
        <v>122</v>
      </c>
      <c r="AG68" s="52" t="s">
        <v>117</v>
      </c>
      <c r="AH68" s="52" t="s">
        <v>793</v>
      </c>
      <c r="AI68" s="52" t="s">
        <v>117</v>
      </c>
      <c r="AJ68" s="52" t="s">
        <v>121</v>
      </c>
      <c r="AK68" s="52" t="s">
        <v>117</v>
      </c>
      <c r="AL68" s="52" t="s">
        <v>137</v>
      </c>
      <c r="AM68" s="52" t="s">
        <v>123</v>
      </c>
      <c r="AN68" s="53"/>
      <c r="AO68" s="53"/>
      <c r="AP68" s="53"/>
      <c r="AQ68" s="52" t="s">
        <v>251</v>
      </c>
      <c r="AR68" s="52" t="s">
        <v>794</v>
      </c>
      <c r="AS68" s="52" t="s">
        <v>734</v>
      </c>
      <c r="AT68" s="52" t="s">
        <v>117</v>
      </c>
      <c r="AU68" s="52" t="s">
        <v>117</v>
      </c>
      <c r="AV68" s="52" t="s">
        <v>117</v>
      </c>
      <c r="AW68" s="53"/>
      <c r="AX68" s="53"/>
      <c r="AY68" s="53"/>
      <c r="AZ68" s="53"/>
      <c r="BA68" s="53"/>
      <c r="BB68" s="53"/>
      <c r="BC68" s="54"/>
    </row>
    <row r="69" ht="15.75" customHeight="1">
      <c r="A69" s="51" t="s">
        <v>795</v>
      </c>
      <c r="B69" s="52">
        <v>43.0</v>
      </c>
      <c r="C69" s="53"/>
      <c r="D69" s="52" t="s">
        <v>796</v>
      </c>
      <c r="E69" s="52" t="s">
        <v>797</v>
      </c>
      <c r="F69" s="52" t="s">
        <v>798</v>
      </c>
      <c r="G69" s="52" t="s">
        <v>109</v>
      </c>
      <c r="H69" s="52" t="s">
        <v>799</v>
      </c>
      <c r="I69" s="52" t="s">
        <v>163</v>
      </c>
      <c r="J69" s="56">
        <v>39241.0</v>
      </c>
      <c r="K69" s="52">
        <v>7.0806594008E11</v>
      </c>
      <c r="L69" s="52" t="s">
        <v>628</v>
      </c>
      <c r="M69" s="52" t="s">
        <v>271</v>
      </c>
      <c r="N69" s="52" t="s">
        <v>3</v>
      </c>
      <c r="O69" s="52" t="s">
        <v>566</v>
      </c>
      <c r="P69" s="47" t="s">
        <v>117</v>
      </c>
      <c r="Q69" s="52" t="s">
        <v>46</v>
      </c>
      <c r="R69" s="52" t="s">
        <v>121</v>
      </c>
      <c r="S69" s="52"/>
      <c r="T69" s="52" t="s">
        <v>800</v>
      </c>
      <c r="U69" s="52" t="s">
        <v>801</v>
      </c>
      <c r="V69" s="52" t="s">
        <v>802</v>
      </c>
      <c r="W69" s="52" t="s">
        <v>803</v>
      </c>
      <c r="X69" s="52" t="s">
        <v>117</v>
      </c>
      <c r="Y69" s="52" t="s">
        <v>121</v>
      </c>
      <c r="Z69" s="52" t="s">
        <v>117</v>
      </c>
      <c r="AA69" s="52" t="s">
        <v>121</v>
      </c>
      <c r="AB69" s="52">
        <v>3.0</v>
      </c>
      <c r="AC69" s="52" t="s">
        <v>121</v>
      </c>
      <c r="AD69" s="52" t="s">
        <v>122</v>
      </c>
      <c r="AE69" s="52" t="s">
        <v>121</v>
      </c>
      <c r="AF69" s="52" t="s">
        <v>122</v>
      </c>
      <c r="AG69" s="52" t="s">
        <v>121</v>
      </c>
      <c r="AH69" s="52" t="s">
        <v>122</v>
      </c>
      <c r="AI69" s="52" t="s">
        <v>117</v>
      </c>
      <c r="AJ69" s="52" t="s">
        <v>121</v>
      </c>
      <c r="AK69" s="52" t="s">
        <v>117</v>
      </c>
      <c r="AL69" s="52" t="s">
        <v>632</v>
      </c>
      <c r="AM69" s="52" t="s">
        <v>138</v>
      </c>
      <c r="AN69" s="52" t="s">
        <v>121</v>
      </c>
      <c r="AO69" s="53"/>
      <c r="AP69" s="53"/>
      <c r="AQ69" s="52" t="s">
        <v>125</v>
      </c>
      <c r="AR69" s="52" t="s">
        <v>804</v>
      </c>
      <c r="AS69" s="52" t="s">
        <v>805</v>
      </c>
      <c r="AT69" s="52" t="s">
        <v>117</v>
      </c>
      <c r="AU69" s="52" t="s">
        <v>117</v>
      </c>
      <c r="AV69" s="52" t="s">
        <v>117</v>
      </c>
      <c r="AW69" s="52" t="s">
        <v>117</v>
      </c>
      <c r="AX69" s="53"/>
      <c r="AY69" s="53"/>
      <c r="AZ69" s="53"/>
      <c r="BA69" s="53"/>
      <c r="BB69" s="53"/>
      <c r="BC69" s="54"/>
    </row>
    <row r="70" ht="15.75" customHeight="1">
      <c r="A70" s="51" t="s">
        <v>806</v>
      </c>
      <c r="B70" s="52">
        <v>35.0</v>
      </c>
      <c r="C70" s="53"/>
      <c r="D70" s="52" t="s">
        <v>796</v>
      </c>
      <c r="E70" s="52" t="s">
        <v>807</v>
      </c>
      <c r="F70" s="52" t="s">
        <v>808</v>
      </c>
      <c r="G70" s="52" t="s">
        <v>109</v>
      </c>
      <c r="H70" s="52" t="s">
        <v>809</v>
      </c>
      <c r="I70" s="52" t="s">
        <v>111</v>
      </c>
      <c r="J70" s="52" t="s">
        <v>810</v>
      </c>
      <c r="K70" s="52">
        <v>8.01151308088E11</v>
      </c>
      <c r="L70" s="52" t="s">
        <v>114</v>
      </c>
      <c r="M70" s="52" t="s">
        <v>115</v>
      </c>
      <c r="N70" s="52" t="s">
        <v>3</v>
      </c>
      <c r="O70" s="52" t="s">
        <v>175</v>
      </c>
      <c r="P70" s="47" t="s">
        <v>117</v>
      </c>
      <c r="Q70" s="52" t="s">
        <v>46</v>
      </c>
      <c r="R70" s="52" t="s">
        <v>117</v>
      </c>
      <c r="S70" s="52"/>
      <c r="T70" s="52" t="s">
        <v>811</v>
      </c>
      <c r="U70" s="52" t="s">
        <v>812</v>
      </c>
      <c r="V70" s="52" t="s">
        <v>813</v>
      </c>
      <c r="W70" s="52" t="s">
        <v>814</v>
      </c>
      <c r="X70" s="52" t="s">
        <v>117</v>
      </c>
      <c r="Y70" s="52" t="s">
        <v>117</v>
      </c>
      <c r="Z70" s="52" t="s">
        <v>117</v>
      </c>
      <c r="AA70" s="52" t="s">
        <v>117</v>
      </c>
      <c r="AB70" s="52">
        <v>4.0</v>
      </c>
      <c r="AC70" s="52" t="s">
        <v>121</v>
      </c>
      <c r="AD70" s="52" t="s">
        <v>122</v>
      </c>
      <c r="AE70" s="52" t="s">
        <v>117</v>
      </c>
      <c r="AF70" s="52" t="s">
        <v>815</v>
      </c>
      <c r="AG70" s="52" t="s">
        <v>121</v>
      </c>
      <c r="AH70" s="52" t="s">
        <v>122</v>
      </c>
      <c r="AI70" s="52" t="s">
        <v>121</v>
      </c>
      <c r="AJ70" s="52" t="s">
        <v>117</v>
      </c>
      <c r="AK70" s="52" t="s">
        <v>117</v>
      </c>
      <c r="AL70" s="52" t="s">
        <v>137</v>
      </c>
      <c r="AM70" s="52" t="s">
        <v>138</v>
      </c>
      <c r="AN70" s="52" t="s">
        <v>121</v>
      </c>
      <c r="AO70" s="53"/>
      <c r="AP70" s="53"/>
      <c r="AQ70" s="52" t="s">
        <v>816</v>
      </c>
      <c r="AR70" s="52" t="s">
        <v>124</v>
      </c>
      <c r="AS70" s="52" t="s">
        <v>406</v>
      </c>
      <c r="AT70" s="52" t="s">
        <v>117</v>
      </c>
      <c r="AU70" s="52" t="s">
        <v>117</v>
      </c>
      <c r="AV70" s="52" t="s">
        <v>117</v>
      </c>
      <c r="AW70" s="52" t="s">
        <v>117</v>
      </c>
      <c r="AX70" s="53"/>
      <c r="AY70" s="53"/>
      <c r="AZ70" s="53"/>
      <c r="BA70" s="53"/>
      <c r="BB70" s="53"/>
      <c r="BC70" s="54"/>
    </row>
    <row r="71" ht="15.75" customHeight="1">
      <c r="A71" s="51" t="s">
        <v>817</v>
      </c>
      <c r="B71" s="52">
        <v>36.0</v>
      </c>
      <c r="C71" s="53"/>
      <c r="D71" s="52" t="s">
        <v>796</v>
      </c>
      <c r="E71" s="52" t="s">
        <v>818</v>
      </c>
      <c r="F71" s="52" t="s">
        <v>819</v>
      </c>
      <c r="G71" s="52" t="s">
        <v>109</v>
      </c>
      <c r="H71" s="52" t="s">
        <v>820</v>
      </c>
      <c r="I71" s="52" t="s">
        <v>163</v>
      </c>
      <c r="J71" s="52" t="s">
        <v>821</v>
      </c>
      <c r="K71" s="52">
        <v>7.10220465086E11</v>
      </c>
      <c r="L71" s="52" t="s">
        <v>164</v>
      </c>
      <c r="M71" s="52" t="s">
        <v>165</v>
      </c>
      <c r="N71" s="52" t="s">
        <v>42</v>
      </c>
      <c r="O71" s="52" t="s">
        <v>519</v>
      </c>
      <c r="P71" s="47" t="s">
        <v>117</v>
      </c>
      <c r="Q71" s="52" t="s">
        <v>50</v>
      </c>
      <c r="R71" s="52" t="s">
        <v>121</v>
      </c>
      <c r="S71" s="52"/>
      <c r="T71" s="52">
        <v>7.85285559E8</v>
      </c>
      <c r="U71" s="52">
        <v>7.85285559E8</v>
      </c>
      <c r="V71" s="52">
        <v>7.6231053E7</v>
      </c>
      <c r="W71" s="52" t="s">
        <v>822</v>
      </c>
      <c r="X71" s="52" t="s">
        <v>117</v>
      </c>
      <c r="Y71" s="52" t="s">
        <v>117</v>
      </c>
      <c r="Z71" s="52" t="s">
        <v>121</v>
      </c>
      <c r="AA71" s="52" t="s">
        <v>121</v>
      </c>
      <c r="AB71" s="52">
        <v>6.0</v>
      </c>
      <c r="AC71" s="52" t="s">
        <v>121</v>
      </c>
      <c r="AD71" s="53"/>
      <c r="AE71" s="52" t="s">
        <v>121</v>
      </c>
      <c r="AF71" s="53"/>
      <c r="AG71" s="52" t="s">
        <v>117</v>
      </c>
      <c r="AH71" s="52" t="s">
        <v>261</v>
      </c>
      <c r="AI71" s="52" t="s">
        <v>121</v>
      </c>
      <c r="AJ71" s="52" t="s">
        <v>121</v>
      </c>
      <c r="AK71" s="52" t="s">
        <v>121</v>
      </c>
      <c r="AL71" s="52" t="s">
        <v>122</v>
      </c>
      <c r="AM71" s="52" t="s">
        <v>138</v>
      </c>
      <c r="AN71" s="52" t="s">
        <v>121</v>
      </c>
      <c r="AO71" s="53"/>
      <c r="AP71" s="53"/>
      <c r="AQ71" s="53"/>
      <c r="AR71" s="53"/>
      <c r="AS71" s="53"/>
      <c r="AT71" s="52" t="s">
        <v>117</v>
      </c>
      <c r="AU71" s="52" t="s">
        <v>117</v>
      </c>
      <c r="AV71" s="52" t="s">
        <v>117</v>
      </c>
      <c r="AW71" s="57"/>
      <c r="AX71" s="53"/>
      <c r="AY71" s="53"/>
      <c r="AZ71" s="53"/>
      <c r="BA71" s="53"/>
      <c r="BB71" s="53"/>
      <c r="BC71" s="54"/>
    </row>
    <row r="72" ht="15.75" customHeight="1">
      <c r="A72" s="51" t="s">
        <v>823</v>
      </c>
      <c r="B72" s="52">
        <v>44.0</v>
      </c>
      <c r="C72" s="53"/>
      <c r="D72" s="52" t="s">
        <v>796</v>
      </c>
      <c r="E72" s="52" t="s">
        <v>824</v>
      </c>
      <c r="F72" s="52" t="s">
        <v>825</v>
      </c>
      <c r="G72" s="52" t="s">
        <v>109</v>
      </c>
      <c r="H72" s="52" t="s">
        <v>826</v>
      </c>
      <c r="I72" s="52" t="s">
        <v>163</v>
      </c>
      <c r="J72" s="52" t="s">
        <v>827</v>
      </c>
      <c r="K72" s="52">
        <v>7.0220618308E11</v>
      </c>
      <c r="L72" s="52" t="s">
        <v>114</v>
      </c>
      <c r="M72" s="52" t="s">
        <v>115</v>
      </c>
      <c r="N72" s="52" t="s">
        <v>3</v>
      </c>
      <c r="O72" s="52" t="s">
        <v>116</v>
      </c>
      <c r="P72" s="47" t="s">
        <v>117</v>
      </c>
      <c r="Q72" s="52" t="s">
        <v>46</v>
      </c>
      <c r="R72" s="52" t="s">
        <v>117</v>
      </c>
      <c r="S72" s="52"/>
      <c r="T72" s="52" t="s">
        <v>828</v>
      </c>
      <c r="U72" s="52" t="s">
        <v>828</v>
      </c>
      <c r="V72" s="52" t="s">
        <v>829</v>
      </c>
      <c r="W72" s="52" t="s">
        <v>830</v>
      </c>
      <c r="X72" s="52" t="s">
        <v>117</v>
      </c>
      <c r="Y72" s="52" t="s">
        <v>117</v>
      </c>
      <c r="Z72" s="52" t="s">
        <v>117</v>
      </c>
      <c r="AA72" s="52" t="s">
        <v>121</v>
      </c>
      <c r="AB72" s="52">
        <v>4.0</v>
      </c>
      <c r="AC72" s="52" t="s">
        <v>117</v>
      </c>
      <c r="AD72" s="52" t="s">
        <v>831</v>
      </c>
      <c r="AE72" s="52" t="s">
        <v>121</v>
      </c>
      <c r="AF72" s="52" t="s">
        <v>122</v>
      </c>
      <c r="AG72" s="52" t="s">
        <v>121</v>
      </c>
      <c r="AH72" s="52" t="s">
        <v>122</v>
      </c>
      <c r="AI72" s="52" t="s">
        <v>117</v>
      </c>
      <c r="AJ72" s="52" t="s">
        <v>121</v>
      </c>
      <c r="AK72" s="52" t="s">
        <v>121</v>
      </c>
      <c r="AL72" s="52" t="s">
        <v>122</v>
      </c>
      <c r="AM72" s="52" t="s">
        <v>138</v>
      </c>
      <c r="AN72" s="52" t="s">
        <v>121</v>
      </c>
      <c r="AO72" s="53"/>
      <c r="AP72" s="53"/>
      <c r="AQ72" s="52" t="s">
        <v>181</v>
      </c>
      <c r="AR72" s="52" t="s">
        <v>180</v>
      </c>
      <c r="AS72" s="52" t="s">
        <v>762</v>
      </c>
      <c r="AT72" s="52" t="s">
        <v>117</v>
      </c>
      <c r="AU72" s="52" t="s">
        <v>117</v>
      </c>
      <c r="AV72" s="52" t="s">
        <v>117</v>
      </c>
      <c r="AW72" s="52" t="s">
        <v>117</v>
      </c>
      <c r="AX72" s="53"/>
      <c r="AY72" s="53"/>
      <c r="AZ72" s="53"/>
      <c r="BA72" s="53"/>
      <c r="BB72" s="53"/>
      <c r="BC72" s="54"/>
    </row>
    <row r="73" ht="15.75" customHeight="1">
      <c r="A73" s="51" t="s">
        <v>832</v>
      </c>
      <c r="B73" s="52">
        <v>36.0</v>
      </c>
      <c r="C73" s="53"/>
      <c r="D73" s="52" t="s">
        <v>833</v>
      </c>
      <c r="E73" s="52" t="s">
        <v>834</v>
      </c>
      <c r="F73" s="52" t="s">
        <v>835</v>
      </c>
      <c r="G73" s="52" t="s">
        <v>109</v>
      </c>
      <c r="H73" s="52" t="s">
        <v>836</v>
      </c>
      <c r="I73" s="52" t="s">
        <v>163</v>
      </c>
      <c r="J73" s="56">
        <v>39295.0</v>
      </c>
      <c r="K73" s="53"/>
      <c r="L73" s="52" t="s">
        <v>837</v>
      </c>
      <c r="M73" s="52" t="s">
        <v>838</v>
      </c>
      <c r="N73" s="52" t="s">
        <v>3</v>
      </c>
      <c r="O73" s="52"/>
      <c r="P73" s="47" t="s">
        <v>121</v>
      </c>
      <c r="Q73" s="52" t="s">
        <v>50</v>
      </c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7"/>
      <c r="AF73" s="53"/>
      <c r="AG73" s="57"/>
      <c r="AH73" s="53"/>
      <c r="AI73" s="57"/>
      <c r="AJ73" s="53"/>
      <c r="AK73" s="53"/>
      <c r="AL73" s="57"/>
      <c r="AM73" s="57"/>
      <c r="AN73" s="53"/>
      <c r="AO73" s="53"/>
      <c r="AP73" s="53"/>
      <c r="AQ73" s="53"/>
      <c r="AR73" s="53"/>
      <c r="AS73" s="53"/>
      <c r="AT73" s="57"/>
      <c r="AU73" s="57"/>
      <c r="AV73" s="52" t="s">
        <v>121</v>
      </c>
      <c r="AW73" s="57"/>
      <c r="AX73" s="53"/>
      <c r="AY73" s="53"/>
      <c r="AZ73" s="53"/>
      <c r="BA73" s="53"/>
      <c r="BB73" s="53"/>
      <c r="BC73" s="54"/>
    </row>
    <row r="74" ht="15.75" customHeight="1">
      <c r="A74" s="51" t="s">
        <v>839</v>
      </c>
      <c r="B74" s="52">
        <v>44.0</v>
      </c>
      <c r="C74" s="53"/>
      <c r="D74" s="52" t="s">
        <v>840</v>
      </c>
      <c r="E74" s="52" t="s">
        <v>841</v>
      </c>
      <c r="F74" s="52" t="s">
        <v>842</v>
      </c>
      <c r="G74" s="52" t="s">
        <v>109</v>
      </c>
      <c r="H74" s="52" t="s">
        <v>843</v>
      </c>
      <c r="I74" s="52" t="s">
        <v>111</v>
      </c>
      <c r="J74" s="56">
        <v>39272.0</v>
      </c>
      <c r="K74" s="55" t="s">
        <v>844</v>
      </c>
      <c r="L74" s="52" t="s">
        <v>257</v>
      </c>
      <c r="M74" s="52" t="s">
        <v>115</v>
      </c>
      <c r="N74" s="52" t="s">
        <v>3</v>
      </c>
      <c r="O74" s="52" t="s">
        <v>272</v>
      </c>
      <c r="P74" s="47" t="s">
        <v>117</v>
      </c>
      <c r="Q74" s="52" t="s">
        <v>50</v>
      </c>
      <c r="R74" s="52" t="s">
        <v>117</v>
      </c>
      <c r="S74" s="55"/>
      <c r="T74" s="55" t="s">
        <v>845</v>
      </c>
      <c r="U74" s="55" t="s">
        <v>845</v>
      </c>
      <c r="V74" s="55" t="s">
        <v>846</v>
      </c>
      <c r="W74" s="52" t="s">
        <v>847</v>
      </c>
      <c r="X74" s="52" t="s">
        <v>117</v>
      </c>
      <c r="Y74" s="52" t="s">
        <v>117</v>
      </c>
      <c r="Z74" s="52" t="s">
        <v>117</v>
      </c>
      <c r="AA74" s="52" t="s">
        <v>121</v>
      </c>
      <c r="AB74" s="52">
        <v>3.0</v>
      </c>
      <c r="AC74" s="52" t="s">
        <v>117</v>
      </c>
      <c r="AD74" s="52" t="s">
        <v>288</v>
      </c>
      <c r="AE74" s="52" t="s">
        <v>117</v>
      </c>
      <c r="AF74" s="52" t="s">
        <v>288</v>
      </c>
      <c r="AG74" s="52" t="s">
        <v>121</v>
      </c>
      <c r="AH74" s="52" t="s">
        <v>122</v>
      </c>
      <c r="AI74" s="52" t="s">
        <v>117</v>
      </c>
      <c r="AJ74" s="52" t="s">
        <v>117</v>
      </c>
      <c r="AK74" s="52" t="s">
        <v>117</v>
      </c>
      <c r="AL74" s="52" t="s">
        <v>137</v>
      </c>
      <c r="AM74" s="52" t="s">
        <v>354</v>
      </c>
      <c r="AN74" s="52" t="s">
        <v>121</v>
      </c>
      <c r="AO74" s="53"/>
      <c r="AP74" s="53"/>
      <c r="AQ74" s="52" t="s">
        <v>429</v>
      </c>
      <c r="AR74" s="52" t="s">
        <v>125</v>
      </c>
      <c r="AS74" s="52" t="s">
        <v>124</v>
      </c>
      <c r="AT74" s="52" t="s">
        <v>117</v>
      </c>
      <c r="AU74" s="52" t="s">
        <v>117</v>
      </c>
      <c r="AV74" s="52" t="s">
        <v>117</v>
      </c>
      <c r="AW74" s="52" t="s">
        <v>117</v>
      </c>
      <c r="AX74" s="53"/>
      <c r="AY74" s="53"/>
      <c r="AZ74" s="53"/>
      <c r="BA74" s="53"/>
      <c r="BB74" s="53"/>
      <c r="BC74" s="54"/>
    </row>
    <row r="75" ht="15.75" customHeight="1">
      <c r="A75" s="51" t="s">
        <v>848</v>
      </c>
      <c r="B75" s="52">
        <v>38.0</v>
      </c>
      <c r="C75" s="53"/>
      <c r="D75" s="52" t="s">
        <v>849</v>
      </c>
      <c r="E75" s="52" t="s">
        <v>850</v>
      </c>
      <c r="F75" s="52" t="s">
        <v>851</v>
      </c>
      <c r="G75" s="52" t="s">
        <v>109</v>
      </c>
      <c r="H75" s="52" t="s">
        <v>852</v>
      </c>
      <c r="I75" s="52" t="s">
        <v>163</v>
      </c>
      <c r="J75" s="52" t="s">
        <v>853</v>
      </c>
      <c r="K75" s="52">
        <v>7.11165708084E11</v>
      </c>
      <c r="L75" s="52" t="s">
        <v>854</v>
      </c>
      <c r="M75" s="52" t="s">
        <v>246</v>
      </c>
      <c r="N75" s="52" t="s">
        <v>42</v>
      </c>
      <c r="O75" s="52" t="s">
        <v>175</v>
      </c>
      <c r="P75" s="47" t="s">
        <v>121</v>
      </c>
      <c r="Q75" s="52" t="s">
        <v>48</v>
      </c>
      <c r="R75" s="52" t="s">
        <v>121</v>
      </c>
      <c r="S75" s="52"/>
      <c r="T75" s="52">
        <v>7.39519494E8</v>
      </c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7"/>
      <c r="AH75" s="53"/>
      <c r="AI75" s="57"/>
      <c r="AJ75" s="53"/>
      <c r="AK75" s="53"/>
      <c r="AL75" s="57"/>
      <c r="AM75" s="57"/>
      <c r="AN75" s="57"/>
      <c r="AO75" s="53"/>
      <c r="AP75" s="53"/>
      <c r="AQ75" s="53"/>
      <c r="AR75" s="53"/>
      <c r="AS75" s="53"/>
      <c r="AT75" s="52" t="s">
        <v>117</v>
      </c>
      <c r="AU75" s="52" t="s">
        <v>117</v>
      </c>
      <c r="AV75" s="52" t="s">
        <v>117</v>
      </c>
      <c r="AW75" s="57"/>
      <c r="AX75" s="53"/>
      <c r="AY75" s="53"/>
      <c r="AZ75" s="53"/>
      <c r="BA75" s="53"/>
      <c r="BB75" s="53"/>
      <c r="BC75" s="54"/>
    </row>
    <row r="76" ht="15.75" customHeight="1">
      <c r="A76" s="51" t="s">
        <v>855</v>
      </c>
      <c r="B76" s="52">
        <v>32.0</v>
      </c>
      <c r="C76" s="53"/>
      <c r="D76" s="52" t="s">
        <v>849</v>
      </c>
      <c r="E76" s="52" t="s">
        <v>856</v>
      </c>
      <c r="F76" s="52" t="s">
        <v>857</v>
      </c>
      <c r="G76" s="52" t="s">
        <v>109</v>
      </c>
      <c r="H76" s="52" t="s">
        <v>858</v>
      </c>
      <c r="I76" s="52" t="s">
        <v>111</v>
      </c>
      <c r="J76" s="52" t="s">
        <v>859</v>
      </c>
      <c r="K76" s="53"/>
      <c r="L76" s="52" t="s">
        <v>837</v>
      </c>
      <c r="M76" s="52" t="s">
        <v>838</v>
      </c>
      <c r="N76" s="52" t="s">
        <v>3</v>
      </c>
      <c r="O76" s="52"/>
      <c r="P76" s="47" t="s">
        <v>121</v>
      </c>
      <c r="Q76" s="52" t="s">
        <v>50</v>
      </c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7"/>
      <c r="AF76" s="53"/>
      <c r="AG76" s="57"/>
      <c r="AH76" s="53"/>
      <c r="AI76" s="57"/>
      <c r="AJ76" s="53"/>
      <c r="AK76" s="53"/>
      <c r="AL76" s="57"/>
      <c r="AM76" s="57"/>
      <c r="AN76" s="53"/>
      <c r="AO76" s="53"/>
      <c r="AP76" s="53"/>
      <c r="AQ76" s="53"/>
      <c r="AR76" s="53"/>
      <c r="AS76" s="53"/>
      <c r="AT76" s="57"/>
      <c r="AU76" s="57"/>
      <c r="AV76" s="52" t="s">
        <v>121</v>
      </c>
      <c r="AW76" s="57"/>
      <c r="AX76" s="53"/>
      <c r="AY76" s="53"/>
      <c r="AZ76" s="53"/>
      <c r="BA76" s="53"/>
      <c r="BB76" s="53"/>
      <c r="BC76" s="54"/>
    </row>
    <row r="77" ht="15.75" customHeight="1">
      <c r="A77" s="51" t="s">
        <v>860</v>
      </c>
      <c r="B77" s="52">
        <v>34.0</v>
      </c>
      <c r="C77" s="53"/>
      <c r="D77" s="52" t="s">
        <v>861</v>
      </c>
      <c r="E77" s="52" t="s">
        <v>862</v>
      </c>
      <c r="F77" s="52" t="s">
        <v>863</v>
      </c>
      <c r="G77" s="52" t="s">
        <v>109</v>
      </c>
      <c r="H77" s="52" t="s">
        <v>864</v>
      </c>
      <c r="I77" s="52" t="s">
        <v>111</v>
      </c>
      <c r="J77" s="52" t="s">
        <v>865</v>
      </c>
      <c r="K77" s="53"/>
      <c r="L77" s="52" t="s">
        <v>245</v>
      </c>
      <c r="M77" s="52" t="s">
        <v>246</v>
      </c>
      <c r="N77" s="52" t="s">
        <v>42</v>
      </c>
      <c r="O77" s="52" t="s">
        <v>312</v>
      </c>
      <c r="P77" s="48"/>
      <c r="Q77" s="52" t="s">
        <v>44</v>
      </c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7"/>
      <c r="AJ77" s="53"/>
      <c r="AK77" s="53"/>
      <c r="AL77" s="57"/>
      <c r="AM77" s="53"/>
      <c r="AN77" s="53"/>
      <c r="AO77" s="53"/>
      <c r="AP77" s="53"/>
      <c r="AQ77" s="53"/>
      <c r="AR77" s="53"/>
      <c r="AS77" s="53"/>
      <c r="AT77" s="52" t="s">
        <v>117</v>
      </c>
      <c r="AU77" s="52" t="s">
        <v>117</v>
      </c>
      <c r="AV77" s="52" t="s">
        <v>117</v>
      </c>
      <c r="AW77" s="57"/>
      <c r="AX77" s="53"/>
      <c r="AY77" s="53"/>
      <c r="AZ77" s="53"/>
      <c r="BA77" s="53"/>
      <c r="BB77" s="53"/>
      <c r="BC77" s="54"/>
    </row>
    <row r="78" ht="15.75" customHeight="1">
      <c r="A78" s="51" t="s">
        <v>866</v>
      </c>
      <c r="B78" s="52">
        <v>33.0</v>
      </c>
      <c r="C78" s="53"/>
      <c r="D78" s="52" t="s">
        <v>867</v>
      </c>
      <c r="E78" s="52" t="s">
        <v>868</v>
      </c>
      <c r="F78" s="52" t="s">
        <v>869</v>
      </c>
      <c r="G78" s="52" t="s">
        <v>109</v>
      </c>
      <c r="H78" s="52" t="s">
        <v>870</v>
      </c>
      <c r="I78" s="52" t="s">
        <v>111</v>
      </c>
      <c r="J78" s="52" t="s">
        <v>871</v>
      </c>
      <c r="K78" s="52">
        <v>8.07301105084E11</v>
      </c>
      <c r="L78" s="52" t="s">
        <v>676</v>
      </c>
      <c r="M78" s="52" t="s">
        <v>246</v>
      </c>
      <c r="N78" s="52" t="s">
        <v>42</v>
      </c>
      <c r="O78" s="52" t="s">
        <v>272</v>
      </c>
      <c r="P78" s="48"/>
      <c r="Q78" s="52" t="s">
        <v>44</v>
      </c>
      <c r="R78" s="52" t="s">
        <v>121</v>
      </c>
      <c r="S78" s="52"/>
      <c r="T78" s="52">
        <v>7.37656982E8</v>
      </c>
      <c r="U78" s="52">
        <v>7.37656982E8</v>
      </c>
      <c r="V78" s="52">
        <v>7.19076226E8</v>
      </c>
      <c r="W78" s="52" t="s">
        <v>872</v>
      </c>
      <c r="X78" s="52" t="s">
        <v>117</v>
      </c>
      <c r="Y78" s="52" t="s">
        <v>117</v>
      </c>
      <c r="Z78" s="52" t="s">
        <v>117</v>
      </c>
      <c r="AA78" s="52" t="s">
        <v>121</v>
      </c>
      <c r="AB78" s="52">
        <v>6.0</v>
      </c>
      <c r="AC78" s="52" t="s">
        <v>121</v>
      </c>
      <c r="AD78" s="53"/>
      <c r="AE78" s="52" t="s">
        <v>121</v>
      </c>
      <c r="AF78" s="53"/>
      <c r="AG78" s="52" t="s">
        <v>121</v>
      </c>
      <c r="AH78" s="53"/>
      <c r="AI78" s="52" t="s">
        <v>117</v>
      </c>
      <c r="AJ78" s="52" t="s">
        <v>121</v>
      </c>
      <c r="AK78" s="52" t="s">
        <v>117</v>
      </c>
      <c r="AL78" s="52" t="s">
        <v>137</v>
      </c>
      <c r="AM78" s="52" t="s">
        <v>138</v>
      </c>
      <c r="AN78" s="52" t="s">
        <v>121</v>
      </c>
      <c r="AO78" s="53"/>
      <c r="AP78" s="53"/>
      <c r="AQ78" s="53"/>
      <c r="AR78" s="53"/>
      <c r="AS78" s="53"/>
      <c r="AT78" s="52" t="s">
        <v>117</v>
      </c>
      <c r="AU78" s="52" t="s">
        <v>117</v>
      </c>
      <c r="AV78" s="52" t="s">
        <v>117</v>
      </c>
      <c r="AW78" s="57"/>
      <c r="AX78" s="53"/>
      <c r="AY78" s="53"/>
      <c r="AZ78" s="53"/>
      <c r="BA78" s="53"/>
      <c r="BB78" s="53"/>
      <c r="BC78" s="54"/>
    </row>
    <row r="79" ht="15.75" customHeight="1">
      <c r="A79" s="51" t="s">
        <v>873</v>
      </c>
      <c r="B79" s="52">
        <v>35.0</v>
      </c>
      <c r="C79" s="53"/>
      <c r="D79" s="52" t="s">
        <v>874</v>
      </c>
      <c r="E79" s="52" t="s">
        <v>875</v>
      </c>
      <c r="F79" s="52" t="s">
        <v>876</v>
      </c>
      <c r="G79" s="52" t="s">
        <v>109</v>
      </c>
      <c r="H79" s="52" t="s">
        <v>877</v>
      </c>
      <c r="I79" s="52" t="s">
        <v>163</v>
      </c>
      <c r="J79" s="52" t="s">
        <v>878</v>
      </c>
      <c r="K79" s="52">
        <v>7.03236515085E11</v>
      </c>
      <c r="L79" s="52" t="s">
        <v>879</v>
      </c>
      <c r="M79" s="52" t="s">
        <v>115</v>
      </c>
      <c r="N79" s="52" t="s">
        <v>3</v>
      </c>
      <c r="O79" s="52" t="s">
        <v>175</v>
      </c>
      <c r="P79" s="47" t="s">
        <v>117</v>
      </c>
      <c r="Q79" s="52" t="s">
        <v>46</v>
      </c>
      <c r="R79" s="52" t="s">
        <v>117</v>
      </c>
      <c r="S79" s="52"/>
      <c r="T79" s="52" t="s">
        <v>880</v>
      </c>
      <c r="U79" s="52" t="s">
        <v>881</v>
      </c>
      <c r="V79" s="52" t="s">
        <v>882</v>
      </c>
      <c r="W79" s="52" t="s">
        <v>883</v>
      </c>
      <c r="X79" s="52" t="s">
        <v>117</v>
      </c>
      <c r="Y79" s="52" t="s">
        <v>121</v>
      </c>
      <c r="Z79" s="52" t="s">
        <v>117</v>
      </c>
      <c r="AA79" s="52" t="s">
        <v>121</v>
      </c>
      <c r="AB79" s="52">
        <v>6.0</v>
      </c>
      <c r="AC79" s="52" t="s">
        <v>121</v>
      </c>
      <c r="AD79" s="52" t="s">
        <v>122</v>
      </c>
      <c r="AE79" s="52" t="s">
        <v>121</v>
      </c>
      <c r="AF79" s="52" t="s">
        <v>122</v>
      </c>
      <c r="AG79" s="52" t="s">
        <v>117</v>
      </c>
      <c r="AH79" s="52" t="s">
        <v>884</v>
      </c>
      <c r="AI79" s="52" t="s">
        <v>117</v>
      </c>
      <c r="AJ79" s="52" t="s">
        <v>121</v>
      </c>
      <c r="AK79" s="52" t="s">
        <v>117</v>
      </c>
      <c r="AL79" s="52" t="s">
        <v>137</v>
      </c>
      <c r="AM79" s="52" t="s">
        <v>138</v>
      </c>
      <c r="AN79" s="52" t="s">
        <v>121</v>
      </c>
      <c r="AO79" s="53"/>
      <c r="AP79" s="53"/>
      <c r="AQ79" s="52" t="s">
        <v>251</v>
      </c>
      <c r="AR79" s="52" t="s">
        <v>237</v>
      </c>
      <c r="AS79" s="52" t="s">
        <v>421</v>
      </c>
      <c r="AT79" s="52" t="s">
        <v>117</v>
      </c>
      <c r="AU79" s="52" t="s">
        <v>117</v>
      </c>
      <c r="AV79" s="52" t="s">
        <v>117</v>
      </c>
      <c r="AW79" s="52" t="s">
        <v>117</v>
      </c>
      <c r="AX79" s="53"/>
      <c r="AY79" s="53"/>
      <c r="AZ79" s="53"/>
      <c r="BA79" s="53"/>
      <c r="BB79" s="53"/>
      <c r="BC79" s="54"/>
    </row>
    <row r="80" ht="15.75" customHeight="1">
      <c r="A80" s="51" t="s">
        <v>885</v>
      </c>
      <c r="B80" s="52">
        <v>33.0</v>
      </c>
      <c r="C80" s="53"/>
      <c r="D80" s="52" t="s">
        <v>886</v>
      </c>
      <c r="E80" s="52" t="s">
        <v>887</v>
      </c>
      <c r="F80" s="52" t="s">
        <v>888</v>
      </c>
      <c r="G80" s="52" t="s">
        <v>109</v>
      </c>
      <c r="H80" s="52" t="s">
        <v>889</v>
      </c>
      <c r="I80" s="52" t="s">
        <v>111</v>
      </c>
      <c r="J80" s="52" t="s">
        <v>890</v>
      </c>
      <c r="K80" s="53"/>
      <c r="L80" s="52" t="s">
        <v>245</v>
      </c>
      <c r="M80" s="52" t="s">
        <v>246</v>
      </c>
      <c r="N80" s="52" t="s">
        <v>42</v>
      </c>
      <c r="O80" s="52" t="s">
        <v>230</v>
      </c>
      <c r="P80" s="48"/>
      <c r="Q80" s="52" t="s">
        <v>44</v>
      </c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7"/>
      <c r="AJ80" s="53"/>
      <c r="AK80" s="53"/>
      <c r="AL80" s="57"/>
      <c r="AM80" s="53"/>
      <c r="AN80" s="53"/>
      <c r="AO80" s="53"/>
      <c r="AP80" s="53"/>
      <c r="AQ80" s="53"/>
      <c r="AR80" s="53"/>
      <c r="AS80" s="53"/>
      <c r="AT80" s="52" t="s">
        <v>117</v>
      </c>
      <c r="AU80" s="52" t="s">
        <v>117</v>
      </c>
      <c r="AV80" s="52" t="s">
        <v>117</v>
      </c>
      <c r="AW80" s="57"/>
      <c r="AX80" s="53"/>
      <c r="AY80" s="53"/>
      <c r="AZ80" s="53"/>
      <c r="BA80" s="53"/>
      <c r="BB80" s="53"/>
      <c r="BC80" s="54"/>
    </row>
    <row r="81" ht="15.75" customHeight="1">
      <c r="A81" s="51" t="s">
        <v>891</v>
      </c>
      <c r="B81" s="52">
        <v>34.0</v>
      </c>
      <c r="C81" s="53"/>
      <c r="D81" s="52" t="s">
        <v>892</v>
      </c>
      <c r="E81" s="52" t="s">
        <v>893</v>
      </c>
      <c r="F81" s="52" t="s">
        <v>894</v>
      </c>
      <c r="G81" s="52" t="s">
        <v>109</v>
      </c>
      <c r="H81" s="52" t="s">
        <v>895</v>
      </c>
      <c r="I81" s="52" t="s">
        <v>163</v>
      </c>
      <c r="J81" s="52" t="s">
        <v>896</v>
      </c>
      <c r="K81" s="52">
        <v>7.07285398087E11</v>
      </c>
      <c r="L81" s="52" t="s">
        <v>164</v>
      </c>
      <c r="M81" s="52" t="s">
        <v>165</v>
      </c>
      <c r="N81" s="52" t="s">
        <v>42</v>
      </c>
      <c r="O81" s="52" t="s">
        <v>519</v>
      </c>
      <c r="P81" s="47" t="s">
        <v>117</v>
      </c>
      <c r="Q81" s="52" t="s">
        <v>50</v>
      </c>
      <c r="R81" s="52" t="s">
        <v>121</v>
      </c>
      <c r="S81" s="52"/>
      <c r="T81" s="52">
        <v>6.09202121E8</v>
      </c>
      <c r="U81" s="52">
        <v>6.09202121E8</v>
      </c>
      <c r="V81" s="52">
        <v>6.04911538E8</v>
      </c>
      <c r="W81" s="52" t="s">
        <v>897</v>
      </c>
      <c r="X81" s="52" t="s">
        <v>117</v>
      </c>
      <c r="Y81" s="52" t="s">
        <v>121</v>
      </c>
      <c r="Z81" s="52" t="s">
        <v>117</v>
      </c>
      <c r="AA81" s="52" t="s">
        <v>121</v>
      </c>
      <c r="AB81" s="52">
        <v>4.0</v>
      </c>
      <c r="AC81" s="52" t="s">
        <v>121</v>
      </c>
      <c r="AD81" s="53"/>
      <c r="AE81" s="52" t="s">
        <v>121</v>
      </c>
      <c r="AF81" s="53"/>
      <c r="AG81" s="52" t="s">
        <v>117</v>
      </c>
      <c r="AH81" s="52" t="s">
        <v>898</v>
      </c>
      <c r="AI81" s="52" t="s">
        <v>117</v>
      </c>
      <c r="AJ81" s="52" t="s">
        <v>121</v>
      </c>
      <c r="AK81" s="52" t="s">
        <v>121</v>
      </c>
      <c r="AL81" s="52" t="s">
        <v>122</v>
      </c>
      <c r="AM81" s="52" t="s">
        <v>138</v>
      </c>
      <c r="AN81" s="52" t="s">
        <v>121</v>
      </c>
      <c r="AO81" s="53"/>
      <c r="AP81" s="53"/>
      <c r="AQ81" s="53"/>
      <c r="AR81" s="53"/>
      <c r="AS81" s="53"/>
      <c r="AT81" s="52" t="s">
        <v>117</v>
      </c>
      <c r="AU81" s="52" t="s">
        <v>117</v>
      </c>
      <c r="AV81" s="52" t="s">
        <v>117</v>
      </c>
      <c r="AW81" s="57"/>
      <c r="AX81" s="53"/>
      <c r="AY81" s="53"/>
      <c r="AZ81" s="53"/>
      <c r="BA81" s="53"/>
      <c r="BB81" s="53"/>
      <c r="BC81" s="54"/>
    </row>
    <row r="82" ht="15.75" customHeight="1">
      <c r="A82" s="51" t="s">
        <v>899</v>
      </c>
      <c r="B82" s="52">
        <v>37.0</v>
      </c>
      <c r="C82" s="53"/>
      <c r="D82" s="52" t="s">
        <v>900</v>
      </c>
      <c r="E82" s="52" t="s">
        <v>901</v>
      </c>
      <c r="F82" s="52" t="s">
        <v>902</v>
      </c>
      <c r="G82" s="52" t="s">
        <v>109</v>
      </c>
      <c r="H82" s="52" t="s">
        <v>903</v>
      </c>
      <c r="I82" s="52" t="s">
        <v>163</v>
      </c>
      <c r="J82" s="56">
        <v>39090.0</v>
      </c>
      <c r="K82" s="52">
        <v>7.08015340084E11</v>
      </c>
      <c r="L82" s="52" t="s">
        <v>114</v>
      </c>
      <c r="M82" s="52" t="s">
        <v>115</v>
      </c>
      <c r="N82" s="52" t="s">
        <v>3</v>
      </c>
      <c r="O82" s="52" t="s">
        <v>116</v>
      </c>
      <c r="P82" s="47" t="s">
        <v>117</v>
      </c>
      <c r="Q82" s="52" t="s">
        <v>46</v>
      </c>
      <c r="R82" s="52" t="s">
        <v>117</v>
      </c>
      <c r="S82" s="52"/>
      <c r="T82" s="52" t="s">
        <v>904</v>
      </c>
      <c r="U82" s="52" t="s">
        <v>904</v>
      </c>
      <c r="V82" s="52" t="s">
        <v>905</v>
      </c>
      <c r="W82" s="52" t="s">
        <v>906</v>
      </c>
      <c r="X82" s="52" t="s">
        <v>117</v>
      </c>
      <c r="Y82" s="52" t="s">
        <v>117</v>
      </c>
      <c r="Z82" s="52" t="s">
        <v>117</v>
      </c>
      <c r="AA82" s="52" t="s">
        <v>117</v>
      </c>
      <c r="AB82" s="52">
        <v>5.0</v>
      </c>
      <c r="AC82" s="52" t="s">
        <v>117</v>
      </c>
      <c r="AD82" s="52" t="s">
        <v>367</v>
      </c>
      <c r="AE82" s="52" t="s">
        <v>117</v>
      </c>
      <c r="AF82" s="52" t="s">
        <v>907</v>
      </c>
      <c r="AG82" s="52" t="s">
        <v>121</v>
      </c>
      <c r="AH82" s="52" t="s">
        <v>122</v>
      </c>
      <c r="AI82" s="52" t="s">
        <v>117</v>
      </c>
      <c r="AJ82" s="52" t="s">
        <v>117</v>
      </c>
      <c r="AK82" s="52" t="s">
        <v>117</v>
      </c>
      <c r="AL82" s="52" t="s">
        <v>137</v>
      </c>
      <c r="AM82" s="52" t="s">
        <v>138</v>
      </c>
      <c r="AN82" s="52" t="s">
        <v>121</v>
      </c>
      <c r="AO82" s="53"/>
      <c r="AP82" s="53"/>
      <c r="AQ82" s="52" t="s">
        <v>734</v>
      </c>
      <c r="AR82" s="52" t="s">
        <v>181</v>
      </c>
      <c r="AS82" s="52" t="s">
        <v>180</v>
      </c>
      <c r="AT82" s="52" t="s">
        <v>117</v>
      </c>
      <c r="AU82" s="52" t="s">
        <v>117</v>
      </c>
      <c r="AV82" s="52" t="s">
        <v>117</v>
      </c>
      <c r="AW82" s="52" t="s">
        <v>117</v>
      </c>
      <c r="AX82" s="53"/>
      <c r="AY82" s="53"/>
      <c r="AZ82" s="53"/>
      <c r="BA82" s="53"/>
      <c r="BB82" s="53"/>
      <c r="BC82" s="54"/>
    </row>
    <row r="83" ht="15.75" customHeight="1">
      <c r="A83" s="51" t="s">
        <v>908</v>
      </c>
      <c r="B83" s="52">
        <v>41.0</v>
      </c>
      <c r="C83" s="53"/>
      <c r="D83" s="52" t="s">
        <v>909</v>
      </c>
      <c r="E83" s="52" t="s">
        <v>910</v>
      </c>
      <c r="F83" s="52" t="s">
        <v>911</v>
      </c>
      <c r="G83" s="52" t="s">
        <v>109</v>
      </c>
      <c r="H83" s="52" t="s">
        <v>912</v>
      </c>
      <c r="I83" s="52" t="s">
        <v>111</v>
      </c>
      <c r="J83" s="52" t="s">
        <v>913</v>
      </c>
      <c r="K83" s="53"/>
      <c r="L83" s="52" t="s">
        <v>205</v>
      </c>
      <c r="M83" s="52" t="s">
        <v>206</v>
      </c>
      <c r="N83" s="52" t="s">
        <v>3</v>
      </c>
      <c r="O83" s="52" t="s">
        <v>383</v>
      </c>
      <c r="P83" s="47" t="s">
        <v>117</v>
      </c>
      <c r="Q83" s="52" t="s">
        <v>48</v>
      </c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7"/>
      <c r="AF83" s="53"/>
      <c r="AG83" s="57"/>
      <c r="AH83" s="53"/>
      <c r="AI83" s="57"/>
      <c r="AJ83" s="53"/>
      <c r="AK83" s="53"/>
      <c r="AL83" s="57"/>
      <c r="AM83" s="57"/>
      <c r="AN83" s="53"/>
      <c r="AO83" s="53"/>
      <c r="AP83" s="53"/>
      <c r="AQ83" s="53"/>
      <c r="AR83" s="53"/>
      <c r="AS83" s="53"/>
      <c r="AT83" s="52" t="s">
        <v>117</v>
      </c>
      <c r="AU83" s="52" t="s">
        <v>117</v>
      </c>
      <c r="AV83" s="52" t="s">
        <v>117</v>
      </c>
      <c r="AW83" s="57"/>
      <c r="AX83" s="53"/>
      <c r="AY83" s="53"/>
      <c r="AZ83" s="53"/>
      <c r="BA83" s="53"/>
      <c r="BB83" s="53"/>
      <c r="BC83" s="54"/>
    </row>
    <row r="84" ht="15.75" customHeight="1">
      <c r="A84" s="51" t="s">
        <v>914</v>
      </c>
      <c r="B84" s="52">
        <v>40.0</v>
      </c>
      <c r="C84" s="53"/>
      <c r="D84" s="52" t="s">
        <v>915</v>
      </c>
      <c r="E84" s="52" t="s">
        <v>916</v>
      </c>
      <c r="F84" s="52" t="s">
        <v>917</v>
      </c>
      <c r="G84" s="52" t="s">
        <v>109</v>
      </c>
      <c r="H84" s="52" t="s">
        <v>918</v>
      </c>
      <c r="I84" s="52" t="s">
        <v>163</v>
      </c>
      <c r="J84" s="56">
        <v>39116.0</v>
      </c>
      <c r="K84" s="52">
        <v>7.03025246082E11</v>
      </c>
      <c r="L84" s="52" t="s">
        <v>919</v>
      </c>
      <c r="M84" s="52" t="s">
        <v>920</v>
      </c>
      <c r="N84" s="52" t="s">
        <v>3</v>
      </c>
      <c r="O84" s="52" t="s">
        <v>175</v>
      </c>
      <c r="P84" s="47" t="s">
        <v>117</v>
      </c>
      <c r="Q84" s="52" t="s">
        <v>44</v>
      </c>
      <c r="R84" s="52" t="s">
        <v>121</v>
      </c>
      <c r="S84" s="52"/>
      <c r="T84" s="52">
        <v>6.56960652E8</v>
      </c>
      <c r="U84" s="52">
        <v>6.56960652E8</v>
      </c>
      <c r="V84" s="52">
        <v>7.98906742E8</v>
      </c>
      <c r="W84" s="52" t="s">
        <v>921</v>
      </c>
      <c r="X84" s="52" t="s">
        <v>117</v>
      </c>
      <c r="Y84" s="52" t="s">
        <v>121</v>
      </c>
      <c r="Z84" s="52" t="s">
        <v>121</v>
      </c>
      <c r="AA84" s="52" t="s">
        <v>121</v>
      </c>
      <c r="AB84" s="52">
        <v>7.0</v>
      </c>
      <c r="AC84" s="52" t="s">
        <v>117</v>
      </c>
      <c r="AD84" s="52" t="s">
        <v>237</v>
      </c>
      <c r="AE84" s="53"/>
      <c r="AF84" s="52" t="s">
        <v>288</v>
      </c>
      <c r="AG84" s="52" t="s">
        <v>121</v>
      </c>
      <c r="AH84" s="52" t="s">
        <v>122</v>
      </c>
      <c r="AI84" s="52" t="s">
        <v>121</v>
      </c>
      <c r="AJ84" s="52" t="s">
        <v>121</v>
      </c>
      <c r="AK84" s="52" t="s">
        <v>117</v>
      </c>
      <c r="AL84" s="52" t="s">
        <v>632</v>
      </c>
      <c r="AM84" s="52" t="s">
        <v>123</v>
      </c>
      <c r="AN84" s="53"/>
      <c r="AO84" s="53"/>
      <c r="AP84" s="53"/>
      <c r="AQ84" s="52" t="s">
        <v>431</v>
      </c>
      <c r="AR84" s="52" t="s">
        <v>922</v>
      </c>
      <c r="AS84" s="52" t="s">
        <v>923</v>
      </c>
      <c r="AT84" s="52" t="s">
        <v>117</v>
      </c>
      <c r="AU84" s="52" t="s">
        <v>117</v>
      </c>
      <c r="AV84" s="52" t="s">
        <v>117</v>
      </c>
      <c r="AW84" s="57"/>
      <c r="AX84" s="53"/>
      <c r="AY84" s="53"/>
      <c r="AZ84" s="53"/>
      <c r="BA84" s="53"/>
      <c r="BB84" s="53"/>
      <c r="BC84" s="54"/>
    </row>
    <row r="85" ht="15.75" customHeight="1">
      <c r="A85" s="51" t="s">
        <v>924</v>
      </c>
      <c r="B85" s="52">
        <v>46.0</v>
      </c>
      <c r="C85" s="53"/>
      <c r="D85" s="52" t="s">
        <v>925</v>
      </c>
      <c r="E85" s="52" t="s">
        <v>926</v>
      </c>
      <c r="F85" s="52" t="s">
        <v>927</v>
      </c>
      <c r="G85" s="52" t="s">
        <v>109</v>
      </c>
      <c r="H85" s="52" t="s">
        <v>928</v>
      </c>
      <c r="I85" s="52" t="s">
        <v>111</v>
      </c>
      <c r="J85" s="56">
        <v>39212.0</v>
      </c>
      <c r="K85" s="53"/>
      <c r="L85" s="52" t="s">
        <v>648</v>
      </c>
      <c r="M85" s="52" t="s">
        <v>206</v>
      </c>
      <c r="N85" s="52" t="s">
        <v>3</v>
      </c>
      <c r="O85" s="52" t="s">
        <v>175</v>
      </c>
      <c r="P85" s="47" t="s">
        <v>117</v>
      </c>
      <c r="Q85" s="52" t="s">
        <v>48</v>
      </c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7"/>
      <c r="AJ85" s="53"/>
      <c r="AK85" s="53"/>
      <c r="AL85" s="57"/>
      <c r="AM85" s="53"/>
      <c r="AN85" s="53"/>
      <c r="AO85" s="53"/>
      <c r="AP85" s="53"/>
      <c r="AQ85" s="52" t="s">
        <v>733</v>
      </c>
      <c r="AR85" s="52" t="s">
        <v>929</v>
      </c>
      <c r="AS85" s="52" t="s">
        <v>124</v>
      </c>
      <c r="AT85" s="52" t="s">
        <v>117</v>
      </c>
      <c r="AU85" s="52" t="s">
        <v>117</v>
      </c>
      <c r="AV85" s="52" t="s">
        <v>117</v>
      </c>
      <c r="AW85" s="57"/>
      <c r="AX85" s="53"/>
      <c r="AY85" s="53"/>
      <c r="AZ85" s="53"/>
      <c r="BA85" s="53"/>
      <c r="BB85" s="53"/>
      <c r="BC85" s="54"/>
    </row>
    <row r="86" ht="15.75" customHeight="1">
      <c r="A86" s="51" t="s">
        <v>930</v>
      </c>
      <c r="B86" s="52">
        <v>38.0</v>
      </c>
      <c r="C86" s="53"/>
      <c r="D86" s="52" t="s">
        <v>931</v>
      </c>
      <c r="E86" s="52" t="s">
        <v>932</v>
      </c>
      <c r="F86" s="52" t="s">
        <v>933</v>
      </c>
      <c r="G86" s="52" t="s">
        <v>109</v>
      </c>
      <c r="H86" s="52" t="s">
        <v>934</v>
      </c>
      <c r="I86" s="52" t="s">
        <v>163</v>
      </c>
      <c r="J86" s="52" t="s">
        <v>935</v>
      </c>
      <c r="K86" s="52">
        <v>8.06205132087E11</v>
      </c>
      <c r="L86" s="52" t="s">
        <v>174</v>
      </c>
      <c r="M86" s="52" t="s">
        <v>115</v>
      </c>
      <c r="N86" s="52" t="s">
        <v>3</v>
      </c>
      <c r="O86" s="52" t="s">
        <v>175</v>
      </c>
      <c r="P86" s="47" t="s">
        <v>117</v>
      </c>
      <c r="Q86" s="52" t="s">
        <v>46</v>
      </c>
      <c r="R86" s="52" t="s">
        <v>121</v>
      </c>
      <c r="S86" s="52"/>
      <c r="T86" s="52" t="s">
        <v>936</v>
      </c>
      <c r="U86" s="52" t="s">
        <v>936</v>
      </c>
      <c r="V86" s="52" t="s">
        <v>937</v>
      </c>
      <c r="W86" s="52" t="s">
        <v>938</v>
      </c>
      <c r="X86" s="52" t="s">
        <v>117</v>
      </c>
      <c r="Y86" s="52" t="s">
        <v>117</v>
      </c>
      <c r="Z86" s="52" t="s">
        <v>117</v>
      </c>
      <c r="AA86" s="52" t="s">
        <v>121</v>
      </c>
      <c r="AB86" s="52">
        <v>7.0</v>
      </c>
      <c r="AC86" s="52" t="s">
        <v>121</v>
      </c>
      <c r="AD86" s="52" t="s">
        <v>122</v>
      </c>
      <c r="AE86" s="53"/>
      <c r="AF86" s="53"/>
      <c r="AG86" s="52" t="s">
        <v>121</v>
      </c>
      <c r="AH86" s="52" t="s">
        <v>122</v>
      </c>
      <c r="AI86" s="52" t="s">
        <v>117</v>
      </c>
      <c r="AJ86" s="52" t="s">
        <v>121</v>
      </c>
      <c r="AK86" s="52" t="s">
        <v>117</v>
      </c>
      <c r="AL86" s="52" t="s">
        <v>137</v>
      </c>
      <c r="AM86" s="52" t="s">
        <v>138</v>
      </c>
      <c r="AN86" s="52" t="s">
        <v>121</v>
      </c>
      <c r="AO86" s="53"/>
      <c r="AP86" s="53"/>
      <c r="AQ86" s="52" t="s">
        <v>156</v>
      </c>
      <c r="AR86" s="52" t="s">
        <v>939</v>
      </c>
      <c r="AS86" s="52" t="s">
        <v>940</v>
      </c>
      <c r="AT86" s="52" t="s">
        <v>117</v>
      </c>
      <c r="AU86" s="52" t="s">
        <v>117</v>
      </c>
      <c r="AV86" s="52" t="s">
        <v>117</v>
      </c>
      <c r="AW86" s="52" t="s">
        <v>117</v>
      </c>
      <c r="AX86" s="53"/>
      <c r="AY86" s="53"/>
      <c r="AZ86" s="53"/>
      <c r="BA86" s="53"/>
      <c r="BB86" s="53"/>
      <c r="BC86" s="54"/>
    </row>
    <row r="87" ht="15.75" customHeight="1">
      <c r="A87" s="51" t="s">
        <v>941</v>
      </c>
      <c r="B87" s="52">
        <v>34.0</v>
      </c>
      <c r="C87" s="53"/>
      <c r="D87" s="52" t="s">
        <v>942</v>
      </c>
      <c r="E87" s="52" t="s">
        <v>943</v>
      </c>
      <c r="F87" s="52" t="s">
        <v>944</v>
      </c>
      <c r="G87" s="52" t="s">
        <v>109</v>
      </c>
      <c r="H87" s="52" t="s">
        <v>945</v>
      </c>
      <c r="I87" s="52" t="s">
        <v>163</v>
      </c>
      <c r="J87" s="52" t="s">
        <v>946</v>
      </c>
      <c r="K87" s="55" t="s">
        <v>947</v>
      </c>
      <c r="L87" s="52" t="s">
        <v>472</v>
      </c>
      <c r="M87" s="52" t="s">
        <v>473</v>
      </c>
      <c r="N87" s="52" t="s">
        <v>3</v>
      </c>
      <c r="O87" s="52" t="s">
        <v>948</v>
      </c>
      <c r="P87" s="48"/>
      <c r="Q87" s="52" t="s">
        <v>50</v>
      </c>
      <c r="R87" s="52" t="s">
        <v>121</v>
      </c>
      <c r="S87" s="55"/>
      <c r="T87" s="55" t="s">
        <v>949</v>
      </c>
      <c r="U87" s="55" t="s">
        <v>949</v>
      </c>
      <c r="V87" s="55" t="s">
        <v>950</v>
      </c>
      <c r="W87" s="52" t="s">
        <v>951</v>
      </c>
      <c r="X87" s="52" t="s">
        <v>117</v>
      </c>
      <c r="Y87" s="52" t="s">
        <v>117</v>
      </c>
      <c r="Z87" s="52" t="s">
        <v>117</v>
      </c>
      <c r="AA87" s="52" t="s">
        <v>117</v>
      </c>
      <c r="AB87" s="52">
        <v>6.0</v>
      </c>
      <c r="AC87" s="52" t="s">
        <v>121</v>
      </c>
      <c r="AD87" s="52" t="s">
        <v>122</v>
      </c>
      <c r="AE87" s="52" t="s">
        <v>117</v>
      </c>
      <c r="AF87" s="52" t="s">
        <v>952</v>
      </c>
      <c r="AG87" s="52" t="s">
        <v>117</v>
      </c>
      <c r="AH87" s="52" t="s">
        <v>953</v>
      </c>
      <c r="AI87" s="52" t="s">
        <v>117</v>
      </c>
      <c r="AJ87" s="52" t="s">
        <v>117</v>
      </c>
      <c r="AK87" s="52" t="s">
        <v>117</v>
      </c>
      <c r="AL87" s="52" t="s">
        <v>632</v>
      </c>
      <c r="AM87" s="52" t="s">
        <v>123</v>
      </c>
      <c r="AN87" s="52" t="s">
        <v>121</v>
      </c>
      <c r="AO87" s="53"/>
      <c r="AP87" s="53"/>
      <c r="AQ87" s="52" t="s">
        <v>405</v>
      </c>
      <c r="AR87" s="52" t="s">
        <v>954</v>
      </c>
      <c r="AS87" s="52" t="s">
        <v>480</v>
      </c>
      <c r="AT87" s="52" t="s">
        <v>117</v>
      </c>
      <c r="AU87" s="52" t="s">
        <v>117</v>
      </c>
      <c r="AV87" s="52" t="s">
        <v>117</v>
      </c>
      <c r="AW87" s="52" t="s">
        <v>117</v>
      </c>
      <c r="AX87" s="53"/>
      <c r="AY87" s="53"/>
      <c r="AZ87" s="53"/>
      <c r="BA87" s="53"/>
      <c r="BB87" s="53"/>
      <c r="BC87" s="54"/>
    </row>
    <row r="88" ht="15.75" customHeight="1">
      <c r="A88" s="51" t="s">
        <v>955</v>
      </c>
      <c r="B88" s="52">
        <v>45.0</v>
      </c>
      <c r="C88" s="53"/>
      <c r="D88" s="52" t="s">
        <v>48</v>
      </c>
      <c r="E88" s="52" t="s">
        <v>956</v>
      </c>
      <c r="F88" s="52" t="s">
        <v>957</v>
      </c>
      <c r="G88" s="52" t="s">
        <v>109</v>
      </c>
      <c r="H88" s="52" t="s">
        <v>958</v>
      </c>
      <c r="I88" s="52" t="s">
        <v>163</v>
      </c>
      <c r="J88" s="52" t="s">
        <v>389</v>
      </c>
      <c r="K88" s="52">
        <v>8.03175715082E11</v>
      </c>
      <c r="L88" s="52" t="s">
        <v>114</v>
      </c>
      <c r="M88" s="52" t="s">
        <v>115</v>
      </c>
      <c r="N88" s="52" t="s">
        <v>3</v>
      </c>
      <c r="O88" s="52" t="s">
        <v>116</v>
      </c>
      <c r="P88" s="47" t="s">
        <v>117</v>
      </c>
      <c r="Q88" s="52" t="s">
        <v>46</v>
      </c>
      <c r="R88" s="52" t="s">
        <v>117</v>
      </c>
      <c r="S88" s="52"/>
      <c r="T88" s="52" t="s">
        <v>959</v>
      </c>
      <c r="U88" s="52" t="s">
        <v>959</v>
      </c>
      <c r="V88" s="52" t="s">
        <v>960</v>
      </c>
      <c r="W88" s="52" t="s">
        <v>961</v>
      </c>
      <c r="X88" s="52" t="s">
        <v>117</v>
      </c>
      <c r="Y88" s="52" t="s">
        <v>117</v>
      </c>
      <c r="Z88" s="52" t="s">
        <v>117</v>
      </c>
      <c r="AA88" s="52" t="s">
        <v>121</v>
      </c>
      <c r="AB88" s="52">
        <v>5.0</v>
      </c>
      <c r="AC88" s="52" t="s">
        <v>121</v>
      </c>
      <c r="AD88" s="52" t="s">
        <v>122</v>
      </c>
      <c r="AE88" s="52" t="s">
        <v>117</v>
      </c>
      <c r="AF88" s="52" t="s">
        <v>220</v>
      </c>
      <c r="AG88" s="52" t="s">
        <v>117</v>
      </c>
      <c r="AH88" s="52" t="s">
        <v>962</v>
      </c>
      <c r="AI88" s="52" t="s">
        <v>117</v>
      </c>
      <c r="AJ88" s="52" t="s">
        <v>117</v>
      </c>
      <c r="AK88" s="52" t="s">
        <v>117</v>
      </c>
      <c r="AL88" s="52" t="s">
        <v>137</v>
      </c>
      <c r="AM88" s="52" t="s">
        <v>138</v>
      </c>
      <c r="AN88" s="52" t="s">
        <v>121</v>
      </c>
      <c r="AO88" s="53"/>
      <c r="AP88" s="53"/>
      <c r="AQ88" s="52" t="s">
        <v>794</v>
      </c>
      <c r="AR88" s="52" t="s">
        <v>317</v>
      </c>
      <c r="AS88" s="52" t="s">
        <v>734</v>
      </c>
      <c r="AT88" s="52" t="s">
        <v>117</v>
      </c>
      <c r="AU88" s="52" t="s">
        <v>117</v>
      </c>
      <c r="AV88" s="52" t="s">
        <v>117</v>
      </c>
      <c r="AW88" s="52" t="s">
        <v>117</v>
      </c>
      <c r="AX88" s="53"/>
      <c r="AY88" s="53"/>
      <c r="AZ88" s="53"/>
      <c r="BA88" s="53"/>
      <c r="BB88" s="53"/>
      <c r="BC88" s="54"/>
    </row>
    <row r="89" ht="15.75" customHeight="1">
      <c r="A89" s="51" t="s">
        <v>963</v>
      </c>
      <c r="B89" s="52">
        <v>41.0</v>
      </c>
      <c r="C89" s="53"/>
      <c r="D89" s="52" t="s">
        <v>48</v>
      </c>
      <c r="E89" s="52" t="s">
        <v>964</v>
      </c>
      <c r="F89" s="52" t="s">
        <v>965</v>
      </c>
      <c r="G89" s="52" t="s">
        <v>109</v>
      </c>
      <c r="H89" s="52" t="s">
        <v>966</v>
      </c>
      <c r="I89" s="52" t="s">
        <v>111</v>
      </c>
      <c r="J89" s="56">
        <v>38816.0</v>
      </c>
      <c r="K89" s="53"/>
      <c r="L89" s="52" t="s">
        <v>854</v>
      </c>
      <c r="M89" s="52" t="s">
        <v>246</v>
      </c>
      <c r="N89" s="52" t="s">
        <v>42</v>
      </c>
      <c r="O89" s="53"/>
      <c r="P89" s="47" t="s">
        <v>121</v>
      </c>
      <c r="Q89" s="52" t="s">
        <v>48</v>
      </c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7"/>
      <c r="AH89" s="53"/>
      <c r="AI89" s="57"/>
      <c r="AJ89" s="53"/>
      <c r="AK89" s="53"/>
      <c r="AL89" s="57"/>
      <c r="AM89" s="57"/>
      <c r="AN89" s="57"/>
      <c r="AO89" s="53"/>
      <c r="AP89" s="53"/>
      <c r="AQ89" s="53"/>
      <c r="AR89" s="53"/>
      <c r="AS89" s="53"/>
      <c r="AT89" s="52" t="s">
        <v>117</v>
      </c>
      <c r="AU89" s="52" t="s">
        <v>117</v>
      </c>
      <c r="AV89" s="52" t="s">
        <v>117</v>
      </c>
      <c r="AW89" s="57"/>
      <c r="AX89" s="53"/>
      <c r="AY89" s="53"/>
      <c r="AZ89" s="53"/>
      <c r="BA89" s="53"/>
      <c r="BB89" s="53"/>
      <c r="BC89" s="54"/>
    </row>
    <row r="90" ht="15.75" customHeight="1">
      <c r="A90" s="51" t="s">
        <v>967</v>
      </c>
      <c r="B90" s="52">
        <v>34.0</v>
      </c>
      <c r="C90" s="53"/>
      <c r="D90" s="52" t="s">
        <v>48</v>
      </c>
      <c r="E90" s="52" t="s">
        <v>483</v>
      </c>
      <c r="F90" s="52" t="s">
        <v>968</v>
      </c>
      <c r="G90" s="52" t="s">
        <v>109</v>
      </c>
      <c r="H90" s="52" t="s">
        <v>969</v>
      </c>
      <c r="I90" s="52" t="s">
        <v>111</v>
      </c>
      <c r="J90" s="52" t="s">
        <v>970</v>
      </c>
      <c r="K90" s="52">
        <v>7.0126027008E11</v>
      </c>
      <c r="L90" s="52" t="s">
        <v>164</v>
      </c>
      <c r="M90" s="52" t="s">
        <v>165</v>
      </c>
      <c r="N90" s="52" t="s">
        <v>42</v>
      </c>
      <c r="O90" s="52" t="s">
        <v>519</v>
      </c>
      <c r="P90" s="47" t="s">
        <v>117</v>
      </c>
      <c r="Q90" s="52" t="s">
        <v>50</v>
      </c>
      <c r="R90" s="52" t="s">
        <v>121</v>
      </c>
      <c r="S90" s="52"/>
      <c r="T90" s="52">
        <v>8.4853616E8</v>
      </c>
      <c r="U90" s="52">
        <v>8.4853616E8</v>
      </c>
      <c r="V90" s="52">
        <v>7.84228556E8</v>
      </c>
      <c r="W90" s="52" t="s">
        <v>971</v>
      </c>
      <c r="X90" s="52" t="s">
        <v>117</v>
      </c>
      <c r="Y90" s="52" t="s">
        <v>117</v>
      </c>
      <c r="Z90" s="52" t="s">
        <v>117</v>
      </c>
      <c r="AA90" s="52" t="s">
        <v>121</v>
      </c>
      <c r="AB90" s="52">
        <v>3.0</v>
      </c>
      <c r="AC90" s="52" t="s">
        <v>117</v>
      </c>
      <c r="AD90" s="53"/>
      <c r="AE90" s="52" t="s">
        <v>117</v>
      </c>
      <c r="AF90" s="53"/>
      <c r="AG90" s="52" t="s">
        <v>117</v>
      </c>
      <c r="AH90" s="52" t="s">
        <v>261</v>
      </c>
      <c r="AI90" s="52" t="s">
        <v>117</v>
      </c>
      <c r="AJ90" s="52" t="s">
        <v>121</v>
      </c>
      <c r="AK90" s="52" t="s">
        <v>121</v>
      </c>
      <c r="AL90" s="52" t="s">
        <v>122</v>
      </c>
      <c r="AM90" s="52" t="s">
        <v>138</v>
      </c>
      <c r="AN90" s="52" t="s">
        <v>121</v>
      </c>
      <c r="AO90" s="53"/>
      <c r="AP90" s="53"/>
      <c r="AQ90" s="53"/>
      <c r="AR90" s="53"/>
      <c r="AS90" s="53"/>
      <c r="AT90" s="52" t="s">
        <v>117</v>
      </c>
      <c r="AU90" s="52" t="s">
        <v>117</v>
      </c>
      <c r="AV90" s="52" t="s">
        <v>117</v>
      </c>
      <c r="AW90" s="57"/>
      <c r="AX90" s="53"/>
      <c r="AY90" s="53"/>
      <c r="AZ90" s="53"/>
      <c r="BA90" s="53"/>
      <c r="BB90" s="53"/>
      <c r="BC90" s="54"/>
    </row>
    <row r="91" ht="15.75" customHeight="1">
      <c r="A91" s="51" t="s">
        <v>972</v>
      </c>
      <c r="B91" s="52">
        <v>35.0</v>
      </c>
      <c r="C91" s="53"/>
      <c r="D91" s="52" t="s">
        <v>973</v>
      </c>
      <c r="E91" s="52" t="s">
        <v>974</v>
      </c>
      <c r="F91" s="52" t="s">
        <v>975</v>
      </c>
      <c r="G91" s="52" t="s">
        <v>109</v>
      </c>
      <c r="H91" s="52" t="s">
        <v>976</v>
      </c>
      <c r="I91" s="52" t="s">
        <v>111</v>
      </c>
      <c r="J91" s="56">
        <v>39208.0</v>
      </c>
      <c r="K91" s="52">
        <v>7.06051278085E11</v>
      </c>
      <c r="L91" s="52" t="s">
        <v>977</v>
      </c>
      <c r="M91" s="52" t="s">
        <v>199</v>
      </c>
      <c r="N91" s="52" t="s">
        <v>3</v>
      </c>
      <c r="O91" s="52" t="s">
        <v>230</v>
      </c>
      <c r="P91" s="47" t="s">
        <v>117</v>
      </c>
      <c r="Q91" s="52" t="s">
        <v>44</v>
      </c>
      <c r="R91" s="52" t="s">
        <v>121</v>
      </c>
      <c r="S91" s="52"/>
      <c r="T91" s="52">
        <v>6.86482301E8</v>
      </c>
      <c r="U91" s="53"/>
      <c r="V91" s="52">
        <v>7.94209829E8</v>
      </c>
      <c r="W91" s="52" t="s">
        <v>978</v>
      </c>
      <c r="X91" s="52" t="s">
        <v>117</v>
      </c>
      <c r="Y91" s="57"/>
      <c r="Z91" s="52" t="s">
        <v>117</v>
      </c>
      <c r="AA91" s="52" t="s">
        <v>121</v>
      </c>
      <c r="AB91" s="52">
        <v>5.0</v>
      </c>
      <c r="AC91" s="52" t="s">
        <v>117</v>
      </c>
      <c r="AD91" s="52" t="s">
        <v>979</v>
      </c>
      <c r="AE91" s="53"/>
      <c r="AF91" s="52" t="s">
        <v>980</v>
      </c>
      <c r="AG91" s="52" t="s">
        <v>121</v>
      </c>
      <c r="AH91" s="52" t="s">
        <v>122</v>
      </c>
      <c r="AI91" s="52" t="s">
        <v>117</v>
      </c>
      <c r="AJ91" s="52" t="s">
        <v>121</v>
      </c>
      <c r="AK91" s="52" t="s">
        <v>121</v>
      </c>
      <c r="AL91" s="52" t="s">
        <v>122</v>
      </c>
      <c r="AM91" s="52" t="s">
        <v>138</v>
      </c>
      <c r="AN91" s="53"/>
      <c r="AO91" s="53"/>
      <c r="AP91" s="53"/>
      <c r="AQ91" s="52" t="s">
        <v>981</v>
      </c>
      <c r="AR91" s="52" t="s">
        <v>406</v>
      </c>
      <c r="AS91" s="52" t="s">
        <v>982</v>
      </c>
      <c r="AT91" s="52" t="s">
        <v>117</v>
      </c>
      <c r="AU91" s="52" t="s">
        <v>117</v>
      </c>
      <c r="AV91" s="52" t="s">
        <v>117</v>
      </c>
      <c r="AW91" s="57"/>
      <c r="AX91" s="53"/>
      <c r="AY91" s="53"/>
      <c r="AZ91" s="53"/>
      <c r="BA91" s="53"/>
      <c r="BB91" s="53"/>
      <c r="BC91" s="54"/>
    </row>
    <row r="92" ht="15.75" customHeight="1">
      <c r="A92" s="51" t="s">
        <v>983</v>
      </c>
      <c r="B92" s="52">
        <v>35.0</v>
      </c>
      <c r="C92" s="53"/>
      <c r="D92" s="52" t="s">
        <v>973</v>
      </c>
      <c r="E92" s="52" t="s">
        <v>984</v>
      </c>
      <c r="F92" s="52" t="s">
        <v>985</v>
      </c>
      <c r="G92" s="52" t="s">
        <v>109</v>
      </c>
      <c r="H92" s="52" t="s">
        <v>986</v>
      </c>
      <c r="I92" s="52" t="s">
        <v>163</v>
      </c>
      <c r="J92" s="56">
        <v>38966.0</v>
      </c>
      <c r="K92" s="53"/>
      <c r="L92" s="52" t="s">
        <v>205</v>
      </c>
      <c r="M92" s="52" t="s">
        <v>206</v>
      </c>
      <c r="N92" s="52" t="s">
        <v>3</v>
      </c>
      <c r="O92" s="52" t="s">
        <v>166</v>
      </c>
      <c r="P92" s="47" t="s">
        <v>121</v>
      </c>
      <c r="Q92" s="52" t="s">
        <v>48</v>
      </c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7"/>
      <c r="AF92" s="53"/>
      <c r="AG92" s="57"/>
      <c r="AH92" s="53"/>
      <c r="AI92" s="57"/>
      <c r="AJ92" s="53"/>
      <c r="AK92" s="53"/>
      <c r="AL92" s="57"/>
      <c r="AM92" s="57"/>
      <c r="AN92" s="53"/>
      <c r="AO92" s="53"/>
      <c r="AP92" s="53"/>
      <c r="AQ92" s="53"/>
      <c r="AR92" s="53"/>
      <c r="AS92" s="53"/>
      <c r="AT92" s="57"/>
      <c r="AU92" s="57"/>
      <c r="AV92" s="52" t="s">
        <v>117</v>
      </c>
      <c r="AW92" s="57"/>
      <c r="AX92" s="53"/>
      <c r="AY92" s="53"/>
      <c r="AZ92" s="53"/>
      <c r="BA92" s="53"/>
      <c r="BB92" s="53"/>
      <c r="BC92" s="54"/>
    </row>
    <row r="93" ht="15.75" customHeight="1">
      <c r="A93" s="51" t="s">
        <v>987</v>
      </c>
      <c r="B93" s="53"/>
      <c r="C93" s="53"/>
      <c r="D93" s="52" t="s">
        <v>988</v>
      </c>
      <c r="E93" s="52" t="s">
        <v>989</v>
      </c>
      <c r="F93" s="52" t="s">
        <v>990</v>
      </c>
      <c r="G93" s="52" t="s">
        <v>109</v>
      </c>
      <c r="H93" s="52" t="s">
        <v>991</v>
      </c>
      <c r="I93" s="57"/>
      <c r="J93" s="56">
        <v>39029.0</v>
      </c>
      <c r="K93" s="55" t="s">
        <v>992</v>
      </c>
      <c r="L93" s="52" t="s">
        <v>487</v>
      </c>
      <c r="M93" s="53"/>
      <c r="N93" s="52" t="s">
        <v>3</v>
      </c>
      <c r="O93" s="52" t="s">
        <v>618</v>
      </c>
      <c r="P93" s="48"/>
      <c r="Q93" s="52" t="s">
        <v>48</v>
      </c>
      <c r="R93" s="52" t="s">
        <v>121</v>
      </c>
      <c r="S93" s="55"/>
      <c r="T93" s="55" t="s">
        <v>993</v>
      </c>
      <c r="U93" s="55" t="s">
        <v>993</v>
      </c>
      <c r="V93" s="55" t="s">
        <v>994</v>
      </c>
      <c r="W93" s="52" t="s">
        <v>995</v>
      </c>
      <c r="X93" s="52" t="s">
        <v>117</v>
      </c>
      <c r="Y93" s="52" t="s">
        <v>117</v>
      </c>
      <c r="Z93" s="52" t="s">
        <v>121</v>
      </c>
      <c r="AA93" s="52" t="s">
        <v>117</v>
      </c>
      <c r="AB93" s="52">
        <v>4.0</v>
      </c>
      <c r="AC93" s="52" t="s">
        <v>121</v>
      </c>
      <c r="AD93" s="52" t="s">
        <v>122</v>
      </c>
      <c r="AE93" s="52" t="s">
        <v>117</v>
      </c>
      <c r="AF93" s="52" t="s">
        <v>996</v>
      </c>
      <c r="AG93" s="52" t="s">
        <v>121</v>
      </c>
      <c r="AH93" s="52" t="s">
        <v>122</v>
      </c>
      <c r="AI93" s="52" t="s">
        <v>121</v>
      </c>
      <c r="AJ93" s="52" t="s">
        <v>117</v>
      </c>
      <c r="AK93" s="52" t="s">
        <v>121</v>
      </c>
      <c r="AL93" s="52" t="s">
        <v>122</v>
      </c>
      <c r="AM93" s="52" t="s">
        <v>123</v>
      </c>
      <c r="AN93" s="52" t="s">
        <v>121</v>
      </c>
      <c r="AO93" s="53"/>
      <c r="AP93" s="53"/>
      <c r="AQ93" s="52" t="s">
        <v>997</v>
      </c>
      <c r="AR93" s="52" t="s">
        <v>998</v>
      </c>
      <c r="AS93" s="53"/>
      <c r="AT93" s="52" t="s">
        <v>117</v>
      </c>
      <c r="AU93" s="52" t="s">
        <v>117</v>
      </c>
      <c r="AV93" s="52" t="s">
        <v>117</v>
      </c>
      <c r="AW93" s="57"/>
      <c r="AX93" s="53"/>
      <c r="AY93" s="53"/>
      <c r="AZ93" s="53"/>
      <c r="BA93" s="53"/>
      <c r="BB93" s="53"/>
      <c r="BC93" s="54"/>
    </row>
    <row r="94" ht="15.75" customHeight="1">
      <c r="A94" s="51" t="s">
        <v>999</v>
      </c>
      <c r="B94" s="53"/>
      <c r="C94" s="53"/>
      <c r="D94" s="52" t="s">
        <v>1000</v>
      </c>
      <c r="E94" s="52" t="s">
        <v>1001</v>
      </c>
      <c r="F94" s="52" t="s">
        <v>1002</v>
      </c>
      <c r="G94" s="52" t="s">
        <v>109</v>
      </c>
      <c r="H94" s="52" t="s">
        <v>1003</v>
      </c>
      <c r="I94" s="57"/>
      <c r="J94" s="56">
        <v>39661.0</v>
      </c>
      <c r="K94" s="55" t="s">
        <v>1004</v>
      </c>
      <c r="L94" s="52" t="s">
        <v>487</v>
      </c>
      <c r="M94" s="53"/>
      <c r="N94" s="52" t="s">
        <v>3</v>
      </c>
      <c r="O94" s="52" t="s">
        <v>1005</v>
      </c>
      <c r="P94" s="48"/>
      <c r="Q94" s="52" t="s">
        <v>48</v>
      </c>
      <c r="R94" s="52" t="s">
        <v>121</v>
      </c>
      <c r="S94" s="55"/>
      <c r="T94" s="55" t="s">
        <v>1006</v>
      </c>
      <c r="U94" s="55" t="s">
        <v>1006</v>
      </c>
      <c r="V94" s="55" t="s">
        <v>1007</v>
      </c>
      <c r="W94" s="52" t="s">
        <v>1008</v>
      </c>
      <c r="X94" s="52" t="s">
        <v>117</v>
      </c>
      <c r="Y94" s="52" t="s">
        <v>117</v>
      </c>
      <c r="Z94" s="52" t="s">
        <v>117</v>
      </c>
      <c r="AA94" s="52" t="s">
        <v>117</v>
      </c>
      <c r="AB94" s="52">
        <v>4.0</v>
      </c>
      <c r="AC94" s="52" t="s">
        <v>117</v>
      </c>
      <c r="AD94" s="52" t="s">
        <v>1009</v>
      </c>
      <c r="AE94" s="52" t="s">
        <v>117</v>
      </c>
      <c r="AF94" s="52" t="s">
        <v>302</v>
      </c>
      <c r="AG94" s="52" t="s">
        <v>121</v>
      </c>
      <c r="AH94" s="52" t="s">
        <v>122</v>
      </c>
      <c r="AI94" s="52" t="s">
        <v>117</v>
      </c>
      <c r="AJ94" s="52" t="s">
        <v>117</v>
      </c>
      <c r="AK94" s="52" t="s">
        <v>121</v>
      </c>
      <c r="AL94" s="52" t="s">
        <v>122</v>
      </c>
      <c r="AM94" s="52" t="s">
        <v>123</v>
      </c>
      <c r="AN94" s="52" t="s">
        <v>121</v>
      </c>
      <c r="AO94" s="53"/>
      <c r="AP94" s="53"/>
      <c r="AQ94" s="52" t="s">
        <v>1010</v>
      </c>
      <c r="AR94" s="52" t="s">
        <v>480</v>
      </c>
      <c r="AS94" s="52" t="s">
        <v>997</v>
      </c>
      <c r="AT94" s="52" t="s">
        <v>117</v>
      </c>
      <c r="AU94" s="52" t="s">
        <v>117</v>
      </c>
      <c r="AV94" s="52" t="s">
        <v>117</v>
      </c>
      <c r="AW94" s="57"/>
      <c r="AX94" s="53"/>
      <c r="AY94" s="53"/>
      <c r="AZ94" s="53"/>
      <c r="BA94" s="53"/>
      <c r="BB94" s="53"/>
      <c r="BC94" s="54"/>
    </row>
    <row r="95" ht="15.75" customHeight="1">
      <c r="A95" s="63" t="s">
        <v>1011</v>
      </c>
      <c r="B95" s="64">
        <v>35.0</v>
      </c>
      <c r="C95" s="65"/>
      <c r="D95" s="66"/>
      <c r="E95" s="64" t="s">
        <v>1012</v>
      </c>
      <c r="F95" s="64" t="s">
        <v>1012</v>
      </c>
      <c r="G95" s="64" t="s">
        <v>109</v>
      </c>
      <c r="H95" s="65"/>
      <c r="I95" s="64" t="s">
        <v>111</v>
      </c>
      <c r="J95" s="64" t="s">
        <v>1013</v>
      </c>
      <c r="K95" s="65"/>
      <c r="L95" s="64" t="s">
        <v>1014</v>
      </c>
      <c r="M95" s="64" t="s">
        <v>165</v>
      </c>
      <c r="N95" s="64" t="s">
        <v>3</v>
      </c>
      <c r="O95" s="65"/>
      <c r="P95" s="48"/>
      <c r="Q95" s="52" t="s">
        <v>50</v>
      </c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6"/>
      <c r="AF95" s="65"/>
      <c r="AG95" s="66"/>
      <c r="AH95" s="65"/>
      <c r="AI95" s="66"/>
      <c r="AJ95" s="65"/>
      <c r="AK95" s="65"/>
      <c r="AL95" s="66"/>
      <c r="AM95" s="66"/>
      <c r="AN95" s="65"/>
      <c r="AO95" s="65"/>
      <c r="AP95" s="65"/>
      <c r="AQ95" s="65"/>
      <c r="AR95" s="65"/>
      <c r="AS95" s="65"/>
      <c r="AT95" s="66"/>
      <c r="AU95" s="66"/>
      <c r="AV95" s="64" t="s">
        <v>121</v>
      </c>
      <c r="AW95" s="66"/>
      <c r="AX95" s="65"/>
      <c r="AY95" s="65"/>
      <c r="AZ95" s="65"/>
      <c r="BA95" s="65"/>
      <c r="BB95" s="65"/>
      <c r="BC95" s="67"/>
    </row>
    <row r="96" ht="15.75" customHeight="1">
      <c r="A96" s="51" t="s">
        <v>1015</v>
      </c>
      <c r="B96" s="52">
        <v>35.0</v>
      </c>
      <c r="C96" s="53"/>
      <c r="D96" s="52" t="s">
        <v>1016</v>
      </c>
      <c r="E96" s="52" t="s">
        <v>1017</v>
      </c>
      <c r="F96" s="52" t="s">
        <v>1018</v>
      </c>
      <c r="G96" s="52" t="s">
        <v>109</v>
      </c>
      <c r="H96" s="52" t="s">
        <v>1019</v>
      </c>
      <c r="I96" s="52" t="s">
        <v>163</v>
      </c>
      <c r="J96" s="56">
        <v>39121.0</v>
      </c>
      <c r="K96" s="52">
        <v>7.08025357086E11</v>
      </c>
      <c r="L96" s="52" t="s">
        <v>114</v>
      </c>
      <c r="M96" s="52" t="s">
        <v>115</v>
      </c>
      <c r="N96" s="52" t="s">
        <v>3</v>
      </c>
      <c r="O96" s="52" t="s">
        <v>116</v>
      </c>
      <c r="P96" s="47" t="s">
        <v>117</v>
      </c>
      <c r="Q96" s="52" t="s">
        <v>46</v>
      </c>
      <c r="R96" s="52" t="s">
        <v>121</v>
      </c>
      <c r="S96" s="52"/>
      <c r="T96" s="52" t="s">
        <v>1020</v>
      </c>
      <c r="U96" s="52" t="s">
        <v>1020</v>
      </c>
      <c r="V96" s="52" t="s">
        <v>1021</v>
      </c>
      <c r="W96" s="52" t="s">
        <v>1022</v>
      </c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7"/>
      <c r="AJ96" s="53"/>
      <c r="AK96" s="53"/>
      <c r="AL96" s="57"/>
      <c r="AM96" s="53"/>
      <c r="AN96" s="57"/>
      <c r="AO96" s="53"/>
      <c r="AP96" s="53"/>
      <c r="AQ96" s="52" t="s">
        <v>181</v>
      </c>
      <c r="AR96" s="52" t="s">
        <v>125</v>
      </c>
      <c r="AS96" s="52" t="s">
        <v>124</v>
      </c>
      <c r="AT96" s="52" t="s">
        <v>121</v>
      </c>
      <c r="AU96" s="52" t="s">
        <v>117</v>
      </c>
      <c r="AV96" s="52" t="s">
        <v>117</v>
      </c>
      <c r="AW96" s="52" t="s">
        <v>117</v>
      </c>
      <c r="AX96" s="53"/>
      <c r="AY96" s="53"/>
      <c r="AZ96" s="53"/>
      <c r="BA96" s="53"/>
      <c r="BB96" s="53"/>
      <c r="BC96" s="54"/>
    </row>
    <row r="97" ht="15.75" customHeight="1">
      <c r="A97" s="51" t="s">
        <v>1023</v>
      </c>
      <c r="B97" s="52">
        <v>35.0</v>
      </c>
      <c r="C97" s="53"/>
      <c r="D97" s="52" t="s">
        <v>1024</v>
      </c>
      <c r="E97" s="52" t="s">
        <v>1025</v>
      </c>
      <c r="F97" s="52" t="s">
        <v>1026</v>
      </c>
      <c r="G97" s="52" t="s">
        <v>109</v>
      </c>
      <c r="H97" s="52" t="s">
        <v>1027</v>
      </c>
      <c r="I97" s="52" t="s">
        <v>111</v>
      </c>
      <c r="J97" s="52" t="s">
        <v>1028</v>
      </c>
      <c r="K97" s="53"/>
      <c r="L97" s="52" t="s">
        <v>270</v>
      </c>
      <c r="M97" s="52" t="s">
        <v>271</v>
      </c>
      <c r="N97" s="52" t="s">
        <v>3</v>
      </c>
      <c r="O97" s="52" t="s">
        <v>272</v>
      </c>
      <c r="P97" s="47" t="s">
        <v>117</v>
      </c>
      <c r="Q97" s="52" t="s">
        <v>48</v>
      </c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7"/>
      <c r="AJ97" s="53"/>
      <c r="AK97" s="53"/>
      <c r="AL97" s="57"/>
      <c r="AM97" s="53"/>
      <c r="AN97" s="53"/>
      <c r="AO97" s="53"/>
      <c r="AP97" s="53"/>
      <c r="AQ97" s="53"/>
      <c r="AR97" s="53"/>
      <c r="AS97" s="53"/>
      <c r="AT97" s="52" t="s">
        <v>117</v>
      </c>
      <c r="AU97" s="52" t="s">
        <v>117</v>
      </c>
      <c r="AV97" s="52" t="s">
        <v>117</v>
      </c>
      <c r="AW97" s="57"/>
      <c r="AX97" s="53"/>
      <c r="AY97" s="53"/>
      <c r="AZ97" s="53"/>
      <c r="BA97" s="53"/>
      <c r="BB97" s="53"/>
      <c r="BC97" s="54"/>
    </row>
    <row r="98" ht="15.75" customHeight="1">
      <c r="A98" s="51" t="s">
        <v>1029</v>
      </c>
      <c r="B98" s="52">
        <v>35.0</v>
      </c>
      <c r="C98" s="53"/>
      <c r="D98" s="52" t="s">
        <v>1030</v>
      </c>
      <c r="E98" s="52" t="s">
        <v>1031</v>
      </c>
      <c r="F98" s="52" t="s">
        <v>1032</v>
      </c>
      <c r="G98" s="52" t="s">
        <v>109</v>
      </c>
      <c r="H98" s="52" t="s">
        <v>1033</v>
      </c>
      <c r="I98" s="52" t="s">
        <v>111</v>
      </c>
      <c r="J98" s="56">
        <v>39452.0</v>
      </c>
      <c r="K98" s="55" t="s">
        <v>1034</v>
      </c>
      <c r="L98" s="52" t="s">
        <v>311</v>
      </c>
      <c r="M98" s="52" t="s">
        <v>206</v>
      </c>
      <c r="N98" s="52" t="s">
        <v>3</v>
      </c>
      <c r="O98" s="52" t="s">
        <v>175</v>
      </c>
      <c r="P98" s="47" t="s">
        <v>117</v>
      </c>
      <c r="Q98" s="52" t="s">
        <v>50</v>
      </c>
      <c r="R98" s="52" t="s">
        <v>121</v>
      </c>
      <c r="S98" s="55"/>
      <c r="T98" s="55" t="s">
        <v>1035</v>
      </c>
      <c r="U98" s="55" t="s">
        <v>1035</v>
      </c>
      <c r="V98" s="55" t="s">
        <v>1036</v>
      </c>
      <c r="W98" s="52" t="s">
        <v>1037</v>
      </c>
      <c r="X98" s="52" t="s">
        <v>117</v>
      </c>
      <c r="Y98" s="52" t="s">
        <v>117</v>
      </c>
      <c r="Z98" s="52" t="s">
        <v>117</v>
      </c>
      <c r="AA98" s="52" t="s">
        <v>121</v>
      </c>
      <c r="AB98" s="52">
        <v>3.0</v>
      </c>
      <c r="AC98" s="52" t="s">
        <v>117</v>
      </c>
      <c r="AD98" s="52" t="s">
        <v>1038</v>
      </c>
      <c r="AE98" s="52" t="s">
        <v>121</v>
      </c>
      <c r="AF98" s="52" t="s">
        <v>122</v>
      </c>
      <c r="AG98" s="52" t="s">
        <v>121</v>
      </c>
      <c r="AH98" s="52" t="s">
        <v>122</v>
      </c>
      <c r="AI98" s="52" t="s">
        <v>117</v>
      </c>
      <c r="AJ98" s="52" t="s">
        <v>121</v>
      </c>
      <c r="AK98" s="52" t="s">
        <v>117</v>
      </c>
      <c r="AL98" s="52" t="s">
        <v>137</v>
      </c>
      <c r="AM98" s="52" t="s">
        <v>138</v>
      </c>
      <c r="AN98" s="52" t="s">
        <v>121</v>
      </c>
      <c r="AO98" s="53"/>
      <c r="AP98" s="53"/>
      <c r="AQ98" s="52" t="s">
        <v>124</v>
      </c>
      <c r="AR98" s="52" t="s">
        <v>355</v>
      </c>
      <c r="AS98" s="52" t="s">
        <v>1039</v>
      </c>
      <c r="AT98" s="52" t="s">
        <v>117</v>
      </c>
      <c r="AU98" s="52" t="s">
        <v>117</v>
      </c>
      <c r="AV98" s="52" t="s">
        <v>117</v>
      </c>
      <c r="AW98" s="52" t="s">
        <v>117</v>
      </c>
      <c r="AX98" s="53"/>
      <c r="AY98" s="53"/>
      <c r="AZ98" s="53"/>
      <c r="BA98" s="53"/>
      <c r="BB98" s="53"/>
      <c r="BC98" s="54"/>
    </row>
    <row r="99" ht="15.75" customHeight="1">
      <c r="A99" s="51" t="s">
        <v>1040</v>
      </c>
      <c r="B99" s="52">
        <v>34.0</v>
      </c>
      <c r="C99" s="53"/>
      <c r="D99" s="52" t="s">
        <v>1030</v>
      </c>
      <c r="E99" s="52" t="s">
        <v>1041</v>
      </c>
      <c r="F99" s="52" t="s">
        <v>1042</v>
      </c>
      <c r="G99" s="52" t="s">
        <v>109</v>
      </c>
      <c r="H99" s="52" t="s">
        <v>1043</v>
      </c>
      <c r="I99" s="52" t="s">
        <v>111</v>
      </c>
      <c r="J99" s="52" t="s">
        <v>147</v>
      </c>
      <c r="K99" s="53"/>
      <c r="L99" s="52" t="s">
        <v>676</v>
      </c>
      <c r="M99" s="52" t="s">
        <v>246</v>
      </c>
      <c r="N99" s="52" t="s">
        <v>42</v>
      </c>
      <c r="O99" s="52" t="s">
        <v>272</v>
      </c>
      <c r="P99" s="48"/>
      <c r="Q99" s="52" t="s">
        <v>44</v>
      </c>
      <c r="R99" s="52" t="s">
        <v>121</v>
      </c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7"/>
      <c r="AJ99" s="53"/>
      <c r="AK99" s="53"/>
      <c r="AL99" s="57"/>
      <c r="AM99" s="53"/>
      <c r="AN99" s="53"/>
      <c r="AO99" s="53"/>
      <c r="AP99" s="53"/>
      <c r="AQ99" s="53"/>
      <c r="AR99" s="53"/>
      <c r="AS99" s="53"/>
      <c r="AT99" s="52" t="s">
        <v>117</v>
      </c>
      <c r="AU99" s="52" t="s">
        <v>117</v>
      </c>
      <c r="AV99" s="52" t="s">
        <v>117</v>
      </c>
      <c r="AW99" s="57"/>
      <c r="AX99" s="53"/>
      <c r="AY99" s="53"/>
      <c r="AZ99" s="53"/>
      <c r="BA99" s="53"/>
      <c r="BB99" s="53"/>
      <c r="BC99" s="54"/>
    </row>
    <row r="100" ht="15.75" customHeight="1">
      <c r="A100" s="51" t="s">
        <v>1044</v>
      </c>
      <c r="B100" s="52">
        <v>41.0</v>
      </c>
      <c r="C100" s="53"/>
      <c r="D100" s="52" t="s">
        <v>1045</v>
      </c>
      <c r="E100" s="52" t="s">
        <v>1046</v>
      </c>
      <c r="F100" s="52" t="s">
        <v>1047</v>
      </c>
      <c r="G100" s="52" t="s">
        <v>109</v>
      </c>
      <c r="H100" s="52" t="s">
        <v>1048</v>
      </c>
      <c r="I100" s="52" t="s">
        <v>111</v>
      </c>
      <c r="J100" s="52" t="s">
        <v>1049</v>
      </c>
      <c r="K100" s="52">
        <v>7.11131319081E11</v>
      </c>
      <c r="L100" s="52" t="s">
        <v>617</v>
      </c>
      <c r="M100" s="52" t="s">
        <v>115</v>
      </c>
      <c r="N100" s="52" t="s">
        <v>3</v>
      </c>
      <c r="O100" s="52" t="s">
        <v>175</v>
      </c>
      <c r="P100" s="47" t="s">
        <v>117</v>
      </c>
      <c r="Q100" s="52" t="s">
        <v>44</v>
      </c>
      <c r="R100" s="52" t="s">
        <v>117</v>
      </c>
      <c r="S100" s="52"/>
      <c r="T100" s="52">
        <v>7.83713066E8</v>
      </c>
      <c r="U100" s="52">
        <v>7.83713066E8</v>
      </c>
      <c r="V100" s="52">
        <v>6.44412701E8</v>
      </c>
      <c r="W100" s="52" t="s">
        <v>1050</v>
      </c>
      <c r="X100" s="52" t="s">
        <v>121</v>
      </c>
      <c r="Y100" s="52" t="s">
        <v>117</v>
      </c>
      <c r="Z100" s="52" t="s">
        <v>121</v>
      </c>
      <c r="AA100" s="52" t="s">
        <v>121</v>
      </c>
      <c r="AB100" s="52">
        <v>8.0</v>
      </c>
      <c r="AC100" s="52" t="s">
        <v>121</v>
      </c>
      <c r="AD100" s="52" t="s">
        <v>122</v>
      </c>
      <c r="AE100" s="52" t="s">
        <v>117</v>
      </c>
      <c r="AF100" s="52" t="s">
        <v>1051</v>
      </c>
      <c r="AG100" s="52" t="s">
        <v>117</v>
      </c>
      <c r="AH100" s="52" t="s">
        <v>898</v>
      </c>
      <c r="AI100" s="52" t="s">
        <v>121</v>
      </c>
      <c r="AJ100" s="52" t="s">
        <v>117</v>
      </c>
      <c r="AK100" s="52" t="s">
        <v>117</v>
      </c>
      <c r="AL100" s="52" t="s">
        <v>137</v>
      </c>
      <c r="AM100" s="52" t="s">
        <v>138</v>
      </c>
      <c r="AN100" s="53"/>
      <c r="AO100" s="53"/>
      <c r="AP100" s="53"/>
      <c r="AQ100" s="52" t="s">
        <v>124</v>
      </c>
      <c r="AR100" s="52" t="s">
        <v>181</v>
      </c>
      <c r="AS100" s="52" t="s">
        <v>406</v>
      </c>
      <c r="AT100" s="52" t="s">
        <v>117</v>
      </c>
      <c r="AU100" s="52" t="s">
        <v>117</v>
      </c>
      <c r="AV100" s="52" t="s">
        <v>117</v>
      </c>
      <c r="AW100" s="57"/>
      <c r="AX100" s="53"/>
      <c r="AY100" s="53"/>
      <c r="AZ100" s="53"/>
      <c r="BA100" s="53"/>
      <c r="BB100" s="53"/>
      <c r="BC100" s="54"/>
    </row>
    <row r="101" ht="15.75" customHeight="1">
      <c r="A101" s="51" t="s">
        <v>1052</v>
      </c>
      <c r="B101" s="52">
        <v>44.0</v>
      </c>
      <c r="C101" s="53"/>
      <c r="D101" s="52" t="s">
        <v>1045</v>
      </c>
      <c r="E101" s="52" t="s">
        <v>1053</v>
      </c>
      <c r="F101" s="52" t="s">
        <v>1054</v>
      </c>
      <c r="G101" s="52" t="s">
        <v>109</v>
      </c>
      <c r="H101" s="52" t="s">
        <v>1055</v>
      </c>
      <c r="I101" s="52" t="s">
        <v>163</v>
      </c>
      <c r="J101" s="52" t="s">
        <v>1056</v>
      </c>
      <c r="K101" s="52">
        <v>6.02145593086E11</v>
      </c>
      <c r="L101" s="52" t="s">
        <v>114</v>
      </c>
      <c r="M101" s="52" t="s">
        <v>115</v>
      </c>
      <c r="N101" s="52" t="s">
        <v>3</v>
      </c>
      <c r="O101" s="52" t="s">
        <v>175</v>
      </c>
      <c r="P101" s="47" t="s">
        <v>117</v>
      </c>
      <c r="Q101" s="52" t="s">
        <v>46</v>
      </c>
      <c r="R101" s="52" t="s">
        <v>117</v>
      </c>
      <c r="S101" s="52"/>
      <c r="T101" s="52" t="s">
        <v>1057</v>
      </c>
      <c r="U101" s="52" t="s">
        <v>1057</v>
      </c>
      <c r="V101" s="52" t="s">
        <v>1058</v>
      </c>
      <c r="W101" s="52" t="s">
        <v>1059</v>
      </c>
      <c r="X101" s="52" t="s">
        <v>117</v>
      </c>
      <c r="Y101" s="52" t="s">
        <v>117</v>
      </c>
      <c r="Z101" s="52" t="s">
        <v>117</v>
      </c>
      <c r="AA101" s="52" t="s">
        <v>121</v>
      </c>
      <c r="AB101" s="52">
        <v>4.0</v>
      </c>
      <c r="AC101" s="52" t="s">
        <v>117</v>
      </c>
      <c r="AD101" s="52" t="s">
        <v>1060</v>
      </c>
      <c r="AE101" s="52" t="s">
        <v>121</v>
      </c>
      <c r="AF101" s="52" t="s">
        <v>122</v>
      </c>
      <c r="AG101" s="52" t="s">
        <v>121</v>
      </c>
      <c r="AH101" s="52" t="s">
        <v>122</v>
      </c>
      <c r="AI101" s="52" t="s">
        <v>117</v>
      </c>
      <c r="AJ101" s="52" t="s">
        <v>121</v>
      </c>
      <c r="AK101" s="52" t="s">
        <v>117</v>
      </c>
      <c r="AL101" s="52" t="s">
        <v>137</v>
      </c>
      <c r="AM101" s="52" t="s">
        <v>138</v>
      </c>
      <c r="AN101" s="52" t="s">
        <v>121</v>
      </c>
      <c r="AO101" s="53"/>
      <c r="AP101" s="53"/>
      <c r="AQ101" s="52" t="s">
        <v>355</v>
      </c>
      <c r="AR101" s="52" t="s">
        <v>124</v>
      </c>
      <c r="AS101" s="52" t="s">
        <v>125</v>
      </c>
      <c r="AT101" s="52" t="s">
        <v>117</v>
      </c>
      <c r="AU101" s="52" t="s">
        <v>117</v>
      </c>
      <c r="AV101" s="52" t="s">
        <v>117</v>
      </c>
      <c r="AW101" s="52" t="s">
        <v>117</v>
      </c>
      <c r="AX101" s="53"/>
      <c r="AY101" s="53"/>
      <c r="AZ101" s="53"/>
      <c r="BA101" s="53"/>
      <c r="BB101" s="53"/>
      <c r="BC101" s="54"/>
    </row>
    <row r="102" ht="15.75" customHeight="1">
      <c r="A102" s="51" t="s">
        <v>1061</v>
      </c>
      <c r="B102" s="52">
        <v>35.0</v>
      </c>
      <c r="C102" s="53"/>
      <c r="D102" s="52" t="s">
        <v>1045</v>
      </c>
      <c r="E102" s="52" t="s">
        <v>1062</v>
      </c>
      <c r="F102" s="52" t="s">
        <v>1063</v>
      </c>
      <c r="G102" s="52" t="s">
        <v>109</v>
      </c>
      <c r="H102" s="52" t="s">
        <v>1064</v>
      </c>
      <c r="I102" s="52" t="s">
        <v>111</v>
      </c>
      <c r="J102" s="56">
        <v>38931.0</v>
      </c>
      <c r="K102" s="55" t="s">
        <v>1065</v>
      </c>
      <c r="L102" s="52" t="s">
        <v>149</v>
      </c>
      <c r="M102" s="52" t="s">
        <v>150</v>
      </c>
      <c r="N102" s="52" t="s">
        <v>3</v>
      </c>
      <c r="O102" s="52" t="s">
        <v>230</v>
      </c>
      <c r="P102" s="48"/>
      <c r="Q102" s="52" t="s">
        <v>50</v>
      </c>
      <c r="R102" s="52" t="s">
        <v>121</v>
      </c>
      <c r="S102" s="55"/>
      <c r="T102" s="55" t="s">
        <v>1066</v>
      </c>
      <c r="U102" s="55" t="s">
        <v>1066</v>
      </c>
      <c r="V102" s="55" t="s">
        <v>1067</v>
      </c>
      <c r="W102" s="52" t="s">
        <v>1068</v>
      </c>
      <c r="X102" s="52" t="s">
        <v>121</v>
      </c>
      <c r="Y102" s="52" t="s">
        <v>117</v>
      </c>
      <c r="Z102" s="52" t="s">
        <v>121</v>
      </c>
      <c r="AA102" s="52" t="s">
        <v>121</v>
      </c>
      <c r="AB102" s="52">
        <v>3.0</v>
      </c>
      <c r="AC102" s="52" t="s">
        <v>121</v>
      </c>
      <c r="AD102" s="52" t="s">
        <v>122</v>
      </c>
      <c r="AE102" s="52" t="s">
        <v>117</v>
      </c>
      <c r="AF102" s="52" t="s">
        <v>261</v>
      </c>
      <c r="AG102" s="52" t="s">
        <v>117</v>
      </c>
      <c r="AH102" s="52" t="s">
        <v>1069</v>
      </c>
      <c r="AI102" s="52" t="s">
        <v>121</v>
      </c>
      <c r="AJ102" s="52" t="s">
        <v>121</v>
      </c>
      <c r="AK102" s="52" t="s">
        <v>117</v>
      </c>
      <c r="AL102" s="52" t="s">
        <v>632</v>
      </c>
      <c r="AM102" s="52" t="s">
        <v>354</v>
      </c>
      <c r="AN102" s="52" t="s">
        <v>121</v>
      </c>
      <c r="AO102" s="53"/>
      <c r="AP102" s="53"/>
      <c r="AQ102" s="53"/>
      <c r="AR102" s="53"/>
      <c r="AS102" s="53"/>
      <c r="AT102" s="52" t="s">
        <v>117</v>
      </c>
      <c r="AU102" s="52" t="s">
        <v>117</v>
      </c>
      <c r="AV102" s="52" t="s">
        <v>121</v>
      </c>
      <c r="AW102" s="57"/>
      <c r="AX102" s="53"/>
      <c r="AY102" s="53"/>
      <c r="AZ102" s="53"/>
      <c r="BA102" s="53"/>
      <c r="BB102" s="53"/>
      <c r="BC102" s="54"/>
    </row>
    <row r="103" ht="15.75" customHeight="1">
      <c r="A103" s="51" t="s">
        <v>1070</v>
      </c>
      <c r="B103" s="52">
        <v>35.0</v>
      </c>
      <c r="C103" s="53"/>
      <c r="D103" s="52" t="s">
        <v>1045</v>
      </c>
      <c r="E103" s="52" t="s">
        <v>1071</v>
      </c>
      <c r="F103" s="52" t="s">
        <v>1072</v>
      </c>
      <c r="G103" s="52" t="s">
        <v>109</v>
      </c>
      <c r="H103" s="52" t="s">
        <v>1073</v>
      </c>
      <c r="I103" s="52" t="s">
        <v>111</v>
      </c>
      <c r="J103" s="56">
        <v>39785.0</v>
      </c>
      <c r="K103" s="53"/>
      <c r="L103" s="52" t="s">
        <v>648</v>
      </c>
      <c r="M103" s="52" t="s">
        <v>206</v>
      </c>
      <c r="N103" s="52" t="s">
        <v>3</v>
      </c>
      <c r="O103" s="52" t="s">
        <v>175</v>
      </c>
      <c r="P103" s="47" t="s">
        <v>117</v>
      </c>
      <c r="Q103" s="52" t="s">
        <v>48</v>
      </c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7"/>
      <c r="AJ103" s="53"/>
      <c r="AK103" s="53"/>
      <c r="AL103" s="57"/>
      <c r="AM103" s="53"/>
      <c r="AN103" s="53"/>
      <c r="AO103" s="53"/>
      <c r="AP103" s="53"/>
      <c r="AQ103" s="52" t="s">
        <v>1074</v>
      </c>
      <c r="AR103" s="52" t="s">
        <v>1075</v>
      </c>
      <c r="AS103" s="52" t="s">
        <v>404</v>
      </c>
      <c r="AT103" s="52" t="s">
        <v>117</v>
      </c>
      <c r="AU103" s="52" t="s">
        <v>117</v>
      </c>
      <c r="AV103" s="52" t="s">
        <v>117</v>
      </c>
      <c r="AW103" s="57"/>
      <c r="AX103" s="53"/>
      <c r="AY103" s="53"/>
      <c r="AZ103" s="53"/>
      <c r="BA103" s="53"/>
      <c r="BB103" s="53"/>
      <c r="BC103" s="54"/>
    </row>
    <row r="104" ht="15.75" customHeight="1">
      <c r="A104" s="51" t="s">
        <v>1076</v>
      </c>
      <c r="B104" s="52">
        <v>42.0</v>
      </c>
      <c r="C104" s="53"/>
      <c r="D104" s="52" t="s">
        <v>1045</v>
      </c>
      <c r="E104" s="52" t="s">
        <v>1077</v>
      </c>
      <c r="F104" s="52" t="s">
        <v>1078</v>
      </c>
      <c r="G104" s="52" t="s">
        <v>109</v>
      </c>
      <c r="H104" s="52" t="s">
        <v>1079</v>
      </c>
      <c r="I104" s="52" t="s">
        <v>111</v>
      </c>
      <c r="J104" s="56">
        <v>39513.0</v>
      </c>
      <c r="K104" s="53"/>
      <c r="L104" s="52" t="s">
        <v>676</v>
      </c>
      <c r="M104" s="52" t="s">
        <v>246</v>
      </c>
      <c r="N104" s="52" t="s">
        <v>42</v>
      </c>
      <c r="O104" s="52" t="s">
        <v>702</v>
      </c>
      <c r="P104" s="48"/>
      <c r="Q104" s="52" t="s">
        <v>44</v>
      </c>
      <c r="R104" s="52" t="s">
        <v>121</v>
      </c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7"/>
      <c r="AJ104" s="53"/>
      <c r="AK104" s="53"/>
      <c r="AL104" s="57"/>
      <c r="AM104" s="53"/>
      <c r="AN104" s="53"/>
      <c r="AO104" s="53"/>
      <c r="AP104" s="53"/>
      <c r="AQ104" s="53"/>
      <c r="AR104" s="53"/>
      <c r="AS104" s="53"/>
      <c r="AT104" s="52" t="s">
        <v>117</v>
      </c>
      <c r="AU104" s="52" t="s">
        <v>117</v>
      </c>
      <c r="AV104" s="52" t="s">
        <v>117</v>
      </c>
      <c r="AW104" s="57"/>
      <c r="AX104" s="53"/>
      <c r="AY104" s="53"/>
      <c r="AZ104" s="53"/>
      <c r="BA104" s="53"/>
      <c r="BB104" s="53"/>
      <c r="BC104" s="54"/>
    </row>
    <row r="105" ht="15.75" customHeight="1">
      <c r="A105" s="51" t="s">
        <v>1080</v>
      </c>
      <c r="B105" s="52">
        <v>38.0</v>
      </c>
      <c r="C105" s="53"/>
      <c r="D105" s="52" t="s">
        <v>1081</v>
      </c>
      <c r="E105" s="52" t="s">
        <v>1082</v>
      </c>
      <c r="F105" s="52" t="s">
        <v>1083</v>
      </c>
      <c r="G105" s="52" t="s">
        <v>109</v>
      </c>
      <c r="H105" s="52" t="s">
        <v>1084</v>
      </c>
      <c r="I105" s="52" t="s">
        <v>163</v>
      </c>
      <c r="J105" s="52" t="s">
        <v>1085</v>
      </c>
      <c r="K105" s="53"/>
      <c r="L105" s="52" t="s">
        <v>753</v>
      </c>
      <c r="M105" s="52" t="s">
        <v>754</v>
      </c>
      <c r="N105" s="52" t="s">
        <v>42</v>
      </c>
      <c r="O105" s="53"/>
      <c r="P105" s="48"/>
      <c r="Q105" s="52" t="s">
        <v>50</v>
      </c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7"/>
      <c r="AH105" s="53"/>
      <c r="AI105" s="57"/>
      <c r="AJ105" s="53"/>
      <c r="AK105" s="53"/>
      <c r="AL105" s="57"/>
      <c r="AM105" s="57"/>
      <c r="AN105" s="57"/>
      <c r="AO105" s="53"/>
      <c r="AP105" s="53"/>
      <c r="AQ105" s="53"/>
      <c r="AR105" s="53"/>
      <c r="AS105" s="53"/>
      <c r="AT105" s="53"/>
      <c r="AU105" s="53"/>
      <c r="AV105" s="52" t="s">
        <v>121</v>
      </c>
      <c r="AW105" s="57"/>
      <c r="AX105" s="53"/>
      <c r="AY105" s="53"/>
      <c r="AZ105" s="53"/>
      <c r="BA105" s="53"/>
      <c r="BB105" s="53"/>
      <c r="BC105" s="54"/>
    </row>
    <row r="106" ht="15.75" customHeight="1">
      <c r="A106" s="51" t="s">
        <v>1086</v>
      </c>
      <c r="B106" s="52">
        <v>36.0</v>
      </c>
      <c r="C106" s="53"/>
      <c r="D106" s="52" t="s">
        <v>1087</v>
      </c>
      <c r="E106" s="52" t="s">
        <v>1088</v>
      </c>
      <c r="F106" s="52" t="s">
        <v>1089</v>
      </c>
      <c r="G106" s="52" t="s">
        <v>109</v>
      </c>
      <c r="H106" s="52" t="s">
        <v>1090</v>
      </c>
      <c r="I106" s="52" t="s">
        <v>111</v>
      </c>
      <c r="J106" s="52" t="s">
        <v>1091</v>
      </c>
      <c r="K106" s="52">
        <v>7.10270803087E11</v>
      </c>
      <c r="L106" s="52" t="s">
        <v>133</v>
      </c>
      <c r="M106" s="52" t="s">
        <v>115</v>
      </c>
      <c r="N106" s="52" t="s">
        <v>3</v>
      </c>
      <c r="O106" s="52" t="s">
        <v>272</v>
      </c>
      <c r="P106" s="47" t="s">
        <v>117</v>
      </c>
      <c r="Q106" s="52" t="s">
        <v>44</v>
      </c>
      <c r="R106" s="52" t="s">
        <v>117</v>
      </c>
      <c r="S106" s="52"/>
      <c r="T106" s="52">
        <v>7.24189136E8</v>
      </c>
      <c r="U106" s="52">
        <v>7.24189136E8</v>
      </c>
      <c r="V106" s="52">
        <v>7.85378814E8</v>
      </c>
      <c r="W106" s="52" t="s">
        <v>1092</v>
      </c>
      <c r="X106" s="52" t="s">
        <v>117</v>
      </c>
      <c r="Y106" s="52" t="s">
        <v>117</v>
      </c>
      <c r="Z106" s="52" t="s">
        <v>117</v>
      </c>
      <c r="AA106" s="52" t="s">
        <v>121</v>
      </c>
      <c r="AB106" s="52">
        <v>3.0</v>
      </c>
      <c r="AC106" s="52" t="s">
        <v>121</v>
      </c>
      <c r="AD106" s="52" t="s">
        <v>122</v>
      </c>
      <c r="AE106" s="52" t="s">
        <v>121</v>
      </c>
      <c r="AF106" s="52" t="s">
        <v>122</v>
      </c>
      <c r="AG106" s="52" t="s">
        <v>121</v>
      </c>
      <c r="AH106" s="52" t="s">
        <v>122</v>
      </c>
      <c r="AI106" s="52" t="s">
        <v>117</v>
      </c>
      <c r="AJ106" s="52" t="s">
        <v>121</v>
      </c>
      <c r="AK106" s="52" t="s">
        <v>121</v>
      </c>
      <c r="AL106" s="52" t="s">
        <v>122</v>
      </c>
      <c r="AM106" s="52" t="s">
        <v>138</v>
      </c>
      <c r="AN106" s="53"/>
      <c r="AO106" s="53"/>
      <c r="AP106" s="53"/>
      <c r="AQ106" s="52" t="s">
        <v>1093</v>
      </c>
      <c r="AR106" s="52" t="s">
        <v>1094</v>
      </c>
      <c r="AS106" s="52" t="s">
        <v>733</v>
      </c>
      <c r="AT106" s="52" t="s">
        <v>117</v>
      </c>
      <c r="AU106" s="52" t="s">
        <v>117</v>
      </c>
      <c r="AV106" s="52" t="s">
        <v>117</v>
      </c>
      <c r="AW106" s="53"/>
      <c r="AX106" s="53"/>
      <c r="AY106" s="53"/>
      <c r="AZ106" s="53"/>
      <c r="BA106" s="53"/>
      <c r="BB106" s="53"/>
      <c r="BC106" s="54"/>
    </row>
    <row r="107" ht="15.75" customHeight="1">
      <c r="A107" s="51" t="s">
        <v>1095</v>
      </c>
      <c r="B107" s="52">
        <v>37.0</v>
      </c>
      <c r="C107" s="53"/>
      <c r="D107" s="52" t="s">
        <v>1087</v>
      </c>
      <c r="E107" s="52" t="s">
        <v>1096</v>
      </c>
      <c r="F107" s="52" t="s">
        <v>1097</v>
      </c>
      <c r="G107" s="52" t="s">
        <v>109</v>
      </c>
      <c r="H107" s="52" t="s">
        <v>1098</v>
      </c>
      <c r="I107" s="52" t="s">
        <v>111</v>
      </c>
      <c r="J107" s="52" t="s">
        <v>376</v>
      </c>
      <c r="K107" s="52">
        <v>7.08210377089E11</v>
      </c>
      <c r="L107" s="52" t="s">
        <v>1099</v>
      </c>
      <c r="M107" s="52" t="s">
        <v>1100</v>
      </c>
      <c r="N107" s="52" t="s">
        <v>42</v>
      </c>
      <c r="O107" s="52" t="s">
        <v>400</v>
      </c>
      <c r="P107" s="48"/>
      <c r="Q107" s="52" t="s">
        <v>50</v>
      </c>
      <c r="R107" s="52" t="s">
        <v>121</v>
      </c>
      <c r="S107" s="52"/>
      <c r="T107" s="52">
        <v>7.34208864E8</v>
      </c>
      <c r="U107" s="52">
        <v>7.34208864E8</v>
      </c>
      <c r="V107" s="52">
        <v>6.57267407E8</v>
      </c>
      <c r="W107" s="52" t="s">
        <v>1101</v>
      </c>
      <c r="X107" s="52" t="s">
        <v>117</v>
      </c>
      <c r="Y107" s="52" t="s">
        <v>121</v>
      </c>
      <c r="Z107" s="52" t="s">
        <v>117</v>
      </c>
      <c r="AA107" s="52" t="s">
        <v>121</v>
      </c>
      <c r="AB107" s="52">
        <v>2.0</v>
      </c>
      <c r="AC107" s="52" t="s">
        <v>117</v>
      </c>
      <c r="AD107" s="52" t="s">
        <v>1102</v>
      </c>
      <c r="AE107" s="52" t="s">
        <v>121</v>
      </c>
      <c r="AF107" s="53"/>
      <c r="AG107" s="52" t="s">
        <v>121</v>
      </c>
      <c r="AH107" s="53"/>
      <c r="AI107" s="52" t="s">
        <v>117</v>
      </c>
      <c r="AJ107" s="52" t="s">
        <v>121</v>
      </c>
      <c r="AK107" s="52" t="s">
        <v>121</v>
      </c>
      <c r="AL107" s="52" t="s">
        <v>122</v>
      </c>
      <c r="AM107" s="52" t="s">
        <v>221</v>
      </c>
      <c r="AN107" s="52" t="s">
        <v>121</v>
      </c>
      <c r="AO107" s="53"/>
      <c r="AP107" s="53"/>
      <c r="AQ107" s="52" t="s">
        <v>404</v>
      </c>
      <c r="AR107" s="52" t="s">
        <v>405</v>
      </c>
      <c r="AS107" s="53"/>
      <c r="AT107" s="52" t="s">
        <v>117</v>
      </c>
      <c r="AU107" s="52" t="s">
        <v>117</v>
      </c>
      <c r="AV107" s="52" t="s">
        <v>121</v>
      </c>
      <c r="AW107" s="57"/>
      <c r="AX107" s="53"/>
      <c r="AY107" s="53"/>
      <c r="AZ107" s="53"/>
      <c r="BA107" s="53"/>
      <c r="BB107" s="53"/>
      <c r="BC107" s="54"/>
    </row>
    <row r="108" ht="15.75" customHeight="1">
      <c r="A108" s="51" t="s">
        <v>1103</v>
      </c>
      <c r="B108" s="52">
        <v>34.0</v>
      </c>
      <c r="C108" s="53"/>
      <c r="D108" s="52" t="s">
        <v>1087</v>
      </c>
      <c r="E108" s="52" t="s">
        <v>1104</v>
      </c>
      <c r="F108" s="52" t="s">
        <v>1105</v>
      </c>
      <c r="G108" s="52" t="s">
        <v>109</v>
      </c>
      <c r="H108" s="52" t="s">
        <v>1106</v>
      </c>
      <c r="I108" s="52" t="s">
        <v>111</v>
      </c>
      <c r="J108" s="56">
        <v>39091.0</v>
      </c>
      <c r="K108" s="53"/>
      <c r="L108" s="52" t="s">
        <v>270</v>
      </c>
      <c r="M108" s="52" t="s">
        <v>271</v>
      </c>
      <c r="N108" s="52" t="s">
        <v>3</v>
      </c>
      <c r="O108" s="52" t="s">
        <v>116</v>
      </c>
      <c r="P108" s="47" t="s">
        <v>117</v>
      </c>
      <c r="Q108" s="52" t="s">
        <v>48</v>
      </c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7"/>
      <c r="AJ108" s="53"/>
      <c r="AK108" s="53"/>
      <c r="AL108" s="57"/>
      <c r="AM108" s="53"/>
      <c r="AN108" s="53"/>
      <c r="AO108" s="53"/>
      <c r="AP108" s="53"/>
      <c r="AQ108" s="53"/>
      <c r="AR108" s="53"/>
      <c r="AS108" s="53"/>
      <c r="AT108" s="52" t="s">
        <v>117</v>
      </c>
      <c r="AU108" s="52" t="s">
        <v>117</v>
      </c>
      <c r="AV108" s="52" t="s">
        <v>117</v>
      </c>
      <c r="AW108" s="57"/>
      <c r="AX108" s="53"/>
      <c r="AY108" s="53"/>
      <c r="AZ108" s="53"/>
      <c r="BA108" s="53"/>
      <c r="BB108" s="53"/>
      <c r="BC108" s="54"/>
    </row>
    <row r="109" ht="15.75" customHeight="1">
      <c r="A109" s="51" t="s">
        <v>1107</v>
      </c>
      <c r="B109" s="52">
        <v>38.0</v>
      </c>
      <c r="C109" s="53"/>
      <c r="D109" s="52" t="s">
        <v>1108</v>
      </c>
      <c r="E109" s="52" t="s">
        <v>1109</v>
      </c>
      <c r="F109" s="52" t="s">
        <v>1110</v>
      </c>
      <c r="G109" s="52" t="s">
        <v>109</v>
      </c>
      <c r="H109" s="52" t="s">
        <v>1111</v>
      </c>
      <c r="I109" s="52" t="s">
        <v>163</v>
      </c>
      <c r="J109" s="56">
        <v>39481.0</v>
      </c>
      <c r="K109" s="52">
        <v>8.03025672087E11</v>
      </c>
      <c r="L109" s="52" t="s">
        <v>1112</v>
      </c>
      <c r="M109" s="52" t="s">
        <v>199</v>
      </c>
      <c r="N109" s="52" t="s">
        <v>3</v>
      </c>
      <c r="O109" s="52" t="s">
        <v>116</v>
      </c>
      <c r="P109" s="47" t="s">
        <v>117</v>
      </c>
      <c r="Q109" s="52" t="s">
        <v>44</v>
      </c>
      <c r="R109" s="52" t="s">
        <v>121</v>
      </c>
      <c r="S109" s="52"/>
      <c r="T109" s="52">
        <v>7.20419353E8</v>
      </c>
      <c r="U109" s="52">
        <v>7.20419353E8</v>
      </c>
      <c r="V109" s="52" t="s">
        <v>1113</v>
      </c>
      <c r="W109" s="52" t="s">
        <v>1114</v>
      </c>
      <c r="X109" s="52" t="s">
        <v>117</v>
      </c>
      <c r="Y109" s="52" t="s">
        <v>121</v>
      </c>
      <c r="Z109" s="52" t="s">
        <v>117</v>
      </c>
      <c r="AA109" s="52" t="s">
        <v>121</v>
      </c>
      <c r="AB109" s="52">
        <v>3.0</v>
      </c>
      <c r="AC109" s="52" t="s">
        <v>121</v>
      </c>
      <c r="AD109" s="52" t="s">
        <v>122</v>
      </c>
      <c r="AE109" s="52" t="s">
        <v>121</v>
      </c>
      <c r="AF109" s="52" t="s">
        <v>122</v>
      </c>
      <c r="AG109" s="52" t="s">
        <v>117</v>
      </c>
      <c r="AH109" s="52" t="s">
        <v>288</v>
      </c>
      <c r="AI109" s="52" t="s">
        <v>117</v>
      </c>
      <c r="AJ109" s="52" t="s">
        <v>121</v>
      </c>
      <c r="AK109" s="52" t="s">
        <v>117</v>
      </c>
      <c r="AL109" s="52" t="s">
        <v>137</v>
      </c>
      <c r="AM109" s="52" t="s">
        <v>138</v>
      </c>
      <c r="AN109" s="53"/>
      <c r="AO109" s="53"/>
      <c r="AP109" s="53"/>
      <c r="AQ109" s="52" t="s">
        <v>180</v>
      </c>
      <c r="AR109" s="52" t="s">
        <v>181</v>
      </c>
      <c r="AS109" s="52" t="s">
        <v>1115</v>
      </c>
      <c r="AT109" s="52" t="s">
        <v>117</v>
      </c>
      <c r="AU109" s="52" t="s">
        <v>117</v>
      </c>
      <c r="AV109" s="52" t="s">
        <v>117</v>
      </c>
      <c r="AW109" s="53"/>
      <c r="AX109" s="53"/>
      <c r="AY109" s="53"/>
      <c r="AZ109" s="53"/>
      <c r="BA109" s="53"/>
      <c r="BB109" s="53"/>
      <c r="BC109" s="54"/>
    </row>
    <row r="110" ht="15.75" customHeight="1">
      <c r="A110" s="51" t="s">
        <v>1116</v>
      </c>
      <c r="B110" s="52">
        <v>36.0</v>
      </c>
      <c r="C110" s="53"/>
      <c r="D110" s="52" t="s">
        <v>1117</v>
      </c>
      <c r="E110" s="52" t="s">
        <v>1118</v>
      </c>
      <c r="F110" s="52" t="s">
        <v>1119</v>
      </c>
      <c r="G110" s="52" t="s">
        <v>109</v>
      </c>
      <c r="H110" s="52" t="s">
        <v>1120</v>
      </c>
      <c r="I110" s="52" t="s">
        <v>111</v>
      </c>
      <c r="J110" s="52" t="s">
        <v>458</v>
      </c>
      <c r="K110" s="53"/>
      <c r="L110" s="52" t="s">
        <v>133</v>
      </c>
      <c r="M110" s="52" t="s">
        <v>115</v>
      </c>
      <c r="N110" s="52" t="s">
        <v>3</v>
      </c>
      <c r="O110" s="52" t="s">
        <v>400</v>
      </c>
      <c r="P110" s="47" t="s">
        <v>121</v>
      </c>
      <c r="Q110" s="52" t="s">
        <v>44</v>
      </c>
      <c r="R110" s="52" t="s">
        <v>121</v>
      </c>
      <c r="S110" s="52"/>
      <c r="T110" s="52">
        <v>6.64135288E8</v>
      </c>
      <c r="U110" s="52">
        <v>6.64135288E8</v>
      </c>
      <c r="V110" s="53"/>
      <c r="W110" s="52" t="s">
        <v>1121</v>
      </c>
      <c r="X110" s="52" t="s">
        <v>117</v>
      </c>
      <c r="Y110" s="52" t="s">
        <v>117</v>
      </c>
      <c r="Z110" s="52" t="s">
        <v>117</v>
      </c>
      <c r="AA110" s="52" t="s">
        <v>121</v>
      </c>
      <c r="AB110" s="52">
        <v>3.0</v>
      </c>
      <c r="AC110" s="52" t="s">
        <v>121</v>
      </c>
      <c r="AD110" s="52" t="s">
        <v>122</v>
      </c>
      <c r="AE110" s="52" t="s">
        <v>121</v>
      </c>
      <c r="AF110" s="52" t="s">
        <v>122</v>
      </c>
      <c r="AG110" s="52" t="s">
        <v>121</v>
      </c>
      <c r="AH110" s="52" t="s">
        <v>122</v>
      </c>
      <c r="AI110" s="52" t="s">
        <v>117</v>
      </c>
      <c r="AJ110" s="52" t="s">
        <v>121</v>
      </c>
      <c r="AK110" s="52" t="s">
        <v>117</v>
      </c>
      <c r="AL110" s="52" t="s">
        <v>137</v>
      </c>
      <c r="AM110" s="52" t="s">
        <v>221</v>
      </c>
      <c r="AN110" s="53"/>
      <c r="AO110" s="53"/>
      <c r="AP110" s="53"/>
      <c r="AQ110" s="53"/>
      <c r="AR110" s="53"/>
      <c r="AS110" s="53"/>
      <c r="AT110" s="52" t="s">
        <v>117</v>
      </c>
      <c r="AU110" s="52" t="s">
        <v>117</v>
      </c>
      <c r="AV110" s="52" t="s">
        <v>121</v>
      </c>
      <c r="AW110" s="53"/>
      <c r="AX110" s="53"/>
      <c r="AY110" s="53"/>
      <c r="AZ110" s="53"/>
      <c r="BA110" s="53"/>
      <c r="BB110" s="53"/>
      <c r="BC110" s="54"/>
    </row>
    <row r="111" ht="15.75" customHeight="1">
      <c r="A111" s="51" t="s">
        <v>1122</v>
      </c>
      <c r="B111" s="52">
        <v>37.0</v>
      </c>
      <c r="C111" s="53"/>
      <c r="D111" s="52" t="s">
        <v>1123</v>
      </c>
      <c r="E111" s="52" t="s">
        <v>1124</v>
      </c>
      <c r="F111" s="52" t="s">
        <v>1125</v>
      </c>
      <c r="G111" s="52" t="s">
        <v>109</v>
      </c>
      <c r="H111" s="52" t="s">
        <v>1126</v>
      </c>
      <c r="I111" s="52" t="s">
        <v>111</v>
      </c>
      <c r="J111" s="52" t="s">
        <v>1127</v>
      </c>
      <c r="K111" s="52">
        <v>7.11220893087E11</v>
      </c>
      <c r="L111" s="52" t="s">
        <v>1128</v>
      </c>
      <c r="M111" s="52" t="s">
        <v>115</v>
      </c>
      <c r="N111" s="52" t="s">
        <v>3</v>
      </c>
      <c r="O111" s="52" t="s">
        <v>230</v>
      </c>
      <c r="P111" s="47" t="s">
        <v>117</v>
      </c>
      <c r="Q111" s="52" t="s">
        <v>44</v>
      </c>
      <c r="R111" s="52" t="s">
        <v>121</v>
      </c>
      <c r="S111" s="52"/>
      <c r="T111" s="52">
        <v>7.68641351E8</v>
      </c>
      <c r="U111" s="52">
        <v>7.68641351E8</v>
      </c>
      <c r="V111" s="52">
        <v>7.92884879E8</v>
      </c>
      <c r="W111" s="52" t="s">
        <v>1129</v>
      </c>
      <c r="X111" s="52" t="s">
        <v>121</v>
      </c>
      <c r="Y111" s="52" t="s">
        <v>117</v>
      </c>
      <c r="Z111" s="52" t="s">
        <v>121</v>
      </c>
      <c r="AA111" s="52" t="s">
        <v>117</v>
      </c>
      <c r="AB111" s="52">
        <v>6.0</v>
      </c>
      <c r="AC111" s="52" t="s">
        <v>121</v>
      </c>
      <c r="AD111" s="52" t="s">
        <v>122</v>
      </c>
      <c r="AE111" s="52" t="s">
        <v>117</v>
      </c>
      <c r="AF111" s="52" t="s">
        <v>1130</v>
      </c>
      <c r="AG111" s="52" t="s">
        <v>121</v>
      </c>
      <c r="AH111" s="52" t="s">
        <v>122</v>
      </c>
      <c r="AI111" s="52" t="s">
        <v>121</v>
      </c>
      <c r="AJ111" s="52" t="s">
        <v>117</v>
      </c>
      <c r="AK111" s="52" t="s">
        <v>121</v>
      </c>
      <c r="AL111" s="52" t="s">
        <v>122</v>
      </c>
      <c r="AM111" s="52" t="s">
        <v>138</v>
      </c>
      <c r="AN111" s="53"/>
      <c r="AO111" s="53"/>
      <c r="AP111" s="53"/>
      <c r="AQ111" s="52" t="s">
        <v>1131</v>
      </c>
      <c r="AR111" s="52" t="s">
        <v>1132</v>
      </c>
      <c r="AS111" s="52" t="s">
        <v>141</v>
      </c>
      <c r="AT111" s="52" t="s">
        <v>117</v>
      </c>
      <c r="AU111" s="52" t="s">
        <v>117</v>
      </c>
      <c r="AV111" s="52" t="s">
        <v>117</v>
      </c>
      <c r="AW111" s="53"/>
      <c r="AX111" s="53"/>
      <c r="AY111" s="53"/>
      <c r="AZ111" s="53"/>
      <c r="BA111" s="53"/>
      <c r="BB111" s="53"/>
      <c r="BC111" s="54"/>
    </row>
    <row r="112" ht="15.75" customHeight="1">
      <c r="A112" s="51" t="s">
        <v>1133</v>
      </c>
      <c r="B112" s="52">
        <v>37.0</v>
      </c>
      <c r="C112" s="53"/>
      <c r="D112" s="52" t="s">
        <v>1134</v>
      </c>
      <c r="E112" s="52" t="s">
        <v>1135</v>
      </c>
      <c r="F112" s="52" t="s">
        <v>1136</v>
      </c>
      <c r="G112" s="52" t="s">
        <v>109</v>
      </c>
      <c r="H112" s="52" t="s">
        <v>1137</v>
      </c>
      <c r="I112" s="52" t="s">
        <v>163</v>
      </c>
      <c r="J112" s="56">
        <v>38659.0</v>
      </c>
      <c r="K112" s="55" t="s">
        <v>1138</v>
      </c>
      <c r="L112" s="52" t="s">
        <v>257</v>
      </c>
      <c r="M112" s="52" t="s">
        <v>115</v>
      </c>
      <c r="N112" s="52" t="s">
        <v>3</v>
      </c>
      <c r="O112" s="52" t="s">
        <v>134</v>
      </c>
      <c r="P112" s="47" t="s">
        <v>117</v>
      </c>
      <c r="Q112" s="52" t="s">
        <v>50</v>
      </c>
      <c r="R112" s="52" t="s">
        <v>121</v>
      </c>
      <c r="S112" s="55"/>
      <c r="T112" s="55" t="s">
        <v>1139</v>
      </c>
      <c r="U112" s="55" t="s">
        <v>1139</v>
      </c>
      <c r="V112" s="55" t="s">
        <v>1140</v>
      </c>
      <c r="W112" s="52" t="s">
        <v>1141</v>
      </c>
      <c r="X112" s="52" t="s">
        <v>121</v>
      </c>
      <c r="Y112" s="52" t="s">
        <v>117</v>
      </c>
      <c r="Z112" s="52" t="s">
        <v>121</v>
      </c>
      <c r="AA112" s="52" t="s">
        <v>121</v>
      </c>
      <c r="AB112" s="52">
        <v>5.0</v>
      </c>
      <c r="AC112" s="52" t="s">
        <v>117</v>
      </c>
      <c r="AD112" s="52" t="s">
        <v>1142</v>
      </c>
      <c r="AE112" s="52" t="s">
        <v>117</v>
      </c>
      <c r="AF112" s="52" t="s">
        <v>1143</v>
      </c>
      <c r="AG112" s="52" t="s">
        <v>121</v>
      </c>
      <c r="AH112" s="52" t="s">
        <v>122</v>
      </c>
      <c r="AI112" s="52" t="s">
        <v>121</v>
      </c>
      <c r="AJ112" s="52" t="s">
        <v>117</v>
      </c>
      <c r="AK112" s="52" t="s">
        <v>117</v>
      </c>
      <c r="AL112" s="52" t="s">
        <v>137</v>
      </c>
      <c r="AM112" s="52" t="s">
        <v>123</v>
      </c>
      <c r="AN112" s="52" t="s">
        <v>121</v>
      </c>
      <c r="AO112" s="53"/>
      <c r="AP112" s="53"/>
      <c r="AQ112" s="52" t="s">
        <v>237</v>
      </c>
      <c r="AR112" s="52" t="s">
        <v>406</v>
      </c>
      <c r="AS112" s="52" t="s">
        <v>533</v>
      </c>
      <c r="AT112" s="52" t="s">
        <v>117</v>
      </c>
      <c r="AU112" s="52" t="s">
        <v>117</v>
      </c>
      <c r="AV112" s="52" t="s">
        <v>117</v>
      </c>
      <c r="AW112" s="52" t="s">
        <v>117</v>
      </c>
      <c r="AX112" s="53"/>
      <c r="AY112" s="53"/>
      <c r="AZ112" s="53"/>
      <c r="BA112" s="53"/>
      <c r="BB112" s="53"/>
      <c r="BC112" s="54"/>
    </row>
    <row r="113" ht="15.75" customHeight="1">
      <c r="A113" s="51" t="s">
        <v>1144</v>
      </c>
      <c r="B113" s="52">
        <v>44.0</v>
      </c>
      <c r="C113" s="53"/>
      <c r="D113" s="52" t="s">
        <v>1145</v>
      </c>
      <c r="E113" s="52" t="s">
        <v>1146</v>
      </c>
      <c r="F113" s="52" t="s">
        <v>1147</v>
      </c>
      <c r="G113" s="52" t="s">
        <v>109</v>
      </c>
      <c r="H113" s="52" t="s">
        <v>1148</v>
      </c>
      <c r="I113" s="52" t="s">
        <v>111</v>
      </c>
      <c r="J113" s="56">
        <v>39300.0</v>
      </c>
      <c r="K113" s="55" t="s">
        <v>1149</v>
      </c>
      <c r="L113" s="52" t="s">
        <v>257</v>
      </c>
      <c r="M113" s="52" t="s">
        <v>115</v>
      </c>
      <c r="N113" s="52" t="s">
        <v>3</v>
      </c>
      <c r="O113" s="52" t="s">
        <v>116</v>
      </c>
      <c r="P113" s="47" t="s">
        <v>117</v>
      </c>
      <c r="Q113" s="52" t="s">
        <v>50</v>
      </c>
      <c r="R113" s="52" t="s">
        <v>117</v>
      </c>
      <c r="S113" s="55"/>
      <c r="T113" s="55" t="s">
        <v>1150</v>
      </c>
      <c r="U113" s="55" t="s">
        <v>1150</v>
      </c>
      <c r="V113" s="55" t="s">
        <v>1151</v>
      </c>
      <c r="W113" s="52" t="s">
        <v>1152</v>
      </c>
      <c r="X113" s="52" t="s">
        <v>117</v>
      </c>
      <c r="Y113" s="52" t="s">
        <v>117</v>
      </c>
      <c r="Z113" s="52" t="s">
        <v>117</v>
      </c>
      <c r="AA113" s="52" t="s">
        <v>117</v>
      </c>
      <c r="AB113" s="52">
        <v>6.0</v>
      </c>
      <c r="AC113" s="52" t="s">
        <v>121</v>
      </c>
      <c r="AD113" s="52" t="s">
        <v>122</v>
      </c>
      <c r="AE113" s="52" t="s">
        <v>117</v>
      </c>
      <c r="AF113" s="52" t="s">
        <v>1153</v>
      </c>
      <c r="AG113" s="52" t="s">
        <v>121</v>
      </c>
      <c r="AH113" s="52" t="s">
        <v>122</v>
      </c>
      <c r="AI113" s="52" t="s">
        <v>121</v>
      </c>
      <c r="AJ113" s="52" t="s">
        <v>121</v>
      </c>
      <c r="AK113" s="52" t="s">
        <v>121</v>
      </c>
      <c r="AL113" s="52" t="s">
        <v>122</v>
      </c>
      <c r="AM113" s="52" t="s">
        <v>123</v>
      </c>
      <c r="AN113" s="52" t="s">
        <v>121</v>
      </c>
      <c r="AO113" s="53"/>
      <c r="AP113" s="53"/>
      <c r="AQ113" s="68" t="s">
        <v>1154</v>
      </c>
      <c r="AR113" s="69" t="s">
        <v>262</v>
      </c>
      <c r="AS113" s="52" t="s">
        <v>421</v>
      </c>
      <c r="AT113" s="52" t="s">
        <v>117</v>
      </c>
      <c r="AU113" s="52" t="s">
        <v>117</v>
      </c>
      <c r="AV113" s="52" t="s">
        <v>117</v>
      </c>
      <c r="AW113" s="52" t="s">
        <v>117</v>
      </c>
      <c r="AX113" s="53"/>
      <c r="AY113" s="53"/>
      <c r="AZ113" s="53"/>
      <c r="BA113" s="53"/>
      <c r="BB113" s="53"/>
      <c r="BC113" s="54"/>
    </row>
    <row r="114" ht="15.75" customHeight="1">
      <c r="A114" s="51" t="s">
        <v>1155</v>
      </c>
      <c r="B114" s="52">
        <v>37.0</v>
      </c>
      <c r="C114" s="53"/>
      <c r="D114" s="52" t="s">
        <v>1156</v>
      </c>
      <c r="E114" s="52" t="s">
        <v>1157</v>
      </c>
      <c r="F114" s="52" t="s">
        <v>1158</v>
      </c>
      <c r="G114" s="52" t="s">
        <v>109</v>
      </c>
      <c r="H114" s="52" t="s">
        <v>1159</v>
      </c>
      <c r="I114" s="52" t="s">
        <v>111</v>
      </c>
      <c r="J114" s="56">
        <v>39151.0</v>
      </c>
      <c r="K114" s="53"/>
      <c r="L114" s="52" t="s">
        <v>205</v>
      </c>
      <c r="M114" s="52" t="s">
        <v>206</v>
      </c>
      <c r="N114" s="52" t="s">
        <v>3</v>
      </c>
      <c r="O114" s="52" t="s">
        <v>362</v>
      </c>
      <c r="P114" s="47" t="s">
        <v>117</v>
      </c>
      <c r="Q114" s="52" t="s">
        <v>48</v>
      </c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7"/>
      <c r="AF114" s="53"/>
      <c r="AG114" s="57"/>
      <c r="AH114" s="53"/>
      <c r="AI114" s="57"/>
      <c r="AJ114" s="53"/>
      <c r="AK114" s="53"/>
      <c r="AL114" s="57"/>
      <c r="AM114" s="57"/>
      <c r="AN114" s="53"/>
      <c r="AO114" s="53"/>
      <c r="AP114" s="53"/>
      <c r="AQ114" s="48"/>
      <c r="AR114" s="53"/>
      <c r="AS114" s="53"/>
      <c r="AT114" s="52" t="s">
        <v>117</v>
      </c>
      <c r="AU114" s="52" t="s">
        <v>117</v>
      </c>
      <c r="AV114" s="52" t="s">
        <v>117</v>
      </c>
      <c r="AW114" s="57"/>
      <c r="AX114" s="53"/>
      <c r="AY114" s="53"/>
      <c r="AZ114" s="53"/>
      <c r="BA114" s="53"/>
      <c r="BB114" s="53"/>
      <c r="BC114" s="54"/>
    </row>
    <row r="115" ht="15.75" customHeight="1">
      <c r="A115" s="51" t="s">
        <v>1160</v>
      </c>
      <c r="B115" s="52">
        <v>33.0</v>
      </c>
      <c r="C115" s="53"/>
      <c r="D115" s="52" t="s">
        <v>1161</v>
      </c>
      <c r="E115" s="52" t="s">
        <v>1162</v>
      </c>
      <c r="F115" s="52" t="s">
        <v>1163</v>
      </c>
      <c r="G115" s="52" t="s">
        <v>109</v>
      </c>
      <c r="H115" s="52" t="s">
        <v>1164</v>
      </c>
      <c r="I115" s="52" t="s">
        <v>163</v>
      </c>
      <c r="J115" s="52" t="s">
        <v>1165</v>
      </c>
      <c r="K115" s="53"/>
      <c r="L115" s="52" t="s">
        <v>245</v>
      </c>
      <c r="M115" s="52" t="s">
        <v>246</v>
      </c>
      <c r="N115" s="52" t="s">
        <v>42</v>
      </c>
      <c r="O115" s="52" t="s">
        <v>230</v>
      </c>
      <c r="P115" s="48"/>
      <c r="Q115" s="52" t="s">
        <v>44</v>
      </c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7"/>
      <c r="AJ115" s="53"/>
      <c r="AK115" s="53"/>
      <c r="AL115" s="57"/>
      <c r="AM115" s="53"/>
      <c r="AN115" s="53"/>
      <c r="AO115" s="53"/>
      <c r="AP115" s="53"/>
      <c r="AQ115" s="53"/>
      <c r="AR115" s="53"/>
      <c r="AS115" s="53"/>
      <c r="AT115" s="52" t="s">
        <v>117</v>
      </c>
      <c r="AU115" s="52" t="s">
        <v>117</v>
      </c>
      <c r="AV115" s="52" t="s">
        <v>117</v>
      </c>
      <c r="AW115" s="57"/>
      <c r="AX115" s="53"/>
      <c r="AY115" s="53"/>
      <c r="AZ115" s="53"/>
      <c r="BA115" s="53"/>
      <c r="BB115" s="53"/>
      <c r="BC115" s="54"/>
    </row>
    <row r="116" ht="15.75" customHeight="1">
      <c r="A116" s="51" t="s">
        <v>1166</v>
      </c>
      <c r="B116" s="52">
        <v>42.0</v>
      </c>
      <c r="C116" s="53"/>
      <c r="D116" s="52" t="s">
        <v>1167</v>
      </c>
      <c r="E116" s="52" t="s">
        <v>1168</v>
      </c>
      <c r="F116" s="52" t="s">
        <v>1169</v>
      </c>
      <c r="G116" s="52" t="s">
        <v>109</v>
      </c>
      <c r="H116" s="52" t="s">
        <v>1170</v>
      </c>
      <c r="I116" s="52" t="s">
        <v>163</v>
      </c>
      <c r="J116" s="56">
        <v>39180.0</v>
      </c>
      <c r="K116" s="52">
        <v>7.08045574082E11</v>
      </c>
      <c r="L116" s="52" t="s">
        <v>676</v>
      </c>
      <c r="M116" s="52" t="s">
        <v>246</v>
      </c>
      <c r="N116" s="52" t="s">
        <v>42</v>
      </c>
      <c r="O116" s="52" t="s">
        <v>272</v>
      </c>
      <c r="P116" s="48"/>
      <c r="Q116" s="52" t="s">
        <v>44</v>
      </c>
      <c r="R116" s="52" t="s">
        <v>121</v>
      </c>
      <c r="S116" s="52"/>
      <c r="T116" s="52">
        <v>6.92175227E8</v>
      </c>
      <c r="U116" s="52">
        <v>6.92175227E8</v>
      </c>
      <c r="V116" s="52">
        <v>6.9809187E8</v>
      </c>
      <c r="W116" s="52" t="s">
        <v>1171</v>
      </c>
      <c r="X116" s="52" t="s">
        <v>117</v>
      </c>
      <c r="Y116" s="52" t="s">
        <v>121</v>
      </c>
      <c r="Z116" s="52" t="s">
        <v>117</v>
      </c>
      <c r="AA116" s="52" t="s">
        <v>121</v>
      </c>
      <c r="AB116" s="52">
        <v>3.0</v>
      </c>
      <c r="AC116" s="52" t="s">
        <v>121</v>
      </c>
      <c r="AD116" s="53"/>
      <c r="AE116" s="52" t="s">
        <v>121</v>
      </c>
      <c r="AF116" s="53"/>
      <c r="AG116" s="52" t="s">
        <v>121</v>
      </c>
      <c r="AH116" s="53"/>
      <c r="AI116" s="52" t="s">
        <v>117</v>
      </c>
      <c r="AJ116" s="52" t="s">
        <v>121</v>
      </c>
      <c r="AK116" s="52" t="s">
        <v>117</v>
      </c>
      <c r="AL116" s="52" t="s">
        <v>137</v>
      </c>
      <c r="AM116" s="52" t="s">
        <v>221</v>
      </c>
      <c r="AN116" s="52" t="s">
        <v>121</v>
      </c>
      <c r="AO116" s="53"/>
      <c r="AP116" s="53"/>
      <c r="AQ116" s="53"/>
      <c r="AR116" s="53"/>
      <c r="AS116" s="53"/>
      <c r="AT116" s="52" t="s">
        <v>117</v>
      </c>
      <c r="AU116" s="52" t="s">
        <v>117</v>
      </c>
      <c r="AV116" s="52" t="s">
        <v>117</v>
      </c>
      <c r="AW116" s="57"/>
      <c r="AX116" s="53"/>
      <c r="AY116" s="53"/>
      <c r="AZ116" s="53"/>
      <c r="BA116" s="53"/>
      <c r="BB116" s="53"/>
      <c r="BC116" s="54"/>
    </row>
    <row r="117" ht="15.75" customHeight="1">
      <c r="A117" s="51" t="s">
        <v>1172</v>
      </c>
      <c r="B117" s="52">
        <v>39.0</v>
      </c>
      <c r="C117" s="53"/>
      <c r="D117" s="52" t="s">
        <v>1167</v>
      </c>
      <c r="E117" s="52" t="s">
        <v>1173</v>
      </c>
      <c r="F117" s="52" t="s">
        <v>1174</v>
      </c>
      <c r="G117" s="52" t="s">
        <v>109</v>
      </c>
      <c r="H117" s="52" t="s">
        <v>1175</v>
      </c>
      <c r="I117" s="52" t="s">
        <v>163</v>
      </c>
      <c r="J117" s="52" t="s">
        <v>1176</v>
      </c>
      <c r="K117" s="52">
        <v>7.12225654086E11</v>
      </c>
      <c r="L117" s="52" t="s">
        <v>919</v>
      </c>
      <c r="M117" s="52" t="s">
        <v>920</v>
      </c>
      <c r="N117" s="52" t="s">
        <v>3</v>
      </c>
      <c r="O117" s="52" t="s">
        <v>230</v>
      </c>
      <c r="P117" s="47" t="s">
        <v>117</v>
      </c>
      <c r="Q117" s="52" t="s">
        <v>44</v>
      </c>
      <c r="R117" s="52" t="s">
        <v>121</v>
      </c>
      <c r="S117" s="52"/>
      <c r="T117" s="52">
        <v>6.78742455E8</v>
      </c>
      <c r="U117" s="52">
        <v>6.78742455E8</v>
      </c>
      <c r="V117" s="52">
        <v>7.96853615E8</v>
      </c>
      <c r="W117" s="52" t="s">
        <v>1177</v>
      </c>
      <c r="X117" s="52" t="s">
        <v>117</v>
      </c>
      <c r="Y117" s="52" t="s">
        <v>117</v>
      </c>
      <c r="Z117" s="52" t="s">
        <v>117</v>
      </c>
      <c r="AA117" s="52" t="s">
        <v>121</v>
      </c>
      <c r="AB117" s="52">
        <v>5.0</v>
      </c>
      <c r="AC117" s="52" t="s">
        <v>117</v>
      </c>
      <c r="AD117" s="52" t="s">
        <v>1178</v>
      </c>
      <c r="AE117" s="52" t="s">
        <v>121</v>
      </c>
      <c r="AF117" s="52" t="s">
        <v>122</v>
      </c>
      <c r="AG117" s="52" t="s">
        <v>117</v>
      </c>
      <c r="AH117" s="52" t="s">
        <v>1179</v>
      </c>
      <c r="AI117" s="52" t="s">
        <v>117</v>
      </c>
      <c r="AJ117" s="52" t="s">
        <v>117</v>
      </c>
      <c r="AK117" s="52" t="s">
        <v>117</v>
      </c>
      <c r="AL117" s="52" t="s">
        <v>137</v>
      </c>
      <c r="AM117" s="52" t="s">
        <v>138</v>
      </c>
      <c r="AN117" s="53"/>
      <c r="AO117" s="53"/>
      <c r="AP117" s="53"/>
      <c r="AQ117" s="52" t="s">
        <v>406</v>
      </c>
      <c r="AR117" s="52" t="s">
        <v>1180</v>
      </c>
      <c r="AS117" s="52" t="s">
        <v>237</v>
      </c>
      <c r="AT117" s="52" t="s">
        <v>117</v>
      </c>
      <c r="AU117" s="52" t="s">
        <v>117</v>
      </c>
      <c r="AV117" s="52" t="s">
        <v>117</v>
      </c>
      <c r="AW117" s="53"/>
      <c r="AX117" s="53"/>
      <c r="AY117" s="53"/>
      <c r="AZ117" s="53"/>
      <c r="BA117" s="53"/>
      <c r="BB117" s="53"/>
      <c r="BC117" s="54"/>
    </row>
    <row r="118" ht="15.75" customHeight="1">
      <c r="A118" s="51" t="s">
        <v>1181</v>
      </c>
      <c r="B118" s="52">
        <v>39.0</v>
      </c>
      <c r="C118" s="53"/>
      <c r="D118" s="52" t="s">
        <v>1167</v>
      </c>
      <c r="E118" s="52" t="s">
        <v>1182</v>
      </c>
      <c r="F118" s="52" t="s">
        <v>1183</v>
      </c>
      <c r="G118" s="52" t="s">
        <v>109</v>
      </c>
      <c r="H118" s="52" t="s">
        <v>1184</v>
      </c>
      <c r="I118" s="52" t="s">
        <v>163</v>
      </c>
      <c r="J118" s="52" t="s">
        <v>1185</v>
      </c>
      <c r="K118" s="52">
        <v>7.03245279087E11</v>
      </c>
      <c r="L118" s="52" t="s">
        <v>628</v>
      </c>
      <c r="M118" s="52" t="s">
        <v>271</v>
      </c>
      <c r="N118" s="52" t="s">
        <v>3</v>
      </c>
      <c r="O118" s="52" t="s">
        <v>566</v>
      </c>
      <c r="P118" s="47" t="s">
        <v>117</v>
      </c>
      <c r="Q118" s="52" t="s">
        <v>46</v>
      </c>
      <c r="R118" s="52" t="s">
        <v>121</v>
      </c>
      <c r="S118" s="52"/>
      <c r="T118" s="52" t="s">
        <v>1186</v>
      </c>
      <c r="U118" s="52" t="s">
        <v>1186</v>
      </c>
      <c r="V118" s="52" t="s">
        <v>1187</v>
      </c>
      <c r="W118" s="52" t="s">
        <v>1188</v>
      </c>
      <c r="X118" s="52" t="s">
        <v>117</v>
      </c>
      <c r="Y118" s="52" t="s">
        <v>117</v>
      </c>
      <c r="Z118" s="52" t="s">
        <v>121</v>
      </c>
      <c r="AA118" s="52" t="s">
        <v>117</v>
      </c>
      <c r="AB118" s="52">
        <v>5.0</v>
      </c>
      <c r="AC118" s="52" t="s">
        <v>121</v>
      </c>
      <c r="AD118" s="52" t="s">
        <v>122</v>
      </c>
      <c r="AE118" s="52" t="s">
        <v>117</v>
      </c>
      <c r="AF118" s="52" t="s">
        <v>1189</v>
      </c>
      <c r="AG118" s="52" t="s">
        <v>117</v>
      </c>
      <c r="AH118" s="52" t="s">
        <v>288</v>
      </c>
      <c r="AI118" s="52" t="s">
        <v>121</v>
      </c>
      <c r="AJ118" s="52" t="s">
        <v>117</v>
      </c>
      <c r="AK118" s="52" t="s">
        <v>121</v>
      </c>
      <c r="AL118" s="52" t="s">
        <v>122</v>
      </c>
      <c r="AM118" s="52" t="s">
        <v>138</v>
      </c>
      <c r="AN118" s="52" t="s">
        <v>121</v>
      </c>
      <c r="AO118" s="53"/>
      <c r="AP118" s="53"/>
      <c r="AQ118" s="52" t="s">
        <v>1190</v>
      </c>
      <c r="AR118" s="52" t="s">
        <v>1191</v>
      </c>
      <c r="AS118" s="52" t="s">
        <v>1192</v>
      </c>
      <c r="AT118" s="52" t="s">
        <v>117</v>
      </c>
      <c r="AU118" s="52" t="s">
        <v>117</v>
      </c>
      <c r="AV118" s="52" t="s">
        <v>117</v>
      </c>
      <c r="AW118" s="52" t="s">
        <v>117</v>
      </c>
      <c r="AX118" s="53"/>
      <c r="AY118" s="53"/>
      <c r="AZ118" s="53"/>
      <c r="BA118" s="53"/>
      <c r="BB118" s="53"/>
      <c r="BC118" s="54"/>
    </row>
    <row r="119" ht="15.75" customHeight="1">
      <c r="A119" s="51" t="s">
        <v>1193</v>
      </c>
      <c r="B119" s="52">
        <v>38.0</v>
      </c>
      <c r="C119" s="53"/>
      <c r="D119" s="52" t="s">
        <v>1167</v>
      </c>
      <c r="E119" s="52" t="s">
        <v>1194</v>
      </c>
      <c r="F119" s="52" t="s">
        <v>1195</v>
      </c>
      <c r="G119" s="52" t="s">
        <v>109</v>
      </c>
      <c r="H119" s="52" t="s">
        <v>1196</v>
      </c>
      <c r="I119" s="52" t="s">
        <v>163</v>
      </c>
      <c r="J119" s="52" t="s">
        <v>1197</v>
      </c>
      <c r="K119" s="52">
        <v>7.0213564708E11</v>
      </c>
      <c r="L119" s="52" t="s">
        <v>114</v>
      </c>
      <c r="M119" s="52" t="s">
        <v>115</v>
      </c>
      <c r="N119" s="52" t="s">
        <v>3</v>
      </c>
      <c r="O119" s="52" t="s">
        <v>175</v>
      </c>
      <c r="P119" s="47" t="s">
        <v>117</v>
      </c>
      <c r="Q119" s="52" t="s">
        <v>46</v>
      </c>
      <c r="R119" s="52" t="s">
        <v>117</v>
      </c>
      <c r="S119" s="52"/>
      <c r="T119" s="52" t="s">
        <v>1198</v>
      </c>
      <c r="U119" s="52" t="s">
        <v>1199</v>
      </c>
      <c r="V119" s="52" t="s">
        <v>1200</v>
      </c>
      <c r="W119" s="52" t="s">
        <v>1201</v>
      </c>
      <c r="X119" s="52" t="s">
        <v>117</v>
      </c>
      <c r="Y119" s="52" t="s">
        <v>117</v>
      </c>
      <c r="Z119" s="52" t="s">
        <v>117</v>
      </c>
      <c r="AA119" s="52" t="s">
        <v>121</v>
      </c>
      <c r="AB119" s="52">
        <v>3.0</v>
      </c>
      <c r="AC119" s="52" t="s">
        <v>117</v>
      </c>
      <c r="AD119" s="52" t="s">
        <v>884</v>
      </c>
      <c r="AE119" s="52" t="s">
        <v>117</v>
      </c>
      <c r="AF119" s="52" t="s">
        <v>288</v>
      </c>
      <c r="AG119" s="52" t="s">
        <v>121</v>
      </c>
      <c r="AH119" s="52" t="s">
        <v>122</v>
      </c>
      <c r="AI119" s="52" t="s">
        <v>117</v>
      </c>
      <c r="AJ119" s="52" t="s">
        <v>117</v>
      </c>
      <c r="AK119" s="52" t="s">
        <v>121</v>
      </c>
      <c r="AL119" s="52" t="s">
        <v>122</v>
      </c>
      <c r="AM119" s="52" t="s">
        <v>138</v>
      </c>
      <c r="AN119" s="52" t="s">
        <v>121</v>
      </c>
      <c r="AO119" s="53"/>
      <c r="AP119" s="53"/>
      <c r="AQ119" s="52" t="s">
        <v>431</v>
      </c>
      <c r="AR119" s="52" t="s">
        <v>181</v>
      </c>
      <c r="AS119" s="52" t="s">
        <v>341</v>
      </c>
      <c r="AT119" s="52" t="s">
        <v>117</v>
      </c>
      <c r="AU119" s="52" t="s">
        <v>117</v>
      </c>
      <c r="AV119" s="52" t="s">
        <v>117</v>
      </c>
      <c r="AW119" s="52" t="s">
        <v>117</v>
      </c>
      <c r="AX119" s="53"/>
      <c r="AY119" s="53"/>
      <c r="AZ119" s="53"/>
      <c r="BA119" s="53"/>
      <c r="BB119" s="53"/>
      <c r="BC119" s="54"/>
    </row>
    <row r="120" ht="15.75" customHeight="1">
      <c r="A120" s="51" t="s">
        <v>1202</v>
      </c>
      <c r="B120" s="52">
        <v>42.0</v>
      </c>
      <c r="C120" s="53"/>
      <c r="D120" s="52" t="s">
        <v>1203</v>
      </c>
      <c r="E120" s="52" t="s">
        <v>1204</v>
      </c>
      <c r="F120" s="52" t="s">
        <v>1205</v>
      </c>
      <c r="G120" s="52" t="s">
        <v>109</v>
      </c>
      <c r="H120" s="52" t="s">
        <v>1206</v>
      </c>
      <c r="I120" s="52" t="s">
        <v>163</v>
      </c>
      <c r="J120" s="52" t="s">
        <v>1207</v>
      </c>
      <c r="K120" s="52">
        <v>8.03205683086E11</v>
      </c>
      <c r="L120" s="52" t="s">
        <v>114</v>
      </c>
      <c r="M120" s="52" t="s">
        <v>115</v>
      </c>
      <c r="N120" s="52" t="s">
        <v>3</v>
      </c>
      <c r="O120" s="52" t="s">
        <v>116</v>
      </c>
      <c r="P120" s="47" t="s">
        <v>117</v>
      </c>
      <c r="Q120" s="52" t="s">
        <v>46</v>
      </c>
      <c r="R120" s="52" t="s">
        <v>117</v>
      </c>
      <c r="S120" s="52"/>
      <c r="T120" s="52" t="s">
        <v>1208</v>
      </c>
      <c r="U120" s="52" t="s">
        <v>1208</v>
      </c>
      <c r="V120" s="52" t="s">
        <v>1209</v>
      </c>
      <c r="W120" s="52" t="s">
        <v>1210</v>
      </c>
      <c r="X120" s="52" t="s">
        <v>117</v>
      </c>
      <c r="Y120" s="52" t="s">
        <v>121</v>
      </c>
      <c r="Z120" s="52" t="s">
        <v>117</v>
      </c>
      <c r="AA120" s="52" t="s">
        <v>121</v>
      </c>
      <c r="AB120" s="52">
        <v>4.0</v>
      </c>
      <c r="AC120" s="52" t="s">
        <v>117</v>
      </c>
      <c r="AD120" s="52" t="s">
        <v>1211</v>
      </c>
      <c r="AE120" s="52" t="s">
        <v>121</v>
      </c>
      <c r="AF120" s="52" t="s">
        <v>122</v>
      </c>
      <c r="AG120" s="52" t="s">
        <v>121</v>
      </c>
      <c r="AH120" s="52" t="s">
        <v>122</v>
      </c>
      <c r="AI120" s="52" t="s">
        <v>117</v>
      </c>
      <c r="AJ120" s="52" t="s">
        <v>121</v>
      </c>
      <c r="AK120" s="52" t="s">
        <v>117</v>
      </c>
      <c r="AL120" s="52" t="s">
        <v>137</v>
      </c>
      <c r="AM120" s="52" t="s">
        <v>123</v>
      </c>
      <c r="AN120" s="52" t="s">
        <v>121</v>
      </c>
      <c r="AO120" s="53"/>
      <c r="AP120" s="53"/>
      <c r="AQ120" s="52" t="s">
        <v>602</v>
      </c>
      <c r="AR120" s="52" t="s">
        <v>734</v>
      </c>
      <c r="AS120" s="52" t="s">
        <v>1212</v>
      </c>
      <c r="AT120" s="52" t="s">
        <v>117</v>
      </c>
      <c r="AU120" s="52" t="s">
        <v>117</v>
      </c>
      <c r="AV120" s="52" t="s">
        <v>117</v>
      </c>
      <c r="AW120" s="52" t="s">
        <v>117</v>
      </c>
      <c r="AX120" s="53"/>
      <c r="AY120" s="53"/>
      <c r="AZ120" s="53"/>
      <c r="BA120" s="53"/>
      <c r="BB120" s="53"/>
      <c r="BC120" s="54"/>
    </row>
    <row r="121" ht="15.75" customHeight="1">
      <c r="A121" s="51" t="s">
        <v>1213</v>
      </c>
      <c r="B121" s="52">
        <v>44.0</v>
      </c>
      <c r="C121" s="53"/>
      <c r="D121" s="52" t="s">
        <v>1214</v>
      </c>
      <c r="E121" s="52" t="s">
        <v>1215</v>
      </c>
      <c r="F121" s="52" t="s">
        <v>1216</v>
      </c>
      <c r="G121" s="52" t="s">
        <v>109</v>
      </c>
      <c r="H121" s="52" t="s">
        <v>1217</v>
      </c>
      <c r="I121" s="52" t="s">
        <v>163</v>
      </c>
      <c r="J121" s="56">
        <v>39178.0</v>
      </c>
      <c r="K121" s="52">
        <v>7.06046066082E11</v>
      </c>
      <c r="L121" s="52" t="s">
        <v>114</v>
      </c>
      <c r="M121" s="52" t="s">
        <v>115</v>
      </c>
      <c r="N121" s="52" t="s">
        <v>3</v>
      </c>
      <c r="O121" s="52" t="s">
        <v>116</v>
      </c>
      <c r="P121" s="47" t="s">
        <v>117</v>
      </c>
      <c r="Q121" s="52" t="s">
        <v>46</v>
      </c>
      <c r="R121" s="52" t="s">
        <v>117</v>
      </c>
      <c r="S121" s="52"/>
      <c r="T121" s="52" t="s">
        <v>1218</v>
      </c>
      <c r="U121" s="52" t="s">
        <v>1218</v>
      </c>
      <c r="V121" s="52" t="s">
        <v>1219</v>
      </c>
      <c r="W121" s="52" t="s">
        <v>1220</v>
      </c>
      <c r="X121" s="52" t="s">
        <v>117</v>
      </c>
      <c r="Y121" s="52" t="s">
        <v>117</v>
      </c>
      <c r="Z121" s="52" t="s">
        <v>117</v>
      </c>
      <c r="AA121" s="52" t="s">
        <v>121</v>
      </c>
      <c r="AB121" s="52">
        <v>7.0</v>
      </c>
      <c r="AC121" s="52" t="s">
        <v>121</v>
      </c>
      <c r="AD121" s="52" t="s">
        <v>122</v>
      </c>
      <c r="AE121" s="52" t="s">
        <v>117</v>
      </c>
      <c r="AF121" s="52" t="s">
        <v>288</v>
      </c>
      <c r="AG121" s="52" t="s">
        <v>117</v>
      </c>
      <c r="AH121" s="52" t="s">
        <v>288</v>
      </c>
      <c r="AI121" s="52" t="s">
        <v>121</v>
      </c>
      <c r="AJ121" s="52" t="s">
        <v>117</v>
      </c>
      <c r="AK121" s="52" t="s">
        <v>117</v>
      </c>
      <c r="AL121" s="52" t="s">
        <v>137</v>
      </c>
      <c r="AM121" s="52" t="s">
        <v>138</v>
      </c>
      <c r="AN121" s="52" t="s">
        <v>121</v>
      </c>
      <c r="AO121" s="53"/>
      <c r="AP121" s="53"/>
      <c r="AQ121" s="52" t="s">
        <v>1221</v>
      </c>
      <c r="AR121" s="52" t="s">
        <v>262</v>
      </c>
      <c r="AS121" s="52" t="s">
        <v>734</v>
      </c>
      <c r="AT121" s="52" t="s">
        <v>117</v>
      </c>
      <c r="AU121" s="52" t="s">
        <v>117</v>
      </c>
      <c r="AV121" s="52" t="s">
        <v>117</v>
      </c>
      <c r="AW121" s="52" t="s">
        <v>117</v>
      </c>
      <c r="AX121" s="53"/>
      <c r="AY121" s="53"/>
      <c r="AZ121" s="53"/>
      <c r="BA121" s="53"/>
      <c r="BB121" s="53"/>
      <c r="BC121" s="54"/>
    </row>
    <row r="122" ht="15.75" customHeight="1">
      <c r="A122" s="51" t="s">
        <v>1222</v>
      </c>
      <c r="B122" s="53"/>
      <c r="C122" s="53"/>
      <c r="D122" s="52" t="s">
        <v>1223</v>
      </c>
      <c r="E122" s="52" t="s">
        <v>1224</v>
      </c>
      <c r="F122" s="52" t="s">
        <v>1225</v>
      </c>
      <c r="G122" s="52" t="s">
        <v>109</v>
      </c>
      <c r="H122" s="52" t="s">
        <v>1226</v>
      </c>
      <c r="I122" s="57"/>
      <c r="J122" s="52" t="s">
        <v>1227</v>
      </c>
      <c r="K122" s="55" t="s">
        <v>1228</v>
      </c>
      <c r="L122" s="52" t="s">
        <v>487</v>
      </c>
      <c r="M122" s="57"/>
      <c r="N122" s="52" t="s">
        <v>3</v>
      </c>
      <c r="O122" s="57"/>
      <c r="P122" s="48"/>
      <c r="Q122" s="52" t="s">
        <v>48</v>
      </c>
      <c r="R122" s="52" t="s">
        <v>121</v>
      </c>
      <c r="S122" s="55"/>
      <c r="T122" s="55" t="s">
        <v>1229</v>
      </c>
      <c r="U122" s="55" t="s">
        <v>1229</v>
      </c>
      <c r="V122" s="55" t="s">
        <v>1230</v>
      </c>
      <c r="W122" s="52" t="s">
        <v>1231</v>
      </c>
      <c r="X122" s="52" t="s">
        <v>117</v>
      </c>
      <c r="Y122" s="52" t="s">
        <v>117</v>
      </c>
      <c r="Z122" s="52" t="s">
        <v>117</v>
      </c>
      <c r="AA122" s="52" t="s">
        <v>117</v>
      </c>
      <c r="AB122" s="52">
        <v>5.0</v>
      </c>
      <c r="AC122" s="52" t="s">
        <v>117</v>
      </c>
      <c r="AD122" s="52" t="s">
        <v>261</v>
      </c>
      <c r="AE122" s="52" t="s">
        <v>117</v>
      </c>
      <c r="AF122" s="52" t="s">
        <v>1232</v>
      </c>
      <c r="AG122" s="52" t="s">
        <v>121</v>
      </c>
      <c r="AH122" s="52" t="s">
        <v>122</v>
      </c>
      <c r="AI122" s="52" t="s">
        <v>117</v>
      </c>
      <c r="AJ122" s="52" t="s">
        <v>117</v>
      </c>
      <c r="AK122" s="52" t="s">
        <v>121</v>
      </c>
      <c r="AL122" s="52" t="s">
        <v>122</v>
      </c>
      <c r="AM122" s="52" t="s">
        <v>123</v>
      </c>
      <c r="AN122" s="52" t="s">
        <v>121</v>
      </c>
      <c r="AO122" s="53"/>
      <c r="AP122" s="53"/>
      <c r="AQ122" s="53"/>
      <c r="AR122" s="52" t="s">
        <v>1233</v>
      </c>
      <c r="AS122" s="53"/>
      <c r="AT122" s="52" t="s">
        <v>117</v>
      </c>
      <c r="AU122" s="52" t="s">
        <v>117</v>
      </c>
      <c r="AV122" s="52" t="s">
        <v>117</v>
      </c>
      <c r="AW122" s="57"/>
      <c r="AX122" s="53"/>
      <c r="AY122" s="53"/>
      <c r="AZ122" s="53"/>
      <c r="BA122" s="53"/>
      <c r="BB122" s="53"/>
      <c r="BC122" s="54"/>
    </row>
    <row r="123" ht="15.75" customHeight="1">
      <c r="A123" s="51" t="s">
        <v>1234</v>
      </c>
      <c r="B123" s="52">
        <v>46.0</v>
      </c>
      <c r="C123" s="53"/>
      <c r="D123" s="52" t="s">
        <v>1235</v>
      </c>
      <c r="E123" s="52" t="s">
        <v>1236</v>
      </c>
      <c r="F123" s="52" t="s">
        <v>1237</v>
      </c>
      <c r="G123" s="52" t="s">
        <v>109</v>
      </c>
      <c r="H123" s="52" t="s">
        <v>1238</v>
      </c>
      <c r="I123" s="52" t="s">
        <v>163</v>
      </c>
      <c r="J123" s="52" t="s">
        <v>1239</v>
      </c>
      <c r="K123" s="52">
        <v>6.12285450088E11</v>
      </c>
      <c r="L123" s="52" t="s">
        <v>114</v>
      </c>
      <c r="M123" s="52" t="s">
        <v>115</v>
      </c>
      <c r="N123" s="52" t="s">
        <v>3</v>
      </c>
      <c r="O123" s="52" t="s">
        <v>1240</v>
      </c>
      <c r="P123" s="47" t="s">
        <v>117</v>
      </c>
      <c r="Q123" s="52" t="s">
        <v>46</v>
      </c>
      <c r="R123" s="52" t="s">
        <v>117</v>
      </c>
      <c r="S123" s="52"/>
      <c r="T123" s="52" t="s">
        <v>1241</v>
      </c>
      <c r="U123" s="52" t="s">
        <v>1241</v>
      </c>
      <c r="V123" s="52" t="s">
        <v>1242</v>
      </c>
      <c r="W123" s="52" t="s">
        <v>1243</v>
      </c>
      <c r="X123" s="52" t="s">
        <v>117</v>
      </c>
      <c r="Y123" s="52" t="s">
        <v>121</v>
      </c>
      <c r="Z123" s="52" t="s">
        <v>117</v>
      </c>
      <c r="AA123" s="52" t="s">
        <v>121</v>
      </c>
      <c r="AB123" s="52">
        <v>6.0</v>
      </c>
      <c r="AC123" s="52" t="s">
        <v>121</v>
      </c>
      <c r="AD123" s="52" t="s">
        <v>122</v>
      </c>
      <c r="AE123" s="52" t="s">
        <v>121</v>
      </c>
      <c r="AF123" s="52" t="s">
        <v>122</v>
      </c>
      <c r="AG123" s="52" t="s">
        <v>121</v>
      </c>
      <c r="AH123" s="52" t="s">
        <v>122</v>
      </c>
      <c r="AI123" s="52" t="s">
        <v>117</v>
      </c>
      <c r="AJ123" s="52" t="s">
        <v>121</v>
      </c>
      <c r="AK123" s="52" t="s">
        <v>121</v>
      </c>
      <c r="AL123" s="52" t="s">
        <v>122</v>
      </c>
      <c r="AM123" s="52" t="s">
        <v>138</v>
      </c>
      <c r="AN123" s="52" t="s">
        <v>121</v>
      </c>
      <c r="AO123" s="53"/>
      <c r="AP123" s="53"/>
      <c r="AQ123" s="52" t="s">
        <v>762</v>
      </c>
      <c r="AR123" s="52" t="s">
        <v>317</v>
      </c>
      <c r="AS123" s="52" t="s">
        <v>1244</v>
      </c>
      <c r="AT123" s="52" t="s">
        <v>117</v>
      </c>
      <c r="AU123" s="52" t="s">
        <v>117</v>
      </c>
      <c r="AV123" s="52" t="s">
        <v>117</v>
      </c>
      <c r="AW123" s="52" t="s">
        <v>117</v>
      </c>
      <c r="AX123" s="53"/>
      <c r="AY123" s="53"/>
      <c r="AZ123" s="53"/>
      <c r="BA123" s="53"/>
      <c r="BB123" s="53"/>
      <c r="BC123" s="54"/>
    </row>
    <row r="124" ht="15.75" customHeight="1">
      <c r="A124" s="51" t="s">
        <v>1245</v>
      </c>
      <c r="B124" s="52">
        <v>49.0</v>
      </c>
      <c r="C124" s="53"/>
      <c r="D124" s="52" t="s">
        <v>1246</v>
      </c>
      <c r="E124" s="52" t="s">
        <v>1247</v>
      </c>
      <c r="F124" s="52" t="s">
        <v>1248</v>
      </c>
      <c r="G124" s="52" t="s">
        <v>109</v>
      </c>
      <c r="H124" s="52" t="s">
        <v>1249</v>
      </c>
      <c r="I124" s="52" t="s">
        <v>111</v>
      </c>
      <c r="J124" s="52" t="s">
        <v>1250</v>
      </c>
      <c r="K124" s="55" t="s">
        <v>1251</v>
      </c>
      <c r="L124" s="52" t="s">
        <v>149</v>
      </c>
      <c r="M124" s="52" t="s">
        <v>150</v>
      </c>
      <c r="N124" s="52" t="s">
        <v>3</v>
      </c>
      <c r="O124" s="52" t="s">
        <v>175</v>
      </c>
      <c r="P124" s="47" t="s">
        <v>117</v>
      </c>
      <c r="Q124" s="52" t="s">
        <v>50</v>
      </c>
      <c r="R124" s="52" t="s">
        <v>121</v>
      </c>
      <c r="S124" s="55"/>
      <c r="T124" s="55" t="s">
        <v>1252</v>
      </c>
      <c r="U124" s="55" t="s">
        <v>1252</v>
      </c>
      <c r="V124" s="55" t="s">
        <v>1253</v>
      </c>
      <c r="W124" s="52" t="s">
        <v>1254</v>
      </c>
      <c r="X124" s="52" t="s">
        <v>117</v>
      </c>
      <c r="Y124" s="52" t="s">
        <v>121</v>
      </c>
      <c r="Z124" s="52" t="s">
        <v>117</v>
      </c>
      <c r="AA124" s="52" t="s">
        <v>121</v>
      </c>
      <c r="AB124" s="52">
        <v>5.0</v>
      </c>
      <c r="AC124" s="52" t="s">
        <v>121</v>
      </c>
      <c r="AD124" s="52" t="s">
        <v>122</v>
      </c>
      <c r="AE124" s="52" t="s">
        <v>121</v>
      </c>
      <c r="AF124" s="52" t="s">
        <v>122</v>
      </c>
      <c r="AG124" s="52" t="s">
        <v>117</v>
      </c>
      <c r="AH124" s="52" t="s">
        <v>261</v>
      </c>
      <c r="AI124" s="52" t="s">
        <v>121</v>
      </c>
      <c r="AJ124" s="52" t="s">
        <v>121</v>
      </c>
      <c r="AK124" s="52" t="s">
        <v>117</v>
      </c>
      <c r="AL124" s="52" t="s">
        <v>137</v>
      </c>
      <c r="AM124" s="52" t="s">
        <v>221</v>
      </c>
      <c r="AN124" s="52" t="s">
        <v>121</v>
      </c>
      <c r="AO124" s="53"/>
      <c r="AP124" s="53"/>
      <c r="AQ124" s="52" t="s">
        <v>125</v>
      </c>
      <c r="AR124" s="52" t="s">
        <v>124</v>
      </c>
      <c r="AS124" s="52" t="s">
        <v>155</v>
      </c>
      <c r="AT124" s="52" t="s">
        <v>117</v>
      </c>
      <c r="AU124" s="52" t="s">
        <v>117</v>
      </c>
      <c r="AV124" s="52" t="s">
        <v>117</v>
      </c>
      <c r="AW124" s="52" t="s">
        <v>117</v>
      </c>
      <c r="AX124" s="53"/>
      <c r="AY124" s="53"/>
      <c r="AZ124" s="53"/>
      <c r="BA124" s="53"/>
      <c r="BB124" s="53"/>
      <c r="BC124" s="54"/>
    </row>
    <row r="125" ht="15.75" customHeight="1">
      <c r="A125" s="51" t="s">
        <v>1255</v>
      </c>
      <c r="B125" s="52">
        <v>35.0</v>
      </c>
      <c r="C125" s="53"/>
      <c r="D125" s="52" t="s">
        <v>1256</v>
      </c>
      <c r="E125" s="52" t="s">
        <v>1257</v>
      </c>
      <c r="F125" s="52" t="s">
        <v>1258</v>
      </c>
      <c r="G125" s="52" t="s">
        <v>109</v>
      </c>
      <c r="H125" s="52" t="s">
        <v>1259</v>
      </c>
      <c r="I125" s="52" t="s">
        <v>111</v>
      </c>
      <c r="J125" s="52" t="s">
        <v>1260</v>
      </c>
      <c r="K125" s="53"/>
      <c r="L125" s="52" t="s">
        <v>270</v>
      </c>
      <c r="M125" s="52" t="s">
        <v>271</v>
      </c>
      <c r="N125" s="52" t="s">
        <v>3</v>
      </c>
      <c r="O125" s="52" t="s">
        <v>1261</v>
      </c>
      <c r="P125" s="47" t="s">
        <v>117</v>
      </c>
      <c r="Q125" s="52" t="s">
        <v>48</v>
      </c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7"/>
      <c r="AJ125" s="53"/>
      <c r="AK125" s="53"/>
      <c r="AL125" s="57"/>
      <c r="AM125" s="53"/>
      <c r="AN125" s="53"/>
      <c r="AO125" s="53"/>
      <c r="AP125" s="53"/>
      <c r="AQ125" s="53"/>
      <c r="AR125" s="53"/>
      <c r="AS125" s="53"/>
      <c r="AT125" s="52" t="s">
        <v>117</v>
      </c>
      <c r="AU125" s="52" t="s">
        <v>117</v>
      </c>
      <c r="AV125" s="52" t="s">
        <v>117</v>
      </c>
      <c r="AW125" s="57"/>
      <c r="AX125" s="53"/>
      <c r="AY125" s="53"/>
      <c r="AZ125" s="53"/>
      <c r="BA125" s="53"/>
      <c r="BB125" s="53"/>
      <c r="BC125" s="54"/>
    </row>
    <row r="126" ht="15.75" customHeight="1">
      <c r="A126" s="51" t="s">
        <v>1262</v>
      </c>
      <c r="B126" s="52">
        <v>36.0</v>
      </c>
      <c r="C126" s="53"/>
      <c r="D126" s="52" t="s">
        <v>1263</v>
      </c>
      <c r="E126" s="52" t="s">
        <v>1264</v>
      </c>
      <c r="F126" s="52" t="s">
        <v>1265</v>
      </c>
      <c r="G126" s="52" t="s">
        <v>109</v>
      </c>
      <c r="H126" s="52" t="s">
        <v>1266</v>
      </c>
      <c r="I126" s="52" t="s">
        <v>111</v>
      </c>
      <c r="J126" s="52" t="s">
        <v>1267</v>
      </c>
      <c r="K126" s="52">
        <v>7.09131645083E11</v>
      </c>
      <c r="L126" s="52" t="s">
        <v>114</v>
      </c>
      <c r="M126" s="52" t="s">
        <v>115</v>
      </c>
      <c r="N126" s="52" t="s">
        <v>3</v>
      </c>
      <c r="O126" s="52" t="s">
        <v>116</v>
      </c>
      <c r="P126" s="47" t="s">
        <v>117</v>
      </c>
      <c r="Q126" s="52" t="s">
        <v>46</v>
      </c>
      <c r="R126" s="52" t="s">
        <v>117</v>
      </c>
      <c r="S126" s="52"/>
      <c r="T126" s="52" t="s">
        <v>1268</v>
      </c>
      <c r="U126" s="52" t="s">
        <v>1268</v>
      </c>
      <c r="V126" s="52" t="s">
        <v>1269</v>
      </c>
      <c r="W126" s="52" t="s">
        <v>1270</v>
      </c>
      <c r="X126" s="52" t="s">
        <v>117</v>
      </c>
      <c r="Y126" s="52" t="s">
        <v>117</v>
      </c>
      <c r="Z126" s="52" t="s">
        <v>117</v>
      </c>
      <c r="AA126" s="52" t="s">
        <v>121</v>
      </c>
      <c r="AB126" s="52">
        <v>5.0</v>
      </c>
      <c r="AC126" s="52" t="s">
        <v>121</v>
      </c>
      <c r="AD126" s="52" t="s">
        <v>122</v>
      </c>
      <c r="AE126" s="52" t="s">
        <v>117</v>
      </c>
      <c r="AF126" s="52" t="s">
        <v>220</v>
      </c>
      <c r="AG126" s="52" t="s">
        <v>121</v>
      </c>
      <c r="AH126" s="52" t="s">
        <v>122</v>
      </c>
      <c r="AI126" s="52" t="s">
        <v>121</v>
      </c>
      <c r="AJ126" s="52" t="s">
        <v>117</v>
      </c>
      <c r="AK126" s="52" t="s">
        <v>121</v>
      </c>
      <c r="AL126" s="52" t="s">
        <v>122</v>
      </c>
      <c r="AM126" s="52" t="s">
        <v>138</v>
      </c>
      <c r="AN126" s="52" t="s">
        <v>121</v>
      </c>
      <c r="AO126" s="53"/>
      <c r="AP126" s="53"/>
      <c r="AQ126" s="52" t="s">
        <v>156</v>
      </c>
      <c r="AR126" s="52" t="s">
        <v>180</v>
      </c>
      <c r="AS126" s="52" t="s">
        <v>124</v>
      </c>
      <c r="AT126" s="52" t="s">
        <v>117</v>
      </c>
      <c r="AU126" s="52" t="s">
        <v>117</v>
      </c>
      <c r="AV126" s="52" t="s">
        <v>117</v>
      </c>
      <c r="AW126" s="52" t="s">
        <v>117</v>
      </c>
      <c r="AX126" s="53"/>
      <c r="AY126" s="53"/>
      <c r="AZ126" s="53"/>
      <c r="BA126" s="53"/>
      <c r="BB126" s="53"/>
      <c r="BC126" s="54"/>
    </row>
    <row r="127" ht="15.75" customHeight="1">
      <c r="A127" s="51" t="s">
        <v>1271</v>
      </c>
      <c r="B127" s="52">
        <v>35.0</v>
      </c>
      <c r="C127" s="53"/>
      <c r="D127" s="52" t="s">
        <v>1263</v>
      </c>
      <c r="E127" s="52" t="s">
        <v>1272</v>
      </c>
      <c r="F127" s="52" t="s">
        <v>1273</v>
      </c>
      <c r="G127" s="52" t="s">
        <v>109</v>
      </c>
      <c r="H127" s="52" t="s">
        <v>1274</v>
      </c>
      <c r="I127" s="52" t="s">
        <v>163</v>
      </c>
      <c r="J127" s="52" t="s">
        <v>1275</v>
      </c>
      <c r="K127" s="53"/>
      <c r="L127" s="52" t="s">
        <v>245</v>
      </c>
      <c r="M127" s="52" t="s">
        <v>246</v>
      </c>
      <c r="N127" s="52" t="s">
        <v>42</v>
      </c>
      <c r="O127" s="52" t="s">
        <v>175</v>
      </c>
      <c r="P127" s="48"/>
      <c r="Q127" s="52" t="s">
        <v>44</v>
      </c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7"/>
      <c r="AJ127" s="53"/>
      <c r="AK127" s="53"/>
      <c r="AL127" s="57"/>
      <c r="AM127" s="53"/>
      <c r="AN127" s="53"/>
      <c r="AO127" s="53"/>
      <c r="AP127" s="53"/>
      <c r="AQ127" s="53"/>
      <c r="AR127" s="53"/>
      <c r="AS127" s="53"/>
      <c r="AT127" s="52" t="s">
        <v>117</v>
      </c>
      <c r="AU127" s="52" t="s">
        <v>117</v>
      </c>
      <c r="AV127" s="52" t="s">
        <v>117</v>
      </c>
      <c r="AW127" s="57"/>
      <c r="AX127" s="53"/>
      <c r="AY127" s="53"/>
      <c r="AZ127" s="53"/>
      <c r="BA127" s="53"/>
      <c r="BB127" s="53"/>
      <c r="BC127" s="54"/>
    </row>
    <row r="128" ht="15.75" customHeight="1">
      <c r="A128" s="51" t="s">
        <v>1276</v>
      </c>
      <c r="B128" s="52">
        <v>35.0</v>
      </c>
      <c r="C128" s="53"/>
      <c r="D128" s="52" t="s">
        <v>1263</v>
      </c>
      <c r="E128" s="52" t="s">
        <v>1277</v>
      </c>
      <c r="F128" s="52" t="s">
        <v>1278</v>
      </c>
      <c r="G128" s="52" t="s">
        <v>109</v>
      </c>
      <c r="H128" s="52" t="s">
        <v>1279</v>
      </c>
      <c r="I128" s="52" t="s">
        <v>163</v>
      </c>
      <c r="J128" s="52" t="s">
        <v>1280</v>
      </c>
      <c r="K128" s="53"/>
      <c r="L128" s="52" t="s">
        <v>270</v>
      </c>
      <c r="M128" s="52" t="s">
        <v>271</v>
      </c>
      <c r="N128" s="52" t="s">
        <v>3</v>
      </c>
      <c r="O128" s="52" t="s">
        <v>272</v>
      </c>
      <c r="P128" s="47" t="s">
        <v>117</v>
      </c>
      <c r="Q128" s="52" t="s">
        <v>48</v>
      </c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7"/>
      <c r="AJ128" s="53"/>
      <c r="AK128" s="53"/>
      <c r="AL128" s="57"/>
      <c r="AM128" s="53"/>
      <c r="AN128" s="53"/>
      <c r="AO128" s="53"/>
      <c r="AP128" s="53"/>
      <c r="AQ128" s="53"/>
      <c r="AR128" s="53"/>
      <c r="AS128" s="53"/>
      <c r="AT128" s="52" t="s">
        <v>117</v>
      </c>
      <c r="AU128" s="52" t="s">
        <v>117</v>
      </c>
      <c r="AV128" s="52" t="s">
        <v>117</v>
      </c>
      <c r="AW128" s="57"/>
      <c r="AX128" s="53"/>
      <c r="AY128" s="53"/>
      <c r="AZ128" s="53"/>
      <c r="BA128" s="53"/>
      <c r="BB128" s="53"/>
      <c r="BC128" s="54"/>
    </row>
    <row r="129" ht="15.75" customHeight="1">
      <c r="A129" s="51" t="s">
        <v>1281</v>
      </c>
      <c r="B129" s="52">
        <v>40.0</v>
      </c>
      <c r="C129" s="53"/>
      <c r="D129" s="52" t="s">
        <v>1263</v>
      </c>
      <c r="E129" s="52" t="s">
        <v>1282</v>
      </c>
      <c r="F129" s="52" t="s">
        <v>1283</v>
      </c>
      <c r="G129" s="52" t="s">
        <v>109</v>
      </c>
      <c r="H129" s="52" t="s">
        <v>1284</v>
      </c>
      <c r="I129" s="52" t="s">
        <v>111</v>
      </c>
      <c r="J129" s="52" t="s">
        <v>382</v>
      </c>
      <c r="K129" s="53"/>
      <c r="L129" s="52" t="s">
        <v>205</v>
      </c>
      <c r="M129" s="52" t="s">
        <v>206</v>
      </c>
      <c r="N129" s="52" t="s">
        <v>3</v>
      </c>
      <c r="O129" s="52" t="s">
        <v>362</v>
      </c>
      <c r="P129" s="48"/>
      <c r="Q129" s="52" t="s">
        <v>48</v>
      </c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7"/>
      <c r="AF129" s="53"/>
      <c r="AG129" s="57"/>
      <c r="AH129" s="53"/>
      <c r="AI129" s="57"/>
      <c r="AJ129" s="53"/>
      <c r="AK129" s="53"/>
      <c r="AL129" s="57"/>
      <c r="AM129" s="57"/>
      <c r="AN129" s="53"/>
      <c r="AO129" s="53"/>
      <c r="AP129" s="53"/>
      <c r="AQ129" s="53"/>
      <c r="AR129" s="53"/>
      <c r="AS129" s="53"/>
      <c r="AT129" s="57"/>
      <c r="AU129" s="57"/>
      <c r="AV129" s="52" t="s">
        <v>121</v>
      </c>
      <c r="AW129" s="57"/>
      <c r="AX129" s="53"/>
      <c r="AY129" s="53"/>
      <c r="AZ129" s="53"/>
      <c r="BA129" s="53"/>
      <c r="BB129" s="53"/>
      <c r="BC129" s="54"/>
    </row>
    <row r="130" ht="15.75" customHeight="1">
      <c r="A130" s="51" t="s">
        <v>1285</v>
      </c>
      <c r="B130" s="52">
        <v>41.0</v>
      </c>
      <c r="C130" s="53"/>
      <c r="D130" s="52" t="s">
        <v>1263</v>
      </c>
      <c r="E130" s="52" t="s">
        <v>1286</v>
      </c>
      <c r="F130" s="52" t="s">
        <v>1287</v>
      </c>
      <c r="G130" s="52" t="s">
        <v>109</v>
      </c>
      <c r="H130" s="52" t="s">
        <v>1288</v>
      </c>
      <c r="I130" s="52" t="s">
        <v>111</v>
      </c>
      <c r="J130" s="52" t="s">
        <v>1289</v>
      </c>
      <c r="K130" s="52">
        <v>8.03291360086E11</v>
      </c>
      <c r="L130" s="52" t="s">
        <v>114</v>
      </c>
      <c r="M130" s="52" t="s">
        <v>115</v>
      </c>
      <c r="N130" s="52" t="s">
        <v>3</v>
      </c>
      <c r="O130" s="52" t="s">
        <v>175</v>
      </c>
      <c r="P130" s="47" t="s">
        <v>117</v>
      </c>
      <c r="Q130" s="52" t="s">
        <v>46</v>
      </c>
      <c r="R130" s="52" t="s">
        <v>117</v>
      </c>
      <c r="S130" s="52"/>
      <c r="T130" s="52" t="s">
        <v>1290</v>
      </c>
      <c r="U130" s="52" t="s">
        <v>1290</v>
      </c>
      <c r="V130" s="52" t="s">
        <v>1291</v>
      </c>
      <c r="W130" s="52" t="s">
        <v>1292</v>
      </c>
      <c r="X130" s="52" t="s">
        <v>117</v>
      </c>
      <c r="Y130" s="52" t="s">
        <v>117</v>
      </c>
      <c r="Z130" s="52" t="s">
        <v>117</v>
      </c>
      <c r="AA130" s="52" t="s">
        <v>121</v>
      </c>
      <c r="AB130" s="52">
        <v>3.0</v>
      </c>
      <c r="AC130" s="52" t="s">
        <v>117</v>
      </c>
      <c r="AD130" s="52" t="s">
        <v>1293</v>
      </c>
      <c r="AE130" s="52" t="s">
        <v>121</v>
      </c>
      <c r="AF130" s="52" t="s">
        <v>122</v>
      </c>
      <c r="AG130" s="52" t="s">
        <v>121</v>
      </c>
      <c r="AH130" s="52" t="s">
        <v>122</v>
      </c>
      <c r="AI130" s="52" t="s">
        <v>117</v>
      </c>
      <c r="AJ130" s="52" t="s">
        <v>121</v>
      </c>
      <c r="AK130" s="52" t="s">
        <v>117</v>
      </c>
      <c r="AL130" s="52" t="s">
        <v>137</v>
      </c>
      <c r="AM130" s="52" t="s">
        <v>138</v>
      </c>
      <c r="AN130" s="52" t="s">
        <v>121</v>
      </c>
      <c r="AO130" s="53"/>
      <c r="AP130" s="53"/>
      <c r="AQ130" s="52" t="s">
        <v>816</v>
      </c>
      <c r="AR130" s="52" t="s">
        <v>1294</v>
      </c>
      <c r="AS130" s="52" t="s">
        <v>222</v>
      </c>
      <c r="AT130" s="52" t="s">
        <v>117</v>
      </c>
      <c r="AU130" s="52" t="s">
        <v>117</v>
      </c>
      <c r="AV130" s="52" t="s">
        <v>117</v>
      </c>
      <c r="AW130" s="52" t="s">
        <v>117</v>
      </c>
      <c r="AX130" s="53"/>
      <c r="AY130" s="53"/>
      <c r="AZ130" s="53"/>
      <c r="BA130" s="53"/>
      <c r="BB130" s="53"/>
      <c r="BC130" s="54"/>
    </row>
    <row r="131" ht="15.75" customHeight="1">
      <c r="A131" s="51" t="s">
        <v>1295</v>
      </c>
      <c r="B131" s="52">
        <v>40.0</v>
      </c>
      <c r="C131" s="53"/>
      <c r="D131" s="52" t="s">
        <v>1263</v>
      </c>
      <c r="E131" s="52" t="s">
        <v>1296</v>
      </c>
      <c r="F131" s="52" t="s">
        <v>1297</v>
      </c>
      <c r="G131" s="52" t="s">
        <v>109</v>
      </c>
      <c r="H131" s="52" t="s">
        <v>1298</v>
      </c>
      <c r="I131" s="52" t="s">
        <v>111</v>
      </c>
      <c r="J131" s="52" t="s">
        <v>1299</v>
      </c>
      <c r="K131" s="53"/>
      <c r="L131" s="52" t="s">
        <v>245</v>
      </c>
      <c r="M131" s="52" t="s">
        <v>246</v>
      </c>
      <c r="N131" s="52" t="s">
        <v>42</v>
      </c>
      <c r="O131" s="52" t="s">
        <v>362</v>
      </c>
      <c r="P131" s="48"/>
      <c r="Q131" s="52" t="s">
        <v>44</v>
      </c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7"/>
      <c r="AJ131" s="53"/>
      <c r="AK131" s="53"/>
      <c r="AL131" s="57"/>
      <c r="AM131" s="53"/>
      <c r="AN131" s="53"/>
      <c r="AO131" s="53"/>
      <c r="AP131" s="53"/>
      <c r="AQ131" s="53"/>
      <c r="AR131" s="53"/>
      <c r="AS131" s="53"/>
      <c r="AT131" s="52" t="s">
        <v>117</v>
      </c>
      <c r="AU131" s="52" t="s">
        <v>117</v>
      </c>
      <c r="AV131" s="52" t="s">
        <v>117</v>
      </c>
      <c r="AW131" s="57"/>
      <c r="AX131" s="53"/>
      <c r="AY131" s="53"/>
      <c r="AZ131" s="53"/>
      <c r="BA131" s="53"/>
      <c r="BB131" s="53"/>
      <c r="BC131" s="54"/>
    </row>
    <row r="132" ht="15.75" customHeight="1">
      <c r="A132" s="51" t="s">
        <v>1300</v>
      </c>
      <c r="B132" s="52">
        <v>43.0</v>
      </c>
      <c r="C132" s="53"/>
      <c r="D132" s="52" t="s">
        <v>1301</v>
      </c>
      <c r="E132" s="52" t="s">
        <v>1302</v>
      </c>
      <c r="F132" s="52" t="s">
        <v>1303</v>
      </c>
      <c r="G132" s="52" t="s">
        <v>109</v>
      </c>
      <c r="H132" s="52" t="s">
        <v>1304</v>
      </c>
      <c r="I132" s="52" t="s">
        <v>111</v>
      </c>
      <c r="J132" s="52" t="s">
        <v>1275</v>
      </c>
      <c r="K132" s="55" t="s">
        <v>1305</v>
      </c>
      <c r="L132" s="52" t="s">
        <v>257</v>
      </c>
      <c r="M132" s="52" t="s">
        <v>115</v>
      </c>
      <c r="N132" s="52" t="s">
        <v>3</v>
      </c>
      <c r="O132" s="52" t="s">
        <v>230</v>
      </c>
      <c r="P132" s="47" t="s">
        <v>117</v>
      </c>
      <c r="Q132" s="52" t="s">
        <v>50</v>
      </c>
      <c r="R132" s="52" t="s">
        <v>121</v>
      </c>
      <c r="S132" s="55"/>
      <c r="T132" s="55" t="s">
        <v>1306</v>
      </c>
      <c r="U132" s="55" t="s">
        <v>1306</v>
      </c>
      <c r="V132" s="55" t="s">
        <v>1307</v>
      </c>
      <c r="W132" s="52" t="s">
        <v>1308</v>
      </c>
      <c r="X132" s="52" t="s">
        <v>117</v>
      </c>
      <c r="Y132" s="52" t="s">
        <v>117</v>
      </c>
      <c r="Z132" s="52" t="s">
        <v>117</v>
      </c>
      <c r="AA132" s="52" t="s">
        <v>121</v>
      </c>
      <c r="AB132" s="52">
        <v>5.0</v>
      </c>
      <c r="AC132" s="52" t="s">
        <v>117</v>
      </c>
      <c r="AD132" s="52" t="s">
        <v>1309</v>
      </c>
      <c r="AE132" s="52" t="s">
        <v>117</v>
      </c>
      <c r="AF132" s="52" t="s">
        <v>1309</v>
      </c>
      <c r="AG132" s="52" t="s">
        <v>121</v>
      </c>
      <c r="AH132" s="52" t="s">
        <v>122</v>
      </c>
      <c r="AI132" s="52" t="s">
        <v>117</v>
      </c>
      <c r="AJ132" s="52" t="s">
        <v>117</v>
      </c>
      <c r="AK132" s="52" t="s">
        <v>121</v>
      </c>
      <c r="AL132" s="52" t="s">
        <v>122</v>
      </c>
      <c r="AM132" s="52" t="s">
        <v>123</v>
      </c>
      <c r="AN132" s="52" t="s">
        <v>121</v>
      </c>
      <c r="AO132" s="53"/>
      <c r="AP132" s="53"/>
      <c r="AQ132" s="52" t="s">
        <v>139</v>
      </c>
      <c r="AR132" s="52" t="s">
        <v>317</v>
      </c>
      <c r="AS132" s="52" t="s">
        <v>237</v>
      </c>
      <c r="AT132" s="52" t="s">
        <v>117</v>
      </c>
      <c r="AU132" s="52" t="s">
        <v>117</v>
      </c>
      <c r="AV132" s="52" t="s">
        <v>117</v>
      </c>
      <c r="AW132" s="52" t="s">
        <v>117</v>
      </c>
      <c r="AX132" s="53"/>
      <c r="AY132" s="53"/>
      <c r="AZ132" s="53"/>
      <c r="BA132" s="53"/>
      <c r="BB132" s="53"/>
      <c r="BC132" s="54"/>
    </row>
    <row r="133" ht="15.75" customHeight="1">
      <c r="A133" s="51" t="s">
        <v>1310</v>
      </c>
      <c r="B133" s="52">
        <v>44.0</v>
      </c>
      <c r="C133" s="53"/>
      <c r="D133" s="52" t="s">
        <v>1311</v>
      </c>
      <c r="E133" s="52" t="s">
        <v>1312</v>
      </c>
      <c r="F133" s="52" t="s">
        <v>1313</v>
      </c>
      <c r="G133" s="52" t="s">
        <v>109</v>
      </c>
      <c r="H133" s="52" t="s">
        <v>1314</v>
      </c>
      <c r="I133" s="52" t="s">
        <v>163</v>
      </c>
      <c r="J133" s="52" t="s">
        <v>1315</v>
      </c>
      <c r="K133" s="52">
        <v>7.10165093083E11</v>
      </c>
      <c r="L133" s="52" t="s">
        <v>919</v>
      </c>
      <c r="M133" s="52" t="s">
        <v>920</v>
      </c>
      <c r="N133" s="52" t="s">
        <v>3</v>
      </c>
      <c r="O133" s="52" t="s">
        <v>116</v>
      </c>
      <c r="P133" s="47" t="s">
        <v>117</v>
      </c>
      <c r="Q133" s="52" t="s">
        <v>44</v>
      </c>
      <c r="R133" s="52" t="s">
        <v>121</v>
      </c>
      <c r="S133" s="52"/>
      <c r="T133" s="52">
        <v>6.55915846E8</v>
      </c>
      <c r="U133" s="52">
        <v>6.55915846E8</v>
      </c>
      <c r="V133" s="53"/>
      <c r="W133" s="52" t="s">
        <v>1316</v>
      </c>
      <c r="X133" s="52" t="s">
        <v>117</v>
      </c>
      <c r="Y133" s="52" t="s">
        <v>117</v>
      </c>
      <c r="Z133" s="52" t="s">
        <v>117</v>
      </c>
      <c r="AA133" s="52" t="s">
        <v>121</v>
      </c>
      <c r="AB133" s="52">
        <v>6.0</v>
      </c>
      <c r="AC133" s="52" t="s">
        <v>117</v>
      </c>
      <c r="AD133" s="52" t="s">
        <v>1317</v>
      </c>
      <c r="AE133" s="52" t="s">
        <v>117</v>
      </c>
      <c r="AF133" s="52" t="s">
        <v>1318</v>
      </c>
      <c r="AG133" s="52" t="s">
        <v>121</v>
      </c>
      <c r="AH133" s="52" t="s">
        <v>122</v>
      </c>
      <c r="AI133" s="52" t="s">
        <v>117</v>
      </c>
      <c r="AJ133" s="52" t="s">
        <v>121</v>
      </c>
      <c r="AK133" s="52" t="s">
        <v>121</v>
      </c>
      <c r="AL133" s="52" t="s">
        <v>122</v>
      </c>
      <c r="AM133" s="52" t="s">
        <v>138</v>
      </c>
      <c r="AN133" s="53"/>
      <c r="AO133" s="53"/>
      <c r="AP133" s="53"/>
      <c r="AQ133" s="52" t="s">
        <v>1115</v>
      </c>
      <c r="AR133" s="52" t="s">
        <v>181</v>
      </c>
      <c r="AS133" s="52" t="s">
        <v>794</v>
      </c>
      <c r="AT133" s="52" t="s">
        <v>117</v>
      </c>
      <c r="AU133" s="52" t="s">
        <v>117</v>
      </c>
      <c r="AV133" s="52" t="s">
        <v>117</v>
      </c>
      <c r="AW133" s="57"/>
      <c r="AX133" s="53"/>
      <c r="AY133" s="53"/>
      <c r="AZ133" s="53"/>
      <c r="BA133" s="53"/>
      <c r="BB133" s="53"/>
      <c r="BC133" s="54"/>
    </row>
    <row r="134" ht="15.75" customHeight="1">
      <c r="A134" s="51" t="s">
        <v>1319</v>
      </c>
      <c r="B134" s="52">
        <v>41.0</v>
      </c>
      <c r="C134" s="53"/>
      <c r="D134" s="52" t="s">
        <v>1320</v>
      </c>
      <c r="E134" s="52" t="s">
        <v>1321</v>
      </c>
      <c r="F134" s="52" t="s">
        <v>1322</v>
      </c>
      <c r="G134" s="52" t="s">
        <v>109</v>
      </c>
      <c r="H134" s="52" t="s">
        <v>1323</v>
      </c>
      <c r="I134" s="52" t="s">
        <v>111</v>
      </c>
      <c r="J134" s="56">
        <v>39151.0</v>
      </c>
      <c r="K134" s="52">
        <v>7.1003043084E10</v>
      </c>
      <c r="L134" s="52" t="s">
        <v>1324</v>
      </c>
      <c r="M134" s="52" t="s">
        <v>165</v>
      </c>
      <c r="N134" s="52" t="s">
        <v>42</v>
      </c>
      <c r="O134" s="52" t="s">
        <v>272</v>
      </c>
      <c r="P134" s="47" t="s">
        <v>117</v>
      </c>
      <c r="Q134" s="52" t="s">
        <v>50</v>
      </c>
      <c r="R134" s="52" t="s">
        <v>121</v>
      </c>
      <c r="S134" s="52"/>
      <c r="T134" s="52">
        <v>7.12201232E8</v>
      </c>
      <c r="U134" s="52">
        <v>7.12201232E8</v>
      </c>
      <c r="V134" s="52">
        <v>7.1958796E8</v>
      </c>
      <c r="W134" s="52" t="s">
        <v>1325</v>
      </c>
      <c r="X134" s="52" t="s">
        <v>117</v>
      </c>
      <c r="Y134" s="52" t="s">
        <v>117</v>
      </c>
      <c r="Z134" s="52" t="s">
        <v>117</v>
      </c>
      <c r="AA134" s="52" t="s">
        <v>121</v>
      </c>
      <c r="AB134" s="52">
        <v>8.0</v>
      </c>
      <c r="AC134" s="52" t="s">
        <v>121</v>
      </c>
      <c r="AD134" s="53"/>
      <c r="AE134" s="52" t="s">
        <v>117</v>
      </c>
      <c r="AF134" s="52" t="s">
        <v>1326</v>
      </c>
      <c r="AG134" s="52" t="s">
        <v>121</v>
      </c>
      <c r="AH134" s="53"/>
      <c r="AI134" s="52" t="s">
        <v>117</v>
      </c>
      <c r="AJ134" s="52" t="s">
        <v>117</v>
      </c>
      <c r="AK134" s="52" t="s">
        <v>121</v>
      </c>
      <c r="AL134" s="52" t="s">
        <v>122</v>
      </c>
      <c r="AM134" s="52" t="s">
        <v>123</v>
      </c>
      <c r="AN134" s="52" t="s">
        <v>121</v>
      </c>
      <c r="AO134" s="53"/>
      <c r="AP134" s="53"/>
      <c r="AQ134" s="52" t="s">
        <v>125</v>
      </c>
      <c r="AR134" s="52" t="s">
        <v>404</v>
      </c>
      <c r="AS134" s="52" t="s">
        <v>406</v>
      </c>
      <c r="AT134" s="52" t="s">
        <v>117</v>
      </c>
      <c r="AU134" s="52" t="s">
        <v>117</v>
      </c>
      <c r="AV134" s="52" t="s">
        <v>117</v>
      </c>
      <c r="AW134" s="57"/>
      <c r="AX134" s="53"/>
      <c r="AY134" s="53"/>
      <c r="AZ134" s="53"/>
      <c r="BA134" s="53"/>
      <c r="BB134" s="53"/>
      <c r="BC134" s="54"/>
    </row>
    <row r="135" ht="15.75" customHeight="1">
      <c r="A135" s="51" t="s">
        <v>1327</v>
      </c>
      <c r="B135" s="52">
        <v>37.0</v>
      </c>
      <c r="C135" s="53"/>
      <c r="D135" s="52" t="s">
        <v>1328</v>
      </c>
      <c r="E135" s="52" t="s">
        <v>1329</v>
      </c>
      <c r="F135" s="52" t="s">
        <v>1330</v>
      </c>
      <c r="G135" s="52" t="s">
        <v>109</v>
      </c>
      <c r="H135" s="52" t="s">
        <v>1331</v>
      </c>
      <c r="I135" s="52" t="s">
        <v>111</v>
      </c>
      <c r="J135" s="56">
        <v>39296.0</v>
      </c>
      <c r="K135" s="52">
        <v>7.02080093E8</v>
      </c>
      <c r="L135" s="52" t="s">
        <v>617</v>
      </c>
      <c r="M135" s="52" t="s">
        <v>115</v>
      </c>
      <c r="N135" s="52" t="s">
        <v>3</v>
      </c>
      <c r="O135" s="52" t="s">
        <v>362</v>
      </c>
      <c r="P135" s="47" t="s">
        <v>117</v>
      </c>
      <c r="Q135" s="52" t="s">
        <v>44</v>
      </c>
      <c r="R135" s="52" t="s">
        <v>121</v>
      </c>
      <c r="S135" s="52"/>
      <c r="T135" s="52">
        <v>7.93321881E8</v>
      </c>
      <c r="U135" s="52">
        <v>7.93321881E8</v>
      </c>
      <c r="V135" s="52">
        <v>7.93321881E8</v>
      </c>
      <c r="W135" s="52" t="s">
        <v>1332</v>
      </c>
      <c r="X135" s="52" t="s">
        <v>117</v>
      </c>
      <c r="Y135" s="52" t="s">
        <v>117</v>
      </c>
      <c r="Z135" s="52" t="s">
        <v>117</v>
      </c>
      <c r="AA135" s="52" t="s">
        <v>121</v>
      </c>
      <c r="AB135" s="52">
        <v>4.0</v>
      </c>
      <c r="AC135" s="52" t="s">
        <v>117</v>
      </c>
      <c r="AD135" s="52" t="s">
        <v>1333</v>
      </c>
      <c r="AE135" s="52" t="s">
        <v>121</v>
      </c>
      <c r="AF135" s="52" t="s">
        <v>122</v>
      </c>
      <c r="AG135" s="52" t="s">
        <v>117</v>
      </c>
      <c r="AH135" s="52" t="s">
        <v>1334</v>
      </c>
      <c r="AI135" s="52" t="s">
        <v>117</v>
      </c>
      <c r="AJ135" s="52" t="s">
        <v>117</v>
      </c>
      <c r="AK135" s="52" t="s">
        <v>121</v>
      </c>
      <c r="AL135" s="52" t="s">
        <v>122</v>
      </c>
      <c r="AM135" s="52" t="s">
        <v>138</v>
      </c>
      <c r="AN135" s="53"/>
      <c r="AO135" s="53"/>
      <c r="AP135" s="53"/>
      <c r="AQ135" s="52" t="s">
        <v>1335</v>
      </c>
      <c r="AR135" s="53"/>
      <c r="AS135" s="53"/>
      <c r="AT135" s="52" t="s">
        <v>117</v>
      </c>
      <c r="AU135" s="52" t="s">
        <v>117</v>
      </c>
      <c r="AV135" s="52" t="s">
        <v>117</v>
      </c>
      <c r="AW135" s="57"/>
      <c r="AX135" s="53"/>
      <c r="AY135" s="53"/>
      <c r="AZ135" s="53"/>
      <c r="BA135" s="53"/>
      <c r="BB135" s="53"/>
      <c r="BC135" s="54"/>
    </row>
    <row r="136" ht="15.75" customHeight="1">
      <c r="A136" s="51" t="s">
        <v>1336</v>
      </c>
      <c r="B136" s="52">
        <v>32.0</v>
      </c>
      <c r="C136" s="53"/>
      <c r="D136" s="52" t="s">
        <v>1337</v>
      </c>
      <c r="E136" s="52" t="s">
        <v>1338</v>
      </c>
      <c r="F136" s="52" t="s">
        <v>1339</v>
      </c>
      <c r="G136" s="52" t="s">
        <v>109</v>
      </c>
      <c r="H136" s="52" t="s">
        <v>1340</v>
      </c>
      <c r="I136" s="52" t="s">
        <v>111</v>
      </c>
      <c r="J136" s="52" t="s">
        <v>810</v>
      </c>
      <c r="K136" s="53"/>
      <c r="L136" s="52" t="s">
        <v>245</v>
      </c>
      <c r="M136" s="52" t="s">
        <v>246</v>
      </c>
      <c r="N136" s="52" t="s">
        <v>42</v>
      </c>
      <c r="O136" s="52" t="s">
        <v>230</v>
      </c>
      <c r="P136" s="48"/>
      <c r="Q136" s="52" t="s">
        <v>44</v>
      </c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7"/>
      <c r="AJ136" s="53"/>
      <c r="AK136" s="53"/>
      <c r="AL136" s="57"/>
      <c r="AM136" s="53"/>
      <c r="AN136" s="53"/>
      <c r="AO136" s="53"/>
      <c r="AP136" s="53"/>
      <c r="AQ136" s="53"/>
      <c r="AR136" s="53"/>
      <c r="AS136" s="53"/>
      <c r="AT136" s="52" t="s">
        <v>117</v>
      </c>
      <c r="AU136" s="52" t="s">
        <v>117</v>
      </c>
      <c r="AV136" s="52" t="s">
        <v>117</v>
      </c>
      <c r="AW136" s="57"/>
      <c r="AX136" s="53"/>
      <c r="AY136" s="53"/>
      <c r="AZ136" s="53"/>
      <c r="BA136" s="53"/>
      <c r="BB136" s="53"/>
      <c r="BC136" s="54"/>
    </row>
    <row r="137" ht="15.75" customHeight="1">
      <c r="A137" s="51" t="s">
        <v>1341</v>
      </c>
      <c r="B137" s="52">
        <v>40.0</v>
      </c>
      <c r="C137" s="53"/>
      <c r="D137" s="52" t="s">
        <v>1337</v>
      </c>
      <c r="E137" s="52" t="s">
        <v>1342</v>
      </c>
      <c r="F137" s="52" t="s">
        <v>1343</v>
      </c>
      <c r="G137" s="52" t="s">
        <v>109</v>
      </c>
      <c r="H137" s="52" t="s">
        <v>1344</v>
      </c>
      <c r="I137" s="52" t="s">
        <v>163</v>
      </c>
      <c r="J137" s="52" t="s">
        <v>1345</v>
      </c>
      <c r="K137" s="52">
        <v>7.09145051088E11</v>
      </c>
      <c r="L137" s="52" t="s">
        <v>114</v>
      </c>
      <c r="M137" s="52" t="s">
        <v>115</v>
      </c>
      <c r="N137" s="52" t="s">
        <v>3</v>
      </c>
      <c r="O137" s="52" t="s">
        <v>175</v>
      </c>
      <c r="P137" s="47" t="s">
        <v>117</v>
      </c>
      <c r="Q137" s="52" t="s">
        <v>46</v>
      </c>
      <c r="R137" s="52" t="s">
        <v>117</v>
      </c>
      <c r="S137" s="52"/>
      <c r="T137" s="52" t="s">
        <v>1346</v>
      </c>
      <c r="U137" s="52" t="s">
        <v>1346</v>
      </c>
      <c r="V137" s="52" t="s">
        <v>1347</v>
      </c>
      <c r="W137" s="52" t="s">
        <v>1348</v>
      </c>
      <c r="X137" s="52" t="s">
        <v>117</v>
      </c>
      <c r="Y137" s="52" t="s">
        <v>117</v>
      </c>
      <c r="Z137" s="52" t="s">
        <v>117</v>
      </c>
      <c r="AA137" s="52" t="s">
        <v>121</v>
      </c>
      <c r="AB137" s="52">
        <v>4.0</v>
      </c>
      <c r="AC137" s="52" t="s">
        <v>121</v>
      </c>
      <c r="AD137" s="52" t="s">
        <v>122</v>
      </c>
      <c r="AE137" s="52" t="s">
        <v>117</v>
      </c>
      <c r="AF137" s="52" t="s">
        <v>1349</v>
      </c>
      <c r="AG137" s="52" t="s">
        <v>121</v>
      </c>
      <c r="AH137" s="52" t="s">
        <v>122</v>
      </c>
      <c r="AI137" s="52" t="s">
        <v>117</v>
      </c>
      <c r="AJ137" s="52" t="s">
        <v>121</v>
      </c>
      <c r="AK137" s="52" t="s">
        <v>117</v>
      </c>
      <c r="AL137" s="52" t="s">
        <v>137</v>
      </c>
      <c r="AM137" s="52" t="s">
        <v>221</v>
      </c>
      <c r="AN137" s="52" t="s">
        <v>121</v>
      </c>
      <c r="AO137" s="53"/>
      <c r="AP137" s="53"/>
      <c r="AQ137" s="52" t="s">
        <v>452</v>
      </c>
      <c r="AR137" s="52" t="s">
        <v>125</v>
      </c>
      <c r="AS137" s="52" t="s">
        <v>124</v>
      </c>
      <c r="AT137" s="52" t="s">
        <v>117</v>
      </c>
      <c r="AU137" s="52" t="s">
        <v>117</v>
      </c>
      <c r="AV137" s="52" t="s">
        <v>117</v>
      </c>
      <c r="AW137" s="52" t="s">
        <v>117</v>
      </c>
      <c r="AX137" s="53"/>
      <c r="AY137" s="53"/>
      <c r="AZ137" s="53"/>
      <c r="BA137" s="53"/>
      <c r="BB137" s="53"/>
      <c r="BC137" s="54"/>
    </row>
    <row r="138" ht="15.75" customHeight="1">
      <c r="A138" s="51" t="s">
        <v>1350</v>
      </c>
      <c r="B138" s="52">
        <v>36.0</v>
      </c>
      <c r="C138" s="53"/>
      <c r="D138" s="52" t="s">
        <v>1337</v>
      </c>
      <c r="E138" s="52" t="s">
        <v>184</v>
      </c>
      <c r="F138" s="52" t="s">
        <v>1351</v>
      </c>
      <c r="G138" s="52" t="s">
        <v>109</v>
      </c>
      <c r="H138" s="52" t="s">
        <v>1352</v>
      </c>
      <c r="I138" s="52" t="s">
        <v>163</v>
      </c>
      <c r="J138" s="56">
        <v>39214.0</v>
      </c>
      <c r="K138" s="52">
        <v>7.12050986082E11</v>
      </c>
      <c r="L138" s="52" t="s">
        <v>617</v>
      </c>
      <c r="M138" s="52" t="s">
        <v>115</v>
      </c>
      <c r="N138" s="52" t="s">
        <v>3</v>
      </c>
      <c r="O138" s="52" t="s">
        <v>175</v>
      </c>
      <c r="P138" s="47" t="s">
        <v>121</v>
      </c>
      <c r="Q138" s="52" t="s">
        <v>44</v>
      </c>
      <c r="R138" s="52" t="s">
        <v>121</v>
      </c>
      <c r="S138" s="52"/>
      <c r="T138" s="52">
        <v>6.30250881E8</v>
      </c>
      <c r="U138" s="52">
        <v>6.84244971E8</v>
      </c>
      <c r="V138" s="52">
        <v>7.674956E8</v>
      </c>
      <c r="W138" s="52" t="s">
        <v>1353</v>
      </c>
      <c r="X138" s="52" t="s">
        <v>117</v>
      </c>
      <c r="Y138" s="52" t="s">
        <v>121</v>
      </c>
      <c r="Z138" s="52" t="s">
        <v>121</v>
      </c>
      <c r="AA138" s="52" t="s">
        <v>121</v>
      </c>
      <c r="AB138" s="52">
        <v>4.0</v>
      </c>
      <c r="AC138" s="52" t="s">
        <v>121</v>
      </c>
      <c r="AD138" s="52" t="s">
        <v>122</v>
      </c>
      <c r="AE138" s="52" t="s">
        <v>121</v>
      </c>
      <c r="AF138" s="52" t="s">
        <v>122</v>
      </c>
      <c r="AG138" s="52" t="s">
        <v>121</v>
      </c>
      <c r="AH138" s="52" t="s">
        <v>122</v>
      </c>
      <c r="AI138" s="52" t="s">
        <v>121</v>
      </c>
      <c r="AJ138" s="52" t="s">
        <v>121</v>
      </c>
      <c r="AK138" s="52" t="s">
        <v>117</v>
      </c>
      <c r="AL138" s="52" t="s">
        <v>137</v>
      </c>
      <c r="AM138" s="52" t="s">
        <v>221</v>
      </c>
      <c r="AN138" s="53"/>
      <c r="AO138" s="53"/>
      <c r="AP138" s="53"/>
      <c r="AQ138" s="53"/>
      <c r="AR138" s="53"/>
      <c r="AS138" s="53"/>
      <c r="AT138" s="52" t="s">
        <v>117</v>
      </c>
      <c r="AU138" s="52" t="s">
        <v>117</v>
      </c>
      <c r="AV138" s="52" t="s">
        <v>121</v>
      </c>
      <c r="AW138" s="53"/>
      <c r="AX138" s="53"/>
      <c r="AY138" s="53"/>
      <c r="AZ138" s="53"/>
      <c r="BA138" s="53"/>
      <c r="BB138" s="53"/>
      <c r="BC138" s="54"/>
    </row>
    <row r="139" ht="15.75" customHeight="1">
      <c r="A139" s="51" t="s">
        <v>1354</v>
      </c>
      <c r="B139" s="52">
        <v>33.0</v>
      </c>
      <c r="C139" s="53"/>
      <c r="D139" s="52" t="s">
        <v>1355</v>
      </c>
      <c r="E139" s="52" t="s">
        <v>1356</v>
      </c>
      <c r="F139" s="52" t="s">
        <v>1357</v>
      </c>
      <c r="G139" s="52" t="s">
        <v>109</v>
      </c>
      <c r="H139" s="52" t="s">
        <v>1358</v>
      </c>
      <c r="I139" s="52" t="s">
        <v>111</v>
      </c>
      <c r="J139" s="52" t="s">
        <v>1315</v>
      </c>
      <c r="K139" s="53"/>
      <c r="L139" s="52" t="s">
        <v>198</v>
      </c>
      <c r="M139" s="52" t="s">
        <v>199</v>
      </c>
      <c r="N139" s="52" t="s">
        <v>3</v>
      </c>
      <c r="O139" s="53"/>
      <c r="P139" s="47" t="s">
        <v>121</v>
      </c>
      <c r="Q139" s="52" t="s">
        <v>48</v>
      </c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7"/>
      <c r="AJ139" s="53"/>
      <c r="AK139" s="53"/>
      <c r="AL139" s="57"/>
      <c r="AM139" s="53"/>
      <c r="AN139" s="53"/>
      <c r="AO139" s="53"/>
      <c r="AP139" s="53"/>
      <c r="AQ139" s="53"/>
      <c r="AR139" s="53"/>
      <c r="AS139" s="53"/>
      <c r="AT139" s="57"/>
      <c r="AU139" s="57"/>
      <c r="AV139" s="52" t="s">
        <v>121</v>
      </c>
      <c r="AW139" s="57"/>
      <c r="AX139" s="53"/>
      <c r="AY139" s="53"/>
      <c r="AZ139" s="53"/>
      <c r="BA139" s="53"/>
      <c r="BB139" s="53"/>
      <c r="BC139" s="54"/>
    </row>
    <row r="140" ht="15.75" customHeight="1">
      <c r="A140" s="51" t="s">
        <v>1359</v>
      </c>
      <c r="B140" s="52">
        <v>46.0</v>
      </c>
      <c r="C140" s="53"/>
      <c r="D140" s="52" t="s">
        <v>1360</v>
      </c>
      <c r="E140" s="52" t="s">
        <v>1361</v>
      </c>
      <c r="F140" s="52" t="s">
        <v>1362</v>
      </c>
      <c r="G140" s="52" t="s">
        <v>109</v>
      </c>
      <c r="H140" s="52" t="s">
        <v>1363</v>
      </c>
      <c r="I140" s="52" t="s">
        <v>163</v>
      </c>
      <c r="J140" s="56">
        <v>39784.0</v>
      </c>
      <c r="K140" s="52">
        <v>8.02125907088E11</v>
      </c>
      <c r="L140" s="52" t="s">
        <v>628</v>
      </c>
      <c r="M140" s="52" t="s">
        <v>271</v>
      </c>
      <c r="N140" s="52" t="s">
        <v>3</v>
      </c>
      <c r="O140" s="52" t="s">
        <v>566</v>
      </c>
      <c r="P140" s="47" t="s">
        <v>117</v>
      </c>
      <c r="Q140" s="52" t="s">
        <v>46</v>
      </c>
      <c r="R140" s="52" t="s">
        <v>121</v>
      </c>
      <c r="S140" s="52"/>
      <c r="T140" s="52" t="s">
        <v>1364</v>
      </c>
      <c r="U140" s="52" t="s">
        <v>1364</v>
      </c>
      <c r="V140" s="52" t="s">
        <v>1364</v>
      </c>
      <c r="W140" s="52" t="s">
        <v>1365</v>
      </c>
      <c r="X140" s="52" t="s">
        <v>117</v>
      </c>
      <c r="Y140" s="52" t="s">
        <v>117</v>
      </c>
      <c r="Z140" s="52" t="s">
        <v>117</v>
      </c>
      <c r="AA140" s="52" t="s">
        <v>121</v>
      </c>
      <c r="AB140" s="52">
        <v>5.0</v>
      </c>
      <c r="AC140" s="52" t="s">
        <v>121</v>
      </c>
      <c r="AD140" s="52" t="s">
        <v>122</v>
      </c>
      <c r="AE140" s="52" t="s">
        <v>121</v>
      </c>
      <c r="AF140" s="52" t="s">
        <v>122</v>
      </c>
      <c r="AG140" s="52" t="s">
        <v>121</v>
      </c>
      <c r="AH140" s="52" t="s">
        <v>122</v>
      </c>
      <c r="AI140" s="52" t="s">
        <v>117</v>
      </c>
      <c r="AJ140" s="52" t="s">
        <v>121</v>
      </c>
      <c r="AK140" s="52" t="s">
        <v>117</v>
      </c>
      <c r="AL140" s="52" t="s">
        <v>137</v>
      </c>
      <c r="AM140" s="52" t="s">
        <v>138</v>
      </c>
      <c r="AN140" s="52" t="s">
        <v>121</v>
      </c>
      <c r="AO140" s="53"/>
      <c r="AP140" s="53"/>
      <c r="AQ140" s="52" t="s">
        <v>125</v>
      </c>
      <c r="AR140" s="52" t="s">
        <v>180</v>
      </c>
      <c r="AS140" s="52" t="s">
        <v>181</v>
      </c>
      <c r="AT140" s="52" t="s">
        <v>117</v>
      </c>
      <c r="AU140" s="52" t="s">
        <v>117</v>
      </c>
      <c r="AV140" s="52" t="s">
        <v>117</v>
      </c>
      <c r="AW140" s="52" t="s">
        <v>117</v>
      </c>
      <c r="AX140" s="53"/>
      <c r="AY140" s="53"/>
      <c r="AZ140" s="53"/>
      <c r="BA140" s="53"/>
      <c r="BB140" s="53"/>
      <c r="BC140" s="54"/>
    </row>
    <row r="141" ht="15.75" customHeight="1">
      <c r="A141" s="51" t="s">
        <v>1366</v>
      </c>
      <c r="B141" s="52">
        <v>47.0</v>
      </c>
      <c r="C141" s="53"/>
      <c r="D141" s="52" t="s">
        <v>1367</v>
      </c>
      <c r="E141" s="52" t="s">
        <v>1368</v>
      </c>
      <c r="F141" s="52" t="s">
        <v>1369</v>
      </c>
      <c r="G141" s="52" t="s">
        <v>109</v>
      </c>
      <c r="H141" s="52" t="s">
        <v>1370</v>
      </c>
      <c r="I141" s="52" t="s">
        <v>163</v>
      </c>
      <c r="J141" s="52" t="s">
        <v>1371</v>
      </c>
      <c r="K141" s="55" t="s">
        <v>1372</v>
      </c>
      <c r="L141" s="52" t="s">
        <v>257</v>
      </c>
      <c r="M141" s="52" t="s">
        <v>115</v>
      </c>
      <c r="N141" s="52" t="s">
        <v>3</v>
      </c>
      <c r="O141" s="52" t="s">
        <v>312</v>
      </c>
      <c r="P141" s="47" t="s">
        <v>117</v>
      </c>
      <c r="Q141" s="52" t="s">
        <v>50</v>
      </c>
      <c r="R141" s="52" t="s">
        <v>121</v>
      </c>
      <c r="S141" s="55"/>
      <c r="T141" s="55" t="s">
        <v>1373</v>
      </c>
      <c r="U141" s="55" t="s">
        <v>1373</v>
      </c>
      <c r="V141" s="55" t="s">
        <v>1374</v>
      </c>
      <c r="W141" s="52" t="s">
        <v>1375</v>
      </c>
      <c r="X141" s="52" t="s">
        <v>117</v>
      </c>
      <c r="Y141" s="52" t="s">
        <v>117</v>
      </c>
      <c r="Z141" s="52" t="s">
        <v>117</v>
      </c>
      <c r="AA141" s="52" t="s">
        <v>117</v>
      </c>
      <c r="AB141" s="52">
        <v>6.0</v>
      </c>
      <c r="AC141" s="52" t="s">
        <v>117</v>
      </c>
      <c r="AD141" s="52" t="s">
        <v>23</v>
      </c>
      <c r="AE141" s="52" t="s">
        <v>117</v>
      </c>
      <c r="AF141" s="52" t="s">
        <v>1376</v>
      </c>
      <c r="AG141" s="52" t="s">
        <v>121</v>
      </c>
      <c r="AH141" s="52" t="s">
        <v>122</v>
      </c>
      <c r="AI141" s="52" t="s">
        <v>117</v>
      </c>
      <c r="AJ141" s="52" t="s">
        <v>117</v>
      </c>
      <c r="AK141" s="52" t="s">
        <v>121</v>
      </c>
      <c r="AL141" s="52" t="s">
        <v>122</v>
      </c>
      <c r="AM141" s="52" t="s">
        <v>123</v>
      </c>
      <c r="AN141" s="52" t="s">
        <v>121</v>
      </c>
      <c r="AO141" s="53"/>
      <c r="AP141" s="53"/>
      <c r="AQ141" s="52" t="s">
        <v>317</v>
      </c>
      <c r="AR141" s="52" t="s">
        <v>603</v>
      </c>
      <c r="AS141" s="52" t="s">
        <v>429</v>
      </c>
      <c r="AT141" s="52" t="s">
        <v>117</v>
      </c>
      <c r="AU141" s="52" t="s">
        <v>117</v>
      </c>
      <c r="AV141" s="52" t="s">
        <v>117</v>
      </c>
      <c r="AW141" s="52" t="s">
        <v>117</v>
      </c>
      <c r="AX141" s="53"/>
      <c r="AY141" s="53"/>
      <c r="AZ141" s="53"/>
      <c r="BA141" s="53"/>
      <c r="BB141" s="53"/>
      <c r="BC141" s="54"/>
    </row>
    <row r="142" ht="15.75" customHeight="1">
      <c r="A142" s="51" t="s">
        <v>1377</v>
      </c>
      <c r="B142" s="52">
        <v>42.0</v>
      </c>
      <c r="C142" s="53"/>
      <c r="D142" s="52" t="s">
        <v>1378</v>
      </c>
      <c r="E142" s="52" t="s">
        <v>1379</v>
      </c>
      <c r="F142" s="52" t="s">
        <v>1380</v>
      </c>
      <c r="G142" s="52" t="s">
        <v>109</v>
      </c>
      <c r="H142" s="52" t="s">
        <v>1381</v>
      </c>
      <c r="I142" s="52" t="s">
        <v>111</v>
      </c>
      <c r="J142" s="56">
        <v>39091.0</v>
      </c>
      <c r="K142" s="55" t="s">
        <v>1382</v>
      </c>
      <c r="L142" s="52" t="s">
        <v>149</v>
      </c>
      <c r="M142" s="52" t="s">
        <v>150</v>
      </c>
      <c r="N142" s="52" t="s">
        <v>3</v>
      </c>
      <c r="O142" s="52" t="s">
        <v>400</v>
      </c>
      <c r="P142" s="47" t="s">
        <v>117</v>
      </c>
      <c r="Q142" s="52" t="s">
        <v>50</v>
      </c>
      <c r="R142" s="52" t="s">
        <v>121</v>
      </c>
      <c r="S142" s="55"/>
      <c r="T142" s="55" t="s">
        <v>1383</v>
      </c>
      <c r="U142" s="55" t="s">
        <v>1383</v>
      </c>
      <c r="V142" s="60"/>
      <c r="W142" s="52" t="s">
        <v>1384</v>
      </c>
      <c r="X142" s="52" t="s">
        <v>117</v>
      </c>
      <c r="Y142" s="52" t="s">
        <v>117</v>
      </c>
      <c r="Z142" s="52" t="s">
        <v>117</v>
      </c>
      <c r="AA142" s="52" t="s">
        <v>121</v>
      </c>
      <c r="AB142" s="52">
        <v>5.0</v>
      </c>
      <c r="AC142" s="52" t="s">
        <v>117</v>
      </c>
      <c r="AD142" s="52" t="s">
        <v>1385</v>
      </c>
      <c r="AE142" s="52" t="s">
        <v>117</v>
      </c>
      <c r="AF142" s="52" t="s">
        <v>261</v>
      </c>
      <c r="AG142" s="52" t="s">
        <v>121</v>
      </c>
      <c r="AH142" s="52" t="s">
        <v>122</v>
      </c>
      <c r="AI142" s="52" t="s">
        <v>117</v>
      </c>
      <c r="AJ142" s="52" t="s">
        <v>117</v>
      </c>
      <c r="AK142" s="52" t="s">
        <v>117</v>
      </c>
      <c r="AL142" s="52" t="s">
        <v>137</v>
      </c>
      <c r="AM142" s="52" t="s">
        <v>221</v>
      </c>
      <c r="AN142" s="52" t="s">
        <v>121</v>
      </c>
      <c r="AO142" s="53"/>
      <c r="AP142" s="53"/>
      <c r="AQ142" s="52" t="s">
        <v>406</v>
      </c>
      <c r="AR142" s="52" t="s">
        <v>405</v>
      </c>
      <c r="AS142" s="52" t="s">
        <v>404</v>
      </c>
      <c r="AT142" s="52" t="s">
        <v>117</v>
      </c>
      <c r="AU142" s="52" t="s">
        <v>117</v>
      </c>
      <c r="AV142" s="52" t="s">
        <v>117</v>
      </c>
      <c r="AW142" s="52" t="s">
        <v>117</v>
      </c>
      <c r="AX142" s="53"/>
      <c r="AY142" s="53"/>
      <c r="AZ142" s="53"/>
      <c r="BA142" s="53"/>
      <c r="BB142" s="53"/>
      <c r="BC142" s="54"/>
    </row>
    <row r="143" ht="15.75" customHeight="1">
      <c r="A143" s="51" t="s">
        <v>1386</v>
      </c>
      <c r="B143" s="52">
        <v>35.0</v>
      </c>
      <c r="C143" s="53"/>
      <c r="D143" s="52" t="s">
        <v>1387</v>
      </c>
      <c r="E143" s="52" t="s">
        <v>1388</v>
      </c>
      <c r="F143" s="52" t="s">
        <v>1389</v>
      </c>
      <c r="G143" s="52" t="s">
        <v>109</v>
      </c>
      <c r="H143" s="52" t="s">
        <v>1390</v>
      </c>
      <c r="I143" s="52" t="s">
        <v>111</v>
      </c>
      <c r="J143" s="52" t="s">
        <v>1391</v>
      </c>
      <c r="K143" s="53"/>
      <c r="L143" s="52" t="s">
        <v>205</v>
      </c>
      <c r="M143" s="52" t="s">
        <v>206</v>
      </c>
      <c r="N143" s="52" t="s">
        <v>3</v>
      </c>
      <c r="O143" s="52" t="s">
        <v>383</v>
      </c>
      <c r="P143" s="47" t="s">
        <v>117</v>
      </c>
      <c r="Q143" s="52" t="s">
        <v>48</v>
      </c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7"/>
      <c r="AF143" s="53"/>
      <c r="AG143" s="57"/>
      <c r="AH143" s="53"/>
      <c r="AI143" s="57"/>
      <c r="AJ143" s="53"/>
      <c r="AK143" s="53"/>
      <c r="AL143" s="57"/>
      <c r="AM143" s="57"/>
      <c r="AN143" s="53"/>
      <c r="AO143" s="53"/>
      <c r="AP143" s="53"/>
      <c r="AQ143" s="53"/>
      <c r="AR143" s="53"/>
      <c r="AS143" s="53"/>
      <c r="AT143" s="52" t="s">
        <v>117</v>
      </c>
      <c r="AU143" s="52" t="s">
        <v>117</v>
      </c>
      <c r="AV143" s="52" t="s">
        <v>117</v>
      </c>
      <c r="AW143" s="57"/>
      <c r="AX143" s="53"/>
      <c r="AY143" s="53"/>
      <c r="AZ143" s="53"/>
      <c r="BA143" s="53"/>
      <c r="BB143" s="53"/>
      <c r="BC143" s="54"/>
    </row>
    <row r="144" ht="15.75" customHeight="1">
      <c r="A144" s="51" t="s">
        <v>1392</v>
      </c>
      <c r="B144" s="52">
        <v>35.0</v>
      </c>
      <c r="C144" s="53"/>
      <c r="D144" s="52" t="s">
        <v>1393</v>
      </c>
      <c r="E144" s="52" t="s">
        <v>1394</v>
      </c>
      <c r="F144" s="52" t="s">
        <v>1395</v>
      </c>
      <c r="G144" s="52" t="s">
        <v>109</v>
      </c>
      <c r="H144" s="52" t="s">
        <v>1396</v>
      </c>
      <c r="I144" s="52" t="s">
        <v>111</v>
      </c>
      <c r="J144" s="52" t="s">
        <v>1397</v>
      </c>
      <c r="K144" s="53"/>
      <c r="L144" s="52" t="s">
        <v>270</v>
      </c>
      <c r="M144" s="52" t="s">
        <v>271</v>
      </c>
      <c r="N144" s="52" t="s">
        <v>3</v>
      </c>
      <c r="O144" s="52" t="s">
        <v>1398</v>
      </c>
      <c r="P144" s="47" t="s">
        <v>117</v>
      </c>
      <c r="Q144" s="52" t="s">
        <v>48</v>
      </c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7"/>
      <c r="AJ144" s="53"/>
      <c r="AK144" s="53"/>
      <c r="AL144" s="57"/>
      <c r="AM144" s="53"/>
      <c r="AN144" s="53"/>
      <c r="AO144" s="53"/>
      <c r="AP144" s="53"/>
      <c r="AQ144" s="53"/>
      <c r="AR144" s="53"/>
      <c r="AS144" s="53"/>
      <c r="AT144" s="57"/>
      <c r="AU144" s="57"/>
      <c r="AV144" s="52" t="s">
        <v>117</v>
      </c>
      <c r="AW144" s="57"/>
      <c r="AX144" s="53"/>
      <c r="AY144" s="53"/>
      <c r="AZ144" s="53"/>
      <c r="BA144" s="53"/>
      <c r="BB144" s="53"/>
      <c r="BC144" s="54"/>
    </row>
    <row r="145" ht="15.75" customHeight="1">
      <c r="A145" s="51" t="s">
        <v>1399</v>
      </c>
      <c r="B145" s="52">
        <v>36.0</v>
      </c>
      <c r="C145" s="53"/>
      <c r="D145" s="52" t="s">
        <v>1393</v>
      </c>
      <c r="E145" s="52" t="s">
        <v>160</v>
      </c>
      <c r="F145" s="52" t="s">
        <v>1400</v>
      </c>
      <c r="G145" s="52" t="s">
        <v>109</v>
      </c>
      <c r="H145" s="52" t="s">
        <v>1401</v>
      </c>
      <c r="I145" s="52" t="s">
        <v>111</v>
      </c>
      <c r="J145" s="56">
        <v>39632.0</v>
      </c>
      <c r="K145" s="53"/>
      <c r="L145" s="52" t="s">
        <v>648</v>
      </c>
      <c r="M145" s="52" t="s">
        <v>206</v>
      </c>
      <c r="N145" s="52" t="s">
        <v>3</v>
      </c>
      <c r="O145" s="52" t="s">
        <v>312</v>
      </c>
      <c r="P145" s="47" t="s">
        <v>117</v>
      </c>
      <c r="Q145" s="52" t="s">
        <v>48</v>
      </c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7"/>
      <c r="AJ145" s="53"/>
      <c r="AK145" s="53"/>
      <c r="AL145" s="57"/>
      <c r="AM145" s="53"/>
      <c r="AN145" s="53"/>
      <c r="AO145" s="53"/>
      <c r="AP145" s="53"/>
      <c r="AQ145" s="53"/>
      <c r="AR145" s="53"/>
      <c r="AS145" s="53"/>
      <c r="AT145" s="52" t="s">
        <v>117</v>
      </c>
      <c r="AU145" s="52" t="s">
        <v>117</v>
      </c>
      <c r="AV145" s="52" t="s">
        <v>117</v>
      </c>
      <c r="AW145" s="57"/>
      <c r="AX145" s="53"/>
      <c r="AY145" s="53"/>
      <c r="AZ145" s="53"/>
      <c r="BA145" s="53"/>
      <c r="BB145" s="53"/>
      <c r="BC145" s="54"/>
    </row>
    <row r="146" ht="15.75" customHeight="1">
      <c r="A146" s="51" t="s">
        <v>1402</v>
      </c>
      <c r="B146" s="52">
        <v>36.0</v>
      </c>
      <c r="C146" s="53"/>
      <c r="D146" s="52" t="s">
        <v>1403</v>
      </c>
      <c r="E146" s="52" t="s">
        <v>1404</v>
      </c>
      <c r="F146" s="52" t="s">
        <v>1405</v>
      </c>
      <c r="G146" s="52" t="s">
        <v>109</v>
      </c>
      <c r="H146" s="52" t="s">
        <v>1406</v>
      </c>
      <c r="I146" s="52" t="s">
        <v>163</v>
      </c>
      <c r="J146" s="52" t="s">
        <v>1407</v>
      </c>
      <c r="K146" s="55" t="s">
        <v>1408</v>
      </c>
      <c r="L146" s="52" t="s">
        <v>1409</v>
      </c>
      <c r="M146" s="52" t="s">
        <v>1410</v>
      </c>
      <c r="N146" s="52" t="s">
        <v>3</v>
      </c>
      <c r="O146" s="52" t="s">
        <v>272</v>
      </c>
      <c r="P146" s="47" t="s">
        <v>117</v>
      </c>
      <c r="Q146" s="52" t="s">
        <v>48</v>
      </c>
      <c r="R146" s="52" t="s">
        <v>121</v>
      </c>
      <c r="S146" s="55"/>
      <c r="T146" s="55" t="s">
        <v>1411</v>
      </c>
      <c r="U146" s="55" t="s">
        <v>1411</v>
      </c>
      <c r="V146" s="55" t="s">
        <v>1412</v>
      </c>
      <c r="W146" s="52" t="s">
        <v>1413</v>
      </c>
      <c r="X146" s="52" t="s">
        <v>117</v>
      </c>
      <c r="Y146" s="52" t="s">
        <v>117</v>
      </c>
      <c r="Z146" s="52" t="s">
        <v>117</v>
      </c>
      <c r="AA146" s="52" t="s">
        <v>117</v>
      </c>
      <c r="AB146" s="52">
        <v>5.0</v>
      </c>
      <c r="AC146" s="52" t="s">
        <v>121</v>
      </c>
      <c r="AD146" s="52" t="s">
        <v>122</v>
      </c>
      <c r="AE146" s="52" t="s">
        <v>117</v>
      </c>
      <c r="AF146" s="52" t="s">
        <v>952</v>
      </c>
      <c r="AG146" s="52" t="s">
        <v>121</v>
      </c>
      <c r="AH146" s="52" t="s">
        <v>122</v>
      </c>
      <c r="AI146" s="52" t="s">
        <v>121</v>
      </c>
      <c r="AJ146" s="52" t="s">
        <v>117</v>
      </c>
      <c r="AK146" s="52" t="s">
        <v>121</v>
      </c>
      <c r="AL146" s="52" t="s">
        <v>122</v>
      </c>
      <c r="AM146" s="52" t="s">
        <v>354</v>
      </c>
      <c r="AN146" s="52" t="s">
        <v>121</v>
      </c>
      <c r="AO146" s="53"/>
      <c r="AP146" s="53"/>
      <c r="AQ146" s="52" t="s">
        <v>181</v>
      </c>
      <c r="AR146" s="52" t="s">
        <v>1414</v>
      </c>
      <c r="AS146" s="52" t="s">
        <v>1415</v>
      </c>
      <c r="AT146" s="52" t="s">
        <v>117</v>
      </c>
      <c r="AU146" s="52" t="s">
        <v>117</v>
      </c>
      <c r="AV146" s="52" t="s">
        <v>117</v>
      </c>
      <c r="AW146" s="57"/>
      <c r="AX146" s="53"/>
      <c r="AY146" s="53"/>
      <c r="AZ146" s="53"/>
      <c r="BA146" s="53"/>
      <c r="BB146" s="53"/>
      <c r="BC146" s="54"/>
    </row>
    <row r="147" ht="15.75" customHeight="1">
      <c r="A147" s="51" t="s">
        <v>1416</v>
      </c>
      <c r="B147" s="52">
        <v>34.0</v>
      </c>
      <c r="C147" s="53"/>
      <c r="D147" s="52" t="s">
        <v>1417</v>
      </c>
      <c r="E147" s="52" t="s">
        <v>1418</v>
      </c>
      <c r="F147" s="52" t="s">
        <v>1419</v>
      </c>
      <c r="G147" s="52" t="s">
        <v>109</v>
      </c>
      <c r="H147" s="52" t="s">
        <v>1420</v>
      </c>
      <c r="I147" s="52" t="s">
        <v>111</v>
      </c>
      <c r="J147" s="52" t="s">
        <v>1421</v>
      </c>
      <c r="K147" s="55" t="s">
        <v>1422</v>
      </c>
      <c r="L147" s="52" t="s">
        <v>1423</v>
      </c>
      <c r="M147" s="52" t="s">
        <v>1224</v>
      </c>
      <c r="N147" s="52" t="s">
        <v>3</v>
      </c>
      <c r="O147" s="52" t="s">
        <v>948</v>
      </c>
      <c r="P147" s="47" t="s">
        <v>117</v>
      </c>
      <c r="Q147" s="52" t="s">
        <v>50</v>
      </c>
      <c r="R147" s="52" t="s">
        <v>121</v>
      </c>
      <c r="S147" s="55"/>
      <c r="T147" s="55" t="s">
        <v>1424</v>
      </c>
      <c r="U147" s="55" t="s">
        <v>1424</v>
      </c>
      <c r="V147" s="55" t="s">
        <v>1425</v>
      </c>
      <c r="W147" s="52" t="s">
        <v>1426</v>
      </c>
      <c r="X147" s="52" t="s">
        <v>117</v>
      </c>
      <c r="Y147" s="52" t="s">
        <v>121</v>
      </c>
      <c r="Z147" s="52" t="s">
        <v>117</v>
      </c>
      <c r="AA147" s="52" t="s">
        <v>121</v>
      </c>
      <c r="AB147" s="52">
        <v>8.0</v>
      </c>
      <c r="AC147" s="52" t="s">
        <v>117</v>
      </c>
      <c r="AD147" s="52" t="s">
        <v>1427</v>
      </c>
      <c r="AE147" s="52" t="s">
        <v>121</v>
      </c>
      <c r="AF147" s="52" t="s">
        <v>122</v>
      </c>
      <c r="AG147" s="52" t="s">
        <v>121</v>
      </c>
      <c r="AH147" s="52" t="s">
        <v>122</v>
      </c>
      <c r="AI147" s="52" t="s">
        <v>117</v>
      </c>
      <c r="AJ147" s="52" t="s">
        <v>121</v>
      </c>
      <c r="AK147" s="52" t="s">
        <v>121</v>
      </c>
      <c r="AL147" s="52" t="s">
        <v>122</v>
      </c>
      <c r="AM147" s="52" t="s">
        <v>354</v>
      </c>
      <c r="AN147" s="52" t="s">
        <v>121</v>
      </c>
      <c r="AO147" s="53"/>
      <c r="AP147" s="53"/>
      <c r="AQ147" s="52" t="s">
        <v>406</v>
      </c>
      <c r="AR147" s="52" t="s">
        <v>263</v>
      </c>
      <c r="AS147" s="52" t="s">
        <v>237</v>
      </c>
      <c r="AT147" s="52" t="s">
        <v>117</v>
      </c>
      <c r="AU147" s="52" t="s">
        <v>117</v>
      </c>
      <c r="AV147" s="52" t="s">
        <v>117</v>
      </c>
      <c r="AW147" s="52"/>
      <c r="AX147" s="53"/>
      <c r="AY147" s="53"/>
      <c r="AZ147" s="53"/>
      <c r="BA147" s="53"/>
      <c r="BB147" s="53"/>
      <c r="BC147" s="54"/>
    </row>
    <row r="148" ht="15.75" customHeight="1">
      <c r="A148" s="51" t="s">
        <v>1428</v>
      </c>
      <c r="B148" s="52">
        <v>38.0</v>
      </c>
      <c r="C148" s="53"/>
      <c r="D148" s="52" t="s">
        <v>1429</v>
      </c>
      <c r="E148" s="52" t="s">
        <v>1430</v>
      </c>
      <c r="F148" s="52" t="s">
        <v>1431</v>
      </c>
      <c r="G148" s="52" t="s">
        <v>109</v>
      </c>
      <c r="H148" s="52" t="s">
        <v>1432</v>
      </c>
      <c r="I148" s="52" t="s">
        <v>163</v>
      </c>
      <c r="J148" s="56">
        <v>38971.0</v>
      </c>
      <c r="K148" s="52">
        <v>6.09115074088E11</v>
      </c>
      <c r="L148" s="52" t="s">
        <v>617</v>
      </c>
      <c r="M148" s="52" t="s">
        <v>115</v>
      </c>
      <c r="N148" s="52" t="s">
        <v>3</v>
      </c>
      <c r="O148" s="52" t="s">
        <v>618</v>
      </c>
      <c r="P148" s="47" t="s">
        <v>117</v>
      </c>
      <c r="Q148" s="52" t="s">
        <v>44</v>
      </c>
      <c r="R148" s="52" t="s">
        <v>121</v>
      </c>
      <c r="S148" s="52"/>
      <c r="T148" s="52">
        <v>7.19756846E8</v>
      </c>
      <c r="U148" s="52">
        <v>7.19756846E8</v>
      </c>
      <c r="V148" s="52">
        <v>7.11330721E8</v>
      </c>
      <c r="W148" s="52" t="s">
        <v>1433</v>
      </c>
      <c r="X148" s="52" t="s">
        <v>117</v>
      </c>
      <c r="Y148" s="52" t="s">
        <v>117</v>
      </c>
      <c r="Z148" s="52" t="s">
        <v>117</v>
      </c>
      <c r="AA148" s="52" t="s">
        <v>117</v>
      </c>
      <c r="AB148" s="52">
        <v>4.0</v>
      </c>
      <c r="AC148" s="52" t="s">
        <v>117</v>
      </c>
      <c r="AD148" s="52" t="s">
        <v>884</v>
      </c>
      <c r="AE148" s="53"/>
      <c r="AF148" s="52" t="s">
        <v>261</v>
      </c>
      <c r="AG148" s="52" t="s">
        <v>121</v>
      </c>
      <c r="AH148" s="52" t="s">
        <v>122</v>
      </c>
      <c r="AI148" s="52" t="s">
        <v>117</v>
      </c>
      <c r="AJ148" s="52" t="s">
        <v>121</v>
      </c>
      <c r="AK148" s="52" t="s">
        <v>121</v>
      </c>
      <c r="AL148" s="52" t="s">
        <v>122</v>
      </c>
      <c r="AM148" s="52" t="s">
        <v>221</v>
      </c>
      <c r="AN148" s="53"/>
      <c r="AO148" s="53"/>
      <c r="AP148" s="53"/>
      <c r="AQ148" s="52" t="s">
        <v>406</v>
      </c>
      <c r="AR148" s="52" t="s">
        <v>981</v>
      </c>
      <c r="AS148" s="52" t="s">
        <v>431</v>
      </c>
      <c r="AT148" s="52" t="s">
        <v>117</v>
      </c>
      <c r="AU148" s="52" t="s">
        <v>117</v>
      </c>
      <c r="AV148" s="52" t="s">
        <v>117</v>
      </c>
      <c r="AW148" s="53"/>
      <c r="AX148" s="53"/>
      <c r="AY148" s="53"/>
      <c r="AZ148" s="53"/>
      <c r="BA148" s="53"/>
      <c r="BB148" s="53"/>
      <c r="BC148" s="54"/>
    </row>
    <row r="149" ht="15.75" customHeight="1">
      <c r="A149" s="51" t="s">
        <v>1434</v>
      </c>
      <c r="B149" s="53"/>
      <c r="C149" s="53"/>
      <c r="D149" s="52" t="s">
        <v>1435</v>
      </c>
      <c r="E149" s="52" t="s">
        <v>1436</v>
      </c>
      <c r="F149" s="52" t="s">
        <v>1437</v>
      </c>
      <c r="G149" s="52" t="s">
        <v>109</v>
      </c>
      <c r="H149" s="70" t="s">
        <v>1438</v>
      </c>
      <c r="I149" s="57"/>
      <c r="J149" s="56">
        <v>39390.0</v>
      </c>
      <c r="K149" s="55" t="s">
        <v>1439</v>
      </c>
      <c r="L149" s="52" t="s">
        <v>487</v>
      </c>
      <c r="M149" s="53"/>
      <c r="N149" s="52" t="s">
        <v>3</v>
      </c>
      <c r="O149" s="52" t="s">
        <v>1440</v>
      </c>
      <c r="P149" s="48"/>
      <c r="Q149" s="52" t="s">
        <v>48</v>
      </c>
      <c r="R149" s="52" t="s">
        <v>121</v>
      </c>
      <c r="S149" s="55"/>
      <c r="T149" s="55" t="s">
        <v>1441</v>
      </c>
      <c r="U149" s="55" t="s">
        <v>1441</v>
      </c>
      <c r="V149" s="55" t="s">
        <v>1442</v>
      </c>
      <c r="W149" s="52" t="s">
        <v>1443</v>
      </c>
      <c r="X149" s="52" t="s">
        <v>117</v>
      </c>
      <c r="Y149" s="52" t="s">
        <v>117</v>
      </c>
      <c r="Z149" s="52" t="s">
        <v>117</v>
      </c>
      <c r="AA149" s="52" t="s">
        <v>121</v>
      </c>
      <c r="AB149" s="52">
        <v>6.0</v>
      </c>
      <c r="AC149" s="52" t="s">
        <v>117</v>
      </c>
      <c r="AD149" s="52" t="s">
        <v>1444</v>
      </c>
      <c r="AE149" s="52" t="s">
        <v>117</v>
      </c>
      <c r="AF149" s="52" t="s">
        <v>1445</v>
      </c>
      <c r="AG149" s="52" t="s">
        <v>117</v>
      </c>
      <c r="AH149" s="52" t="s">
        <v>1446</v>
      </c>
      <c r="AI149" s="52" t="s">
        <v>117</v>
      </c>
      <c r="AJ149" s="52" t="s">
        <v>117</v>
      </c>
      <c r="AK149" s="52" t="s">
        <v>121</v>
      </c>
      <c r="AL149" s="52" t="s">
        <v>122</v>
      </c>
      <c r="AM149" s="52" t="s">
        <v>123</v>
      </c>
      <c r="AN149" s="52" t="s">
        <v>121</v>
      </c>
      <c r="AO149" s="53"/>
      <c r="AP149" s="53"/>
      <c r="AQ149" s="52" t="s">
        <v>406</v>
      </c>
      <c r="AR149" s="52" t="s">
        <v>1447</v>
      </c>
      <c r="AS149" s="52" t="s">
        <v>1448</v>
      </c>
      <c r="AT149" s="52" t="s">
        <v>117</v>
      </c>
      <c r="AU149" s="52" t="s">
        <v>117</v>
      </c>
      <c r="AV149" s="52" t="s">
        <v>121</v>
      </c>
      <c r="AW149" s="57"/>
      <c r="AX149" s="53"/>
      <c r="AY149" s="53"/>
      <c r="AZ149" s="53"/>
      <c r="BA149" s="53"/>
      <c r="BB149" s="53"/>
      <c r="BC149" s="54"/>
    </row>
    <row r="150" ht="15.75" customHeight="1">
      <c r="A150" s="51" t="s">
        <v>1449</v>
      </c>
      <c r="B150" s="52">
        <v>36.0</v>
      </c>
      <c r="C150" s="53"/>
      <c r="D150" s="52" t="s">
        <v>1450</v>
      </c>
      <c r="E150" s="52" t="s">
        <v>1451</v>
      </c>
      <c r="F150" s="52" t="s">
        <v>1452</v>
      </c>
      <c r="G150" s="52" t="s">
        <v>109</v>
      </c>
      <c r="H150" s="52" t="s">
        <v>1453</v>
      </c>
      <c r="I150" s="52" t="s">
        <v>111</v>
      </c>
      <c r="J150" s="56">
        <v>39301.0</v>
      </c>
      <c r="K150" s="52">
        <v>7.07080819089E11</v>
      </c>
      <c r="L150" s="52" t="s">
        <v>648</v>
      </c>
      <c r="M150" s="52" t="s">
        <v>206</v>
      </c>
      <c r="N150" s="52" t="s">
        <v>3</v>
      </c>
      <c r="O150" s="52" t="s">
        <v>175</v>
      </c>
      <c r="P150" s="47" t="s">
        <v>117</v>
      </c>
      <c r="Q150" s="52" t="s">
        <v>48</v>
      </c>
      <c r="R150" s="53"/>
      <c r="S150" s="53"/>
      <c r="T150" s="53"/>
      <c r="U150" s="53"/>
      <c r="V150" s="53"/>
      <c r="W150" s="52" t="s">
        <v>1454</v>
      </c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7"/>
      <c r="AJ150" s="53"/>
      <c r="AK150" s="53"/>
      <c r="AL150" s="57"/>
      <c r="AM150" s="53"/>
      <c r="AN150" s="53"/>
      <c r="AO150" s="53"/>
      <c r="AP150" s="53"/>
      <c r="AQ150" s="52" t="s">
        <v>1455</v>
      </c>
      <c r="AR150" s="52" t="s">
        <v>404</v>
      </c>
      <c r="AS150" s="52" t="s">
        <v>1456</v>
      </c>
      <c r="AT150" s="52" t="s">
        <v>117</v>
      </c>
      <c r="AU150" s="52" t="s">
        <v>117</v>
      </c>
      <c r="AV150" s="52" t="s">
        <v>117</v>
      </c>
      <c r="AW150" s="57"/>
      <c r="AX150" s="53"/>
      <c r="AY150" s="53"/>
      <c r="AZ150" s="53"/>
      <c r="BA150" s="53"/>
      <c r="BB150" s="53"/>
      <c r="BC150" s="54"/>
    </row>
    <row r="151" ht="15.75" customHeight="1">
      <c r="A151" s="51" t="s">
        <v>1457</v>
      </c>
      <c r="B151" s="52">
        <v>35.0</v>
      </c>
      <c r="C151" s="53"/>
      <c r="D151" s="52" t="s">
        <v>1458</v>
      </c>
      <c r="E151" s="52" t="s">
        <v>1459</v>
      </c>
      <c r="F151" s="52" t="s">
        <v>1460</v>
      </c>
      <c r="G151" s="52" t="s">
        <v>109</v>
      </c>
      <c r="H151" s="52" t="s">
        <v>1461</v>
      </c>
      <c r="I151" s="52" t="s">
        <v>111</v>
      </c>
      <c r="J151" s="52" t="s">
        <v>361</v>
      </c>
      <c r="K151" s="52">
        <v>7.02271278088E11</v>
      </c>
      <c r="L151" s="52" t="s">
        <v>114</v>
      </c>
      <c r="M151" s="52" t="s">
        <v>115</v>
      </c>
      <c r="N151" s="52" t="s">
        <v>3</v>
      </c>
      <c r="O151" s="52" t="s">
        <v>134</v>
      </c>
      <c r="P151" s="47" t="s">
        <v>117</v>
      </c>
      <c r="Q151" s="52" t="s">
        <v>46</v>
      </c>
      <c r="R151" s="52" t="s">
        <v>121</v>
      </c>
      <c r="S151" s="52"/>
      <c r="T151" s="52" t="s">
        <v>1462</v>
      </c>
      <c r="U151" s="52" t="s">
        <v>1462</v>
      </c>
      <c r="V151" s="52" t="s">
        <v>1463</v>
      </c>
      <c r="W151" s="52" t="s">
        <v>1464</v>
      </c>
      <c r="X151" s="52" t="s">
        <v>117</v>
      </c>
      <c r="Y151" s="52" t="s">
        <v>117</v>
      </c>
      <c r="Z151" s="52" t="s">
        <v>117</v>
      </c>
      <c r="AA151" s="52" t="s">
        <v>117</v>
      </c>
      <c r="AB151" s="52">
        <v>6.0</v>
      </c>
      <c r="AC151" s="52" t="s">
        <v>121</v>
      </c>
      <c r="AD151" s="52" t="s">
        <v>122</v>
      </c>
      <c r="AE151" s="52" t="s">
        <v>117</v>
      </c>
      <c r="AF151" s="52" t="s">
        <v>261</v>
      </c>
      <c r="AG151" s="52" t="s">
        <v>121</v>
      </c>
      <c r="AH151" s="52" t="s">
        <v>122</v>
      </c>
      <c r="AI151" s="52" t="s">
        <v>121</v>
      </c>
      <c r="AJ151" s="52" t="s">
        <v>117</v>
      </c>
      <c r="AK151" s="52" t="s">
        <v>121</v>
      </c>
      <c r="AL151" s="52" t="s">
        <v>122</v>
      </c>
      <c r="AM151" s="52" t="s">
        <v>138</v>
      </c>
      <c r="AN151" s="52" t="s">
        <v>121</v>
      </c>
      <c r="AO151" s="53"/>
      <c r="AP151" s="57"/>
      <c r="AQ151" s="52" t="s">
        <v>1465</v>
      </c>
      <c r="AR151" s="52" t="s">
        <v>405</v>
      </c>
      <c r="AS151" s="52" t="s">
        <v>404</v>
      </c>
      <c r="AT151" s="52" t="s">
        <v>117</v>
      </c>
      <c r="AU151" s="52" t="s">
        <v>117</v>
      </c>
      <c r="AV151" s="52" t="s">
        <v>117</v>
      </c>
      <c r="AW151" s="52" t="s">
        <v>117</v>
      </c>
      <c r="AX151" s="53"/>
      <c r="AY151" s="53"/>
      <c r="AZ151" s="53"/>
      <c r="BA151" s="53"/>
      <c r="BB151" s="53"/>
      <c r="BC151" s="54"/>
    </row>
    <row r="152" ht="15.75" customHeight="1">
      <c r="A152" s="51" t="s">
        <v>1466</v>
      </c>
      <c r="B152" s="52">
        <v>41.0</v>
      </c>
      <c r="C152" s="53"/>
      <c r="D152" s="52" t="s">
        <v>1467</v>
      </c>
      <c r="E152" s="52" t="s">
        <v>1468</v>
      </c>
      <c r="F152" s="52" t="s">
        <v>1469</v>
      </c>
      <c r="G152" s="52" t="s">
        <v>109</v>
      </c>
      <c r="H152" s="52" t="s">
        <v>1470</v>
      </c>
      <c r="I152" s="52" t="s">
        <v>111</v>
      </c>
      <c r="J152" s="56">
        <v>39336.0</v>
      </c>
      <c r="K152" s="52">
        <v>7.11091189086E11</v>
      </c>
      <c r="L152" s="52" t="s">
        <v>133</v>
      </c>
      <c r="M152" s="52" t="s">
        <v>115</v>
      </c>
      <c r="N152" s="52" t="s">
        <v>3</v>
      </c>
      <c r="O152" s="52" t="s">
        <v>272</v>
      </c>
      <c r="P152" s="47" t="s">
        <v>117</v>
      </c>
      <c r="Q152" s="52" t="s">
        <v>44</v>
      </c>
      <c r="R152" s="52" t="s">
        <v>117</v>
      </c>
      <c r="S152" s="52"/>
      <c r="T152" s="52">
        <v>7.82994967E8</v>
      </c>
      <c r="U152" s="52">
        <v>7.82994967E8</v>
      </c>
      <c r="V152" s="52">
        <v>7.82994967E8</v>
      </c>
      <c r="W152" s="52" t="s">
        <v>1471</v>
      </c>
      <c r="X152" s="52" t="s">
        <v>117</v>
      </c>
      <c r="Y152" s="52" t="s">
        <v>121</v>
      </c>
      <c r="Z152" s="52" t="s">
        <v>117</v>
      </c>
      <c r="AA152" s="52" t="s">
        <v>121</v>
      </c>
      <c r="AB152" s="52">
        <v>4.0</v>
      </c>
      <c r="AC152" s="52" t="s">
        <v>121</v>
      </c>
      <c r="AD152" s="52" t="s">
        <v>122</v>
      </c>
      <c r="AE152" s="52" t="s">
        <v>121</v>
      </c>
      <c r="AF152" s="52" t="s">
        <v>122</v>
      </c>
      <c r="AG152" s="52" t="s">
        <v>121</v>
      </c>
      <c r="AH152" s="52" t="s">
        <v>122</v>
      </c>
      <c r="AI152" s="57"/>
      <c r="AJ152" s="53"/>
      <c r="AK152" s="52" t="s">
        <v>117</v>
      </c>
      <c r="AL152" s="52" t="s">
        <v>137</v>
      </c>
      <c r="AM152" s="52" t="s">
        <v>138</v>
      </c>
      <c r="AN152" s="53"/>
      <c r="AO152" s="53"/>
      <c r="AP152" s="53"/>
      <c r="AQ152" s="52" t="s">
        <v>1472</v>
      </c>
      <c r="AR152" s="52" t="s">
        <v>1473</v>
      </c>
      <c r="AS152" s="52" t="s">
        <v>404</v>
      </c>
      <c r="AT152" s="52" t="s">
        <v>117</v>
      </c>
      <c r="AU152" s="52" t="s">
        <v>117</v>
      </c>
      <c r="AV152" s="52" t="s">
        <v>117</v>
      </c>
      <c r="AW152" s="53"/>
      <c r="AX152" s="53"/>
      <c r="AY152" s="53"/>
      <c r="AZ152" s="53"/>
      <c r="BA152" s="53"/>
      <c r="BB152" s="53"/>
      <c r="BC152" s="54"/>
    </row>
    <row r="153" ht="15.75" customHeight="1">
      <c r="A153" s="51" t="s">
        <v>1474</v>
      </c>
      <c r="B153" s="52">
        <v>38.0</v>
      </c>
      <c r="C153" s="53"/>
      <c r="D153" s="52" t="s">
        <v>1467</v>
      </c>
      <c r="E153" s="52" t="s">
        <v>1475</v>
      </c>
      <c r="F153" s="52" t="s">
        <v>1476</v>
      </c>
      <c r="G153" s="52" t="s">
        <v>109</v>
      </c>
      <c r="H153" s="52" t="s">
        <v>1477</v>
      </c>
      <c r="I153" s="52" t="s">
        <v>111</v>
      </c>
      <c r="J153" s="56">
        <v>39360.0</v>
      </c>
      <c r="K153" s="52">
        <v>7.0510032085E10</v>
      </c>
      <c r="L153" s="52" t="s">
        <v>1478</v>
      </c>
      <c r="M153" s="52" t="s">
        <v>206</v>
      </c>
      <c r="N153" s="52" t="s">
        <v>3</v>
      </c>
      <c r="O153" s="52" t="s">
        <v>230</v>
      </c>
      <c r="P153" s="47" t="s">
        <v>117</v>
      </c>
      <c r="Q153" s="52" t="s">
        <v>48</v>
      </c>
      <c r="R153" s="52" t="s">
        <v>121</v>
      </c>
      <c r="S153" s="52"/>
      <c r="T153" s="52">
        <v>6.77370829E8</v>
      </c>
      <c r="U153" s="52">
        <v>6.92524757E8</v>
      </c>
      <c r="V153" s="52">
        <v>7.32600971E8</v>
      </c>
      <c r="W153" s="52" t="s">
        <v>1479</v>
      </c>
      <c r="X153" s="52" t="s">
        <v>117</v>
      </c>
      <c r="Y153" s="52" t="s">
        <v>121</v>
      </c>
      <c r="Z153" s="52" t="s">
        <v>121</v>
      </c>
      <c r="AA153" s="52" t="s">
        <v>121</v>
      </c>
      <c r="AB153" s="52">
        <v>2.0</v>
      </c>
      <c r="AC153" s="52" t="s">
        <v>117</v>
      </c>
      <c r="AD153" s="52" t="s">
        <v>1480</v>
      </c>
      <c r="AE153" s="52" t="s">
        <v>121</v>
      </c>
      <c r="AF153" s="53"/>
      <c r="AG153" s="52" t="s">
        <v>117</v>
      </c>
      <c r="AH153" s="53"/>
      <c r="AI153" s="52" t="s">
        <v>117</v>
      </c>
      <c r="AJ153" s="52" t="s">
        <v>121</v>
      </c>
      <c r="AK153" s="52" t="s">
        <v>121</v>
      </c>
      <c r="AL153" s="52" t="s">
        <v>122</v>
      </c>
      <c r="AM153" s="52" t="s">
        <v>354</v>
      </c>
      <c r="AN153" s="52" t="s">
        <v>121</v>
      </c>
      <c r="AO153" s="53"/>
      <c r="AP153" s="53"/>
      <c r="AQ153" s="52" t="s">
        <v>1481</v>
      </c>
      <c r="AR153" s="52" t="s">
        <v>1482</v>
      </c>
      <c r="AS153" s="52" t="s">
        <v>406</v>
      </c>
      <c r="AT153" s="52" t="s">
        <v>117</v>
      </c>
      <c r="AU153" s="52" t="s">
        <v>117</v>
      </c>
      <c r="AV153" s="52" t="s">
        <v>117</v>
      </c>
      <c r="AW153" s="57"/>
      <c r="AX153" s="53"/>
      <c r="AY153" s="53"/>
      <c r="AZ153" s="53"/>
      <c r="BA153" s="53"/>
      <c r="BB153" s="53"/>
      <c r="BC153" s="54"/>
    </row>
    <row r="154" ht="15.75" customHeight="1">
      <c r="A154" s="51" t="s">
        <v>1483</v>
      </c>
      <c r="B154" s="52">
        <v>35.0</v>
      </c>
      <c r="C154" s="53"/>
      <c r="D154" s="52" t="s">
        <v>1467</v>
      </c>
      <c r="E154" s="52" t="s">
        <v>1484</v>
      </c>
      <c r="F154" s="52" t="s">
        <v>1485</v>
      </c>
      <c r="G154" s="52" t="s">
        <v>109</v>
      </c>
      <c r="H154" s="52" t="s">
        <v>1486</v>
      </c>
      <c r="I154" s="52" t="s">
        <v>111</v>
      </c>
      <c r="J154" s="56">
        <v>39060.0</v>
      </c>
      <c r="K154" s="52">
        <v>6.09120964083E11</v>
      </c>
      <c r="L154" s="52" t="s">
        <v>628</v>
      </c>
      <c r="M154" s="52" t="s">
        <v>271</v>
      </c>
      <c r="N154" s="52" t="s">
        <v>3</v>
      </c>
      <c r="O154" s="52" t="s">
        <v>566</v>
      </c>
      <c r="P154" s="47" t="s">
        <v>117</v>
      </c>
      <c r="Q154" s="52" t="s">
        <v>46</v>
      </c>
      <c r="R154" s="52" t="s">
        <v>121</v>
      </c>
      <c r="S154" s="52"/>
      <c r="T154" s="52" t="s">
        <v>1487</v>
      </c>
      <c r="U154" s="52" t="s">
        <v>1487</v>
      </c>
      <c r="V154" s="52" t="s">
        <v>1488</v>
      </c>
      <c r="W154" s="52" t="s">
        <v>1489</v>
      </c>
      <c r="X154" s="52" t="s">
        <v>117</v>
      </c>
      <c r="Y154" s="52" t="s">
        <v>117</v>
      </c>
      <c r="Z154" s="52" t="s">
        <v>121</v>
      </c>
      <c r="AA154" s="52" t="s">
        <v>121</v>
      </c>
      <c r="AB154" s="52">
        <v>5.0</v>
      </c>
      <c r="AC154" s="52" t="s">
        <v>121</v>
      </c>
      <c r="AD154" s="52" t="s">
        <v>122</v>
      </c>
      <c r="AE154" s="52" t="s">
        <v>121</v>
      </c>
      <c r="AF154" s="52" t="s">
        <v>122</v>
      </c>
      <c r="AG154" s="52" t="s">
        <v>117</v>
      </c>
      <c r="AH154" s="52" t="s">
        <v>1490</v>
      </c>
      <c r="AI154" s="52" t="s">
        <v>121</v>
      </c>
      <c r="AJ154" s="53"/>
      <c r="AK154" s="52" t="s">
        <v>117</v>
      </c>
      <c r="AL154" s="52" t="s">
        <v>632</v>
      </c>
      <c r="AM154" s="52" t="s">
        <v>138</v>
      </c>
      <c r="AN154" s="52" t="s">
        <v>121</v>
      </c>
      <c r="AO154" s="53"/>
      <c r="AP154" s="53"/>
      <c r="AQ154" s="52" t="s">
        <v>341</v>
      </c>
      <c r="AR154" s="52" t="s">
        <v>1491</v>
      </c>
      <c r="AS154" s="52" t="s">
        <v>192</v>
      </c>
      <c r="AT154" s="52" t="s">
        <v>117</v>
      </c>
      <c r="AU154" s="52" t="s">
        <v>117</v>
      </c>
      <c r="AV154" s="52" t="s">
        <v>117</v>
      </c>
      <c r="AW154" s="52" t="s">
        <v>117</v>
      </c>
      <c r="AX154" s="53"/>
      <c r="AY154" s="53"/>
      <c r="AZ154" s="53"/>
      <c r="BA154" s="53"/>
      <c r="BB154" s="53"/>
      <c r="BC154" s="54"/>
    </row>
    <row r="155" ht="15.75" customHeight="1">
      <c r="A155" s="51" t="s">
        <v>1492</v>
      </c>
      <c r="B155" s="52">
        <v>40.0</v>
      </c>
      <c r="C155" s="53"/>
      <c r="D155" s="52" t="s">
        <v>1467</v>
      </c>
      <c r="E155" s="52" t="s">
        <v>1493</v>
      </c>
      <c r="F155" s="52" t="s">
        <v>1494</v>
      </c>
      <c r="G155" s="52" t="s">
        <v>109</v>
      </c>
      <c r="H155" s="52" t="s">
        <v>1495</v>
      </c>
      <c r="I155" s="52" t="s">
        <v>111</v>
      </c>
      <c r="J155" s="56">
        <v>39149.0</v>
      </c>
      <c r="K155" s="52">
        <v>7.08030758088E11</v>
      </c>
      <c r="L155" s="52" t="s">
        <v>768</v>
      </c>
      <c r="M155" s="52" t="s">
        <v>769</v>
      </c>
      <c r="N155" s="52" t="s">
        <v>3</v>
      </c>
      <c r="O155" s="52" t="s">
        <v>175</v>
      </c>
      <c r="P155" s="47" t="s">
        <v>117</v>
      </c>
      <c r="Q155" s="52" t="s">
        <v>44</v>
      </c>
      <c r="R155" s="52" t="s">
        <v>121</v>
      </c>
      <c r="S155" s="52"/>
      <c r="T155" s="52">
        <v>7.83664289E8</v>
      </c>
      <c r="U155" s="52">
        <v>7.83664289E8</v>
      </c>
      <c r="V155" s="52">
        <v>8.33164713E8</v>
      </c>
      <c r="W155" s="52" t="s">
        <v>1496</v>
      </c>
      <c r="X155" s="52" t="s">
        <v>117</v>
      </c>
      <c r="Y155" s="52" t="s">
        <v>117</v>
      </c>
      <c r="Z155" s="52" t="s">
        <v>121</v>
      </c>
      <c r="AA155" s="52" t="s">
        <v>121</v>
      </c>
      <c r="AB155" s="52">
        <v>5.0</v>
      </c>
      <c r="AC155" s="52" t="s">
        <v>117</v>
      </c>
      <c r="AD155" s="52" t="s">
        <v>980</v>
      </c>
      <c r="AE155" s="52" t="s">
        <v>121</v>
      </c>
      <c r="AF155" s="52" t="s">
        <v>122</v>
      </c>
      <c r="AG155" s="52" t="s">
        <v>121</v>
      </c>
      <c r="AH155" s="52" t="s">
        <v>122</v>
      </c>
      <c r="AI155" s="52" t="s">
        <v>117</v>
      </c>
      <c r="AJ155" s="52" t="s">
        <v>121</v>
      </c>
      <c r="AK155" s="52" t="s">
        <v>117</v>
      </c>
      <c r="AL155" s="52" t="s">
        <v>632</v>
      </c>
      <c r="AM155" s="52" t="s">
        <v>138</v>
      </c>
      <c r="AN155" s="52" t="s">
        <v>121</v>
      </c>
      <c r="AO155" s="53"/>
      <c r="AP155" s="53"/>
      <c r="AQ155" s="52" t="s">
        <v>125</v>
      </c>
      <c r="AR155" s="52" t="s">
        <v>404</v>
      </c>
      <c r="AS155" s="52" t="s">
        <v>124</v>
      </c>
      <c r="AT155" s="52" t="s">
        <v>117</v>
      </c>
      <c r="AU155" s="52" t="s">
        <v>117</v>
      </c>
      <c r="AV155" s="52" t="s">
        <v>117</v>
      </c>
      <c r="AW155" s="57"/>
      <c r="AX155" s="53"/>
      <c r="AY155" s="53"/>
      <c r="AZ155" s="53"/>
      <c r="BA155" s="53"/>
      <c r="BB155" s="53"/>
      <c r="BC155" s="54"/>
    </row>
    <row r="156" ht="15.75" customHeight="1">
      <c r="A156" s="51" t="s">
        <v>1497</v>
      </c>
      <c r="B156" s="52">
        <v>41.0</v>
      </c>
      <c r="C156" s="53"/>
      <c r="D156" s="52" t="s">
        <v>1467</v>
      </c>
      <c r="E156" s="52" t="s">
        <v>1498</v>
      </c>
      <c r="F156" s="52" t="s">
        <v>1499</v>
      </c>
      <c r="G156" s="52" t="s">
        <v>109</v>
      </c>
      <c r="H156" s="52" t="s">
        <v>1500</v>
      </c>
      <c r="I156" s="52" t="s">
        <v>111</v>
      </c>
      <c r="J156" s="56">
        <v>39266.0</v>
      </c>
      <c r="K156" s="52">
        <v>7.0307022508E11</v>
      </c>
      <c r="L156" s="52" t="s">
        <v>114</v>
      </c>
      <c r="M156" s="52" t="s">
        <v>115</v>
      </c>
      <c r="N156" s="52" t="s">
        <v>3</v>
      </c>
      <c r="O156" s="52" t="s">
        <v>116</v>
      </c>
      <c r="P156" s="47" t="s">
        <v>117</v>
      </c>
      <c r="Q156" s="52" t="s">
        <v>46</v>
      </c>
      <c r="R156" s="52" t="s">
        <v>117</v>
      </c>
      <c r="S156" s="52"/>
      <c r="T156" s="52" t="s">
        <v>1501</v>
      </c>
      <c r="U156" s="52" t="s">
        <v>1501</v>
      </c>
      <c r="V156" s="52" t="s">
        <v>1501</v>
      </c>
      <c r="W156" s="52" t="s">
        <v>1502</v>
      </c>
      <c r="X156" s="52" t="s">
        <v>117</v>
      </c>
      <c r="Y156" s="52" t="s">
        <v>121</v>
      </c>
      <c r="Z156" s="52" t="s">
        <v>117</v>
      </c>
      <c r="AA156" s="52" t="s">
        <v>121</v>
      </c>
      <c r="AB156" s="52">
        <v>3.0</v>
      </c>
      <c r="AC156" s="52" t="s">
        <v>121</v>
      </c>
      <c r="AD156" s="52" t="s">
        <v>122</v>
      </c>
      <c r="AE156" s="52" t="s">
        <v>121</v>
      </c>
      <c r="AF156" s="52" t="s">
        <v>122</v>
      </c>
      <c r="AG156" s="52" t="s">
        <v>121</v>
      </c>
      <c r="AH156" s="52" t="s">
        <v>122</v>
      </c>
      <c r="AI156" s="52" t="s">
        <v>117</v>
      </c>
      <c r="AJ156" s="52" t="s">
        <v>121</v>
      </c>
      <c r="AK156" s="52" t="s">
        <v>117</v>
      </c>
      <c r="AL156" s="52" t="s">
        <v>137</v>
      </c>
      <c r="AM156" s="52" t="s">
        <v>138</v>
      </c>
      <c r="AN156" s="52" t="s">
        <v>121</v>
      </c>
      <c r="AO156" s="53"/>
      <c r="AP156" s="53"/>
      <c r="AQ156" s="52" t="s">
        <v>124</v>
      </c>
      <c r="AR156" s="52" t="s">
        <v>251</v>
      </c>
      <c r="AS156" s="52" t="s">
        <v>181</v>
      </c>
      <c r="AT156" s="52" t="s">
        <v>117</v>
      </c>
      <c r="AU156" s="52" t="s">
        <v>117</v>
      </c>
      <c r="AV156" s="52" t="s">
        <v>117</v>
      </c>
      <c r="AW156" s="52" t="s">
        <v>117</v>
      </c>
      <c r="AX156" s="53"/>
      <c r="AY156" s="53"/>
      <c r="AZ156" s="53"/>
      <c r="BA156" s="53"/>
      <c r="BB156" s="53"/>
      <c r="BC156" s="54"/>
    </row>
    <row r="157" ht="15.75" customHeight="1">
      <c r="A157" s="51" t="s">
        <v>1503</v>
      </c>
      <c r="B157" s="52">
        <v>42.0</v>
      </c>
      <c r="C157" s="53"/>
      <c r="D157" s="52" t="s">
        <v>1467</v>
      </c>
      <c r="E157" s="52" t="s">
        <v>1504</v>
      </c>
      <c r="F157" s="52" t="s">
        <v>1505</v>
      </c>
      <c r="G157" s="52" t="s">
        <v>109</v>
      </c>
      <c r="H157" s="52" t="s">
        <v>1506</v>
      </c>
      <c r="I157" s="52" t="s">
        <v>111</v>
      </c>
      <c r="J157" s="56">
        <v>38843.0</v>
      </c>
      <c r="K157" s="55" t="s">
        <v>1507</v>
      </c>
      <c r="L157" s="52" t="s">
        <v>257</v>
      </c>
      <c r="M157" s="52" t="s">
        <v>115</v>
      </c>
      <c r="N157" s="52" t="s">
        <v>3</v>
      </c>
      <c r="O157" s="52" t="s">
        <v>116</v>
      </c>
      <c r="P157" s="47" t="s">
        <v>117</v>
      </c>
      <c r="Q157" s="52" t="s">
        <v>50</v>
      </c>
      <c r="R157" s="52" t="s">
        <v>117</v>
      </c>
      <c r="S157" s="55"/>
      <c r="T157" s="55" t="s">
        <v>1508</v>
      </c>
      <c r="U157" s="55" t="s">
        <v>1509</v>
      </c>
      <c r="V157" s="60"/>
      <c r="W157" s="52" t="s">
        <v>1510</v>
      </c>
      <c r="X157" s="52" t="s">
        <v>117</v>
      </c>
      <c r="Y157" s="52" t="s">
        <v>117</v>
      </c>
      <c r="Z157" s="52" t="s">
        <v>117</v>
      </c>
      <c r="AA157" s="52" t="s">
        <v>121</v>
      </c>
      <c r="AB157" s="52">
        <v>4.0</v>
      </c>
      <c r="AC157" s="52" t="s">
        <v>121</v>
      </c>
      <c r="AD157" s="52" t="s">
        <v>122</v>
      </c>
      <c r="AE157" s="52" t="s">
        <v>121</v>
      </c>
      <c r="AF157" s="52" t="s">
        <v>122</v>
      </c>
      <c r="AG157" s="52" t="s">
        <v>121</v>
      </c>
      <c r="AH157" s="52" t="s">
        <v>122</v>
      </c>
      <c r="AI157" s="52" t="s">
        <v>117</v>
      </c>
      <c r="AJ157" s="52" t="s">
        <v>121</v>
      </c>
      <c r="AK157" s="52" t="s">
        <v>121</v>
      </c>
      <c r="AL157" s="52" t="s">
        <v>122</v>
      </c>
      <c r="AM157" s="52" t="s">
        <v>221</v>
      </c>
      <c r="AN157" s="52" t="s">
        <v>121</v>
      </c>
      <c r="AO157" s="53"/>
      <c r="AP157" s="53"/>
      <c r="AQ157" s="52" t="s">
        <v>125</v>
      </c>
      <c r="AR157" s="52" t="s">
        <v>317</v>
      </c>
      <c r="AS157" s="52" t="s">
        <v>237</v>
      </c>
      <c r="AT157" s="52" t="s">
        <v>117</v>
      </c>
      <c r="AU157" s="52" t="s">
        <v>117</v>
      </c>
      <c r="AV157" s="52" t="s">
        <v>117</v>
      </c>
      <c r="AW157" s="52" t="s">
        <v>117</v>
      </c>
      <c r="AX157" s="53"/>
      <c r="AY157" s="53"/>
      <c r="AZ157" s="53"/>
      <c r="BA157" s="53"/>
      <c r="BB157" s="53"/>
      <c r="BC157" s="54"/>
    </row>
    <row r="158" ht="15.75" customHeight="1">
      <c r="A158" s="51" t="s">
        <v>1511</v>
      </c>
      <c r="B158" s="52">
        <v>36.0</v>
      </c>
      <c r="C158" s="53"/>
      <c r="D158" s="52" t="s">
        <v>1467</v>
      </c>
      <c r="E158" s="52" t="s">
        <v>1512</v>
      </c>
      <c r="F158" s="52" t="s">
        <v>1513</v>
      </c>
      <c r="G158" s="52" t="s">
        <v>109</v>
      </c>
      <c r="H158" s="52" t="s">
        <v>1514</v>
      </c>
      <c r="I158" s="52" t="s">
        <v>163</v>
      </c>
      <c r="J158" s="56">
        <v>38570.0</v>
      </c>
      <c r="K158" s="52">
        <v>5.06085649081E11</v>
      </c>
      <c r="L158" s="52" t="s">
        <v>229</v>
      </c>
      <c r="M158" s="52" t="s">
        <v>115</v>
      </c>
      <c r="N158" s="52" t="s">
        <v>3</v>
      </c>
      <c r="O158" s="52" t="s">
        <v>618</v>
      </c>
      <c r="P158" s="47" t="s">
        <v>117</v>
      </c>
      <c r="Q158" s="52" t="s">
        <v>46</v>
      </c>
      <c r="R158" s="52" t="s">
        <v>121</v>
      </c>
      <c r="S158" s="52"/>
      <c r="T158" s="52" t="s">
        <v>1515</v>
      </c>
      <c r="U158" s="52" t="s">
        <v>1516</v>
      </c>
      <c r="V158" s="52" t="s">
        <v>1517</v>
      </c>
      <c r="W158" s="52" t="s">
        <v>1518</v>
      </c>
      <c r="X158" s="52" t="s">
        <v>117</v>
      </c>
      <c r="Y158" s="52" t="s">
        <v>117</v>
      </c>
      <c r="Z158" s="52" t="s">
        <v>117</v>
      </c>
      <c r="AA158" s="52" t="s">
        <v>117</v>
      </c>
      <c r="AB158" s="52">
        <v>6.0</v>
      </c>
      <c r="AC158" s="52" t="s">
        <v>117</v>
      </c>
      <c r="AD158" s="52" t="s">
        <v>512</v>
      </c>
      <c r="AE158" s="52" t="s">
        <v>121</v>
      </c>
      <c r="AF158" s="52" t="s">
        <v>122</v>
      </c>
      <c r="AG158" s="52" t="s">
        <v>117</v>
      </c>
      <c r="AH158" s="52" t="s">
        <v>1519</v>
      </c>
      <c r="AI158" s="52" t="s">
        <v>117</v>
      </c>
      <c r="AJ158" s="52" t="s">
        <v>117</v>
      </c>
      <c r="AK158" s="52" t="s">
        <v>121</v>
      </c>
      <c r="AL158" s="52" t="s">
        <v>122</v>
      </c>
      <c r="AM158" s="52" t="s">
        <v>138</v>
      </c>
      <c r="AN158" s="52" t="s">
        <v>121</v>
      </c>
      <c r="AO158" s="53"/>
      <c r="AP158" s="53"/>
      <c r="AQ158" s="52" t="s">
        <v>1094</v>
      </c>
      <c r="AR158" s="52" t="s">
        <v>368</v>
      </c>
      <c r="AS158" s="52" t="s">
        <v>1520</v>
      </c>
      <c r="AT158" s="52" t="s">
        <v>117</v>
      </c>
      <c r="AU158" s="52" t="s">
        <v>117</v>
      </c>
      <c r="AV158" s="52" t="s">
        <v>117</v>
      </c>
      <c r="AW158" s="52" t="s">
        <v>117</v>
      </c>
      <c r="AX158" s="53"/>
      <c r="AY158" s="53"/>
      <c r="AZ158" s="53"/>
      <c r="BA158" s="53"/>
      <c r="BB158" s="53"/>
      <c r="BC158" s="54"/>
    </row>
    <row r="159" ht="15.75" customHeight="1">
      <c r="A159" s="51" t="s">
        <v>1521</v>
      </c>
      <c r="B159" s="52">
        <v>38.0</v>
      </c>
      <c r="C159" s="53"/>
      <c r="D159" s="52" t="s">
        <v>1522</v>
      </c>
      <c r="E159" s="52" t="s">
        <v>1523</v>
      </c>
      <c r="F159" s="52" t="s">
        <v>1524</v>
      </c>
      <c r="G159" s="52" t="s">
        <v>109</v>
      </c>
      <c r="H159" s="52" t="s">
        <v>1525</v>
      </c>
      <c r="I159" s="52" t="s">
        <v>111</v>
      </c>
      <c r="J159" s="52" t="s">
        <v>1526</v>
      </c>
      <c r="K159" s="52">
        <v>7.07170079081E11</v>
      </c>
      <c r="L159" s="52" t="s">
        <v>879</v>
      </c>
      <c r="M159" s="52" t="s">
        <v>115</v>
      </c>
      <c r="N159" s="52" t="s">
        <v>3</v>
      </c>
      <c r="O159" s="52" t="s">
        <v>175</v>
      </c>
      <c r="P159" s="47" t="s">
        <v>117</v>
      </c>
      <c r="Q159" s="52" t="s">
        <v>46</v>
      </c>
      <c r="R159" s="52" t="s">
        <v>117</v>
      </c>
      <c r="S159" s="52"/>
      <c r="T159" s="52" t="s">
        <v>1527</v>
      </c>
      <c r="U159" s="52" t="s">
        <v>1527</v>
      </c>
      <c r="V159" s="52" t="s">
        <v>1528</v>
      </c>
      <c r="W159" s="52" t="s">
        <v>1529</v>
      </c>
      <c r="X159" s="52" t="s">
        <v>117</v>
      </c>
      <c r="Y159" s="52" t="s">
        <v>117</v>
      </c>
      <c r="Z159" s="52" t="s">
        <v>117</v>
      </c>
      <c r="AA159" s="52" t="s">
        <v>117</v>
      </c>
      <c r="AB159" s="52">
        <v>5.0</v>
      </c>
      <c r="AC159" s="52" t="s">
        <v>117</v>
      </c>
      <c r="AD159" s="52" t="s">
        <v>884</v>
      </c>
      <c r="AE159" s="52" t="s">
        <v>117</v>
      </c>
      <c r="AF159" s="52" t="s">
        <v>1530</v>
      </c>
      <c r="AG159" s="52" t="s">
        <v>121</v>
      </c>
      <c r="AH159" s="52" t="s">
        <v>122</v>
      </c>
      <c r="AI159" s="52" t="s">
        <v>117</v>
      </c>
      <c r="AJ159" s="52" t="s">
        <v>117</v>
      </c>
      <c r="AK159" s="52" t="s">
        <v>117</v>
      </c>
      <c r="AL159" s="52" t="s">
        <v>137</v>
      </c>
      <c r="AM159" s="52" t="s">
        <v>221</v>
      </c>
      <c r="AN159" s="52" t="s">
        <v>121</v>
      </c>
      <c r="AO159" s="53"/>
      <c r="AP159" s="53"/>
      <c r="AQ159" s="52" t="s">
        <v>237</v>
      </c>
      <c r="AR159" s="52" t="s">
        <v>156</v>
      </c>
      <c r="AS159" s="52" t="s">
        <v>1531</v>
      </c>
      <c r="AT159" s="52" t="s">
        <v>117</v>
      </c>
      <c r="AU159" s="52" t="s">
        <v>117</v>
      </c>
      <c r="AV159" s="52" t="s">
        <v>117</v>
      </c>
      <c r="AW159" s="52" t="s">
        <v>117</v>
      </c>
      <c r="AX159" s="53"/>
      <c r="AY159" s="53"/>
      <c r="AZ159" s="53"/>
      <c r="BA159" s="53"/>
      <c r="BB159" s="53"/>
      <c r="BC159" s="54"/>
    </row>
    <row r="160" ht="15.75" customHeight="1">
      <c r="A160" s="51" t="s">
        <v>1532</v>
      </c>
      <c r="B160" s="52">
        <v>38.0</v>
      </c>
      <c r="C160" s="53"/>
      <c r="D160" s="52" t="s">
        <v>1533</v>
      </c>
      <c r="E160" s="52" t="s">
        <v>1534</v>
      </c>
      <c r="F160" s="52" t="s">
        <v>1535</v>
      </c>
      <c r="G160" s="52" t="s">
        <v>109</v>
      </c>
      <c r="H160" s="52" t="s">
        <v>1536</v>
      </c>
      <c r="I160" s="52" t="s">
        <v>111</v>
      </c>
      <c r="J160" s="52" t="s">
        <v>647</v>
      </c>
      <c r="K160" s="55" t="s">
        <v>1537</v>
      </c>
      <c r="L160" s="52" t="s">
        <v>1538</v>
      </c>
      <c r="M160" s="52" t="s">
        <v>206</v>
      </c>
      <c r="N160" s="52" t="s">
        <v>3</v>
      </c>
      <c r="O160" s="52" t="s">
        <v>272</v>
      </c>
      <c r="P160" s="47" t="s">
        <v>117</v>
      </c>
      <c r="Q160" s="52" t="s">
        <v>48</v>
      </c>
      <c r="R160" s="52" t="s">
        <v>121</v>
      </c>
      <c r="S160" s="55"/>
      <c r="T160" s="55" t="s">
        <v>1539</v>
      </c>
      <c r="U160" s="55" t="s">
        <v>1540</v>
      </c>
      <c r="V160" s="55" t="s">
        <v>1541</v>
      </c>
      <c r="W160" s="52" t="s">
        <v>1542</v>
      </c>
      <c r="X160" s="52" t="s">
        <v>117</v>
      </c>
      <c r="Y160" s="52" t="s">
        <v>121</v>
      </c>
      <c r="Z160" s="52" t="s">
        <v>117</v>
      </c>
      <c r="AA160" s="52" t="s">
        <v>121</v>
      </c>
      <c r="AB160" s="52">
        <v>9.0</v>
      </c>
      <c r="AC160" s="52" t="s">
        <v>117</v>
      </c>
      <c r="AD160" s="52" t="s">
        <v>1543</v>
      </c>
      <c r="AE160" s="52" t="s">
        <v>121</v>
      </c>
      <c r="AF160" s="52" t="s">
        <v>122</v>
      </c>
      <c r="AG160" s="52" t="s">
        <v>117</v>
      </c>
      <c r="AH160" s="52" t="s">
        <v>220</v>
      </c>
      <c r="AI160" s="52" t="s">
        <v>117</v>
      </c>
      <c r="AJ160" s="52" t="s">
        <v>121</v>
      </c>
      <c r="AK160" s="52" t="s">
        <v>117</v>
      </c>
      <c r="AL160" s="52" t="s">
        <v>137</v>
      </c>
      <c r="AM160" s="52" t="s">
        <v>123</v>
      </c>
      <c r="AN160" s="52" t="s">
        <v>121</v>
      </c>
      <c r="AO160" s="53"/>
      <c r="AP160" s="53"/>
      <c r="AQ160" s="52" t="s">
        <v>1544</v>
      </c>
      <c r="AR160" s="52" t="s">
        <v>1545</v>
      </c>
      <c r="AS160" s="52" t="s">
        <v>1546</v>
      </c>
      <c r="AT160" s="52" t="s">
        <v>117</v>
      </c>
      <c r="AU160" s="52" t="s">
        <v>117</v>
      </c>
      <c r="AV160" s="52" t="s">
        <v>117</v>
      </c>
      <c r="AW160" s="52" t="s">
        <v>117</v>
      </c>
      <c r="AX160" s="53"/>
      <c r="AY160" s="53"/>
      <c r="AZ160" s="53"/>
      <c r="BA160" s="53"/>
      <c r="BB160" s="53"/>
      <c r="BC160" s="54"/>
    </row>
    <row r="161" ht="15.75" customHeight="1">
      <c r="A161" s="51" t="s">
        <v>1547</v>
      </c>
      <c r="B161" s="52">
        <v>35.0</v>
      </c>
      <c r="C161" s="53"/>
      <c r="D161" s="52" t="s">
        <v>1548</v>
      </c>
      <c r="E161" s="52" t="s">
        <v>1549</v>
      </c>
      <c r="F161" s="52" t="s">
        <v>1550</v>
      </c>
      <c r="G161" s="52" t="s">
        <v>109</v>
      </c>
      <c r="H161" s="52" t="s">
        <v>1551</v>
      </c>
      <c r="I161" s="52" t="s">
        <v>163</v>
      </c>
      <c r="J161" s="56">
        <v>39025.0</v>
      </c>
      <c r="K161" s="55" t="s">
        <v>1552</v>
      </c>
      <c r="L161" s="52" t="s">
        <v>257</v>
      </c>
      <c r="M161" s="52" t="s">
        <v>115</v>
      </c>
      <c r="N161" s="52" t="s">
        <v>3</v>
      </c>
      <c r="O161" s="52" t="s">
        <v>116</v>
      </c>
      <c r="P161" s="47" t="s">
        <v>117</v>
      </c>
      <c r="Q161" s="52" t="s">
        <v>50</v>
      </c>
      <c r="R161" s="52" t="s">
        <v>121</v>
      </c>
      <c r="S161" s="55"/>
      <c r="T161" s="55" t="s">
        <v>1553</v>
      </c>
      <c r="U161" s="55" t="s">
        <v>1553</v>
      </c>
      <c r="V161" s="55" t="s">
        <v>1554</v>
      </c>
      <c r="W161" s="52" t="s">
        <v>1555</v>
      </c>
      <c r="X161" s="52" t="s">
        <v>121</v>
      </c>
      <c r="Y161" s="52" t="s">
        <v>121</v>
      </c>
      <c r="Z161" s="52" t="s">
        <v>121</v>
      </c>
      <c r="AA161" s="52" t="s">
        <v>121</v>
      </c>
      <c r="AB161" s="52">
        <v>4.0</v>
      </c>
      <c r="AC161" s="52" t="s">
        <v>121</v>
      </c>
      <c r="AD161" s="52" t="s">
        <v>122</v>
      </c>
      <c r="AE161" s="52" t="s">
        <v>121</v>
      </c>
      <c r="AF161" s="52" t="s">
        <v>122</v>
      </c>
      <c r="AG161" s="52" t="s">
        <v>121</v>
      </c>
      <c r="AH161" s="52" t="s">
        <v>122</v>
      </c>
      <c r="AI161" s="52" t="s">
        <v>121</v>
      </c>
      <c r="AJ161" s="52" t="s">
        <v>121</v>
      </c>
      <c r="AK161" s="52" t="s">
        <v>121</v>
      </c>
      <c r="AL161" s="52" t="s">
        <v>122</v>
      </c>
      <c r="AM161" s="52" t="s">
        <v>123</v>
      </c>
      <c r="AN161" s="52" t="s">
        <v>121</v>
      </c>
      <c r="AO161" s="53"/>
      <c r="AP161" s="53"/>
      <c r="AQ161" s="52" t="s">
        <v>431</v>
      </c>
      <c r="AR161" s="52" t="s">
        <v>430</v>
      </c>
      <c r="AS161" s="52" t="s">
        <v>1556</v>
      </c>
      <c r="AT161" s="52" t="s">
        <v>117</v>
      </c>
      <c r="AU161" s="52" t="s">
        <v>117</v>
      </c>
      <c r="AV161" s="52" t="s">
        <v>117</v>
      </c>
      <c r="AW161" s="52" t="s">
        <v>117</v>
      </c>
      <c r="AX161" s="53"/>
      <c r="AY161" s="53"/>
      <c r="AZ161" s="53"/>
      <c r="BA161" s="53"/>
      <c r="BB161" s="53"/>
      <c r="BC161" s="54"/>
    </row>
    <row r="162" ht="15.75" customHeight="1">
      <c r="A162" s="51" t="s">
        <v>1557</v>
      </c>
      <c r="B162" s="52">
        <v>38.0</v>
      </c>
      <c r="C162" s="53"/>
      <c r="D162" s="52" t="s">
        <v>1558</v>
      </c>
      <c r="E162" s="52" t="s">
        <v>1559</v>
      </c>
      <c r="F162" s="52" t="s">
        <v>1560</v>
      </c>
      <c r="G162" s="52" t="s">
        <v>109</v>
      </c>
      <c r="H162" s="52" t="s">
        <v>1561</v>
      </c>
      <c r="I162" s="52" t="s">
        <v>111</v>
      </c>
      <c r="J162" s="52" t="s">
        <v>1562</v>
      </c>
      <c r="K162" s="52">
        <v>7.10250377086E11</v>
      </c>
      <c r="L162" s="52" t="s">
        <v>133</v>
      </c>
      <c r="M162" s="52" t="s">
        <v>115</v>
      </c>
      <c r="N162" s="52" t="s">
        <v>3</v>
      </c>
      <c r="O162" s="52" t="s">
        <v>1005</v>
      </c>
      <c r="P162" s="47" t="s">
        <v>117</v>
      </c>
      <c r="Q162" s="52" t="s">
        <v>44</v>
      </c>
      <c r="R162" s="52" t="s">
        <v>121</v>
      </c>
      <c r="S162" s="52"/>
      <c r="T162" s="52">
        <v>7.3862809E8</v>
      </c>
      <c r="U162" s="52">
        <v>7.3862809E8</v>
      </c>
      <c r="V162" s="52">
        <v>7.98399586E8</v>
      </c>
      <c r="W162" s="52" t="s">
        <v>1563</v>
      </c>
      <c r="X162" s="52" t="s">
        <v>117</v>
      </c>
      <c r="Y162" s="52" t="s">
        <v>117</v>
      </c>
      <c r="Z162" s="52" t="s">
        <v>117</v>
      </c>
      <c r="AA162" s="52" t="s">
        <v>117</v>
      </c>
      <c r="AB162" s="52">
        <v>4.0</v>
      </c>
      <c r="AC162" s="52" t="s">
        <v>117</v>
      </c>
      <c r="AD162" s="53"/>
      <c r="AE162" s="52" t="s">
        <v>121</v>
      </c>
      <c r="AF162" s="52" t="s">
        <v>122</v>
      </c>
      <c r="AG162" s="52" t="s">
        <v>121</v>
      </c>
      <c r="AH162" s="52" t="s">
        <v>122</v>
      </c>
      <c r="AI162" s="52" t="s">
        <v>117</v>
      </c>
      <c r="AJ162" s="52" t="s">
        <v>117</v>
      </c>
      <c r="AK162" s="52" t="s">
        <v>117</v>
      </c>
      <c r="AL162" s="52" t="s">
        <v>137</v>
      </c>
      <c r="AM162" s="52" t="s">
        <v>138</v>
      </c>
      <c r="AN162" s="53"/>
      <c r="AO162" s="53"/>
      <c r="AP162" s="53"/>
      <c r="AQ162" s="52" t="s">
        <v>141</v>
      </c>
      <c r="AR162" s="52" t="s">
        <v>1564</v>
      </c>
      <c r="AS162" s="52" t="s">
        <v>1565</v>
      </c>
      <c r="AT162" s="52" t="s">
        <v>117</v>
      </c>
      <c r="AU162" s="52" t="s">
        <v>117</v>
      </c>
      <c r="AV162" s="52" t="s">
        <v>117</v>
      </c>
      <c r="AW162" s="53"/>
      <c r="AX162" s="53"/>
      <c r="AY162" s="53"/>
      <c r="AZ162" s="53"/>
      <c r="BA162" s="53"/>
      <c r="BB162" s="53"/>
      <c r="BC162" s="54"/>
    </row>
    <row r="163" ht="15.75" customHeight="1">
      <c r="A163" s="51" t="s">
        <v>1566</v>
      </c>
      <c r="B163" s="52">
        <v>38.0</v>
      </c>
      <c r="C163" s="53"/>
      <c r="D163" s="52" t="s">
        <v>1567</v>
      </c>
      <c r="E163" s="52" t="s">
        <v>1568</v>
      </c>
      <c r="F163" s="52" t="s">
        <v>1569</v>
      </c>
      <c r="G163" s="52" t="s">
        <v>109</v>
      </c>
      <c r="H163" s="52" t="s">
        <v>1570</v>
      </c>
      <c r="I163" s="52" t="s">
        <v>111</v>
      </c>
      <c r="J163" s="52" t="s">
        <v>458</v>
      </c>
      <c r="K163" s="53"/>
      <c r="L163" s="52" t="s">
        <v>205</v>
      </c>
      <c r="M163" s="52" t="s">
        <v>206</v>
      </c>
      <c r="N163" s="52" t="s">
        <v>3</v>
      </c>
      <c r="O163" s="52" t="s">
        <v>519</v>
      </c>
      <c r="P163" s="47" t="s">
        <v>117</v>
      </c>
      <c r="Q163" s="52" t="s">
        <v>48</v>
      </c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7"/>
      <c r="AF163" s="53"/>
      <c r="AG163" s="57"/>
      <c r="AH163" s="53"/>
      <c r="AI163" s="57"/>
      <c r="AJ163" s="53"/>
      <c r="AK163" s="53"/>
      <c r="AL163" s="57"/>
      <c r="AM163" s="57"/>
      <c r="AN163" s="53"/>
      <c r="AO163" s="53"/>
      <c r="AP163" s="53"/>
      <c r="AQ163" s="53"/>
      <c r="AR163" s="53"/>
      <c r="AS163" s="53"/>
      <c r="AT163" s="52" t="s">
        <v>117</v>
      </c>
      <c r="AU163" s="52" t="s">
        <v>117</v>
      </c>
      <c r="AV163" s="52" t="s">
        <v>117</v>
      </c>
      <c r="AW163" s="57"/>
      <c r="AX163" s="53"/>
      <c r="AY163" s="53"/>
      <c r="AZ163" s="53"/>
      <c r="BA163" s="53"/>
      <c r="BB163" s="53"/>
      <c r="BC163" s="54"/>
    </row>
    <row r="164" ht="15.75" customHeight="1">
      <c r="A164" s="51" t="s">
        <v>1571</v>
      </c>
      <c r="B164" s="52">
        <v>36.0</v>
      </c>
      <c r="C164" s="53"/>
      <c r="D164" s="52" t="s">
        <v>1572</v>
      </c>
      <c r="E164" s="52" t="s">
        <v>1573</v>
      </c>
      <c r="F164" s="52" t="s">
        <v>1574</v>
      </c>
      <c r="G164" s="52" t="s">
        <v>109</v>
      </c>
      <c r="H164" s="52" t="s">
        <v>1575</v>
      </c>
      <c r="I164" s="52" t="s">
        <v>111</v>
      </c>
      <c r="J164" s="52" t="s">
        <v>1576</v>
      </c>
      <c r="K164" s="53"/>
      <c r="L164" s="52" t="s">
        <v>919</v>
      </c>
      <c r="M164" s="52" t="s">
        <v>920</v>
      </c>
      <c r="N164" s="52" t="s">
        <v>3</v>
      </c>
      <c r="O164" s="52" t="s">
        <v>230</v>
      </c>
      <c r="P164" s="47" t="s">
        <v>121</v>
      </c>
      <c r="Q164" s="52" t="s">
        <v>44</v>
      </c>
      <c r="R164" s="52" t="s">
        <v>121</v>
      </c>
      <c r="S164" s="52"/>
      <c r="T164" s="52">
        <v>6.17914014E8</v>
      </c>
      <c r="U164" s="52">
        <v>6.17914014E8</v>
      </c>
      <c r="V164" s="52">
        <v>6.81567296E8</v>
      </c>
      <c r="W164" s="52" t="s">
        <v>1577</v>
      </c>
      <c r="X164" s="52" t="s">
        <v>117</v>
      </c>
      <c r="Y164" s="52" t="s">
        <v>121</v>
      </c>
      <c r="Z164" s="52" t="s">
        <v>117</v>
      </c>
      <c r="AA164" s="52" t="s">
        <v>121</v>
      </c>
      <c r="AB164" s="52">
        <v>7.0</v>
      </c>
      <c r="AC164" s="52" t="s">
        <v>117</v>
      </c>
      <c r="AD164" s="52" t="s">
        <v>884</v>
      </c>
      <c r="AE164" s="52" t="s">
        <v>121</v>
      </c>
      <c r="AF164" s="52" t="s">
        <v>122</v>
      </c>
      <c r="AG164" s="52" t="s">
        <v>121</v>
      </c>
      <c r="AH164" s="52" t="s">
        <v>122</v>
      </c>
      <c r="AI164" s="52" t="s">
        <v>117</v>
      </c>
      <c r="AJ164" s="52" t="s">
        <v>121</v>
      </c>
      <c r="AK164" s="52" t="s">
        <v>121</v>
      </c>
      <c r="AL164" s="52" t="s">
        <v>122</v>
      </c>
      <c r="AM164" s="52" t="s">
        <v>138</v>
      </c>
      <c r="AN164" s="53"/>
      <c r="AO164" s="53"/>
      <c r="AP164" s="53"/>
      <c r="AQ164" s="53"/>
      <c r="AR164" s="53"/>
      <c r="AS164" s="53"/>
      <c r="AT164" s="52" t="s">
        <v>117</v>
      </c>
      <c r="AU164" s="52" t="s">
        <v>117</v>
      </c>
      <c r="AV164" s="52" t="s">
        <v>121</v>
      </c>
      <c r="AW164" s="57"/>
      <c r="AX164" s="53"/>
      <c r="AY164" s="53"/>
      <c r="AZ164" s="53"/>
      <c r="BA164" s="53"/>
      <c r="BB164" s="53"/>
      <c r="BC164" s="54"/>
    </row>
    <row r="165" ht="15.75" customHeight="1">
      <c r="A165" s="51" t="s">
        <v>1578</v>
      </c>
      <c r="B165" s="52">
        <v>39.0</v>
      </c>
      <c r="C165" s="53"/>
      <c r="D165" s="52" t="s">
        <v>1579</v>
      </c>
      <c r="E165" s="52" t="s">
        <v>1580</v>
      </c>
      <c r="F165" s="52" t="s">
        <v>1581</v>
      </c>
      <c r="G165" s="52" t="s">
        <v>109</v>
      </c>
      <c r="H165" s="52" t="s">
        <v>1582</v>
      </c>
      <c r="I165" s="52" t="s">
        <v>163</v>
      </c>
      <c r="J165" s="56">
        <v>38969.0</v>
      </c>
      <c r="K165" s="52" t="s">
        <v>1583</v>
      </c>
      <c r="L165" s="52" t="s">
        <v>229</v>
      </c>
      <c r="M165" s="52" t="s">
        <v>115</v>
      </c>
      <c r="N165" s="52" t="s">
        <v>3</v>
      </c>
      <c r="O165" s="52" t="s">
        <v>272</v>
      </c>
      <c r="P165" s="47" t="s">
        <v>117</v>
      </c>
      <c r="Q165" s="52" t="s">
        <v>46</v>
      </c>
      <c r="R165" s="52" t="s">
        <v>117</v>
      </c>
      <c r="S165" s="52"/>
      <c r="T165" s="52" t="s">
        <v>1584</v>
      </c>
      <c r="U165" s="52" t="s">
        <v>1584</v>
      </c>
      <c r="V165" s="52" t="s">
        <v>1585</v>
      </c>
      <c r="W165" s="52" t="s">
        <v>1586</v>
      </c>
      <c r="X165" s="52" t="s">
        <v>117</v>
      </c>
      <c r="Y165" s="52" t="s">
        <v>117</v>
      </c>
      <c r="Z165" s="52" t="s">
        <v>117</v>
      </c>
      <c r="AA165" s="52" t="s">
        <v>117</v>
      </c>
      <c r="AB165" s="52">
        <v>7.0</v>
      </c>
      <c r="AC165" s="52" t="s">
        <v>121</v>
      </c>
      <c r="AD165" s="52" t="s">
        <v>122</v>
      </c>
      <c r="AE165" s="52" t="s">
        <v>117</v>
      </c>
      <c r="AF165" s="52" t="s">
        <v>1587</v>
      </c>
      <c r="AG165" s="52" t="s">
        <v>121</v>
      </c>
      <c r="AH165" s="52" t="s">
        <v>122</v>
      </c>
      <c r="AI165" s="52" t="s">
        <v>121</v>
      </c>
      <c r="AJ165" s="52" t="s">
        <v>117</v>
      </c>
      <c r="AK165" s="52" t="s">
        <v>121</v>
      </c>
      <c r="AL165" s="52" t="s">
        <v>122</v>
      </c>
      <c r="AM165" s="52" t="s">
        <v>138</v>
      </c>
      <c r="AN165" s="52" t="s">
        <v>121</v>
      </c>
      <c r="AO165" s="53"/>
      <c r="AP165" s="53"/>
      <c r="AQ165" s="52" t="s">
        <v>180</v>
      </c>
      <c r="AR165" s="52" t="s">
        <v>262</v>
      </c>
      <c r="AS165" s="52" t="s">
        <v>734</v>
      </c>
      <c r="AT165" s="52" t="s">
        <v>117</v>
      </c>
      <c r="AU165" s="52" t="s">
        <v>117</v>
      </c>
      <c r="AV165" s="52" t="s">
        <v>117</v>
      </c>
      <c r="AW165" s="53"/>
      <c r="AX165" s="53"/>
      <c r="AY165" s="53"/>
      <c r="AZ165" s="53"/>
      <c r="BA165" s="53"/>
      <c r="BB165" s="53"/>
      <c r="BC165" s="54"/>
    </row>
    <row r="166" ht="15.75" customHeight="1">
      <c r="A166" s="51" t="s">
        <v>1588</v>
      </c>
      <c r="B166" s="52">
        <v>40.0</v>
      </c>
      <c r="C166" s="53"/>
      <c r="D166" s="52" t="s">
        <v>1589</v>
      </c>
      <c r="E166" s="52" t="s">
        <v>1590</v>
      </c>
      <c r="F166" s="52" t="s">
        <v>1591</v>
      </c>
      <c r="G166" s="52" t="s">
        <v>109</v>
      </c>
      <c r="H166" s="52" t="s">
        <v>1592</v>
      </c>
      <c r="I166" s="52" t="s">
        <v>111</v>
      </c>
      <c r="J166" s="56">
        <v>39337.0</v>
      </c>
      <c r="K166" s="55" t="s">
        <v>1593</v>
      </c>
      <c r="L166" s="52" t="s">
        <v>1409</v>
      </c>
      <c r="M166" s="52" t="s">
        <v>1410</v>
      </c>
      <c r="N166" s="52" t="s">
        <v>3</v>
      </c>
      <c r="O166" s="52" t="s">
        <v>1440</v>
      </c>
      <c r="P166" s="47" t="s">
        <v>117</v>
      </c>
      <c r="Q166" s="52" t="s">
        <v>48</v>
      </c>
      <c r="R166" s="52" t="s">
        <v>121</v>
      </c>
      <c r="S166" s="55"/>
      <c r="T166" s="55" t="s">
        <v>1594</v>
      </c>
      <c r="U166" s="55" t="s">
        <v>1594</v>
      </c>
      <c r="V166" s="55" t="s">
        <v>1595</v>
      </c>
      <c r="W166" s="52" t="s">
        <v>1596</v>
      </c>
      <c r="X166" s="52" t="s">
        <v>117</v>
      </c>
      <c r="Y166" s="52" t="s">
        <v>117</v>
      </c>
      <c r="Z166" s="52" t="s">
        <v>117</v>
      </c>
      <c r="AA166" s="52" t="s">
        <v>117</v>
      </c>
      <c r="AB166" s="52">
        <v>4.0</v>
      </c>
      <c r="AC166" s="52" t="s">
        <v>117</v>
      </c>
      <c r="AD166" s="52" t="s">
        <v>1597</v>
      </c>
      <c r="AE166" s="52" t="s">
        <v>121</v>
      </c>
      <c r="AF166" s="52" t="s">
        <v>122</v>
      </c>
      <c r="AG166" s="52" t="s">
        <v>121</v>
      </c>
      <c r="AH166" s="52" t="s">
        <v>122</v>
      </c>
      <c r="AI166" s="52" t="s">
        <v>117</v>
      </c>
      <c r="AJ166" s="52" t="s">
        <v>121</v>
      </c>
      <c r="AK166" s="52" t="s">
        <v>117</v>
      </c>
      <c r="AL166" s="52" t="s">
        <v>137</v>
      </c>
      <c r="AM166" s="52" t="s">
        <v>123</v>
      </c>
      <c r="AN166" s="52" t="s">
        <v>121</v>
      </c>
      <c r="AO166" s="53"/>
      <c r="AP166" s="53"/>
      <c r="AQ166" s="52" t="s">
        <v>1598</v>
      </c>
      <c r="AR166" s="52" t="s">
        <v>1180</v>
      </c>
      <c r="AS166" s="52" t="s">
        <v>1447</v>
      </c>
      <c r="AT166" s="52" t="s">
        <v>117</v>
      </c>
      <c r="AU166" s="52" t="s">
        <v>117</v>
      </c>
      <c r="AV166" s="52" t="s">
        <v>117</v>
      </c>
      <c r="AW166" s="57"/>
      <c r="AX166" s="53"/>
      <c r="AY166" s="53"/>
      <c r="AZ166" s="53"/>
      <c r="BA166" s="53"/>
      <c r="BB166" s="53"/>
      <c r="BC166" s="54"/>
    </row>
    <row r="167" ht="15.75" customHeight="1">
      <c r="A167" s="51" t="s">
        <v>1599</v>
      </c>
      <c r="B167" s="52">
        <v>36.0</v>
      </c>
      <c r="C167" s="53"/>
      <c r="D167" s="52" t="s">
        <v>1600</v>
      </c>
      <c r="E167" s="52" t="s">
        <v>1601</v>
      </c>
      <c r="F167" s="52" t="s">
        <v>1602</v>
      </c>
      <c r="G167" s="52" t="s">
        <v>109</v>
      </c>
      <c r="H167" s="52" t="s">
        <v>1603</v>
      </c>
      <c r="I167" s="52" t="s">
        <v>111</v>
      </c>
      <c r="J167" s="52" t="s">
        <v>1604</v>
      </c>
      <c r="K167" s="53"/>
      <c r="L167" s="52" t="s">
        <v>245</v>
      </c>
      <c r="M167" s="52" t="s">
        <v>246</v>
      </c>
      <c r="N167" s="52" t="s">
        <v>42</v>
      </c>
      <c r="O167" s="52" t="s">
        <v>230</v>
      </c>
      <c r="P167" s="48"/>
      <c r="Q167" s="52" t="s">
        <v>44</v>
      </c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7"/>
      <c r="AJ167" s="53"/>
      <c r="AK167" s="53"/>
      <c r="AL167" s="57"/>
      <c r="AM167" s="53"/>
      <c r="AN167" s="53"/>
      <c r="AO167" s="53"/>
      <c r="AP167" s="53"/>
      <c r="AQ167" s="53"/>
      <c r="AR167" s="53"/>
      <c r="AS167" s="53"/>
      <c r="AT167" s="52" t="s">
        <v>117</v>
      </c>
      <c r="AU167" s="52" t="s">
        <v>117</v>
      </c>
      <c r="AV167" s="52" t="s">
        <v>117</v>
      </c>
      <c r="AW167" s="57"/>
      <c r="AX167" s="53"/>
      <c r="AY167" s="53"/>
      <c r="AZ167" s="53"/>
      <c r="BA167" s="53"/>
      <c r="BB167" s="53"/>
      <c r="BC167" s="54"/>
    </row>
    <row r="168" ht="15.75" customHeight="1">
      <c r="A168" s="51" t="s">
        <v>1605</v>
      </c>
      <c r="B168" s="52">
        <v>35.0</v>
      </c>
      <c r="C168" s="53"/>
      <c r="D168" s="52" t="s">
        <v>1606</v>
      </c>
      <c r="E168" s="52" t="s">
        <v>1607</v>
      </c>
      <c r="F168" s="52" t="s">
        <v>1608</v>
      </c>
      <c r="G168" s="52" t="s">
        <v>109</v>
      </c>
      <c r="H168" s="52" t="s">
        <v>1609</v>
      </c>
      <c r="I168" s="52" t="s">
        <v>163</v>
      </c>
      <c r="J168" s="52" t="s">
        <v>1610</v>
      </c>
      <c r="K168" s="52">
        <v>8.0513614308E11</v>
      </c>
      <c r="L168" s="52" t="s">
        <v>298</v>
      </c>
      <c r="M168" s="52" t="s">
        <v>115</v>
      </c>
      <c r="N168" s="52" t="s">
        <v>3</v>
      </c>
      <c r="O168" s="52" t="s">
        <v>175</v>
      </c>
      <c r="P168" s="47" t="s">
        <v>117</v>
      </c>
      <c r="Q168" s="52" t="s">
        <v>46</v>
      </c>
      <c r="R168" s="52" t="s">
        <v>121</v>
      </c>
      <c r="S168" s="52"/>
      <c r="T168" s="52" t="s">
        <v>1611</v>
      </c>
      <c r="U168" s="52" t="s">
        <v>1611</v>
      </c>
      <c r="V168" s="52" t="s">
        <v>1612</v>
      </c>
      <c r="W168" s="52" t="s">
        <v>1613</v>
      </c>
      <c r="X168" s="52" t="s">
        <v>117</v>
      </c>
      <c r="Y168" s="52" t="s">
        <v>117</v>
      </c>
      <c r="Z168" s="52" t="s">
        <v>121</v>
      </c>
      <c r="AA168" s="52" t="s">
        <v>121</v>
      </c>
      <c r="AB168" s="52">
        <v>8.0</v>
      </c>
      <c r="AC168" s="52" t="s">
        <v>121</v>
      </c>
      <c r="AD168" s="52" t="s">
        <v>122</v>
      </c>
      <c r="AE168" s="52" t="s">
        <v>121</v>
      </c>
      <c r="AF168" s="52" t="s">
        <v>122</v>
      </c>
      <c r="AG168" s="52" t="s">
        <v>121</v>
      </c>
      <c r="AH168" s="52" t="s">
        <v>122</v>
      </c>
      <c r="AI168" s="52" t="s">
        <v>117</v>
      </c>
      <c r="AJ168" s="52" t="s">
        <v>121</v>
      </c>
      <c r="AK168" s="52" t="s">
        <v>117</v>
      </c>
      <c r="AL168" s="52" t="s">
        <v>632</v>
      </c>
      <c r="AM168" s="52" t="s">
        <v>138</v>
      </c>
      <c r="AN168" s="52" t="s">
        <v>121</v>
      </c>
      <c r="AO168" s="53"/>
      <c r="AP168" s="53"/>
      <c r="AQ168" s="52" t="s">
        <v>1154</v>
      </c>
      <c r="AR168" s="52" t="s">
        <v>355</v>
      </c>
      <c r="AS168" s="52" t="s">
        <v>180</v>
      </c>
      <c r="AT168" s="52" t="s">
        <v>117</v>
      </c>
      <c r="AU168" s="52" t="s">
        <v>117</v>
      </c>
      <c r="AV168" s="52" t="s">
        <v>117</v>
      </c>
      <c r="AW168" s="52" t="s">
        <v>117</v>
      </c>
      <c r="AX168" s="53"/>
      <c r="AY168" s="53"/>
      <c r="AZ168" s="53"/>
      <c r="BA168" s="53"/>
      <c r="BB168" s="53"/>
      <c r="BC168" s="54"/>
    </row>
    <row r="169" ht="15.75" customHeight="1">
      <c r="A169" s="51" t="s">
        <v>1614</v>
      </c>
      <c r="B169" s="52">
        <v>40.0</v>
      </c>
      <c r="C169" s="53"/>
      <c r="D169" s="52" t="s">
        <v>1615</v>
      </c>
      <c r="E169" s="52" t="s">
        <v>1616</v>
      </c>
      <c r="F169" s="52" t="s">
        <v>1617</v>
      </c>
      <c r="G169" s="52" t="s">
        <v>109</v>
      </c>
      <c r="H169" s="52" t="s">
        <v>1618</v>
      </c>
      <c r="I169" s="52" t="s">
        <v>111</v>
      </c>
      <c r="J169" s="56">
        <v>39335.0</v>
      </c>
      <c r="K169" s="52">
        <v>7.10090559083E11</v>
      </c>
      <c r="L169" s="52" t="s">
        <v>768</v>
      </c>
      <c r="M169" s="52" t="s">
        <v>769</v>
      </c>
      <c r="N169" s="52" t="s">
        <v>3</v>
      </c>
      <c r="O169" s="52" t="s">
        <v>175</v>
      </c>
      <c r="P169" s="47" t="s">
        <v>117</v>
      </c>
      <c r="Q169" s="52" t="s">
        <v>44</v>
      </c>
      <c r="R169" s="52" t="s">
        <v>121</v>
      </c>
      <c r="S169" s="52"/>
      <c r="T169" s="52">
        <v>7.12205929E8</v>
      </c>
      <c r="U169" s="52">
        <v>7.12205929E8</v>
      </c>
      <c r="V169" s="52">
        <v>6.04083747E8</v>
      </c>
      <c r="W169" s="52" t="s">
        <v>1619</v>
      </c>
      <c r="X169" s="52" t="s">
        <v>117</v>
      </c>
      <c r="Y169" s="52" t="s">
        <v>121</v>
      </c>
      <c r="Z169" s="52" t="s">
        <v>117</v>
      </c>
      <c r="AA169" s="52" t="s">
        <v>121</v>
      </c>
      <c r="AB169" s="52">
        <v>11.0</v>
      </c>
      <c r="AC169" s="52" t="s">
        <v>121</v>
      </c>
      <c r="AD169" s="52" t="s">
        <v>122</v>
      </c>
      <c r="AE169" s="57"/>
      <c r="AF169" s="52" t="s">
        <v>288</v>
      </c>
      <c r="AG169" s="52" t="s">
        <v>121</v>
      </c>
      <c r="AH169" s="52" t="s">
        <v>122</v>
      </c>
      <c r="AI169" s="52" t="s">
        <v>117</v>
      </c>
      <c r="AJ169" s="52" t="s">
        <v>121</v>
      </c>
      <c r="AK169" s="52" t="s">
        <v>121</v>
      </c>
      <c r="AL169" s="52" t="s">
        <v>122</v>
      </c>
      <c r="AM169" s="52" t="s">
        <v>138</v>
      </c>
      <c r="AN169" s="52" t="s">
        <v>121</v>
      </c>
      <c r="AO169" s="53"/>
      <c r="AP169" s="53"/>
      <c r="AQ169" s="52" t="s">
        <v>125</v>
      </c>
      <c r="AR169" s="52" t="s">
        <v>404</v>
      </c>
      <c r="AS169" s="52" t="s">
        <v>1620</v>
      </c>
      <c r="AT169" s="52" t="s">
        <v>117</v>
      </c>
      <c r="AU169" s="52" t="s">
        <v>117</v>
      </c>
      <c r="AV169" s="52" t="s">
        <v>117</v>
      </c>
      <c r="AW169" s="57"/>
      <c r="AX169" s="53"/>
      <c r="AY169" s="53"/>
      <c r="AZ169" s="53"/>
      <c r="BA169" s="53"/>
      <c r="BB169" s="53"/>
      <c r="BC169" s="54"/>
    </row>
    <row r="170" ht="15.75" customHeight="1">
      <c r="A170" s="51" t="s">
        <v>1621</v>
      </c>
      <c r="B170" s="52">
        <v>37.0</v>
      </c>
      <c r="C170" s="53"/>
      <c r="D170" s="52" t="s">
        <v>1622</v>
      </c>
      <c r="E170" s="52" t="s">
        <v>1623</v>
      </c>
      <c r="F170" s="52" t="s">
        <v>1624</v>
      </c>
      <c r="G170" s="52" t="s">
        <v>109</v>
      </c>
      <c r="H170" s="52" t="s">
        <v>1625</v>
      </c>
      <c r="I170" s="52" t="s">
        <v>111</v>
      </c>
      <c r="J170" s="56">
        <v>39203.0</v>
      </c>
      <c r="K170" s="53"/>
      <c r="L170" s="52" t="s">
        <v>205</v>
      </c>
      <c r="M170" s="52" t="s">
        <v>206</v>
      </c>
      <c r="N170" s="52" t="s">
        <v>3</v>
      </c>
      <c r="O170" s="52" t="s">
        <v>383</v>
      </c>
      <c r="P170" s="47" t="s">
        <v>117</v>
      </c>
      <c r="Q170" s="52" t="s">
        <v>48</v>
      </c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7"/>
      <c r="AF170" s="53"/>
      <c r="AG170" s="57"/>
      <c r="AH170" s="53"/>
      <c r="AI170" s="57"/>
      <c r="AJ170" s="53"/>
      <c r="AK170" s="53"/>
      <c r="AL170" s="57"/>
      <c r="AM170" s="57"/>
      <c r="AN170" s="53"/>
      <c r="AO170" s="53"/>
      <c r="AP170" s="53"/>
      <c r="AQ170" s="53"/>
      <c r="AR170" s="53"/>
      <c r="AS170" s="53"/>
      <c r="AT170" s="52" t="s">
        <v>117</v>
      </c>
      <c r="AU170" s="52" t="s">
        <v>117</v>
      </c>
      <c r="AV170" s="52" t="s">
        <v>117</v>
      </c>
      <c r="AW170" s="57"/>
      <c r="AX170" s="53"/>
      <c r="AY170" s="53"/>
      <c r="AZ170" s="53"/>
      <c r="BA170" s="53"/>
      <c r="BB170" s="53"/>
      <c r="BC170" s="54"/>
    </row>
    <row r="171" ht="15.75" customHeight="1">
      <c r="A171" s="51" t="s">
        <v>1626</v>
      </c>
      <c r="B171" s="52">
        <v>44.0</v>
      </c>
      <c r="C171" s="53"/>
      <c r="D171" s="52" t="s">
        <v>1615</v>
      </c>
      <c r="E171" s="52" t="s">
        <v>1627</v>
      </c>
      <c r="F171" s="52" t="s">
        <v>1628</v>
      </c>
      <c r="G171" s="52" t="s">
        <v>109</v>
      </c>
      <c r="H171" s="52" t="s">
        <v>1629</v>
      </c>
      <c r="I171" s="52" t="s">
        <v>163</v>
      </c>
      <c r="J171" s="52" t="s">
        <v>1630</v>
      </c>
      <c r="K171" s="52">
        <v>8.03186113087E11</v>
      </c>
      <c r="L171" s="52" t="s">
        <v>229</v>
      </c>
      <c r="M171" s="52" t="s">
        <v>115</v>
      </c>
      <c r="N171" s="52" t="s">
        <v>3</v>
      </c>
      <c r="O171" s="52" t="s">
        <v>272</v>
      </c>
      <c r="P171" s="47" t="s">
        <v>117</v>
      </c>
      <c r="Q171" s="52" t="s">
        <v>46</v>
      </c>
      <c r="R171" s="52" t="s">
        <v>117</v>
      </c>
      <c r="S171" s="52"/>
      <c r="T171" s="52" t="s">
        <v>1631</v>
      </c>
      <c r="U171" s="52" t="s">
        <v>1631</v>
      </c>
      <c r="V171" s="52" t="s">
        <v>1632</v>
      </c>
      <c r="W171" s="52" t="s">
        <v>1633</v>
      </c>
      <c r="X171" s="52" t="s">
        <v>117</v>
      </c>
      <c r="Y171" s="52" t="s">
        <v>117</v>
      </c>
      <c r="Z171" s="52" t="s">
        <v>117</v>
      </c>
      <c r="AA171" s="52" t="s">
        <v>121</v>
      </c>
      <c r="AB171" s="52">
        <v>7.0</v>
      </c>
      <c r="AC171" s="52" t="s">
        <v>117</v>
      </c>
      <c r="AD171" s="52" t="s">
        <v>288</v>
      </c>
      <c r="AE171" s="52" t="s">
        <v>121</v>
      </c>
      <c r="AF171" s="52" t="s">
        <v>122</v>
      </c>
      <c r="AG171" s="52" t="s">
        <v>117</v>
      </c>
      <c r="AH171" s="52" t="s">
        <v>884</v>
      </c>
      <c r="AI171" s="52" t="s">
        <v>117</v>
      </c>
      <c r="AJ171" s="52" t="s">
        <v>121</v>
      </c>
      <c r="AK171" s="52" t="s">
        <v>117</v>
      </c>
      <c r="AL171" s="52" t="s">
        <v>137</v>
      </c>
      <c r="AM171" s="52" t="s">
        <v>138</v>
      </c>
      <c r="AN171" s="52" t="s">
        <v>121</v>
      </c>
      <c r="AO171" s="53"/>
      <c r="AP171" s="53"/>
      <c r="AQ171" s="52" t="s">
        <v>125</v>
      </c>
      <c r="AR171" s="52" t="s">
        <v>180</v>
      </c>
      <c r="AS171" s="52" t="s">
        <v>734</v>
      </c>
      <c r="AT171" s="52" t="s">
        <v>117</v>
      </c>
      <c r="AU171" s="52" t="s">
        <v>117</v>
      </c>
      <c r="AV171" s="52" t="s">
        <v>117</v>
      </c>
      <c r="AW171" s="52" t="s">
        <v>117</v>
      </c>
      <c r="AX171" s="53"/>
      <c r="AY171" s="53"/>
      <c r="AZ171" s="53"/>
      <c r="BA171" s="53"/>
      <c r="BB171" s="53"/>
      <c r="BC171" s="54"/>
    </row>
    <row r="172" ht="15.75" customHeight="1">
      <c r="A172" s="51" t="s">
        <v>1634</v>
      </c>
      <c r="B172" s="52">
        <v>37.0</v>
      </c>
      <c r="C172" s="53"/>
      <c r="D172" s="52" t="s">
        <v>1635</v>
      </c>
      <c r="E172" s="52" t="s">
        <v>1636</v>
      </c>
      <c r="F172" s="52" t="s">
        <v>1637</v>
      </c>
      <c r="G172" s="52" t="s">
        <v>109</v>
      </c>
      <c r="H172" s="52" t="s">
        <v>1638</v>
      </c>
      <c r="I172" s="52" t="s">
        <v>111</v>
      </c>
      <c r="J172" s="52" t="s">
        <v>1267</v>
      </c>
      <c r="K172" s="55" t="s">
        <v>1639</v>
      </c>
      <c r="L172" s="52" t="s">
        <v>1423</v>
      </c>
      <c r="M172" s="52" t="s">
        <v>1224</v>
      </c>
      <c r="N172" s="52" t="s">
        <v>3</v>
      </c>
      <c r="O172" s="52" t="s">
        <v>566</v>
      </c>
      <c r="P172" s="48"/>
      <c r="Q172" s="52" t="s">
        <v>50</v>
      </c>
      <c r="R172" s="52" t="s">
        <v>121</v>
      </c>
      <c r="S172" s="55"/>
      <c r="T172" s="55" t="s">
        <v>1640</v>
      </c>
      <c r="U172" s="55" t="s">
        <v>1640</v>
      </c>
      <c r="V172" s="55" t="s">
        <v>1641</v>
      </c>
      <c r="W172" s="52" t="s">
        <v>1642</v>
      </c>
      <c r="X172" s="52" t="s">
        <v>121</v>
      </c>
      <c r="Y172" s="52" t="s">
        <v>117</v>
      </c>
      <c r="Z172" s="52" t="s">
        <v>121</v>
      </c>
      <c r="AA172" s="52" t="s">
        <v>121</v>
      </c>
      <c r="AB172" s="52">
        <v>9.0</v>
      </c>
      <c r="AC172" s="52" t="s">
        <v>121</v>
      </c>
      <c r="AD172" s="52" t="s">
        <v>122</v>
      </c>
      <c r="AE172" s="52" t="s">
        <v>117</v>
      </c>
      <c r="AF172" s="52" t="s">
        <v>1643</v>
      </c>
      <c r="AG172" s="52" t="s">
        <v>117</v>
      </c>
      <c r="AH172" s="52" t="s">
        <v>1318</v>
      </c>
      <c r="AI172" s="52" t="s">
        <v>121</v>
      </c>
      <c r="AJ172" s="52" t="s">
        <v>121</v>
      </c>
      <c r="AK172" s="52" t="s">
        <v>121</v>
      </c>
      <c r="AL172" s="52" t="s">
        <v>122</v>
      </c>
      <c r="AM172" s="52" t="s">
        <v>138</v>
      </c>
      <c r="AN172" s="52" t="s">
        <v>121</v>
      </c>
      <c r="AO172" s="53"/>
      <c r="AP172" s="53"/>
      <c r="AQ172" s="52" t="s">
        <v>124</v>
      </c>
      <c r="AR172" s="52" t="s">
        <v>192</v>
      </c>
      <c r="AS172" s="52" t="s">
        <v>922</v>
      </c>
      <c r="AT172" s="52" t="s">
        <v>117</v>
      </c>
      <c r="AU172" s="52" t="s">
        <v>117</v>
      </c>
      <c r="AV172" s="52" t="s">
        <v>121</v>
      </c>
      <c r="AW172" s="57"/>
      <c r="AX172" s="53"/>
      <c r="AY172" s="53"/>
      <c r="AZ172" s="53"/>
      <c r="BA172" s="53"/>
      <c r="BB172" s="53"/>
      <c r="BC172" s="54"/>
    </row>
    <row r="173" ht="15.75" customHeight="1">
      <c r="A173" s="51" t="s">
        <v>1644</v>
      </c>
      <c r="B173" s="53"/>
      <c r="C173" s="53"/>
      <c r="D173" s="52" t="s">
        <v>1645</v>
      </c>
      <c r="E173" s="52" t="s">
        <v>1646</v>
      </c>
      <c r="F173" s="52" t="s">
        <v>1647</v>
      </c>
      <c r="G173" s="52" t="s">
        <v>109</v>
      </c>
      <c r="H173" s="52" t="s">
        <v>1648</v>
      </c>
      <c r="I173" s="57"/>
      <c r="J173" s="52" t="s">
        <v>1649</v>
      </c>
      <c r="K173" s="55" t="s">
        <v>1650</v>
      </c>
      <c r="L173" s="52" t="s">
        <v>487</v>
      </c>
      <c r="M173" s="53"/>
      <c r="N173" s="52" t="s">
        <v>3</v>
      </c>
      <c r="O173" s="52" t="s">
        <v>1651</v>
      </c>
      <c r="P173" s="48"/>
      <c r="Q173" s="52" t="s">
        <v>48</v>
      </c>
      <c r="R173" s="52" t="s">
        <v>121</v>
      </c>
      <c r="S173" s="55"/>
      <c r="T173" s="55" t="s">
        <v>1652</v>
      </c>
      <c r="U173" s="55" t="s">
        <v>1652</v>
      </c>
      <c r="V173" s="55" t="s">
        <v>1653</v>
      </c>
      <c r="W173" s="52" t="s">
        <v>1654</v>
      </c>
      <c r="X173" s="52" t="s">
        <v>117</v>
      </c>
      <c r="Y173" s="52" t="s">
        <v>117</v>
      </c>
      <c r="Z173" s="52" t="s">
        <v>117</v>
      </c>
      <c r="AA173" s="52" t="s">
        <v>117</v>
      </c>
      <c r="AB173" s="52">
        <v>5.0</v>
      </c>
      <c r="AC173" s="52" t="s">
        <v>117</v>
      </c>
      <c r="AD173" s="52" t="s">
        <v>1655</v>
      </c>
      <c r="AE173" s="52" t="s">
        <v>117</v>
      </c>
      <c r="AF173" s="52" t="s">
        <v>1656</v>
      </c>
      <c r="AG173" s="52" t="s">
        <v>121</v>
      </c>
      <c r="AH173" s="52" t="s">
        <v>122</v>
      </c>
      <c r="AI173" s="52" t="s">
        <v>117</v>
      </c>
      <c r="AJ173" s="52" t="s">
        <v>117</v>
      </c>
      <c r="AK173" s="52" t="s">
        <v>121</v>
      </c>
      <c r="AL173" s="52" t="s">
        <v>122</v>
      </c>
      <c r="AM173" s="52" t="s">
        <v>123</v>
      </c>
      <c r="AN173" s="52" t="s">
        <v>121</v>
      </c>
      <c r="AO173" s="53"/>
      <c r="AP173" s="53"/>
      <c r="AQ173" s="52" t="s">
        <v>404</v>
      </c>
      <c r="AR173" s="52" t="s">
        <v>405</v>
      </c>
      <c r="AS173" s="52" t="s">
        <v>156</v>
      </c>
      <c r="AT173" s="52" t="s">
        <v>117</v>
      </c>
      <c r="AU173" s="52" t="s">
        <v>117</v>
      </c>
      <c r="AV173" s="52" t="s">
        <v>117</v>
      </c>
      <c r="AW173" s="57"/>
      <c r="AX173" s="53"/>
      <c r="AY173" s="53"/>
      <c r="AZ173" s="53"/>
      <c r="BA173" s="53"/>
      <c r="BB173" s="53"/>
      <c r="BC173" s="54"/>
    </row>
    <row r="174" ht="15.75" customHeight="1">
      <c r="A174" s="51" t="s">
        <v>1657</v>
      </c>
      <c r="B174" s="53"/>
      <c r="C174" s="53"/>
      <c r="D174" s="52" t="s">
        <v>1658</v>
      </c>
      <c r="E174" s="52" t="s">
        <v>1659</v>
      </c>
      <c r="F174" s="52" t="s">
        <v>1660</v>
      </c>
      <c r="G174" s="52" t="s">
        <v>109</v>
      </c>
      <c r="H174" s="52" t="s">
        <v>1661</v>
      </c>
      <c r="I174" s="57"/>
      <c r="J174" s="56">
        <v>39393.0</v>
      </c>
      <c r="K174" s="55" t="s">
        <v>1662</v>
      </c>
      <c r="L174" s="52" t="s">
        <v>487</v>
      </c>
      <c r="M174" s="57"/>
      <c r="N174" s="52" t="s">
        <v>3</v>
      </c>
      <c r="O174" s="52" t="s">
        <v>1651</v>
      </c>
      <c r="P174" s="48"/>
      <c r="Q174" s="52" t="s">
        <v>48</v>
      </c>
      <c r="R174" s="52" t="s">
        <v>121</v>
      </c>
      <c r="S174" s="55"/>
      <c r="T174" s="55" t="s">
        <v>1663</v>
      </c>
      <c r="U174" s="55" t="s">
        <v>1664</v>
      </c>
      <c r="V174" s="55" t="s">
        <v>1665</v>
      </c>
      <c r="W174" s="52" t="s">
        <v>1666</v>
      </c>
      <c r="X174" s="52" t="s">
        <v>117</v>
      </c>
      <c r="Y174" s="52" t="s">
        <v>117</v>
      </c>
      <c r="Z174" s="52" t="s">
        <v>117</v>
      </c>
      <c r="AA174" s="52" t="s">
        <v>117</v>
      </c>
      <c r="AB174" s="52">
        <v>4.0</v>
      </c>
      <c r="AC174" s="52" t="s">
        <v>121</v>
      </c>
      <c r="AD174" s="52" t="s">
        <v>122</v>
      </c>
      <c r="AE174" s="52" t="s">
        <v>117</v>
      </c>
      <c r="AF174" s="52" t="s">
        <v>302</v>
      </c>
      <c r="AG174" s="52" t="s">
        <v>121</v>
      </c>
      <c r="AH174" s="52" t="s">
        <v>122</v>
      </c>
      <c r="AI174" s="52" t="s">
        <v>121</v>
      </c>
      <c r="AJ174" s="52" t="s">
        <v>117</v>
      </c>
      <c r="AK174" s="52" t="s">
        <v>117</v>
      </c>
      <c r="AL174" s="52" t="s">
        <v>137</v>
      </c>
      <c r="AM174" s="52" t="s">
        <v>123</v>
      </c>
      <c r="AN174" s="52" t="s">
        <v>121</v>
      </c>
      <c r="AO174" s="53"/>
      <c r="AP174" s="53"/>
      <c r="AQ174" s="52" t="s">
        <v>156</v>
      </c>
      <c r="AR174" s="52" t="s">
        <v>404</v>
      </c>
      <c r="AS174" s="52" t="s">
        <v>1447</v>
      </c>
      <c r="AT174" s="52" t="s">
        <v>117</v>
      </c>
      <c r="AU174" s="52" t="s">
        <v>117</v>
      </c>
      <c r="AV174" s="52" t="s">
        <v>117</v>
      </c>
      <c r="AW174" s="57"/>
      <c r="AX174" s="53"/>
      <c r="AY174" s="53"/>
      <c r="AZ174" s="53"/>
      <c r="BA174" s="53"/>
      <c r="BB174" s="53"/>
      <c r="BC174" s="54"/>
    </row>
    <row r="175" ht="15.75" customHeight="1">
      <c r="A175" s="51" t="s">
        <v>1667</v>
      </c>
      <c r="B175" s="52">
        <v>39.0</v>
      </c>
      <c r="C175" s="53"/>
      <c r="D175" s="52" t="s">
        <v>1668</v>
      </c>
      <c r="E175" s="52" t="s">
        <v>1669</v>
      </c>
      <c r="F175" s="52" t="s">
        <v>1670</v>
      </c>
      <c r="G175" s="52" t="s">
        <v>109</v>
      </c>
      <c r="H175" s="52" t="s">
        <v>1671</v>
      </c>
      <c r="I175" s="52" t="s">
        <v>111</v>
      </c>
      <c r="J175" s="56">
        <v>39124.0</v>
      </c>
      <c r="K175" s="52">
        <v>7.11020384089E11</v>
      </c>
      <c r="L175" s="52" t="s">
        <v>174</v>
      </c>
      <c r="M175" s="52" t="s">
        <v>115</v>
      </c>
      <c r="N175" s="52" t="s">
        <v>3</v>
      </c>
      <c r="O175" s="52" t="s">
        <v>175</v>
      </c>
      <c r="P175" s="47" t="s">
        <v>117</v>
      </c>
      <c r="Q175" s="52" t="s">
        <v>46</v>
      </c>
      <c r="R175" s="52" t="s">
        <v>121</v>
      </c>
      <c r="S175" s="52"/>
      <c r="T175" s="52" t="s">
        <v>1672</v>
      </c>
      <c r="U175" s="52" t="s">
        <v>1672</v>
      </c>
      <c r="V175" s="52" t="s">
        <v>1673</v>
      </c>
      <c r="W175" s="52" t="s">
        <v>1674</v>
      </c>
      <c r="X175" s="52" t="s">
        <v>117</v>
      </c>
      <c r="Y175" s="52" t="s">
        <v>121</v>
      </c>
      <c r="Z175" s="52" t="s">
        <v>117</v>
      </c>
      <c r="AA175" s="52" t="s">
        <v>121</v>
      </c>
      <c r="AB175" s="52">
        <v>6.0</v>
      </c>
      <c r="AC175" s="52" t="s">
        <v>117</v>
      </c>
      <c r="AD175" s="52" t="s">
        <v>1675</v>
      </c>
      <c r="AE175" s="52" t="s">
        <v>121</v>
      </c>
      <c r="AF175" s="52" t="s">
        <v>122</v>
      </c>
      <c r="AG175" s="52" t="s">
        <v>121</v>
      </c>
      <c r="AH175" s="52" t="s">
        <v>122</v>
      </c>
      <c r="AI175" s="52" t="s">
        <v>117</v>
      </c>
      <c r="AJ175" s="52" t="s">
        <v>121</v>
      </c>
      <c r="AK175" s="52" t="s">
        <v>117</v>
      </c>
      <c r="AL175" s="52" t="s">
        <v>137</v>
      </c>
      <c r="AM175" s="52" t="s">
        <v>138</v>
      </c>
      <c r="AN175" s="52" t="s">
        <v>121</v>
      </c>
      <c r="AO175" s="53"/>
      <c r="AP175" s="53"/>
      <c r="AQ175" s="52" t="s">
        <v>156</v>
      </c>
      <c r="AR175" s="52" t="s">
        <v>192</v>
      </c>
      <c r="AS175" s="52" t="s">
        <v>1154</v>
      </c>
      <c r="AT175" s="52" t="s">
        <v>117</v>
      </c>
      <c r="AU175" s="52" t="s">
        <v>117</v>
      </c>
      <c r="AV175" s="52" t="s">
        <v>117</v>
      </c>
      <c r="AW175" s="52" t="s">
        <v>117</v>
      </c>
      <c r="AX175" s="53"/>
      <c r="AY175" s="53"/>
      <c r="AZ175" s="53"/>
      <c r="BA175" s="53"/>
      <c r="BB175" s="53"/>
      <c r="BC175" s="54"/>
    </row>
    <row r="176" ht="15.75" customHeight="1">
      <c r="A176" s="51" t="s">
        <v>1676</v>
      </c>
      <c r="B176" s="52">
        <v>37.0</v>
      </c>
      <c r="C176" s="53"/>
      <c r="D176" s="52" t="s">
        <v>1677</v>
      </c>
      <c r="E176" s="52" t="s">
        <v>1678</v>
      </c>
      <c r="F176" s="52" t="s">
        <v>1679</v>
      </c>
      <c r="G176" s="52" t="s">
        <v>109</v>
      </c>
      <c r="H176" s="52" t="s">
        <v>1680</v>
      </c>
      <c r="I176" s="52" t="s">
        <v>111</v>
      </c>
      <c r="J176" s="56">
        <v>39270.0</v>
      </c>
      <c r="K176" s="55" t="s">
        <v>1681</v>
      </c>
      <c r="L176" s="52" t="s">
        <v>149</v>
      </c>
      <c r="M176" s="52" t="s">
        <v>150</v>
      </c>
      <c r="N176" s="52" t="s">
        <v>3</v>
      </c>
      <c r="O176" s="52" t="s">
        <v>175</v>
      </c>
      <c r="P176" s="47" t="s">
        <v>117</v>
      </c>
      <c r="Q176" s="52" t="s">
        <v>50</v>
      </c>
      <c r="R176" s="52" t="s">
        <v>121</v>
      </c>
      <c r="S176" s="55"/>
      <c r="T176" s="55" t="s">
        <v>1682</v>
      </c>
      <c r="U176" s="55" t="s">
        <v>1682</v>
      </c>
      <c r="V176" s="55" t="s">
        <v>1683</v>
      </c>
      <c r="W176" s="52" t="s">
        <v>1684</v>
      </c>
      <c r="X176" s="52" t="s">
        <v>117</v>
      </c>
      <c r="Y176" s="52" t="s">
        <v>121</v>
      </c>
      <c r="Z176" s="52" t="s">
        <v>117</v>
      </c>
      <c r="AA176" s="52" t="s">
        <v>121</v>
      </c>
      <c r="AB176" s="52">
        <v>6.0</v>
      </c>
      <c r="AC176" s="52" t="s">
        <v>117</v>
      </c>
      <c r="AD176" s="52" t="s">
        <v>1685</v>
      </c>
      <c r="AE176" s="52" t="s">
        <v>121</v>
      </c>
      <c r="AF176" s="52" t="s">
        <v>122</v>
      </c>
      <c r="AG176" s="52" t="s">
        <v>121</v>
      </c>
      <c r="AH176" s="52" t="s">
        <v>122</v>
      </c>
      <c r="AI176" s="52" t="s">
        <v>117</v>
      </c>
      <c r="AJ176" s="52" t="s">
        <v>121</v>
      </c>
      <c r="AK176" s="52" t="s">
        <v>117</v>
      </c>
      <c r="AL176" s="52" t="s">
        <v>137</v>
      </c>
      <c r="AM176" s="52" t="s">
        <v>138</v>
      </c>
      <c r="AN176" s="52" t="s">
        <v>121</v>
      </c>
      <c r="AO176" s="53"/>
      <c r="AP176" s="53"/>
      <c r="AQ176" s="52" t="s">
        <v>745</v>
      </c>
      <c r="AR176" s="52" t="s">
        <v>421</v>
      </c>
      <c r="AS176" s="52" t="s">
        <v>125</v>
      </c>
      <c r="AT176" s="52" t="s">
        <v>117</v>
      </c>
      <c r="AU176" s="52" t="s">
        <v>117</v>
      </c>
      <c r="AV176" s="52" t="s">
        <v>117</v>
      </c>
      <c r="AW176" s="52" t="s">
        <v>117</v>
      </c>
      <c r="AX176" s="53"/>
      <c r="AY176" s="53"/>
      <c r="AZ176" s="53"/>
      <c r="BA176" s="53"/>
      <c r="BB176" s="53"/>
      <c r="BC176" s="54"/>
    </row>
    <row r="177" ht="15.75" customHeight="1">
      <c r="A177" s="51" t="s">
        <v>1686</v>
      </c>
      <c r="B177" s="52">
        <v>37.0</v>
      </c>
      <c r="C177" s="53"/>
      <c r="D177" s="52" t="s">
        <v>1687</v>
      </c>
      <c r="E177" s="52" t="s">
        <v>1688</v>
      </c>
      <c r="F177" s="52" t="s">
        <v>1689</v>
      </c>
      <c r="G177" s="52" t="s">
        <v>109</v>
      </c>
      <c r="H177" s="52" t="s">
        <v>1690</v>
      </c>
      <c r="I177" s="52" t="s">
        <v>111</v>
      </c>
      <c r="J177" s="52" t="s">
        <v>1630</v>
      </c>
      <c r="K177" s="52">
        <v>8.03181343085E11</v>
      </c>
      <c r="L177" s="52" t="s">
        <v>114</v>
      </c>
      <c r="M177" s="52" t="s">
        <v>115</v>
      </c>
      <c r="N177" s="52" t="s">
        <v>3</v>
      </c>
      <c r="O177" s="52" t="s">
        <v>175</v>
      </c>
      <c r="P177" s="47" t="s">
        <v>117</v>
      </c>
      <c r="Q177" s="52" t="s">
        <v>46</v>
      </c>
      <c r="R177" s="52" t="s">
        <v>117</v>
      </c>
      <c r="S177" s="52"/>
      <c r="T177" s="52" t="s">
        <v>1691</v>
      </c>
      <c r="U177" s="52" t="s">
        <v>1691</v>
      </c>
      <c r="V177" s="52" t="s">
        <v>1692</v>
      </c>
      <c r="W177" s="52" t="s">
        <v>1693</v>
      </c>
      <c r="X177" s="52" t="s">
        <v>117</v>
      </c>
      <c r="Y177" s="52" t="s">
        <v>117</v>
      </c>
      <c r="Z177" s="52" t="s">
        <v>117</v>
      </c>
      <c r="AA177" s="52" t="s">
        <v>117</v>
      </c>
      <c r="AB177" s="52">
        <v>6.0</v>
      </c>
      <c r="AC177" s="52" t="s">
        <v>117</v>
      </c>
      <c r="AD177" s="52" t="s">
        <v>831</v>
      </c>
      <c r="AE177" s="52" t="s">
        <v>117</v>
      </c>
      <c r="AF177" s="52" t="s">
        <v>1694</v>
      </c>
      <c r="AG177" s="52" t="s">
        <v>121</v>
      </c>
      <c r="AH177" s="52" t="s">
        <v>122</v>
      </c>
      <c r="AI177" s="52" t="s">
        <v>117</v>
      </c>
      <c r="AJ177" s="52" t="s">
        <v>117</v>
      </c>
      <c r="AK177" s="52" t="s">
        <v>121</v>
      </c>
      <c r="AL177" s="52" t="s">
        <v>122</v>
      </c>
      <c r="AM177" s="52" t="s">
        <v>138</v>
      </c>
      <c r="AN177" s="52" t="s">
        <v>121</v>
      </c>
      <c r="AO177" s="53"/>
      <c r="AP177" s="53"/>
      <c r="AQ177" s="52" t="s">
        <v>180</v>
      </c>
      <c r="AR177" s="52" t="s">
        <v>1154</v>
      </c>
      <c r="AS177" s="52" t="s">
        <v>1094</v>
      </c>
      <c r="AT177" s="52" t="s">
        <v>117</v>
      </c>
      <c r="AU177" s="52" t="s">
        <v>117</v>
      </c>
      <c r="AV177" s="52" t="s">
        <v>117</v>
      </c>
      <c r="AW177" s="52" t="s">
        <v>117</v>
      </c>
      <c r="AX177" s="53"/>
      <c r="AY177" s="53"/>
      <c r="AZ177" s="53"/>
      <c r="BA177" s="53"/>
      <c r="BB177" s="53"/>
      <c r="BC177" s="54"/>
    </row>
    <row r="178" ht="15.75" customHeight="1">
      <c r="A178" s="51" t="s">
        <v>1695</v>
      </c>
      <c r="B178" s="52">
        <v>36.0</v>
      </c>
      <c r="C178" s="53"/>
      <c r="D178" s="52" t="s">
        <v>1696</v>
      </c>
      <c r="E178" s="52" t="s">
        <v>1697</v>
      </c>
      <c r="F178" s="52" t="s">
        <v>1698</v>
      </c>
      <c r="G178" s="52" t="s">
        <v>109</v>
      </c>
      <c r="H178" s="52" t="s">
        <v>1699</v>
      </c>
      <c r="I178" s="52" t="s">
        <v>111</v>
      </c>
      <c r="J178" s="52" t="s">
        <v>1700</v>
      </c>
      <c r="K178" s="55" t="s">
        <v>1701</v>
      </c>
      <c r="L178" s="52" t="s">
        <v>472</v>
      </c>
      <c r="M178" s="52" t="s">
        <v>473</v>
      </c>
      <c r="N178" s="52" t="s">
        <v>3</v>
      </c>
      <c r="O178" s="52" t="s">
        <v>116</v>
      </c>
      <c r="P178" s="48"/>
      <c r="Q178" s="52" t="s">
        <v>50</v>
      </c>
      <c r="R178" s="52" t="s">
        <v>121</v>
      </c>
      <c r="S178" s="55"/>
      <c r="T178" s="55" t="s">
        <v>1702</v>
      </c>
      <c r="U178" s="55" t="s">
        <v>1702</v>
      </c>
      <c r="V178" s="55" t="s">
        <v>1703</v>
      </c>
      <c r="W178" s="52" t="s">
        <v>1704</v>
      </c>
      <c r="X178" s="52" t="s">
        <v>117</v>
      </c>
      <c r="Y178" s="52" t="s">
        <v>117</v>
      </c>
      <c r="Z178" s="52" t="s">
        <v>117</v>
      </c>
      <c r="AA178" s="52" t="s">
        <v>117</v>
      </c>
      <c r="AB178" s="52">
        <v>4.0</v>
      </c>
      <c r="AC178" s="52" t="s">
        <v>121</v>
      </c>
      <c r="AD178" s="52" t="s">
        <v>122</v>
      </c>
      <c r="AE178" s="52" t="s">
        <v>117</v>
      </c>
      <c r="AF178" s="52" t="s">
        <v>1705</v>
      </c>
      <c r="AG178" s="52" t="s">
        <v>121</v>
      </c>
      <c r="AH178" s="52" t="s">
        <v>122</v>
      </c>
      <c r="AI178" s="52" t="s">
        <v>121</v>
      </c>
      <c r="AJ178" s="52" t="s">
        <v>117</v>
      </c>
      <c r="AK178" s="52" t="s">
        <v>121</v>
      </c>
      <c r="AL178" s="52" t="s">
        <v>122</v>
      </c>
      <c r="AM178" s="52" t="s">
        <v>123</v>
      </c>
      <c r="AN178" s="52" t="s">
        <v>121</v>
      </c>
      <c r="AO178" s="53"/>
      <c r="AP178" s="53"/>
      <c r="AQ178" s="52" t="s">
        <v>405</v>
      </c>
      <c r="AR178" s="52" t="s">
        <v>480</v>
      </c>
      <c r="AS178" s="52" t="s">
        <v>404</v>
      </c>
      <c r="AT178" s="52" t="s">
        <v>117</v>
      </c>
      <c r="AU178" s="52" t="s">
        <v>117</v>
      </c>
      <c r="AV178" s="52" t="s">
        <v>117</v>
      </c>
      <c r="AW178" s="52" t="s">
        <v>117</v>
      </c>
      <c r="AX178" s="53"/>
      <c r="AY178" s="53"/>
      <c r="AZ178" s="53"/>
      <c r="BA178" s="53"/>
      <c r="BB178" s="53"/>
      <c r="BC178" s="54"/>
    </row>
    <row r="179" ht="15.75" customHeight="1">
      <c r="A179" s="51" t="s">
        <v>1706</v>
      </c>
      <c r="B179" s="52">
        <v>37.0</v>
      </c>
      <c r="C179" s="53"/>
      <c r="D179" s="52" t="s">
        <v>1707</v>
      </c>
      <c r="E179" s="52" t="s">
        <v>1708</v>
      </c>
      <c r="F179" s="52" t="s">
        <v>1709</v>
      </c>
      <c r="G179" s="52" t="s">
        <v>109</v>
      </c>
      <c r="H179" s="52" t="s">
        <v>1710</v>
      </c>
      <c r="I179" s="52" t="s">
        <v>111</v>
      </c>
      <c r="J179" s="52" t="s">
        <v>1711</v>
      </c>
      <c r="K179" s="53"/>
      <c r="L179" s="52" t="s">
        <v>1014</v>
      </c>
      <c r="M179" s="52" t="s">
        <v>165</v>
      </c>
      <c r="N179" s="52" t="s">
        <v>3</v>
      </c>
      <c r="O179" s="53"/>
      <c r="P179" s="48"/>
      <c r="Q179" s="52" t="s">
        <v>50</v>
      </c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7"/>
      <c r="AF179" s="53"/>
      <c r="AG179" s="57"/>
      <c r="AH179" s="53"/>
      <c r="AI179" s="57"/>
      <c r="AJ179" s="53"/>
      <c r="AK179" s="53"/>
      <c r="AL179" s="57"/>
      <c r="AM179" s="57"/>
      <c r="AN179" s="53"/>
      <c r="AO179" s="53"/>
      <c r="AP179" s="53"/>
      <c r="AQ179" s="53"/>
      <c r="AR179" s="53"/>
      <c r="AS179" s="53"/>
      <c r="AT179" s="57"/>
      <c r="AU179" s="57"/>
      <c r="AV179" s="52" t="s">
        <v>121</v>
      </c>
      <c r="AW179" s="57"/>
      <c r="AX179" s="53"/>
      <c r="AY179" s="53"/>
      <c r="AZ179" s="53"/>
      <c r="BA179" s="53"/>
      <c r="BB179" s="53"/>
      <c r="BC179" s="54"/>
    </row>
    <row r="180" ht="15.75" customHeight="1">
      <c r="A180" s="51" t="s">
        <v>1712</v>
      </c>
      <c r="B180" s="52">
        <v>33.0</v>
      </c>
      <c r="C180" s="53"/>
      <c r="D180" s="52" t="s">
        <v>1713</v>
      </c>
      <c r="E180" s="52" t="s">
        <v>1714</v>
      </c>
      <c r="F180" s="52" t="s">
        <v>1715</v>
      </c>
      <c r="G180" s="52" t="s">
        <v>109</v>
      </c>
      <c r="H180" s="52" t="s">
        <v>1716</v>
      </c>
      <c r="I180" s="52" t="s">
        <v>111</v>
      </c>
      <c r="J180" s="52" t="s">
        <v>1717</v>
      </c>
      <c r="K180" s="53"/>
      <c r="L180" s="52" t="s">
        <v>245</v>
      </c>
      <c r="M180" s="52" t="s">
        <v>246</v>
      </c>
      <c r="N180" s="52" t="s">
        <v>42</v>
      </c>
      <c r="O180" s="52" t="s">
        <v>230</v>
      </c>
      <c r="P180" s="48"/>
      <c r="Q180" s="52" t="s">
        <v>44</v>
      </c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7"/>
      <c r="AJ180" s="53"/>
      <c r="AK180" s="53"/>
      <c r="AL180" s="57"/>
      <c r="AM180" s="53"/>
      <c r="AN180" s="53"/>
      <c r="AO180" s="53"/>
      <c r="AP180" s="53"/>
      <c r="AQ180" s="53"/>
      <c r="AR180" s="53"/>
      <c r="AS180" s="53"/>
      <c r="AT180" s="52" t="s">
        <v>117</v>
      </c>
      <c r="AU180" s="52" t="s">
        <v>117</v>
      </c>
      <c r="AV180" s="52" t="s">
        <v>117</v>
      </c>
      <c r="AW180" s="57"/>
      <c r="AX180" s="53"/>
      <c r="AY180" s="53"/>
      <c r="AZ180" s="53"/>
      <c r="BA180" s="53"/>
      <c r="BB180" s="53"/>
      <c r="BC180" s="54"/>
    </row>
    <row r="181" ht="15.75" customHeight="1">
      <c r="A181" s="51" t="s">
        <v>1718</v>
      </c>
      <c r="B181" s="52">
        <v>45.0</v>
      </c>
      <c r="C181" s="53"/>
      <c r="D181" s="52" t="s">
        <v>1719</v>
      </c>
      <c r="E181" s="52" t="s">
        <v>1720</v>
      </c>
      <c r="F181" s="52" t="s">
        <v>1721</v>
      </c>
      <c r="G181" s="52" t="s">
        <v>109</v>
      </c>
      <c r="H181" s="52" t="s">
        <v>1722</v>
      </c>
      <c r="I181" s="52" t="s">
        <v>163</v>
      </c>
      <c r="J181" s="52" t="s">
        <v>1723</v>
      </c>
      <c r="K181" s="52">
        <v>7.05315104087E11</v>
      </c>
      <c r="L181" s="52" t="s">
        <v>114</v>
      </c>
      <c r="M181" s="52" t="s">
        <v>115</v>
      </c>
      <c r="N181" s="52" t="s">
        <v>3</v>
      </c>
      <c r="O181" s="52" t="s">
        <v>272</v>
      </c>
      <c r="P181" s="47" t="s">
        <v>117</v>
      </c>
      <c r="Q181" s="52" t="s">
        <v>46</v>
      </c>
      <c r="R181" s="52" t="s">
        <v>117</v>
      </c>
      <c r="S181" s="52"/>
      <c r="T181" s="52" t="s">
        <v>1724</v>
      </c>
      <c r="U181" s="52" t="s">
        <v>1724</v>
      </c>
      <c r="V181" s="52" t="s">
        <v>1725</v>
      </c>
      <c r="W181" s="52" t="s">
        <v>1726</v>
      </c>
      <c r="X181" s="52" t="s">
        <v>117</v>
      </c>
      <c r="Y181" s="52" t="s">
        <v>117</v>
      </c>
      <c r="Z181" s="52" t="s">
        <v>117</v>
      </c>
      <c r="AA181" s="52" t="s">
        <v>121</v>
      </c>
      <c r="AB181" s="52">
        <v>10.0</v>
      </c>
      <c r="AC181" s="52" t="s">
        <v>121</v>
      </c>
      <c r="AD181" s="52" t="s">
        <v>122</v>
      </c>
      <c r="AE181" s="52" t="s">
        <v>121</v>
      </c>
      <c r="AF181" s="52" t="s">
        <v>122</v>
      </c>
      <c r="AG181" s="52" t="s">
        <v>121</v>
      </c>
      <c r="AH181" s="52" t="s">
        <v>122</v>
      </c>
      <c r="AI181" s="52" t="s">
        <v>117</v>
      </c>
      <c r="AJ181" s="52" t="s">
        <v>121</v>
      </c>
      <c r="AK181" s="52" t="s">
        <v>117</v>
      </c>
      <c r="AL181" s="52" t="s">
        <v>137</v>
      </c>
      <c r="AM181" s="52" t="s">
        <v>123</v>
      </c>
      <c r="AN181" s="52" t="s">
        <v>121</v>
      </c>
      <c r="AO181" s="53"/>
      <c r="AP181" s="53"/>
      <c r="AQ181" s="52" t="s">
        <v>125</v>
      </c>
      <c r="AR181" s="52" t="s">
        <v>180</v>
      </c>
      <c r="AS181" s="52" t="s">
        <v>421</v>
      </c>
      <c r="AT181" s="52" t="s">
        <v>117</v>
      </c>
      <c r="AU181" s="52" t="s">
        <v>117</v>
      </c>
      <c r="AV181" s="52" t="s">
        <v>117</v>
      </c>
      <c r="AW181" s="52" t="s">
        <v>117</v>
      </c>
      <c r="AX181" s="53"/>
      <c r="AY181" s="53"/>
      <c r="AZ181" s="53"/>
      <c r="BA181" s="53"/>
      <c r="BB181" s="53"/>
      <c r="BC181" s="54"/>
    </row>
    <row r="182" ht="15.75" customHeight="1">
      <c r="A182" s="51" t="s">
        <v>1727</v>
      </c>
      <c r="B182" s="52">
        <v>37.0</v>
      </c>
      <c r="C182" s="53"/>
      <c r="D182" s="52" t="s">
        <v>1728</v>
      </c>
      <c r="E182" s="52" t="s">
        <v>1729</v>
      </c>
      <c r="F182" s="52" t="s">
        <v>1730</v>
      </c>
      <c r="G182" s="52" t="s">
        <v>109</v>
      </c>
      <c r="H182" s="52" t="s">
        <v>1731</v>
      </c>
      <c r="I182" s="52" t="s">
        <v>163</v>
      </c>
      <c r="J182" s="56">
        <v>39177.0</v>
      </c>
      <c r="K182" s="52">
        <v>7.05046435081E11</v>
      </c>
      <c r="L182" s="52" t="s">
        <v>114</v>
      </c>
      <c r="M182" s="52" t="s">
        <v>115</v>
      </c>
      <c r="N182" s="52" t="s">
        <v>3</v>
      </c>
      <c r="O182" s="52" t="s">
        <v>116</v>
      </c>
      <c r="P182" s="47" t="s">
        <v>117</v>
      </c>
      <c r="Q182" s="52" t="s">
        <v>46</v>
      </c>
      <c r="R182" s="52" t="s">
        <v>117</v>
      </c>
      <c r="S182" s="52"/>
      <c r="T182" s="52" t="s">
        <v>1732</v>
      </c>
      <c r="U182" s="52" t="s">
        <v>1732</v>
      </c>
      <c r="V182" s="52" t="s">
        <v>1733</v>
      </c>
      <c r="W182" s="52" t="s">
        <v>1734</v>
      </c>
      <c r="X182" s="52" t="s">
        <v>117</v>
      </c>
      <c r="Y182" s="52" t="s">
        <v>117</v>
      </c>
      <c r="Z182" s="52" t="s">
        <v>117</v>
      </c>
      <c r="AA182" s="52" t="s">
        <v>121</v>
      </c>
      <c r="AB182" s="52">
        <v>5.0</v>
      </c>
      <c r="AC182" s="52" t="s">
        <v>121</v>
      </c>
      <c r="AD182" s="52" t="s">
        <v>122</v>
      </c>
      <c r="AE182" s="52" t="s">
        <v>117</v>
      </c>
      <c r="AF182" s="52" t="s">
        <v>261</v>
      </c>
      <c r="AG182" s="52" t="s">
        <v>121</v>
      </c>
      <c r="AH182" s="52" t="s">
        <v>122</v>
      </c>
      <c r="AI182" s="52" t="s">
        <v>117</v>
      </c>
      <c r="AJ182" s="52" t="s">
        <v>117</v>
      </c>
      <c r="AK182" s="52" t="s">
        <v>121</v>
      </c>
      <c r="AL182" s="52" t="s">
        <v>122</v>
      </c>
      <c r="AM182" s="52" t="s">
        <v>138</v>
      </c>
      <c r="AN182" s="52" t="s">
        <v>121</v>
      </c>
      <c r="AO182" s="53"/>
      <c r="AP182" s="53"/>
      <c r="AQ182" s="52" t="s">
        <v>1212</v>
      </c>
      <c r="AR182" s="52" t="s">
        <v>341</v>
      </c>
      <c r="AS182" s="52" t="s">
        <v>1735</v>
      </c>
      <c r="AT182" s="52" t="s">
        <v>117</v>
      </c>
      <c r="AU182" s="52" t="s">
        <v>117</v>
      </c>
      <c r="AV182" s="52" t="s">
        <v>117</v>
      </c>
      <c r="AW182" s="52" t="s">
        <v>117</v>
      </c>
      <c r="AX182" s="53"/>
      <c r="AY182" s="53"/>
      <c r="AZ182" s="53"/>
      <c r="BA182" s="53"/>
      <c r="BB182" s="53"/>
      <c r="BC182" s="54"/>
    </row>
    <row r="183" ht="15.75" customHeight="1">
      <c r="A183" s="51" t="s">
        <v>1736</v>
      </c>
      <c r="B183" s="52">
        <v>35.0</v>
      </c>
      <c r="C183" s="53"/>
      <c r="D183" s="52" t="s">
        <v>1737</v>
      </c>
      <c r="E183" s="52" t="s">
        <v>1738</v>
      </c>
      <c r="F183" s="52" t="s">
        <v>1739</v>
      </c>
      <c r="G183" s="52" t="s">
        <v>109</v>
      </c>
      <c r="H183" s="52" t="s">
        <v>1740</v>
      </c>
      <c r="I183" s="52" t="s">
        <v>111</v>
      </c>
      <c r="J183" s="52" t="s">
        <v>1741</v>
      </c>
      <c r="K183" s="53"/>
      <c r="L183" s="52" t="s">
        <v>648</v>
      </c>
      <c r="M183" s="52" t="s">
        <v>206</v>
      </c>
      <c r="N183" s="52" t="s">
        <v>3</v>
      </c>
      <c r="O183" s="53"/>
      <c r="P183" s="47" t="s">
        <v>121</v>
      </c>
      <c r="Q183" s="52" t="s">
        <v>48</v>
      </c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7"/>
      <c r="AJ183" s="53"/>
      <c r="AK183" s="53"/>
      <c r="AL183" s="57"/>
      <c r="AM183" s="53"/>
      <c r="AN183" s="53"/>
      <c r="AO183" s="53"/>
      <c r="AP183" s="53"/>
      <c r="AQ183" s="53"/>
      <c r="AR183" s="53"/>
      <c r="AS183" s="53"/>
      <c r="AT183" s="52" t="s">
        <v>117</v>
      </c>
      <c r="AU183" s="52" t="s">
        <v>117</v>
      </c>
      <c r="AV183" s="52" t="s">
        <v>117</v>
      </c>
      <c r="AW183" s="57"/>
      <c r="AX183" s="53"/>
      <c r="AY183" s="53"/>
      <c r="AZ183" s="53"/>
      <c r="BA183" s="53"/>
      <c r="BB183" s="53"/>
      <c r="BC183" s="54"/>
    </row>
    <row r="184" ht="15.75" customHeight="1">
      <c r="A184" s="51" t="s">
        <v>1742</v>
      </c>
      <c r="B184" s="52">
        <v>36.0</v>
      </c>
      <c r="C184" s="53"/>
      <c r="D184" s="52" t="s">
        <v>1737</v>
      </c>
      <c r="E184" s="52" t="s">
        <v>1743</v>
      </c>
      <c r="F184" s="52" t="s">
        <v>1744</v>
      </c>
      <c r="G184" s="52" t="s">
        <v>109</v>
      </c>
      <c r="H184" s="52" t="s">
        <v>1745</v>
      </c>
      <c r="I184" s="52" t="s">
        <v>163</v>
      </c>
      <c r="J184" s="56">
        <v>38845.0</v>
      </c>
      <c r="K184" s="52">
        <v>6.08055384085E11</v>
      </c>
      <c r="L184" s="52" t="s">
        <v>164</v>
      </c>
      <c r="M184" s="52" t="s">
        <v>165</v>
      </c>
      <c r="N184" s="52" t="s">
        <v>42</v>
      </c>
      <c r="O184" s="52" t="s">
        <v>519</v>
      </c>
      <c r="P184" s="47" t="s">
        <v>117</v>
      </c>
      <c r="Q184" s="52" t="s">
        <v>50</v>
      </c>
      <c r="R184" s="52" t="s">
        <v>121</v>
      </c>
      <c r="S184" s="52"/>
      <c r="T184" s="52">
        <v>6.81321664E8</v>
      </c>
      <c r="U184" s="52">
        <v>6.81321664E8</v>
      </c>
      <c r="V184" s="52">
        <v>6.33259969E8</v>
      </c>
      <c r="W184" s="52" t="s">
        <v>1746</v>
      </c>
      <c r="X184" s="52" t="s">
        <v>117</v>
      </c>
      <c r="Y184" s="52" t="s">
        <v>117</v>
      </c>
      <c r="Z184" s="52" t="s">
        <v>117</v>
      </c>
      <c r="AA184" s="52" t="s">
        <v>121</v>
      </c>
      <c r="AB184" s="52">
        <v>4.0</v>
      </c>
      <c r="AC184" s="52" t="s">
        <v>121</v>
      </c>
      <c r="AD184" s="53"/>
      <c r="AE184" s="52" t="s">
        <v>117</v>
      </c>
      <c r="AF184" s="52" t="s">
        <v>261</v>
      </c>
      <c r="AG184" s="52" t="s">
        <v>117</v>
      </c>
      <c r="AH184" s="52" t="s">
        <v>1747</v>
      </c>
      <c r="AI184" s="52" t="s">
        <v>117</v>
      </c>
      <c r="AJ184" s="52" t="s">
        <v>117</v>
      </c>
      <c r="AK184" s="52" t="s">
        <v>121</v>
      </c>
      <c r="AL184" s="52" t="s">
        <v>122</v>
      </c>
      <c r="AM184" s="52" t="s">
        <v>138</v>
      </c>
      <c r="AN184" s="52" t="s">
        <v>121</v>
      </c>
      <c r="AO184" s="53"/>
      <c r="AP184" s="53"/>
      <c r="AQ184" s="53"/>
      <c r="AR184" s="53"/>
      <c r="AS184" s="53"/>
      <c r="AT184" s="52" t="s">
        <v>117</v>
      </c>
      <c r="AU184" s="52" t="s">
        <v>117</v>
      </c>
      <c r="AV184" s="52" t="s">
        <v>117</v>
      </c>
      <c r="AW184" s="57"/>
      <c r="AX184" s="53"/>
      <c r="AY184" s="53"/>
      <c r="AZ184" s="53"/>
      <c r="BA184" s="53"/>
      <c r="BB184" s="53"/>
      <c r="BC184" s="54"/>
    </row>
    <row r="185" ht="15.75" customHeight="1">
      <c r="A185" s="51" t="s">
        <v>1748</v>
      </c>
      <c r="B185" s="52">
        <v>39.0</v>
      </c>
      <c r="C185" s="53"/>
      <c r="D185" s="52" t="s">
        <v>1749</v>
      </c>
      <c r="E185" s="52" t="s">
        <v>1750</v>
      </c>
      <c r="F185" s="52" t="s">
        <v>1751</v>
      </c>
      <c r="G185" s="52" t="s">
        <v>109</v>
      </c>
      <c r="H185" s="52" t="s">
        <v>1752</v>
      </c>
      <c r="I185" s="52" t="s">
        <v>163</v>
      </c>
      <c r="J185" s="52" t="s">
        <v>1421</v>
      </c>
      <c r="K185" s="52">
        <v>7.07196078083E11</v>
      </c>
      <c r="L185" s="52" t="s">
        <v>133</v>
      </c>
      <c r="M185" s="52" t="s">
        <v>115</v>
      </c>
      <c r="N185" s="52" t="s">
        <v>3</v>
      </c>
      <c r="O185" s="52" t="s">
        <v>272</v>
      </c>
      <c r="P185" s="47" t="s">
        <v>117</v>
      </c>
      <c r="Q185" s="52" t="s">
        <v>44</v>
      </c>
      <c r="R185" s="52" t="s">
        <v>117</v>
      </c>
      <c r="S185" s="52"/>
      <c r="T185" s="52">
        <v>8.3865749E8</v>
      </c>
      <c r="U185" s="52">
        <v>7.32402899E8</v>
      </c>
      <c r="V185" s="52">
        <v>8.3865749E8</v>
      </c>
      <c r="W185" s="52" t="s">
        <v>1753</v>
      </c>
      <c r="X185" s="52" t="s">
        <v>117</v>
      </c>
      <c r="Y185" s="52" t="s">
        <v>117</v>
      </c>
      <c r="Z185" s="52" t="s">
        <v>117</v>
      </c>
      <c r="AA185" s="52" t="s">
        <v>117</v>
      </c>
      <c r="AB185" s="52">
        <v>5.0</v>
      </c>
      <c r="AC185" s="52" t="s">
        <v>121</v>
      </c>
      <c r="AD185" s="52" t="s">
        <v>122</v>
      </c>
      <c r="AE185" s="52" t="s">
        <v>117</v>
      </c>
      <c r="AF185" s="52" t="s">
        <v>1754</v>
      </c>
      <c r="AG185" s="52" t="s">
        <v>121</v>
      </c>
      <c r="AH185" s="52" t="s">
        <v>122</v>
      </c>
      <c r="AI185" s="52" t="s">
        <v>121</v>
      </c>
      <c r="AJ185" s="52" t="s">
        <v>117</v>
      </c>
      <c r="AK185" s="52" t="s">
        <v>117</v>
      </c>
      <c r="AL185" s="52" t="s">
        <v>137</v>
      </c>
      <c r="AM185" s="52" t="s">
        <v>138</v>
      </c>
      <c r="AN185" s="53"/>
      <c r="AO185" s="53"/>
      <c r="AP185" s="53"/>
      <c r="AQ185" s="52" t="s">
        <v>180</v>
      </c>
      <c r="AR185" s="52" t="s">
        <v>404</v>
      </c>
      <c r="AS185" s="52" t="s">
        <v>1473</v>
      </c>
      <c r="AT185" s="52" t="s">
        <v>117</v>
      </c>
      <c r="AU185" s="52" t="s">
        <v>117</v>
      </c>
      <c r="AV185" s="52" t="s">
        <v>117</v>
      </c>
      <c r="AW185" s="53"/>
      <c r="AX185" s="53"/>
      <c r="AY185" s="53"/>
      <c r="AZ185" s="53"/>
      <c r="BA185" s="53"/>
      <c r="BB185" s="53"/>
      <c r="BC185" s="54"/>
    </row>
    <row r="186" ht="15.75" customHeight="1">
      <c r="A186" s="71" t="s">
        <v>1755</v>
      </c>
      <c r="B186" s="59">
        <v>34.0</v>
      </c>
      <c r="C186" s="72"/>
      <c r="D186" s="59" t="s">
        <v>1756</v>
      </c>
      <c r="E186" s="59" t="s">
        <v>1757</v>
      </c>
      <c r="F186" s="59" t="s">
        <v>1758</v>
      </c>
      <c r="G186" s="59" t="s">
        <v>109</v>
      </c>
      <c r="H186" s="59" t="s">
        <v>1759</v>
      </c>
      <c r="I186" s="59" t="s">
        <v>111</v>
      </c>
      <c r="J186" s="59" t="s">
        <v>1760</v>
      </c>
      <c r="K186" s="72"/>
      <c r="L186" s="59" t="s">
        <v>1761</v>
      </c>
      <c r="M186" s="59" t="s">
        <v>1762</v>
      </c>
      <c r="N186" s="59" t="s">
        <v>42</v>
      </c>
      <c r="O186" s="72"/>
      <c r="P186" s="73" t="s">
        <v>121</v>
      </c>
      <c r="Q186" s="52" t="s">
        <v>50</v>
      </c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  <c r="AE186" s="74"/>
      <c r="AF186" s="72"/>
      <c r="AG186" s="74"/>
      <c r="AH186" s="72"/>
      <c r="AI186" s="74"/>
      <c r="AJ186" s="72"/>
      <c r="AK186" s="72"/>
      <c r="AL186" s="74"/>
      <c r="AM186" s="74"/>
      <c r="AN186" s="74"/>
      <c r="AO186" s="72"/>
      <c r="AP186" s="72"/>
      <c r="AQ186" s="72"/>
      <c r="AR186" s="72"/>
      <c r="AS186" s="72"/>
      <c r="AT186" s="59" t="s">
        <v>117</v>
      </c>
      <c r="AU186" s="59" t="s">
        <v>117</v>
      </c>
      <c r="AV186" s="59" t="s">
        <v>121</v>
      </c>
      <c r="AW186" s="74"/>
      <c r="AX186" s="72"/>
      <c r="AY186" s="72"/>
      <c r="AZ186" s="72"/>
      <c r="BA186" s="72"/>
      <c r="BB186" s="72"/>
      <c r="BC186" s="75"/>
    </row>
    <row r="187" ht="15.75" customHeight="1">
      <c r="A187" s="51" t="s">
        <v>1763</v>
      </c>
      <c r="B187" s="52">
        <v>37.0</v>
      </c>
      <c r="C187" s="53"/>
      <c r="D187" s="52" t="s">
        <v>1756</v>
      </c>
      <c r="E187" s="52" t="s">
        <v>1764</v>
      </c>
      <c r="F187" s="52" t="s">
        <v>1765</v>
      </c>
      <c r="G187" s="52" t="s">
        <v>109</v>
      </c>
      <c r="H187" s="52" t="s">
        <v>1766</v>
      </c>
      <c r="I187" s="52" t="s">
        <v>111</v>
      </c>
      <c r="J187" s="52" t="s">
        <v>1767</v>
      </c>
      <c r="K187" s="55" t="s">
        <v>1768</v>
      </c>
      <c r="L187" s="52" t="s">
        <v>149</v>
      </c>
      <c r="M187" s="52" t="s">
        <v>150</v>
      </c>
      <c r="N187" s="52" t="s">
        <v>3</v>
      </c>
      <c r="O187" s="52" t="s">
        <v>400</v>
      </c>
      <c r="P187" s="47" t="s">
        <v>117</v>
      </c>
      <c r="Q187" s="52" t="s">
        <v>50</v>
      </c>
      <c r="R187" s="52" t="s">
        <v>121</v>
      </c>
      <c r="S187" s="55"/>
      <c r="T187" s="55" t="s">
        <v>1769</v>
      </c>
      <c r="U187" s="55" t="s">
        <v>1770</v>
      </c>
      <c r="V187" s="55" t="s">
        <v>1771</v>
      </c>
      <c r="W187" s="52" t="s">
        <v>1772</v>
      </c>
      <c r="X187" s="52" t="s">
        <v>117</v>
      </c>
      <c r="Y187" s="52" t="s">
        <v>117</v>
      </c>
      <c r="Z187" s="52" t="s">
        <v>117</v>
      </c>
      <c r="AA187" s="52" t="s">
        <v>117</v>
      </c>
      <c r="AB187" s="52">
        <v>8.0</v>
      </c>
      <c r="AC187" s="52" t="s">
        <v>121</v>
      </c>
      <c r="AD187" s="52" t="s">
        <v>122</v>
      </c>
      <c r="AE187" s="52" t="s">
        <v>121</v>
      </c>
      <c r="AF187" s="52" t="s">
        <v>122</v>
      </c>
      <c r="AG187" s="52" t="s">
        <v>121</v>
      </c>
      <c r="AH187" s="52" t="s">
        <v>122</v>
      </c>
      <c r="AI187" s="52" t="s">
        <v>121</v>
      </c>
      <c r="AJ187" s="52" t="s">
        <v>121</v>
      </c>
      <c r="AK187" s="52" t="s">
        <v>117</v>
      </c>
      <c r="AL187" s="52" t="s">
        <v>137</v>
      </c>
      <c r="AM187" s="52" t="s">
        <v>221</v>
      </c>
      <c r="AN187" s="52" t="s">
        <v>121</v>
      </c>
      <c r="AO187" s="53"/>
      <c r="AP187" s="53"/>
      <c r="AQ187" s="52" t="s">
        <v>404</v>
      </c>
      <c r="AR187" s="52" t="s">
        <v>405</v>
      </c>
      <c r="AS187" s="52" t="s">
        <v>263</v>
      </c>
      <c r="AT187" s="52" t="s">
        <v>117</v>
      </c>
      <c r="AU187" s="52" t="s">
        <v>117</v>
      </c>
      <c r="AV187" s="52" t="s">
        <v>117</v>
      </c>
      <c r="AW187" s="52" t="s">
        <v>117</v>
      </c>
      <c r="AX187" s="53"/>
      <c r="AY187" s="53"/>
      <c r="AZ187" s="53"/>
      <c r="BA187" s="53"/>
      <c r="BB187" s="53"/>
      <c r="BC187" s="54"/>
    </row>
    <row r="188" ht="15.75" customHeight="1">
      <c r="A188" s="51" t="s">
        <v>1773</v>
      </c>
      <c r="B188" s="52">
        <v>37.0</v>
      </c>
      <c r="C188" s="53"/>
      <c r="D188" s="52" t="s">
        <v>1774</v>
      </c>
      <c r="E188" s="52" t="s">
        <v>1775</v>
      </c>
      <c r="F188" s="52" t="s">
        <v>1776</v>
      </c>
      <c r="G188" s="52" t="s">
        <v>109</v>
      </c>
      <c r="H188" s="52" t="s">
        <v>1777</v>
      </c>
      <c r="I188" s="52" t="s">
        <v>163</v>
      </c>
      <c r="J188" s="52" t="s">
        <v>1778</v>
      </c>
      <c r="K188" s="55" t="s">
        <v>1779</v>
      </c>
      <c r="L188" s="52" t="s">
        <v>257</v>
      </c>
      <c r="M188" s="52" t="s">
        <v>115</v>
      </c>
      <c r="N188" s="52" t="s">
        <v>3</v>
      </c>
      <c r="O188" s="52" t="s">
        <v>272</v>
      </c>
      <c r="P188" s="47" t="s">
        <v>117</v>
      </c>
      <c r="Q188" s="52" t="s">
        <v>50</v>
      </c>
      <c r="R188" s="52" t="s">
        <v>117</v>
      </c>
      <c r="S188" s="55"/>
      <c r="T188" s="55" t="s">
        <v>1780</v>
      </c>
      <c r="U188" s="55" t="s">
        <v>1781</v>
      </c>
      <c r="V188" s="55" t="s">
        <v>1782</v>
      </c>
      <c r="W188" s="52" t="s">
        <v>1783</v>
      </c>
      <c r="X188" s="52" t="s">
        <v>117</v>
      </c>
      <c r="Y188" s="52" t="s">
        <v>117</v>
      </c>
      <c r="Z188" s="52" t="s">
        <v>117</v>
      </c>
      <c r="AA188" s="52" t="s">
        <v>121</v>
      </c>
      <c r="AB188" s="52">
        <v>3.0</v>
      </c>
      <c r="AC188" s="52" t="s">
        <v>117</v>
      </c>
      <c r="AD188" s="52" t="s">
        <v>1784</v>
      </c>
      <c r="AE188" s="52" t="s">
        <v>121</v>
      </c>
      <c r="AF188" s="52" t="s">
        <v>122</v>
      </c>
      <c r="AG188" s="52" t="s">
        <v>121</v>
      </c>
      <c r="AH188" s="52" t="s">
        <v>122</v>
      </c>
      <c r="AI188" s="52" t="s">
        <v>117</v>
      </c>
      <c r="AJ188" s="52" t="s">
        <v>117</v>
      </c>
      <c r="AK188" s="52" t="s">
        <v>121</v>
      </c>
      <c r="AL188" s="52" t="s">
        <v>122</v>
      </c>
      <c r="AM188" s="52" t="s">
        <v>123</v>
      </c>
      <c r="AN188" s="52" t="s">
        <v>121</v>
      </c>
      <c r="AO188" s="53"/>
      <c r="AP188" s="53"/>
      <c r="AQ188" s="52" t="s">
        <v>251</v>
      </c>
      <c r="AR188" s="52" t="s">
        <v>181</v>
      </c>
      <c r="AS188" s="52" t="s">
        <v>421</v>
      </c>
      <c r="AT188" s="52" t="s">
        <v>117</v>
      </c>
      <c r="AU188" s="52" t="s">
        <v>117</v>
      </c>
      <c r="AV188" s="52" t="s">
        <v>117</v>
      </c>
      <c r="AW188" s="52" t="s">
        <v>117</v>
      </c>
      <c r="AX188" s="53"/>
      <c r="AY188" s="53"/>
      <c r="AZ188" s="53"/>
      <c r="BA188" s="53"/>
      <c r="BB188" s="53"/>
      <c r="BC188" s="54"/>
    </row>
    <row r="189" ht="15.75" customHeight="1">
      <c r="A189" s="51" t="s">
        <v>1785</v>
      </c>
      <c r="B189" s="52">
        <v>44.0</v>
      </c>
      <c r="C189" s="53"/>
      <c r="D189" s="52" t="s">
        <v>1774</v>
      </c>
      <c r="E189" s="52" t="s">
        <v>1786</v>
      </c>
      <c r="F189" s="52" t="s">
        <v>1787</v>
      </c>
      <c r="G189" s="52" t="s">
        <v>109</v>
      </c>
      <c r="H189" s="52" t="s">
        <v>1788</v>
      </c>
      <c r="I189" s="52" t="s">
        <v>111</v>
      </c>
      <c r="J189" s="56">
        <v>39601.0</v>
      </c>
      <c r="K189" s="52">
        <v>8.02060727087E11</v>
      </c>
      <c r="L189" s="52" t="s">
        <v>174</v>
      </c>
      <c r="M189" s="52" t="s">
        <v>115</v>
      </c>
      <c r="N189" s="52" t="s">
        <v>3</v>
      </c>
      <c r="O189" s="52" t="s">
        <v>175</v>
      </c>
      <c r="P189" s="47" t="s">
        <v>117</v>
      </c>
      <c r="Q189" s="52" t="s">
        <v>46</v>
      </c>
      <c r="R189" s="52" t="s">
        <v>117</v>
      </c>
      <c r="S189" s="52"/>
      <c r="T189" s="52" t="s">
        <v>1789</v>
      </c>
      <c r="U189" s="52" t="s">
        <v>1789</v>
      </c>
      <c r="V189" s="52" t="s">
        <v>1790</v>
      </c>
      <c r="W189" s="52" t="s">
        <v>1791</v>
      </c>
      <c r="X189" s="52" t="s">
        <v>117</v>
      </c>
      <c r="Y189" s="52" t="s">
        <v>117</v>
      </c>
      <c r="Z189" s="52" t="s">
        <v>117</v>
      </c>
      <c r="AA189" s="52" t="s">
        <v>117</v>
      </c>
      <c r="AB189" s="52">
        <v>4.0</v>
      </c>
      <c r="AC189" s="52" t="s">
        <v>121</v>
      </c>
      <c r="AD189" s="52" t="s">
        <v>122</v>
      </c>
      <c r="AE189" s="52" t="s">
        <v>121</v>
      </c>
      <c r="AF189" s="52" t="s">
        <v>122</v>
      </c>
      <c r="AG189" s="52" t="s">
        <v>117</v>
      </c>
      <c r="AH189" s="52" t="s">
        <v>261</v>
      </c>
      <c r="AI189" s="52" t="s">
        <v>117</v>
      </c>
      <c r="AJ189" s="52" t="s">
        <v>117</v>
      </c>
      <c r="AK189" s="52" t="s">
        <v>117</v>
      </c>
      <c r="AL189" s="52" t="s">
        <v>137</v>
      </c>
      <c r="AM189" s="52" t="s">
        <v>138</v>
      </c>
      <c r="AN189" s="52" t="s">
        <v>121</v>
      </c>
      <c r="AO189" s="53"/>
      <c r="AP189" s="53"/>
      <c r="AQ189" s="52" t="s">
        <v>180</v>
      </c>
      <c r="AR189" s="52" t="s">
        <v>251</v>
      </c>
      <c r="AS189" s="52" t="s">
        <v>1792</v>
      </c>
      <c r="AT189" s="52" t="s">
        <v>117</v>
      </c>
      <c r="AU189" s="52" t="s">
        <v>117</v>
      </c>
      <c r="AV189" s="52" t="s">
        <v>117</v>
      </c>
      <c r="AW189" s="52" t="s">
        <v>117</v>
      </c>
      <c r="AX189" s="53"/>
      <c r="AY189" s="53"/>
      <c r="AZ189" s="53"/>
      <c r="BA189" s="53"/>
      <c r="BB189" s="53"/>
      <c r="BC189" s="54"/>
    </row>
    <row r="190" ht="15.75" customHeight="1">
      <c r="A190" s="51" t="s">
        <v>1793</v>
      </c>
      <c r="B190" s="52">
        <v>35.0</v>
      </c>
      <c r="C190" s="53"/>
      <c r="D190" s="52" t="s">
        <v>1794</v>
      </c>
      <c r="E190" s="52" t="s">
        <v>1795</v>
      </c>
      <c r="F190" s="52" t="s">
        <v>1796</v>
      </c>
      <c r="G190" s="52" t="s">
        <v>109</v>
      </c>
      <c r="H190" s="52" t="s">
        <v>1797</v>
      </c>
      <c r="I190" s="52" t="s">
        <v>111</v>
      </c>
      <c r="J190" s="52" t="s">
        <v>1798</v>
      </c>
      <c r="K190" s="52">
        <v>8.0314063708E11</v>
      </c>
      <c r="L190" s="52" t="s">
        <v>1799</v>
      </c>
      <c r="M190" s="52" t="s">
        <v>769</v>
      </c>
      <c r="N190" s="52" t="s">
        <v>3</v>
      </c>
      <c r="O190" s="52" t="s">
        <v>272</v>
      </c>
      <c r="P190" s="47" t="s">
        <v>117</v>
      </c>
      <c r="Q190" s="52" t="s">
        <v>46</v>
      </c>
      <c r="R190" s="52" t="s">
        <v>121</v>
      </c>
      <c r="S190" s="52"/>
      <c r="T190" s="52" t="s">
        <v>1800</v>
      </c>
      <c r="U190" s="52" t="s">
        <v>1800</v>
      </c>
      <c r="V190" s="52" t="s">
        <v>1801</v>
      </c>
      <c r="W190" s="52" t="s">
        <v>1802</v>
      </c>
      <c r="X190" s="52" t="s">
        <v>121</v>
      </c>
      <c r="Y190" s="52" t="s">
        <v>121</v>
      </c>
      <c r="Z190" s="52" t="s">
        <v>121</v>
      </c>
      <c r="AA190" s="52" t="s">
        <v>121</v>
      </c>
      <c r="AB190" s="52">
        <v>3.0</v>
      </c>
      <c r="AC190" s="52" t="s">
        <v>121</v>
      </c>
      <c r="AD190" s="52" t="s">
        <v>122</v>
      </c>
      <c r="AE190" s="52" t="s">
        <v>121</v>
      </c>
      <c r="AF190" s="52" t="s">
        <v>122</v>
      </c>
      <c r="AG190" s="52" t="s">
        <v>117</v>
      </c>
      <c r="AH190" s="52" t="s">
        <v>1803</v>
      </c>
      <c r="AI190" s="52" t="s">
        <v>121</v>
      </c>
      <c r="AJ190" s="52" t="s">
        <v>121</v>
      </c>
      <c r="AK190" s="52" t="s">
        <v>117</v>
      </c>
      <c r="AL190" s="52" t="s">
        <v>137</v>
      </c>
      <c r="AM190" s="52" t="s">
        <v>138</v>
      </c>
      <c r="AN190" s="52" t="s">
        <v>121</v>
      </c>
      <c r="AO190" s="57"/>
      <c r="AP190" s="53"/>
      <c r="AQ190" s="52" t="s">
        <v>251</v>
      </c>
      <c r="AR190" s="52" t="s">
        <v>181</v>
      </c>
      <c r="AS190" s="52" t="s">
        <v>602</v>
      </c>
      <c r="AT190" s="52" t="s">
        <v>117</v>
      </c>
      <c r="AU190" s="52" t="s">
        <v>117</v>
      </c>
      <c r="AV190" s="52" t="s">
        <v>117</v>
      </c>
      <c r="AW190" s="52" t="s">
        <v>117</v>
      </c>
      <c r="AX190" s="53"/>
      <c r="AY190" s="53"/>
      <c r="AZ190" s="53"/>
      <c r="BA190" s="53"/>
      <c r="BB190" s="53"/>
      <c r="BC190" s="54"/>
    </row>
    <row r="191" ht="15.75" customHeight="1">
      <c r="A191" s="51" t="s">
        <v>1804</v>
      </c>
      <c r="B191" s="52">
        <v>40.0</v>
      </c>
      <c r="C191" s="53"/>
      <c r="D191" s="52" t="s">
        <v>1805</v>
      </c>
      <c r="E191" s="52" t="s">
        <v>1806</v>
      </c>
      <c r="F191" s="52" t="s">
        <v>1807</v>
      </c>
      <c r="G191" s="52" t="s">
        <v>109</v>
      </c>
      <c r="H191" s="52" t="s">
        <v>1808</v>
      </c>
      <c r="I191" s="52" t="s">
        <v>163</v>
      </c>
      <c r="J191" s="56">
        <v>39634.0</v>
      </c>
      <c r="K191" s="53"/>
      <c r="L191" s="52" t="s">
        <v>205</v>
      </c>
      <c r="M191" s="52" t="s">
        <v>206</v>
      </c>
      <c r="N191" s="52" t="s">
        <v>3</v>
      </c>
      <c r="O191" s="52" t="s">
        <v>383</v>
      </c>
      <c r="P191" s="47" t="s">
        <v>117</v>
      </c>
      <c r="Q191" s="52" t="s">
        <v>48</v>
      </c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7"/>
      <c r="AF191" s="53"/>
      <c r="AG191" s="57"/>
      <c r="AH191" s="53"/>
      <c r="AI191" s="57"/>
      <c r="AJ191" s="53"/>
      <c r="AK191" s="53"/>
      <c r="AL191" s="57"/>
      <c r="AM191" s="57"/>
      <c r="AN191" s="53"/>
      <c r="AO191" s="53"/>
      <c r="AP191" s="53"/>
      <c r="AQ191" s="53"/>
      <c r="AR191" s="53"/>
      <c r="AS191" s="53"/>
      <c r="AT191" s="52" t="s">
        <v>117</v>
      </c>
      <c r="AU191" s="52" t="s">
        <v>117</v>
      </c>
      <c r="AV191" s="52" t="s">
        <v>117</v>
      </c>
      <c r="AW191" s="57"/>
      <c r="AX191" s="53"/>
      <c r="AY191" s="53"/>
      <c r="AZ191" s="53"/>
      <c r="BA191" s="53"/>
      <c r="BB191" s="53"/>
      <c r="BC191" s="54"/>
    </row>
    <row r="192" ht="15.75" customHeight="1">
      <c r="A192" s="51" t="s">
        <v>1809</v>
      </c>
      <c r="B192" s="52">
        <v>35.0</v>
      </c>
      <c r="C192" s="53"/>
      <c r="D192" s="52" t="s">
        <v>1810</v>
      </c>
      <c r="E192" s="52" t="s">
        <v>1811</v>
      </c>
      <c r="F192" s="52" t="s">
        <v>1812</v>
      </c>
      <c r="G192" s="52" t="s">
        <v>109</v>
      </c>
      <c r="H192" s="52" t="s">
        <v>1813</v>
      </c>
      <c r="I192" s="52" t="s">
        <v>111</v>
      </c>
      <c r="J192" s="52" t="s">
        <v>1421</v>
      </c>
      <c r="K192" s="52">
        <v>7.07191283084E11</v>
      </c>
      <c r="L192" s="52" t="s">
        <v>133</v>
      </c>
      <c r="M192" s="52" t="s">
        <v>115</v>
      </c>
      <c r="N192" s="52" t="s">
        <v>3</v>
      </c>
      <c r="O192" s="52" t="s">
        <v>272</v>
      </c>
      <c r="P192" s="47" t="s">
        <v>117</v>
      </c>
      <c r="Q192" s="52" t="s">
        <v>44</v>
      </c>
      <c r="R192" s="52" t="s">
        <v>121</v>
      </c>
      <c r="S192" s="52"/>
      <c r="T192" s="52">
        <v>8.22802865E8</v>
      </c>
      <c r="U192" s="52">
        <v>8.22802865E8</v>
      </c>
      <c r="V192" s="52">
        <v>6.374825E8</v>
      </c>
      <c r="W192" s="52" t="s">
        <v>1814</v>
      </c>
      <c r="X192" s="52" t="s">
        <v>117</v>
      </c>
      <c r="Y192" s="52" t="s">
        <v>117</v>
      </c>
      <c r="Z192" s="52" t="s">
        <v>117</v>
      </c>
      <c r="AA192" s="52" t="s">
        <v>121</v>
      </c>
      <c r="AB192" s="52">
        <v>10.0</v>
      </c>
      <c r="AC192" s="52" t="s">
        <v>121</v>
      </c>
      <c r="AD192" s="52" t="s">
        <v>122</v>
      </c>
      <c r="AE192" s="52" t="s">
        <v>121</v>
      </c>
      <c r="AF192" s="52" t="s">
        <v>122</v>
      </c>
      <c r="AG192" s="52" t="s">
        <v>117</v>
      </c>
      <c r="AH192" s="52" t="s">
        <v>1815</v>
      </c>
      <c r="AI192" s="52" t="s">
        <v>121</v>
      </c>
      <c r="AJ192" s="52" t="s">
        <v>121</v>
      </c>
      <c r="AK192" s="52" t="s">
        <v>117</v>
      </c>
      <c r="AL192" s="52" t="s">
        <v>137</v>
      </c>
      <c r="AM192" s="52" t="s">
        <v>138</v>
      </c>
      <c r="AN192" s="53"/>
      <c r="AO192" s="53"/>
      <c r="AP192" s="53"/>
      <c r="AQ192" s="52" t="s">
        <v>1816</v>
      </c>
      <c r="AR192" s="52" t="s">
        <v>1817</v>
      </c>
      <c r="AS192" s="52" t="s">
        <v>1818</v>
      </c>
      <c r="AT192" s="52" t="s">
        <v>117</v>
      </c>
      <c r="AU192" s="52" t="s">
        <v>117</v>
      </c>
      <c r="AV192" s="52" t="s">
        <v>117</v>
      </c>
      <c r="AW192" s="53"/>
      <c r="AX192" s="53"/>
      <c r="AY192" s="53"/>
      <c r="AZ192" s="53"/>
      <c r="BA192" s="53"/>
      <c r="BB192" s="53"/>
      <c r="BC192" s="54"/>
    </row>
    <row r="193" ht="15.75" customHeight="1">
      <c r="A193" s="51" t="s">
        <v>1819</v>
      </c>
      <c r="B193" s="52">
        <v>41.0</v>
      </c>
      <c r="C193" s="53"/>
      <c r="D193" s="52" t="s">
        <v>1810</v>
      </c>
      <c r="E193" s="52" t="s">
        <v>1820</v>
      </c>
      <c r="F193" s="52" t="s">
        <v>1821</v>
      </c>
      <c r="G193" s="52" t="s">
        <v>109</v>
      </c>
      <c r="H193" s="52" t="s">
        <v>1822</v>
      </c>
      <c r="I193" s="52" t="s">
        <v>111</v>
      </c>
      <c r="J193" s="52" t="s">
        <v>1823</v>
      </c>
      <c r="K193" s="52">
        <v>7.10130360088E11</v>
      </c>
      <c r="L193" s="52" t="s">
        <v>114</v>
      </c>
      <c r="M193" s="52" t="s">
        <v>115</v>
      </c>
      <c r="N193" s="52" t="s">
        <v>3</v>
      </c>
      <c r="O193" s="52" t="s">
        <v>116</v>
      </c>
      <c r="P193" s="47" t="s">
        <v>117</v>
      </c>
      <c r="Q193" s="52" t="s">
        <v>46</v>
      </c>
      <c r="R193" s="52" t="s">
        <v>117</v>
      </c>
      <c r="S193" s="52"/>
      <c r="T193" s="52" t="s">
        <v>1824</v>
      </c>
      <c r="U193" s="52" t="s">
        <v>1824</v>
      </c>
      <c r="V193" s="52" t="s">
        <v>1825</v>
      </c>
      <c r="W193" s="52" t="s">
        <v>1826</v>
      </c>
      <c r="X193" s="52" t="s">
        <v>117</v>
      </c>
      <c r="Y193" s="52" t="s">
        <v>121</v>
      </c>
      <c r="Z193" s="52" t="s">
        <v>117</v>
      </c>
      <c r="AA193" s="52" t="s">
        <v>121</v>
      </c>
      <c r="AB193" s="52">
        <v>4.0</v>
      </c>
      <c r="AC193" s="52" t="s">
        <v>121</v>
      </c>
      <c r="AD193" s="52" t="s">
        <v>122</v>
      </c>
      <c r="AE193" s="52" t="s">
        <v>121</v>
      </c>
      <c r="AF193" s="52" t="s">
        <v>122</v>
      </c>
      <c r="AG193" s="52" t="s">
        <v>117</v>
      </c>
      <c r="AH193" s="52" t="s">
        <v>1827</v>
      </c>
      <c r="AI193" s="52" t="s">
        <v>117</v>
      </c>
      <c r="AJ193" s="52" t="s">
        <v>121</v>
      </c>
      <c r="AK193" s="52" t="s">
        <v>117</v>
      </c>
      <c r="AL193" s="52" t="s">
        <v>137</v>
      </c>
      <c r="AM193" s="52" t="s">
        <v>221</v>
      </c>
      <c r="AN193" s="52" t="s">
        <v>121</v>
      </c>
      <c r="AO193" s="53"/>
      <c r="AP193" s="53"/>
      <c r="AQ193" s="52" t="s">
        <v>180</v>
      </c>
      <c r="AR193" s="52" t="s">
        <v>1828</v>
      </c>
      <c r="AS193" s="52" t="s">
        <v>1829</v>
      </c>
      <c r="AT193" s="52" t="s">
        <v>117</v>
      </c>
      <c r="AU193" s="52" t="s">
        <v>117</v>
      </c>
      <c r="AV193" s="52" t="s">
        <v>117</v>
      </c>
      <c r="AW193" s="52" t="s">
        <v>117</v>
      </c>
      <c r="AX193" s="53"/>
      <c r="AY193" s="53"/>
      <c r="AZ193" s="53"/>
      <c r="BA193" s="53"/>
      <c r="BB193" s="53"/>
      <c r="BC193" s="54"/>
    </row>
    <row r="194" ht="15.75" customHeight="1">
      <c r="A194" s="51" t="s">
        <v>1830</v>
      </c>
      <c r="B194" s="52">
        <v>35.0</v>
      </c>
      <c r="C194" s="53"/>
      <c r="D194" s="52" t="s">
        <v>1810</v>
      </c>
      <c r="E194" s="52" t="s">
        <v>483</v>
      </c>
      <c r="F194" s="52" t="s">
        <v>1831</v>
      </c>
      <c r="G194" s="52" t="s">
        <v>109</v>
      </c>
      <c r="H194" s="52" t="s">
        <v>1832</v>
      </c>
      <c r="I194" s="52" t="s">
        <v>111</v>
      </c>
      <c r="J194" s="56">
        <v>39180.0</v>
      </c>
      <c r="K194" s="53"/>
      <c r="L194" s="52" t="s">
        <v>648</v>
      </c>
      <c r="M194" s="52" t="s">
        <v>206</v>
      </c>
      <c r="N194" s="52" t="s">
        <v>3</v>
      </c>
      <c r="O194" s="52" t="s">
        <v>175</v>
      </c>
      <c r="P194" s="47" t="s">
        <v>117</v>
      </c>
      <c r="Q194" s="52" t="s">
        <v>48</v>
      </c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7"/>
      <c r="AJ194" s="53"/>
      <c r="AK194" s="53"/>
      <c r="AL194" s="57"/>
      <c r="AM194" s="53"/>
      <c r="AN194" s="53"/>
      <c r="AO194" s="53"/>
      <c r="AP194" s="53"/>
      <c r="AQ194" s="52" t="s">
        <v>1833</v>
      </c>
      <c r="AR194" s="52" t="s">
        <v>1834</v>
      </c>
      <c r="AS194" s="52" t="s">
        <v>180</v>
      </c>
      <c r="AT194" s="52" t="s">
        <v>117</v>
      </c>
      <c r="AU194" s="52" t="s">
        <v>117</v>
      </c>
      <c r="AV194" s="52" t="s">
        <v>117</v>
      </c>
      <c r="AW194" s="57"/>
      <c r="AX194" s="53"/>
      <c r="AY194" s="53"/>
      <c r="AZ194" s="53"/>
      <c r="BA194" s="53"/>
      <c r="BB194" s="53"/>
      <c r="BC194" s="54"/>
    </row>
    <row r="195" ht="15.75" customHeight="1">
      <c r="A195" s="51" t="s">
        <v>1835</v>
      </c>
      <c r="B195" s="52">
        <v>35.0</v>
      </c>
      <c r="C195" s="53"/>
      <c r="D195" s="52" t="s">
        <v>1836</v>
      </c>
      <c r="E195" s="52" t="s">
        <v>1837</v>
      </c>
      <c r="F195" s="52" t="s">
        <v>1838</v>
      </c>
      <c r="G195" s="52" t="s">
        <v>109</v>
      </c>
      <c r="H195" s="52" t="s">
        <v>1839</v>
      </c>
      <c r="I195" s="52" t="s">
        <v>111</v>
      </c>
      <c r="J195" s="56">
        <v>39364.0</v>
      </c>
      <c r="K195" s="55" t="s">
        <v>1840</v>
      </c>
      <c r="L195" s="52" t="s">
        <v>149</v>
      </c>
      <c r="M195" s="52" t="s">
        <v>150</v>
      </c>
      <c r="N195" s="52" t="s">
        <v>3</v>
      </c>
      <c r="O195" s="52" t="s">
        <v>175</v>
      </c>
      <c r="P195" s="47" t="s">
        <v>117</v>
      </c>
      <c r="Q195" s="52" t="s">
        <v>50</v>
      </c>
      <c r="R195" s="52" t="s">
        <v>121</v>
      </c>
      <c r="S195" s="55"/>
      <c r="T195" s="55" t="s">
        <v>1841</v>
      </c>
      <c r="U195" s="55" t="s">
        <v>1841</v>
      </c>
      <c r="V195" s="55" t="s">
        <v>1842</v>
      </c>
      <c r="W195" s="52" t="s">
        <v>1843</v>
      </c>
      <c r="X195" s="52" t="s">
        <v>117</v>
      </c>
      <c r="Y195" s="52" t="s">
        <v>121</v>
      </c>
      <c r="Z195" s="52" t="s">
        <v>121</v>
      </c>
      <c r="AA195" s="52" t="s">
        <v>121</v>
      </c>
      <c r="AB195" s="52">
        <v>5.0</v>
      </c>
      <c r="AC195" s="52" t="s">
        <v>121</v>
      </c>
      <c r="AD195" s="52" t="s">
        <v>122</v>
      </c>
      <c r="AE195" s="52" t="s">
        <v>121</v>
      </c>
      <c r="AF195" s="52" t="s">
        <v>122</v>
      </c>
      <c r="AG195" s="52" t="s">
        <v>117</v>
      </c>
      <c r="AH195" s="52" t="s">
        <v>1844</v>
      </c>
      <c r="AI195" s="52" t="s">
        <v>121</v>
      </c>
      <c r="AJ195" s="52" t="s">
        <v>121</v>
      </c>
      <c r="AK195" s="52" t="s">
        <v>117</v>
      </c>
      <c r="AL195" s="52" t="s">
        <v>137</v>
      </c>
      <c r="AM195" s="52" t="s">
        <v>138</v>
      </c>
      <c r="AN195" s="52" t="s">
        <v>121</v>
      </c>
      <c r="AO195" s="53"/>
      <c r="AP195" s="53"/>
      <c r="AQ195" s="52" t="s">
        <v>404</v>
      </c>
      <c r="AR195" s="52" t="s">
        <v>405</v>
      </c>
      <c r="AS195" s="52" t="s">
        <v>251</v>
      </c>
      <c r="AT195" s="52" t="s">
        <v>117</v>
      </c>
      <c r="AU195" s="52" t="s">
        <v>117</v>
      </c>
      <c r="AV195" s="52" t="s">
        <v>117</v>
      </c>
      <c r="AW195" s="52" t="s">
        <v>117</v>
      </c>
      <c r="AX195" s="53"/>
      <c r="AY195" s="53"/>
      <c r="AZ195" s="53"/>
      <c r="BA195" s="53"/>
      <c r="BB195" s="53"/>
      <c r="BC195" s="54"/>
    </row>
    <row r="196" ht="15.75" customHeight="1">
      <c r="A196" s="51" t="s">
        <v>1845</v>
      </c>
      <c r="B196" s="52">
        <v>42.0</v>
      </c>
      <c r="C196" s="53"/>
      <c r="D196" s="52" t="s">
        <v>1846</v>
      </c>
      <c r="E196" s="52" t="s">
        <v>1847</v>
      </c>
      <c r="F196" s="52" t="s">
        <v>1848</v>
      </c>
      <c r="G196" s="52" t="s">
        <v>1849</v>
      </c>
      <c r="H196" s="52" t="s">
        <v>1850</v>
      </c>
      <c r="I196" s="52" t="s">
        <v>111</v>
      </c>
      <c r="J196" s="52" t="s">
        <v>1851</v>
      </c>
      <c r="K196" s="53"/>
      <c r="L196" s="52" t="s">
        <v>270</v>
      </c>
      <c r="M196" s="52" t="s">
        <v>271</v>
      </c>
      <c r="N196" s="52" t="s">
        <v>3</v>
      </c>
      <c r="O196" s="53"/>
      <c r="P196" s="47" t="s">
        <v>121</v>
      </c>
      <c r="Q196" s="52" t="s">
        <v>48</v>
      </c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7"/>
      <c r="AJ196" s="53"/>
      <c r="AK196" s="53"/>
      <c r="AL196" s="57"/>
      <c r="AM196" s="53"/>
      <c r="AN196" s="53"/>
      <c r="AO196" s="53"/>
      <c r="AP196" s="53"/>
      <c r="AQ196" s="53"/>
      <c r="AR196" s="53"/>
      <c r="AS196" s="53"/>
      <c r="AT196" s="52" t="s">
        <v>117</v>
      </c>
      <c r="AU196" s="57"/>
      <c r="AV196" s="52" t="s">
        <v>117</v>
      </c>
      <c r="AW196" s="57"/>
      <c r="AX196" s="53"/>
      <c r="AY196" s="53"/>
      <c r="AZ196" s="53"/>
      <c r="BA196" s="53"/>
      <c r="BB196" s="53"/>
      <c r="BC196" s="54"/>
    </row>
    <row r="197" ht="15.75" customHeight="1">
      <c r="A197" s="51" t="s">
        <v>1852</v>
      </c>
      <c r="B197" s="52">
        <v>41.0</v>
      </c>
      <c r="C197" s="53"/>
      <c r="D197" s="52" t="s">
        <v>1853</v>
      </c>
      <c r="E197" s="52" t="s">
        <v>1854</v>
      </c>
      <c r="F197" s="52" t="s">
        <v>1855</v>
      </c>
      <c r="G197" s="52" t="s">
        <v>109</v>
      </c>
      <c r="H197" s="52" t="s">
        <v>1856</v>
      </c>
      <c r="I197" s="52" t="s">
        <v>111</v>
      </c>
      <c r="J197" s="52" t="s">
        <v>1857</v>
      </c>
      <c r="K197" s="55" t="s">
        <v>1858</v>
      </c>
      <c r="L197" s="52" t="s">
        <v>257</v>
      </c>
      <c r="M197" s="52" t="s">
        <v>115</v>
      </c>
      <c r="N197" s="52" t="s">
        <v>3</v>
      </c>
      <c r="O197" s="52" t="s">
        <v>272</v>
      </c>
      <c r="P197" s="47" t="s">
        <v>117</v>
      </c>
      <c r="Q197" s="52" t="s">
        <v>50</v>
      </c>
      <c r="R197" s="52" t="s">
        <v>121</v>
      </c>
      <c r="S197" s="55"/>
      <c r="T197" s="55" t="s">
        <v>1859</v>
      </c>
      <c r="U197" s="55" t="s">
        <v>1859</v>
      </c>
      <c r="V197" s="55" t="s">
        <v>1860</v>
      </c>
      <c r="W197" s="52" t="s">
        <v>1861</v>
      </c>
      <c r="X197" s="52" t="s">
        <v>117</v>
      </c>
      <c r="Y197" s="52" t="s">
        <v>117</v>
      </c>
      <c r="Z197" s="52" t="s">
        <v>117</v>
      </c>
      <c r="AA197" s="52" t="s">
        <v>117</v>
      </c>
      <c r="AB197" s="52">
        <v>4.0</v>
      </c>
      <c r="AC197" s="52" t="s">
        <v>121</v>
      </c>
      <c r="AD197" s="52" t="s">
        <v>122</v>
      </c>
      <c r="AE197" s="52" t="s">
        <v>117</v>
      </c>
      <c r="AF197" s="52" t="s">
        <v>1862</v>
      </c>
      <c r="AG197" s="52" t="s">
        <v>121</v>
      </c>
      <c r="AH197" s="52" t="s">
        <v>122</v>
      </c>
      <c r="AI197" s="52" t="s">
        <v>117</v>
      </c>
      <c r="AJ197" s="52" t="s">
        <v>117</v>
      </c>
      <c r="AK197" s="52" t="s">
        <v>121</v>
      </c>
      <c r="AL197" s="52" t="s">
        <v>122</v>
      </c>
      <c r="AM197" s="52" t="s">
        <v>138</v>
      </c>
      <c r="AN197" s="52" t="s">
        <v>121</v>
      </c>
      <c r="AO197" s="53"/>
      <c r="AP197" s="53"/>
      <c r="AQ197" s="52" t="s">
        <v>1221</v>
      </c>
      <c r="AR197" s="52" t="s">
        <v>124</v>
      </c>
      <c r="AS197" s="52" t="s">
        <v>125</v>
      </c>
      <c r="AT197" s="52" t="s">
        <v>117</v>
      </c>
      <c r="AU197" s="52" t="s">
        <v>117</v>
      </c>
      <c r="AV197" s="52" t="s">
        <v>117</v>
      </c>
      <c r="AW197" s="52" t="s">
        <v>117</v>
      </c>
      <c r="AX197" s="53"/>
      <c r="AY197" s="53"/>
      <c r="AZ197" s="53"/>
      <c r="BA197" s="53"/>
      <c r="BB197" s="53"/>
      <c r="BC197" s="54"/>
    </row>
    <row r="198" ht="15.75" customHeight="1">
      <c r="A198" s="51" t="s">
        <v>1863</v>
      </c>
      <c r="B198" s="52">
        <v>35.0</v>
      </c>
      <c r="C198" s="53"/>
      <c r="D198" s="52" t="s">
        <v>1864</v>
      </c>
      <c r="E198" s="52" t="s">
        <v>1865</v>
      </c>
      <c r="F198" s="52" t="s">
        <v>1866</v>
      </c>
      <c r="G198" s="52" t="s">
        <v>109</v>
      </c>
      <c r="H198" s="52" t="s">
        <v>1867</v>
      </c>
      <c r="I198" s="52" t="s">
        <v>163</v>
      </c>
      <c r="J198" s="52" t="s">
        <v>1868</v>
      </c>
      <c r="K198" s="52">
        <v>7.08295307084E11</v>
      </c>
      <c r="L198" s="52" t="s">
        <v>919</v>
      </c>
      <c r="M198" s="52" t="s">
        <v>920</v>
      </c>
      <c r="N198" s="52" t="s">
        <v>3</v>
      </c>
      <c r="O198" s="52" t="s">
        <v>175</v>
      </c>
      <c r="P198" s="47" t="s">
        <v>117</v>
      </c>
      <c r="Q198" s="52" t="s">
        <v>44</v>
      </c>
      <c r="R198" s="52" t="s">
        <v>121</v>
      </c>
      <c r="S198" s="52"/>
      <c r="T198" s="52">
        <v>8.25015424E8</v>
      </c>
      <c r="U198" s="52">
        <v>8.25015424E8</v>
      </c>
      <c r="V198" s="52" t="s">
        <v>1869</v>
      </c>
      <c r="W198" s="52" t="s">
        <v>1870</v>
      </c>
      <c r="X198" s="52" t="s">
        <v>121</v>
      </c>
      <c r="Y198" s="52" t="s">
        <v>121</v>
      </c>
      <c r="Z198" s="52" t="s">
        <v>121</v>
      </c>
      <c r="AA198" s="52" t="s">
        <v>121</v>
      </c>
      <c r="AB198" s="52">
        <v>5.0</v>
      </c>
      <c r="AC198" s="52" t="s">
        <v>121</v>
      </c>
      <c r="AD198" s="52" t="s">
        <v>122</v>
      </c>
      <c r="AE198" s="52" t="s">
        <v>121</v>
      </c>
      <c r="AF198" s="52" t="s">
        <v>122</v>
      </c>
      <c r="AG198" s="52" t="s">
        <v>117</v>
      </c>
      <c r="AH198" s="52" t="s">
        <v>1871</v>
      </c>
      <c r="AI198" s="52" t="s">
        <v>121</v>
      </c>
      <c r="AJ198" s="52" t="s">
        <v>121</v>
      </c>
      <c r="AK198" s="52" t="s">
        <v>117</v>
      </c>
      <c r="AL198" s="52" t="s">
        <v>137</v>
      </c>
      <c r="AM198" s="52" t="s">
        <v>138</v>
      </c>
      <c r="AN198" s="53"/>
      <c r="AO198" s="53"/>
      <c r="AP198" s="53"/>
      <c r="AQ198" s="52" t="s">
        <v>406</v>
      </c>
      <c r="AR198" s="52" t="s">
        <v>181</v>
      </c>
      <c r="AS198" s="52" t="s">
        <v>1872</v>
      </c>
      <c r="AT198" s="52" t="s">
        <v>117</v>
      </c>
      <c r="AU198" s="52" t="s">
        <v>117</v>
      </c>
      <c r="AV198" s="52" t="s">
        <v>117</v>
      </c>
      <c r="AW198" s="57"/>
      <c r="AX198" s="53"/>
      <c r="AY198" s="53"/>
      <c r="AZ198" s="53"/>
      <c r="BA198" s="53"/>
      <c r="BB198" s="53"/>
      <c r="BC198" s="54"/>
    </row>
    <row r="199" ht="15.75" customHeight="1">
      <c r="A199" s="51" t="s">
        <v>1873</v>
      </c>
      <c r="B199" s="52">
        <v>43.0</v>
      </c>
      <c r="C199" s="53"/>
      <c r="D199" s="52" t="s">
        <v>1874</v>
      </c>
      <c r="E199" s="52" t="s">
        <v>1875</v>
      </c>
      <c r="F199" s="52" t="s">
        <v>1876</v>
      </c>
      <c r="G199" s="52" t="s">
        <v>109</v>
      </c>
      <c r="H199" s="52" t="s">
        <v>1877</v>
      </c>
      <c r="I199" s="52" t="s">
        <v>163</v>
      </c>
      <c r="J199" s="52" t="s">
        <v>324</v>
      </c>
      <c r="K199" s="52">
        <v>7.12185080082E11</v>
      </c>
      <c r="L199" s="52" t="s">
        <v>133</v>
      </c>
      <c r="M199" s="52" t="s">
        <v>115</v>
      </c>
      <c r="N199" s="52" t="s">
        <v>3</v>
      </c>
      <c r="O199" s="52" t="s">
        <v>116</v>
      </c>
      <c r="P199" s="47" t="s">
        <v>117</v>
      </c>
      <c r="Q199" s="52" t="s">
        <v>44</v>
      </c>
      <c r="R199" s="52" t="s">
        <v>117</v>
      </c>
      <c r="S199" s="52"/>
      <c r="T199" s="52">
        <v>7.80435155E8</v>
      </c>
      <c r="U199" s="52">
        <v>8.37461348E8</v>
      </c>
      <c r="V199" s="52">
        <v>7.80435155E8</v>
      </c>
      <c r="W199" s="52" t="s">
        <v>1878</v>
      </c>
      <c r="X199" s="52" t="s">
        <v>117</v>
      </c>
      <c r="Y199" s="52" t="s">
        <v>121</v>
      </c>
      <c r="Z199" s="52" t="s">
        <v>117</v>
      </c>
      <c r="AA199" s="52" t="s">
        <v>121</v>
      </c>
      <c r="AB199" s="52">
        <v>4.0</v>
      </c>
      <c r="AC199" s="52" t="s">
        <v>117</v>
      </c>
      <c r="AD199" s="52" t="s">
        <v>1879</v>
      </c>
      <c r="AE199" s="52" t="s">
        <v>121</v>
      </c>
      <c r="AF199" s="52" t="s">
        <v>122</v>
      </c>
      <c r="AG199" s="52" t="s">
        <v>121</v>
      </c>
      <c r="AH199" s="52" t="s">
        <v>122</v>
      </c>
      <c r="AI199" s="52" t="s">
        <v>117</v>
      </c>
      <c r="AJ199" s="52" t="s">
        <v>121</v>
      </c>
      <c r="AK199" s="52" t="s">
        <v>121</v>
      </c>
      <c r="AL199" s="52" t="s">
        <v>122</v>
      </c>
      <c r="AM199" s="52" t="s">
        <v>138</v>
      </c>
      <c r="AN199" s="53"/>
      <c r="AO199" s="53"/>
      <c r="AP199" s="53"/>
      <c r="AQ199" s="52" t="s">
        <v>1880</v>
      </c>
      <c r="AR199" s="52" t="s">
        <v>1881</v>
      </c>
      <c r="AS199" s="52" t="s">
        <v>1882</v>
      </c>
      <c r="AT199" s="52" t="s">
        <v>117</v>
      </c>
      <c r="AU199" s="52" t="s">
        <v>117</v>
      </c>
      <c r="AV199" s="52" t="s">
        <v>117</v>
      </c>
      <c r="AW199" s="53"/>
      <c r="AX199" s="53"/>
      <c r="AY199" s="53"/>
      <c r="AZ199" s="53"/>
      <c r="BA199" s="53"/>
      <c r="BB199" s="53"/>
      <c r="BC199" s="54"/>
    </row>
    <row r="200" ht="15.75" customHeight="1">
      <c r="A200" s="51" t="s">
        <v>1883</v>
      </c>
      <c r="B200" s="52">
        <v>37.0</v>
      </c>
      <c r="C200" s="53"/>
      <c r="D200" s="52" t="s">
        <v>1884</v>
      </c>
      <c r="E200" s="52" t="s">
        <v>1885</v>
      </c>
      <c r="F200" s="52" t="s">
        <v>1886</v>
      </c>
      <c r="G200" s="52" t="s">
        <v>109</v>
      </c>
      <c r="H200" s="52" t="s">
        <v>1887</v>
      </c>
      <c r="I200" s="52" t="s">
        <v>111</v>
      </c>
      <c r="J200" s="52" t="s">
        <v>1227</v>
      </c>
      <c r="K200" s="57"/>
      <c r="L200" s="52" t="s">
        <v>1478</v>
      </c>
      <c r="M200" s="52" t="s">
        <v>206</v>
      </c>
      <c r="N200" s="52" t="s">
        <v>3</v>
      </c>
      <c r="O200" s="52" t="s">
        <v>175</v>
      </c>
      <c r="P200" s="47" t="s">
        <v>117</v>
      </c>
      <c r="Q200" s="52" t="s">
        <v>48</v>
      </c>
      <c r="R200" s="52" t="s">
        <v>121</v>
      </c>
      <c r="S200" s="52"/>
      <c r="T200" s="52">
        <v>7.82046158E8</v>
      </c>
      <c r="U200" s="52">
        <v>7.82046158E8</v>
      </c>
      <c r="V200" s="52">
        <v>6.55757217E8</v>
      </c>
      <c r="W200" s="52" t="s">
        <v>1888</v>
      </c>
      <c r="X200" s="52" t="s">
        <v>117</v>
      </c>
      <c r="Y200" s="52" t="s">
        <v>117</v>
      </c>
      <c r="Z200" s="52" t="s">
        <v>117</v>
      </c>
      <c r="AA200" s="52" t="s">
        <v>117</v>
      </c>
      <c r="AB200" s="52">
        <v>6.0</v>
      </c>
      <c r="AC200" s="52" t="s">
        <v>117</v>
      </c>
      <c r="AD200" s="52" t="s">
        <v>1889</v>
      </c>
      <c r="AE200" s="52" t="s">
        <v>121</v>
      </c>
      <c r="AF200" s="53"/>
      <c r="AG200" s="52" t="s">
        <v>121</v>
      </c>
      <c r="AH200" s="53"/>
      <c r="AI200" s="52" t="s">
        <v>117</v>
      </c>
      <c r="AJ200" s="52" t="s">
        <v>121</v>
      </c>
      <c r="AK200" s="52" t="s">
        <v>121</v>
      </c>
      <c r="AL200" s="52" t="s">
        <v>122</v>
      </c>
      <c r="AM200" s="52" t="s">
        <v>221</v>
      </c>
      <c r="AN200" s="52" t="s">
        <v>121</v>
      </c>
      <c r="AO200" s="53"/>
      <c r="AP200" s="53"/>
      <c r="AQ200" s="53"/>
      <c r="AR200" s="53"/>
      <c r="AS200" s="53"/>
      <c r="AT200" s="52" t="s">
        <v>117</v>
      </c>
      <c r="AU200" s="52" t="s">
        <v>117</v>
      </c>
      <c r="AV200" s="52" t="s">
        <v>117</v>
      </c>
      <c r="AW200" s="57"/>
      <c r="AX200" s="53"/>
      <c r="AY200" s="53"/>
      <c r="AZ200" s="53"/>
      <c r="BA200" s="53"/>
      <c r="BB200" s="53"/>
      <c r="BC200" s="54"/>
    </row>
    <row r="201" ht="15.75" customHeight="1">
      <c r="A201" s="51" t="s">
        <v>1890</v>
      </c>
      <c r="B201" s="52">
        <v>35.0</v>
      </c>
      <c r="C201" s="53"/>
      <c r="D201" s="52" t="s">
        <v>1884</v>
      </c>
      <c r="E201" s="52" t="s">
        <v>1891</v>
      </c>
      <c r="F201" s="52" t="s">
        <v>1892</v>
      </c>
      <c r="G201" s="52" t="s">
        <v>109</v>
      </c>
      <c r="H201" s="52" t="s">
        <v>1893</v>
      </c>
      <c r="I201" s="52" t="s">
        <v>111</v>
      </c>
      <c r="J201" s="56">
        <v>39332.0</v>
      </c>
      <c r="K201" s="52">
        <v>7.07091018085E11</v>
      </c>
      <c r="L201" s="52" t="s">
        <v>498</v>
      </c>
      <c r="M201" s="52" t="s">
        <v>115</v>
      </c>
      <c r="N201" s="52" t="s">
        <v>3</v>
      </c>
      <c r="O201" s="52" t="s">
        <v>230</v>
      </c>
      <c r="P201" s="47" t="s">
        <v>117</v>
      </c>
      <c r="Q201" s="52" t="s">
        <v>46</v>
      </c>
      <c r="R201" s="52" t="s">
        <v>121</v>
      </c>
      <c r="S201" s="52"/>
      <c r="T201" s="52" t="s">
        <v>1894</v>
      </c>
      <c r="U201" s="52" t="s">
        <v>1895</v>
      </c>
      <c r="V201" s="52" t="s">
        <v>1896</v>
      </c>
      <c r="W201" s="52" t="s">
        <v>1897</v>
      </c>
      <c r="X201" s="52" t="s">
        <v>117</v>
      </c>
      <c r="Y201" s="52" t="s">
        <v>117</v>
      </c>
      <c r="Z201" s="52" t="s">
        <v>117</v>
      </c>
      <c r="AA201" s="52" t="s">
        <v>121</v>
      </c>
      <c r="AB201" s="52">
        <v>4.0</v>
      </c>
      <c r="AC201" s="52" t="s">
        <v>117</v>
      </c>
      <c r="AD201" s="52" t="s">
        <v>340</v>
      </c>
      <c r="AE201" s="52" t="s">
        <v>121</v>
      </c>
      <c r="AF201" s="52" t="s">
        <v>1898</v>
      </c>
      <c r="AG201" s="52" t="s">
        <v>121</v>
      </c>
      <c r="AH201" s="52" t="s">
        <v>122</v>
      </c>
      <c r="AI201" s="52" t="s">
        <v>117</v>
      </c>
      <c r="AJ201" s="52" t="s">
        <v>121</v>
      </c>
      <c r="AK201" s="52" t="s">
        <v>121</v>
      </c>
      <c r="AL201" s="52" t="s">
        <v>122</v>
      </c>
      <c r="AM201" s="52" t="s">
        <v>138</v>
      </c>
      <c r="AN201" s="52" t="s">
        <v>121</v>
      </c>
      <c r="AO201" s="53"/>
      <c r="AP201" s="53"/>
      <c r="AQ201" s="52" t="s">
        <v>1899</v>
      </c>
      <c r="AR201" s="52" t="s">
        <v>1900</v>
      </c>
      <c r="AS201" s="52" t="s">
        <v>406</v>
      </c>
      <c r="AT201" s="52" t="s">
        <v>117</v>
      </c>
      <c r="AU201" s="52" t="s">
        <v>117</v>
      </c>
      <c r="AV201" s="52" t="s">
        <v>117</v>
      </c>
      <c r="AW201" s="52" t="s">
        <v>117</v>
      </c>
      <c r="AX201" s="53"/>
      <c r="AY201" s="53"/>
      <c r="AZ201" s="53"/>
      <c r="BA201" s="53"/>
      <c r="BB201" s="53"/>
      <c r="BC201" s="54"/>
    </row>
    <row r="202" ht="15.75" customHeight="1">
      <c r="A202" s="51" t="s">
        <v>1901</v>
      </c>
      <c r="B202" s="52">
        <v>41.0</v>
      </c>
      <c r="C202" s="53"/>
      <c r="D202" s="52" t="s">
        <v>1884</v>
      </c>
      <c r="E202" s="52" t="s">
        <v>1902</v>
      </c>
      <c r="F202" s="52" t="s">
        <v>1903</v>
      </c>
      <c r="G202" s="52" t="s">
        <v>109</v>
      </c>
      <c r="H202" s="52" t="s">
        <v>1904</v>
      </c>
      <c r="I202" s="52" t="s">
        <v>111</v>
      </c>
      <c r="J202" s="52" t="s">
        <v>1905</v>
      </c>
      <c r="K202" s="53"/>
      <c r="L202" s="52" t="s">
        <v>648</v>
      </c>
      <c r="M202" s="52" t="s">
        <v>206</v>
      </c>
      <c r="N202" s="52" t="s">
        <v>3</v>
      </c>
      <c r="O202" s="52" t="s">
        <v>175</v>
      </c>
      <c r="P202" s="47" t="s">
        <v>117</v>
      </c>
      <c r="Q202" s="52" t="s">
        <v>48</v>
      </c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7"/>
      <c r="AJ202" s="53"/>
      <c r="AK202" s="53"/>
      <c r="AL202" s="57"/>
      <c r="AM202" s="53"/>
      <c r="AN202" s="53"/>
      <c r="AO202" s="53"/>
      <c r="AP202" s="53"/>
      <c r="AQ202" s="53"/>
      <c r="AR202" s="53"/>
      <c r="AS202" s="53"/>
      <c r="AT202" s="52" t="s">
        <v>117</v>
      </c>
      <c r="AU202" s="52" t="s">
        <v>117</v>
      </c>
      <c r="AV202" s="52" t="s">
        <v>117</v>
      </c>
      <c r="AW202" s="57"/>
      <c r="AX202" s="53"/>
      <c r="AY202" s="53"/>
      <c r="AZ202" s="53"/>
      <c r="BA202" s="53"/>
      <c r="BB202" s="53"/>
      <c r="BC202" s="54"/>
    </row>
    <row r="203" ht="15.75" customHeight="1">
      <c r="A203" s="51" t="s">
        <v>1906</v>
      </c>
      <c r="B203" s="52">
        <v>40.0</v>
      </c>
      <c r="C203" s="53"/>
      <c r="D203" s="52" t="s">
        <v>1884</v>
      </c>
      <c r="E203" s="52" t="s">
        <v>1907</v>
      </c>
      <c r="F203" s="52" t="s">
        <v>1908</v>
      </c>
      <c r="G203" s="52" t="s">
        <v>109</v>
      </c>
      <c r="H203" s="52" t="s">
        <v>1909</v>
      </c>
      <c r="I203" s="52" t="s">
        <v>111</v>
      </c>
      <c r="J203" s="52" t="s">
        <v>1910</v>
      </c>
      <c r="K203" s="52">
        <v>8.09170084085E11</v>
      </c>
      <c r="L203" s="52" t="s">
        <v>779</v>
      </c>
      <c r="M203" s="52" t="s">
        <v>271</v>
      </c>
      <c r="N203" s="52" t="s">
        <v>3</v>
      </c>
      <c r="O203" s="52" t="s">
        <v>166</v>
      </c>
      <c r="P203" s="47" t="s">
        <v>121</v>
      </c>
      <c r="Q203" s="52" t="s">
        <v>48</v>
      </c>
      <c r="R203" s="52" t="s">
        <v>121</v>
      </c>
      <c r="S203" s="52"/>
      <c r="T203" s="52">
        <v>6.71043932E8</v>
      </c>
      <c r="U203" s="53"/>
      <c r="V203" s="53"/>
      <c r="W203" s="52" t="s">
        <v>1911</v>
      </c>
      <c r="X203" s="52" t="s">
        <v>117</v>
      </c>
      <c r="Y203" s="52" t="s">
        <v>117</v>
      </c>
      <c r="Z203" s="52" t="s">
        <v>117</v>
      </c>
      <c r="AA203" s="52" t="s">
        <v>121</v>
      </c>
      <c r="AB203" s="52">
        <v>5.0</v>
      </c>
      <c r="AC203" s="52" t="s">
        <v>117</v>
      </c>
      <c r="AD203" s="53"/>
      <c r="AE203" s="52" t="s">
        <v>117</v>
      </c>
      <c r="AF203" s="53"/>
      <c r="AG203" s="52" t="s">
        <v>117</v>
      </c>
      <c r="AH203" s="52" t="s">
        <v>1912</v>
      </c>
      <c r="AI203" s="52" t="s">
        <v>117</v>
      </c>
      <c r="AJ203" s="52" t="s">
        <v>117</v>
      </c>
      <c r="AK203" s="52" t="s">
        <v>117</v>
      </c>
      <c r="AL203" s="52" t="s">
        <v>137</v>
      </c>
      <c r="AM203" s="52" t="s">
        <v>123</v>
      </c>
      <c r="AN203" s="52" t="s">
        <v>117</v>
      </c>
      <c r="AO203" s="52" t="s">
        <v>1913</v>
      </c>
      <c r="AP203" s="53"/>
      <c r="AQ203" s="52" t="s">
        <v>1914</v>
      </c>
      <c r="AR203" s="52" t="s">
        <v>125</v>
      </c>
      <c r="AS203" s="52" t="s">
        <v>180</v>
      </c>
      <c r="AT203" s="57"/>
      <c r="AU203" s="57"/>
      <c r="AV203" s="52" t="s">
        <v>121</v>
      </c>
      <c r="AW203" s="57"/>
      <c r="AX203" s="53"/>
      <c r="AY203" s="53"/>
      <c r="AZ203" s="53"/>
      <c r="BA203" s="53"/>
      <c r="BB203" s="53"/>
      <c r="BC203" s="54"/>
    </row>
    <row r="204" ht="15.75" customHeight="1">
      <c r="A204" s="51" t="s">
        <v>1915</v>
      </c>
      <c r="B204" s="52">
        <v>38.0</v>
      </c>
      <c r="C204" s="53"/>
      <c r="D204" s="52" t="s">
        <v>1884</v>
      </c>
      <c r="E204" s="52" t="s">
        <v>1916</v>
      </c>
      <c r="F204" s="52" t="s">
        <v>1917</v>
      </c>
      <c r="G204" s="52" t="s">
        <v>109</v>
      </c>
      <c r="H204" s="52" t="s">
        <v>1918</v>
      </c>
      <c r="I204" s="52" t="s">
        <v>111</v>
      </c>
      <c r="J204" s="52" t="s">
        <v>1919</v>
      </c>
      <c r="K204" s="55" t="s">
        <v>1920</v>
      </c>
      <c r="L204" s="52" t="s">
        <v>311</v>
      </c>
      <c r="M204" s="52" t="s">
        <v>206</v>
      </c>
      <c r="N204" s="52" t="s">
        <v>3</v>
      </c>
      <c r="O204" s="52" t="s">
        <v>175</v>
      </c>
      <c r="P204" s="47" t="s">
        <v>117</v>
      </c>
      <c r="Q204" s="52" t="s">
        <v>50</v>
      </c>
      <c r="R204" s="52" t="s">
        <v>121</v>
      </c>
      <c r="S204" s="55"/>
      <c r="T204" s="55" t="s">
        <v>1921</v>
      </c>
      <c r="U204" s="55" t="s">
        <v>1921</v>
      </c>
      <c r="V204" s="55" t="s">
        <v>1922</v>
      </c>
      <c r="W204" s="52" t="s">
        <v>1923</v>
      </c>
      <c r="X204" s="52" t="s">
        <v>117</v>
      </c>
      <c r="Y204" s="52" t="s">
        <v>121</v>
      </c>
      <c r="Z204" s="52" t="s">
        <v>117</v>
      </c>
      <c r="AA204" s="52" t="s">
        <v>121</v>
      </c>
      <c r="AB204" s="52">
        <v>6.0</v>
      </c>
      <c r="AC204" s="52" t="s">
        <v>121</v>
      </c>
      <c r="AD204" s="52" t="s">
        <v>122</v>
      </c>
      <c r="AE204" s="52" t="s">
        <v>121</v>
      </c>
      <c r="AF204" s="52" t="s">
        <v>122</v>
      </c>
      <c r="AG204" s="52" t="s">
        <v>121</v>
      </c>
      <c r="AH204" s="52" t="s">
        <v>122</v>
      </c>
      <c r="AI204" s="52" t="s">
        <v>117</v>
      </c>
      <c r="AJ204" s="52" t="s">
        <v>121</v>
      </c>
      <c r="AK204" s="52" t="s">
        <v>117</v>
      </c>
      <c r="AL204" s="52" t="s">
        <v>137</v>
      </c>
      <c r="AM204" s="52" t="s">
        <v>138</v>
      </c>
      <c r="AN204" s="52" t="s">
        <v>121</v>
      </c>
      <c r="AO204" s="53"/>
      <c r="AP204" s="53"/>
      <c r="AQ204" s="52" t="s">
        <v>125</v>
      </c>
      <c r="AR204" s="52" t="s">
        <v>317</v>
      </c>
      <c r="AS204" s="52" t="s">
        <v>355</v>
      </c>
      <c r="AT204" s="52" t="s">
        <v>117</v>
      </c>
      <c r="AU204" s="52" t="s">
        <v>117</v>
      </c>
      <c r="AV204" s="52" t="s">
        <v>117</v>
      </c>
      <c r="AW204" s="52" t="s">
        <v>117</v>
      </c>
      <c r="AX204" s="53"/>
      <c r="AY204" s="53"/>
      <c r="AZ204" s="53"/>
      <c r="BA204" s="53"/>
      <c r="BB204" s="53"/>
      <c r="BC204" s="54"/>
    </row>
    <row r="205" ht="15.75" customHeight="1">
      <c r="A205" s="51" t="s">
        <v>1924</v>
      </c>
      <c r="B205" s="52">
        <v>33.0</v>
      </c>
      <c r="C205" s="53"/>
      <c r="D205" s="52" t="s">
        <v>1884</v>
      </c>
      <c r="E205" s="52" t="s">
        <v>1925</v>
      </c>
      <c r="F205" s="52" t="s">
        <v>1926</v>
      </c>
      <c r="G205" s="52" t="s">
        <v>109</v>
      </c>
      <c r="H205" s="52" t="s">
        <v>1927</v>
      </c>
      <c r="I205" s="52" t="s">
        <v>111</v>
      </c>
      <c r="J205" s="52" t="s">
        <v>1928</v>
      </c>
      <c r="K205" s="52">
        <v>7.1120088408E11</v>
      </c>
      <c r="L205" s="52" t="s">
        <v>164</v>
      </c>
      <c r="M205" s="52" t="s">
        <v>165</v>
      </c>
      <c r="N205" s="52" t="s">
        <v>42</v>
      </c>
      <c r="O205" s="52" t="s">
        <v>166</v>
      </c>
      <c r="P205" s="47" t="s">
        <v>121</v>
      </c>
      <c r="Q205" s="52" t="s">
        <v>50</v>
      </c>
      <c r="R205" s="52" t="s">
        <v>121</v>
      </c>
      <c r="S205" s="52"/>
      <c r="T205" s="52">
        <v>7.38790577E8</v>
      </c>
      <c r="U205" s="52">
        <v>7.38790577E8</v>
      </c>
      <c r="V205" s="53"/>
      <c r="W205" s="52" t="s">
        <v>1929</v>
      </c>
      <c r="X205" s="52" t="s">
        <v>117</v>
      </c>
      <c r="Y205" s="52" t="s">
        <v>117</v>
      </c>
      <c r="Z205" s="52" t="s">
        <v>117</v>
      </c>
      <c r="AA205" s="52" t="s">
        <v>121</v>
      </c>
      <c r="AB205" s="52">
        <v>5.0</v>
      </c>
      <c r="AC205" s="52" t="s">
        <v>121</v>
      </c>
      <c r="AD205" s="53"/>
      <c r="AE205" s="52" t="s">
        <v>121</v>
      </c>
      <c r="AF205" s="53"/>
      <c r="AG205" s="52" t="s">
        <v>121</v>
      </c>
      <c r="AH205" s="53"/>
      <c r="AI205" s="52" t="s">
        <v>117</v>
      </c>
      <c r="AJ205" s="52" t="s">
        <v>121</v>
      </c>
      <c r="AK205" s="52" t="s">
        <v>121</v>
      </c>
      <c r="AL205" s="52" t="s">
        <v>122</v>
      </c>
      <c r="AM205" s="52" t="s">
        <v>138</v>
      </c>
      <c r="AN205" s="52" t="s">
        <v>121</v>
      </c>
      <c r="AO205" s="53"/>
      <c r="AP205" s="53"/>
      <c r="AQ205" s="53"/>
      <c r="AR205" s="53"/>
      <c r="AS205" s="53"/>
      <c r="AT205" s="52" t="s">
        <v>117</v>
      </c>
      <c r="AU205" s="52" t="s">
        <v>117</v>
      </c>
      <c r="AV205" s="52" t="s">
        <v>117</v>
      </c>
      <c r="AW205" s="57"/>
      <c r="AX205" s="53"/>
      <c r="AY205" s="53"/>
      <c r="AZ205" s="53"/>
      <c r="BA205" s="53"/>
      <c r="BB205" s="53"/>
      <c r="BC205" s="54"/>
    </row>
    <row r="206" ht="15.75" customHeight="1">
      <c r="A206" s="51" t="s">
        <v>1930</v>
      </c>
      <c r="B206" s="52">
        <v>35.0</v>
      </c>
      <c r="C206" s="53"/>
      <c r="D206" s="52" t="s">
        <v>1884</v>
      </c>
      <c r="E206" s="52" t="s">
        <v>1931</v>
      </c>
      <c r="F206" s="52" t="s">
        <v>1932</v>
      </c>
      <c r="G206" s="52" t="s">
        <v>109</v>
      </c>
      <c r="H206" s="52" t="s">
        <v>1933</v>
      </c>
      <c r="I206" s="52" t="s">
        <v>111</v>
      </c>
      <c r="J206" s="52" t="s">
        <v>1934</v>
      </c>
      <c r="K206" s="52">
        <v>7.1020100208E11</v>
      </c>
      <c r="L206" s="52" t="s">
        <v>114</v>
      </c>
      <c r="M206" s="52" t="s">
        <v>115</v>
      </c>
      <c r="N206" s="52" t="s">
        <v>3</v>
      </c>
      <c r="O206" s="52" t="s">
        <v>437</v>
      </c>
      <c r="P206" s="47" t="s">
        <v>117</v>
      </c>
      <c r="Q206" s="52" t="s">
        <v>46</v>
      </c>
      <c r="R206" s="52" t="s">
        <v>117</v>
      </c>
      <c r="S206" s="52"/>
      <c r="T206" s="52" t="s">
        <v>1935</v>
      </c>
      <c r="U206" s="52" t="s">
        <v>1935</v>
      </c>
      <c r="V206" s="52" t="s">
        <v>1936</v>
      </c>
      <c r="W206" s="52" t="s">
        <v>1937</v>
      </c>
      <c r="X206" s="52" t="s">
        <v>117</v>
      </c>
      <c r="Y206" s="52" t="s">
        <v>121</v>
      </c>
      <c r="Z206" s="52" t="s">
        <v>117</v>
      </c>
      <c r="AA206" s="52" t="s">
        <v>121</v>
      </c>
      <c r="AB206" s="52">
        <v>12.0</v>
      </c>
      <c r="AC206" s="52" t="s">
        <v>117</v>
      </c>
      <c r="AD206" s="52" t="s">
        <v>1938</v>
      </c>
      <c r="AE206" s="52" t="s">
        <v>121</v>
      </c>
      <c r="AF206" s="52" t="s">
        <v>122</v>
      </c>
      <c r="AG206" s="52" t="s">
        <v>121</v>
      </c>
      <c r="AH206" s="52" t="s">
        <v>122</v>
      </c>
      <c r="AI206" s="52" t="s">
        <v>117</v>
      </c>
      <c r="AJ206" s="52" t="s">
        <v>121</v>
      </c>
      <c r="AK206" s="52" t="s">
        <v>117</v>
      </c>
      <c r="AL206" s="52" t="s">
        <v>137</v>
      </c>
      <c r="AM206" s="52" t="s">
        <v>138</v>
      </c>
      <c r="AN206" s="52" t="s">
        <v>121</v>
      </c>
      <c r="AO206" s="53"/>
      <c r="AP206" s="53"/>
      <c r="AQ206" s="52" t="s">
        <v>421</v>
      </c>
      <c r="AR206" s="52" t="s">
        <v>441</v>
      </c>
      <c r="AS206" s="52" t="s">
        <v>1939</v>
      </c>
      <c r="AT206" s="52" t="s">
        <v>117</v>
      </c>
      <c r="AU206" s="52" t="s">
        <v>117</v>
      </c>
      <c r="AV206" s="52" t="s">
        <v>117</v>
      </c>
      <c r="AW206" s="52" t="s">
        <v>117</v>
      </c>
      <c r="AX206" s="53"/>
      <c r="AY206" s="53"/>
      <c r="AZ206" s="53"/>
      <c r="BA206" s="53"/>
      <c r="BB206" s="53"/>
      <c r="BC206" s="54"/>
    </row>
    <row r="207" ht="15.75" customHeight="1">
      <c r="A207" s="51" t="s">
        <v>1940</v>
      </c>
      <c r="B207" s="52">
        <v>43.0</v>
      </c>
      <c r="C207" s="53"/>
      <c r="D207" s="52" t="s">
        <v>1941</v>
      </c>
      <c r="E207" s="52" t="s">
        <v>1942</v>
      </c>
      <c r="F207" s="52" t="s">
        <v>1943</v>
      </c>
      <c r="G207" s="52" t="s">
        <v>109</v>
      </c>
      <c r="H207" s="52" t="s">
        <v>1944</v>
      </c>
      <c r="I207" s="52" t="s">
        <v>163</v>
      </c>
      <c r="J207" s="56">
        <v>46606.0</v>
      </c>
      <c r="K207" s="52">
        <v>7.07086250081E11</v>
      </c>
      <c r="L207" s="52" t="s">
        <v>617</v>
      </c>
      <c r="M207" s="52" t="s">
        <v>115</v>
      </c>
      <c r="N207" s="52" t="s">
        <v>3</v>
      </c>
      <c r="O207" s="52" t="s">
        <v>175</v>
      </c>
      <c r="P207" s="47" t="s">
        <v>117</v>
      </c>
      <c r="Q207" s="52" t="s">
        <v>44</v>
      </c>
      <c r="R207" s="52" t="s">
        <v>117</v>
      </c>
      <c r="S207" s="52"/>
      <c r="T207" s="52">
        <v>6.84610324E8</v>
      </c>
      <c r="U207" s="52">
        <v>6.84610324E8</v>
      </c>
      <c r="V207" s="52">
        <v>7.29488158E8</v>
      </c>
      <c r="W207" s="52" t="s">
        <v>1945</v>
      </c>
      <c r="X207" s="52" t="s">
        <v>117</v>
      </c>
      <c r="Y207" s="52" t="s">
        <v>117</v>
      </c>
      <c r="Z207" s="52" t="s">
        <v>117</v>
      </c>
      <c r="AA207" s="52" t="s">
        <v>121</v>
      </c>
      <c r="AB207" s="52">
        <v>9.0</v>
      </c>
      <c r="AC207" s="52" t="s">
        <v>121</v>
      </c>
      <c r="AD207" s="52" t="s">
        <v>122</v>
      </c>
      <c r="AE207" s="52" t="s">
        <v>117</v>
      </c>
      <c r="AF207" s="52" t="s">
        <v>907</v>
      </c>
      <c r="AG207" s="52" t="s">
        <v>117</v>
      </c>
      <c r="AH207" s="52" t="s">
        <v>1946</v>
      </c>
      <c r="AI207" s="52" t="s">
        <v>117</v>
      </c>
      <c r="AJ207" s="52" t="s">
        <v>117</v>
      </c>
      <c r="AK207" s="52" t="s">
        <v>117</v>
      </c>
      <c r="AL207" s="52" t="s">
        <v>137</v>
      </c>
      <c r="AM207" s="52" t="s">
        <v>138</v>
      </c>
      <c r="AN207" s="53"/>
      <c r="AO207" s="53"/>
      <c r="AP207" s="53"/>
      <c r="AQ207" s="52" t="s">
        <v>155</v>
      </c>
      <c r="AR207" s="52" t="s">
        <v>124</v>
      </c>
      <c r="AS207" s="52" t="s">
        <v>355</v>
      </c>
      <c r="AT207" s="52" t="s">
        <v>117</v>
      </c>
      <c r="AU207" s="52" t="s">
        <v>117</v>
      </c>
      <c r="AV207" s="52" t="s">
        <v>117</v>
      </c>
      <c r="AW207" s="57"/>
      <c r="AX207" s="53"/>
      <c r="AY207" s="53"/>
      <c r="AZ207" s="53"/>
      <c r="BA207" s="53"/>
      <c r="BB207" s="53"/>
      <c r="BC207" s="54"/>
    </row>
    <row r="208" ht="15.75" customHeight="1">
      <c r="A208" s="51" t="s">
        <v>1947</v>
      </c>
      <c r="B208" s="52">
        <v>47.0</v>
      </c>
      <c r="C208" s="53"/>
      <c r="D208" s="52" t="s">
        <v>1948</v>
      </c>
      <c r="E208" s="52" t="s">
        <v>1949</v>
      </c>
      <c r="F208" s="52" t="s">
        <v>1950</v>
      </c>
      <c r="G208" s="52" t="s">
        <v>109</v>
      </c>
      <c r="H208" s="52" t="s">
        <v>1951</v>
      </c>
      <c r="I208" s="52" t="s">
        <v>111</v>
      </c>
      <c r="J208" s="52" t="s">
        <v>821</v>
      </c>
      <c r="K208" s="53"/>
      <c r="L208" s="52" t="s">
        <v>648</v>
      </c>
      <c r="M208" s="52" t="s">
        <v>206</v>
      </c>
      <c r="N208" s="52" t="s">
        <v>3</v>
      </c>
      <c r="O208" s="53"/>
      <c r="P208" s="47" t="s">
        <v>121</v>
      </c>
      <c r="Q208" s="52" t="s">
        <v>48</v>
      </c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7"/>
      <c r="AJ208" s="53"/>
      <c r="AK208" s="53"/>
      <c r="AL208" s="57"/>
      <c r="AM208" s="53"/>
      <c r="AN208" s="53"/>
      <c r="AO208" s="53"/>
      <c r="AP208" s="53"/>
      <c r="AQ208" s="53"/>
      <c r="AR208" s="53"/>
      <c r="AS208" s="53"/>
      <c r="AT208" s="57"/>
      <c r="AU208" s="52" t="s">
        <v>117</v>
      </c>
      <c r="AV208" s="52" t="s">
        <v>117</v>
      </c>
      <c r="AW208" s="57"/>
      <c r="AX208" s="53"/>
      <c r="AY208" s="53"/>
      <c r="AZ208" s="53"/>
      <c r="BA208" s="53"/>
      <c r="BB208" s="53"/>
      <c r="BC208" s="54"/>
    </row>
    <row r="209" ht="15.75" customHeight="1">
      <c r="A209" s="51" t="s">
        <v>1952</v>
      </c>
      <c r="B209" s="52">
        <v>45.0</v>
      </c>
      <c r="C209" s="53"/>
      <c r="D209" s="52" t="s">
        <v>1948</v>
      </c>
      <c r="E209" s="52" t="s">
        <v>1953</v>
      </c>
      <c r="F209" s="52" t="s">
        <v>1954</v>
      </c>
      <c r="G209" s="52" t="s">
        <v>109</v>
      </c>
      <c r="H209" s="52" t="s">
        <v>1955</v>
      </c>
      <c r="I209" s="52" t="s">
        <v>111</v>
      </c>
      <c r="J209" s="56">
        <v>39633.0</v>
      </c>
      <c r="K209" s="55" t="s">
        <v>1956</v>
      </c>
      <c r="L209" s="52" t="s">
        <v>257</v>
      </c>
      <c r="M209" s="52" t="s">
        <v>115</v>
      </c>
      <c r="N209" s="52" t="s">
        <v>3</v>
      </c>
      <c r="O209" s="52" t="s">
        <v>116</v>
      </c>
      <c r="P209" s="47" t="s">
        <v>117</v>
      </c>
      <c r="Q209" s="52" t="s">
        <v>50</v>
      </c>
      <c r="R209" s="52" t="s">
        <v>117</v>
      </c>
      <c r="S209" s="55"/>
      <c r="T209" s="55" t="s">
        <v>1957</v>
      </c>
      <c r="U209" s="55" t="s">
        <v>1957</v>
      </c>
      <c r="V209" s="55" t="s">
        <v>1958</v>
      </c>
      <c r="W209" s="52" t="s">
        <v>1959</v>
      </c>
      <c r="X209" s="52" t="s">
        <v>117</v>
      </c>
      <c r="Y209" s="52" t="s">
        <v>117</v>
      </c>
      <c r="Z209" s="52" t="s">
        <v>117</v>
      </c>
      <c r="AA209" s="52" t="s">
        <v>121</v>
      </c>
      <c r="AB209" s="52">
        <v>6.0</v>
      </c>
      <c r="AC209" s="52" t="s">
        <v>117</v>
      </c>
      <c r="AD209" s="52" t="s">
        <v>1960</v>
      </c>
      <c r="AE209" s="52" t="s">
        <v>121</v>
      </c>
      <c r="AF209" s="52" t="s">
        <v>122</v>
      </c>
      <c r="AG209" s="52" t="s">
        <v>121</v>
      </c>
      <c r="AH209" s="52" t="s">
        <v>122</v>
      </c>
      <c r="AI209" s="52" t="s">
        <v>117</v>
      </c>
      <c r="AJ209" s="52" t="s">
        <v>121</v>
      </c>
      <c r="AK209" s="52" t="s">
        <v>121</v>
      </c>
      <c r="AL209" s="52" t="s">
        <v>122</v>
      </c>
      <c r="AM209" s="52" t="s">
        <v>123</v>
      </c>
      <c r="AN209" s="52" t="s">
        <v>121</v>
      </c>
      <c r="AO209" s="53"/>
      <c r="AP209" s="53"/>
      <c r="AQ209" s="52" t="s">
        <v>125</v>
      </c>
      <c r="AR209" s="52" t="s">
        <v>124</v>
      </c>
      <c r="AS209" s="52" t="s">
        <v>1961</v>
      </c>
      <c r="AT209" s="52" t="s">
        <v>117</v>
      </c>
      <c r="AU209" s="52" t="s">
        <v>117</v>
      </c>
      <c r="AV209" s="52" t="s">
        <v>117</v>
      </c>
      <c r="AW209" s="52" t="s">
        <v>117</v>
      </c>
      <c r="AX209" s="53"/>
      <c r="AY209" s="53"/>
      <c r="AZ209" s="53"/>
      <c r="BA209" s="53"/>
      <c r="BB209" s="53"/>
      <c r="BC209" s="54"/>
    </row>
    <row r="210" ht="15.75" customHeight="1">
      <c r="A210" s="51" t="s">
        <v>1962</v>
      </c>
      <c r="B210" s="52">
        <v>43.0</v>
      </c>
      <c r="C210" s="53"/>
      <c r="D210" s="52" t="s">
        <v>1948</v>
      </c>
      <c r="E210" s="52" t="s">
        <v>1963</v>
      </c>
      <c r="F210" s="52" t="s">
        <v>1964</v>
      </c>
      <c r="G210" s="52" t="s">
        <v>109</v>
      </c>
      <c r="H210" s="52" t="s">
        <v>1965</v>
      </c>
      <c r="I210" s="52" t="s">
        <v>163</v>
      </c>
      <c r="J210" s="52" t="s">
        <v>1966</v>
      </c>
      <c r="K210" s="52">
        <v>5.09176314086E11</v>
      </c>
      <c r="L210" s="52" t="s">
        <v>298</v>
      </c>
      <c r="M210" s="52" t="s">
        <v>115</v>
      </c>
      <c r="N210" s="52" t="s">
        <v>3</v>
      </c>
      <c r="O210" s="52" t="s">
        <v>175</v>
      </c>
      <c r="P210" s="47" t="s">
        <v>117</v>
      </c>
      <c r="Q210" s="52" t="s">
        <v>46</v>
      </c>
      <c r="R210" s="52" t="s">
        <v>121</v>
      </c>
      <c r="S210" s="52"/>
      <c r="T210" s="52" t="s">
        <v>1967</v>
      </c>
      <c r="U210" s="52" t="s">
        <v>1967</v>
      </c>
      <c r="V210" s="52" t="s">
        <v>1968</v>
      </c>
      <c r="W210" s="52" t="s">
        <v>1969</v>
      </c>
      <c r="X210" s="52" t="s">
        <v>117</v>
      </c>
      <c r="Y210" s="52" t="s">
        <v>121</v>
      </c>
      <c r="Z210" s="52" t="s">
        <v>117</v>
      </c>
      <c r="AA210" s="52" t="s">
        <v>121</v>
      </c>
      <c r="AB210" s="52">
        <v>6.0</v>
      </c>
      <c r="AC210" s="52" t="s">
        <v>121</v>
      </c>
      <c r="AD210" s="52" t="s">
        <v>122</v>
      </c>
      <c r="AE210" s="52" t="s">
        <v>121</v>
      </c>
      <c r="AF210" s="52" t="s">
        <v>122</v>
      </c>
      <c r="AG210" s="52" t="s">
        <v>121</v>
      </c>
      <c r="AH210" s="52" t="s">
        <v>122</v>
      </c>
      <c r="AI210" s="52" t="s">
        <v>117</v>
      </c>
      <c r="AJ210" s="52" t="s">
        <v>121</v>
      </c>
      <c r="AK210" s="52" t="s">
        <v>117</v>
      </c>
      <c r="AL210" s="52" t="s">
        <v>137</v>
      </c>
      <c r="AM210" s="52" t="s">
        <v>138</v>
      </c>
      <c r="AN210" s="52" t="s">
        <v>121</v>
      </c>
      <c r="AO210" s="53"/>
      <c r="AP210" s="53"/>
      <c r="AQ210" s="52" t="s">
        <v>251</v>
      </c>
      <c r="AR210" s="52" t="s">
        <v>181</v>
      </c>
      <c r="AS210" s="53"/>
      <c r="AT210" s="52" t="s">
        <v>117</v>
      </c>
      <c r="AU210" s="52" t="s">
        <v>117</v>
      </c>
      <c r="AV210" s="52" t="s">
        <v>117</v>
      </c>
      <c r="AW210" s="52" t="s">
        <v>117</v>
      </c>
      <c r="AX210" s="53"/>
      <c r="AY210" s="53"/>
      <c r="AZ210" s="53"/>
      <c r="BA210" s="53"/>
      <c r="BB210" s="53"/>
      <c r="BC210" s="54"/>
    </row>
    <row r="211" ht="15.75" customHeight="1">
      <c r="A211" s="51" t="s">
        <v>1970</v>
      </c>
      <c r="B211" s="52">
        <v>32.0</v>
      </c>
      <c r="C211" s="53"/>
      <c r="D211" s="52" t="s">
        <v>1971</v>
      </c>
      <c r="E211" s="52" t="s">
        <v>1972</v>
      </c>
      <c r="F211" s="52" t="s">
        <v>1973</v>
      </c>
      <c r="G211" s="52" t="s">
        <v>109</v>
      </c>
      <c r="H211" s="52" t="s">
        <v>1974</v>
      </c>
      <c r="I211" s="52" t="s">
        <v>163</v>
      </c>
      <c r="J211" s="52" t="s">
        <v>1975</v>
      </c>
      <c r="K211" s="53"/>
      <c r="L211" s="52" t="s">
        <v>245</v>
      </c>
      <c r="M211" s="52" t="s">
        <v>246</v>
      </c>
      <c r="N211" s="52" t="s">
        <v>42</v>
      </c>
      <c r="O211" s="52" t="s">
        <v>175</v>
      </c>
      <c r="P211" s="48"/>
      <c r="Q211" s="52" t="s">
        <v>44</v>
      </c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7"/>
      <c r="AJ211" s="53"/>
      <c r="AK211" s="53"/>
      <c r="AL211" s="57"/>
      <c r="AM211" s="53"/>
      <c r="AN211" s="53"/>
      <c r="AO211" s="53"/>
      <c r="AP211" s="53"/>
      <c r="AQ211" s="53"/>
      <c r="AR211" s="53"/>
      <c r="AS211" s="53"/>
      <c r="AT211" s="52" t="s">
        <v>117</v>
      </c>
      <c r="AU211" s="52" t="s">
        <v>117</v>
      </c>
      <c r="AV211" s="52" t="s">
        <v>117</v>
      </c>
      <c r="AW211" s="57"/>
      <c r="AX211" s="53"/>
      <c r="AY211" s="53"/>
      <c r="AZ211" s="53"/>
      <c r="BA211" s="53"/>
      <c r="BB211" s="53"/>
      <c r="BC211" s="54"/>
    </row>
    <row r="212" ht="15.75" customHeight="1">
      <c r="A212" s="51" t="s">
        <v>1976</v>
      </c>
      <c r="B212" s="52">
        <v>35.0</v>
      </c>
      <c r="C212" s="53"/>
      <c r="D212" s="52" t="s">
        <v>1977</v>
      </c>
      <c r="E212" s="52" t="s">
        <v>1978</v>
      </c>
      <c r="F212" s="52" t="s">
        <v>1979</v>
      </c>
      <c r="G212" s="52" t="s">
        <v>109</v>
      </c>
      <c r="H212" s="52" t="s">
        <v>1980</v>
      </c>
      <c r="I212" s="52" t="s">
        <v>163</v>
      </c>
      <c r="J212" s="52" t="s">
        <v>1981</v>
      </c>
      <c r="K212" s="52">
        <v>8.01285111085E11</v>
      </c>
      <c r="L212" s="52" t="s">
        <v>498</v>
      </c>
      <c r="M212" s="52" t="s">
        <v>115</v>
      </c>
      <c r="N212" s="52" t="s">
        <v>3</v>
      </c>
      <c r="O212" s="52" t="s">
        <v>116</v>
      </c>
      <c r="P212" s="47" t="s">
        <v>117</v>
      </c>
      <c r="Q212" s="52" t="s">
        <v>46</v>
      </c>
      <c r="R212" s="52" t="s">
        <v>121</v>
      </c>
      <c r="S212" s="52"/>
      <c r="T212" s="52" t="s">
        <v>1982</v>
      </c>
      <c r="U212" s="52" t="s">
        <v>1982</v>
      </c>
      <c r="V212" s="52" t="s">
        <v>1983</v>
      </c>
      <c r="W212" s="52" t="s">
        <v>1984</v>
      </c>
      <c r="X212" s="52" t="s">
        <v>121</v>
      </c>
      <c r="Y212" s="52" t="s">
        <v>117</v>
      </c>
      <c r="Z212" s="52" t="s">
        <v>121</v>
      </c>
      <c r="AA212" s="52" t="s">
        <v>121</v>
      </c>
      <c r="AB212" s="52">
        <v>8.0</v>
      </c>
      <c r="AC212" s="52" t="s">
        <v>121</v>
      </c>
      <c r="AD212" s="52" t="s">
        <v>122</v>
      </c>
      <c r="AE212" s="52" t="s">
        <v>121</v>
      </c>
      <c r="AF212" s="52" t="s">
        <v>122</v>
      </c>
      <c r="AG212" s="52" t="s">
        <v>117</v>
      </c>
      <c r="AH212" s="52" t="s">
        <v>150</v>
      </c>
      <c r="AI212" s="52" t="s">
        <v>121</v>
      </c>
      <c r="AJ212" s="52" t="s">
        <v>121</v>
      </c>
      <c r="AK212" s="52" t="s">
        <v>117</v>
      </c>
      <c r="AL212" s="52" t="s">
        <v>137</v>
      </c>
      <c r="AM212" s="52" t="s">
        <v>138</v>
      </c>
      <c r="AN212" s="52" t="s">
        <v>121</v>
      </c>
      <c r="AO212" s="53"/>
      <c r="AP212" s="53"/>
      <c r="AQ212" s="52" t="s">
        <v>192</v>
      </c>
      <c r="AR212" s="52" t="s">
        <v>733</v>
      </c>
      <c r="AS212" s="52" t="s">
        <v>330</v>
      </c>
      <c r="AT212" s="52" t="s">
        <v>117</v>
      </c>
      <c r="AU212" s="52" t="s">
        <v>117</v>
      </c>
      <c r="AV212" s="52" t="s">
        <v>117</v>
      </c>
      <c r="AW212" s="52" t="s">
        <v>117</v>
      </c>
      <c r="AX212" s="53"/>
      <c r="AY212" s="53"/>
      <c r="AZ212" s="53"/>
      <c r="BA212" s="53"/>
      <c r="BB212" s="53"/>
      <c r="BC212" s="54"/>
    </row>
    <row r="213" ht="15.75" customHeight="1">
      <c r="A213" s="51" t="s">
        <v>1985</v>
      </c>
      <c r="B213" s="52">
        <v>36.0</v>
      </c>
      <c r="C213" s="53"/>
      <c r="D213" s="52" t="s">
        <v>1986</v>
      </c>
      <c r="E213" s="52" t="s">
        <v>1987</v>
      </c>
      <c r="F213" s="52" t="s">
        <v>1988</v>
      </c>
      <c r="G213" s="52" t="s">
        <v>109</v>
      </c>
      <c r="H213" s="52" t="s">
        <v>1989</v>
      </c>
      <c r="I213" s="52" t="s">
        <v>111</v>
      </c>
      <c r="J213" s="52" t="s">
        <v>1990</v>
      </c>
      <c r="K213" s="52">
        <v>6.10181357084E11</v>
      </c>
      <c r="L213" s="52" t="s">
        <v>229</v>
      </c>
      <c r="M213" s="52" t="s">
        <v>115</v>
      </c>
      <c r="N213" s="52" t="s">
        <v>3</v>
      </c>
      <c r="O213" s="52" t="s">
        <v>272</v>
      </c>
      <c r="P213" s="47" t="s">
        <v>117</v>
      </c>
      <c r="Q213" s="52" t="s">
        <v>46</v>
      </c>
      <c r="R213" s="52" t="s">
        <v>121</v>
      </c>
      <c r="S213" s="52"/>
      <c r="T213" s="52" t="s">
        <v>1991</v>
      </c>
      <c r="U213" s="52" t="s">
        <v>1991</v>
      </c>
      <c r="V213" s="52" t="s">
        <v>1992</v>
      </c>
      <c r="W213" s="52" t="s">
        <v>1993</v>
      </c>
      <c r="X213" s="52" t="s">
        <v>117</v>
      </c>
      <c r="Y213" s="52" t="s">
        <v>121</v>
      </c>
      <c r="Z213" s="52" t="s">
        <v>117</v>
      </c>
      <c r="AA213" s="52" t="s">
        <v>121</v>
      </c>
      <c r="AB213" s="52">
        <v>5.0</v>
      </c>
      <c r="AC213" s="52" t="s">
        <v>121</v>
      </c>
      <c r="AD213" s="52" t="s">
        <v>122</v>
      </c>
      <c r="AE213" s="52" t="s">
        <v>121</v>
      </c>
      <c r="AF213" s="52" t="s">
        <v>122</v>
      </c>
      <c r="AG213" s="52" t="s">
        <v>121</v>
      </c>
      <c r="AH213" s="52" t="s">
        <v>122</v>
      </c>
      <c r="AI213" s="52" t="s">
        <v>117</v>
      </c>
      <c r="AJ213" s="52" t="s">
        <v>121</v>
      </c>
      <c r="AK213" s="52" t="s">
        <v>117</v>
      </c>
      <c r="AL213" s="52" t="s">
        <v>137</v>
      </c>
      <c r="AM213" s="52" t="s">
        <v>138</v>
      </c>
      <c r="AN213" s="52" t="s">
        <v>121</v>
      </c>
      <c r="AO213" s="53"/>
      <c r="AP213" s="53"/>
      <c r="AQ213" s="52" t="s">
        <v>1154</v>
      </c>
      <c r="AR213" s="52" t="s">
        <v>1994</v>
      </c>
      <c r="AS213" s="52" t="s">
        <v>1995</v>
      </c>
      <c r="AT213" s="52" t="s">
        <v>117</v>
      </c>
      <c r="AU213" s="52" t="s">
        <v>117</v>
      </c>
      <c r="AV213" s="52" t="s">
        <v>117</v>
      </c>
      <c r="AW213" s="52" t="s">
        <v>117</v>
      </c>
      <c r="AX213" s="53"/>
      <c r="AY213" s="53"/>
      <c r="AZ213" s="53"/>
      <c r="BA213" s="53"/>
      <c r="BB213" s="53"/>
      <c r="BC213" s="54"/>
    </row>
    <row r="214" ht="15.75" customHeight="1">
      <c r="A214" s="51" t="s">
        <v>1996</v>
      </c>
      <c r="B214" s="52">
        <v>45.0</v>
      </c>
      <c r="C214" s="53"/>
      <c r="D214" s="52" t="s">
        <v>1986</v>
      </c>
      <c r="E214" s="52" t="s">
        <v>1997</v>
      </c>
      <c r="F214" s="52" t="s">
        <v>1998</v>
      </c>
      <c r="G214" s="52" t="s">
        <v>109</v>
      </c>
      <c r="H214" s="52" t="s">
        <v>1999</v>
      </c>
      <c r="I214" s="52" t="s">
        <v>163</v>
      </c>
      <c r="J214" s="61">
        <v>39792.0</v>
      </c>
      <c r="K214" s="52">
        <v>8.10125588089E11</v>
      </c>
      <c r="L214" s="52" t="s">
        <v>114</v>
      </c>
      <c r="M214" s="52" t="s">
        <v>115</v>
      </c>
      <c r="N214" s="52" t="s">
        <v>3</v>
      </c>
      <c r="O214" s="52" t="s">
        <v>116</v>
      </c>
      <c r="P214" s="47" t="s">
        <v>117</v>
      </c>
      <c r="Q214" s="52" t="s">
        <v>46</v>
      </c>
      <c r="R214" s="52" t="s">
        <v>117</v>
      </c>
      <c r="S214" s="52"/>
      <c r="T214" s="52" t="s">
        <v>2000</v>
      </c>
      <c r="U214" s="52" t="s">
        <v>2000</v>
      </c>
      <c r="V214" s="52" t="s">
        <v>2001</v>
      </c>
      <c r="W214" s="52" t="s">
        <v>2002</v>
      </c>
      <c r="X214" s="52" t="s">
        <v>117</v>
      </c>
      <c r="Y214" s="52" t="s">
        <v>117</v>
      </c>
      <c r="Z214" s="52" t="s">
        <v>117</v>
      </c>
      <c r="AA214" s="52" t="s">
        <v>121</v>
      </c>
      <c r="AB214" s="52">
        <v>4.0</v>
      </c>
      <c r="AC214" s="52" t="s">
        <v>121</v>
      </c>
      <c r="AD214" s="52" t="s">
        <v>122</v>
      </c>
      <c r="AE214" s="52" t="s">
        <v>121</v>
      </c>
      <c r="AF214" s="52" t="s">
        <v>122</v>
      </c>
      <c r="AG214" s="52" t="s">
        <v>121</v>
      </c>
      <c r="AH214" s="52" t="s">
        <v>122</v>
      </c>
      <c r="AI214" s="52" t="s">
        <v>117</v>
      </c>
      <c r="AJ214" s="52" t="s">
        <v>121</v>
      </c>
      <c r="AK214" s="53"/>
      <c r="AL214" s="57"/>
      <c r="AM214" s="52" t="s">
        <v>138</v>
      </c>
      <c r="AN214" s="52" t="s">
        <v>121</v>
      </c>
      <c r="AO214" s="53"/>
      <c r="AP214" s="53"/>
      <c r="AQ214" s="52" t="s">
        <v>124</v>
      </c>
      <c r="AR214" s="52" t="s">
        <v>222</v>
      </c>
      <c r="AS214" s="52" t="s">
        <v>181</v>
      </c>
      <c r="AT214" s="52" t="s">
        <v>117</v>
      </c>
      <c r="AU214" s="52" t="s">
        <v>117</v>
      </c>
      <c r="AV214" s="52" t="s">
        <v>117</v>
      </c>
      <c r="AW214" s="52" t="s">
        <v>117</v>
      </c>
      <c r="AX214" s="53"/>
      <c r="AY214" s="53"/>
      <c r="AZ214" s="53"/>
      <c r="BA214" s="53"/>
      <c r="BB214" s="53"/>
      <c r="BC214" s="54"/>
    </row>
    <row r="215" ht="15.75" customHeight="1">
      <c r="A215" s="51" t="s">
        <v>2003</v>
      </c>
      <c r="B215" s="53"/>
      <c r="C215" s="53"/>
      <c r="D215" s="52" t="s">
        <v>2004</v>
      </c>
      <c r="E215" s="52" t="s">
        <v>2005</v>
      </c>
      <c r="F215" s="52" t="s">
        <v>2006</v>
      </c>
      <c r="G215" s="52" t="s">
        <v>109</v>
      </c>
      <c r="H215" s="52" t="s">
        <v>2007</v>
      </c>
      <c r="I215" s="57"/>
      <c r="J215" s="56">
        <v>38782.0</v>
      </c>
      <c r="K215" s="55" t="s">
        <v>2008</v>
      </c>
      <c r="L215" s="52" t="s">
        <v>487</v>
      </c>
      <c r="M215" s="57"/>
      <c r="N215" s="52" t="s">
        <v>3</v>
      </c>
      <c r="O215" s="52" t="s">
        <v>2009</v>
      </c>
      <c r="P215" s="48"/>
      <c r="Q215" s="52" t="s">
        <v>48</v>
      </c>
      <c r="R215" s="52" t="s">
        <v>121</v>
      </c>
      <c r="S215" s="55"/>
      <c r="T215" s="55" t="s">
        <v>2010</v>
      </c>
      <c r="U215" s="55" t="s">
        <v>2010</v>
      </c>
      <c r="V215" s="60"/>
      <c r="W215" s="52" t="s">
        <v>2011</v>
      </c>
      <c r="X215" s="52" t="s">
        <v>117</v>
      </c>
      <c r="Y215" s="52" t="s">
        <v>121</v>
      </c>
      <c r="Z215" s="52" t="s">
        <v>121</v>
      </c>
      <c r="AA215" s="52" t="s">
        <v>121</v>
      </c>
      <c r="AB215" s="52">
        <v>5.0</v>
      </c>
      <c r="AC215" s="52" t="s">
        <v>117</v>
      </c>
      <c r="AD215" s="52" t="s">
        <v>2012</v>
      </c>
      <c r="AE215" s="52" t="s">
        <v>121</v>
      </c>
      <c r="AF215" s="52" t="s">
        <v>122</v>
      </c>
      <c r="AG215" s="52" t="s">
        <v>117</v>
      </c>
      <c r="AH215" s="52" t="s">
        <v>2013</v>
      </c>
      <c r="AI215" s="52" t="s">
        <v>117</v>
      </c>
      <c r="AJ215" s="52" t="s">
        <v>121</v>
      </c>
      <c r="AK215" s="52" t="s">
        <v>121</v>
      </c>
      <c r="AL215" s="52" t="s">
        <v>122</v>
      </c>
      <c r="AM215" s="52" t="s">
        <v>123</v>
      </c>
      <c r="AN215" s="52" t="s">
        <v>121</v>
      </c>
      <c r="AO215" s="53"/>
      <c r="AP215" s="53"/>
      <c r="AQ215" s="52" t="s">
        <v>1735</v>
      </c>
      <c r="AR215" s="52" t="s">
        <v>139</v>
      </c>
      <c r="AS215" s="52" t="s">
        <v>430</v>
      </c>
      <c r="AT215" s="52" t="s">
        <v>117</v>
      </c>
      <c r="AU215" s="52" t="s">
        <v>117</v>
      </c>
      <c r="AV215" s="52" t="s">
        <v>117</v>
      </c>
      <c r="AW215" s="57"/>
      <c r="AX215" s="53"/>
      <c r="AY215" s="53"/>
      <c r="AZ215" s="53"/>
      <c r="BA215" s="53"/>
      <c r="BB215" s="53"/>
      <c r="BC215" s="54"/>
    </row>
    <row r="216" ht="15.75" customHeight="1">
      <c r="A216" s="51" t="s">
        <v>2014</v>
      </c>
      <c r="B216" s="52">
        <v>36.0</v>
      </c>
      <c r="C216" s="53"/>
      <c r="D216" s="52" t="s">
        <v>2015</v>
      </c>
      <c r="E216" s="52" t="s">
        <v>1775</v>
      </c>
      <c r="F216" s="52" t="s">
        <v>2016</v>
      </c>
      <c r="G216" s="52" t="s">
        <v>109</v>
      </c>
      <c r="H216" s="52" t="s">
        <v>2017</v>
      </c>
      <c r="I216" s="52" t="s">
        <v>111</v>
      </c>
      <c r="J216" s="52" t="s">
        <v>2018</v>
      </c>
      <c r="K216" s="53"/>
      <c r="L216" s="52" t="s">
        <v>205</v>
      </c>
      <c r="M216" s="52" t="s">
        <v>206</v>
      </c>
      <c r="N216" s="52" t="s">
        <v>3</v>
      </c>
      <c r="O216" s="52" t="s">
        <v>2019</v>
      </c>
      <c r="P216" s="47" t="s">
        <v>117</v>
      </c>
      <c r="Q216" s="52" t="s">
        <v>48</v>
      </c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7"/>
      <c r="AF216" s="53"/>
      <c r="AG216" s="57"/>
      <c r="AH216" s="53"/>
      <c r="AI216" s="57"/>
      <c r="AJ216" s="53"/>
      <c r="AK216" s="53"/>
      <c r="AL216" s="57"/>
      <c r="AM216" s="57"/>
      <c r="AN216" s="53"/>
      <c r="AO216" s="53"/>
      <c r="AP216" s="53"/>
      <c r="AQ216" s="53"/>
      <c r="AR216" s="53"/>
      <c r="AS216" s="53"/>
      <c r="AT216" s="52" t="s">
        <v>117</v>
      </c>
      <c r="AU216" s="52" t="s">
        <v>117</v>
      </c>
      <c r="AV216" s="52" t="s">
        <v>117</v>
      </c>
      <c r="AW216" s="57"/>
      <c r="AX216" s="53"/>
      <c r="AY216" s="53"/>
      <c r="AZ216" s="53"/>
      <c r="BA216" s="53"/>
      <c r="BB216" s="53"/>
      <c r="BC216" s="54"/>
    </row>
    <row r="217" ht="15.75" customHeight="1">
      <c r="A217" s="51" t="s">
        <v>2020</v>
      </c>
      <c r="B217" s="52">
        <v>38.0</v>
      </c>
      <c r="C217" s="53"/>
      <c r="D217" s="52" t="s">
        <v>2021</v>
      </c>
      <c r="E217" s="52" t="s">
        <v>2022</v>
      </c>
      <c r="F217" s="52" t="s">
        <v>2023</v>
      </c>
      <c r="G217" s="52" t="s">
        <v>109</v>
      </c>
      <c r="H217" s="52" t="s">
        <v>2024</v>
      </c>
      <c r="I217" s="52" t="s">
        <v>111</v>
      </c>
      <c r="J217" s="52" t="s">
        <v>2025</v>
      </c>
      <c r="K217" s="55" t="s">
        <v>2026</v>
      </c>
      <c r="L217" s="52" t="s">
        <v>257</v>
      </c>
      <c r="M217" s="52" t="s">
        <v>115</v>
      </c>
      <c r="N217" s="52" t="s">
        <v>3</v>
      </c>
      <c r="O217" s="52" t="s">
        <v>362</v>
      </c>
      <c r="P217" s="47" t="s">
        <v>117</v>
      </c>
      <c r="Q217" s="52" t="s">
        <v>50</v>
      </c>
      <c r="R217" s="52" t="s">
        <v>121</v>
      </c>
      <c r="S217" s="55"/>
      <c r="T217" s="55" t="s">
        <v>2027</v>
      </c>
      <c r="U217" s="55" t="s">
        <v>2027</v>
      </c>
      <c r="V217" s="55" t="s">
        <v>2028</v>
      </c>
      <c r="W217" s="52" t="s">
        <v>2029</v>
      </c>
      <c r="X217" s="52" t="s">
        <v>117</v>
      </c>
      <c r="Y217" s="52" t="s">
        <v>117</v>
      </c>
      <c r="Z217" s="52" t="s">
        <v>117</v>
      </c>
      <c r="AA217" s="52" t="s">
        <v>121</v>
      </c>
      <c r="AB217" s="52">
        <v>6.0</v>
      </c>
      <c r="AC217" s="52" t="s">
        <v>121</v>
      </c>
      <c r="AD217" s="52" t="s">
        <v>122</v>
      </c>
      <c r="AE217" s="52" t="s">
        <v>117</v>
      </c>
      <c r="AF217" s="52" t="s">
        <v>261</v>
      </c>
      <c r="AG217" s="52" t="s">
        <v>117</v>
      </c>
      <c r="AH217" s="52" t="s">
        <v>261</v>
      </c>
      <c r="AI217" s="52" t="s">
        <v>117</v>
      </c>
      <c r="AJ217" s="52" t="s">
        <v>121</v>
      </c>
      <c r="AK217" s="52" t="s">
        <v>117</v>
      </c>
      <c r="AL217" s="52" t="s">
        <v>137</v>
      </c>
      <c r="AM217" s="52" t="s">
        <v>123</v>
      </c>
      <c r="AN217" s="52" t="s">
        <v>121</v>
      </c>
      <c r="AO217" s="53"/>
      <c r="AP217" s="53"/>
      <c r="AQ217" s="52" t="s">
        <v>317</v>
      </c>
      <c r="AR217" s="52" t="s">
        <v>318</v>
      </c>
      <c r="AS217" s="53"/>
      <c r="AT217" s="52" t="s">
        <v>117</v>
      </c>
      <c r="AU217" s="52" t="s">
        <v>117</v>
      </c>
      <c r="AV217" s="52" t="s">
        <v>117</v>
      </c>
      <c r="AW217" s="52" t="s">
        <v>117</v>
      </c>
      <c r="AX217" s="53"/>
      <c r="AY217" s="53"/>
      <c r="AZ217" s="53"/>
      <c r="BA217" s="53"/>
      <c r="BB217" s="53"/>
      <c r="BC217" s="54"/>
    </row>
    <row r="218" ht="15.75" customHeight="1">
      <c r="A218" s="51" t="s">
        <v>2030</v>
      </c>
      <c r="B218" s="52">
        <v>34.0</v>
      </c>
      <c r="C218" s="53"/>
      <c r="D218" s="52" t="s">
        <v>2031</v>
      </c>
      <c r="E218" s="52" t="s">
        <v>2032</v>
      </c>
      <c r="F218" s="52" t="s">
        <v>2033</v>
      </c>
      <c r="G218" s="52" t="s">
        <v>109</v>
      </c>
      <c r="H218" s="52" t="s">
        <v>2034</v>
      </c>
      <c r="I218" s="52" t="s">
        <v>163</v>
      </c>
      <c r="J218" s="52" t="s">
        <v>2035</v>
      </c>
      <c r="K218" s="53"/>
      <c r="L218" s="52" t="s">
        <v>164</v>
      </c>
      <c r="M218" s="52" t="s">
        <v>165</v>
      </c>
      <c r="N218" s="52" t="s">
        <v>42</v>
      </c>
      <c r="O218" s="52" t="s">
        <v>166</v>
      </c>
      <c r="P218" s="47" t="s">
        <v>121</v>
      </c>
      <c r="Q218" s="52" t="s">
        <v>50</v>
      </c>
      <c r="R218" s="52" t="s">
        <v>121</v>
      </c>
      <c r="S218" s="52"/>
      <c r="T218" s="52">
        <v>6.26658042E8</v>
      </c>
      <c r="U218" s="52">
        <v>6.26658042E8</v>
      </c>
      <c r="V218" s="52">
        <v>7.36396339E8</v>
      </c>
      <c r="W218" s="52" t="s">
        <v>2036</v>
      </c>
      <c r="X218" s="52" t="s">
        <v>117</v>
      </c>
      <c r="Y218" s="52" t="s">
        <v>117</v>
      </c>
      <c r="Z218" s="52" t="s">
        <v>117</v>
      </c>
      <c r="AA218" s="52" t="s">
        <v>121</v>
      </c>
      <c r="AB218" s="52">
        <v>5.0</v>
      </c>
      <c r="AC218" s="52" t="s">
        <v>121</v>
      </c>
      <c r="AD218" s="53"/>
      <c r="AE218" s="52" t="s">
        <v>117</v>
      </c>
      <c r="AF218" s="52" t="s">
        <v>1747</v>
      </c>
      <c r="AG218" s="52" t="s">
        <v>117</v>
      </c>
      <c r="AH218" s="52" t="s">
        <v>2037</v>
      </c>
      <c r="AI218" s="52" t="s">
        <v>121</v>
      </c>
      <c r="AJ218" s="52" t="s">
        <v>121</v>
      </c>
      <c r="AK218" s="52" t="s">
        <v>121</v>
      </c>
      <c r="AL218" s="52" t="s">
        <v>122</v>
      </c>
      <c r="AM218" s="52" t="s">
        <v>138</v>
      </c>
      <c r="AN218" s="52" t="s">
        <v>121</v>
      </c>
      <c r="AO218" s="53"/>
      <c r="AP218" s="53"/>
      <c r="AQ218" s="53"/>
      <c r="AR218" s="53"/>
      <c r="AS218" s="53"/>
      <c r="AT218" s="52" t="s">
        <v>117</v>
      </c>
      <c r="AU218" s="52" t="s">
        <v>117</v>
      </c>
      <c r="AV218" s="52" t="s">
        <v>117</v>
      </c>
      <c r="AW218" s="57"/>
      <c r="AX218" s="53"/>
      <c r="AY218" s="53"/>
      <c r="AZ218" s="53"/>
      <c r="BA218" s="53"/>
      <c r="BB218" s="53"/>
      <c r="BC218" s="54"/>
    </row>
    <row r="219" ht="15.75" customHeight="1">
      <c r="A219" s="51" t="s">
        <v>2038</v>
      </c>
      <c r="B219" s="53"/>
      <c r="C219" s="53"/>
      <c r="D219" s="52" t="s">
        <v>2039</v>
      </c>
      <c r="E219" s="52" t="s">
        <v>2040</v>
      </c>
      <c r="F219" s="52" t="s">
        <v>2041</v>
      </c>
      <c r="G219" s="52" t="s">
        <v>109</v>
      </c>
      <c r="H219" s="52" t="s">
        <v>2042</v>
      </c>
      <c r="I219" s="57"/>
      <c r="J219" s="56">
        <v>39148.0</v>
      </c>
      <c r="K219" s="60"/>
      <c r="L219" s="52" t="s">
        <v>2043</v>
      </c>
      <c r="M219" s="53"/>
      <c r="N219" s="52" t="s">
        <v>3</v>
      </c>
      <c r="O219" s="52" t="s">
        <v>2044</v>
      </c>
      <c r="P219" s="48"/>
      <c r="Q219" s="52" t="s">
        <v>48</v>
      </c>
      <c r="R219" s="52" t="s">
        <v>121</v>
      </c>
      <c r="S219" s="55"/>
      <c r="T219" s="55" t="s">
        <v>2045</v>
      </c>
      <c r="U219" s="55" t="s">
        <v>2045</v>
      </c>
      <c r="V219" s="55" t="s">
        <v>2046</v>
      </c>
      <c r="W219" s="52" t="s">
        <v>2047</v>
      </c>
      <c r="X219" s="52" t="s">
        <v>117</v>
      </c>
      <c r="Y219" s="52" t="s">
        <v>117</v>
      </c>
      <c r="Z219" s="52" t="s">
        <v>117</v>
      </c>
      <c r="AA219" s="52" t="s">
        <v>117</v>
      </c>
      <c r="AB219" s="52">
        <v>4.0</v>
      </c>
      <c r="AC219" s="52" t="s">
        <v>121</v>
      </c>
      <c r="AD219" s="52" t="s">
        <v>122</v>
      </c>
      <c r="AE219" s="52" t="s">
        <v>117</v>
      </c>
      <c r="AF219" s="52" t="s">
        <v>2048</v>
      </c>
      <c r="AG219" s="52" t="s">
        <v>121</v>
      </c>
      <c r="AH219" s="52" t="s">
        <v>122</v>
      </c>
      <c r="AI219" s="52" t="s">
        <v>121</v>
      </c>
      <c r="AJ219" s="52" t="s">
        <v>117</v>
      </c>
      <c r="AK219" s="52" t="s">
        <v>121</v>
      </c>
      <c r="AL219" s="52" t="s">
        <v>122</v>
      </c>
      <c r="AM219" s="52" t="s">
        <v>123</v>
      </c>
      <c r="AN219" s="52" t="s">
        <v>121</v>
      </c>
      <c r="AO219" s="53"/>
      <c r="AP219" s="53"/>
      <c r="AQ219" s="53"/>
      <c r="AR219" s="53"/>
      <c r="AS219" s="53"/>
      <c r="AT219" s="52" t="s">
        <v>117</v>
      </c>
      <c r="AU219" s="52" t="s">
        <v>117</v>
      </c>
      <c r="AV219" s="52" t="s">
        <v>117</v>
      </c>
      <c r="AW219" s="57"/>
      <c r="AX219" s="53"/>
      <c r="AY219" s="53"/>
      <c r="AZ219" s="53"/>
      <c r="BA219" s="53"/>
      <c r="BB219" s="53"/>
      <c r="BC219" s="54"/>
    </row>
    <row r="220" ht="15.75" customHeight="1">
      <c r="A220" s="51" t="s">
        <v>2049</v>
      </c>
      <c r="B220" s="52">
        <v>43.0</v>
      </c>
      <c r="C220" s="53"/>
      <c r="D220" s="52" t="s">
        <v>2050</v>
      </c>
      <c r="E220" s="52" t="s">
        <v>2051</v>
      </c>
      <c r="F220" s="52" t="s">
        <v>2052</v>
      </c>
      <c r="G220" s="52" t="s">
        <v>109</v>
      </c>
      <c r="H220" s="52" t="s">
        <v>2053</v>
      </c>
      <c r="I220" s="52" t="s">
        <v>111</v>
      </c>
      <c r="J220" s="52" t="s">
        <v>935</v>
      </c>
      <c r="K220" s="52">
        <v>8.06200930089E11</v>
      </c>
      <c r="L220" s="52" t="s">
        <v>114</v>
      </c>
      <c r="M220" s="52" t="s">
        <v>115</v>
      </c>
      <c r="N220" s="52" t="s">
        <v>3</v>
      </c>
      <c r="O220" s="52" t="s">
        <v>175</v>
      </c>
      <c r="P220" s="47" t="s">
        <v>117</v>
      </c>
      <c r="Q220" s="52" t="s">
        <v>46</v>
      </c>
      <c r="R220" s="52" t="s">
        <v>117</v>
      </c>
      <c r="S220" s="52"/>
      <c r="T220" s="52" t="s">
        <v>2054</v>
      </c>
      <c r="U220" s="52" t="s">
        <v>2054</v>
      </c>
      <c r="V220" s="52" t="s">
        <v>2055</v>
      </c>
      <c r="W220" s="52" t="s">
        <v>2056</v>
      </c>
      <c r="X220" s="52" t="s">
        <v>117</v>
      </c>
      <c r="Y220" s="52" t="s">
        <v>121</v>
      </c>
      <c r="Z220" s="52" t="s">
        <v>117</v>
      </c>
      <c r="AA220" s="52" t="s">
        <v>121</v>
      </c>
      <c r="AB220" s="52">
        <v>3.0</v>
      </c>
      <c r="AC220" s="52" t="s">
        <v>117</v>
      </c>
      <c r="AD220" s="52" t="s">
        <v>512</v>
      </c>
      <c r="AE220" s="52" t="s">
        <v>121</v>
      </c>
      <c r="AF220" s="52" t="s">
        <v>122</v>
      </c>
      <c r="AG220" s="52" t="s">
        <v>121</v>
      </c>
      <c r="AH220" s="52" t="s">
        <v>122</v>
      </c>
      <c r="AI220" s="52" t="s">
        <v>117</v>
      </c>
      <c r="AJ220" s="52" t="s">
        <v>121</v>
      </c>
      <c r="AK220" s="52" t="s">
        <v>117</v>
      </c>
      <c r="AL220" s="52" t="s">
        <v>137</v>
      </c>
      <c r="AM220" s="52" t="s">
        <v>138</v>
      </c>
      <c r="AN220" s="52" t="s">
        <v>121</v>
      </c>
      <c r="AO220" s="53"/>
      <c r="AP220" s="53"/>
      <c r="AQ220" s="52" t="s">
        <v>251</v>
      </c>
      <c r="AR220" s="52" t="s">
        <v>181</v>
      </c>
      <c r="AS220" s="52" t="s">
        <v>1154</v>
      </c>
      <c r="AT220" s="52" t="s">
        <v>117</v>
      </c>
      <c r="AU220" s="52" t="s">
        <v>117</v>
      </c>
      <c r="AV220" s="52" t="s">
        <v>117</v>
      </c>
      <c r="AW220" s="52" t="s">
        <v>117</v>
      </c>
      <c r="AX220" s="53"/>
      <c r="AY220" s="53"/>
      <c r="AZ220" s="53"/>
      <c r="BA220" s="53"/>
      <c r="BB220" s="53"/>
      <c r="BC220" s="54"/>
    </row>
    <row r="221" ht="15.75" customHeight="1">
      <c r="A221" s="51" t="s">
        <v>2057</v>
      </c>
      <c r="B221" s="52">
        <v>36.0</v>
      </c>
      <c r="C221" s="53"/>
      <c r="D221" s="52" t="s">
        <v>2058</v>
      </c>
      <c r="E221" s="52" t="s">
        <v>1729</v>
      </c>
      <c r="F221" s="52" t="s">
        <v>2059</v>
      </c>
      <c r="G221" s="52" t="s">
        <v>109</v>
      </c>
      <c r="H221" s="52" t="s">
        <v>2060</v>
      </c>
      <c r="I221" s="52" t="s">
        <v>163</v>
      </c>
      <c r="J221" s="52" t="s">
        <v>2061</v>
      </c>
      <c r="K221" s="53"/>
      <c r="L221" s="52" t="s">
        <v>753</v>
      </c>
      <c r="M221" s="52" t="s">
        <v>754</v>
      </c>
      <c r="N221" s="52" t="s">
        <v>42</v>
      </c>
      <c r="O221" s="53"/>
      <c r="P221" s="47" t="s">
        <v>121</v>
      </c>
      <c r="Q221" s="52" t="s">
        <v>50</v>
      </c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7"/>
      <c r="AH221" s="53"/>
      <c r="AI221" s="57"/>
      <c r="AJ221" s="53"/>
      <c r="AK221" s="53"/>
      <c r="AL221" s="57"/>
      <c r="AM221" s="57"/>
      <c r="AN221" s="57"/>
      <c r="AO221" s="53"/>
      <c r="AP221" s="53"/>
      <c r="AQ221" s="53"/>
      <c r="AR221" s="53"/>
      <c r="AS221" s="53"/>
      <c r="AT221" s="53"/>
      <c r="AU221" s="53"/>
      <c r="AV221" s="52" t="s">
        <v>121</v>
      </c>
      <c r="AW221" s="57"/>
      <c r="AX221" s="53"/>
      <c r="AY221" s="53"/>
      <c r="AZ221" s="53"/>
      <c r="BA221" s="53"/>
      <c r="BB221" s="53"/>
      <c r="BC221" s="54"/>
    </row>
    <row r="222" ht="15.75" customHeight="1">
      <c r="A222" s="51" t="s">
        <v>2062</v>
      </c>
      <c r="B222" s="52">
        <v>42.0</v>
      </c>
      <c r="C222" s="53"/>
      <c r="D222" s="52" t="s">
        <v>2063</v>
      </c>
      <c r="E222" s="52" t="s">
        <v>280</v>
      </c>
      <c r="F222" s="52" t="s">
        <v>2064</v>
      </c>
      <c r="G222" s="52" t="s">
        <v>109</v>
      </c>
      <c r="H222" s="52" t="s">
        <v>2065</v>
      </c>
      <c r="I222" s="52" t="s">
        <v>111</v>
      </c>
      <c r="J222" s="56">
        <v>39451.0</v>
      </c>
      <c r="K222" s="52">
        <v>8.04010508088E11</v>
      </c>
      <c r="L222" s="52" t="s">
        <v>229</v>
      </c>
      <c r="M222" s="52" t="s">
        <v>115</v>
      </c>
      <c r="N222" s="52" t="s">
        <v>3</v>
      </c>
      <c r="O222" s="52" t="s">
        <v>272</v>
      </c>
      <c r="P222" s="47" t="s">
        <v>117</v>
      </c>
      <c r="Q222" s="52" t="s">
        <v>46</v>
      </c>
      <c r="R222" s="52" t="s">
        <v>117</v>
      </c>
      <c r="S222" s="52"/>
      <c r="T222" s="52" t="s">
        <v>2066</v>
      </c>
      <c r="U222" s="52" t="s">
        <v>2066</v>
      </c>
      <c r="V222" s="52" t="s">
        <v>2067</v>
      </c>
      <c r="W222" s="52" t="s">
        <v>287</v>
      </c>
      <c r="X222" s="52" t="s">
        <v>121</v>
      </c>
      <c r="Y222" s="52" t="s">
        <v>117</v>
      </c>
      <c r="Z222" s="52" t="s">
        <v>121</v>
      </c>
      <c r="AA222" s="52" t="s">
        <v>121</v>
      </c>
      <c r="AB222" s="52">
        <v>4.0</v>
      </c>
      <c r="AC222" s="52" t="s">
        <v>121</v>
      </c>
      <c r="AD222" s="52" t="s">
        <v>122</v>
      </c>
      <c r="AE222" s="52" t="s">
        <v>121</v>
      </c>
      <c r="AF222" s="52" t="s">
        <v>122</v>
      </c>
      <c r="AG222" s="52" t="s">
        <v>121</v>
      </c>
      <c r="AH222" s="52" t="s">
        <v>122</v>
      </c>
      <c r="AI222" s="52" t="s">
        <v>121</v>
      </c>
      <c r="AJ222" s="52" t="s">
        <v>121</v>
      </c>
      <c r="AK222" s="52" t="s">
        <v>117</v>
      </c>
      <c r="AL222" s="52" t="s">
        <v>137</v>
      </c>
      <c r="AM222" s="52" t="s">
        <v>138</v>
      </c>
      <c r="AN222" s="52" t="s">
        <v>121</v>
      </c>
      <c r="AO222" s="53"/>
      <c r="AP222" s="53"/>
      <c r="AQ222" s="52" t="s">
        <v>1829</v>
      </c>
      <c r="AR222" s="52" t="s">
        <v>125</v>
      </c>
      <c r="AS222" s="52" t="s">
        <v>2068</v>
      </c>
      <c r="AT222" s="52" t="s">
        <v>117</v>
      </c>
      <c r="AU222" s="52" t="s">
        <v>117</v>
      </c>
      <c r="AV222" s="52" t="s">
        <v>117</v>
      </c>
      <c r="AW222" s="52" t="s">
        <v>117</v>
      </c>
      <c r="AX222" s="53"/>
      <c r="AY222" s="53"/>
      <c r="AZ222" s="53"/>
      <c r="BA222" s="53"/>
      <c r="BB222" s="53"/>
      <c r="BC222" s="54"/>
    </row>
    <row r="223" ht="15.75" customHeight="1">
      <c r="A223" s="51" t="s">
        <v>2069</v>
      </c>
      <c r="B223" s="52">
        <v>36.0</v>
      </c>
      <c r="C223" s="53"/>
      <c r="D223" s="52" t="s">
        <v>2070</v>
      </c>
      <c r="E223" s="52" t="s">
        <v>2071</v>
      </c>
      <c r="F223" s="52" t="s">
        <v>2072</v>
      </c>
      <c r="G223" s="52" t="s">
        <v>109</v>
      </c>
      <c r="H223" s="52" t="s">
        <v>2073</v>
      </c>
      <c r="I223" s="52" t="s">
        <v>163</v>
      </c>
      <c r="J223" s="52" t="s">
        <v>2074</v>
      </c>
      <c r="K223" s="53"/>
      <c r="L223" s="52" t="s">
        <v>648</v>
      </c>
      <c r="M223" s="52" t="s">
        <v>206</v>
      </c>
      <c r="N223" s="52" t="s">
        <v>3</v>
      </c>
      <c r="O223" s="53"/>
      <c r="P223" s="47" t="s">
        <v>121</v>
      </c>
      <c r="Q223" s="52" t="s">
        <v>48</v>
      </c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7"/>
      <c r="AJ223" s="53"/>
      <c r="AK223" s="53"/>
      <c r="AL223" s="57"/>
      <c r="AM223" s="53"/>
      <c r="AN223" s="53"/>
      <c r="AO223" s="53"/>
      <c r="AP223" s="53"/>
      <c r="AQ223" s="53"/>
      <c r="AR223" s="53"/>
      <c r="AS223" s="53"/>
      <c r="AT223" s="57"/>
      <c r="AU223" s="52" t="s">
        <v>117</v>
      </c>
      <c r="AV223" s="52" t="s">
        <v>121</v>
      </c>
      <c r="AW223" s="57"/>
      <c r="AX223" s="53"/>
      <c r="AY223" s="53"/>
      <c r="AZ223" s="53"/>
      <c r="BA223" s="53"/>
      <c r="BB223" s="53"/>
      <c r="BC223" s="54"/>
    </row>
    <row r="224" ht="15.75" customHeight="1">
      <c r="A224" s="51" t="s">
        <v>2075</v>
      </c>
      <c r="B224" s="52">
        <v>35.0</v>
      </c>
      <c r="C224" s="53"/>
      <c r="D224" s="52" t="s">
        <v>2076</v>
      </c>
      <c r="E224" s="52" t="s">
        <v>2077</v>
      </c>
      <c r="F224" s="52" t="s">
        <v>2078</v>
      </c>
      <c r="G224" s="52" t="s">
        <v>109</v>
      </c>
      <c r="H224" s="52" t="s">
        <v>2079</v>
      </c>
      <c r="I224" s="52" t="s">
        <v>111</v>
      </c>
      <c r="J224" s="52" t="s">
        <v>2080</v>
      </c>
      <c r="K224" s="55" t="s">
        <v>2081</v>
      </c>
      <c r="L224" s="52" t="s">
        <v>1423</v>
      </c>
      <c r="M224" s="52" t="s">
        <v>1224</v>
      </c>
      <c r="N224" s="52" t="s">
        <v>3</v>
      </c>
      <c r="O224" s="52" t="s">
        <v>948</v>
      </c>
      <c r="P224" s="47" t="s">
        <v>117</v>
      </c>
      <c r="Q224" s="52" t="s">
        <v>50</v>
      </c>
      <c r="R224" s="52" t="s">
        <v>121</v>
      </c>
      <c r="S224" s="55"/>
      <c r="T224" s="55" t="s">
        <v>2082</v>
      </c>
      <c r="U224" s="55" t="s">
        <v>2082</v>
      </c>
      <c r="V224" s="55" t="s">
        <v>2083</v>
      </c>
      <c r="W224" s="52" t="s">
        <v>2084</v>
      </c>
      <c r="X224" s="52" t="s">
        <v>117</v>
      </c>
      <c r="Y224" s="52" t="s">
        <v>117</v>
      </c>
      <c r="Z224" s="52" t="s">
        <v>121</v>
      </c>
      <c r="AA224" s="52" t="s">
        <v>117</v>
      </c>
      <c r="AB224" s="52">
        <v>3.0</v>
      </c>
      <c r="AC224" s="52" t="s">
        <v>117</v>
      </c>
      <c r="AD224" s="52" t="s">
        <v>261</v>
      </c>
      <c r="AE224" s="52" t="s">
        <v>117</v>
      </c>
      <c r="AF224" s="52" t="s">
        <v>261</v>
      </c>
      <c r="AG224" s="52" t="s">
        <v>121</v>
      </c>
      <c r="AH224" s="52" t="s">
        <v>122</v>
      </c>
      <c r="AI224" s="52" t="s">
        <v>121</v>
      </c>
      <c r="AJ224" s="52" t="s">
        <v>117</v>
      </c>
      <c r="AK224" s="52" t="s">
        <v>117</v>
      </c>
      <c r="AL224" s="52" t="s">
        <v>137</v>
      </c>
      <c r="AM224" s="52" t="s">
        <v>123</v>
      </c>
      <c r="AN224" s="52" t="s">
        <v>121</v>
      </c>
      <c r="AO224" s="53"/>
      <c r="AP224" s="53"/>
      <c r="AQ224" s="52" t="s">
        <v>406</v>
      </c>
      <c r="AR224" s="52" t="s">
        <v>2085</v>
      </c>
      <c r="AS224" s="52" t="s">
        <v>404</v>
      </c>
      <c r="AT224" s="52" t="s">
        <v>117</v>
      </c>
      <c r="AU224" s="52" t="s">
        <v>117</v>
      </c>
      <c r="AV224" s="52" t="s">
        <v>117</v>
      </c>
      <c r="AW224" s="57"/>
      <c r="AX224" s="53"/>
      <c r="AY224" s="53"/>
      <c r="AZ224" s="53"/>
      <c r="BA224" s="53"/>
      <c r="BB224" s="53"/>
      <c r="BC224" s="54"/>
    </row>
    <row r="225" ht="15.75" customHeight="1">
      <c r="A225" s="51" t="s">
        <v>2086</v>
      </c>
      <c r="B225" s="52">
        <v>36.0</v>
      </c>
      <c r="C225" s="53"/>
      <c r="D225" s="52" t="s">
        <v>2087</v>
      </c>
      <c r="E225" s="52" t="s">
        <v>2088</v>
      </c>
      <c r="F225" s="52" t="s">
        <v>2089</v>
      </c>
      <c r="G225" s="52" t="s">
        <v>109</v>
      </c>
      <c r="H225" s="52" t="s">
        <v>2090</v>
      </c>
      <c r="I225" s="52" t="s">
        <v>163</v>
      </c>
      <c r="J225" s="52" t="s">
        <v>324</v>
      </c>
      <c r="K225" s="55" t="s">
        <v>2091</v>
      </c>
      <c r="L225" s="52" t="s">
        <v>257</v>
      </c>
      <c r="M225" s="52" t="s">
        <v>115</v>
      </c>
      <c r="N225" s="52" t="s">
        <v>3</v>
      </c>
      <c r="O225" s="52" t="s">
        <v>312</v>
      </c>
      <c r="P225" s="47" t="s">
        <v>117</v>
      </c>
      <c r="Q225" s="52" t="s">
        <v>50</v>
      </c>
      <c r="R225" s="52" t="s">
        <v>121</v>
      </c>
      <c r="S225" s="55"/>
      <c r="T225" s="55" t="s">
        <v>2092</v>
      </c>
      <c r="U225" s="55" t="s">
        <v>2092</v>
      </c>
      <c r="V225" s="55" t="s">
        <v>2093</v>
      </c>
      <c r="W225" s="52" t="s">
        <v>2094</v>
      </c>
      <c r="X225" s="52" t="s">
        <v>117</v>
      </c>
      <c r="Y225" s="52" t="s">
        <v>117</v>
      </c>
      <c r="Z225" s="52" t="s">
        <v>117</v>
      </c>
      <c r="AA225" s="52" t="s">
        <v>121</v>
      </c>
      <c r="AB225" s="52">
        <v>3.0</v>
      </c>
      <c r="AC225" s="52" t="s">
        <v>117</v>
      </c>
      <c r="AD225" s="52" t="s">
        <v>2095</v>
      </c>
      <c r="AE225" s="52" t="s">
        <v>121</v>
      </c>
      <c r="AF225" s="52" t="s">
        <v>122</v>
      </c>
      <c r="AG225" s="52" t="s">
        <v>121</v>
      </c>
      <c r="AH225" s="52" t="s">
        <v>122</v>
      </c>
      <c r="AI225" s="52" t="s">
        <v>117</v>
      </c>
      <c r="AJ225" s="52" t="s">
        <v>117</v>
      </c>
      <c r="AK225" s="52" t="s">
        <v>121</v>
      </c>
      <c r="AL225" s="52" t="s">
        <v>122</v>
      </c>
      <c r="AM225" s="52" t="s">
        <v>138</v>
      </c>
      <c r="AN225" s="52" t="s">
        <v>121</v>
      </c>
      <c r="AO225" s="53"/>
      <c r="AP225" s="53"/>
      <c r="AQ225" s="52" t="s">
        <v>2096</v>
      </c>
      <c r="AR225" s="52" t="s">
        <v>318</v>
      </c>
      <c r="AS225" s="52" t="s">
        <v>317</v>
      </c>
      <c r="AT225" s="52" t="s">
        <v>117</v>
      </c>
      <c r="AU225" s="52" t="s">
        <v>117</v>
      </c>
      <c r="AV225" s="52" t="s">
        <v>117</v>
      </c>
      <c r="AW225" s="52" t="s">
        <v>117</v>
      </c>
      <c r="AX225" s="53"/>
      <c r="AY225" s="53"/>
      <c r="AZ225" s="53"/>
      <c r="BA225" s="53"/>
      <c r="BB225" s="53"/>
      <c r="BC225" s="54"/>
    </row>
    <row r="226" ht="15.75" customHeight="1">
      <c r="A226" s="51" t="s">
        <v>2097</v>
      </c>
      <c r="B226" s="52">
        <v>45.0</v>
      </c>
      <c r="C226" s="53"/>
      <c r="D226" s="52" t="s">
        <v>2098</v>
      </c>
      <c r="E226" s="52" t="s">
        <v>2099</v>
      </c>
      <c r="F226" s="52" t="s">
        <v>2100</v>
      </c>
      <c r="G226" s="52" t="s">
        <v>109</v>
      </c>
      <c r="H226" s="52" t="s">
        <v>2101</v>
      </c>
      <c r="I226" s="52" t="s">
        <v>111</v>
      </c>
      <c r="J226" s="52" t="s">
        <v>2102</v>
      </c>
      <c r="K226" s="52">
        <v>8.02211469084E11</v>
      </c>
      <c r="L226" s="52" t="s">
        <v>133</v>
      </c>
      <c r="M226" s="52" t="s">
        <v>115</v>
      </c>
      <c r="N226" s="52" t="s">
        <v>3</v>
      </c>
      <c r="O226" s="52" t="s">
        <v>312</v>
      </c>
      <c r="P226" s="47" t="s">
        <v>117</v>
      </c>
      <c r="Q226" s="52" t="s">
        <v>44</v>
      </c>
      <c r="R226" s="52" t="s">
        <v>121</v>
      </c>
      <c r="S226" s="52"/>
      <c r="T226" s="52">
        <v>7.48401072E8</v>
      </c>
      <c r="U226" s="52">
        <v>7.48401072E8</v>
      </c>
      <c r="V226" s="52">
        <v>6.79813099E8</v>
      </c>
      <c r="W226" s="52" t="s">
        <v>2103</v>
      </c>
      <c r="X226" s="52" t="s">
        <v>117</v>
      </c>
      <c r="Y226" s="52" t="s">
        <v>117</v>
      </c>
      <c r="Z226" s="52" t="s">
        <v>117</v>
      </c>
      <c r="AA226" s="52" t="s">
        <v>121</v>
      </c>
      <c r="AB226" s="52">
        <v>7.0</v>
      </c>
      <c r="AC226" s="52" t="s">
        <v>121</v>
      </c>
      <c r="AD226" s="52" t="s">
        <v>122</v>
      </c>
      <c r="AE226" s="52" t="s">
        <v>121</v>
      </c>
      <c r="AF226" s="52" t="s">
        <v>122</v>
      </c>
      <c r="AG226" s="52" t="s">
        <v>121</v>
      </c>
      <c r="AH226" s="52" t="s">
        <v>122</v>
      </c>
      <c r="AI226" s="52" t="s">
        <v>121</v>
      </c>
      <c r="AJ226" s="52" t="s">
        <v>121</v>
      </c>
      <c r="AK226" s="52" t="s">
        <v>117</v>
      </c>
      <c r="AL226" s="52" t="s">
        <v>137</v>
      </c>
      <c r="AM226" s="52" t="s">
        <v>138</v>
      </c>
      <c r="AN226" s="53"/>
      <c r="AO226" s="53"/>
      <c r="AP226" s="53"/>
      <c r="AQ226" s="52" t="s">
        <v>2104</v>
      </c>
      <c r="AR226" s="52" t="s">
        <v>2105</v>
      </c>
      <c r="AS226" s="53"/>
      <c r="AT226" s="52" t="s">
        <v>117</v>
      </c>
      <c r="AU226" s="52" t="s">
        <v>117</v>
      </c>
      <c r="AV226" s="52" t="s">
        <v>117</v>
      </c>
      <c r="AW226" s="53"/>
      <c r="AX226" s="53"/>
      <c r="AY226" s="53"/>
      <c r="AZ226" s="53"/>
      <c r="BA226" s="53"/>
      <c r="BB226" s="53"/>
      <c r="BC226" s="54"/>
    </row>
    <row r="227" ht="15.75" customHeight="1">
      <c r="A227" s="51" t="s">
        <v>2106</v>
      </c>
      <c r="B227" s="52">
        <v>34.0</v>
      </c>
      <c r="C227" s="53"/>
      <c r="D227" s="52" t="s">
        <v>2107</v>
      </c>
      <c r="E227" s="52" t="s">
        <v>2108</v>
      </c>
      <c r="F227" s="52" t="s">
        <v>2109</v>
      </c>
      <c r="G227" s="52" t="s">
        <v>109</v>
      </c>
      <c r="H227" s="52" t="s">
        <v>2110</v>
      </c>
      <c r="I227" s="52" t="s">
        <v>163</v>
      </c>
      <c r="J227" s="52" t="s">
        <v>1717</v>
      </c>
      <c r="K227" s="52">
        <v>7.05226549081E11</v>
      </c>
      <c r="L227" s="52" t="s">
        <v>768</v>
      </c>
      <c r="M227" s="52" t="s">
        <v>769</v>
      </c>
      <c r="N227" s="52" t="s">
        <v>3</v>
      </c>
      <c r="O227" s="52" t="s">
        <v>230</v>
      </c>
      <c r="P227" s="47" t="s">
        <v>117</v>
      </c>
      <c r="Q227" s="52" t="s">
        <v>44</v>
      </c>
      <c r="R227" s="52" t="s">
        <v>121</v>
      </c>
      <c r="S227" s="52"/>
      <c r="T227" s="52">
        <v>8.4397011E8</v>
      </c>
      <c r="U227" s="52">
        <v>8.4397011E8</v>
      </c>
      <c r="V227" s="52">
        <v>6.16558825E8</v>
      </c>
      <c r="W227" s="52" t="s">
        <v>2111</v>
      </c>
      <c r="X227" s="52" t="s">
        <v>117</v>
      </c>
      <c r="Y227" s="52" t="s">
        <v>121</v>
      </c>
      <c r="Z227" s="52" t="s">
        <v>117</v>
      </c>
      <c r="AA227" s="52" t="s">
        <v>121</v>
      </c>
      <c r="AB227" s="52">
        <v>8.0</v>
      </c>
      <c r="AC227" s="52" t="s">
        <v>117</v>
      </c>
      <c r="AD227" s="52" t="s">
        <v>2112</v>
      </c>
      <c r="AE227" s="52" t="s">
        <v>121</v>
      </c>
      <c r="AF227" s="52" t="s">
        <v>122</v>
      </c>
      <c r="AG227" s="52" t="s">
        <v>121</v>
      </c>
      <c r="AH227" s="52" t="s">
        <v>122</v>
      </c>
      <c r="AI227" s="52" t="s">
        <v>117</v>
      </c>
      <c r="AJ227" s="52" t="s">
        <v>121</v>
      </c>
      <c r="AK227" s="52" t="s">
        <v>117</v>
      </c>
      <c r="AL227" s="52" t="s">
        <v>137</v>
      </c>
      <c r="AM227" s="52" t="s">
        <v>138</v>
      </c>
      <c r="AN227" s="52" t="s">
        <v>121</v>
      </c>
      <c r="AO227" s="53"/>
      <c r="AP227" s="53"/>
      <c r="AQ227" s="52" t="s">
        <v>1900</v>
      </c>
      <c r="AR227" s="52" t="s">
        <v>2113</v>
      </c>
      <c r="AS227" s="52" t="s">
        <v>2114</v>
      </c>
      <c r="AT227" s="52" t="s">
        <v>117</v>
      </c>
      <c r="AU227" s="52" t="s">
        <v>117</v>
      </c>
      <c r="AV227" s="52" t="s">
        <v>117</v>
      </c>
      <c r="AW227" s="57"/>
      <c r="AX227" s="53"/>
      <c r="AY227" s="53"/>
      <c r="AZ227" s="53"/>
      <c r="BA227" s="53"/>
      <c r="BB227" s="53"/>
      <c r="BC227" s="54"/>
    </row>
    <row r="228" ht="15.75" customHeight="1">
      <c r="A228" s="51" t="s">
        <v>2115</v>
      </c>
      <c r="B228" s="52">
        <v>42.0</v>
      </c>
      <c r="C228" s="53"/>
      <c r="D228" s="52" t="s">
        <v>2116</v>
      </c>
      <c r="E228" s="52" t="s">
        <v>2117</v>
      </c>
      <c r="F228" s="52" t="s">
        <v>2118</v>
      </c>
      <c r="G228" s="52" t="s">
        <v>109</v>
      </c>
      <c r="H228" s="52" t="s">
        <v>2119</v>
      </c>
      <c r="I228" s="52" t="s">
        <v>111</v>
      </c>
      <c r="J228" s="56">
        <v>39364.0</v>
      </c>
      <c r="K228" s="52">
        <v>7.09101389084E11</v>
      </c>
      <c r="L228" s="52" t="s">
        <v>919</v>
      </c>
      <c r="M228" s="52" t="s">
        <v>920</v>
      </c>
      <c r="N228" s="52" t="s">
        <v>3</v>
      </c>
      <c r="O228" s="52" t="s">
        <v>116</v>
      </c>
      <c r="P228" s="47" t="s">
        <v>117</v>
      </c>
      <c r="Q228" s="52" t="s">
        <v>44</v>
      </c>
      <c r="R228" s="52" t="s">
        <v>121</v>
      </c>
      <c r="S228" s="52"/>
      <c r="T228" s="52">
        <v>7.38358272E8</v>
      </c>
      <c r="U228" s="52">
        <v>7.38358272E8</v>
      </c>
      <c r="V228" s="53"/>
      <c r="W228" s="52" t="s">
        <v>2120</v>
      </c>
      <c r="X228" s="52" t="s">
        <v>117</v>
      </c>
      <c r="Y228" s="52" t="s">
        <v>117</v>
      </c>
      <c r="Z228" s="52" t="s">
        <v>117</v>
      </c>
      <c r="AA228" s="52" t="s">
        <v>117</v>
      </c>
      <c r="AB228" s="52">
        <v>4.0</v>
      </c>
      <c r="AC228" s="52" t="s">
        <v>121</v>
      </c>
      <c r="AD228" s="52" t="s">
        <v>122</v>
      </c>
      <c r="AE228" s="52" t="s">
        <v>121</v>
      </c>
      <c r="AF228" s="52" t="s">
        <v>122</v>
      </c>
      <c r="AG228" s="52" t="s">
        <v>121</v>
      </c>
      <c r="AH228" s="52" t="s">
        <v>122</v>
      </c>
      <c r="AI228" s="52" t="s">
        <v>117</v>
      </c>
      <c r="AJ228" s="52" t="s">
        <v>121</v>
      </c>
      <c r="AK228" s="52" t="s">
        <v>117</v>
      </c>
      <c r="AL228" s="52" t="s">
        <v>137</v>
      </c>
      <c r="AM228" s="52" t="s">
        <v>138</v>
      </c>
      <c r="AN228" s="53"/>
      <c r="AO228" s="53"/>
      <c r="AP228" s="53"/>
      <c r="AQ228" s="53"/>
      <c r="AR228" s="53"/>
      <c r="AS228" s="53"/>
      <c r="AT228" s="52" t="s">
        <v>117</v>
      </c>
      <c r="AU228" s="52" t="s">
        <v>117</v>
      </c>
      <c r="AV228" s="52" t="s">
        <v>117</v>
      </c>
      <c r="AW228" s="53"/>
      <c r="AX228" s="53"/>
      <c r="AY228" s="53"/>
      <c r="AZ228" s="53"/>
      <c r="BA228" s="53"/>
      <c r="BB228" s="53"/>
      <c r="BC228" s="54"/>
    </row>
    <row r="229" ht="15.75" customHeight="1">
      <c r="A229" s="51" t="s">
        <v>2121</v>
      </c>
      <c r="B229" s="52">
        <v>39.0</v>
      </c>
      <c r="C229" s="53"/>
      <c r="D229" s="52" t="s">
        <v>2122</v>
      </c>
      <c r="E229" s="52" t="s">
        <v>2123</v>
      </c>
      <c r="F229" s="52" t="s">
        <v>2124</v>
      </c>
      <c r="G229" s="52" t="s">
        <v>109</v>
      </c>
      <c r="H229" s="52" t="s">
        <v>2125</v>
      </c>
      <c r="I229" s="52" t="s">
        <v>111</v>
      </c>
      <c r="J229" s="56">
        <v>39243.0</v>
      </c>
      <c r="K229" s="52">
        <v>7.10061176081E11</v>
      </c>
      <c r="L229" s="52" t="s">
        <v>114</v>
      </c>
      <c r="M229" s="52" t="s">
        <v>115</v>
      </c>
      <c r="N229" s="52" t="s">
        <v>3</v>
      </c>
      <c r="O229" s="52" t="s">
        <v>175</v>
      </c>
      <c r="P229" s="47" t="s">
        <v>117</v>
      </c>
      <c r="Q229" s="52" t="s">
        <v>46</v>
      </c>
      <c r="R229" s="52" t="s">
        <v>117</v>
      </c>
      <c r="S229" s="52"/>
      <c r="T229" s="52" t="s">
        <v>2126</v>
      </c>
      <c r="U229" s="52" t="s">
        <v>2126</v>
      </c>
      <c r="V229" s="52" t="s">
        <v>2127</v>
      </c>
      <c r="W229" s="52" t="s">
        <v>2128</v>
      </c>
      <c r="X229" s="52" t="s">
        <v>117</v>
      </c>
      <c r="Y229" s="52" t="s">
        <v>121</v>
      </c>
      <c r="Z229" s="52" t="s">
        <v>117</v>
      </c>
      <c r="AA229" s="53"/>
      <c r="AB229" s="52">
        <v>5.0</v>
      </c>
      <c r="AC229" s="52" t="s">
        <v>121</v>
      </c>
      <c r="AD229" s="52" t="s">
        <v>122</v>
      </c>
      <c r="AE229" s="52" t="s">
        <v>121</v>
      </c>
      <c r="AF229" s="52" t="s">
        <v>122</v>
      </c>
      <c r="AG229" s="52" t="s">
        <v>117</v>
      </c>
      <c r="AH229" s="52" t="s">
        <v>2129</v>
      </c>
      <c r="AI229" s="52" t="s">
        <v>121</v>
      </c>
      <c r="AJ229" s="52" t="s">
        <v>121</v>
      </c>
      <c r="AK229" s="52" t="s">
        <v>117</v>
      </c>
      <c r="AL229" s="52" t="s">
        <v>137</v>
      </c>
      <c r="AM229" s="52" t="s">
        <v>138</v>
      </c>
      <c r="AN229" s="52" t="s">
        <v>121</v>
      </c>
      <c r="AO229" s="53"/>
      <c r="AP229" s="53"/>
      <c r="AQ229" s="52" t="s">
        <v>251</v>
      </c>
      <c r="AR229" s="52" t="s">
        <v>124</v>
      </c>
      <c r="AS229" s="52" t="s">
        <v>1914</v>
      </c>
      <c r="AT229" s="52" t="s">
        <v>117</v>
      </c>
      <c r="AU229" s="52" t="s">
        <v>117</v>
      </c>
      <c r="AV229" s="52" t="s">
        <v>117</v>
      </c>
      <c r="AW229" s="52" t="s">
        <v>117</v>
      </c>
      <c r="AX229" s="53"/>
      <c r="AY229" s="53"/>
      <c r="AZ229" s="53"/>
      <c r="BA229" s="53"/>
      <c r="BB229" s="53"/>
      <c r="BC229" s="54"/>
    </row>
    <row r="230" ht="15.75" customHeight="1">
      <c r="A230" s="51" t="s">
        <v>2130</v>
      </c>
      <c r="B230" s="52">
        <v>36.0</v>
      </c>
      <c r="C230" s="53"/>
      <c r="D230" s="52" t="s">
        <v>2131</v>
      </c>
      <c r="E230" s="52" t="s">
        <v>2132</v>
      </c>
      <c r="F230" s="52" t="s">
        <v>2133</v>
      </c>
      <c r="G230" s="52" t="s">
        <v>109</v>
      </c>
      <c r="H230" s="52" t="s">
        <v>2134</v>
      </c>
      <c r="I230" s="52" t="s">
        <v>163</v>
      </c>
      <c r="J230" s="52" t="s">
        <v>2135</v>
      </c>
      <c r="K230" s="52">
        <v>8.02265523083E11</v>
      </c>
      <c r="L230" s="52" t="s">
        <v>919</v>
      </c>
      <c r="M230" s="52" t="s">
        <v>920</v>
      </c>
      <c r="N230" s="52" t="s">
        <v>3</v>
      </c>
      <c r="O230" s="52" t="s">
        <v>175</v>
      </c>
      <c r="P230" s="47" t="s">
        <v>117</v>
      </c>
      <c r="Q230" s="52" t="s">
        <v>44</v>
      </c>
      <c r="R230" s="52" t="s">
        <v>121</v>
      </c>
      <c r="S230" s="52"/>
      <c r="T230" s="52">
        <v>6.23652388E8</v>
      </c>
      <c r="U230" s="52">
        <v>6.23652388E8</v>
      </c>
      <c r="V230" s="52">
        <v>7.38198774E8</v>
      </c>
      <c r="W230" s="52" t="s">
        <v>2136</v>
      </c>
      <c r="X230" s="52" t="s">
        <v>117</v>
      </c>
      <c r="Y230" s="52" t="s">
        <v>117</v>
      </c>
      <c r="Z230" s="52" t="s">
        <v>121</v>
      </c>
      <c r="AA230" s="52" t="s">
        <v>121</v>
      </c>
      <c r="AB230" s="52">
        <v>3.0</v>
      </c>
      <c r="AC230" s="52" t="s">
        <v>121</v>
      </c>
      <c r="AD230" s="52" t="s">
        <v>122</v>
      </c>
      <c r="AE230" s="52" t="s">
        <v>121</v>
      </c>
      <c r="AF230" s="52" t="s">
        <v>122</v>
      </c>
      <c r="AG230" s="52" t="s">
        <v>121</v>
      </c>
      <c r="AH230" s="52" t="s">
        <v>122</v>
      </c>
      <c r="AI230" s="52" t="s">
        <v>117</v>
      </c>
      <c r="AJ230" s="52" t="s">
        <v>117</v>
      </c>
      <c r="AK230" s="52" t="s">
        <v>121</v>
      </c>
      <c r="AL230" s="52" t="s">
        <v>122</v>
      </c>
      <c r="AM230" s="52" t="s">
        <v>138</v>
      </c>
      <c r="AN230" s="53"/>
      <c r="AO230" s="53"/>
      <c r="AP230" s="53"/>
      <c r="AQ230" s="52" t="s">
        <v>180</v>
      </c>
      <c r="AR230" s="52" t="s">
        <v>2137</v>
      </c>
      <c r="AS230" s="52" t="s">
        <v>2138</v>
      </c>
      <c r="AT230" s="52" t="s">
        <v>117</v>
      </c>
      <c r="AU230" s="52" t="s">
        <v>117</v>
      </c>
      <c r="AV230" s="52" t="s">
        <v>117</v>
      </c>
      <c r="AW230" s="57"/>
      <c r="AX230" s="53"/>
      <c r="AY230" s="53"/>
      <c r="AZ230" s="53"/>
      <c r="BA230" s="53"/>
      <c r="BB230" s="53"/>
      <c r="BC230" s="54"/>
    </row>
    <row r="231" ht="15.75" customHeight="1">
      <c r="A231" s="51" t="s">
        <v>2139</v>
      </c>
      <c r="B231" s="53"/>
      <c r="C231" s="53"/>
      <c r="D231" s="52" t="s">
        <v>2140</v>
      </c>
      <c r="E231" s="52" t="s">
        <v>2141</v>
      </c>
      <c r="F231" s="52" t="s">
        <v>2142</v>
      </c>
      <c r="G231" s="52" t="s">
        <v>109</v>
      </c>
      <c r="H231" s="52" t="s">
        <v>2143</v>
      </c>
      <c r="I231" s="57"/>
      <c r="J231" s="52" t="s">
        <v>2061</v>
      </c>
      <c r="K231" s="60"/>
      <c r="L231" s="52" t="s">
        <v>487</v>
      </c>
      <c r="M231" s="53"/>
      <c r="N231" s="52" t="s">
        <v>3</v>
      </c>
      <c r="O231" s="52" t="s">
        <v>2144</v>
      </c>
      <c r="P231" s="48"/>
      <c r="Q231" s="52" t="s">
        <v>48</v>
      </c>
      <c r="R231" s="52" t="s">
        <v>121</v>
      </c>
      <c r="S231" s="55"/>
      <c r="T231" s="55" t="s">
        <v>2145</v>
      </c>
      <c r="U231" s="55" t="s">
        <v>2145</v>
      </c>
      <c r="V231" s="55" t="s">
        <v>2146</v>
      </c>
      <c r="W231" s="52" t="s">
        <v>2147</v>
      </c>
      <c r="X231" s="52" t="s">
        <v>117</v>
      </c>
      <c r="Y231" s="52" t="s">
        <v>117</v>
      </c>
      <c r="Z231" s="52" t="s">
        <v>121</v>
      </c>
      <c r="AA231" s="52" t="s">
        <v>117</v>
      </c>
      <c r="AB231" s="52">
        <v>4.0</v>
      </c>
      <c r="AC231" s="52" t="s">
        <v>117</v>
      </c>
      <c r="AD231" s="52" t="s">
        <v>2148</v>
      </c>
      <c r="AE231" s="52" t="s">
        <v>121</v>
      </c>
      <c r="AF231" s="52" t="s">
        <v>122</v>
      </c>
      <c r="AG231" s="52" t="s">
        <v>121</v>
      </c>
      <c r="AH231" s="52" t="s">
        <v>122</v>
      </c>
      <c r="AI231" s="52" t="s">
        <v>117</v>
      </c>
      <c r="AJ231" s="52" t="s">
        <v>117</v>
      </c>
      <c r="AK231" s="52" t="s">
        <v>121</v>
      </c>
      <c r="AL231" s="52" t="s">
        <v>122</v>
      </c>
      <c r="AM231" s="52" t="s">
        <v>123</v>
      </c>
      <c r="AN231" s="52" t="s">
        <v>121</v>
      </c>
      <c r="AO231" s="53"/>
      <c r="AP231" s="53"/>
      <c r="AQ231" s="52" t="s">
        <v>430</v>
      </c>
      <c r="AR231" s="52" t="s">
        <v>997</v>
      </c>
      <c r="AS231" s="52" t="s">
        <v>1520</v>
      </c>
      <c r="AT231" s="52" t="s">
        <v>117</v>
      </c>
      <c r="AU231" s="52" t="s">
        <v>117</v>
      </c>
      <c r="AV231" s="52" t="s">
        <v>117</v>
      </c>
      <c r="AW231" s="57"/>
      <c r="AX231" s="53"/>
      <c r="AY231" s="53"/>
      <c r="AZ231" s="53"/>
      <c r="BA231" s="53"/>
      <c r="BB231" s="53"/>
      <c r="BC231" s="54"/>
    </row>
    <row r="232" ht="15.75" customHeight="1">
      <c r="A232" s="51" t="s">
        <v>2149</v>
      </c>
      <c r="B232" s="52">
        <v>39.0</v>
      </c>
      <c r="C232" s="53"/>
      <c r="D232" s="52" t="s">
        <v>2150</v>
      </c>
      <c r="E232" s="52" t="s">
        <v>2151</v>
      </c>
      <c r="F232" s="52" t="s">
        <v>2152</v>
      </c>
      <c r="G232" s="52" t="s">
        <v>109</v>
      </c>
      <c r="H232" s="52" t="s">
        <v>2153</v>
      </c>
      <c r="I232" s="52" t="s">
        <v>111</v>
      </c>
      <c r="J232" s="52" t="s">
        <v>2154</v>
      </c>
      <c r="K232" s="53"/>
      <c r="L232" s="52" t="s">
        <v>245</v>
      </c>
      <c r="M232" s="52" t="s">
        <v>246</v>
      </c>
      <c r="N232" s="52" t="s">
        <v>42</v>
      </c>
      <c r="O232" s="52" t="s">
        <v>230</v>
      </c>
      <c r="P232" s="48"/>
      <c r="Q232" s="52" t="s">
        <v>44</v>
      </c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7"/>
      <c r="AJ232" s="53"/>
      <c r="AK232" s="53"/>
      <c r="AL232" s="57"/>
      <c r="AM232" s="53"/>
      <c r="AN232" s="53"/>
      <c r="AO232" s="53"/>
      <c r="AP232" s="53"/>
      <c r="AQ232" s="53"/>
      <c r="AR232" s="53"/>
      <c r="AS232" s="53"/>
      <c r="AT232" s="52" t="s">
        <v>117</v>
      </c>
      <c r="AU232" s="52" t="s">
        <v>117</v>
      </c>
      <c r="AV232" s="52" t="s">
        <v>117</v>
      </c>
      <c r="AW232" s="57"/>
      <c r="AX232" s="53"/>
      <c r="AY232" s="53"/>
      <c r="AZ232" s="53"/>
      <c r="BA232" s="53"/>
      <c r="BB232" s="53"/>
      <c r="BC232" s="54"/>
    </row>
    <row r="233" ht="15.75" customHeight="1">
      <c r="A233" s="51" t="s">
        <v>2155</v>
      </c>
      <c r="B233" s="52">
        <v>39.0</v>
      </c>
      <c r="C233" s="53"/>
      <c r="D233" s="52" t="s">
        <v>2156</v>
      </c>
      <c r="E233" s="52" t="s">
        <v>2157</v>
      </c>
      <c r="F233" s="52" t="s">
        <v>2158</v>
      </c>
      <c r="G233" s="52" t="s">
        <v>109</v>
      </c>
      <c r="H233" s="52" t="s">
        <v>2159</v>
      </c>
      <c r="I233" s="52" t="s">
        <v>163</v>
      </c>
      <c r="J233" s="52" t="s">
        <v>2160</v>
      </c>
      <c r="K233" s="53"/>
      <c r="L233" s="52" t="s">
        <v>648</v>
      </c>
      <c r="M233" s="52" t="s">
        <v>206</v>
      </c>
      <c r="N233" s="52" t="s">
        <v>3</v>
      </c>
      <c r="O233" s="52" t="s">
        <v>175</v>
      </c>
      <c r="P233" s="47" t="s">
        <v>117</v>
      </c>
      <c r="Q233" s="52" t="s">
        <v>48</v>
      </c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7"/>
      <c r="AJ233" s="53"/>
      <c r="AK233" s="53"/>
      <c r="AL233" s="57"/>
      <c r="AM233" s="53"/>
      <c r="AN233" s="53"/>
      <c r="AO233" s="53"/>
      <c r="AP233" s="53"/>
      <c r="AQ233" s="53"/>
      <c r="AR233" s="53"/>
      <c r="AS233" s="53"/>
      <c r="AT233" s="52" t="s">
        <v>117</v>
      </c>
      <c r="AU233" s="52" t="s">
        <v>117</v>
      </c>
      <c r="AV233" s="52" t="s">
        <v>117</v>
      </c>
      <c r="AW233" s="57"/>
      <c r="AX233" s="53"/>
      <c r="AY233" s="53"/>
      <c r="AZ233" s="53"/>
      <c r="BA233" s="53"/>
      <c r="BB233" s="53"/>
      <c r="BC233" s="54"/>
    </row>
    <row r="234" ht="15.75" customHeight="1">
      <c r="A234" s="51" t="s">
        <v>2161</v>
      </c>
      <c r="B234" s="52">
        <v>37.0</v>
      </c>
      <c r="C234" s="53"/>
      <c r="D234" s="52" t="s">
        <v>2156</v>
      </c>
      <c r="E234" s="52" t="s">
        <v>2162</v>
      </c>
      <c r="F234" s="52" t="s">
        <v>2163</v>
      </c>
      <c r="G234" s="52" t="s">
        <v>109</v>
      </c>
      <c r="H234" s="52" t="s">
        <v>2164</v>
      </c>
      <c r="I234" s="52" t="s">
        <v>111</v>
      </c>
      <c r="J234" s="52" t="s">
        <v>2165</v>
      </c>
      <c r="K234" s="53"/>
      <c r="L234" s="52" t="s">
        <v>648</v>
      </c>
      <c r="M234" s="52" t="s">
        <v>206</v>
      </c>
      <c r="N234" s="52" t="s">
        <v>3</v>
      </c>
      <c r="O234" s="52" t="s">
        <v>175</v>
      </c>
      <c r="P234" s="47" t="s">
        <v>117</v>
      </c>
      <c r="Q234" s="52" t="s">
        <v>48</v>
      </c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7"/>
      <c r="AJ234" s="53"/>
      <c r="AK234" s="53"/>
      <c r="AL234" s="57"/>
      <c r="AM234" s="53"/>
      <c r="AN234" s="53"/>
      <c r="AO234" s="53"/>
      <c r="AP234" s="53"/>
      <c r="AQ234" s="53"/>
      <c r="AR234" s="53"/>
      <c r="AS234" s="53"/>
      <c r="AT234" s="52" t="s">
        <v>117</v>
      </c>
      <c r="AU234" s="52" t="s">
        <v>117</v>
      </c>
      <c r="AV234" s="52" t="s">
        <v>117</v>
      </c>
      <c r="AW234" s="57"/>
      <c r="AX234" s="53"/>
      <c r="AY234" s="53"/>
      <c r="AZ234" s="53"/>
      <c r="BA234" s="53"/>
      <c r="BB234" s="53"/>
      <c r="BC234" s="54"/>
    </row>
    <row r="235" ht="15.75" customHeight="1">
      <c r="A235" s="51" t="s">
        <v>2166</v>
      </c>
      <c r="B235" s="52">
        <v>34.0</v>
      </c>
      <c r="C235" s="53"/>
      <c r="D235" s="52" t="s">
        <v>2123</v>
      </c>
      <c r="E235" s="52" t="s">
        <v>2167</v>
      </c>
      <c r="F235" s="52" t="s">
        <v>2168</v>
      </c>
      <c r="G235" s="52" t="s">
        <v>109</v>
      </c>
      <c r="H235" s="52" t="s">
        <v>2169</v>
      </c>
      <c r="I235" s="52" t="s">
        <v>111</v>
      </c>
      <c r="J235" s="52" t="s">
        <v>2170</v>
      </c>
      <c r="K235" s="55" t="s">
        <v>2171</v>
      </c>
      <c r="L235" s="52" t="s">
        <v>149</v>
      </c>
      <c r="M235" s="52" t="s">
        <v>150</v>
      </c>
      <c r="N235" s="52" t="s">
        <v>3</v>
      </c>
      <c r="O235" s="52" t="s">
        <v>175</v>
      </c>
      <c r="P235" s="47" t="s">
        <v>117</v>
      </c>
      <c r="Q235" s="52" t="s">
        <v>50</v>
      </c>
      <c r="R235" s="52" t="s">
        <v>121</v>
      </c>
      <c r="S235" s="55"/>
      <c r="T235" s="55" t="s">
        <v>2172</v>
      </c>
      <c r="U235" s="55" t="s">
        <v>2172</v>
      </c>
      <c r="V235" s="55" t="s">
        <v>2173</v>
      </c>
      <c r="W235" s="52" t="s">
        <v>2174</v>
      </c>
      <c r="X235" s="52" t="s">
        <v>117</v>
      </c>
      <c r="Y235" s="52" t="s">
        <v>117</v>
      </c>
      <c r="Z235" s="52" t="s">
        <v>117</v>
      </c>
      <c r="AA235" s="52" t="s">
        <v>117</v>
      </c>
      <c r="AB235" s="52">
        <v>4.0</v>
      </c>
      <c r="AC235" s="52" t="s">
        <v>117</v>
      </c>
      <c r="AD235" s="52" t="s">
        <v>2175</v>
      </c>
      <c r="AE235" s="52" t="s">
        <v>121</v>
      </c>
      <c r="AF235" s="52" t="s">
        <v>122</v>
      </c>
      <c r="AG235" s="52" t="s">
        <v>121</v>
      </c>
      <c r="AH235" s="52" t="s">
        <v>122</v>
      </c>
      <c r="AI235" s="52" t="s">
        <v>117</v>
      </c>
      <c r="AJ235" s="52" t="s">
        <v>117</v>
      </c>
      <c r="AK235" s="52" t="s">
        <v>117</v>
      </c>
      <c r="AL235" s="52" t="s">
        <v>137</v>
      </c>
      <c r="AM235" s="52" t="s">
        <v>354</v>
      </c>
      <c r="AN235" s="52" t="s">
        <v>121</v>
      </c>
      <c r="AO235" s="53"/>
      <c r="AP235" s="53"/>
      <c r="AQ235" s="52" t="s">
        <v>125</v>
      </c>
      <c r="AR235" s="53"/>
      <c r="AS235" s="53"/>
      <c r="AT235" s="52" t="s">
        <v>117</v>
      </c>
      <c r="AU235" s="52" t="s">
        <v>117</v>
      </c>
      <c r="AV235" s="52" t="s">
        <v>117</v>
      </c>
      <c r="AW235" s="52" t="s">
        <v>117</v>
      </c>
      <c r="AX235" s="53"/>
      <c r="AY235" s="53"/>
      <c r="AZ235" s="53"/>
      <c r="BA235" s="53"/>
      <c r="BB235" s="53"/>
      <c r="BC235" s="54"/>
    </row>
    <row r="236" ht="15.75" customHeight="1">
      <c r="A236" s="51" t="s">
        <v>2176</v>
      </c>
      <c r="B236" s="52">
        <v>42.0</v>
      </c>
      <c r="C236" s="53"/>
      <c r="D236" s="52" t="s">
        <v>2177</v>
      </c>
      <c r="E236" s="52" t="s">
        <v>2178</v>
      </c>
      <c r="F236" s="52" t="s">
        <v>2179</v>
      </c>
      <c r="G236" s="52" t="s">
        <v>109</v>
      </c>
      <c r="H236" s="52" t="s">
        <v>2180</v>
      </c>
      <c r="I236" s="52" t="s">
        <v>111</v>
      </c>
      <c r="J236" s="56">
        <v>39789.0</v>
      </c>
      <c r="K236" s="55" t="s">
        <v>2181</v>
      </c>
      <c r="L236" s="52" t="s">
        <v>257</v>
      </c>
      <c r="M236" s="52" t="s">
        <v>115</v>
      </c>
      <c r="N236" s="52" t="s">
        <v>3</v>
      </c>
      <c r="O236" s="52" t="s">
        <v>230</v>
      </c>
      <c r="P236" s="47" t="s">
        <v>117</v>
      </c>
      <c r="Q236" s="52" t="s">
        <v>50</v>
      </c>
      <c r="R236" s="52" t="s">
        <v>121</v>
      </c>
      <c r="S236" s="55"/>
      <c r="T236" s="55" t="s">
        <v>2182</v>
      </c>
      <c r="U236" s="55" t="s">
        <v>2182</v>
      </c>
      <c r="V236" s="55" t="s">
        <v>2183</v>
      </c>
      <c r="W236" s="52" t="s">
        <v>2184</v>
      </c>
      <c r="X236" s="52" t="s">
        <v>117</v>
      </c>
      <c r="Y236" s="52" t="s">
        <v>117</v>
      </c>
      <c r="Z236" s="52" t="s">
        <v>121</v>
      </c>
      <c r="AA236" s="52" t="s">
        <v>121</v>
      </c>
      <c r="AB236" s="52">
        <v>7.0</v>
      </c>
      <c r="AC236" s="52" t="s">
        <v>121</v>
      </c>
      <c r="AD236" s="52" t="s">
        <v>122</v>
      </c>
      <c r="AE236" s="52" t="s">
        <v>117</v>
      </c>
      <c r="AF236" s="52" t="s">
        <v>261</v>
      </c>
      <c r="AG236" s="52" t="s">
        <v>121</v>
      </c>
      <c r="AH236" s="52" t="s">
        <v>122</v>
      </c>
      <c r="AI236" s="52" t="s">
        <v>121</v>
      </c>
      <c r="AJ236" s="52" t="s">
        <v>117</v>
      </c>
      <c r="AK236" s="52" t="s">
        <v>117</v>
      </c>
      <c r="AL236" s="52" t="s">
        <v>137</v>
      </c>
      <c r="AM236" s="52" t="s">
        <v>123</v>
      </c>
      <c r="AN236" s="52" t="s">
        <v>121</v>
      </c>
      <c r="AO236" s="53"/>
      <c r="AP236" s="53"/>
      <c r="AQ236" s="52" t="s">
        <v>317</v>
      </c>
      <c r="AR236" s="52" t="s">
        <v>139</v>
      </c>
      <c r="AS236" s="52" t="s">
        <v>237</v>
      </c>
      <c r="AT236" s="52" t="s">
        <v>117</v>
      </c>
      <c r="AU236" s="52" t="s">
        <v>117</v>
      </c>
      <c r="AV236" s="52" t="s">
        <v>117</v>
      </c>
      <c r="AW236" s="52" t="s">
        <v>117</v>
      </c>
      <c r="AX236" s="53"/>
      <c r="AY236" s="53"/>
      <c r="AZ236" s="53"/>
      <c r="BA236" s="53"/>
      <c r="BB236" s="53"/>
      <c r="BC236" s="54"/>
    </row>
    <row r="237" ht="15.75" customHeight="1">
      <c r="A237" s="51" t="s">
        <v>2185</v>
      </c>
      <c r="B237" s="52">
        <v>39.0</v>
      </c>
      <c r="C237" s="53"/>
      <c r="D237" s="52" t="s">
        <v>2186</v>
      </c>
      <c r="E237" s="52" t="s">
        <v>2187</v>
      </c>
      <c r="F237" s="52" t="s">
        <v>2188</v>
      </c>
      <c r="G237" s="52" t="s">
        <v>109</v>
      </c>
      <c r="H237" s="52" t="s">
        <v>2189</v>
      </c>
      <c r="I237" s="52" t="s">
        <v>163</v>
      </c>
      <c r="J237" s="52" t="s">
        <v>2190</v>
      </c>
      <c r="K237" s="52">
        <v>6.10165578085E11</v>
      </c>
      <c r="L237" s="52" t="s">
        <v>498</v>
      </c>
      <c r="M237" s="52" t="s">
        <v>115</v>
      </c>
      <c r="N237" s="52" t="s">
        <v>3</v>
      </c>
      <c r="O237" s="52" t="s">
        <v>312</v>
      </c>
      <c r="P237" s="47" t="s">
        <v>117</v>
      </c>
      <c r="Q237" s="52" t="s">
        <v>46</v>
      </c>
      <c r="R237" s="52" t="s">
        <v>121</v>
      </c>
      <c r="S237" s="52"/>
      <c r="T237" s="52" t="s">
        <v>2191</v>
      </c>
      <c r="U237" s="52" t="s">
        <v>2191</v>
      </c>
      <c r="V237" s="52" t="s">
        <v>2192</v>
      </c>
      <c r="W237" s="52" t="s">
        <v>2193</v>
      </c>
      <c r="X237" s="52" t="s">
        <v>121</v>
      </c>
      <c r="Y237" s="52" t="s">
        <v>117</v>
      </c>
      <c r="Z237" s="52" t="s">
        <v>121</v>
      </c>
      <c r="AA237" s="52" t="s">
        <v>121</v>
      </c>
      <c r="AB237" s="52">
        <v>5.0</v>
      </c>
      <c r="AC237" s="52" t="s">
        <v>121</v>
      </c>
      <c r="AD237" s="52" t="s">
        <v>122</v>
      </c>
      <c r="AE237" s="52" t="s">
        <v>117</v>
      </c>
      <c r="AF237" s="52" t="s">
        <v>122</v>
      </c>
      <c r="AG237" s="52" t="s">
        <v>117</v>
      </c>
      <c r="AH237" s="52" t="s">
        <v>2194</v>
      </c>
      <c r="AI237" s="52" t="s">
        <v>121</v>
      </c>
      <c r="AJ237" s="52" t="s">
        <v>117</v>
      </c>
      <c r="AK237" s="52" t="s">
        <v>117</v>
      </c>
      <c r="AL237" s="52" t="s">
        <v>137</v>
      </c>
      <c r="AM237" s="52" t="s">
        <v>221</v>
      </c>
      <c r="AN237" s="52" t="s">
        <v>121</v>
      </c>
      <c r="AO237" s="53"/>
      <c r="AP237" s="53"/>
      <c r="AQ237" s="52" t="s">
        <v>317</v>
      </c>
      <c r="AR237" s="52" t="s">
        <v>2195</v>
      </c>
      <c r="AS237" s="52" t="s">
        <v>2196</v>
      </c>
      <c r="AT237" s="52" t="s">
        <v>117</v>
      </c>
      <c r="AU237" s="52" t="s">
        <v>117</v>
      </c>
      <c r="AV237" s="52" t="s">
        <v>117</v>
      </c>
      <c r="AW237" s="52" t="s">
        <v>117</v>
      </c>
      <c r="AX237" s="53"/>
      <c r="AY237" s="53"/>
      <c r="AZ237" s="53"/>
      <c r="BA237" s="53"/>
      <c r="BB237" s="53"/>
      <c r="BC237" s="54"/>
    </row>
    <row r="238" ht="15.75" customHeight="1">
      <c r="A238" s="51" t="s">
        <v>2197</v>
      </c>
      <c r="B238" s="52">
        <v>42.0</v>
      </c>
      <c r="C238" s="53"/>
      <c r="D238" s="52" t="s">
        <v>2198</v>
      </c>
      <c r="E238" s="52" t="s">
        <v>2199</v>
      </c>
      <c r="F238" s="52" t="s">
        <v>2200</v>
      </c>
      <c r="G238" s="52" t="s">
        <v>109</v>
      </c>
      <c r="H238" s="52" t="s">
        <v>2201</v>
      </c>
      <c r="I238" s="52" t="s">
        <v>163</v>
      </c>
      <c r="J238" s="52" t="s">
        <v>1741</v>
      </c>
      <c r="K238" s="55" t="s">
        <v>2202</v>
      </c>
      <c r="L238" s="52" t="s">
        <v>257</v>
      </c>
      <c r="M238" s="52" t="s">
        <v>115</v>
      </c>
      <c r="N238" s="52" t="s">
        <v>3</v>
      </c>
      <c r="O238" s="52" t="s">
        <v>116</v>
      </c>
      <c r="P238" s="47" t="s">
        <v>117</v>
      </c>
      <c r="Q238" s="52" t="s">
        <v>50</v>
      </c>
      <c r="R238" s="52" t="s">
        <v>117</v>
      </c>
      <c r="S238" s="55"/>
      <c r="T238" s="55" t="s">
        <v>2203</v>
      </c>
      <c r="U238" s="55" t="s">
        <v>2203</v>
      </c>
      <c r="V238" s="55" t="s">
        <v>2204</v>
      </c>
      <c r="W238" s="52" t="s">
        <v>2205</v>
      </c>
      <c r="X238" s="52" t="s">
        <v>121</v>
      </c>
      <c r="Y238" s="52" t="s">
        <v>117</v>
      </c>
      <c r="Z238" s="52" t="s">
        <v>121</v>
      </c>
      <c r="AA238" s="52" t="s">
        <v>121</v>
      </c>
      <c r="AB238" s="52">
        <v>4.0</v>
      </c>
      <c r="AC238" s="52" t="s">
        <v>121</v>
      </c>
      <c r="AD238" s="52" t="s">
        <v>122</v>
      </c>
      <c r="AE238" s="52" t="s">
        <v>117</v>
      </c>
      <c r="AF238" s="52" t="s">
        <v>2206</v>
      </c>
      <c r="AG238" s="52" t="s">
        <v>117</v>
      </c>
      <c r="AH238" s="52" t="s">
        <v>2207</v>
      </c>
      <c r="AI238" s="52" t="s">
        <v>121</v>
      </c>
      <c r="AJ238" s="52" t="s">
        <v>117</v>
      </c>
      <c r="AK238" s="52" t="s">
        <v>121</v>
      </c>
      <c r="AL238" s="52" t="s">
        <v>122</v>
      </c>
      <c r="AM238" s="52" t="s">
        <v>123</v>
      </c>
      <c r="AN238" s="52" t="s">
        <v>121</v>
      </c>
      <c r="AO238" s="53"/>
      <c r="AP238" s="53"/>
      <c r="AQ238" s="52" t="s">
        <v>181</v>
      </c>
      <c r="AR238" s="52" t="s">
        <v>251</v>
      </c>
      <c r="AS238" s="52" t="s">
        <v>125</v>
      </c>
      <c r="AT238" s="52" t="s">
        <v>117</v>
      </c>
      <c r="AU238" s="52" t="s">
        <v>117</v>
      </c>
      <c r="AV238" s="52" t="s">
        <v>117</v>
      </c>
      <c r="AW238" s="52" t="s">
        <v>117</v>
      </c>
      <c r="AX238" s="53"/>
      <c r="AY238" s="53"/>
      <c r="AZ238" s="53"/>
      <c r="BA238" s="53"/>
      <c r="BB238" s="53"/>
      <c r="BC238" s="54"/>
    </row>
    <row r="239" ht="15.75" customHeight="1">
      <c r="A239" s="51" t="s">
        <v>2208</v>
      </c>
      <c r="B239" s="52">
        <v>38.0</v>
      </c>
      <c r="C239" s="53"/>
      <c r="D239" s="52" t="s">
        <v>2198</v>
      </c>
      <c r="E239" s="52" t="s">
        <v>2209</v>
      </c>
      <c r="F239" s="52" t="s">
        <v>2210</v>
      </c>
      <c r="G239" s="52" t="s">
        <v>109</v>
      </c>
      <c r="H239" s="52" t="s">
        <v>2211</v>
      </c>
      <c r="I239" s="52" t="s">
        <v>111</v>
      </c>
      <c r="J239" s="52" t="s">
        <v>376</v>
      </c>
      <c r="K239" s="52">
        <v>7.0821079608E11</v>
      </c>
      <c r="L239" s="52" t="s">
        <v>114</v>
      </c>
      <c r="M239" s="52" t="s">
        <v>115</v>
      </c>
      <c r="N239" s="52" t="s">
        <v>3</v>
      </c>
      <c r="O239" s="52" t="s">
        <v>175</v>
      </c>
      <c r="P239" s="47" t="s">
        <v>117</v>
      </c>
      <c r="Q239" s="52" t="s">
        <v>46</v>
      </c>
      <c r="R239" s="52" t="s">
        <v>117</v>
      </c>
      <c r="S239" s="52"/>
      <c r="T239" s="52" t="s">
        <v>2212</v>
      </c>
      <c r="U239" s="52" t="s">
        <v>2212</v>
      </c>
      <c r="V239" s="52" t="s">
        <v>2213</v>
      </c>
      <c r="W239" s="52" t="s">
        <v>2214</v>
      </c>
      <c r="X239" s="52" t="s">
        <v>117</v>
      </c>
      <c r="Y239" s="52" t="s">
        <v>117</v>
      </c>
      <c r="Z239" s="52" t="s">
        <v>117</v>
      </c>
      <c r="AA239" s="52" t="s">
        <v>117</v>
      </c>
      <c r="AB239" s="52">
        <v>7.0</v>
      </c>
      <c r="AC239" s="52" t="s">
        <v>117</v>
      </c>
      <c r="AD239" s="52" t="s">
        <v>1051</v>
      </c>
      <c r="AE239" s="52" t="s">
        <v>121</v>
      </c>
      <c r="AF239" s="52" t="s">
        <v>122</v>
      </c>
      <c r="AG239" s="52" t="s">
        <v>121</v>
      </c>
      <c r="AH239" s="52" t="s">
        <v>122</v>
      </c>
      <c r="AI239" s="52" t="s">
        <v>117</v>
      </c>
      <c r="AJ239" s="52" t="s">
        <v>117</v>
      </c>
      <c r="AK239" s="52" t="s">
        <v>117</v>
      </c>
      <c r="AL239" s="52" t="s">
        <v>137</v>
      </c>
      <c r="AM239" s="52" t="s">
        <v>138</v>
      </c>
      <c r="AN239" s="52" t="s">
        <v>121</v>
      </c>
      <c r="AO239" s="53"/>
      <c r="AP239" s="53"/>
      <c r="AQ239" s="52" t="s">
        <v>237</v>
      </c>
      <c r="AR239" s="52" t="s">
        <v>124</v>
      </c>
      <c r="AS239" s="52" t="s">
        <v>181</v>
      </c>
      <c r="AT239" s="52" t="s">
        <v>117</v>
      </c>
      <c r="AU239" s="52" t="s">
        <v>117</v>
      </c>
      <c r="AV239" s="52" t="s">
        <v>117</v>
      </c>
      <c r="AW239" s="52" t="s">
        <v>117</v>
      </c>
      <c r="AX239" s="53"/>
      <c r="AY239" s="53"/>
      <c r="AZ239" s="53"/>
      <c r="BA239" s="53"/>
      <c r="BB239" s="53"/>
      <c r="BC239" s="54"/>
    </row>
    <row r="240" ht="15.75" customHeight="1">
      <c r="A240" s="51" t="s">
        <v>2215</v>
      </c>
      <c r="B240" s="52">
        <v>37.0</v>
      </c>
      <c r="C240" s="53"/>
      <c r="D240" s="52" t="s">
        <v>2198</v>
      </c>
      <c r="E240" s="52" t="s">
        <v>2216</v>
      </c>
      <c r="F240" s="52" t="s">
        <v>2217</v>
      </c>
      <c r="G240" s="52" t="s">
        <v>109</v>
      </c>
      <c r="H240" s="52" t="s">
        <v>2218</v>
      </c>
      <c r="I240" s="52" t="s">
        <v>111</v>
      </c>
      <c r="J240" s="52" t="s">
        <v>2154</v>
      </c>
      <c r="K240" s="55" t="s">
        <v>2219</v>
      </c>
      <c r="L240" s="52" t="s">
        <v>311</v>
      </c>
      <c r="M240" s="52" t="s">
        <v>206</v>
      </c>
      <c r="N240" s="52" t="s">
        <v>3</v>
      </c>
      <c r="O240" s="52" t="s">
        <v>175</v>
      </c>
      <c r="P240" s="47" t="s">
        <v>117</v>
      </c>
      <c r="Q240" s="52" t="s">
        <v>50</v>
      </c>
      <c r="R240" s="52" t="s">
        <v>121</v>
      </c>
      <c r="S240" s="55"/>
      <c r="T240" s="55" t="s">
        <v>2220</v>
      </c>
      <c r="U240" s="55" t="s">
        <v>2220</v>
      </c>
      <c r="V240" s="55" t="s">
        <v>2221</v>
      </c>
      <c r="W240" s="52" t="s">
        <v>2222</v>
      </c>
      <c r="X240" s="52" t="s">
        <v>117</v>
      </c>
      <c r="Y240" s="52" t="s">
        <v>117</v>
      </c>
      <c r="Z240" s="52" t="s">
        <v>117</v>
      </c>
      <c r="AA240" s="52" t="s">
        <v>121</v>
      </c>
      <c r="AB240" s="52">
        <v>2.0</v>
      </c>
      <c r="AC240" s="52" t="s">
        <v>117</v>
      </c>
      <c r="AD240" s="52" t="s">
        <v>2223</v>
      </c>
      <c r="AE240" s="52" t="s">
        <v>121</v>
      </c>
      <c r="AF240" s="52" t="s">
        <v>122</v>
      </c>
      <c r="AG240" s="52" t="s">
        <v>121</v>
      </c>
      <c r="AH240" s="52" t="s">
        <v>122</v>
      </c>
      <c r="AI240" s="52" t="s">
        <v>117</v>
      </c>
      <c r="AJ240" s="52" t="s">
        <v>121</v>
      </c>
      <c r="AK240" s="52" t="s">
        <v>117</v>
      </c>
      <c r="AL240" s="52" t="s">
        <v>137</v>
      </c>
      <c r="AM240" s="52" t="s">
        <v>354</v>
      </c>
      <c r="AN240" s="52" t="s">
        <v>121</v>
      </c>
      <c r="AO240" s="53"/>
      <c r="AP240" s="53"/>
      <c r="AQ240" s="52" t="s">
        <v>355</v>
      </c>
      <c r="AR240" s="52" t="s">
        <v>124</v>
      </c>
      <c r="AS240" s="52" t="s">
        <v>155</v>
      </c>
      <c r="AT240" s="52" t="s">
        <v>117</v>
      </c>
      <c r="AU240" s="52" t="s">
        <v>117</v>
      </c>
      <c r="AV240" s="52" t="s">
        <v>117</v>
      </c>
      <c r="AW240" s="52" t="s">
        <v>117</v>
      </c>
      <c r="AX240" s="53"/>
      <c r="AY240" s="53"/>
      <c r="AZ240" s="53"/>
      <c r="BA240" s="53"/>
      <c r="BB240" s="53"/>
      <c r="BC240" s="54"/>
    </row>
    <row r="241" ht="15.75" customHeight="1">
      <c r="A241" s="51" t="s">
        <v>2224</v>
      </c>
      <c r="B241" s="52">
        <v>35.0</v>
      </c>
      <c r="C241" s="53"/>
      <c r="D241" s="52" t="s">
        <v>2198</v>
      </c>
      <c r="E241" s="52" t="s">
        <v>2225</v>
      </c>
      <c r="F241" s="52" t="s">
        <v>2226</v>
      </c>
      <c r="G241" s="52" t="s">
        <v>109</v>
      </c>
      <c r="H241" s="52" t="s">
        <v>2227</v>
      </c>
      <c r="I241" s="52" t="s">
        <v>111</v>
      </c>
      <c r="J241" s="52" t="s">
        <v>1391</v>
      </c>
      <c r="K241" s="52">
        <v>7.12201022084E11</v>
      </c>
      <c r="L241" s="52" t="s">
        <v>498</v>
      </c>
      <c r="M241" s="52" t="s">
        <v>115</v>
      </c>
      <c r="N241" s="52" t="s">
        <v>3</v>
      </c>
      <c r="O241" s="52" t="s">
        <v>116</v>
      </c>
      <c r="P241" s="47" t="s">
        <v>117</v>
      </c>
      <c r="Q241" s="52" t="s">
        <v>46</v>
      </c>
      <c r="R241" s="52" t="s">
        <v>121</v>
      </c>
      <c r="S241" s="52"/>
      <c r="T241" s="52" t="s">
        <v>2228</v>
      </c>
      <c r="U241" s="52" t="s">
        <v>2228</v>
      </c>
      <c r="V241" s="52" t="s">
        <v>2229</v>
      </c>
      <c r="W241" s="52" t="s">
        <v>2230</v>
      </c>
      <c r="X241" s="52" t="s">
        <v>117</v>
      </c>
      <c r="Y241" s="52" t="s">
        <v>117</v>
      </c>
      <c r="Z241" s="52" t="s">
        <v>121</v>
      </c>
      <c r="AA241" s="52" t="s">
        <v>121</v>
      </c>
      <c r="AB241" s="52">
        <v>8.0</v>
      </c>
      <c r="AC241" s="52" t="s">
        <v>117</v>
      </c>
      <c r="AD241" s="52" t="s">
        <v>2231</v>
      </c>
      <c r="AE241" s="52" t="s">
        <v>117</v>
      </c>
      <c r="AF241" s="52" t="s">
        <v>2232</v>
      </c>
      <c r="AG241" s="52" t="s">
        <v>121</v>
      </c>
      <c r="AH241" s="52" t="s">
        <v>122</v>
      </c>
      <c r="AI241" s="52" t="s">
        <v>121</v>
      </c>
      <c r="AJ241" s="52" t="s">
        <v>117</v>
      </c>
      <c r="AK241" s="52" t="s">
        <v>117</v>
      </c>
      <c r="AL241" s="52" t="s">
        <v>137</v>
      </c>
      <c r="AM241" s="52" t="s">
        <v>138</v>
      </c>
      <c r="AN241" s="52" t="s">
        <v>121</v>
      </c>
      <c r="AO241" s="53"/>
      <c r="AP241" s="53"/>
      <c r="AQ241" s="52" t="s">
        <v>805</v>
      </c>
      <c r="AR241" s="52" t="s">
        <v>125</v>
      </c>
      <c r="AS241" s="52" t="s">
        <v>237</v>
      </c>
      <c r="AT241" s="52" t="s">
        <v>117</v>
      </c>
      <c r="AU241" s="52" t="s">
        <v>117</v>
      </c>
      <c r="AV241" s="52" t="s">
        <v>117</v>
      </c>
      <c r="AW241" s="52" t="s">
        <v>117</v>
      </c>
      <c r="AX241" s="53"/>
      <c r="AY241" s="53"/>
      <c r="AZ241" s="53"/>
      <c r="BA241" s="53"/>
      <c r="BB241" s="53"/>
      <c r="BC241" s="54"/>
    </row>
    <row r="242" ht="15.75" customHeight="1">
      <c r="A242" s="51" t="s">
        <v>2233</v>
      </c>
      <c r="B242" s="52">
        <v>42.0</v>
      </c>
      <c r="C242" s="53"/>
      <c r="D242" s="52" t="s">
        <v>2234</v>
      </c>
      <c r="E242" s="52" t="s">
        <v>2235</v>
      </c>
      <c r="F242" s="52" t="s">
        <v>2236</v>
      </c>
      <c r="G242" s="52" t="s">
        <v>109</v>
      </c>
      <c r="H242" s="52" t="s">
        <v>2237</v>
      </c>
      <c r="I242" s="52" t="s">
        <v>111</v>
      </c>
      <c r="J242" s="52" t="s">
        <v>2238</v>
      </c>
      <c r="K242" s="53"/>
      <c r="L242" s="52" t="s">
        <v>648</v>
      </c>
      <c r="M242" s="52" t="s">
        <v>206</v>
      </c>
      <c r="N242" s="52" t="s">
        <v>3</v>
      </c>
      <c r="O242" s="52" t="s">
        <v>175</v>
      </c>
      <c r="P242" s="47" t="s">
        <v>117</v>
      </c>
      <c r="Q242" s="52" t="s">
        <v>48</v>
      </c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7"/>
      <c r="AJ242" s="53"/>
      <c r="AK242" s="53"/>
      <c r="AL242" s="57"/>
      <c r="AM242" s="53"/>
      <c r="AN242" s="53"/>
      <c r="AO242" s="53"/>
      <c r="AP242" s="53"/>
      <c r="AQ242" s="52" t="s">
        <v>2239</v>
      </c>
      <c r="AR242" s="52" t="s">
        <v>2240</v>
      </c>
      <c r="AS242" s="52" t="s">
        <v>404</v>
      </c>
      <c r="AT242" s="52" t="s">
        <v>117</v>
      </c>
      <c r="AU242" s="52" t="s">
        <v>117</v>
      </c>
      <c r="AV242" s="52" t="s">
        <v>117</v>
      </c>
      <c r="AW242" s="57"/>
      <c r="AX242" s="53"/>
      <c r="AY242" s="53"/>
      <c r="AZ242" s="53"/>
      <c r="BA242" s="53"/>
      <c r="BB242" s="53"/>
      <c r="BC242" s="54"/>
    </row>
    <row r="243" ht="15.75" customHeight="1">
      <c r="A243" s="51" t="s">
        <v>2241</v>
      </c>
      <c r="B243" s="52">
        <v>37.0</v>
      </c>
      <c r="C243" s="53"/>
      <c r="D243" s="52" t="s">
        <v>2234</v>
      </c>
      <c r="E243" s="52" t="s">
        <v>2242</v>
      </c>
      <c r="F243" s="52" t="s">
        <v>2243</v>
      </c>
      <c r="G243" s="52" t="s">
        <v>109</v>
      </c>
      <c r="H243" s="52" t="s">
        <v>2244</v>
      </c>
      <c r="I243" s="52" t="s">
        <v>111</v>
      </c>
      <c r="J243" s="52" t="s">
        <v>2245</v>
      </c>
      <c r="K243" s="52">
        <v>8.01140287088E11</v>
      </c>
      <c r="L243" s="52" t="s">
        <v>1112</v>
      </c>
      <c r="M243" s="52" t="s">
        <v>199</v>
      </c>
      <c r="N243" s="52" t="s">
        <v>3</v>
      </c>
      <c r="O243" s="52" t="s">
        <v>116</v>
      </c>
      <c r="P243" s="47" t="s">
        <v>117</v>
      </c>
      <c r="Q243" s="52" t="s">
        <v>44</v>
      </c>
      <c r="R243" s="52" t="s">
        <v>121</v>
      </c>
      <c r="S243" s="52"/>
      <c r="T243" s="52">
        <v>7.90776098E8</v>
      </c>
      <c r="U243" s="52">
        <v>7.90776098E8</v>
      </c>
      <c r="V243" s="52">
        <v>7.97272921E8</v>
      </c>
      <c r="W243" s="52" t="s">
        <v>2246</v>
      </c>
      <c r="X243" s="52" t="s">
        <v>117</v>
      </c>
      <c r="Y243" s="52" t="s">
        <v>121</v>
      </c>
      <c r="Z243" s="52" t="s">
        <v>121</v>
      </c>
      <c r="AA243" s="52" t="s">
        <v>121</v>
      </c>
      <c r="AB243" s="52">
        <v>5.0</v>
      </c>
      <c r="AC243" s="52" t="s">
        <v>121</v>
      </c>
      <c r="AD243" s="52" t="s">
        <v>122</v>
      </c>
      <c r="AE243" s="52" t="s">
        <v>121</v>
      </c>
      <c r="AF243" s="52" t="s">
        <v>122</v>
      </c>
      <c r="AG243" s="52" t="s">
        <v>117</v>
      </c>
      <c r="AH243" s="52" t="s">
        <v>2247</v>
      </c>
      <c r="AI243" s="52" t="s">
        <v>121</v>
      </c>
      <c r="AJ243" s="52" t="s">
        <v>121</v>
      </c>
      <c r="AK243" s="52" t="s">
        <v>117</v>
      </c>
      <c r="AL243" s="52" t="s">
        <v>137</v>
      </c>
      <c r="AM243" s="52" t="s">
        <v>138</v>
      </c>
      <c r="AN243" s="53"/>
      <c r="AO243" s="53"/>
      <c r="AP243" s="53"/>
      <c r="AQ243" s="52" t="s">
        <v>180</v>
      </c>
      <c r="AR243" s="52" t="s">
        <v>2248</v>
      </c>
      <c r="AS243" s="52" t="s">
        <v>734</v>
      </c>
      <c r="AT243" s="52" t="s">
        <v>117</v>
      </c>
      <c r="AU243" s="52" t="s">
        <v>117</v>
      </c>
      <c r="AV243" s="52" t="s">
        <v>117</v>
      </c>
      <c r="AW243" s="53"/>
      <c r="AX243" s="53"/>
      <c r="AY243" s="53"/>
      <c r="AZ243" s="53"/>
      <c r="BA243" s="53"/>
      <c r="BB243" s="53"/>
      <c r="BC243" s="54"/>
    </row>
    <row r="244" ht="15.75" customHeight="1">
      <c r="A244" s="51" t="s">
        <v>2249</v>
      </c>
      <c r="B244" s="52">
        <v>39.0</v>
      </c>
      <c r="C244" s="53"/>
      <c r="D244" s="52" t="s">
        <v>2250</v>
      </c>
      <c r="E244" s="52" t="s">
        <v>2251</v>
      </c>
      <c r="F244" s="52" t="s">
        <v>2252</v>
      </c>
      <c r="G244" s="52" t="s">
        <v>109</v>
      </c>
      <c r="H244" s="52" t="s">
        <v>2253</v>
      </c>
      <c r="I244" s="52" t="s">
        <v>111</v>
      </c>
      <c r="J244" s="56">
        <v>38786.0</v>
      </c>
      <c r="K244" s="55" t="s">
        <v>2254</v>
      </c>
      <c r="L244" s="52" t="s">
        <v>257</v>
      </c>
      <c r="M244" s="52" t="s">
        <v>115</v>
      </c>
      <c r="N244" s="52" t="s">
        <v>3</v>
      </c>
      <c r="O244" s="52" t="s">
        <v>230</v>
      </c>
      <c r="P244" s="47" t="s">
        <v>117</v>
      </c>
      <c r="Q244" s="52" t="s">
        <v>50</v>
      </c>
      <c r="R244" s="52" t="s">
        <v>121</v>
      </c>
      <c r="S244" s="55"/>
      <c r="T244" s="55" t="s">
        <v>2255</v>
      </c>
      <c r="U244" s="55" t="s">
        <v>2255</v>
      </c>
      <c r="V244" s="55" t="s">
        <v>2256</v>
      </c>
      <c r="W244" s="52" t="s">
        <v>2257</v>
      </c>
      <c r="X244" s="52" t="s">
        <v>117</v>
      </c>
      <c r="Y244" s="52" t="s">
        <v>121</v>
      </c>
      <c r="Z244" s="52" t="s">
        <v>117</v>
      </c>
      <c r="AA244" s="52" t="s">
        <v>121</v>
      </c>
      <c r="AB244" s="52">
        <v>3.0</v>
      </c>
      <c r="AC244" s="52" t="s">
        <v>121</v>
      </c>
      <c r="AD244" s="52" t="s">
        <v>122</v>
      </c>
      <c r="AE244" s="52" t="s">
        <v>121</v>
      </c>
      <c r="AF244" s="52" t="s">
        <v>122</v>
      </c>
      <c r="AG244" s="52" t="s">
        <v>121</v>
      </c>
      <c r="AH244" s="52" t="s">
        <v>122</v>
      </c>
      <c r="AI244" s="52" t="s">
        <v>117</v>
      </c>
      <c r="AJ244" s="52" t="s">
        <v>121</v>
      </c>
      <c r="AK244" s="52" t="s">
        <v>121</v>
      </c>
      <c r="AL244" s="52" t="s">
        <v>122</v>
      </c>
      <c r="AM244" s="52" t="s">
        <v>123</v>
      </c>
      <c r="AN244" s="52" t="s">
        <v>121</v>
      </c>
      <c r="AO244" s="53"/>
      <c r="AP244" s="53"/>
      <c r="AQ244" s="52" t="s">
        <v>237</v>
      </c>
      <c r="AR244" s="52" t="s">
        <v>317</v>
      </c>
      <c r="AS244" s="52" t="s">
        <v>139</v>
      </c>
      <c r="AT244" s="52" t="s">
        <v>117</v>
      </c>
      <c r="AU244" s="52" t="s">
        <v>117</v>
      </c>
      <c r="AV244" s="52" t="s">
        <v>117</v>
      </c>
      <c r="AW244" s="52" t="s">
        <v>117</v>
      </c>
      <c r="AX244" s="53"/>
      <c r="AY244" s="53"/>
      <c r="AZ244" s="53"/>
      <c r="BA244" s="53"/>
      <c r="BB244" s="53"/>
      <c r="BC244" s="54"/>
    </row>
    <row r="245" ht="15.75" customHeight="1">
      <c r="A245" s="51" t="s">
        <v>2258</v>
      </c>
      <c r="B245" s="52">
        <v>43.0</v>
      </c>
      <c r="C245" s="53"/>
      <c r="D245" s="52" t="s">
        <v>2259</v>
      </c>
      <c r="E245" s="52" t="s">
        <v>2260</v>
      </c>
      <c r="F245" s="52" t="s">
        <v>2261</v>
      </c>
      <c r="G245" s="52" t="s">
        <v>109</v>
      </c>
      <c r="H245" s="52" t="s">
        <v>2262</v>
      </c>
      <c r="I245" s="52" t="s">
        <v>111</v>
      </c>
      <c r="J245" s="52" t="s">
        <v>2263</v>
      </c>
      <c r="K245" s="60"/>
      <c r="L245" s="52" t="s">
        <v>257</v>
      </c>
      <c r="M245" s="52" t="s">
        <v>115</v>
      </c>
      <c r="N245" s="52" t="s">
        <v>3</v>
      </c>
      <c r="O245" s="52" t="s">
        <v>116</v>
      </c>
      <c r="P245" s="48"/>
      <c r="Q245" s="52" t="s">
        <v>50</v>
      </c>
      <c r="R245" s="52" t="s">
        <v>117</v>
      </c>
      <c r="S245" s="55"/>
      <c r="T245" s="55" t="s">
        <v>2264</v>
      </c>
      <c r="U245" s="55" t="s">
        <v>2264</v>
      </c>
      <c r="V245" s="55" t="s">
        <v>2265</v>
      </c>
      <c r="W245" s="52" t="s">
        <v>2266</v>
      </c>
      <c r="X245" s="52" t="s">
        <v>117</v>
      </c>
      <c r="Y245" s="52" t="s">
        <v>117</v>
      </c>
      <c r="Z245" s="52" t="s">
        <v>117</v>
      </c>
      <c r="AA245" s="52" t="s">
        <v>121</v>
      </c>
      <c r="AB245" s="52">
        <v>2.0</v>
      </c>
      <c r="AC245" s="52" t="s">
        <v>117</v>
      </c>
      <c r="AD245" s="52" t="s">
        <v>2267</v>
      </c>
      <c r="AE245" s="52" t="s">
        <v>121</v>
      </c>
      <c r="AF245" s="52" t="s">
        <v>122</v>
      </c>
      <c r="AG245" s="52" t="s">
        <v>121</v>
      </c>
      <c r="AH245" s="52" t="s">
        <v>122</v>
      </c>
      <c r="AI245" s="52" t="s">
        <v>117</v>
      </c>
      <c r="AJ245" s="52" t="s">
        <v>121</v>
      </c>
      <c r="AK245" s="52" t="s">
        <v>121</v>
      </c>
      <c r="AL245" s="52" t="s">
        <v>122</v>
      </c>
      <c r="AM245" s="52" t="s">
        <v>123</v>
      </c>
      <c r="AN245" s="52" t="s">
        <v>121</v>
      </c>
      <c r="AO245" s="53"/>
      <c r="AP245" s="53"/>
      <c r="AQ245" s="52" t="s">
        <v>317</v>
      </c>
      <c r="AR245" s="52" t="s">
        <v>155</v>
      </c>
      <c r="AS245" s="52" t="s">
        <v>125</v>
      </c>
      <c r="AT245" s="52" t="s">
        <v>117</v>
      </c>
      <c r="AU245" s="52" t="s">
        <v>117</v>
      </c>
      <c r="AV245" s="52" t="s">
        <v>121</v>
      </c>
      <c r="AW245" s="53"/>
      <c r="AX245" s="53"/>
      <c r="AY245" s="53"/>
      <c r="AZ245" s="53"/>
      <c r="BA245" s="53"/>
      <c r="BB245" s="53"/>
      <c r="BC245" s="54"/>
    </row>
    <row r="246" ht="15.75" customHeight="1">
      <c r="A246" s="51" t="s">
        <v>2268</v>
      </c>
      <c r="B246" s="52">
        <v>40.0</v>
      </c>
      <c r="C246" s="53"/>
      <c r="D246" s="52" t="s">
        <v>2269</v>
      </c>
      <c r="E246" s="52" t="s">
        <v>2270</v>
      </c>
      <c r="F246" s="52" t="s">
        <v>2271</v>
      </c>
      <c r="G246" s="52" t="s">
        <v>109</v>
      </c>
      <c r="H246" s="52" t="s">
        <v>2272</v>
      </c>
      <c r="I246" s="52" t="s">
        <v>163</v>
      </c>
      <c r="J246" s="56">
        <v>39295.0</v>
      </c>
      <c r="K246" s="52">
        <v>7.01085388083E11</v>
      </c>
      <c r="L246" s="52" t="s">
        <v>919</v>
      </c>
      <c r="M246" s="52" t="s">
        <v>920</v>
      </c>
      <c r="N246" s="52" t="s">
        <v>3</v>
      </c>
      <c r="O246" s="52" t="s">
        <v>230</v>
      </c>
      <c r="P246" s="47" t="s">
        <v>117</v>
      </c>
      <c r="Q246" s="52" t="s">
        <v>44</v>
      </c>
      <c r="R246" s="52" t="s">
        <v>121</v>
      </c>
      <c r="S246" s="52"/>
      <c r="T246" s="52">
        <v>7.48094386E8</v>
      </c>
      <c r="U246" s="52">
        <v>7.48094386E8</v>
      </c>
      <c r="V246" s="52">
        <v>6.58297029E8</v>
      </c>
      <c r="W246" s="52" t="s">
        <v>2273</v>
      </c>
      <c r="X246" s="52" t="s">
        <v>117</v>
      </c>
      <c r="Y246" s="52" t="s">
        <v>117</v>
      </c>
      <c r="Z246" s="52" t="s">
        <v>117</v>
      </c>
      <c r="AA246" s="52" t="s">
        <v>121</v>
      </c>
      <c r="AB246" s="52">
        <v>3.0</v>
      </c>
      <c r="AC246" s="52" t="s">
        <v>117</v>
      </c>
      <c r="AD246" s="52" t="s">
        <v>340</v>
      </c>
      <c r="AE246" s="52" t="s">
        <v>121</v>
      </c>
      <c r="AF246" s="52" t="s">
        <v>122</v>
      </c>
      <c r="AG246" s="52" t="s">
        <v>121</v>
      </c>
      <c r="AH246" s="52" t="s">
        <v>122</v>
      </c>
      <c r="AI246" s="52" t="s">
        <v>117</v>
      </c>
      <c r="AJ246" s="52" t="s">
        <v>121</v>
      </c>
      <c r="AK246" s="52" t="s">
        <v>121</v>
      </c>
      <c r="AL246" s="52" t="s">
        <v>122</v>
      </c>
      <c r="AM246" s="52" t="s">
        <v>123</v>
      </c>
      <c r="AN246" s="53"/>
      <c r="AO246" s="53"/>
      <c r="AP246" s="53"/>
      <c r="AQ246" s="52" t="s">
        <v>998</v>
      </c>
      <c r="AR246" s="52" t="s">
        <v>2274</v>
      </c>
      <c r="AS246" s="52" t="s">
        <v>2275</v>
      </c>
      <c r="AT246" s="52" t="s">
        <v>117</v>
      </c>
      <c r="AU246" s="52" t="s">
        <v>117</v>
      </c>
      <c r="AV246" s="52" t="s">
        <v>117</v>
      </c>
      <c r="AW246" s="53"/>
      <c r="AX246" s="53"/>
      <c r="AY246" s="53"/>
      <c r="AZ246" s="53"/>
      <c r="BA246" s="53"/>
      <c r="BB246" s="53"/>
      <c r="BC246" s="54"/>
    </row>
    <row r="247" ht="15.75" customHeight="1">
      <c r="A247" s="51" t="s">
        <v>2276</v>
      </c>
      <c r="B247" s="52">
        <v>43.0</v>
      </c>
      <c r="C247" s="53"/>
      <c r="D247" s="52" t="s">
        <v>2277</v>
      </c>
      <c r="E247" s="52" t="s">
        <v>2278</v>
      </c>
      <c r="F247" s="52" t="s">
        <v>2279</v>
      </c>
      <c r="G247" s="52" t="s">
        <v>109</v>
      </c>
      <c r="H247" s="52" t="s">
        <v>2280</v>
      </c>
      <c r="I247" s="52" t="s">
        <v>163</v>
      </c>
      <c r="J247" s="56">
        <v>39123.0</v>
      </c>
      <c r="K247" s="55" t="s">
        <v>2281</v>
      </c>
      <c r="L247" s="52" t="s">
        <v>257</v>
      </c>
      <c r="M247" s="52" t="s">
        <v>115</v>
      </c>
      <c r="N247" s="52" t="s">
        <v>3</v>
      </c>
      <c r="O247" s="52" t="s">
        <v>116</v>
      </c>
      <c r="P247" s="47" t="s">
        <v>117</v>
      </c>
      <c r="Q247" s="52" t="s">
        <v>50</v>
      </c>
      <c r="R247" s="52" t="s">
        <v>121</v>
      </c>
      <c r="S247" s="55"/>
      <c r="T247" s="55" t="s">
        <v>2282</v>
      </c>
      <c r="U247" s="55" t="s">
        <v>2282</v>
      </c>
      <c r="V247" s="55" t="s">
        <v>2283</v>
      </c>
      <c r="W247" s="52" t="s">
        <v>2284</v>
      </c>
      <c r="X247" s="52" t="s">
        <v>117</v>
      </c>
      <c r="Y247" s="52" t="s">
        <v>117</v>
      </c>
      <c r="Z247" s="52" t="s">
        <v>117</v>
      </c>
      <c r="AA247" s="52" t="s">
        <v>121</v>
      </c>
      <c r="AB247" s="52">
        <v>3.0</v>
      </c>
      <c r="AC247" s="52" t="s">
        <v>117</v>
      </c>
      <c r="AD247" s="52" t="s">
        <v>1490</v>
      </c>
      <c r="AE247" s="52" t="s">
        <v>117</v>
      </c>
      <c r="AF247" s="53"/>
      <c r="AG247" s="52" t="s">
        <v>121</v>
      </c>
      <c r="AH247" s="52" t="s">
        <v>122</v>
      </c>
      <c r="AI247" s="52" t="s">
        <v>117</v>
      </c>
      <c r="AJ247" s="52" t="s">
        <v>117</v>
      </c>
      <c r="AK247" s="52" t="s">
        <v>117</v>
      </c>
      <c r="AL247" s="52" t="s">
        <v>137</v>
      </c>
      <c r="AM247" s="52" t="s">
        <v>138</v>
      </c>
      <c r="AN247" s="52" t="s">
        <v>121</v>
      </c>
      <c r="AO247" s="53"/>
      <c r="AP247" s="53"/>
      <c r="AQ247" s="52" t="s">
        <v>2285</v>
      </c>
      <c r="AR247" s="52" t="s">
        <v>2286</v>
      </c>
      <c r="AS247" s="53"/>
      <c r="AT247" s="52" t="s">
        <v>117</v>
      </c>
      <c r="AU247" s="52" t="s">
        <v>117</v>
      </c>
      <c r="AV247" s="52" t="s">
        <v>117</v>
      </c>
      <c r="AW247" s="52" t="s">
        <v>117</v>
      </c>
      <c r="AX247" s="53"/>
      <c r="AY247" s="53"/>
      <c r="AZ247" s="53"/>
      <c r="BA247" s="53"/>
      <c r="BB247" s="53"/>
      <c r="BC247" s="54"/>
    </row>
    <row r="248" ht="15.75" customHeight="1">
      <c r="A248" s="51" t="s">
        <v>2287</v>
      </c>
      <c r="B248" s="52">
        <v>39.0</v>
      </c>
      <c r="C248" s="53"/>
      <c r="D248" s="52" t="s">
        <v>2277</v>
      </c>
      <c r="E248" s="52" t="s">
        <v>358</v>
      </c>
      <c r="F248" s="52" t="s">
        <v>2288</v>
      </c>
      <c r="G248" s="52" t="s">
        <v>109</v>
      </c>
      <c r="H248" s="52" t="s">
        <v>2289</v>
      </c>
      <c r="I248" s="52" t="s">
        <v>163</v>
      </c>
      <c r="J248" s="52" t="s">
        <v>2290</v>
      </c>
      <c r="K248" s="55" t="s">
        <v>2291</v>
      </c>
      <c r="L248" s="52" t="s">
        <v>149</v>
      </c>
      <c r="M248" s="52" t="s">
        <v>150</v>
      </c>
      <c r="N248" s="52" t="s">
        <v>3</v>
      </c>
      <c r="O248" s="52" t="s">
        <v>175</v>
      </c>
      <c r="P248" s="47" t="s">
        <v>117</v>
      </c>
      <c r="Q248" s="52" t="s">
        <v>50</v>
      </c>
      <c r="R248" s="52" t="s">
        <v>121</v>
      </c>
      <c r="S248" s="55"/>
      <c r="T248" s="55" t="s">
        <v>2292</v>
      </c>
      <c r="U248" s="55" t="s">
        <v>2292</v>
      </c>
      <c r="V248" s="55" t="s">
        <v>2293</v>
      </c>
      <c r="W248" s="52" t="s">
        <v>2294</v>
      </c>
      <c r="X248" s="52" t="s">
        <v>117</v>
      </c>
      <c r="Y248" s="52" t="s">
        <v>117</v>
      </c>
      <c r="Z248" s="52" t="s">
        <v>117</v>
      </c>
      <c r="AA248" s="52" t="s">
        <v>121</v>
      </c>
      <c r="AB248" s="52">
        <v>5.0</v>
      </c>
      <c r="AC248" s="52" t="s">
        <v>117</v>
      </c>
      <c r="AD248" s="52" t="s">
        <v>512</v>
      </c>
      <c r="AE248" s="52" t="s">
        <v>117</v>
      </c>
      <c r="AF248" s="52" t="s">
        <v>261</v>
      </c>
      <c r="AG248" s="52" t="s">
        <v>117</v>
      </c>
      <c r="AH248" s="52" t="s">
        <v>898</v>
      </c>
      <c r="AI248" s="52" t="s">
        <v>117</v>
      </c>
      <c r="AJ248" s="52" t="s">
        <v>117</v>
      </c>
      <c r="AK248" s="52" t="s">
        <v>117</v>
      </c>
      <c r="AL248" s="52" t="s">
        <v>137</v>
      </c>
      <c r="AM248" s="52" t="s">
        <v>221</v>
      </c>
      <c r="AN248" s="52" t="s">
        <v>121</v>
      </c>
      <c r="AO248" s="53"/>
      <c r="AP248" s="53"/>
      <c r="AQ248" s="52" t="s">
        <v>513</v>
      </c>
      <c r="AR248" s="52" t="s">
        <v>355</v>
      </c>
      <c r="AS248" s="52" t="s">
        <v>2295</v>
      </c>
      <c r="AT248" s="52" t="s">
        <v>117</v>
      </c>
      <c r="AU248" s="52" t="s">
        <v>117</v>
      </c>
      <c r="AV248" s="52" t="s">
        <v>117</v>
      </c>
      <c r="AW248" s="52" t="s">
        <v>117</v>
      </c>
      <c r="AX248" s="53"/>
      <c r="AY248" s="53"/>
      <c r="AZ248" s="53"/>
      <c r="BA248" s="53"/>
      <c r="BB248" s="53"/>
      <c r="BC248" s="54"/>
    </row>
    <row r="249" ht="15.75" customHeight="1">
      <c r="A249" s="51" t="s">
        <v>2296</v>
      </c>
      <c r="B249" s="52">
        <v>38.0</v>
      </c>
      <c r="C249" s="53"/>
      <c r="D249" s="52" t="s">
        <v>2297</v>
      </c>
      <c r="E249" s="52" t="s">
        <v>2298</v>
      </c>
      <c r="F249" s="52" t="s">
        <v>2299</v>
      </c>
      <c r="G249" s="52" t="s">
        <v>109</v>
      </c>
      <c r="H249" s="52" t="s">
        <v>2300</v>
      </c>
      <c r="I249" s="52" t="s">
        <v>163</v>
      </c>
      <c r="J249" s="52" t="s">
        <v>2301</v>
      </c>
      <c r="K249" s="53"/>
      <c r="L249" s="52" t="s">
        <v>245</v>
      </c>
      <c r="M249" s="52" t="s">
        <v>246</v>
      </c>
      <c r="N249" s="52" t="s">
        <v>42</v>
      </c>
      <c r="O249" s="52" t="s">
        <v>175</v>
      </c>
      <c r="P249" s="48"/>
      <c r="Q249" s="52" t="s">
        <v>44</v>
      </c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7"/>
      <c r="AJ249" s="53"/>
      <c r="AK249" s="53"/>
      <c r="AL249" s="57"/>
      <c r="AM249" s="53"/>
      <c r="AN249" s="53"/>
      <c r="AO249" s="53"/>
      <c r="AP249" s="53"/>
      <c r="AQ249" s="53"/>
      <c r="AR249" s="53"/>
      <c r="AS249" s="53"/>
      <c r="AT249" s="52" t="s">
        <v>117</v>
      </c>
      <c r="AU249" s="52" t="s">
        <v>117</v>
      </c>
      <c r="AV249" s="52" t="s">
        <v>117</v>
      </c>
      <c r="AW249" s="57"/>
      <c r="AX249" s="53"/>
      <c r="AY249" s="53"/>
      <c r="AZ249" s="53"/>
      <c r="BA249" s="53"/>
      <c r="BB249" s="53"/>
      <c r="BC249" s="54"/>
    </row>
    <row r="250" ht="15.75" customHeight="1">
      <c r="A250" s="51" t="s">
        <v>2302</v>
      </c>
      <c r="B250" s="52">
        <v>36.0</v>
      </c>
      <c r="C250" s="53"/>
      <c r="D250" s="52" t="s">
        <v>2303</v>
      </c>
      <c r="E250" s="52" t="s">
        <v>2304</v>
      </c>
      <c r="F250" s="52" t="s">
        <v>2305</v>
      </c>
      <c r="G250" s="52" t="s">
        <v>109</v>
      </c>
      <c r="H250" s="52" t="s">
        <v>2306</v>
      </c>
      <c r="I250" s="52" t="s">
        <v>111</v>
      </c>
      <c r="J250" s="52" t="s">
        <v>821</v>
      </c>
      <c r="K250" s="52">
        <v>7.10220303089E11</v>
      </c>
      <c r="L250" s="52" t="s">
        <v>114</v>
      </c>
      <c r="M250" s="52" t="s">
        <v>115</v>
      </c>
      <c r="N250" s="52" t="s">
        <v>3</v>
      </c>
      <c r="O250" s="52" t="s">
        <v>272</v>
      </c>
      <c r="P250" s="47" t="s">
        <v>117</v>
      </c>
      <c r="Q250" s="52" t="s">
        <v>46</v>
      </c>
      <c r="R250" s="52" t="s">
        <v>117</v>
      </c>
      <c r="S250" s="52"/>
      <c r="T250" s="52" t="s">
        <v>2307</v>
      </c>
      <c r="U250" s="52" t="s">
        <v>2307</v>
      </c>
      <c r="V250" s="52" t="s">
        <v>2307</v>
      </c>
      <c r="W250" s="52" t="s">
        <v>2308</v>
      </c>
      <c r="X250" s="52" t="s">
        <v>117</v>
      </c>
      <c r="Y250" s="52" t="s">
        <v>121</v>
      </c>
      <c r="Z250" s="52" t="s">
        <v>117</v>
      </c>
      <c r="AA250" s="52" t="s">
        <v>121</v>
      </c>
      <c r="AB250" s="52">
        <v>5.0</v>
      </c>
      <c r="AC250" s="52" t="s">
        <v>121</v>
      </c>
      <c r="AD250" s="52" t="s">
        <v>122</v>
      </c>
      <c r="AE250" s="52" t="s">
        <v>121</v>
      </c>
      <c r="AF250" s="52" t="s">
        <v>122</v>
      </c>
      <c r="AG250" s="52" t="s">
        <v>121</v>
      </c>
      <c r="AH250" s="52" t="s">
        <v>122</v>
      </c>
      <c r="AI250" s="52" t="s">
        <v>121</v>
      </c>
      <c r="AJ250" s="52" t="s">
        <v>121</v>
      </c>
      <c r="AK250" s="52" t="s">
        <v>117</v>
      </c>
      <c r="AL250" s="52" t="s">
        <v>137</v>
      </c>
      <c r="AM250" s="52" t="s">
        <v>138</v>
      </c>
      <c r="AN250" s="52" t="s">
        <v>121</v>
      </c>
      <c r="AO250" s="53"/>
      <c r="AP250" s="53"/>
      <c r="AQ250" s="52" t="s">
        <v>124</v>
      </c>
      <c r="AR250" s="52" t="s">
        <v>406</v>
      </c>
      <c r="AS250" s="52" t="s">
        <v>1914</v>
      </c>
      <c r="AT250" s="52" t="s">
        <v>117</v>
      </c>
      <c r="AU250" s="52" t="s">
        <v>117</v>
      </c>
      <c r="AV250" s="52" t="s">
        <v>117</v>
      </c>
      <c r="AW250" s="52" t="s">
        <v>117</v>
      </c>
      <c r="AX250" s="53"/>
      <c r="AY250" s="53"/>
      <c r="AZ250" s="53"/>
      <c r="BA250" s="53"/>
      <c r="BB250" s="53"/>
      <c r="BC250" s="54"/>
    </row>
    <row r="251" ht="15.75" customHeight="1">
      <c r="A251" s="51" t="s">
        <v>2309</v>
      </c>
      <c r="B251" s="52">
        <v>36.0</v>
      </c>
      <c r="C251" s="53"/>
      <c r="D251" s="52" t="s">
        <v>2310</v>
      </c>
      <c r="E251" s="52" t="s">
        <v>2311</v>
      </c>
      <c r="F251" s="52" t="s">
        <v>2312</v>
      </c>
      <c r="G251" s="52" t="s">
        <v>109</v>
      </c>
      <c r="H251" s="52" t="s">
        <v>2313</v>
      </c>
      <c r="I251" s="52" t="s">
        <v>111</v>
      </c>
      <c r="J251" s="56">
        <v>39268.0</v>
      </c>
      <c r="K251" s="52">
        <v>7.05071728087E11</v>
      </c>
      <c r="L251" s="52" t="s">
        <v>114</v>
      </c>
      <c r="M251" s="52" t="s">
        <v>115</v>
      </c>
      <c r="N251" s="52" t="s">
        <v>3</v>
      </c>
      <c r="O251" s="52" t="s">
        <v>272</v>
      </c>
      <c r="P251" s="47" t="s">
        <v>117</v>
      </c>
      <c r="Q251" s="52" t="s">
        <v>46</v>
      </c>
      <c r="R251" s="52" t="s">
        <v>117</v>
      </c>
      <c r="S251" s="52"/>
      <c r="T251" s="52" t="s">
        <v>2314</v>
      </c>
      <c r="U251" s="52" t="s">
        <v>2314</v>
      </c>
      <c r="V251" s="52" t="s">
        <v>2315</v>
      </c>
      <c r="W251" s="52" t="s">
        <v>2316</v>
      </c>
      <c r="X251" s="52" t="s">
        <v>117</v>
      </c>
      <c r="Y251" s="52" t="s">
        <v>117</v>
      </c>
      <c r="Z251" s="52" t="s">
        <v>117</v>
      </c>
      <c r="AA251" s="52" t="s">
        <v>121</v>
      </c>
      <c r="AB251" s="52">
        <v>4.0</v>
      </c>
      <c r="AC251" s="52" t="s">
        <v>121</v>
      </c>
      <c r="AD251" s="52" t="s">
        <v>122</v>
      </c>
      <c r="AE251" s="52" t="s">
        <v>117</v>
      </c>
      <c r="AF251" s="52" t="s">
        <v>288</v>
      </c>
      <c r="AG251" s="52" t="s">
        <v>121</v>
      </c>
      <c r="AH251" s="52" t="s">
        <v>122</v>
      </c>
      <c r="AI251" s="52" t="s">
        <v>117</v>
      </c>
      <c r="AJ251" s="52" t="s">
        <v>117</v>
      </c>
      <c r="AK251" s="52" t="s">
        <v>117</v>
      </c>
      <c r="AL251" s="52" t="s">
        <v>137</v>
      </c>
      <c r="AM251" s="52" t="s">
        <v>221</v>
      </c>
      <c r="AN251" s="52" t="s">
        <v>121</v>
      </c>
      <c r="AO251" s="53"/>
      <c r="AP251" s="53"/>
      <c r="AQ251" s="52" t="s">
        <v>181</v>
      </c>
      <c r="AR251" s="52" t="s">
        <v>262</v>
      </c>
      <c r="AS251" s="52" t="s">
        <v>125</v>
      </c>
      <c r="AT251" s="52" t="s">
        <v>117</v>
      </c>
      <c r="AU251" s="52" t="s">
        <v>117</v>
      </c>
      <c r="AV251" s="52" t="s">
        <v>117</v>
      </c>
      <c r="AW251" s="52" t="s">
        <v>117</v>
      </c>
      <c r="AX251" s="53"/>
      <c r="AY251" s="53"/>
      <c r="AZ251" s="53"/>
      <c r="BA251" s="53"/>
      <c r="BB251" s="53"/>
      <c r="BC251" s="54"/>
    </row>
    <row r="252" ht="15.75" customHeight="1">
      <c r="A252" s="51" t="s">
        <v>2317</v>
      </c>
      <c r="B252" s="52">
        <v>39.0</v>
      </c>
      <c r="C252" s="53"/>
      <c r="D252" s="52" t="s">
        <v>2318</v>
      </c>
      <c r="E252" s="52" t="s">
        <v>2319</v>
      </c>
      <c r="F252" s="52" t="s">
        <v>2320</v>
      </c>
      <c r="G252" s="52" t="s">
        <v>109</v>
      </c>
      <c r="H252" s="52" t="s">
        <v>2321</v>
      </c>
      <c r="I252" s="52" t="s">
        <v>163</v>
      </c>
      <c r="J252" s="52" t="s">
        <v>2322</v>
      </c>
      <c r="K252" s="52">
        <v>6.08295835086E11</v>
      </c>
      <c r="L252" s="52" t="s">
        <v>114</v>
      </c>
      <c r="M252" s="52" t="s">
        <v>115</v>
      </c>
      <c r="N252" s="52" t="s">
        <v>3</v>
      </c>
      <c r="O252" s="52" t="s">
        <v>272</v>
      </c>
      <c r="P252" s="47" t="s">
        <v>117</v>
      </c>
      <c r="Q252" s="52" t="s">
        <v>46</v>
      </c>
      <c r="R252" s="52" t="s">
        <v>117</v>
      </c>
      <c r="S252" s="52"/>
      <c r="T252" s="52" t="s">
        <v>2323</v>
      </c>
      <c r="U252" s="52" t="s">
        <v>2323</v>
      </c>
      <c r="V252" s="52" t="s">
        <v>2324</v>
      </c>
      <c r="W252" s="52" t="s">
        <v>2325</v>
      </c>
      <c r="X252" s="52" t="s">
        <v>117</v>
      </c>
      <c r="Y252" s="52" t="s">
        <v>121</v>
      </c>
      <c r="Z252" s="52" t="s">
        <v>117</v>
      </c>
      <c r="AA252" s="52" t="s">
        <v>121</v>
      </c>
      <c r="AB252" s="52">
        <v>2.0</v>
      </c>
      <c r="AC252" s="52" t="s">
        <v>117</v>
      </c>
      <c r="AD252" s="52" t="s">
        <v>2326</v>
      </c>
      <c r="AE252" s="52" t="s">
        <v>121</v>
      </c>
      <c r="AF252" s="52" t="s">
        <v>122</v>
      </c>
      <c r="AG252" s="52" t="s">
        <v>121</v>
      </c>
      <c r="AH252" s="52" t="s">
        <v>122</v>
      </c>
      <c r="AI252" s="52" t="s">
        <v>117</v>
      </c>
      <c r="AJ252" s="52" t="s">
        <v>121</v>
      </c>
      <c r="AK252" s="52" t="s">
        <v>121</v>
      </c>
      <c r="AL252" s="52" t="s">
        <v>122</v>
      </c>
      <c r="AM252" s="52" t="s">
        <v>138</v>
      </c>
      <c r="AN252" s="52" t="s">
        <v>121</v>
      </c>
      <c r="AO252" s="53"/>
      <c r="AP252" s="53"/>
      <c r="AQ252" s="52" t="s">
        <v>180</v>
      </c>
      <c r="AR252" s="52" t="s">
        <v>181</v>
      </c>
      <c r="AS252" s="52" t="s">
        <v>251</v>
      </c>
      <c r="AT252" s="52" t="s">
        <v>117</v>
      </c>
      <c r="AU252" s="52" t="s">
        <v>117</v>
      </c>
      <c r="AV252" s="52" t="s">
        <v>117</v>
      </c>
      <c r="AW252" s="52" t="s">
        <v>117</v>
      </c>
      <c r="AX252" s="53"/>
      <c r="AY252" s="53"/>
      <c r="AZ252" s="53"/>
      <c r="BA252" s="53"/>
      <c r="BB252" s="53"/>
      <c r="BC252" s="54"/>
    </row>
    <row r="253" ht="15.75" customHeight="1">
      <c r="A253" s="51" t="s">
        <v>2327</v>
      </c>
      <c r="B253" s="52">
        <v>35.0</v>
      </c>
      <c r="C253" s="53"/>
      <c r="D253" s="52" t="s">
        <v>2328</v>
      </c>
      <c r="E253" s="52" t="s">
        <v>2329</v>
      </c>
      <c r="F253" s="52" t="s">
        <v>2330</v>
      </c>
      <c r="G253" s="52" t="s">
        <v>109</v>
      </c>
      <c r="H253" s="52" t="s">
        <v>2331</v>
      </c>
      <c r="I253" s="52" t="s">
        <v>111</v>
      </c>
      <c r="J253" s="52" t="s">
        <v>2332</v>
      </c>
      <c r="K253" s="53"/>
      <c r="L253" s="52" t="s">
        <v>205</v>
      </c>
      <c r="M253" s="52" t="s">
        <v>206</v>
      </c>
      <c r="N253" s="52" t="s">
        <v>3</v>
      </c>
      <c r="O253" s="52" t="s">
        <v>519</v>
      </c>
      <c r="P253" s="47" t="s">
        <v>117</v>
      </c>
      <c r="Q253" s="52" t="s">
        <v>48</v>
      </c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7"/>
      <c r="AF253" s="53"/>
      <c r="AG253" s="57"/>
      <c r="AH253" s="53"/>
      <c r="AI253" s="57"/>
      <c r="AJ253" s="53"/>
      <c r="AK253" s="53"/>
      <c r="AL253" s="57"/>
      <c r="AM253" s="57"/>
      <c r="AN253" s="53"/>
      <c r="AO253" s="53"/>
      <c r="AP253" s="53"/>
      <c r="AQ253" s="53"/>
      <c r="AR253" s="53"/>
      <c r="AS253" s="53"/>
      <c r="AT253" s="52" t="s">
        <v>117</v>
      </c>
      <c r="AU253" s="52" t="s">
        <v>117</v>
      </c>
      <c r="AV253" s="52" t="s">
        <v>117</v>
      </c>
      <c r="AW253" s="57"/>
      <c r="AX253" s="53"/>
      <c r="AY253" s="53"/>
      <c r="AZ253" s="53"/>
      <c r="BA253" s="53"/>
      <c r="BB253" s="53"/>
      <c r="BC253" s="54"/>
    </row>
    <row r="254" ht="15.75" customHeight="1">
      <c r="A254" s="51" t="s">
        <v>2333</v>
      </c>
      <c r="B254" s="52">
        <v>36.0</v>
      </c>
      <c r="C254" s="53"/>
      <c r="D254" s="52" t="s">
        <v>2334</v>
      </c>
      <c r="E254" s="52" t="s">
        <v>2335</v>
      </c>
      <c r="F254" s="52" t="s">
        <v>2336</v>
      </c>
      <c r="G254" s="52" t="s">
        <v>109</v>
      </c>
      <c r="H254" s="52" t="s">
        <v>2337</v>
      </c>
      <c r="I254" s="52" t="s">
        <v>163</v>
      </c>
      <c r="J254" s="52" t="s">
        <v>376</v>
      </c>
      <c r="K254" s="52">
        <v>7.08215989086E11</v>
      </c>
      <c r="L254" s="52" t="s">
        <v>114</v>
      </c>
      <c r="M254" s="52" t="s">
        <v>115</v>
      </c>
      <c r="N254" s="52" t="s">
        <v>3</v>
      </c>
      <c r="O254" s="52" t="s">
        <v>230</v>
      </c>
      <c r="P254" s="47" t="s">
        <v>117</v>
      </c>
      <c r="Q254" s="52" t="s">
        <v>46</v>
      </c>
      <c r="R254" s="52" t="s">
        <v>121</v>
      </c>
      <c r="S254" s="52"/>
      <c r="T254" s="52" t="s">
        <v>2338</v>
      </c>
      <c r="U254" s="52" t="s">
        <v>2338</v>
      </c>
      <c r="V254" s="52" t="s">
        <v>2339</v>
      </c>
      <c r="W254" s="52" t="s">
        <v>2340</v>
      </c>
      <c r="X254" s="52" t="s">
        <v>117</v>
      </c>
      <c r="Y254" s="52" t="s">
        <v>117</v>
      </c>
      <c r="Z254" s="52" t="s">
        <v>121</v>
      </c>
      <c r="AA254" s="52" t="s">
        <v>121</v>
      </c>
      <c r="AB254" s="52">
        <v>3.0</v>
      </c>
      <c r="AC254" s="52" t="s">
        <v>117</v>
      </c>
      <c r="AD254" s="52" t="s">
        <v>2341</v>
      </c>
      <c r="AE254" s="52" t="s">
        <v>121</v>
      </c>
      <c r="AF254" s="52" t="s">
        <v>122</v>
      </c>
      <c r="AG254" s="52" t="s">
        <v>121</v>
      </c>
      <c r="AH254" s="52" t="s">
        <v>122</v>
      </c>
      <c r="AI254" s="57"/>
      <c r="AJ254" s="53"/>
      <c r="AK254" s="52" t="s">
        <v>117</v>
      </c>
      <c r="AL254" s="52" t="s">
        <v>137</v>
      </c>
      <c r="AM254" s="52" t="s">
        <v>138</v>
      </c>
      <c r="AN254" s="52" t="s">
        <v>121</v>
      </c>
      <c r="AO254" s="53"/>
      <c r="AP254" s="53"/>
      <c r="AQ254" s="52" t="s">
        <v>622</v>
      </c>
      <c r="AR254" s="52" t="s">
        <v>1447</v>
      </c>
      <c r="AS254" s="52" t="s">
        <v>237</v>
      </c>
      <c r="AT254" s="52" t="s">
        <v>117</v>
      </c>
      <c r="AU254" s="52" t="s">
        <v>117</v>
      </c>
      <c r="AV254" s="52" t="s">
        <v>117</v>
      </c>
      <c r="AW254" s="52" t="s">
        <v>117</v>
      </c>
      <c r="AX254" s="53"/>
      <c r="AY254" s="53"/>
      <c r="AZ254" s="53"/>
      <c r="BA254" s="53"/>
      <c r="BB254" s="53"/>
      <c r="BC254" s="54"/>
    </row>
    <row r="255" ht="15.75" customHeight="1">
      <c r="A255" s="51" t="s">
        <v>2342</v>
      </c>
      <c r="B255" s="52">
        <v>37.0</v>
      </c>
      <c r="C255" s="53"/>
      <c r="D255" s="52" t="s">
        <v>2343</v>
      </c>
      <c r="E255" s="52" t="s">
        <v>2344</v>
      </c>
      <c r="F255" s="52" t="s">
        <v>2345</v>
      </c>
      <c r="G255" s="52" t="s">
        <v>109</v>
      </c>
      <c r="H255" s="52" t="s">
        <v>2346</v>
      </c>
      <c r="I255" s="52" t="s">
        <v>111</v>
      </c>
      <c r="J255" s="52" t="s">
        <v>2347</v>
      </c>
      <c r="K255" s="52">
        <v>8.06160650081E11</v>
      </c>
      <c r="L255" s="52" t="s">
        <v>114</v>
      </c>
      <c r="M255" s="52" t="s">
        <v>115</v>
      </c>
      <c r="N255" s="52" t="s">
        <v>3</v>
      </c>
      <c r="O255" s="52" t="s">
        <v>116</v>
      </c>
      <c r="P255" s="47" t="s">
        <v>117</v>
      </c>
      <c r="Q255" s="52" t="s">
        <v>46</v>
      </c>
      <c r="R255" s="52" t="s">
        <v>117</v>
      </c>
      <c r="S255" s="52"/>
      <c r="T255" s="52" t="s">
        <v>2348</v>
      </c>
      <c r="U255" s="52" t="s">
        <v>2349</v>
      </c>
      <c r="V255" s="52" t="s">
        <v>2350</v>
      </c>
      <c r="W255" s="52" t="s">
        <v>2351</v>
      </c>
      <c r="X255" s="52" t="s">
        <v>117</v>
      </c>
      <c r="Y255" s="52" t="s">
        <v>121</v>
      </c>
      <c r="Z255" s="52" t="s">
        <v>117</v>
      </c>
      <c r="AA255" s="52" t="s">
        <v>121</v>
      </c>
      <c r="AB255" s="52">
        <v>4.0</v>
      </c>
      <c r="AC255" s="52" t="s">
        <v>121</v>
      </c>
      <c r="AD255" s="52" t="s">
        <v>122</v>
      </c>
      <c r="AE255" s="52" t="s">
        <v>121</v>
      </c>
      <c r="AF255" s="52" t="s">
        <v>122</v>
      </c>
      <c r="AG255" s="52" t="s">
        <v>121</v>
      </c>
      <c r="AH255" s="52" t="s">
        <v>122</v>
      </c>
      <c r="AI255" s="52" t="s">
        <v>117</v>
      </c>
      <c r="AJ255" s="52" t="s">
        <v>121</v>
      </c>
      <c r="AK255" s="52" t="s">
        <v>117</v>
      </c>
      <c r="AL255" s="52" t="s">
        <v>137</v>
      </c>
      <c r="AM255" s="52" t="s">
        <v>138</v>
      </c>
      <c r="AN255" s="52" t="s">
        <v>121</v>
      </c>
      <c r="AO255" s="53"/>
      <c r="AP255" s="53"/>
      <c r="AQ255" s="52" t="s">
        <v>441</v>
      </c>
      <c r="AR255" s="52" t="s">
        <v>192</v>
      </c>
      <c r="AS255" s="52" t="s">
        <v>1829</v>
      </c>
      <c r="AT255" s="52" t="s">
        <v>117</v>
      </c>
      <c r="AU255" s="52" t="s">
        <v>117</v>
      </c>
      <c r="AV255" s="52" t="s">
        <v>117</v>
      </c>
      <c r="AW255" s="52" t="s">
        <v>117</v>
      </c>
      <c r="AX255" s="53"/>
      <c r="AY255" s="53"/>
      <c r="AZ255" s="53"/>
      <c r="BA255" s="53"/>
      <c r="BB255" s="53"/>
      <c r="BC255" s="54"/>
    </row>
    <row r="256" ht="15.75" customHeight="1">
      <c r="A256" s="51" t="s">
        <v>2352</v>
      </c>
      <c r="B256" s="52">
        <v>35.0</v>
      </c>
      <c r="C256" s="53"/>
      <c r="D256" s="52" t="s">
        <v>2353</v>
      </c>
      <c r="E256" s="52" t="s">
        <v>2354</v>
      </c>
      <c r="F256" s="52" t="s">
        <v>2355</v>
      </c>
      <c r="G256" s="52" t="s">
        <v>109</v>
      </c>
      <c r="H256" s="52" t="s">
        <v>2356</v>
      </c>
      <c r="I256" s="52" t="s">
        <v>163</v>
      </c>
      <c r="J256" s="56">
        <v>39123.0</v>
      </c>
      <c r="K256" s="52">
        <v>7.10026360085E11</v>
      </c>
      <c r="L256" s="52" t="s">
        <v>114</v>
      </c>
      <c r="M256" s="52" t="s">
        <v>115</v>
      </c>
      <c r="N256" s="52" t="s">
        <v>3</v>
      </c>
      <c r="O256" s="52" t="s">
        <v>272</v>
      </c>
      <c r="P256" s="47" t="s">
        <v>117</v>
      </c>
      <c r="Q256" s="52" t="s">
        <v>46</v>
      </c>
      <c r="R256" s="52" t="s">
        <v>117</v>
      </c>
      <c r="S256" s="52"/>
      <c r="T256" s="52" t="s">
        <v>2357</v>
      </c>
      <c r="U256" s="52" t="s">
        <v>2357</v>
      </c>
      <c r="V256" s="52" t="s">
        <v>2358</v>
      </c>
      <c r="W256" s="52" t="s">
        <v>2359</v>
      </c>
      <c r="X256" s="52" t="s">
        <v>117</v>
      </c>
      <c r="Y256" s="52" t="s">
        <v>117</v>
      </c>
      <c r="Z256" s="52" t="s">
        <v>117</v>
      </c>
      <c r="AA256" s="52" t="s">
        <v>117</v>
      </c>
      <c r="AB256" s="52">
        <v>5.0</v>
      </c>
      <c r="AC256" s="52" t="s">
        <v>121</v>
      </c>
      <c r="AD256" s="52" t="s">
        <v>122</v>
      </c>
      <c r="AE256" s="52" t="s">
        <v>121</v>
      </c>
      <c r="AF256" s="52" t="s">
        <v>122</v>
      </c>
      <c r="AG256" s="52" t="s">
        <v>121</v>
      </c>
      <c r="AH256" s="52" t="s">
        <v>122</v>
      </c>
      <c r="AI256" s="52" t="s">
        <v>117</v>
      </c>
      <c r="AJ256" s="52" t="s">
        <v>117</v>
      </c>
      <c r="AK256" s="52" t="s">
        <v>117</v>
      </c>
      <c r="AL256" s="52" t="s">
        <v>137</v>
      </c>
      <c r="AM256" s="52" t="s">
        <v>138</v>
      </c>
      <c r="AN256" s="52" t="s">
        <v>121</v>
      </c>
      <c r="AO256" s="53"/>
      <c r="AP256" s="53"/>
      <c r="AQ256" s="52" t="s">
        <v>431</v>
      </c>
      <c r="AR256" s="52" t="s">
        <v>180</v>
      </c>
      <c r="AS256" s="52" t="s">
        <v>421</v>
      </c>
      <c r="AT256" s="52" t="s">
        <v>117</v>
      </c>
      <c r="AU256" s="52" t="s">
        <v>117</v>
      </c>
      <c r="AV256" s="52" t="s">
        <v>117</v>
      </c>
      <c r="AW256" s="52" t="s">
        <v>117</v>
      </c>
      <c r="AX256" s="53"/>
      <c r="AY256" s="53"/>
      <c r="AZ256" s="53"/>
      <c r="BA256" s="53"/>
      <c r="BB256" s="53"/>
      <c r="BC256" s="54"/>
    </row>
    <row r="257" ht="15.75" customHeight="1">
      <c r="A257" s="51" t="s">
        <v>2360</v>
      </c>
      <c r="B257" s="52">
        <v>37.0</v>
      </c>
      <c r="C257" s="53"/>
      <c r="D257" s="52" t="s">
        <v>2361</v>
      </c>
      <c r="E257" s="52" t="s">
        <v>2362</v>
      </c>
      <c r="F257" s="52" t="s">
        <v>2363</v>
      </c>
      <c r="G257" s="52" t="s">
        <v>109</v>
      </c>
      <c r="H257" s="52" t="s">
        <v>2364</v>
      </c>
      <c r="I257" s="52" t="s">
        <v>111</v>
      </c>
      <c r="J257" s="56">
        <v>38729.0</v>
      </c>
      <c r="K257" s="53"/>
      <c r="L257" s="52" t="s">
        <v>270</v>
      </c>
      <c r="M257" s="52" t="s">
        <v>271</v>
      </c>
      <c r="N257" s="52" t="s">
        <v>3</v>
      </c>
      <c r="O257" s="52"/>
      <c r="P257" s="47" t="s">
        <v>121</v>
      </c>
      <c r="Q257" s="52" t="s">
        <v>48</v>
      </c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7"/>
      <c r="AJ257" s="53"/>
      <c r="AK257" s="53"/>
      <c r="AL257" s="57"/>
      <c r="AM257" s="53"/>
      <c r="AN257" s="53"/>
      <c r="AO257" s="53"/>
      <c r="AP257" s="53"/>
      <c r="AQ257" s="53"/>
      <c r="AR257" s="53"/>
      <c r="AS257" s="53"/>
      <c r="AT257" s="52" t="s">
        <v>121</v>
      </c>
      <c r="AU257" s="57"/>
      <c r="AV257" s="52" t="s">
        <v>121</v>
      </c>
      <c r="AW257" s="57"/>
      <c r="AX257" s="53"/>
      <c r="AY257" s="53"/>
      <c r="AZ257" s="53"/>
      <c r="BA257" s="53"/>
      <c r="BB257" s="53"/>
      <c r="BC257" s="54"/>
    </row>
    <row r="258" ht="15.75" customHeight="1">
      <c r="A258" s="51" t="s">
        <v>2365</v>
      </c>
      <c r="B258" s="52">
        <v>35.0</v>
      </c>
      <c r="C258" s="53"/>
      <c r="D258" s="52" t="s">
        <v>2366</v>
      </c>
      <c r="E258" s="52" t="s">
        <v>2367</v>
      </c>
      <c r="F258" s="52" t="s">
        <v>2368</v>
      </c>
      <c r="G258" s="52" t="s">
        <v>109</v>
      </c>
      <c r="H258" s="52" t="s">
        <v>2369</v>
      </c>
      <c r="I258" s="52" t="s">
        <v>111</v>
      </c>
      <c r="J258" s="56">
        <v>39176.0</v>
      </c>
      <c r="K258" s="53"/>
      <c r="L258" s="52" t="s">
        <v>1324</v>
      </c>
      <c r="M258" s="52" t="s">
        <v>165</v>
      </c>
      <c r="N258" s="52" t="s">
        <v>42</v>
      </c>
      <c r="O258" s="52" t="s">
        <v>1440</v>
      </c>
      <c r="P258" s="47" t="s">
        <v>117</v>
      </c>
      <c r="Q258" s="52" t="s">
        <v>50</v>
      </c>
      <c r="R258" s="52" t="s">
        <v>121</v>
      </c>
      <c r="S258" s="52"/>
      <c r="T258" s="52">
        <v>7.887843067E9</v>
      </c>
      <c r="U258" s="52">
        <v>7.887843067E9</v>
      </c>
      <c r="V258" s="57"/>
      <c r="W258" s="52" t="s">
        <v>2370</v>
      </c>
      <c r="X258" s="52" t="s">
        <v>117</v>
      </c>
      <c r="Y258" s="52" t="s">
        <v>117</v>
      </c>
      <c r="Z258" s="52" t="s">
        <v>121</v>
      </c>
      <c r="AA258" s="52" t="s">
        <v>121</v>
      </c>
      <c r="AB258" s="52">
        <v>6.0</v>
      </c>
      <c r="AC258" s="52" t="s">
        <v>121</v>
      </c>
      <c r="AD258" s="53"/>
      <c r="AE258" s="52" t="s">
        <v>121</v>
      </c>
      <c r="AF258" s="53"/>
      <c r="AG258" s="52" t="s">
        <v>121</v>
      </c>
      <c r="AH258" s="53"/>
      <c r="AI258" s="52" t="s">
        <v>121</v>
      </c>
      <c r="AJ258" s="52" t="s">
        <v>121</v>
      </c>
      <c r="AK258" s="52" t="s">
        <v>117</v>
      </c>
      <c r="AL258" s="52" t="s">
        <v>137</v>
      </c>
      <c r="AM258" s="52" t="s">
        <v>138</v>
      </c>
      <c r="AN258" s="52" t="s">
        <v>121</v>
      </c>
      <c r="AO258" s="53"/>
      <c r="AP258" s="53"/>
      <c r="AQ258" s="52" t="s">
        <v>406</v>
      </c>
      <c r="AR258" s="52" t="s">
        <v>1447</v>
      </c>
      <c r="AS258" s="52" t="s">
        <v>156</v>
      </c>
      <c r="AT258" s="52" t="s">
        <v>117</v>
      </c>
      <c r="AU258" s="52" t="s">
        <v>117</v>
      </c>
      <c r="AV258" s="52" t="s">
        <v>117</v>
      </c>
      <c r="AW258" s="57"/>
      <c r="AX258" s="53"/>
      <c r="AY258" s="53"/>
      <c r="AZ258" s="53"/>
      <c r="BA258" s="53"/>
      <c r="BB258" s="53"/>
      <c r="BC258" s="54"/>
    </row>
    <row r="259" ht="15.75" customHeight="1">
      <c r="A259" s="51" t="s">
        <v>2371</v>
      </c>
      <c r="B259" s="52">
        <v>39.0</v>
      </c>
      <c r="C259" s="53"/>
      <c r="D259" s="52" t="s">
        <v>2372</v>
      </c>
      <c r="E259" s="52" t="s">
        <v>2373</v>
      </c>
      <c r="F259" s="52" t="s">
        <v>2374</v>
      </c>
      <c r="G259" s="52" t="s">
        <v>109</v>
      </c>
      <c r="H259" s="52" t="s">
        <v>2375</v>
      </c>
      <c r="I259" s="52" t="s">
        <v>111</v>
      </c>
      <c r="J259" s="52" t="s">
        <v>1197</v>
      </c>
      <c r="K259" s="53"/>
      <c r="L259" s="52" t="s">
        <v>1761</v>
      </c>
      <c r="M259" s="52" t="s">
        <v>1762</v>
      </c>
      <c r="N259" s="52" t="s">
        <v>42</v>
      </c>
      <c r="O259" s="52" t="s">
        <v>207</v>
      </c>
      <c r="P259" s="47" t="s">
        <v>117</v>
      </c>
      <c r="Q259" s="52" t="s">
        <v>50</v>
      </c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7"/>
      <c r="AF259" s="53"/>
      <c r="AG259" s="57"/>
      <c r="AH259" s="53"/>
      <c r="AI259" s="57"/>
      <c r="AJ259" s="53"/>
      <c r="AK259" s="53"/>
      <c r="AL259" s="57"/>
      <c r="AM259" s="57"/>
      <c r="AN259" s="57"/>
      <c r="AO259" s="53"/>
      <c r="AP259" s="53"/>
      <c r="AQ259" s="53"/>
      <c r="AR259" s="53"/>
      <c r="AS259" s="53"/>
      <c r="AT259" s="52" t="s">
        <v>117</v>
      </c>
      <c r="AU259" s="52" t="s">
        <v>117</v>
      </c>
      <c r="AV259" s="52" t="s">
        <v>117</v>
      </c>
      <c r="AW259" s="57"/>
      <c r="AX259" s="53"/>
      <c r="AY259" s="53"/>
      <c r="AZ259" s="53"/>
      <c r="BA259" s="53"/>
      <c r="BB259" s="53"/>
      <c r="BC259" s="54"/>
    </row>
    <row r="260" ht="15.75" customHeight="1">
      <c r="A260" s="51" t="s">
        <v>2376</v>
      </c>
      <c r="B260" s="52">
        <v>36.0</v>
      </c>
      <c r="C260" s="53"/>
      <c r="D260" s="52" t="s">
        <v>2372</v>
      </c>
      <c r="E260" s="52" t="s">
        <v>1953</v>
      </c>
      <c r="F260" s="52" t="s">
        <v>2377</v>
      </c>
      <c r="G260" s="52" t="s">
        <v>109</v>
      </c>
      <c r="H260" s="52" t="s">
        <v>2378</v>
      </c>
      <c r="I260" s="52" t="s">
        <v>111</v>
      </c>
      <c r="J260" s="52" t="s">
        <v>878</v>
      </c>
      <c r="K260" s="52">
        <v>7.03231272088E11</v>
      </c>
      <c r="L260" s="52" t="s">
        <v>919</v>
      </c>
      <c r="M260" s="52" t="s">
        <v>920</v>
      </c>
      <c r="N260" s="52" t="s">
        <v>3</v>
      </c>
      <c r="O260" s="52" t="s">
        <v>175</v>
      </c>
      <c r="P260" s="47" t="s">
        <v>117</v>
      </c>
      <c r="Q260" s="52" t="s">
        <v>44</v>
      </c>
      <c r="R260" s="52" t="s">
        <v>121</v>
      </c>
      <c r="S260" s="52"/>
      <c r="T260" s="52">
        <v>8.1758821E8</v>
      </c>
      <c r="U260" s="52">
        <v>8.1758821E8</v>
      </c>
      <c r="V260" s="52">
        <v>6.30308781E8</v>
      </c>
      <c r="W260" s="52" t="s">
        <v>2379</v>
      </c>
      <c r="X260" s="52" t="s">
        <v>117</v>
      </c>
      <c r="Y260" s="52" t="s">
        <v>117</v>
      </c>
      <c r="Z260" s="52" t="s">
        <v>121</v>
      </c>
      <c r="AA260" s="52" t="s">
        <v>121</v>
      </c>
      <c r="AB260" s="52">
        <v>3.0</v>
      </c>
      <c r="AC260" s="52" t="s">
        <v>121</v>
      </c>
      <c r="AD260" s="52" t="s">
        <v>122</v>
      </c>
      <c r="AE260" s="52" t="s">
        <v>121</v>
      </c>
      <c r="AF260" s="52" t="s">
        <v>122</v>
      </c>
      <c r="AG260" s="52" t="s">
        <v>117</v>
      </c>
      <c r="AH260" s="52" t="s">
        <v>884</v>
      </c>
      <c r="AI260" s="52" t="s">
        <v>121</v>
      </c>
      <c r="AJ260" s="52" t="s">
        <v>121</v>
      </c>
      <c r="AK260" s="52" t="s">
        <v>117</v>
      </c>
      <c r="AL260" s="52" t="s">
        <v>137</v>
      </c>
      <c r="AM260" s="52" t="s">
        <v>138</v>
      </c>
      <c r="AN260" s="53"/>
      <c r="AO260" s="53"/>
      <c r="AP260" s="53"/>
      <c r="AQ260" s="52" t="s">
        <v>513</v>
      </c>
      <c r="AR260" s="52" t="s">
        <v>2380</v>
      </c>
      <c r="AS260" s="52" t="s">
        <v>431</v>
      </c>
      <c r="AT260" s="52" t="s">
        <v>117</v>
      </c>
      <c r="AU260" s="52" t="s">
        <v>117</v>
      </c>
      <c r="AV260" s="52" t="s">
        <v>117</v>
      </c>
      <c r="AW260" s="57"/>
      <c r="AX260" s="53"/>
      <c r="AY260" s="53"/>
      <c r="AZ260" s="53"/>
      <c r="BA260" s="53"/>
      <c r="BB260" s="53"/>
      <c r="BC260" s="54"/>
    </row>
    <row r="261" ht="15.75" customHeight="1">
      <c r="A261" s="51" t="s">
        <v>2381</v>
      </c>
      <c r="B261" s="52">
        <v>40.0</v>
      </c>
      <c r="C261" s="53"/>
      <c r="D261" s="52" t="s">
        <v>2382</v>
      </c>
      <c r="E261" s="52" t="s">
        <v>2040</v>
      </c>
      <c r="F261" s="52" t="s">
        <v>2383</v>
      </c>
      <c r="G261" s="52" t="s">
        <v>109</v>
      </c>
      <c r="H261" s="52" t="s">
        <v>2384</v>
      </c>
      <c r="I261" s="52" t="s">
        <v>111</v>
      </c>
      <c r="J261" s="52" t="s">
        <v>2385</v>
      </c>
      <c r="K261" s="53"/>
      <c r="L261" s="52" t="s">
        <v>270</v>
      </c>
      <c r="M261" s="52" t="s">
        <v>271</v>
      </c>
      <c r="N261" s="52" t="s">
        <v>3</v>
      </c>
      <c r="O261" s="52" t="s">
        <v>175</v>
      </c>
      <c r="P261" s="47" t="s">
        <v>117</v>
      </c>
      <c r="Q261" s="52" t="s">
        <v>48</v>
      </c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7"/>
      <c r="AJ261" s="53"/>
      <c r="AK261" s="53"/>
      <c r="AL261" s="57"/>
      <c r="AM261" s="53"/>
      <c r="AN261" s="53"/>
      <c r="AO261" s="53"/>
      <c r="AP261" s="53"/>
      <c r="AQ261" s="53"/>
      <c r="AR261" s="53"/>
      <c r="AS261" s="53"/>
      <c r="AT261" s="52" t="s">
        <v>117</v>
      </c>
      <c r="AU261" s="52" t="s">
        <v>117</v>
      </c>
      <c r="AV261" s="52" t="s">
        <v>117</v>
      </c>
      <c r="AW261" s="57"/>
      <c r="AX261" s="53"/>
      <c r="AY261" s="53"/>
      <c r="AZ261" s="53"/>
      <c r="BA261" s="53"/>
      <c r="BB261" s="53"/>
      <c r="BC261" s="54"/>
    </row>
    <row r="262" ht="15.75" customHeight="1">
      <c r="A262" s="51" t="s">
        <v>2386</v>
      </c>
      <c r="B262" s="52">
        <v>33.0</v>
      </c>
      <c r="C262" s="53"/>
      <c r="D262" s="52" t="s">
        <v>2387</v>
      </c>
      <c r="E262" s="52" t="s">
        <v>2388</v>
      </c>
      <c r="F262" s="52" t="s">
        <v>2389</v>
      </c>
      <c r="G262" s="52" t="s">
        <v>109</v>
      </c>
      <c r="H262" s="52" t="s">
        <v>2390</v>
      </c>
      <c r="I262" s="52" t="s">
        <v>163</v>
      </c>
      <c r="J262" s="52" t="s">
        <v>2391</v>
      </c>
      <c r="K262" s="53"/>
      <c r="L262" s="52" t="s">
        <v>753</v>
      </c>
      <c r="M262" s="52" t="s">
        <v>754</v>
      </c>
      <c r="N262" s="52" t="s">
        <v>42</v>
      </c>
      <c r="O262" s="53"/>
      <c r="P262" s="47" t="s">
        <v>121</v>
      </c>
      <c r="Q262" s="52" t="s">
        <v>50</v>
      </c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7"/>
      <c r="AH262" s="53"/>
      <c r="AI262" s="57"/>
      <c r="AJ262" s="53"/>
      <c r="AK262" s="53"/>
      <c r="AL262" s="57"/>
      <c r="AM262" s="57"/>
      <c r="AN262" s="57"/>
      <c r="AO262" s="53"/>
      <c r="AP262" s="53"/>
      <c r="AQ262" s="53"/>
      <c r="AR262" s="53"/>
      <c r="AS262" s="53"/>
      <c r="AT262" s="53"/>
      <c r="AU262" s="53"/>
      <c r="AV262" s="52" t="s">
        <v>121</v>
      </c>
      <c r="AW262" s="57"/>
      <c r="AX262" s="53"/>
      <c r="AY262" s="53"/>
      <c r="AZ262" s="53"/>
      <c r="BA262" s="53"/>
      <c r="BB262" s="53"/>
      <c r="BC262" s="54"/>
    </row>
    <row r="263" ht="15.75" customHeight="1">
      <c r="A263" s="51" t="s">
        <v>2392</v>
      </c>
      <c r="B263" s="52">
        <v>38.0</v>
      </c>
      <c r="C263" s="53"/>
      <c r="D263" s="52" t="s">
        <v>2393</v>
      </c>
      <c r="E263" s="52" t="s">
        <v>386</v>
      </c>
      <c r="F263" s="52" t="s">
        <v>2394</v>
      </c>
      <c r="G263" s="52" t="s">
        <v>109</v>
      </c>
      <c r="H263" s="52" t="s">
        <v>2395</v>
      </c>
      <c r="I263" s="52" t="s">
        <v>163</v>
      </c>
      <c r="J263" s="52" t="s">
        <v>871</v>
      </c>
      <c r="K263" s="52">
        <v>7.07305101081E11</v>
      </c>
      <c r="L263" s="52" t="s">
        <v>114</v>
      </c>
      <c r="M263" s="52" t="s">
        <v>115</v>
      </c>
      <c r="N263" s="52" t="s">
        <v>3</v>
      </c>
      <c r="O263" s="52" t="s">
        <v>175</v>
      </c>
      <c r="P263" s="47" t="s">
        <v>117</v>
      </c>
      <c r="Q263" s="52" t="s">
        <v>46</v>
      </c>
      <c r="R263" s="52" t="s">
        <v>117</v>
      </c>
      <c r="S263" s="52"/>
      <c r="T263" s="52" t="s">
        <v>2396</v>
      </c>
      <c r="U263" s="52" t="s">
        <v>2396</v>
      </c>
      <c r="V263" s="52" t="s">
        <v>2397</v>
      </c>
      <c r="W263" s="52" t="s">
        <v>2398</v>
      </c>
      <c r="X263" s="52" t="s">
        <v>117</v>
      </c>
      <c r="Y263" s="52" t="s">
        <v>121</v>
      </c>
      <c r="Z263" s="52" t="s">
        <v>121</v>
      </c>
      <c r="AA263" s="52" t="s">
        <v>121</v>
      </c>
      <c r="AB263" s="52">
        <v>2.0</v>
      </c>
      <c r="AC263" s="52" t="s">
        <v>121</v>
      </c>
      <c r="AD263" s="52" t="s">
        <v>122</v>
      </c>
      <c r="AE263" s="52" t="s">
        <v>121</v>
      </c>
      <c r="AF263" s="52" t="s">
        <v>122</v>
      </c>
      <c r="AG263" s="52" t="s">
        <v>121</v>
      </c>
      <c r="AH263" s="52" t="s">
        <v>122</v>
      </c>
      <c r="AI263" s="52" t="s">
        <v>121</v>
      </c>
      <c r="AJ263" s="52" t="s">
        <v>121</v>
      </c>
      <c r="AK263" s="52" t="s">
        <v>117</v>
      </c>
      <c r="AL263" s="52" t="s">
        <v>137</v>
      </c>
      <c r="AM263" s="52" t="s">
        <v>123</v>
      </c>
      <c r="AN263" s="52" t="s">
        <v>121</v>
      </c>
      <c r="AO263" s="53"/>
      <c r="AP263" s="53"/>
      <c r="AQ263" s="52" t="s">
        <v>181</v>
      </c>
      <c r="AR263" s="52" t="s">
        <v>2399</v>
      </c>
      <c r="AS263" s="52" t="s">
        <v>2400</v>
      </c>
      <c r="AT263" s="52" t="s">
        <v>117</v>
      </c>
      <c r="AU263" s="52" t="s">
        <v>117</v>
      </c>
      <c r="AV263" s="52" t="s">
        <v>117</v>
      </c>
      <c r="AW263" s="52" t="s">
        <v>117</v>
      </c>
      <c r="AX263" s="53"/>
      <c r="AY263" s="53"/>
      <c r="AZ263" s="53"/>
      <c r="BA263" s="53"/>
      <c r="BB263" s="53"/>
      <c r="BC263" s="54"/>
    </row>
    <row r="264" ht="15.75" customHeight="1">
      <c r="A264" s="51" t="s">
        <v>2401</v>
      </c>
      <c r="B264" s="52">
        <v>41.0</v>
      </c>
      <c r="C264" s="53"/>
      <c r="D264" s="52" t="s">
        <v>2402</v>
      </c>
      <c r="E264" s="52" t="s">
        <v>2403</v>
      </c>
      <c r="F264" s="52" t="s">
        <v>2404</v>
      </c>
      <c r="G264" s="52" t="s">
        <v>109</v>
      </c>
      <c r="H264" s="52" t="s">
        <v>2405</v>
      </c>
      <c r="I264" s="52" t="s">
        <v>163</v>
      </c>
      <c r="J264" s="52" t="s">
        <v>2406</v>
      </c>
      <c r="K264" s="53"/>
      <c r="L264" s="52" t="s">
        <v>270</v>
      </c>
      <c r="M264" s="52" t="s">
        <v>271</v>
      </c>
      <c r="N264" s="52" t="s">
        <v>3</v>
      </c>
      <c r="O264" s="52" t="s">
        <v>272</v>
      </c>
      <c r="P264" s="47" t="s">
        <v>117</v>
      </c>
      <c r="Q264" s="52" t="s">
        <v>48</v>
      </c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7"/>
      <c r="AJ264" s="53"/>
      <c r="AK264" s="53"/>
      <c r="AL264" s="57"/>
      <c r="AM264" s="53"/>
      <c r="AN264" s="53"/>
      <c r="AO264" s="53"/>
      <c r="AP264" s="53"/>
      <c r="AQ264" s="53"/>
      <c r="AR264" s="53"/>
      <c r="AS264" s="53"/>
      <c r="AT264" s="57"/>
      <c r="AU264" s="57"/>
      <c r="AV264" s="52" t="s">
        <v>117</v>
      </c>
      <c r="AW264" s="57"/>
      <c r="AX264" s="53"/>
      <c r="AY264" s="53"/>
      <c r="AZ264" s="53"/>
      <c r="BA264" s="53"/>
      <c r="BB264" s="53"/>
      <c r="BC264" s="54"/>
    </row>
    <row r="265" ht="15.75" customHeight="1">
      <c r="A265" s="51" t="s">
        <v>2407</v>
      </c>
      <c r="B265" s="52">
        <v>31.0</v>
      </c>
      <c r="C265" s="53"/>
      <c r="D265" s="52" t="s">
        <v>2408</v>
      </c>
      <c r="E265" s="52" t="s">
        <v>2409</v>
      </c>
      <c r="F265" s="52" t="s">
        <v>2410</v>
      </c>
      <c r="G265" s="52" t="s">
        <v>109</v>
      </c>
      <c r="H265" s="52" t="s">
        <v>2411</v>
      </c>
      <c r="I265" s="52" t="s">
        <v>111</v>
      </c>
      <c r="J265" s="52" t="s">
        <v>2412</v>
      </c>
      <c r="K265" s="53"/>
      <c r="L265" s="52" t="s">
        <v>245</v>
      </c>
      <c r="M265" s="52" t="s">
        <v>246</v>
      </c>
      <c r="N265" s="52" t="s">
        <v>42</v>
      </c>
      <c r="O265" s="52" t="s">
        <v>116</v>
      </c>
      <c r="P265" s="48"/>
      <c r="Q265" s="52" t="s">
        <v>44</v>
      </c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7"/>
      <c r="AJ265" s="53"/>
      <c r="AK265" s="53"/>
      <c r="AL265" s="57"/>
      <c r="AM265" s="53"/>
      <c r="AN265" s="53"/>
      <c r="AO265" s="53"/>
      <c r="AP265" s="53"/>
      <c r="AQ265" s="53"/>
      <c r="AR265" s="53"/>
      <c r="AS265" s="53"/>
      <c r="AT265" s="52" t="s">
        <v>117</v>
      </c>
      <c r="AU265" s="52" t="s">
        <v>117</v>
      </c>
      <c r="AV265" s="52" t="s">
        <v>117</v>
      </c>
      <c r="AW265" s="57"/>
      <c r="AX265" s="53"/>
      <c r="AY265" s="53"/>
      <c r="AZ265" s="53"/>
      <c r="BA265" s="53"/>
      <c r="BB265" s="53"/>
      <c r="BC265" s="54"/>
    </row>
    <row r="266" ht="15.75" customHeight="1">
      <c r="A266" s="51" t="s">
        <v>2413</v>
      </c>
      <c r="B266" s="52">
        <v>35.0</v>
      </c>
      <c r="C266" s="53"/>
      <c r="D266" s="52" t="s">
        <v>2414</v>
      </c>
      <c r="E266" s="52" t="s">
        <v>2415</v>
      </c>
      <c r="F266" s="52" t="s">
        <v>2416</v>
      </c>
      <c r="G266" s="52" t="s">
        <v>109</v>
      </c>
      <c r="H266" s="52" t="s">
        <v>2417</v>
      </c>
      <c r="I266" s="52" t="s">
        <v>163</v>
      </c>
      <c r="J266" s="52" t="s">
        <v>2418</v>
      </c>
      <c r="K266" s="53"/>
      <c r="L266" s="52" t="s">
        <v>205</v>
      </c>
      <c r="M266" s="52" t="s">
        <v>206</v>
      </c>
      <c r="N266" s="52" t="s">
        <v>3</v>
      </c>
      <c r="O266" s="52" t="s">
        <v>519</v>
      </c>
      <c r="P266" s="47" t="s">
        <v>117</v>
      </c>
      <c r="Q266" s="52" t="s">
        <v>48</v>
      </c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7"/>
      <c r="AF266" s="53"/>
      <c r="AG266" s="57"/>
      <c r="AH266" s="53"/>
      <c r="AI266" s="57"/>
      <c r="AJ266" s="53"/>
      <c r="AK266" s="53"/>
      <c r="AL266" s="57"/>
      <c r="AM266" s="57"/>
      <c r="AN266" s="53"/>
      <c r="AO266" s="53"/>
      <c r="AP266" s="53"/>
      <c r="AQ266" s="53"/>
      <c r="AR266" s="53"/>
      <c r="AS266" s="53"/>
      <c r="AT266" s="52" t="s">
        <v>117</v>
      </c>
      <c r="AU266" s="52" t="s">
        <v>117</v>
      </c>
      <c r="AV266" s="52" t="s">
        <v>117</v>
      </c>
      <c r="AW266" s="57"/>
      <c r="AX266" s="53"/>
      <c r="AY266" s="53"/>
      <c r="AZ266" s="53"/>
      <c r="BA266" s="53"/>
      <c r="BB266" s="53"/>
      <c r="BC266" s="54"/>
    </row>
    <row r="267" ht="15.75" customHeight="1">
      <c r="A267" s="51" t="s">
        <v>2419</v>
      </c>
      <c r="B267" s="52">
        <v>36.0</v>
      </c>
      <c r="C267" s="53"/>
      <c r="D267" s="52" t="s">
        <v>2420</v>
      </c>
      <c r="E267" s="52" t="s">
        <v>2421</v>
      </c>
      <c r="F267" s="52" t="s">
        <v>2422</v>
      </c>
      <c r="G267" s="52" t="s">
        <v>109</v>
      </c>
      <c r="H267" s="52" t="s">
        <v>2423</v>
      </c>
      <c r="I267" s="52" t="s">
        <v>111</v>
      </c>
      <c r="J267" s="52" t="s">
        <v>2424</v>
      </c>
      <c r="K267" s="53"/>
      <c r="L267" s="52" t="s">
        <v>753</v>
      </c>
      <c r="M267" s="52" t="s">
        <v>754</v>
      </c>
      <c r="N267" s="52" t="s">
        <v>42</v>
      </c>
      <c r="O267" s="53"/>
      <c r="P267" s="47" t="s">
        <v>121</v>
      </c>
      <c r="Q267" s="52" t="s">
        <v>50</v>
      </c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7"/>
      <c r="AH267" s="53"/>
      <c r="AI267" s="57"/>
      <c r="AJ267" s="53"/>
      <c r="AK267" s="53"/>
      <c r="AL267" s="57"/>
      <c r="AM267" s="57"/>
      <c r="AN267" s="57"/>
      <c r="AO267" s="53"/>
      <c r="AP267" s="53"/>
      <c r="AQ267" s="53"/>
      <c r="AR267" s="53"/>
      <c r="AS267" s="53"/>
      <c r="AT267" s="53"/>
      <c r="AU267" s="53"/>
      <c r="AV267" s="52" t="s">
        <v>121</v>
      </c>
      <c r="AW267" s="57"/>
      <c r="AX267" s="53"/>
      <c r="AY267" s="53"/>
      <c r="AZ267" s="53"/>
      <c r="BA267" s="53"/>
      <c r="BB267" s="53"/>
      <c r="BC267" s="54"/>
    </row>
    <row r="268" ht="15.75" customHeight="1">
      <c r="A268" s="51" t="s">
        <v>2425</v>
      </c>
      <c r="B268" s="52">
        <v>40.0</v>
      </c>
      <c r="C268" s="53"/>
      <c r="D268" s="52" t="s">
        <v>2426</v>
      </c>
      <c r="E268" s="52" t="s">
        <v>2427</v>
      </c>
      <c r="F268" s="52" t="s">
        <v>2428</v>
      </c>
      <c r="G268" s="52" t="s">
        <v>109</v>
      </c>
      <c r="H268" s="52" t="s">
        <v>2429</v>
      </c>
      <c r="I268" s="52" t="s">
        <v>163</v>
      </c>
      <c r="J268" s="56">
        <v>39539.0</v>
      </c>
      <c r="K268" s="52">
        <v>8.01046184082E11</v>
      </c>
      <c r="L268" s="52" t="s">
        <v>114</v>
      </c>
      <c r="M268" s="52" t="s">
        <v>115</v>
      </c>
      <c r="N268" s="52" t="s">
        <v>3</v>
      </c>
      <c r="O268" s="52" t="s">
        <v>175</v>
      </c>
      <c r="P268" s="47" t="s">
        <v>117</v>
      </c>
      <c r="Q268" s="52" t="s">
        <v>46</v>
      </c>
      <c r="R268" s="52" t="s">
        <v>117</v>
      </c>
      <c r="S268" s="52"/>
      <c r="T268" s="52" t="s">
        <v>2430</v>
      </c>
      <c r="U268" s="52" t="s">
        <v>2431</v>
      </c>
      <c r="V268" s="52" t="s">
        <v>2432</v>
      </c>
      <c r="W268" s="52" t="s">
        <v>2433</v>
      </c>
      <c r="X268" s="52" t="s">
        <v>117</v>
      </c>
      <c r="Y268" s="52" t="s">
        <v>117</v>
      </c>
      <c r="Z268" s="52" t="s">
        <v>117</v>
      </c>
      <c r="AA268" s="52" t="s">
        <v>121</v>
      </c>
      <c r="AB268" s="52">
        <v>4.0</v>
      </c>
      <c r="AC268" s="52" t="s">
        <v>121</v>
      </c>
      <c r="AD268" s="52" t="s">
        <v>122</v>
      </c>
      <c r="AE268" s="52" t="s">
        <v>121</v>
      </c>
      <c r="AF268" s="52" t="s">
        <v>122</v>
      </c>
      <c r="AG268" s="52" t="s">
        <v>117</v>
      </c>
      <c r="AH268" s="52" t="s">
        <v>2434</v>
      </c>
      <c r="AI268" s="52" t="s">
        <v>121</v>
      </c>
      <c r="AJ268" s="52" t="s">
        <v>121</v>
      </c>
      <c r="AK268" s="52" t="s">
        <v>117</v>
      </c>
      <c r="AL268" s="52" t="s">
        <v>137</v>
      </c>
      <c r="AM268" s="52" t="s">
        <v>138</v>
      </c>
      <c r="AN268" s="52" t="s">
        <v>121</v>
      </c>
      <c r="AO268" s="53"/>
      <c r="AP268" s="53"/>
      <c r="AQ268" s="52" t="s">
        <v>2435</v>
      </c>
      <c r="AR268" s="52" t="s">
        <v>421</v>
      </c>
      <c r="AS268" s="52" t="s">
        <v>124</v>
      </c>
      <c r="AT268" s="52" t="s">
        <v>117</v>
      </c>
      <c r="AU268" s="52" t="s">
        <v>117</v>
      </c>
      <c r="AV268" s="52" t="s">
        <v>117</v>
      </c>
      <c r="AW268" s="52" t="s">
        <v>117</v>
      </c>
      <c r="AX268" s="53"/>
      <c r="AY268" s="53"/>
      <c r="AZ268" s="53"/>
      <c r="BA268" s="53"/>
      <c r="BB268" s="53"/>
      <c r="BC268" s="54"/>
    </row>
    <row r="269" ht="15.75" customHeight="1">
      <c r="A269" s="51" t="s">
        <v>2436</v>
      </c>
      <c r="B269" s="52">
        <v>35.0</v>
      </c>
      <c r="C269" s="53"/>
      <c r="D269" s="52" t="s">
        <v>2437</v>
      </c>
      <c r="E269" s="52" t="s">
        <v>2438</v>
      </c>
      <c r="F269" s="52" t="s">
        <v>2439</v>
      </c>
      <c r="G269" s="52" t="s">
        <v>109</v>
      </c>
      <c r="H269" s="52" t="s">
        <v>2440</v>
      </c>
      <c r="I269" s="52" t="s">
        <v>111</v>
      </c>
      <c r="J269" s="56">
        <v>39725.0</v>
      </c>
      <c r="K269" s="52">
        <v>8.04100457089E11</v>
      </c>
      <c r="L269" s="52" t="s">
        <v>229</v>
      </c>
      <c r="M269" s="52" t="s">
        <v>115</v>
      </c>
      <c r="N269" s="52" t="s">
        <v>3</v>
      </c>
      <c r="O269" s="52" t="s">
        <v>272</v>
      </c>
      <c r="P269" s="47" t="s">
        <v>117</v>
      </c>
      <c r="Q269" s="52" t="s">
        <v>46</v>
      </c>
      <c r="R269" s="52" t="s">
        <v>121</v>
      </c>
      <c r="S269" s="52"/>
      <c r="T269" s="52" t="s">
        <v>2441</v>
      </c>
      <c r="U269" s="52" t="s">
        <v>2442</v>
      </c>
      <c r="V269" s="52" t="s">
        <v>2442</v>
      </c>
      <c r="W269" s="52" t="s">
        <v>2443</v>
      </c>
      <c r="X269" s="52" t="s">
        <v>117</v>
      </c>
      <c r="Y269" s="52" t="s">
        <v>121</v>
      </c>
      <c r="Z269" s="52" t="s">
        <v>117</v>
      </c>
      <c r="AA269" s="52" t="s">
        <v>121</v>
      </c>
      <c r="AB269" s="52">
        <v>6.0</v>
      </c>
      <c r="AC269" s="52" t="s">
        <v>121</v>
      </c>
      <c r="AD269" s="52" t="s">
        <v>122</v>
      </c>
      <c r="AE269" s="52" t="s">
        <v>121</v>
      </c>
      <c r="AF269" s="52" t="s">
        <v>122</v>
      </c>
      <c r="AG269" s="52" t="s">
        <v>121</v>
      </c>
      <c r="AH269" s="52" t="s">
        <v>122</v>
      </c>
      <c r="AI269" s="52" t="s">
        <v>117</v>
      </c>
      <c r="AJ269" s="52" t="s">
        <v>121</v>
      </c>
      <c r="AK269" s="52" t="s">
        <v>117</v>
      </c>
      <c r="AL269" s="52" t="s">
        <v>632</v>
      </c>
      <c r="AM269" s="52" t="s">
        <v>138</v>
      </c>
      <c r="AN269" s="52" t="s">
        <v>121</v>
      </c>
      <c r="AO269" s="53"/>
      <c r="AP269" s="53"/>
      <c r="AQ269" s="52" t="s">
        <v>2444</v>
      </c>
      <c r="AR269" s="52" t="s">
        <v>2445</v>
      </c>
      <c r="AS269" s="52" t="s">
        <v>2446</v>
      </c>
      <c r="AT269" s="52" t="s">
        <v>117</v>
      </c>
      <c r="AU269" s="52" t="s">
        <v>117</v>
      </c>
      <c r="AV269" s="52" t="s">
        <v>117</v>
      </c>
      <c r="AW269" s="52" t="s">
        <v>117</v>
      </c>
      <c r="AX269" s="53"/>
      <c r="AY269" s="53"/>
      <c r="AZ269" s="53"/>
      <c r="BA269" s="53"/>
      <c r="BB269" s="53"/>
      <c r="BC269" s="54"/>
    </row>
    <row r="270" ht="15.75" customHeight="1">
      <c r="A270" s="51" t="s">
        <v>2447</v>
      </c>
      <c r="B270" s="52">
        <v>42.0</v>
      </c>
      <c r="C270" s="53"/>
      <c r="D270" s="52" t="s">
        <v>2448</v>
      </c>
      <c r="E270" s="52" t="s">
        <v>2449</v>
      </c>
      <c r="F270" s="52" t="s">
        <v>2450</v>
      </c>
      <c r="G270" s="52" t="s">
        <v>109</v>
      </c>
      <c r="H270" s="52" t="s">
        <v>2451</v>
      </c>
      <c r="I270" s="52" t="s">
        <v>111</v>
      </c>
      <c r="J270" s="56">
        <v>39274.0</v>
      </c>
      <c r="K270" s="52">
        <v>7.11071138087E11</v>
      </c>
      <c r="L270" s="52" t="s">
        <v>229</v>
      </c>
      <c r="M270" s="52" t="s">
        <v>115</v>
      </c>
      <c r="N270" s="52" t="s">
        <v>3</v>
      </c>
      <c r="O270" s="52" t="s">
        <v>272</v>
      </c>
      <c r="P270" s="47" t="s">
        <v>117</v>
      </c>
      <c r="Q270" s="52" t="s">
        <v>46</v>
      </c>
      <c r="R270" s="52" t="s">
        <v>117</v>
      </c>
      <c r="S270" s="52"/>
      <c r="T270" s="52" t="s">
        <v>2452</v>
      </c>
      <c r="U270" s="52" t="s">
        <v>2452</v>
      </c>
      <c r="V270" s="52" t="s">
        <v>2453</v>
      </c>
      <c r="W270" s="52" t="s">
        <v>2454</v>
      </c>
      <c r="X270" s="52" t="s">
        <v>117</v>
      </c>
      <c r="Y270" s="52" t="s">
        <v>121</v>
      </c>
      <c r="Z270" s="52" t="s">
        <v>117</v>
      </c>
      <c r="AA270" s="52" t="s">
        <v>121</v>
      </c>
      <c r="AB270" s="52">
        <v>11.0</v>
      </c>
      <c r="AC270" s="52" t="s">
        <v>121</v>
      </c>
      <c r="AD270" s="52" t="s">
        <v>122</v>
      </c>
      <c r="AE270" s="52" t="s">
        <v>121</v>
      </c>
      <c r="AF270" s="52" t="s">
        <v>122</v>
      </c>
      <c r="AG270" s="52" t="s">
        <v>121</v>
      </c>
      <c r="AH270" s="52" t="s">
        <v>122</v>
      </c>
      <c r="AI270" s="52" t="s">
        <v>117</v>
      </c>
      <c r="AJ270" s="52" t="s">
        <v>121</v>
      </c>
      <c r="AK270" s="52" t="s">
        <v>117</v>
      </c>
      <c r="AL270" s="52" t="s">
        <v>137</v>
      </c>
      <c r="AM270" s="52" t="s">
        <v>138</v>
      </c>
      <c r="AN270" s="52" t="s">
        <v>121</v>
      </c>
      <c r="AO270" s="53"/>
      <c r="AP270" s="53"/>
      <c r="AQ270" s="52" t="s">
        <v>180</v>
      </c>
      <c r="AR270" s="52" t="s">
        <v>125</v>
      </c>
      <c r="AS270" s="52" t="s">
        <v>2455</v>
      </c>
      <c r="AT270" s="52" t="s">
        <v>117</v>
      </c>
      <c r="AU270" s="52" t="s">
        <v>117</v>
      </c>
      <c r="AV270" s="52" t="s">
        <v>117</v>
      </c>
      <c r="AW270" s="52" t="s">
        <v>117</v>
      </c>
      <c r="AX270" s="53"/>
      <c r="AY270" s="53"/>
      <c r="AZ270" s="53"/>
      <c r="BA270" s="53"/>
      <c r="BB270" s="53"/>
      <c r="BC270" s="54"/>
    </row>
    <row r="271" ht="15.75" customHeight="1">
      <c r="A271" s="51" t="s">
        <v>2456</v>
      </c>
      <c r="B271" s="52">
        <v>36.0</v>
      </c>
      <c r="C271" s="53"/>
      <c r="D271" s="52" t="s">
        <v>2457</v>
      </c>
      <c r="E271" s="52" t="s">
        <v>2458</v>
      </c>
      <c r="F271" s="52" t="s">
        <v>2459</v>
      </c>
      <c r="G271" s="52" t="s">
        <v>109</v>
      </c>
      <c r="H271" s="52" t="s">
        <v>2460</v>
      </c>
      <c r="I271" s="52" t="s">
        <v>163</v>
      </c>
      <c r="J271" s="56">
        <v>38909.0</v>
      </c>
      <c r="K271" s="52">
        <v>6.11075554083E11</v>
      </c>
      <c r="L271" s="52" t="s">
        <v>114</v>
      </c>
      <c r="M271" s="52" t="s">
        <v>115</v>
      </c>
      <c r="N271" s="52" t="s">
        <v>3</v>
      </c>
      <c r="O271" s="52" t="s">
        <v>437</v>
      </c>
      <c r="P271" s="47" t="s">
        <v>117</v>
      </c>
      <c r="Q271" s="52" t="s">
        <v>46</v>
      </c>
      <c r="R271" s="52" t="s">
        <v>117</v>
      </c>
      <c r="S271" s="52"/>
      <c r="T271" s="52" t="s">
        <v>2461</v>
      </c>
      <c r="U271" s="52" t="s">
        <v>2462</v>
      </c>
      <c r="V271" s="52" t="s">
        <v>2463</v>
      </c>
      <c r="W271" s="52" t="s">
        <v>2464</v>
      </c>
      <c r="X271" s="52" t="s">
        <v>117</v>
      </c>
      <c r="Y271" s="52" t="s">
        <v>117</v>
      </c>
      <c r="Z271" s="52" t="s">
        <v>117</v>
      </c>
      <c r="AA271" s="52" t="s">
        <v>121</v>
      </c>
      <c r="AB271" s="52">
        <v>4.0</v>
      </c>
      <c r="AC271" s="52" t="s">
        <v>117</v>
      </c>
      <c r="AD271" s="52" t="s">
        <v>2326</v>
      </c>
      <c r="AE271" s="52" t="s">
        <v>121</v>
      </c>
      <c r="AF271" s="52" t="s">
        <v>122</v>
      </c>
      <c r="AG271" s="52" t="s">
        <v>121</v>
      </c>
      <c r="AH271" s="52" t="s">
        <v>122</v>
      </c>
      <c r="AI271" s="52" t="s">
        <v>117</v>
      </c>
      <c r="AJ271" s="52" t="s">
        <v>121</v>
      </c>
      <c r="AK271" s="52" t="s">
        <v>117</v>
      </c>
      <c r="AL271" s="52" t="s">
        <v>137</v>
      </c>
      <c r="AM271" s="52" t="s">
        <v>221</v>
      </c>
      <c r="AN271" s="52" t="s">
        <v>121</v>
      </c>
      <c r="AO271" s="53"/>
      <c r="AP271" s="53"/>
      <c r="AQ271" s="52" t="s">
        <v>816</v>
      </c>
      <c r="AR271" s="52" t="s">
        <v>421</v>
      </c>
      <c r="AS271" s="52" t="s">
        <v>124</v>
      </c>
      <c r="AT271" s="52" t="s">
        <v>117</v>
      </c>
      <c r="AU271" s="52" t="s">
        <v>117</v>
      </c>
      <c r="AV271" s="52" t="s">
        <v>117</v>
      </c>
      <c r="AW271" s="52" t="s">
        <v>117</v>
      </c>
      <c r="AX271" s="53"/>
      <c r="AY271" s="53"/>
      <c r="AZ271" s="53"/>
      <c r="BA271" s="53"/>
      <c r="BB271" s="53"/>
      <c r="BC271" s="54"/>
    </row>
    <row r="272" ht="15.75" customHeight="1">
      <c r="A272" s="51" t="s">
        <v>2465</v>
      </c>
      <c r="B272" s="52">
        <v>40.0</v>
      </c>
      <c r="C272" s="53"/>
      <c r="D272" s="52" t="s">
        <v>2466</v>
      </c>
      <c r="E272" s="52" t="s">
        <v>2467</v>
      </c>
      <c r="F272" s="52" t="s">
        <v>2468</v>
      </c>
      <c r="G272" s="52" t="s">
        <v>109</v>
      </c>
      <c r="H272" s="52" t="s">
        <v>2469</v>
      </c>
      <c r="I272" s="52" t="s">
        <v>111</v>
      </c>
      <c r="J272" s="56">
        <v>39358.0</v>
      </c>
      <c r="K272" s="55" t="s">
        <v>2470</v>
      </c>
      <c r="L272" s="52" t="s">
        <v>472</v>
      </c>
      <c r="M272" s="52" t="s">
        <v>473</v>
      </c>
      <c r="N272" s="52" t="s">
        <v>3</v>
      </c>
      <c r="O272" s="52" t="s">
        <v>175</v>
      </c>
      <c r="P272" s="48"/>
      <c r="Q272" s="52" t="s">
        <v>50</v>
      </c>
      <c r="R272" s="52" t="s">
        <v>121</v>
      </c>
      <c r="S272" s="55"/>
      <c r="T272" s="55" t="s">
        <v>2471</v>
      </c>
      <c r="U272" s="55" t="s">
        <v>2472</v>
      </c>
      <c r="V272" s="55" t="s">
        <v>2473</v>
      </c>
      <c r="W272" s="52" t="s">
        <v>2474</v>
      </c>
      <c r="X272" s="52" t="s">
        <v>117</v>
      </c>
      <c r="Y272" s="52" t="s">
        <v>117</v>
      </c>
      <c r="Z272" s="52" t="s">
        <v>117</v>
      </c>
      <c r="AA272" s="52" t="s">
        <v>121</v>
      </c>
      <c r="AB272" s="52">
        <v>4.0</v>
      </c>
      <c r="AC272" s="52" t="s">
        <v>117</v>
      </c>
      <c r="AD272" s="52" t="s">
        <v>2475</v>
      </c>
      <c r="AE272" s="52" t="s">
        <v>117</v>
      </c>
      <c r="AF272" s="52" t="s">
        <v>2476</v>
      </c>
      <c r="AG272" s="52" t="s">
        <v>117</v>
      </c>
      <c r="AH272" s="52" t="s">
        <v>2477</v>
      </c>
      <c r="AI272" s="52" t="s">
        <v>117</v>
      </c>
      <c r="AJ272" s="52" t="s">
        <v>117</v>
      </c>
      <c r="AK272" s="52" t="s">
        <v>121</v>
      </c>
      <c r="AL272" s="52" t="s">
        <v>122</v>
      </c>
      <c r="AM272" s="52" t="s">
        <v>123</v>
      </c>
      <c r="AN272" s="52" t="s">
        <v>121</v>
      </c>
      <c r="AO272" s="53"/>
      <c r="AP272" s="53"/>
      <c r="AQ272" s="52" t="s">
        <v>125</v>
      </c>
      <c r="AR272" s="52" t="s">
        <v>805</v>
      </c>
      <c r="AS272" s="52" t="s">
        <v>1154</v>
      </c>
      <c r="AT272" s="52" t="s">
        <v>117</v>
      </c>
      <c r="AU272" s="52" t="s">
        <v>117</v>
      </c>
      <c r="AV272" s="52" t="s">
        <v>117</v>
      </c>
      <c r="AW272" s="52" t="s">
        <v>117</v>
      </c>
      <c r="AX272" s="53"/>
      <c r="AY272" s="53"/>
      <c r="AZ272" s="53"/>
      <c r="BA272" s="53"/>
      <c r="BB272" s="53"/>
      <c r="BC272" s="54"/>
    </row>
    <row r="273" ht="15.75" customHeight="1">
      <c r="A273" s="51" t="s">
        <v>2478</v>
      </c>
      <c r="B273" s="52">
        <v>38.0</v>
      </c>
      <c r="C273" s="53"/>
      <c r="D273" s="52" t="s">
        <v>2479</v>
      </c>
      <c r="E273" s="52" t="s">
        <v>2480</v>
      </c>
      <c r="F273" s="52" t="s">
        <v>2481</v>
      </c>
      <c r="G273" s="52" t="s">
        <v>109</v>
      </c>
      <c r="H273" s="52" t="s">
        <v>2482</v>
      </c>
      <c r="I273" s="52" t="s">
        <v>111</v>
      </c>
      <c r="J273" s="61">
        <v>39365.0</v>
      </c>
      <c r="K273" s="55" t="s">
        <v>2483</v>
      </c>
      <c r="L273" s="52" t="s">
        <v>1409</v>
      </c>
      <c r="M273" s="52" t="s">
        <v>1410</v>
      </c>
      <c r="N273" s="52" t="s">
        <v>3</v>
      </c>
      <c r="O273" s="52" t="s">
        <v>1440</v>
      </c>
      <c r="P273" s="47" t="s">
        <v>117</v>
      </c>
      <c r="Q273" s="52" t="s">
        <v>48</v>
      </c>
      <c r="R273" s="52" t="s">
        <v>121</v>
      </c>
      <c r="S273" s="55"/>
      <c r="T273" s="55" t="s">
        <v>2484</v>
      </c>
      <c r="U273" s="55" t="s">
        <v>2484</v>
      </c>
      <c r="V273" s="55" t="s">
        <v>2485</v>
      </c>
      <c r="W273" s="52" t="s">
        <v>2486</v>
      </c>
      <c r="X273" s="52" t="s">
        <v>117</v>
      </c>
      <c r="Y273" s="52" t="s">
        <v>121</v>
      </c>
      <c r="Z273" s="52" t="s">
        <v>117</v>
      </c>
      <c r="AA273" s="52" t="s">
        <v>121</v>
      </c>
      <c r="AB273" s="52">
        <v>5.0</v>
      </c>
      <c r="AC273" s="52" t="s">
        <v>121</v>
      </c>
      <c r="AD273" s="52" t="s">
        <v>122</v>
      </c>
      <c r="AE273" s="52" t="s">
        <v>121</v>
      </c>
      <c r="AF273" s="52" t="s">
        <v>122</v>
      </c>
      <c r="AG273" s="52" t="s">
        <v>117</v>
      </c>
      <c r="AH273" s="52" t="s">
        <v>2487</v>
      </c>
      <c r="AI273" s="52" t="s">
        <v>121</v>
      </c>
      <c r="AJ273" s="52" t="s">
        <v>121</v>
      </c>
      <c r="AK273" s="52" t="s">
        <v>117</v>
      </c>
      <c r="AL273" s="52" t="s">
        <v>137</v>
      </c>
      <c r="AM273" s="52" t="s">
        <v>138</v>
      </c>
      <c r="AN273" s="52" t="s">
        <v>121</v>
      </c>
      <c r="AO273" s="53"/>
      <c r="AP273" s="53"/>
      <c r="AQ273" s="52" t="s">
        <v>406</v>
      </c>
      <c r="AR273" s="52" t="s">
        <v>263</v>
      </c>
      <c r="AS273" s="52" t="s">
        <v>2488</v>
      </c>
      <c r="AT273" s="52" t="s">
        <v>117</v>
      </c>
      <c r="AU273" s="52" t="s">
        <v>117</v>
      </c>
      <c r="AV273" s="52" t="s">
        <v>117</v>
      </c>
      <c r="AW273" s="57"/>
      <c r="AX273" s="53"/>
      <c r="AY273" s="53"/>
      <c r="AZ273" s="53"/>
      <c r="BA273" s="53"/>
      <c r="BB273" s="53"/>
      <c r="BC273" s="54"/>
    </row>
    <row r="274" ht="15.75" customHeight="1">
      <c r="A274" s="51" t="s">
        <v>2489</v>
      </c>
      <c r="B274" s="52">
        <v>38.0</v>
      </c>
      <c r="C274" s="53"/>
      <c r="D274" s="52" t="s">
        <v>2490</v>
      </c>
      <c r="E274" s="52" t="s">
        <v>2491</v>
      </c>
      <c r="F274" s="52" t="s">
        <v>2492</v>
      </c>
      <c r="G274" s="52" t="s">
        <v>109</v>
      </c>
      <c r="H274" s="52" t="s">
        <v>2493</v>
      </c>
      <c r="I274" s="52" t="s">
        <v>111</v>
      </c>
      <c r="J274" s="56">
        <v>39605.0</v>
      </c>
      <c r="K274" s="52">
        <v>8.06060897089E11</v>
      </c>
      <c r="L274" s="52" t="s">
        <v>879</v>
      </c>
      <c r="M274" s="52" t="s">
        <v>115</v>
      </c>
      <c r="N274" s="52" t="s">
        <v>3</v>
      </c>
      <c r="O274" s="52" t="s">
        <v>400</v>
      </c>
      <c r="P274" s="47" t="s">
        <v>117</v>
      </c>
      <c r="Q274" s="52" t="s">
        <v>46</v>
      </c>
      <c r="R274" s="52" t="s">
        <v>121</v>
      </c>
      <c r="S274" s="52"/>
      <c r="T274" s="52" t="s">
        <v>2494</v>
      </c>
      <c r="U274" s="52" t="s">
        <v>2494</v>
      </c>
      <c r="V274" s="52" t="s">
        <v>2495</v>
      </c>
      <c r="W274" s="52" t="s">
        <v>2496</v>
      </c>
      <c r="X274" s="52" t="s">
        <v>117</v>
      </c>
      <c r="Y274" s="52" t="s">
        <v>117</v>
      </c>
      <c r="Z274" s="52" t="s">
        <v>117</v>
      </c>
      <c r="AA274" s="52" t="s">
        <v>121</v>
      </c>
      <c r="AB274" s="52">
        <v>6.0</v>
      </c>
      <c r="AC274" s="52" t="s">
        <v>121</v>
      </c>
      <c r="AD274" s="52" t="s">
        <v>122</v>
      </c>
      <c r="AE274" s="52" t="s">
        <v>121</v>
      </c>
      <c r="AF274" s="52" t="s">
        <v>122</v>
      </c>
      <c r="AG274" s="52" t="s">
        <v>117</v>
      </c>
      <c r="AH274" s="52" t="s">
        <v>340</v>
      </c>
      <c r="AI274" s="52" t="s">
        <v>121</v>
      </c>
      <c r="AJ274" s="52" t="s">
        <v>121</v>
      </c>
      <c r="AK274" s="52" t="s">
        <v>117</v>
      </c>
      <c r="AL274" s="52" t="s">
        <v>137</v>
      </c>
      <c r="AM274" s="52" t="s">
        <v>138</v>
      </c>
      <c r="AN274" s="52" t="s">
        <v>121</v>
      </c>
      <c r="AO274" s="53"/>
      <c r="AP274" s="53"/>
      <c r="AQ274" s="52" t="s">
        <v>404</v>
      </c>
      <c r="AR274" s="52" t="s">
        <v>237</v>
      </c>
      <c r="AS274" s="52" t="s">
        <v>406</v>
      </c>
      <c r="AT274" s="52" t="s">
        <v>117</v>
      </c>
      <c r="AU274" s="52" t="s">
        <v>117</v>
      </c>
      <c r="AV274" s="52" t="s">
        <v>117</v>
      </c>
      <c r="AW274" s="52" t="s">
        <v>117</v>
      </c>
      <c r="AX274" s="53"/>
      <c r="AY274" s="53"/>
      <c r="AZ274" s="53"/>
      <c r="BA274" s="53"/>
      <c r="BB274" s="53"/>
      <c r="BC274" s="54"/>
    </row>
    <row r="275" ht="15.75" customHeight="1">
      <c r="A275" s="51" t="s">
        <v>2497</v>
      </c>
      <c r="B275" s="52">
        <v>42.0</v>
      </c>
      <c r="C275" s="53"/>
      <c r="D275" s="52" t="s">
        <v>2490</v>
      </c>
      <c r="E275" s="52" t="s">
        <v>2498</v>
      </c>
      <c r="F275" s="52" t="s">
        <v>2499</v>
      </c>
      <c r="G275" s="52" t="s">
        <v>109</v>
      </c>
      <c r="H275" s="52" t="s">
        <v>2500</v>
      </c>
      <c r="I275" s="52" t="s">
        <v>111</v>
      </c>
      <c r="J275" s="52" t="s">
        <v>2501</v>
      </c>
      <c r="K275" s="53"/>
      <c r="L275" s="52" t="s">
        <v>245</v>
      </c>
      <c r="M275" s="52" t="s">
        <v>246</v>
      </c>
      <c r="N275" s="52" t="s">
        <v>42</v>
      </c>
      <c r="O275" s="52" t="s">
        <v>116</v>
      </c>
      <c r="P275" s="48"/>
      <c r="Q275" s="52" t="s">
        <v>44</v>
      </c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7"/>
      <c r="AJ275" s="53"/>
      <c r="AK275" s="53"/>
      <c r="AL275" s="57"/>
      <c r="AM275" s="53"/>
      <c r="AN275" s="53"/>
      <c r="AO275" s="53"/>
      <c r="AP275" s="53"/>
      <c r="AQ275" s="53"/>
      <c r="AR275" s="53"/>
      <c r="AS275" s="53"/>
      <c r="AT275" s="52" t="s">
        <v>117</v>
      </c>
      <c r="AU275" s="52" t="s">
        <v>117</v>
      </c>
      <c r="AV275" s="52" t="s">
        <v>117</v>
      </c>
      <c r="AW275" s="57"/>
      <c r="AX275" s="53"/>
      <c r="AY275" s="53"/>
      <c r="AZ275" s="53"/>
      <c r="BA275" s="53"/>
      <c r="BB275" s="53"/>
      <c r="BC275" s="54"/>
    </row>
    <row r="276" ht="15.75" customHeight="1">
      <c r="A276" s="51" t="s">
        <v>2502</v>
      </c>
      <c r="B276" s="52">
        <v>39.0</v>
      </c>
      <c r="C276" s="53"/>
      <c r="D276" s="52" t="s">
        <v>2503</v>
      </c>
      <c r="E276" s="52" t="s">
        <v>2504</v>
      </c>
      <c r="F276" s="52" t="s">
        <v>2505</v>
      </c>
      <c r="G276" s="52" t="s">
        <v>109</v>
      </c>
      <c r="H276" s="52" t="s">
        <v>2506</v>
      </c>
      <c r="I276" s="52" t="s">
        <v>111</v>
      </c>
      <c r="J276" s="52" t="s">
        <v>2507</v>
      </c>
      <c r="K276" s="52">
        <v>8.05200765081E11</v>
      </c>
      <c r="L276" s="52" t="s">
        <v>498</v>
      </c>
      <c r="M276" s="52" t="s">
        <v>115</v>
      </c>
      <c r="N276" s="52" t="s">
        <v>3</v>
      </c>
      <c r="O276" s="52" t="s">
        <v>230</v>
      </c>
      <c r="P276" s="47" t="s">
        <v>117</v>
      </c>
      <c r="Q276" s="52" t="s">
        <v>46</v>
      </c>
      <c r="R276" s="52" t="s">
        <v>121</v>
      </c>
      <c r="S276" s="52"/>
      <c r="T276" s="52" t="s">
        <v>2508</v>
      </c>
      <c r="U276" s="52" t="s">
        <v>2508</v>
      </c>
      <c r="V276" s="52" t="s">
        <v>2509</v>
      </c>
      <c r="W276" s="52" t="s">
        <v>2510</v>
      </c>
      <c r="X276" s="52" t="s">
        <v>117</v>
      </c>
      <c r="Y276" s="52" t="s">
        <v>117</v>
      </c>
      <c r="Z276" s="52" t="s">
        <v>121</v>
      </c>
      <c r="AA276" s="52" t="s">
        <v>121</v>
      </c>
      <c r="AB276" s="52">
        <v>4.0</v>
      </c>
      <c r="AC276" s="52" t="s">
        <v>121</v>
      </c>
      <c r="AD276" s="52" t="s">
        <v>122</v>
      </c>
      <c r="AE276" s="52" t="s">
        <v>121</v>
      </c>
      <c r="AF276" s="52" t="s">
        <v>122</v>
      </c>
      <c r="AG276" s="52" t="s">
        <v>117</v>
      </c>
      <c r="AH276" s="52" t="s">
        <v>261</v>
      </c>
      <c r="AI276" s="52" t="s">
        <v>117</v>
      </c>
      <c r="AJ276" s="52" t="s">
        <v>121</v>
      </c>
      <c r="AK276" s="52" t="s">
        <v>121</v>
      </c>
      <c r="AL276" s="52" t="s">
        <v>122</v>
      </c>
      <c r="AM276" s="52" t="s">
        <v>138</v>
      </c>
      <c r="AN276" s="52" t="s">
        <v>121</v>
      </c>
      <c r="AO276" s="53"/>
      <c r="AP276" s="53"/>
      <c r="AQ276" s="52" t="s">
        <v>1115</v>
      </c>
      <c r="AR276" s="52" t="s">
        <v>1448</v>
      </c>
      <c r="AS276" s="52" t="s">
        <v>2511</v>
      </c>
      <c r="AT276" s="52" t="s">
        <v>117</v>
      </c>
      <c r="AU276" s="52" t="s">
        <v>117</v>
      </c>
      <c r="AV276" s="52" t="s">
        <v>117</v>
      </c>
      <c r="AW276" s="52" t="s">
        <v>117</v>
      </c>
      <c r="AX276" s="53"/>
      <c r="AY276" s="53"/>
      <c r="AZ276" s="53"/>
      <c r="BA276" s="53"/>
      <c r="BB276" s="53"/>
      <c r="BC276" s="54"/>
    </row>
    <row r="277" ht="15.75" customHeight="1">
      <c r="A277" s="51" t="s">
        <v>2512</v>
      </c>
      <c r="B277" s="52">
        <v>35.0</v>
      </c>
      <c r="C277" s="53"/>
      <c r="D277" s="52" t="s">
        <v>2513</v>
      </c>
      <c r="E277" s="52" t="s">
        <v>2514</v>
      </c>
      <c r="F277" s="52" t="s">
        <v>2515</v>
      </c>
      <c r="G277" s="52" t="s">
        <v>109</v>
      </c>
      <c r="H277" s="52" t="s">
        <v>2516</v>
      </c>
      <c r="I277" s="52" t="s">
        <v>111</v>
      </c>
      <c r="J277" s="52" t="s">
        <v>2517</v>
      </c>
      <c r="K277" s="52">
        <v>8.04181323085E11</v>
      </c>
      <c r="L277" s="52" t="s">
        <v>133</v>
      </c>
      <c r="M277" s="52" t="s">
        <v>115</v>
      </c>
      <c r="N277" s="52" t="s">
        <v>3</v>
      </c>
      <c r="O277" s="52" t="s">
        <v>175</v>
      </c>
      <c r="P277" s="47" t="s">
        <v>117</v>
      </c>
      <c r="Q277" s="52" t="s">
        <v>44</v>
      </c>
      <c r="R277" s="52" t="s">
        <v>117</v>
      </c>
      <c r="S277" s="52"/>
      <c r="T277" s="52">
        <v>7.14019897E8</v>
      </c>
      <c r="U277" s="52">
        <v>7.14019897E8</v>
      </c>
      <c r="V277" s="52">
        <v>8.42980685E8</v>
      </c>
      <c r="W277" s="52" t="s">
        <v>2518</v>
      </c>
      <c r="X277" s="52" t="s">
        <v>117</v>
      </c>
      <c r="Y277" s="52" t="s">
        <v>117</v>
      </c>
      <c r="Z277" s="52" t="s">
        <v>117</v>
      </c>
      <c r="AA277" s="52" t="s">
        <v>121</v>
      </c>
      <c r="AB277" s="52">
        <v>4.0</v>
      </c>
      <c r="AC277" s="52" t="s">
        <v>121</v>
      </c>
      <c r="AD277" s="52" t="s">
        <v>122</v>
      </c>
      <c r="AE277" s="52" t="s">
        <v>121</v>
      </c>
      <c r="AF277" s="52" t="s">
        <v>122</v>
      </c>
      <c r="AG277" s="52" t="s">
        <v>121</v>
      </c>
      <c r="AH277" s="52" t="s">
        <v>122</v>
      </c>
      <c r="AI277" s="52" t="s">
        <v>121</v>
      </c>
      <c r="AJ277" s="52" t="s">
        <v>121</v>
      </c>
      <c r="AK277" s="52" t="s">
        <v>121</v>
      </c>
      <c r="AL277" s="52" t="s">
        <v>122</v>
      </c>
      <c r="AM277" s="52" t="s">
        <v>138</v>
      </c>
      <c r="AN277" s="53"/>
      <c r="AO277" s="53"/>
      <c r="AP277" s="53"/>
      <c r="AQ277" s="52" t="s">
        <v>2519</v>
      </c>
      <c r="AR277" s="52" t="s">
        <v>2520</v>
      </c>
      <c r="AS277" s="52" t="s">
        <v>2521</v>
      </c>
      <c r="AT277" s="52" t="s">
        <v>117</v>
      </c>
      <c r="AU277" s="52" t="s">
        <v>117</v>
      </c>
      <c r="AV277" s="52" t="s">
        <v>117</v>
      </c>
      <c r="AW277" s="53"/>
      <c r="AX277" s="53"/>
      <c r="AY277" s="53"/>
      <c r="AZ277" s="53"/>
      <c r="BA277" s="53"/>
      <c r="BB277" s="53"/>
      <c r="BC277" s="54"/>
    </row>
    <row r="278" ht="15.75" customHeight="1">
      <c r="A278" s="51" t="s">
        <v>2522</v>
      </c>
      <c r="B278" s="52">
        <v>36.0</v>
      </c>
      <c r="C278" s="53"/>
      <c r="D278" s="52" t="s">
        <v>2523</v>
      </c>
      <c r="E278" s="52" t="s">
        <v>1601</v>
      </c>
      <c r="F278" s="52" t="s">
        <v>2524</v>
      </c>
      <c r="G278" s="52" t="s">
        <v>109</v>
      </c>
      <c r="H278" s="52" t="s">
        <v>2525</v>
      </c>
      <c r="I278" s="52" t="s">
        <v>111</v>
      </c>
      <c r="J278" s="56">
        <v>39570.0</v>
      </c>
      <c r="K278" s="60"/>
      <c r="L278" s="52" t="s">
        <v>1409</v>
      </c>
      <c r="M278" s="52" t="s">
        <v>1410</v>
      </c>
      <c r="N278" s="52" t="s">
        <v>3</v>
      </c>
      <c r="O278" s="52" t="s">
        <v>312</v>
      </c>
      <c r="P278" s="48"/>
      <c r="Q278" s="52" t="s">
        <v>48</v>
      </c>
      <c r="R278" s="52" t="s">
        <v>121</v>
      </c>
      <c r="S278" s="55"/>
      <c r="T278" s="55" t="s">
        <v>2526</v>
      </c>
      <c r="U278" s="55" t="s">
        <v>2526</v>
      </c>
      <c r="V278" s="55" t="s">
        <v>2527</v>
      </c>
      <c r="W278" s="52" t="s">
        <v>2528</v>
      </c>
      <c r="X278" s="52" t="s">
        <v>117</v>
      </c>
      <c r="Y278" s="52" t="s">
        <v>117</v>
      </c>
      <c r="Z278" s="52" t="s">
        <v>117</v>
      </c>
      <c r="AA278" s="52" t="s">
        <v>121</v>
      </c>
      <c r="AB278" s="52">
        <v>6.0</v>
      </c>
      <c r="AC278" s="52" t="s">
        <v>117</v>
      </c>
      <c r="AD278" s="52" t="s">
        <v>898</v>
      </c>
      <c r="AE278" s="52" t="s">
        <v>121</v>
      </c>
      <c r="AF278" s="52" t="s">
        <v>122</v>
      </c>
      <c r="AG278" s="52" t="s">
        <v>117</v>
      </c>
      <c r="AH278" s="52" t="s">
        <v>2529</v>
      </c>
      <c r="AI278" s="52" t="s">
        <v>117</v>
      </c>
      <c r="AJ278" s="52" t="s">
        <v>121</v>
      </c>
      <c r="AK278" s="52" t="s">
        <v>117</v>
      </c>
      <c r="AL278" s="52" t="s">
        <v>137</v>
      </c>
      <c r="AM278" s="52" t="s">
        <v>138</v>
      </c>
      <c r="AN278" s="52" t="s">
        <v>121</v>
      </c>
      <c r="AO278" s="53"/>
      <c r="AP278" s="53"/>
      <c r="AQ278" s="52" t="s">
        <v>317</v>
      </c>
      <c r="AR278" s="52" t="s">
        <v>318</v>
      </c>
      <c r="AS278" s="53"/>
      <c r="AT278" s="52" t="s">
        <v>117</v>
      </c>
      <c r="AU278" s="52" t="s">
        <v>117</v>
      </c>
      <c r="AV278" s="52" t="s">
        <v>121</v>
      </c>
      <c r="AW278" s="57"/>
      <c r="AX278" s="53"/>
      <c r="AY278" s="53"/>
      <c r="AZ278" s="53"/>
      <c r="BA278" s="53"/>
      <c r="BB278" s="53"/>
      <c r="BC278" s="54"/>
    </row>
    <row r="279" ht="15.75" customHeight="1">
      <c r="A279" s="51" t="s">
        <v>2530</v>
      </c>
      <c r="B279" s="52">
        <v>34.0</v>
      </c>
      <c r="C279" s="53"/>
      <c r="D279" s="52" t="s">
        <v>2531</v>
      </c>
      <c r="E279" s="52" t="s">
        <v>2532</v>
      </c>
      <c r="F279" s="52" t="s">
        <v>2533</v>
      </c>
      <c r="G279" s="52" t="s">
        <v>109</v>
      </c>
      <c r="H279" s="52" t="s">
        <v>2534</v>
      </c>
      <c r="I279" s="52" t="s">
        <v>163</v>
      </c>
      <c r="J279" s="56">
        <v>39245.0</v>
      </c>
      <c r="K279" s="52">
        <v>7.12066034083E11</v>
      </c>
      <c r="L279" s="52" t="s">
        <v>2535</v>
      </c>
      <c r="M279" s="52" t="s">
        <v>2536</v>
      </c>
      <c r="N279" s="52" t="s">
        <v>3</v>
      </c>
      <c r="O279" s="52" t="s">
        <v>1398</v>
      </c>
      <c r="P279" s="47" t="s">
        <v>117</v>
      </c>
      <c r="Q279" s="52" t="s">
        <v>44</v>
      </c>
      <c r="R279" s="52" t="s">
        <v>121</v>
      </c>
      <c r="S279" s="52"/>
      <c r="T279" s="58" t="s">
        <v>2537</v>
      </c>
      <c r="U279" s="58" t="s">
        <v>2537</v>
      </c>
      <c r="V279" s="58" t="s">
        <v>2538</v>
      </c>
      <c r="W279" s="52" t="s">
        <v>2539</v>
      </c>
      <c r="X279" s="52" t="s">
        <v>117</v>
      </c>
      <c r="Y279" s="52" t="s">
        <v>117</v>
      </c>
      <c r="Z279" s="52" t="s">
        <v>117</v>
      </c>
      <c r="AA279" s="52" t="s">
        <v>121</v>
      </c>
      <c r="AB279" s="52">
        <v>12.0</v>
      </c>
      <c r="AC279" s="52" t="s">
        <v>121</v>
      </c>
      <c r="AD279" s="52" t="s">
        <v>122</v>
      </c>
      <c r="AE279" s="52" t="s">
        <v>117</v>
      </c>
      <c r="AF279" s="52" t="s">
        <v>2540</v>
      </c>
      <c r="AG279" s="52" t="s">
        <v>117</v>
      </c>
      <c r="AH279" s="52" t="s">
        <v>2541</v>
      </c>
      <c r="AI279" s="52" t="s">
        <v>121</v>
      </c>
      <c r="AJ279" s="52" t="s">
        <v>121</v>
      </c>
      <c r="AK279" s="52" t="s">
        <v>117</v>
      </c>
      <c r="AL279" s="52" t="s">
        <v>137</v>
      </c>
      <c r="AM279" s="57"/>
      <c r="AN279" s="53"/>
      <c r="AO279" s="53"/>
      <c r="AP279" s="53"/>
      <c r="AQ279" s="52" t="s">
        <v>404</v>
      </c>
      <c r="AR279" s="52" t="s">
        <v>2542</v>
      </c>
      <c r="AS279" s="52" t="s">
        <v>2543</v>
      </c>
      <c r="AT279" s="52" t="s">
        <v>117</v>
      </c>
      <c r="AU279" s="52" t="s">
        <v>117</v>
      </c>
      <c r="AV279" s="52" t="s">
        <v>117</v>
      </c>
      <c r="AW279" s="53"/>
      <c r="AX279" s="53"/>
      <c r="AY279" s="53"/>
      <c r="AZ279" s="53"/>
      <c r="BA279" s="53"/>
      <c r="BB279" s="53"/>
      <c r="BC279" s="54"/>
    </row>
    <row r="280" ht="15.75" customHeight="1">
      <c r="A280" s="51" t="s">
        <v>2544</v>
      </c>
      <c r="B280" s="52">
        <v>39.0</v>
      </c>
      <c r="C280" s="53"/>
      <c r="D280" s="52" t="s">
        <v>2545</v>
      </c>
      <c r="E280" s="52" t="s">
        <v>2546</v>
      </c>
      <c r="F280" s="52" t="s">
        <v>2547</v>
      </c>
      <c r="G280" s="52" t="s">
        <v>109</v>
      </c>
      <c r="H280" s="52" t="s">
        <v>2548</v>
      </c>
      <c r="I280" s="52" t="s">
        <v>163</v>
      </c>
      <c r="J280" s="56">
        <v>39212.0</v>
      </c>
      <c r="K280" s="52">
        <v>7.10056163086E11</v>
      </c>
      <c r="L280" s="52" t="s">
        <v>114</v>
      </c>
      <c r="M280" s="52" t="s">
        <v>115</v>
      </c>
      <c r="N280" s="52" t="s">
        <v>3</v>
      </c>
      <c r="O280" s="52" t="s">
        <v>437</v>
      </c>
      <c r="P280" s="47" t="s">
        <v>117</v>
      </c>
      <c r="Q280" s="52" t="s">
        <v>46</v>
      </c>
      <c r="R280" s="52" t="s">
        <v>117</v>
      </c>
      <c r="S280" s="52"/>
      <c r="T280" s="52" t="s">
        <v>2549</v>
      </c>
      <c r="U280" s="52" t="s">
        <v>2549</v>
      </c>
      <c r="V280" s="52" t="s">
        <v>2550</v>
      </c>
      <c r="W280" s="52" t="s">
        <v>2551</v>
      </c>
      <c r="X280" s="52" t="s">
        <v>121</v>
      </c>
      <c r="Y280" s="52" t="s">
        <v>117</v>
      </c>
      <c r="Z280" s="52" t="s">
        <v>121</v>
      </c>
      <c r="AA280" s="52" t="s">
        <v>117</v>
      </c>
      <c r="AB280" s="52">
        <v>5.0</v>
      </c>
      <c r="AC280" s="52" t="s">
        <v>121</v>
      </c>
      <c r="AD280" s="52" t="s">
        <v>122</v>
      </c>
      <c r="AE280" s="52" t="s">
        <v>121</v>
      </c>
      <c r="AF280" s="52" t="s">
        <v>122</v>
      </c>
      <c r="AG280" s="52" t="s">
        <v>117</v>
      </c>
      <c r="AH280" s="52" t="s">
        <v>2552</v>
      </c>
      <c r="AI280" s="52" t="s">
        <v>121</v>
      </c>
      <c r="AJ280" s="52" t="s">
        <v>121</v>
      </c>
      <c r="AK280" s="52" t="s">
        <v>117</v>
      </c>
      <c r="AL280" s="52" t="s">
        <v>137</v>
      </c>
      <c r="AM280" s="52" t="s">
        <v>138</v>
      </c>
      <c r="AN280" s="52" t="s">
        <v>121</v>
      </c>
      <c r="AO280" s="53"/>
      <c r="AP280" s="53"/>
      <c r="AQ280" s="52" t="s">
        <v>442</v>
      </c>
      <c r="AR280" s="52" t="s">
        <v>1833</v>
      </c>
      <c r="AS280" s="52" t="s">
        <v>181</v>
      </c>
      <c r="AT280" s="52" t="s">
        <v>117</v>
      </c>
      <c r="AU280" s="52" t="s">
        <v>117</v>
      </c>
      <c r="AV280" s="52" t="s">
        <v>117</v>
      </c>
      <c r="AW280" s="52" t="s">
        <v>117</v>
      </c>
      <c r="AX280" s="53"/>
      <c r="AY280" s="53"/>
      <c r="AZ280" s="53"/>
      <c r="BA280" s="53"/>
      <c r="BB280" s="53"/>
      <c r="BC280" s="54"/>
    </row>
    <row r="281" ht="15.75" customHeight="1">
      <c r="A281" s="51" t="s">
        <v>2553</v>
      </c>
      <c r="B281" s="52">
        <v>39.0</v>
      </c>
      <c r="C281" s="53"/>
      <c r="D281" s="52" t="s">
        <v>2545</v>
      </c>
      <c r="E281" s="52" t="s">
        <v>2554</v>
      </c>
      <c r="F281" s="52" t="s">
        <v>2555</v>
      </c>
      <c r="G281" s="52" t="s">
        <v>109</v>
      </c>
      <c r="H281" s="52" t="s">
        <v>2556</v>
      </c>
      <c r="I281" s="52" t="s">
        <v>163</v>
      </c>
      <c r="J281" s="56">
        <v>39391.0</v>
      </c>
      <c r="K281" s="53"/>
      <c r="L281" s="52" t="s">
        <v>245</v>
      </c>
      <c r="M281" s="52" t="s">
        <v>246</v>
      </c>
      <c r="N281" s="52" t="s">
        <v>42</v>
      </c>
      <c r="O281" s="52" t="s">
        <v>116</v>
      </c>
      <c r="P281" s="48"/>
      <c r="Q281" s="52" t="s">
        <v>44</v>
      </c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7"/>
      <c r="AJ281" s="53"/>
      <c r="AK281" s="53"/>
      <c r="AL281" s="57"/>
      <c r="AM281" s="53"/>
      <c r="AN281" s="53"/>
      <c r="AO281" s="53"/>
      <c r="AP281" s="53"/>
      <c r="AQ281" s="53"/>
      <c r="AR281" s="53"/>
      <c r="AS281" s="53"/>
      <c r="AT281" s="52" t="s">
        <v>117</v>
      </c>
      <c r="AU281" s="52" t="s">
        <v>117</v>
      </c>
      <c r="AV281" s="52" t="s">
        <v>117</v>
      </c>
      <c r="AW281" s="57"/>
      <c r="AX281" s="53"/>
      <c r="AY281" s="53"/>
      <c r="AZ281" s="53"/>
      <c r="BA281" s="53"/>
      <c r="BB281" s="53"/>
      <c r="BC281" s="54"/>
    </row>
    <row r="282" ht="15.75" customHeight="1">
      <c r="A282" s="51" t="s">
        <v>2557</v>
      </c>
      <c r="B282" s="52">
        <v>37.0</v>
      </c>
      <c r="C282" s="53"/>
      <c r="D282" s="52" t="s">
        <v>2558</v>
      </c>
      <c r="E282" s="52" t="s">
        <v>2559</v>
      </c>
      <c r="F282" s="52" t="s">
        <v>2560</v>
      </c>
      <c r="G282" s="52" t="s">
        <v>109</v>
      </c>
      <c r="H282" s="52" t="s">
        <v>2561</v>
      </c>
      <c r="I282" s="52" t="s">
        <v>163</v>
      </c>
      <c r="J282" s="52" t="s">
        <v>2562</v>
      </c>
      <c r="K282" s="52">
        <v>7.09216002085E11</v>
      </c>
      <c r="L282" s="52" t="s">
        <v>298</v>
      </c>
      <c r="M282" s="52" t="s">
        <v>115</v>
      </c>
      <c r="N282" s="52" t="s">
        <v>3</v>
      </c>
      <c r="O282" s="52" t="s">
        <v>134</v>
      </c>
      <c r="P282" s="47" t="s">
        <v>117</v>
      </c>
      <c r="Q282" s="52" t="s">
        <v>46</v>
      </c>
      <c r="R282" s="52" t="s">
        <v>121</v>
      </c>
      <c r="S282" s="52"/>
      <c r="T282" s="52" t="s">
        <v>2563</v>
      </c>
      <c r="U282" s="52" t="s">
        <v>2564</v>
      </c>
      <c r="V282" s="52" t="s">
        <v>2565</v>
      </c>
      <c r="W282" s="52" t="s">
        <v>2566</v>
      </c>
      <c r="X282" s="52" t="s">
        <v>117</v>
      </c>
      <c r="Y282" s="52" t="s">
        <v>117</v>
      </c>
      <c r="Z282" s="52" t="s">
        <v>121</v>
      </c>
      <c r="AA282" s="52" t="s">
        <v>121</v>
      </c>
      <c r="AB282" s="52">
        <v>7.0</v>
      </c>
      <c r="AC282" s="52" t="s">
        <v>121</v>
      </c>
      <c r="AD282" s="52" t="s">
        <v>122</v>
      </c>
      <c r="AE282" s="52" t="s">
        <v>121</v>
      </c>
      <c r="AF282" s="52" t="s">
        <v>122</v>
      </c>
      <c r="AG282" s="52" t="s">
        <v>117</v>
      </c>
      <c r="AH282" s="52" t="s">
        <v>2567</v>
      </c>
      <c r="AI282" s="52" t="s">
        <v>117</v>
      </c>
      <c r="AJ282" s="52" t="s">
        <v>117</v>
      </c>
      <c r="AK282" s="52" t="s">
        <v>117</v>
      </c>
      <c r="AL282" s="52" t="s">
        <v>137</v>
      </c>
      <c r="AM282" s="52" t="s">
        <v>138</v>
      </c>
      <c r="AN282" s="52" t="s">
        <v>121</v>
      </c>
      <c r="AO282" s="53"/>
      <c r="AP282" s="53"/>
      <c r="AQ282" s="52" t="s">
        <v>237</v>
      </c>
      <c r="AR282" s="52" t="s">
        <v>406</v>
      </c>
      <c r="AS282" s="52" t="s">
        <v>263</v>
      </c>
      <c r="AT282" s="52" t="s">
        <v>117</v>
      </c>
      <c r="AU282" s="52" t="s">
        <v>117</v>
      </c>
      <c r="AV282" s="52" t="s">
        <v>117</v>
      </c>
      <c r="AW282" s="52" t="s">
        <v>117</v>
      </c>
      <c r="AX282" s="53"/>
      <c r="AY282" s="53"/>
      <c r="AZ282" s="53"/>
      <c r="BA282" s="53"/>
      <c r="BB282" s="53"/>
      <c r="BC282" s="54"/>
    </row>
    <row r="283" ht="15.75" customHeight="1">
      <c r="A283" s="51" t="s">
        <v>2568</v>
      </c>
      <c r="B283" s="52">
        <v>42.0</v>
      </c>
      <c r="C283" s="53"/>
      <c r="D283" s="52" t="s">
        <v>2558</v>
      </c>
      <c r="E283" s="52" t="s">
        <v>2569</v>
      </c>
      <c r="F283" s="52" t="s">
        <v>2570</v>
      </c>
      <c r="G283" s="52" t="s">
        <v>109</v>
      </c>
      <c r="H283" s="52" t="s">
        <v>2571</v>
      </c>
      <c r="I283" s="52" t="s">
        <v>111</v>
      </c>
      <c r="J283" s="52" t="s">
        <v>2572</v>
      </c>
      <c r="K283" s="52">
        <v>8.04241074082E11</v>
      </c>
      <c r="L283" s="52" t="s">
        <v>133</v>
      </c>
      <c r="M283" s="52" t="s">
        <v>115</v>
      </c>
      <c r="N283" s="52" t="s">
        <v>3</v>
      </c>
      <c r="O283" s="52" t="s">
        <v>230</v>
      </c>
      <c r="P283" s="47" t="s">
        <v>117</v>
      </c>
      <c r="Q283" s="52" t="s">
        <v>44</v>
      </c>
      <c r="R283" s="52" t="s">
        <v>121</v>
      </c>
      <c r="S283" s="52"/>
      <c r="T283" s="52">
        <v>7.64048052E8</v>
      </c>
      <c r="U283" s="52">
        <v>7.64048052E8</v>
      </c>
      <c r="V283" s="52">
        <v>7.63361234E8</v>
      </c>
      <c r="W283" s="52" t="s">
        <v>2573</v>
      </c>
      <c r="X283" s="52" t="s">
        <v>117</v>
      </c>
      <c r="Y283" s="52" t="s">
        <v>117</v>
      </c>
      <c r="Z283" s="52" t="s">
        <v>121</v>
      </c>
      <c r="AA283" s="52" t="s">
        <v>121</v>
      </c>
      <c r="AB283" s="52">
        <v>8.0</v>
      </c>
      <c r="AC283" s="52" t="s">
        <v>121</v>
      </c>
      <c r="AD283" s="52" t="s">
        <v>122</v>
      </c>
      <c r="AE283" s="52" t="s">
        <v>121</v>
      </c>
      <c r="AF283" s="52" t="s">
        <v>122</v>
      </c>
      <c r="AG283" s="52" t="s">
        <v>121</v>
      </c>
      <c r="AH283" s="52" t="s">
        <v>122</v>
      </c>
      <c r="AI283" s="52" t="s">
        <v>117</v>
      </c>
      <c r="AJ283" s="52" t="s">
        <v>121</v>
      </c>
      <c r="AK283" s="52" t="s">
        <v>117</v>
      </c>
      <c r="AL283" s="52" t="s">
        <v>137</v>
      </c>
      <c r="AM283" s="52" t="s">
        <v>138</v>
      </c>
      <c r="AN283" s="53"/>
      <c r="AO283" s="53"/>
      <c r="AP283" s="53"/>
      <c r="AQ283" s="52" t="s">
        <v>318</v>
      </c>
      <c r="AR283" s="52" t="s">
        <v>1094</v>
      </c>
      <c r="AS283" s="52" t="s">
        <v>2574</v>
      </c>
      <c r="AT283" s="52" t="s">
        <v>117</v>
      </c>
      <c r="AU283" s="52" t="s">
        <v>117</v>
      </c>
      <c r="AV283" s="52" t="s">
        <v>117</v>
      </c>
      <c r="AW283" s="53"/>
      <c r="AX283" s="53"/>
      <c r="AY283" s="53"/>
      <c r="AZ283" s="53"/>
      <c r="BA283" s="53"/>
      <c r="BB283" s="53"/>
      <c r="BC283" s="54"/>
    </row>
    <row r="284" ht="15.75" customHeight="1">
      <c r="A284" s="51" t="s">
        <v>2575</v>
      </c>
      <c r="B284" s="52">
        <v>38.0</v>
      </c>
      <c r="C284" s="53"/>
      <c r="D284" s="52" t="s">
        <v>2576</v>
      </c>
      <c r="E284" s="52" t="s">
        <v>2577</v>
      </c>
      <c r="F284" s="52" t="s">
        <v>2578</v>
      </c>
      <c r="G284" s="52" t="s">
        <v>109</v>
      </c>
      <c r="H284" s="52" t="s">
        <v>2579</v>
      </c>
      <c r="I284" s="52" t="s">
        <v>111</v>
      </c>
      <c r="J284" s="61">
        <v>39733.0</v>
      </c>
      <c r="K284" s="55" t="s">
        <v>2580</v>
      </c>
      <c r="L284" s="52" t="s">
        <v>1423</v>
      </c>
      <c r="M284" s="52" t="s">
        <v>1224</v>
      </c>
      <c r="N284" s="52" t="s">
        <v>3</v>
      </c>
      <c r="O284" s="52" t="s">
        <v>566</v>
      </c>
      <c r="P284" s="47" t="s">
        <v>117</v>
      </c>
      <c r="Q284" s="52" t="s">
        <v>50</v>
      </c>
      <c r="R284" s="52" t="s">
        <v>121</v>
      </c>
      <c r="S284" s="55"/>
      <c r="T284" s="55" t="s">
        <v>2581</v>
      </c>
      <c r="U284" s="55" t="s">
        <v>2581</v>
      </c>
      <c r="V284" s="55" t="s">
        <v>2582</v>
      </c>
      <c r="W284" s="52" t="s">
        <v>2583</v>
      </c>
      <c r="X284" s="52" t="s">
        <v>117</v>
      </c>
      <c r="Y284" s="52" t="s">
        <v>117</v>
      </c>
      <c r="Z284" s="52" t="s">
        <v>117</v>
      </c>
      <c r="AA284" s="52" t="s">
        <v>121</v>
      </c>
      <c r="AB284" s="52">
        <v>3.0</v>
      </c>
      <c r="AC284" s="52" t="s">
        <v>121</v>
      </c>
      <c r="AD284" s="52" t="s">
        <v>122</v>
      </c>
      <c r="AE284" s="52" t="s">
        <v>121</v>
      </c>
      <c r="AF284" s="52" t="s">
        <v>122</v>
      </c>
      <c r="AG284" s="52" t="s">
        <v>117</v>
      </c>
      <c r="AH284" s="52" t="s">
        <v>2584</v>
      </c>
      <c r="AI284" s="52" t="s">
        <v>117</v>
      </c>
      <c r="AJ284" s="52" t="s">
        <v>121</v>
      </c>
      <c r="AK284" s="52" t="s">
        <v>117</v>
      </c>
      <c r="AL284" s="52" t="s">
        <v>137</v>
      </c>
      <c r="AM284" s="52" t="s">
        <v>138</v>
      </c>
      <c r="AN284" s="52" t="s">
        <v>121</v>
      </c>
      <c r="AO284" s="53"/>
      <c r="AP284" s="53"/>
      <c r="AQ284" s="52" t="s">
        <v>734</v>
      </c>
      <c r="AR284" s="52" t="s">
        <v>181</v>
      </c>
      <c r="AS284" s="52" t="s">
        <v>124</v>
      </c>
      <c r="AT284" s="52" t="s">
        <v>117</v>
      </c>
      <c r="AU284" s="52" t="s">
        <v>117</v>
      </c>
      <c r="AV284" s="52" t="s">
        <v>117</v>
      </c>
      <c r="AW284" s="57"/>
      <c r="AX284" s="53"/>
      <c r="AY284" s="53"/>
      <c r="AZ284" s="53"/>
      <c r="BA284" s="53"/>
      <c r="BB284" s="53"/>
      <c r="BC284" s="54"/>
    </row>
    <row r="285" ht="15.75" customHeight="1">
      <c r="A285" s="51" t="s">
        <v>2585</v>
      </c>
      <c r="B285" s="52">
        <v>40.0</v>
      </c>
      <c r="C285" s="53"/>
      <c r="D285" s="52" t="s">
        <v>2586</v>
      </c>
      <c r="E285" s="52" t="s">
        <v>2587</v>
      </c>
      <c r="F285" s="52" t="s">
        <v>2588</v>
      </c>
      <c r="G285" s="52" t="s">
        <v>109</v>
      </c>
      <c r="H285" s="52" t="s">
        <v>2589</v>
      </c>
      <c r="I285" s="52" t="s">
        <v>111</v>
      </c>
      <c r="J285" s="56">
        <v>39148.0</v>
      </c>
      <c r="K285" s="53"/>
      <c r="L285" s="52" t="s">
        <v>648</v>
      </c>
      <c r="M285" s="52" t="s">
        <v>206</v>
      </c>
      <c r="N285" s="52" t="s">
        <v>3</v>
      </c>
      <c r="O285" s="52" t="s">
        <v>400</v>
      </c>
      <c r="P285" s="47" t="s">
        <v>117</v>
      </c>
      <c r="Q285" s="52" t="s">
        <v>48</v>
      </c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7"/>
      <c r="AJ285" s="53"/>
      <c r="AK285" s="53"/>
      <c r="AL285" s="57"/>
      <c r="AM285" s="53"/>
      <c r="AN285" s="53"/>
      <c r="AO285" s="53"/>
      <c r="AP285" s="53"/>
      <c r="AQ285" s="53"/>
      <c r="AR285" s="53"/>
      <c r="AS285" s="53"/>
      <c r="AT285" s="52" t="s">
        <v>117</v>
      </c>
      <c r="AU285" s="52" t="s">
        <v>117</v>
      </c>
      <c r="AV285" s="52" t="s">
        <v>117</v>
      </c>
      <c r="AW285" s="57"/>
      <c r="AX285" s="53"/>
      <c r="AY285" s="53"/>
      <c r="AZ285" s="53"/>
      <c r="BA285" s="53"/>
      <c r="BB285" s="53"/>
      <c r="BC285" s="54"/>
    </row>
    <row r="286" ht="15.75" customHeight="1">
      <c r="A286" s="51" t="s">
        <v>2590</v>
      </c>
      <c r="B286" s="52">
        <v>39.0</v>
      </c>
      <c r="C286" s="53"/>
      <c r="D286" s="52" t="s">
        <v>2586</v>
      </c>
      <c r="E286" s="52" t="s">
        <v>2591</v>
      </c>
      <c r="F286" s="52" t="s">
        <v>2592</v>
      </c>
      <c r="G286" s="52" t="s">
        <v>109</v>
      </c>
      <c r="H286" s="52" t="s">
        <v>2593</v>
      </c>
      <c r="I286" s="52" t="s">
        <v>111</v>
      </c>
      <c r="J286" s="56">
        <v>39665.0</v>
      </c>
      <c r="K286" s="53"/>
      <c r="L286" s="52" t="s">
        <v>676</v>
      </c>
      <c r="M286" s="52" t="s">
        <v>246</v>
      </c>
      <c r="N286" s="52" t="s">
        <v>42</v>
      </c>
      <c r="O286" s="52" t="s">
        <v>702</v>
      </c>
      <c r="P286" s="48"/>
      <c r="Q286" s="52" t="s">
        <v>44</v>
      </c>
      <c r="R286" s="52" t="s">
        <v>121</v>
      </c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7"/>
      <c r="AJ286" s="53"/>
      <c r="AK286" s="53"/>
      <c r="AL286" s="57"/>
      <c r="AM286" s="53"/>
      <c r="AN286" s="53"/>
      <c r="AO286" s="53"/>
      <c r="AP286" s="53"/>
      <c r="AQ286" s="53"/>
      <c r="AR286" s="53"/>
      <c r="AS286" s="53"/>
      <c r="AT286" s="52" t="s">
        <v>117</v>
      </c>
      <c r="AU286" s="52" t="s">
        <v>117</v>
      </c>
      <c r="AV286" s="52" t="s">
        <v>117</v>
      </c>
      <c r="AW286" s="57"/>
      <c r="AX286" s="53"/>
      <c r="AY286" s="53"/>
      <c r="AZ286" s="53"/>
      <c r="BA286" s="53"/>
      <c r="BB286" s="53"/>
      <c r="BC286" s="54"/>
    </row>
    <row r="287" ht="15.75" customHeight="1">
      <c r="A287" s="51" t="s">
        <v>2594</v>
      </c>
      <c r="B287" s="52">
        <v>35.0</v>
      </c>
      <c r="C287" s="53"/>
      <c r="D287" s="52" t="s">
        <v>2586</v>
      </c>
      <c r="E287" s="52" t="s">
        <v>2595</v>
      </c>
      <c r="F287" s="52" t="s">
        <v>2596</v>
      </c>
      <c r="G287" s="52" t="s">
        <v>109</v>
      </c>
      <c r="H287" s="52" t="s">
        <v>2597</v>
      </c>
      <c r="I287" s="52" t="s">
        <v>163</v>
      </c>
      <c r="J287" s="52" t="s">
        <v>2598</v>
      </c>
      <c r="K287" s="53"/>
      <c r="L287" s="52" t="s">
        <v>245</v>
      </c>
      <c r="M287" s="52" t="s">
        <v>246</v>
      </c>
      <c r="N287" s="52" t="s">
        <v>42</v>
      </c>
      <c r="O287" s="52" t="s">
        <v>2599</v>
      </c>
      <c r="P287" s="48"/>
      <c r="Q287" s="52" t="s">
        <v>44</v>
      </c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7"/>
      <c r="AJ287" s="53"/>
      <c r="AK287" s="53"/>
      <c r="AL287" s="57"/>
      <c r="AM287" s="53"/>
      <c r="AN287" s="53"/>
      <c r="AO287" s="53"/>
      <c r="AP287" s="53"/>
      <c r="AQ287" s="53"/>
      <c r="AR287" s="53"/>
      <c r="AS287" s="53"/>
      <c r="AT287" s="52" t="s">
        <v>117</v>
      </c>
      <c r="AU287" s="52" t="s">
        <v>117</v>
      </c>
      <c r="AV287" s="52" t="s">
        <v>117</v>
      </c>
      <c r="AW287" s="57"/>
      <c r="AX287" s="53"/>
      <c r="AY287" s="53"/>
      <c r="AZ287" s="53"/>
      <c r="BA287" s="53"/>
      <c r="BB287" s="53"/>
      <c r="BC287" s="54"/>
    </row>
    <row r="288" ht="15.75" customHeight="1">
      <c r="A288" s="51" t="s">
        <v>2600</v>
      </c>
      <c r="B288" s="52">
        <v>41.0</v>
      </c>
      <c r="C288" s="53"/>
      <c r="D288" s="52" t="s">
        <v>2601</v>
      </c>
      <c r="E288" s="52" t="s">
        <v>2602</v>
      </c>
      <c r="F288" s="52" t="s">
        <v>2603</v>
      </c>
      <c r="G288" s="52" t="s">
        <v>109</v>
      </c>
      <c r="H288" s="52" t="s">
        <v>2604</v>
      </c>
      <c r="I288" s="52" t="s">
        <v>111</v>
      </c>
      <c r="J288" s="52" t="s">
        <v>2605</v>
      </c>
      <c r="K288" s="55" t="s">
        <v>2606</v>
      </c>
      <c r="L288" s="52" t="s">
        <v>257</v>
      </c>
      <c r="M288" s="52" t="s">
        <v>115</v>
      </c>
      <c r="N288" s="52" t="s">
        <v>3</v>
      </c>
      <c r="O288" s="52" t="s">
        <v>230</v>
      </c>
      <c r="P288" s="47" t="s">
        <v>117</v>
      </c>
      <c r="Q288" s="52" t="s">
        <v>50</v>
      </c>
      <c r="R288" s="52" t="s">
        <v>121</v>
      </c>
      <c r="S288" s="55"/>
      <c r="T288" s="55" t="s">
        <v>2607</v>
      </c>
      <c r="U288" s="55" t="s">
        <v>2607</v>
      </c>
      <c r="V288" s="55" t="s">
        <v>2608</v>
      </c>
      <c r="W288" s="52" t="s">
        <v>2609</v>
      </c>
      <c r="X288" s="52" t="s">
        <v>117</v>
      </c>
      <c r="Y288" s="52" t="s">
        <v>117</v>
      </c>
      <c r="Z288" s="52" t="s">
        <v>117</v>
      </c>
      <c r="AA288" s="52" t="s">
        <v>121</v>
      </c>
      <c r="AB288" s="52">
        <v>12.0</v>
      </c>
      <c r="AC288" s="52" t="s">
        <v>121</v>
      </c>
      <c r="AD288" s="52" t="s">
        <v>122</v>
      </c>
      <c r="AE288" s="52" t="s">
        <v>121</v>
      </c>
      <c r="AF288" s="52" t="s">
        <v>122</v>
      </c>
      <c r="AG288" s="52" t="s">
        <v>121</v>
      </c>
      <c r="AH288" s="52" t="s">
        <v>122</v>
      </c>
      <c r="AI288" s="52" t="s">
        <v>117</v>
      </c>
      <c r="AJ288" s="52" t="s">
        <v>121</v>
      </c>
      <c r="AK288" s="52" t="s">
        <v>117</v>
      </c>
      <c r="AL288" s="52" t="s">
        <v>137</v>
      </c>
      <c r="AM288" s="52" t="s">
        <v>138</v>
      </c>
      <c r="AN288" s="52" t="s">
        <v>121</v>
      </c>
      <c r="AO288" s="53"/>
      <c r="AP288" s="53"/>
      <c r="AQ288" s="52" t="s">
        <v>317</v>
      </c>
      <c r="AR288" s="52" t="s">
        <v>237</v>
      </c>
      <c r="AS288" s="52" t="s">
        <v>139</v>
      </c>
      <c r="AT288" s="52" t="s">
        <v>117</v>
      </c>
      <c r="AU288" s="52" t="s">
        <v>117</v>
      </c>
      <c r="AV288" s="52" t="s">
        <v>117</v>
      </c>
      <c r="AW288" s="52" t="s">
        <v>117</v>
      </c>
      <c r="AX288" s="53"/>
      <c r="AY288" s="53"/>
      <c r="AZ288" s="53"/>
      <c r="BA288" s="53"/>
      <c r="BB288" s="53"/>
      <c r="BC288" s="54"/>
    </row>
    <row r="289" ht="15.75" customHeight="1">
      <c r="A289" s="51" t="s">
        <v>2610</v>
      </c>
      <c r="B289" s="52">
        <v>36.0</v>
      </c>
      <c r="C289" s="53"/>
      <c r="D289" s="52" t="s">
        <v>2611</v>
      </c>
      <c r="E289" s="52" t="s">
        <v>1902</v>
      </c>
      <c r="F289" s="52" t="s">
        <v>2612</v>
      </c>
      <c r="G289" s="52" t="s">
        <v>109</v>
      </c>
      <c r="H289" s="52" t="s">
        <v>2613</v>
      </c>
      <c r="I289" s="52" t="s">
        <v>111</v>
      </c>
      <c r="J289" s="52" t="s">
        <v>2614</v>
      </c>
      <c r="K289" s="53"/>
      <c r="L289" s="52" t="s">
        <v>245</v>
      </c>
      <c r="M289" s="52" t="s">
        <v>246</v>
      </c>
      <c r="N289" s="52" t="s">
        <v>42</v>
      </c>
      <c r="O289" s="52" t="s">
        <v>362</v>
      </c>
      <c r="P289" s="48"/>
      <c r="Q289" s="52" t="s">
        <v>44</v>
      </c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7"/>
      <c r="AJ289" s="53"/>
      <c r="AK289" s="53"/>
      <c r="AL289" s="57"/>
      <c r="AM289" s="53"/>
      <c r="AN289" s="53"/>
      <c r="AO289" s="53"/>
      <c r="AP289" s="53"/>
      <c r="AQ289" s="53"/>
      <c r="AR289" s="53"/>
      <c r="AS289" s="53"/>
      <c r="AT289" s="52" t="s">
        <v>117</v>
      </c>
      <c r="AU289" s="52" t="s">
        <v>117</v>
      </c>
      <c r="AV289" s="52" t="s">
        <v>117</v>
      </c>
      <c r="AW289" s="57"/>
      <c r="AX289" s="53"/>
      <c r="AY289" s="53"/>
      <c r="AZ289" s="53"/>
      <c r="BA289" s="53"/>
      <c r="BB289" s="53"/>
      <c r="BC289" s="54"/>
    </row>
    <row r="290" ht="15.75" customHeight="1">
      <c r="A290" s="51" t="s">
        <v>2615</v>
      </c>
      <c r="B290" s="52">
        <v>44.0</v>
      </c>
      <c r="C290" s="53"/>
      <c r="D290" s="52" t="s">
        <v>2611</v>
      </c>
      <c r="E290" s="52" t="s">
        <v>2616</v>
      </c>
      <c r="F290" s="52" t="s">
        <v>2617</v>
      </c>
      <c r="G290" s="52" t="s">
        <v>109</v>
      </c>
      <c r="H290" s="52" t="s">
        <v>2618</v>
      </c>
      <c r="I290" s="52" t="s">
        <v>163</v>
      </c>
      <c r="J290" s="52" t="s">
        <v>2619</v>
      </c>
      <c r="K290" s="52">
        <v>7.04305716083E11</v>
      </c>
      <c r="L290" s="52" t="s">
        <v>628</v>
      </c>
      <c r="M290" s="52" t="s">
        <v>271</v>
      </c>
      <c r="N290" s="52" t="s">
        <v>3</v>
      </c>
      <c r="O290" s="52" t="s">
        <v>566</v>
      </c>
      <c r="P290" s="47" t="s">
        <v>117</v>
      </c>
      <c r="Q290" s="52" t="s">
        <v>46</v>
      </c>
      <c r="R290" s="52" t="s">
        <v>121</v>
      </c>
      <c r="S290" s="52"/>
      <c r="T290" s="52" t="s">
        <v>2620</v>
      </c>
      <c r="U290" s="52" t="s">
        <v>2620</v>
      </c>
      <c r="V290" s="52" t="s">
        <v>2620</v>
      </c>
      <c r="W290" s="52" t="s">
        <v>2621</v>
      </c>
      <c r="X290" s="52" t="s">
        <v>117</v>
      </c>
      <c r="Y290" s="52" t="s">
        <v>117</v>
      </c>
      <c r="Z290" s="52" t="s">
        <v>121</v>
      </c>
      <c r="AA290" s="52" t="s">
        <v>121</v>
      </c>
      <c r="AB290" s="52">
        <v>6.0</v>
      </c>
      <c r="AC290" s="52" t="s">
        <v>117</v>
      </c>
      <c r="AD290" s="52" t="s">
        <v>2622</v>
      </c>
      <c r="AE290" s="53"/>
      <c r="AF290" s="53"/>
      <c r="AG290" s="52" t="s">
        <v>117</v>
      </c>
      <c r="AH290" s="52" t="s">
        <v>2541</v>
      </c>
      <c r="AI290" s="52" t="s">
        <v>117</v>
      </c>
      <c r="AJ290" s="52" t="s">
        <v>121</v>
      </c>
      <c r="AK290" s="53"/>
      <c r="AL290" s="57"/>
      <c r="AM290" s="53"/>
      <c r="AN290" s="52" t="s">
        <v>121</v>
      </c>
      <c r="AO290" s="53"/>
      <c r="AP290" s="53"/>
      <c r="AQ290" s="52" t="s">
        <v>125</v>
      </c>
      <c r="AR290" s="52" t="s">
        <v>124</v>
      </c>
      <c r="AS290" s="52" t="s">
        <v>2623</v>
      </c>
      <c r="AT290" s="52" t="s">
        <v>117</v>
      </c>
      <c r="AU290" s="52" t="s">
        <v>117</v>
      </c>
      <c r="AV290" s="52" t="s">
        <v>117</v>
      </c>
      <c r="AW290" s="52" t="s">
        <v>117</v>
      </c>
      <c r="AX290" s="53"/>
      <c r="AY290" s="53"/>
      <c r="AZ290" s="53"/>
      <c r="BA290" s="53"/>
      <c r="BB290" s="53"/>
      <c r="BC290" s="54"/>
    </row>
    <row r="291" ht="15.75" customHeight="1">
      <c r="A291" s="51" t="s">
        <v>2624</v>
      </c>
      <c r="B291" s="52">
        <v>40.0</v>
      </c>
      <c r="C291" s="53"/>
      <c r="D291" s="52" t="s">
        <v>2611</v>
      </c>
      <c r="E291" s="52" t="s">
        <v>2625</v>
      </c>
      <c r="F291" s="52" t="s">
        <v>2626</v>
      </c>
      <c r="G291" s="52" t="s">
        <v>109</v>
      </c>
      <c r="H291" s="52" t="s">
        <v>2627</v>
      </c>
      <c r="I291" s="52" t="s">
        <v>163</v>
      </c>
      <c r="J291" s="52" t="s">
        <v>2628</v>
      </c>
      <c r="K291" s="52">
        <v>8.06295731087E11</v>
      </c>
      <c r="L291" s="52" t="s">
        <v>114</v>
      </c>
      <c r="M291" s="52" t="s">
        <v>115</v>
      </c>
      <c r="N291" s="52" t="s">
        <v>3</v>
      </c>
      <c r="O291" s="52" t="s">
        <v>116</v>
      </c>
      <c r="P291" s="47" t="s">
        <v>117</v>
      </c>
      <c r="Q291" s="52" t="s">
        <v>46</v>
      </c>
      <c r="R291" s="52" t="s">
        <v>117</v>
      </c>
      <c r="S291" s="52"/>
      <c r="T291" s="52" t="s">
        <v>2629</v>
      </c>
      <c r="U291" s="52" t="s">
        <v>2629</v>
      </c>
      <c r="V291" s="52" t="s">
        <v>2630</v>
      </c>
      <c r="W291" s="52" t="s">
        <v>2631</v>
      </c>
      <c r="X291" s="52" t="s">
        <v>117</v>
      </c>
      <c r="Y291" s="52" t="s">
        <v>117</v>
      </c>
      <c r="Z291" s="52" t="s">
        <v>121</v>
      </c>
      <c r="AA291" s="52" t="s">
        <v>121</v>
      </c>
      <c r="AB291" s="52">
        <v>6.0</v>
      </c>
      <c r="AC291" s="52" t="s">
        <v>117</v>
      </c>
      <c r="AD291" s="52" t="s">
        <v>2632</v>
      </c>
      <c r="AE291" s="52" t="s">
        <v>117</v>
      </c>
      <c r="AF291" s="52" t="s">
        <v>2633</v>
      </c>
      <c r="AG291" s="52" t="s">
        <v>121</v>
      </c>
      <c r="AH291" s="52" t="s">
        <v>122</v>
      </c>
      <c r="AI291" s="52" t="s">
        <v>117</v>
      </c>
      <c r="AJ291" s="52" t="s">
        <v>117</v>
      </c>
      <c r="AK291" s="52" t="s">
        <v>117</v>
      </c>
      <c r="AL291" s="52" t="s">
        <v>137</v>
      </c>
      <c r="AM291" s="52" t="s">
        <v>123</v>
      </c>
      <c r="AN291" s="52" t="s">
        <v>121</v>
      </c>
      <c r="AO291" s="53"/>
      <c r="AP291" s="53"/>
      <c r="AQ291" s="52" t="s">
        <v>452</v>
      </c>
      <c r="AR291" s="52" t="s">
        <v>317</v>
      </c>
      <c r="AS291" s="52" t="s">
        <v>181</v>
      </c>
      <c r="AT291" s="52" t="s">
        <v>117</v>
      </c>
      <c r="AU291" s="52" t="s">
        <v>117</v>
      </c>
      <c r="AV291" s="52" t="s">
        <v>117</v>
      </c>
      <c r="AW291" s="52" t="s">
        <v>117</v>
      </c>
      <c r="AX291" s="53"/>
      <c r="AY291" s="53"/>
      <c r="AZ291" s="53"/>
      <c r="BA291" s="53"/>
      <c r="BB291" s="53"/>
      <c r="BC291" s="54"/>
    </row>
    <row r="292" ht="15.75" customHeight="1">
      <c r="A292" s="51" t="s">
        <v>2634</v>
      </c>
      <c r="B292" s="52">
        <v>33.0</v>
      </c>
      <c r="C292" s="53"/>
      <c r="D292" s="52" t="s">
        <v>2635</v>
      </c>
      <c r="E292" s="52" t="s">
        <v>2636</v>
      </c>
      <c r="F292" s="52" t="s">
        <v>2637</v>
      </c>
      <c r="G292" s="52" t="s">
        <v>109</v>
      </c>
      <c r="H292" s="52" t="s">
        <v>2638</v>
      </c>
      <c r="I292" s="52" t="s">
        <v>163</v>
      </c>
      <c r="J292" s="56">
        <v>39421.0</v>
      </c>
      <c r="K292" s="52">
        <v>7.05126466089E11</v>
      </c>
      <c r="L292" s="52" t="s">
        <v>768</v>
      </c>
      <c r="M292" s="52" t="s">
        <v>769</v>
      </c>
      <c r="N292" s="52" t="s">
        <v>3</v>
      </c>
      <c r="O292" s="52" t="s">
        <v>230</v>
      </c>
      <c r="P292" s="47" t="s">
        <v>117</v>
      </c>
      <c r="Q292" s="52" t="s">
        <v>44</v>
      </c>
      <c r="R292" s="52" t="s">
        <v>121</v>
      </c>
      <c r="S292" s="52"/>
      <c r="T292" s="52">
        <v>7.83109192E8</v>
      </c>
      <c r="U292" s="52">
        <v>7.83109192E8</v>
      </c>
      <c r="V292" s="52">
        <v>7.36226716E8</v>
      </c>
      <c r="W292" s="52" t="s">
        <v>2639</v>
      </c>
      <c r="X292" s="52" t="s">
        <v>117</v>
      </c>
      <c r="Y292" s="52" t="s">
        <v>121</v>
      </c>
      <c r="Z292" s="52" t="s">
        <v>117</v>
      </c>
      <c r="AA292" s="52" t="s">
        <v>121</v>
      </c>
      <c r="AB292" s="52">
        <v>9.0</v>
      </c>
      <c r="AC292" s="52" t="s">
        <v>121</v>
      </c>
      <c r="AD292" s="52" t="s">
        <v>122</v>
      </c>
      <c r="AE292" s="52" t="s">
        <v>121</v>
      </c>
      <c r="AF292" s="52" t="s">
        <v>122</v>
      </c>
      <c r="AG292" s="52" t="s">
        <v>121</v>
      </c>
      <c r="AH292" s="52" t="s">
        <v>122</v>
      </c>
      <c r="AI292" s="52" t="s">
        <v>121</v>
      </c>
      <c r="AJ292" s="52" t="s">
        <v>121</v>
      </c>
      <c r="AK292" s="52" t="s">
        <v>121</v>
      </c>
      <c r="AL292" s="52" t="s">
        <v>122</v>
      </c>
      <c r="AM292" s="52" t="s">
        <v>138</v>
      </c>
      <c r="AN292" s="52" t="s">
        <v>121</v>
      </c>
      <c r="AO292" s="53"/>
      <c r="AP292" s="53"/>
      <c r="AQ292" s="52" t="s">
        <v>1900</v>
      </c>
      <c r="AR292" s="52" t="s">
        <v>2104</v>
      </c>
      <c r="AS292" s="52" t="s">
        <v>139</v>
      </c>
      <c r="AT292" s="52" t="s">
        <v>117</v>
      </c>
      <c r="AU292" s="52" t="s">
        <v>117</v>
      </c>
      <c r="AV292" s="52" t="s">
        <v>117</v>
      </c>
      <c r="AW292" s="57"/>
      <c r="AX292" s="53"/>
      <c r="AY292" s="53"/>
      <c r="AZ292" s="53"/>
      <c r="BA292" s="53"/>
      <c r="BB292" s="53"/>
      <c r="BC292" s="54"/>
    </row>
    <row r="293" ht="15.75" customHeight="1">
      <c r="A293" s="51" t="s">
        <v>2640</v>
      </c>
      <c r="B293" s="52">
        <v>36.0</v>
      </c>
      <c r="C293" s="53"/>
      <c r="D293" s="52" t="s">
        <v>2635</v>
      </c>
      <c r="E293" s="52" t="s">
        <v>2641</v>
      </c>
      <c r="F293" s="52" t="s">
        <v>2642</v>
      </c>
      <c r="G293" s="52" t="s">
        <v>109</v>
      </c>
      <c r="H293" s="52" t="s">
        <v>2643</v>
      </c>
      <c r="I293" s="52" t="s">
        <v>163</v>
      </c>
      <c r="J293" s="56">
        <v>39508.0</v>
      </c>
      <c r="K293" s="52">
        <v>8.01035534081E11</v>
      </c>
      <c r="L293" s="52" t="s">
        <v>628</v>
      </c>
      <c r="M293" s="52" t="s">
        <v>271</v>
      </c>
      <c r="N293" s="52" t="s">
        <v>3</v>
      </c>
      <c r="O293" s="52" t="s">
        <v>566</v>
      </c>
      <c r="P293" s="47" t="s">
        <v>117</v>
      </c>
      <c r="Q293" s="52" t="s">
        <v>46</v>
      </c>
      <c r="R293" s="52" t="s">
        <v>121</v>
      </c>
      <c r="S293" s="52"/>
      <c r="T293" s="52" t="s">
        <v>2644</v>
      </c>
      <c r="U293" s="52" t="s">
        <v>2645</v>
      </c>
      <c r="V293" s="52" t="s">
        <v>2644</v>
      </c>
      <c r="W293" s="52" t="s">
        <v>2646</v>
      </c>
      <c r="X293" s="52" t="s">
        <v>121</v>
      </c>
      <c r="Y293" s="52" t="s">
        <v>117</v>
      </c>
      <c r="Z293" s="52" t="s">
        <v>121</v>
      </c>
      <c r="AA293" s="52" t="s">
        <v>121</v>
      </c>
      <c r="AB293" s="52">
        <v>5.0</v>
      </c>
      <c r="AC293" s="52" t="s">
        <v>121</v>
      </c>
      <c r="AD293" s="52" t="s">
        <v>122</v>
      </c>
      <c r="AE293" s="52" t="s">
        <v>121</v>
      </c>
      <c r="AF293" s="52" t="s">
        <v>122</v>
      </c>
      <c r="AG293" s="52" t="s">
        <v>121</v>
      </c>
      <c r="AH293" s="52" t="s">
        <v>122</v>
      </c>
      <c r="AI293" s="52" t="s">
        <v>121</v>
      </c>
      <c r="AJ293" s="52" t="s">
        <v>121</v>
      </c>
      <c r="AK293" s="52" t="s">
        <v>121</v>
      </c>
      <c r="AL293" s="52" t="s">
        <v>122</v>
      </c>
      <c r="AM293" s="52" t="s">
        <v>138</v>
      </c>
      <c r="AN293" s="52" t="s">
        <v>121</v>
      </c>
      <c r="AO293" s="53"/>
      <c r="AP293" s="53"/>
      <c r="AQ293" s="52" t="s">
        <v>192</v>
      </c>
      <c r="AR293" s="52" t="s">
        <v>569</v>
      </c>
      <c r="AS293" s="52" t="s">
        <v>2647</v>
      </c>
      <c r="AT293" s="52" t="s">
        <v>117</v>
      </c>
      <c r="AU293" s="52" t="s">
        <v>117</v>
      </c>
      <c r="AV293" s="52" t="s">
        <v>117</v>
      </c>
      <c r="AW293" s="52" t="s">
        <v>117</v>
      </c>
      <c r="AX293" s="53"/>
      <c r="AY293" s="53"/>
      <c r="AZ293" s="53"/>
      <c r="BA293" s="53"/>
      <c r="BB293" s="53"/>
      <c r="BC293" s="54"/>
    </row>
    <row r="294" ht="15.75" customHeight="1">
      <c r="A294" s="51" t="s">
        <v>2648</v>
      </c>
      <c r="B294" s="52">
        <v>35.0</v>
      </c>
      <c r="C294" s="53"/>
      <c r="D294" s="52" t="s">
        <v>2635</v>
      </c>
      <c r="E294" s="52" t="s">
        <v>483</v>
      </c>
      <c r="F294" s="52" t="s">
        <v>2649</v>
      </c>
      <c r="G294" s="52" t="s">
        <v>109</v>
      </c>
      <c r="H294" s="52" t="s">
        <v>2650</v>
      </c>
      <c r="I294" s="52" t="s">
        <v>111</v>
      </c>
      <c r="J294" s="56">
        <v>39173.0</v>
      </c>
      <c r="K294" s="53"/>
      <c r="L294" s="52" t="s">
        <v>779</v>
      </c>
      <c r="M294" s="52" t="s">
        <v>271</v>
      </c>
      <c r="N294" s="52" t="s">
        <v>3</v>
      </c>
      <c r="O294" s="53"/>
      <c r="P294" s="47" t="s">
        <v>121</v>
      </c>
      <c r="Q294" s="52" t="s">
        <v>48</v>
      </c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7"/>
      <c r="AH294" s="53"/>
      <c r="AI294" s="57"/>
      <c r="AJ294" s="53"/>
      <c r="AK294" s="53"/>
      <c r="AL294" s="57"/>
      <c r="AM294" s="57"/>
      <c r="AN294" s="57"/>
      <c r="AO294" s="53"/>
      <c r="AP294" s="53"/>
      <c r="AQ294" s="53"/>
      <c r="AR294" s="53"/>
      <c r="AS294" s="53"/>
      <c r="AT294" s="53"/>
      <c r="AU294" s="53"/>
      <c r="AV294" s="52" t="s">
        <v>121</v>
      </c>
      <c r="AW294" s="53"/>
      <c r="AX294" s="53"/>
      <c r="AY294" s="53"/>
      <c r="AZ294" s="53"/>
      <c r="BA294" s="53"/>
      <c r="BB294" s="53"/>
      <c r="BC294" s="54"/>
    </row>
    <row r="295" ht="15.75" customHeight="1">
      <c r="A295" s="51" t="s">
        <v>2651</v>
      </c>
      <c r="B295" s="52">
        <v>42.0</v>
      </c>
      <c r="C295" s="53"/>
      <c r="D295" s="52" t="s">
        <v>2652</v>
      </c>
      <c r="E295" s="52" t="s">
        <v>2653</v>
      </c>
      <c r="F295" s="52" t="s">
        <v>2654</v>
      </c>
      <c r="G295" s="52" t="s">
        <v>109</v>
      </c>
      <c r="H295" s="52" t="s">
        <v>2655</v>
      </c>
      <c r="I295" s="52" t="s">
        <v>111</v>
      </c>
      <c r="J295" s="52" t="s">
        <v>2656</v>
      </c>
      <c r="K295" s="53"/>
      <c r="L295" s="52" t="s">
        <v>245</v>
      </c>
      <c r="M295" s="52" t="s">
        <v>246</v>
      </c>
      <c r="N295" s="52" t="s">
        <v>42</v>
      </c>
      <c r="O295" s="52" t="s">
        <v>116</v>
      </c>
      <c r="P295" s="48"/>
      <c r="Q295" s="52" t="s">
        <v>44</v>
      </c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7"/>
      <c r="AJ295" s="53"/>
      <c r="AK295" s="53"/>
      <c r="AL295" s="57"/>
      <c r="AM295" s="53"/>
      <c r="AN295" s="53"/>
      <c r="AO295" s="53"/>
      <c r="AP295" s="53"/>
      <c r="AQ295" s="53"/>
      <c r="AR295" s="53"/>
      <c r="AS295" s="53"/>
      <c r="AT295" s="52" t="s">
        <v>117</v>
      </c>
      <c r="AU295" s="52" t="s">
        <v>117</v>
      </c>
      <c r="AV295" s="52" t="s">
        <v>117</v>
      </c>
      <c r="AW295" s="57"/>
      <c r="AX295" s="53"/>
      <c r="AY295" s="53"/>
      <c r="AZ295" s="53"/>
      <c r="BA295" s="53"/>
      <c r="BB295" s="53"/>
      <c r="BC295" s="54"/>
    </row>
    <row r="296" ht="15.75" customHeight="1">
      <c r="A296" s="51" t="s">
        <v>2657</v>
      </c>
      <c r="B296" s="52">
        <v>35.0</v>
      </c>
      <c r="C296" s="53"/>
      <c r="D296" s="52" t="s">
        <v>2658</v>
      </c>
      <c r="E296" s="52" t="s">
        <v>2659</v>
      </c>
      <c r="F296" s="52" t="s">
        <v>2660</v>
      </c>
      <c r="G296" s="52" t="s">
        <v>109</v>
      </c>
      <c r="H296" s="52" t="s">
        <v>2661</v>
      </c>
      <c r="I296" s="52" t="s">
        <v>163</v>
      </c>
      <c r="J296" s="52" t="s">
        <v>2662</v>
      </c>
      <c r="K296" s="52">
        <v>5.12175662083E11</v>
      </c>
      <c r="L296" s="52" t="s">
        <v>229</v>
      </c>
      <c r="M296" s="52" t="s">
        <v>115</v>
      </c>
      <c r="N296" s="52" t="s">
        <v>3</v>
      </c>
      <c r="O296" s="52" t="s">
        <v>272</v>
      </c>
      <c r="P296" s="47" t="s">
        <v>117</v>
      </c>
      <c r="Q296" s="52" t="s">
        <v>46</v>
      </c>
      <c r="R296" s="52" t="s">
        <v>121</v>
      </c>
      <c r="S296" s="52"/>
      <c r="T296" s="52" t="s">
        <v>2663</v>
      </c>
      <c r="U296" s="52" t="s">
        <v>2663</v>
      </c>
      <c r="V296" s="52" t="s">
        <v>2664</v>
      </c>
      <c r="W296" s="52" t="s">
        <v>2665</v>
      </c>
      <c r="X296" s="52" t="s">
        <v>117</v>
      </c>
      <c r="Y296" s="52" t="s">
        <v>121</v>
      </c>
      <c r="Z296" s="52" t="s">
        <v>121</v>
      </c>
      <c r="AA296" s="52" t="s">
        <v>121</v>
      </c>
      <c r="AB296" s="52">
        <v>3.0</v>
      </c>
      <c r="AC296" s="52" t="s">
        <v>121</v>
      </c>
      <c r="AD296" s="52" t="s">
        <v>122</v>
      </c>
      <c r="AE296" s="52" t="s">
        <v>121</v>
      </c>
      <c r="AF296" s="52" t="s">
        <v>122</v>
      </c>
      <c r="AG296" s="52" t="s">
        <v>121</v>
      </c>
      <c r="AH296" s="52" t="s">
        <v>122</v>
      </c>
      <c r="AI296" s="52" t="s">
        <v>117</v>
      </c>
      <c r="AJ296" s="52" t="s">
        <v>121</v>
      </c>
      <c r="AK296" s="52" t="s">
        <v>121</v>
      </c>
      <c r="AL296" s="52" t="s">
        <v>122</v>
      </c>
      <c r="AM296" s="52" t="s">
        <v>138</v>
      </c>
      <c r="AN296" s="52" t="s">
        <v>121</v>
      </c>
      <c r="AO296" s="53"/>
      <c r="AP296" s="53"/>
      <c r="AQ296" s="52" t="s">
        <v>180</v>
      </c>
      <c r="AR296" s="52" t="s">
        <v>2666</v>
      </c>
      <c r="AS296" s="52" t="s">
        <v>421</v>
      </c>
      <c r="AT296" s="52" t="s">
        <v>117</v>
      </c>
      <c r="AU296" s="52" t="s">
        <v>117</v>
      </c>
      <c r="AV296" s="52" t="s">
        <v>117</v>
      </c>
      <c r="AW296" s="52" t="s">
        <v>117</v>
      </c>
      <c r="AX296" s="53"/>
      <c r="AY296" s="53"/>
      <c r="AZ296" s="53"/>
      <c r="BA296" s="53"/>
      <c r="BB296" s="53"/>
      <c r="BC296" s="54"/>
    </row>
    <row r="297" ht="15.75" customHeight="1">
      <c r="A297" s="51" t="s">
        <v>2667</v>
      </c>
      <c r="B297" s="52">
        <v>35.0</v>
      </c>
      <c r="C297" s="53"/>
      <c r="D297" s="52" t="s">
        <v>2668</v>
      </c>
      <c r="E297" s="52" t="s">
        <v>2669</v>
      </c>
      <c r="F297" s="52" t="s">
        <v>2670</v>
      </c>
      <c r="G297" s="52" t="s">
        <v>109</v>
      </c>
      <c r="H297" s="52" t="s">
        <v>2671</v>
      </c>
      <c r="I297" s="52" t="s">
        <v>111</v>
      </c>
      <c r="J297" s="56">
        <v>39393.0</v>
      </c>
      <c r="K297" s="52">
        <v>7.07110581089E11</v>
      </c>
      <c r="L297" s="52" t="s">
        <v>498</v>
      </c>
      <c r="M297" s="52" t="s">
        <v>115</v>
      </c>
      <c r="N297" s="52" t="s">
        <v>3</v>
      </c>
      <c r="O297" s="52" t="s">
        <v>1398</v>
      </c>
      <c r="P297" s="47" t="s">
        <v>117</v>
      </c>
      <c r="Q297" s="52" t="s">
        <v>46</v>
      </c>
      <c r="R297" s="52" t="s">
        <v>121</v>
      </c>
      <c r="S297" s="52"/>
      <c r="T297" s="52" t="s">
        <v>2672</v>
      </c>
      <c r="U297" s="52" t="s">
        <v>2672</v>
      </c>
      <c r="V297" s="52" t="s">
        <v>2673</v>
      </c>
      <c r="W297" s="52" t="s">
        <v>2674</v>
      </c>
      <c r="X297" s="52" t="s">
        <v>117</v>
      </c>
      <c r="Y297" s="52" t="s">
        <v>117</v>
      </c>
      <c r="Z297" s="52" t="s">
        <v>117</v>
      </c>
      <c r="AA297" s="52" t="s">
        <v>121</v>
      </c>
      <c r="AB297" s="52">
        <v>8.0</v>
      </c>
      <c r="AC297" s="52" t="s">
        <v>121</v>
      </c>
      <c r="AD297" s="52" t="s">
        <v>122</v>
      </c>
      <c r="AE297" s="52" t="s">
        <v>121</v>
      </c>
      <c r="AF297" s="52" t="s">
        <v>122</v>
      </c>
      <c r="AG297" s="52" t="s">
        <v>117</v>
      </c>
      <c r="AH297" s="52" t="s">
        <v>2675</v>
      </c>
      <c r="AI297" s="52" t="s">
        <v>117</v>
      </c>
      <c r="AJ297" s="52" t="s">
        <v>121</v>
      </c>
      <c r="AK297" s="52" t="s">
        <v>117</v>
      </c>
      <c r="AL297" s="52" t="s">
        <v>137</v>
      </c>
      <c r="AM297" s="52" t="s">
        <v>138</v>
      </c>
      <c r="AN297" s="52" t="s">
        <v>121</v>
      </c>
      <c r="AO297" s="53"/>
      <c r="AP297" s="53"/>
      <c r="AQ297" s="52" t="s">
        <v>404</v>
      </c>
      <c r="AR297" s="52" t="s">
        <v>2239</v>
      </c>
      <c r="AS297" s="52" t="s">
        <v>355</v>
      </c>
      <c r="AT297" s="52" t="s">
        <v>117</v>
      </c>
      <c r="AU297" s="52" t="s">
        <v>117</v>
      </c>
      <c r="AV297" s="52" t="s">
        <v>117</v>
      </c>
      <c r="AW297" s="52" t="s">
        <v>117</v>
      </c>
      <c r="AX297" s="53"/>
      <c r="AY297" s="53"/>
      <c r="AZ297" s="53"/>
      <c r="BA297" s="53"/>
      <c r="BB297" s="53"/>
      <c r="BC297" s="54"/>
    </row>
    <row r="298" ht="15.75" customHeight="1">
      <c r="A298" s="51" t="s">
        <v>2676</v>
      </c>
      <c r="B298" s="52">
        <v>35.0</v>
      </c>
      <c r="C298" s="53"/>
      <c r="D298" s="52" t="s">
        <v>2677</v>
      </c>
      <c r="E298" s="52" t="s">
        <v>2678</v>
      </c>
      <c r="F298" s="52" t="s">
        <v>2679</v>
      </c>
      <c r="G298" s="52" t="s">
        <v>109</v>
      </c>
      <c r="H298" s="52" t="s">
        <v>2680</v>
      </c>
      <c r="I298" s="52" t="s">
        <v>163</v>
      </c>
      <c r="J298" s="52" t="s">
        <v>2681</v>
      </c>
      <c r="K298" s="52">
        <v>7.02165807083E11</v>
      </c>
      <c r="L298" s="52" t="s">
        <v>114</v>
      </c>
      <c r="M298" s="52" t="s">
        <v>115</v>
      </c>
      <c r="N298" s="52" t="s">
        <v>3</v>
      </c>
      <c r="O298" s="52" t="s">
        <v>272</v>
      </c>
      <c r="P298" s="47" t="s">
        <v>117</v>
      </c>
      <c r="Q298" s="52" t="s">
        <v>46</v>
      </c>
      <c r="R298" s="52" t="s">
        <v>117</v>
      </c>
      <c r="S298" s="52"/>
      <c r="T298" s="52" t="s">
        <v>2682</v>
      </c>
      <c r="U298" s="52" t="s">
        <v>2682</v>
      </c>
      <c r="V298" s="52" t="s">
        <v>2683</v>
      </c>
      <c r="W298" s="52" t="s">
        <v>2684</v>
      </c>
      <c r="X298" s="52" t="s">
        <v>117</v>
      </c>
      <c r="Y298" s="52" t="s">
        <v>117</v>
      </c>
      <c r="Z298" s="52" t="s">
        <v>117</v>
      </c>
      <c r="AA298" s="52" t="s">
        <v>121</v>
      </c>
      <c r="AB298" s="52">
        <v>4.0</v>
      </c>
      <c r="AC298" s="52" t="s">
        <v>121</v>
      </c>
      <c r="AD298" s="52" t="s">
        <v>122</v>
      </c>
      <c r="AE298" s="52" t="s">
        <v>117</v>
      </c>
      <c r="AF298" s="52" t="s">
        <v>1211</v>
      </c>
      <c r="AG298" s="52" t="s">
        <v>121</v>
      </c>
      <c r="AH298" s="52" t="s">
        <v>122</v>
      </c>
      <c r="AI298" s="52" t="s">
        <v>117</v>
      </c>
      <c r="AJ298" s="52" t="s">
        <v>121</v>
      </c>
      <c r="AK298" s="52" t="s">
        <v>117</v>
      </c>
      <c r="AL298" s="52" t="s">
        <v>137</v>
      </c>
      <c r="AM298" s="52" t="s">
        <v>138</v>
      </c>
      <c r="AN298" s="52" t="s">
        <v>121</v>
      </c>
      <c r="AO298" s="53"/>
      <c r="AP298" s="53"/>
      <c r="AQ298" s="52" t="s">
        <v>180</v>
      </c>
      <c r="AR298" s="52" t="s">
        <v>181</v>
      </c>
      <c r="AS298" s="52" t="s">
        <v>222</v>
      </c>
      <c r="AT298" s="52" t="s">
        <v>117</v>
      </c>
      <c r="AU298" s="52" t="s">
        <v>117</v>
      </c>
      <c r="AV298" s="52" t="s">
        <v>117</v>
      </c>
      <c r="AW298" s="52" t="s">
        <v>117</v>
      </c>
      <c r="AX298" s="53"/>
      <c r="AY298" s="53"/>
      <c r="AZ298" s="53"/>
      <c r="BA298" s="53"/>
      <c r="BB298" s="53"/>
      <c r="BC298" s="54"/>
    </row>
    <row r="299" ht="15.75" customHeight="1">
      <c r="A299" s="51" t="s">
        <v>2685</v>
      </c>
      <c r="B299" s="52">
        <v>35.0</v>
      </c>
      <c r="C299" s="53"/>
      <c r="D299" s="52" t="s">
        <v>2686</v>
      </c>
      <c r="E299" s="52" t="s">
        <v>2687</v>
      </c>
      <c r="F299" s="52" t="s">
        <v>2688</v>
      </c>
      <c r="G299" s="52" t="s">
        <v>109</v>
      </c>
      <c r="H299" s="52" t="s">
        <v>2689</v>
      </c>
      <c r="I299" s="52" t="s">
        <v>111</v>
      </c>
      <c r="J299" s="56">
        <v>39391.0</v>
      </c>
      <c r="K299" s="53"/>
      <c r="L299" s="52" t="s">
        <v>648</v>
      </c>
      <c r="M299" s="52" t="s">
        <v>206</v>
      </c>
      <c r="N299" s="52" t="s">
        <v>3</v>
      </c>
      <c r="O299" s="53"/>
      <c r="P299" s="47" t="s">
        <v>121</v>
      </c>
      <c r="Q299" s="52" t="s">
        <v>48</v>
      </c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7"/>
      <c r="AJ299" s="53"/>
      <c r="AK299" s="53"/>
      <c r="AL299" s="57"/>
      <c r="AM299" s="53"/>
      <c r="AN299" s="53"/>
      <c r="AO299" s="53"/>
      <c r="AP299" s="53"/>
      <c r="AQ299" s="53"/>
      <c r="AR299" s="53"/>
      <c r="AS299" s="53"/>
      <c r="AT299" s="57"/>
      <c r="AU299" s="52" t="s">
        <v>117</v>
      </c>
      <c r="AV299" s="52" t="s">
        <v>121</v>
      </c>
      <c r="AW299" s="57"/>
      <c r="AX299" s="53"/>
      <c r="AY299" s="53"/>
      <c r="AZ299" s="53"/>
      <c r="BA299" s="53"/>
      <c r="BB299" s="53"/>
      <c r="BC299" s="54"/>
    </row>
    <row r="300" ht="15.75" customHeight="1">
      <c r="A300" s="51" t="s">
        <v>2690</v>
      </c>
      <c r="B300" s="52">
        <v>40.0</v>
      </c>
      <c r="C300" s="53"/>
      <c r="D300" s="52" t="s">
        <v>2691</v>
      </c>
      <c r="E300" s="52" t="s">
        <v>2692</v>
      </c>
      <c r="F300" s="52" t="s">
        <v>2693</v>
      </c>
      <c r="G300" s="52" t="s">
        <v>109</v>
      </c>
      <c r="H300" s="52" t="s">
        <v>2694</v>
      </c>
      <c r="I300" s="52" t="s">
        <v>111</v>
      </c>
      <c r="J300" s="52" t="s">
        <v>1299</v>
      </c>
      <c r="K300" s="53"/>
      <c r="L300" s="52" t="s">
        <v>270</v>
      </c>
      <c r="M300" s="52" t="s">
        <v>271</v>
      </c>
      <c r="N300" s="52" t="s">
        <v>3</v>
      </c>
      <c r="O300" s="52" t="s">
        <v>175</v>
      </c>
      <c r="P300" s="47" t="s">
        <v>121</v>
      </c>
      <c r="Q300" s="52" t="s">
        <v>48</v>
      </c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7"/>
      <c r="AJ300" s="53"/>
      <c r="AK300" s="53"/>
      <c r="AL300" s="57"/>
      <c r="AM300" s="53"/>
      <c r="AN300" s="53"/>
      <c r="AO300" s="53"/>
      <c r="AP300" s="53"/>
      <c r="AQ300" s="53"/>
      <c r="AR300" s="53"/>
      <c r="AS300" s="53"/>
      <c r="AT300" s="52" t="s">
        <v>117</v>
      </c>
      <c r="AU300" s="52" t="s">
        <v>117</v>
      </c>
      <c r="AV300" s="52" t="s">
        <v>117</v>
      </c>
      <c r="AW300" s="57"/>
      <c r="AX300" s="53"/>
      <c r="AY300" s="53"/>
      <c r="AZ300" s="53"/>
      <c r="BA300" s="53"/>
      <c r="BB300" s="53"/>
      <c r="BC300" s="54"/>
    </row>
    <row r="301" ht="15.75" customHeight="1">
      <c r="A301" s="51" t="s">
        <v>2695</v>
      </c>
      <c r="B301" s="52">
        <v>35.0</v>
      </c>
      <c r="C301" s="53"/>
      <c r="D301" s="52" t="s">
        <v>2696</v>
      </c>
      <c r="E301" s="52" t="s">
        <v>2697</v>
      </c>
      <c r="F301" s="52" t="s">
        <v>2698</v>
      </c>
      <c r="G301" s="52" t="s">
        <v>109</v>
      </c>
      <c r="H301" s="52" t="s">
        <v>2699</v>
      </c>
      <c r="I301" s="52" t="s">
        <v>111</v>
      </c>
      <c r="J301" s="56">
        <v>39329.0</v>
      </c>
      <c r="K301" s="55" t="s">
        <v>2700</v>
      </c>
      <c r="L301" s="52" t="s">
        <v>149</v>
      </c>
      <c r="M301" s="52" t="s">
        <v>150</v>
      </c>
      <c r="N301" s="52" t="s">
        <v>3</v>
      </c>
      <c r="O301" s="52" t="s">
        <v>175</v>
      </c>
      <c r="P301" s="47" t="s">
        <v>117</v>
      </c>
      <c r="Q301" s="52" t="s">
        <v>50</v>
      </c>
      <c r="R301" s="52" t="s">
        <v>121</v>
      </c>
      <c r="S301" s="55"/>
      <c r="T301" s="55" t="s">
        <v>2701</v>
      </c>
      <c r="U301" s="55" t="s">
        <v>2701</v>
      </c>
      <c r="V301" s="55" t="s">
        <v>2702</v>
      </c>
      <c r="W301" s="52" t="s">
        <v>2703</v>
      </c>
      <c r="X301" s="52" t="s">
        <v>117</v>
      </c>
      <c r="Y301" s="52" t="s">
        <v>117</v>
      </c>
      <c r="Z301" s="52" t="s">
        <v>117</v>
      </c>
      <c r="AA301" s="52" t="s">
        <v>121</v>
      </c>
      <c r="AB301" s="52">
        <v>4.0</v>
      </c>
      <c r="AC301" s="52" t="s">
        <v>117</v>
      </c>
      <c r="AD301" s="52" t="s">
        <v>261</v>
      </c>
      <c r="AE301" s="52" t="s">
        <v>121</v>
      </c>
      <c r="AF301" s="52" t="s">
        <v>122</v>
      </c>
      <c r="AG301" s="52" t="s">
        <v>121</v>
      </c>
      <c r="AH301" s="52" t="s">
        <v>122</v>
      </c>
      <c r="AI301" s="52" t="s">
        <v>117</v>
      </c>
      <c r="AJ301" s="52" t="s">
        <v>121</v>
      </c>
      <c r="AK301" s="52" t="s">
        <v>121</v>
      </c>
      <c r="AL301" s="52" t="s">
        <v>122</v>
      </c>
      <c r="AM301" s="52" t="s">
        <v>221</v>
      </c>
      <c r="AN301" s="52" t="s">
        <v>121</v>
      </c>
      <c r="AO301" s="53"/>
      <c r="AP301" s="53"/>
      <c r="AQ301" s="52" t="s">
        <v>421</v>
      </c>
      <c r="AR301" s="52" t="s">
        <v>330</v>
      </c>
      <c r="AS301" s="52" t="s">
        <v>405</v>
      </c>
      <c r="AT301" s="52" t="s">
        <v>117</v>
      </c>
      <c r="AU301" s="52" t="s">
        <v>117</v>
      </c>
      <c r="AV301" s="52" t="s">
        <v>121</v>
      </c>
      <c r="AW301" s="52" t="s">
        <v>117</v>
      </c>
      <c r="AX301" s="53"/>
      <c r="AY301" s="53"/>
      <c r="AZ301" s="53"/>
      <c r="BA301" s="53"/>
      <c r="BB301" s="53"/>
      <c r="BC301" s="54"/>
    </row>
    <row r="302" ht="15.75" customHeight="1">
      <c r="A302" s="51" t="s">
        <v>2704</v>
      </c>
      <c r="B302" s="52">
        <v>44.0</v>
      </c>
      <c r="C302" s="53"/>
      <c r="D302" s="52" t="s">
        <v>2705</v>
      </c>
      <c r="E302" s="52" t="s">
        <v>2706</v>
      </c>
      <c r="F302" s="52" t="s">
        <v>2707</v>
      </c>
      <c r="G302" s="52" t="s">
        <v>109</v>
      </c>
      <c r="H302" s="52" t="s">
        <v>2708</v>
      </c>
      <c r="I302" s="52" t="s">
        <v>111</v>
      </c>
      <c r="J302" s="52" t="s">
        <v>587</v>
      </c>
      <c r="K302" s="55" t="s">
        <v>2709</v>
      </c>
      <c r="L302" s="52" t="s">
        <v>257</v>
      </c>
      <c r="M302" s="52" t="s">
        <v>115</v>
      </c>
      <c r="N302" s="52" t="s">
        <v>3</v>
      </c>
      <c r="O302" s="52" t="s">
        <v>272</v>
      </c>
      <c r="P302" s="47" t="s">
        <v>117</v>
      </c>
      <c r="Q302" s="52" t="s">
        <v>50</v>
      </c>
      <c r="R302" s="52" t="s">
        <v>121</v>
      </c>
      <c r="S302" s="55"/>
      <c r="T302" s="55" t="s">
        <v>2710</v>
      </c>
      <c r="U302" s="55" t="s">
        <v>2710</v>
      </c>
      <c r="V302" s="55" t="s">
        <v>2711</v>
      </c>
      <c r="W302" s="52" t="s">
        <v>2712</v>
      </c>
      <c r="X302" s="52" t="s">
        <v>117</v>
      </c>
      <c r="Y302" s="52" t="s">
        <v>117</v>
      </c>
      <c r="Z302" s="52" t="s">
        <v>117</v>
      </c>
      <c r="AA302" s="52" t="s">
        <v>121</v>
      </c>
      <c r="AB302" s="52">
        <v>7.0</v>
      </c>
      <c r="AC302" s="52" t="s">
        <v>121</v>
      </c>
      <c r="AD302" s="52" t="s">
        <v>122</v>
      </c>
      <c r="AE302" s="52" t="s">
        <v>117</v>
      </c>
      <c r="AF302" s="52" t="s">
        <v>2713</v>
      </c>
      <c r="AG302" s="52" t="s">
        <v>121</v>
      </c>
      <c r="AH302" s="52" t="s">
        <v>122</v>
      </c>
      <c r="AI302" s="52" t="s">
        <v>121</v>
      </c>
      <c r="AJ302" s="52" t="s">
        <v>117</v>
      </c>
      <c r="AK302" s="52" t="s">
        <v>121</v>
      </c>
      <c r="AL302" s="52" t="s">
        <v>122</v>
      </c>
      <c r="AM302" s="52" t="s">
        <v>138</v>
      </c>
      <c r="AN302" s="52" t="s">
        <v>121</v>
      </c>
      <c r="AO302" s="53"/>
      <c r="AP302" s="53"/>
      <c r="AQ302" s="52" t="s">
        <v>2714</v>
      </c>
      <c r="AR302" s="52" t="s">
        <v>429</v>
      </c>
      <c r="AS302" s="52" t="s">
        <v>421</v>
      </c>
      <c r="AT302" s="52" t="s">
        <v>117</v>
      </c>
      <c r="AU302" s="52" t="s">
        <v>117</v>
      </c>
      <c r="AV302" s="52" t="s">
        <v>117</v>
      </c>
      <c r="AW302" s="52" t="s">
        <v>117</v>
      </c>
      <c r="AX302" s="53"/>
      <c r="AY302" s="53"/>
      <c r="AZ302" s="53"/>
      <c r="BA302" s="53"/>
      <c r="BB302" s="53"/>
      <c r="BC302" s="54"/>
    </row>
    <row r="303" ht="15.75" customHeight="1">
      <c r="A303" s="51" t="s">
        <v>2715</v>
      </c>
      <c r="B303" s="52">
        <v>34.0</v>
      </c>
      <c r="C303" s="53"/>
      <c r="D303" s="52" t="s">
        <v>2716</v>
      </c>
      <c r="E303" s="52" t="s">
        <v>2717</v>
      </c>
      <c r="F303" s="52" t="s">
        <v>2718</v>
      </c>
      <c r="G303" s="52" t="s">
        <v>109</v>
      </c>
      <c r="H303" s="52" t="s">
        <v>2719</v>
      </c>
      <c r="I303" s="52" t="s">
        <v>163</v>
      </c>
      <c r="J303" s="52" t="s">
        <v>2720</v>
      </c>
      <c r="K303" s="53"/>
      <c r="L303" s="52" t="s">
        <v>779</v>
      </c>
      <c r="M303" s="52" t="s">
        <v>271</v>
      </c>
      <c r="N303" s="52" t="s">
        <v>3</v>
      </c>
      <c r="O303" s="53"/>
      <c r="P303" s="47" t="s">
        <v>121</v>
      </c>
      <c r="Q303" s="52" t="s">
        <v>48</v>
      </c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7"/>
      <c r="AJ303" s="53"/>
      <c r="AK303" s="53"/>
      <c r="AL303" s="57"/>
      <c r="AM303" s="53"/>
      <c r="AN303" s="53"/>
      <c r="AO303" s="53"/>
      <c r="AP303" s="53"/>
      <c r="AQ303" s="53"/>
      <c r="AR303" s="53"/>
      <c r="AS303" s="53"/>
      <c r="AT303" s="57"/>
      <c r="AU303" s="57"/>
      <c r="AV303" s="52" t="s">
        <v>121</v>
      </c>
      <c r="AW303" s="57"/>
      <c r="AX303" s="53"/>
      <c r="AY303" s="53"/>
      <c r="AZ303" s="53"/>
      <c r="BA303" s="53"/>
      <c r="BB303" s="53"/>
      <c r="BC303" s="54"/>
    </row>
    <row r="304" ht="15.75" customHeight="1">
      <c r="A304" s="51" t="s">
        <v>2721</v>
      </c>
      <c r="B304" s="52">
        <v>36.0</v>
      </c>
      <c r="C304" s="53"/>
      <c r="D304" s="52" t="s">
        <v>2722</v>
      </c>
      <c r="E304" s="52" t="s">
        <v>2723</v>
      </c>
      <c r="F304" s="52" t="s">
        <v>2724</v>
      </c>
      <c r="G304" s="52" t="s">
        <v>109</v>
      </c>
      <c r="H304" s="52" t="s">
        <v>2725</v>
      </c>
      <c r="I304" s="52" t="s">
        <v>111</v>
      </c>
      <c r="J304" s="52" t="s">
        <v>2726</v>
      </c>
      <c r="K304" s="53"/>
      <c r="L304" s="52" t="s">
        <v>753</v>
      </c>
      <c r="M304" s="52" t="s">
        <v>754</v>
      </c>
      <c r="N304" s="52" t="s">
        <v>42</v>
      </c>
      <c r="O304" s="53"/>
      <c r="P304" s="47" t="s">
        <v>121</v>
      </c>
      <c r="Q304" s="52" t="s">
        <v>50</v>
      </c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7"/>
      <c r="AH304" s="53"/>
      <c r="AI304" s="57"/>
      <c r="AJ304" s="53"/>
      <c r="AK304" s="53"/>
      <c r="AL304" s="57"/>
      <c r="AM304" s="57"/>
      <c r="AN304" s="57"/>
      <c r="AO304" s="53"/>
      <c r="AP304" s="53"/>
      <c r="AQ304" s="53"/>
      <c r="AR304" s="53"/>
      <c r="AS304" s="53"/>
      <c r="AT304" s="53"/>
      <c r="AU304" s="53"/>
      <c r="AV304" s="52" t="s">
        <v>121</v>
      </c>
      <c r="AW304" s="57"/>
      <c r="AX304" s="53"/>
      <c r="AY304" s="53"/>
      <c r="AZ304" s="53"/>
      <c r="BA304" s="53"/>
      <c r="BB304" s="53"/>
      <c r="BC304" s="54"/>
    </row>
    <row r="305" ht="15.75" customHeight="1">
      <c r="A305" s="51" t="s">
        <v>2727</v>
      </c>
      <c r="B305" s="52">
        <v>34.0</v>
      </c>
      <c r="C305" s="53"/>
      <c r="D305" s="52" t="s">
        <v>2728</v>
      </c>
      <c r="E305" s="52" t="s">
        <v>2729</v>
      </c>
      <c r="F305" s="52" t="s">
        <v>2730</v>
      </c>
      <c r="G305" s="52" t="s">
        <v>109</v>
      </c>
      <c r="H305" s="52" t="s">
        <v>2731</v>
      </c>
      <c r="I305" s="52" t="s">
        <v>111</v>
      </c>
      <c r="J305" s="56">
        <v>39335.0</v>
      </c>
      <c r="K305" s="53"/>
      <c r="L305" s="52" t="s">
        <v>270</v>
      </c>
      <c r="M305" s="52" t="s">
        <v>271</v>
      </c>
      <c r="N305" s="52" t="s">
        <v>3</v>
      </c>
      <c r="O305" s="52" t="s">
        <v>175</v>
      </c>
      <c r="P305" s="47" t="s">
        <v>117</v>
      </c>
      <c r="Q305" s="52" t="s">
        <v>48</v>
      </c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7"/>
      <c r="AJ305" s="53"/>
      <c r="AK305" s="53"/>
      <c r="AL305" s="57"/>
      <c r="AM305" s="53"/>
      <c r="AN305" s="53"/>
      <c r="AO305" s="53"/>
      <c r="AP305" s="53"/>
      <c r="AQ305" s="53"/>
      <c r="AR305" s="53"/>
      <c r="AS305" s="53"/>
      <c r="AT305" s="52" t="s">
        <v>117</v>
      </c>
      <c r="AU305" s="52" t="s">
        <v>117</v>
      </c>
      <c r="AV305" s="52" t="s">
        <v>117</v>
      </c>
      <c r="AW305" s="57"/>
      <c r="AX305" s="53"/>
      <c r="AY305" s="53"/>
      <c r="AZ305" s="53"/>
      <c r="BA305" s="53"/>
      <c r="BB305" s="53"/>
      <c r="BC305" s="54"/>
    </row>
    <row r="306" ht="15.75" customHeight="1">
      <c r="A306" s="51" t="s">
        <v>2732</v>
      </c>
      <c r="B306" s="52">
        <v>32.0</v>
      </c>
      <c r="C306" s="53"/>
      <c r="D306" s="52" t="s">
        <v>2733</v>
      </c>
      <c r="E306" s="52" t="s">
        <v>2734</v>
      </c>
      <c r="F306" s="52" t="s">
        <v>2735</v>
      </c>
      <c r="G306" s="52" t="s">
        <v>109</v>
      </c>
      <c r="H306" s="52" t="s">
        <v>2736</v>
      </c>
      <c r="I306" s="52" t="s">
        <v>111</v>
      </c>
      <c r="J306" s="56">
        <v>39787.0</v>
      </c>
      <c r="K306" s="55" t="s">
        <v>2737</v>
      </c>
      <c r="L306" s="52" t="s">
        <v>2738</v>
      </c>
      <c r="M306" s="52" t="s">
        <v>769</v>
      </c>
      <c r="N306" s="52" t="s">
        <v>3</v>
      </c>
      <c r="O306" s="52" t="s">
        <v>272</v>
      </c>
      <c r="P306" s="47" t="s">
        <v>117</v>
      </c>
      <c r="Q306" s="52" t="s">
        <v>48</v>
      </c>
      <c r="R306" s="52" t="s">
        <v>121</v>
      </c>
      <c r="S306" s="55"/>
      <c r="T306" s="55" t="s">
        <v>2739</v>
      </c>
      <c r="U306" s="55" t="s">
        <v>2739</v>
      </c>
      <c r="V306" s="55" t="s">
        <v>2740</v>
      </c>
      <c r="W306" s="52" t="s">
        <v>2741</v>
      </c>
      <c r="X306" s="52" t="s">
        <v>117</v>
      </c>
      <c r="Y306" s="52" t="s">
        <v>117</v>
      </c>
      <c r="Z306" s="52" t="s">
        <v>121</v>
      </c>
      <c r="AA306" s="52" t="s">
        <v>117</v>
      </c>
      <c r="AB306" s="52">
        <v>4.0</v>
      </c>
      <c r="AC306" s="52" t="s">
        <v>121</v>
      </c>
      <c r="AD306" s="52" t="s">
        <v>122</v>
      </c>
      <c r="AE306" s="52" t="s">
        <v>117</v>
      </c>
      <c r="AF306" s="52" t="s">
        <v>302</v>
      </c>
      <c r="AG306" s="52" t="s">
        <v>121</v>
      </c>
      <c r="AH306" s="52" t="s">
        <v>122</v>
      </c>
      <c r="AI306" s="52" t="s">
        <v>121</v>
      </c>
      <c r="AJ306" s="52" t="s">
        <v>117</v>
      </c>
      <c r="AK306" s="52" t="s">
        <v>121</v>
      </c>
      <c r="AL306" s="52" t="s">
        <v>122</v>
      </c>
      <c r="AM306" s="52" t="s">
        <v>354</v>
      </c>
      <c r="AN306" s="52" t="s">
        <v>121</v>
      </c>
      <c r="AO306" s="53"/>
      <c r="AP306" s="53"/>
      <c r="AQ306" s="52" t="s">
        <v>125</v>
      </c>
      <c r="AR306" s="52" t="s">
        <v>2742</v>
      </c>
      <c r="AS306" s="53"/>
      <c r="AT306" s="52" t="s">
        <v>117</v>
      </c>
      <c r="AU306" s="52" t="s">
        <v>117</v>
      </c>
      <c r="AV306" s="52" t="s">
        <v>117</v>
      </c>
      <c r="AW306" s="52" t="s">
        <v>117</v>
      </c>
      <c r="AX306" s="53"/>
      <c r="AY306" s="53"/>
      <c r="AZ306" s="53"/>
      <c r="BA306" s="53"/>
      <c r="BB306" s="53"/>
      <c r="BC306" s="54"/>
    </row>
    <row r="307" ht="15.75" customHeight="1">
      <c r="A307" s="51" t="s">
        <v>2743</v>
      </c>
      <c r="B307" s="52">
        <v>36.0</v>
      </c>
      <c r="C307" s="53"/>
      <c r="D307" s="52" t="s">
        <v>2744</v>
      </c>
      <c r="E307" s="52" t="s">
        <v>2745</v>
      </c>
      <c r="F307" s="52" t="s">
        <v>2746</v>
      </c>
      <c r="G307" s="52" t="s">
        <v>109</v>
      </c>
      <c r="H307" s="52" t="s">
        <v>2747</v>
      </c>
      <c r="I307" s="52" t="s">
        <v>111</v>
      </c>
      <c r="J307" s="56">
        <v>39150.0</v>
      </c>
      <c r="K307" s="53"/>
      <c r="L307" s="52" t="s">
        <v>1761</v>
      </c>
      <c r="M307" s="52" t="s">
        <v>1762</v>
      </c>
      <c r="N307" s="52" t="s">
        <v>42</v>
      </c>
      <c r="O307" s="52" t="s">
        <v>2748</v>
      </c>
      <c r="P307" s="47" t="s">
        <v>117</v>
      </c>
      <c r="Q307" s="52" t="s">
        <v>50</v>
      </c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7"/>
      <c r="AF307" s="53"/>
      <c r="AG307" s="57"/>
      <c r="AH307" s="53"/>
      <c r="AI307" s="57"/>
      <c r="AJ307" s="53"/>
      <c r="AK307" s="53"/>
      <c r="AL307" s="57"/>
      <c r="AM307" s="57"/>
      <c r="AN307" s="57"/>
      <c r="AO307" s="53"/>
      <c r="AP307" s="53"/>
      <c r="AQ307" s="53"/>
      <c r="AR307" s="53"/>
      <c r="AS307" s="53"/>
      <c r="AT307" s="52" t="s">
        <v>117</v>
      </c>
      <c r="AU307" s="52" t="s">
        <v>117</v>
      </c>
      <c r="AV307" s="52" t="s">
        <v>117</v>
      </c>
      <c r="AW307" s="57"/>
      <c r="AX307" s="53"/>
      <c r="AY307" s="53"/>
      <c r="AZ307" s="53"/>
      <c r="BA307" s="53"/>
      <c r="BB307" s="53"/>
      <c r="BC307" s="54"/>
    </row>
    <row r="308" ht="15.75" customHeight="1">
      <c r="A308" s="51" t="s">
        <v>2749</v>
      </c>
      <c r="B308" s="52">
        <v>39.0</v>
      </c>
      <c r="C308" s="53"/>
      <c r="D308" s="52" t="s">
        <v>2750</v>
      </c>
      <c r="E308" s="52" t="s">
        <v>2751</v>
      </c>
      <c r="F308" s="52" t="s">
        <v>2752</v>
      </c>
      <c r="G308" s="52" t="s">
        <v>109</v>
      </c>
      <c r="H308" s="52" t="s">
        <v>2753</v>
      </c>
      <c r="I308" s="52" t="s">
        <v>111</v>
      </c>
      <c r="J308" s="52" t="s">
        <v>2754</v>
      </c>
      <c r="K308" s="52">
        <v>8.07180793083E11</v>
      </c>
      <c r="L308" s="52" t="s">
        <v>174</v>
      </c>
      <c r="M308" s="52" t="s">
        <v>115</v>
      </c>
      <c r="N308" s="52" t="s">
        <v>3</v>
      </c>
      <c r="O308" s="52" t="s">
        <v>1440</v>
      </c>
      <c r="P308" s="47" t="s">
        <v>117</v>
      </c>
      <c r="Q308" s="52" t="s">
        <v>46</v>
      </c>
      <c r="R308" s="52" t="s">
        <v>121</v>
      </c>
      <c r="S308" s="52"/>
      <c r="T308" s="52" t="s">
        <v>2755</v>
      </c>
      <c r="U308" s="52" t="s">
        <v>2755</v>
      </c>
      <c r="V308" s="52" t="s">
        <v>2756</v>
      </c>
      <c r="W308" s="52" t="s">
        <v>2757</v>
      </c>
      <c r="X308" s="52" t="s">
        <v>117</v>
      </c>
      <c r="Y308" s="52" t="s">
        <v>121</v>
      </c>
      <c r="Z308" s="52" t="s">
        <v>117</v>
      </c>
      <c r="AA308" s="52" t="s">
        <v>121</v>
      </c>
      <c r="AB308" s="52">
        <v>3.0</v>
      </c>
      <c r="AC308" s="52" t="s">
        <v>117</v>
      </c>
      <c r="AD308" s="52" t="s">
        <v>1938</v>
      </c>
      <c r="AE308" s="52" t="s">
        <v>121</v>
      </c>
      <c r="AF308" s="52" t="s">
        <v>122</v>
      </c>
      <c r="AG308" s="52" t="s">
        <v>121</v>
      </c>
      <c r="AH308" s="52" t="s">
        <v>122</v>
      </c>
      <c r="AI308" s="52" t="s">
        <v>117</v>
      </c>
      <c r="AJ308" s="52" t="s">
        <v>121</v>
      </c>
      <c r="AK308" s="52" t="s">
        <v>117</v>
      </c>
      <c r="AL308" s="52" t="s">
        <v>137</v>
      </c>
      <c r="AM308" s="52" t="s">
        <v>354</v>
      </c>
      <c r="AN308" s="52" t="s">
        <v>121</v>
      </c>
      <c r="AO308" s="53"/>
      <c r="AP308" s="53"/>
      <c r="AQ308" s="52" t="s">
        <v>156</v>
      </c>
      <c r="AR308" s="52" t="s">
        <v>406</v>
      </c>
      <c r="AS308" s="52" t="s">
        <v>237</v>
      </c>
      <c r="AT308" s="52" t="s">
        <v>117</v>
      </c>
      <c r="AU308" s="52" t="s">
        <v>117</v>
      </c>
      <c r="AV308" s="52" t="s">
        <v>117</v>
      </c>
      <c r="AW308" s="52" t="s">
        <v>117</v>
      </c>
      <c r="AX308" s="53"/>
      <c r="AY308" s="53"/>
      <c r="AZ308" s="53"/>
      <c r="BA308" s="53"/>
      <c r="BB308" s="53"/>
      <c r="BC308" s="54"/>
    </row>
    <row r="309" ht="15.75" customHeight="1">
      <c r="A309" s="51" t="s">
        <v>2758</v>
      </c>
      <c r="B309" s="52">
        <v>41.0</v>
      </c>
      <c r="C309" s="53"/>
      <c r="D309" s="52" t="s">
        <v>2750</v>
      </c>
      <c r="E309" s="52" t="s">
        <v>2759</v>
      </c>
      <c r="F309" s="52" t="s">
        <v>2760</v>
      </c>
      <c r="G309" s="52" t="s">
        <v>109</v>
      </c>
      <c r="H309" s="52" t="s">
        <v>2761</v>
      </c>
      <c r="I309" s="52" t="s">
        <v>111</v>
      </c>
      <c r="J309" s="52" t="s">
        <v>2762</v>
      </c>
      <c r="K309" s="52">
        <v>8.04161533083E11</v>
      </c>
      <c r="L309" s="52" t="s">
        <v>133</v>
      </c>
      <c r="M309" s="52" t="s">
        <v>115</v>
      </c>
      <c r="N309" s="52" t="s">
        <v>3</v>
      </c>
      <c r="O309" s="52" t="s">
        <v>134</v>
      </c>
      <c r="P309" s="47" t="s">
        <v>117</v>
      </c>
      <c r="Q309" s="52" t="s">
        <v>44</v>
      </c>
      <c r="R309" s="52" t="s">
        <v>121</v>
      </c>
      <c r="S309" s="52"/>
      <c r="T309" s="52">
        <v>7.81027018E8</v>
      </c>
      <c r="U309" s="52">
        <v>7.81027018E8</v>
      </c>
      <c r="V309" s="52" t="s">
        <v>2763</v>
      </c>
      <c r="W309" s="52" t="s">
        <v>2764</v>
      </c>
      <c r="X309" s="52" t="s">
        <v>117</v>
      </c>
      <c r="Y309" s="52" t="s">
        <v>117</v>
      </c>
      <c r="Z309" s="52" t="s">
        <v>121</v>
      </c>
      <c r="AA309" s="52" t="s">
        <v>121</v>
      </c>
      <c r="AB309" s="52">
        <v>3.0</v>
      </c>
      <c r="AC309" s="52" t="s">
        <v>121</v>
      </c>
      <c r="AD309" s="52" t="s">
        <v>122</v>
      </c>
      <c r="AE309" s="52" t="s">
        <v>121</v>
      </c>
      <c r="AF309" s="52" t="s">
        <v>122</v>
      </c>
      <c r="AG309" s="52" t="s">
        <v>121</v>
      </c>
      <c r="AH309" s="52" t="s">
        <v>122</v>
      </c>
      <c r="AI309" s="52" t="s">
        <v>121</v>
      </c>
      <c r="AJ309" s="52" t="s">
        <v>121</v>
      </c>
      <c r="AK309" s="52" t="s">
        <v>117</v>
      </c>
      <c r="AL309" s="52" t="s">
        <v>137</v>
      </c>
      <c r="AM309" s="52" t="s">
        <v>138</v>
      </c>
      <c r="AN309" s="53"/>
      <c r="AO309" s="53"/>
      <c r="AP309" s="57"/>
      <c r="AQ309" s="52" t="s">
        <v>1094</v>
      </c>
      <c r="AR309" s="53"/>
      <c r="AS309" s="53"/>
      <c r="AT309" s="52" t="s">
        <v>117</v>
      </c>
      <c r="AU309" s="52" t="s">
        <v>117</v>
      </c>
      <c r="AV309" s="52" t="s">
        <v>117</v>
      </c>
      <c r="AW309" s="53"/>
      <c r="AX309" s="53"/>
      <c r="AY309" s="53"/>
      <c r="AZ309" s="53"/>
      <c r="BA309" s="53"/>
      <c r="BB309" s="53"/>
      <c r="BC309" s="54"/>
    </row>
    <row r="310" ht="15.75" customHeight="1">
      <c r="A310" s="51" t="s">
        <v>2765</v>
      </c>
      <c r="B310" s="52">
        <v>36.0</v>
      </c>
      <c r="C310" s="53"/>
      <c r="D310" s="52" t="s">
        <v>2766</v>
      </c>
      <c r="E310" s="52" t="s">
        <v>660</v>
      </c>
      <c r="F310" s="52" t="s">
        <v>2767</v>
      </c>
      <c r="G310" s="52" t="s">
        <v>109</v>
      </c>
      <c r="H310" s="52" t="s">
        <v>2768</v>
      </c>
      <c r="I310" s="52" t="s">
        <v>111</v>
      </c>
      <c r="J310" s="52" t="s">
        <v>2769</v>
      </c>
      <c r="K310" s="52">
        <v>7.09170710087E11</v>
      </c>
      <c r="L310" s="52" t="s">
        <v>164</v>
      </c>
      <c r="M310" s="52" t="s">
        <v>165</v>
      </c>
      <c r="N310" s="52" t="s">
        <v>42</v>
      </c>
      <c r="O310" s="52" t="s">
        <v>519</v>
      </c>
      <c r="P310" s="47" t="s">
        <v>117</v>
      </c>
      <c r="Q310" s="52" t="s">
        <v>50</v>
      </c>
      <c r="R310" s="52" t="s">
        <v>121</v>
      </c>
      <c r="S310" s="52"/>
      <c r="T310" s="52">
        <v>6.32084293E8</v>
      </c>
      <c r="U310" s="52">
        <v>6.32084293E8</v>
      </c>
      <c r="V310" s="53"/>
      <c r="W310" s="52" t="s">
        <v>663</v>
      </c>
      <c r="X310" s="52" t="s">
        <v>117</v>
      </c>
      <c r="Y310" s="52" t="s">
        <v>117</v>
      </c>
      <c r="Z310" s="52" t="s">
        <v>121</v>
      </c>
      <c r="AA310" s="52" t="s">
        <v>121</v>
      </c>
      <c r="AB310" s="52">
        <v>3.0</v>
      </c>
      <c r="AC310" s="52" t="s">
        <v>117</v>
      </c>
      <c r="AD310" s="52" t="s">
        <v>2770</v>
      </c>
      <c r="AE310" s="52" t="s">
        <v>121</v>
      </c>
      <c r="AF310" s="53"/>
      <c r="AG310" s="52" t="s">
        <v>121</v>
      </c>
      <c r="AH310" s="53"/>
      <c r="AI310" s="52" t="s">
        <v>117</v>
      </c>
      <c r="AJ310" s="52" t="s">
        <v>121</v>
      </c>
      <c r="AK310" s="52" t="s">
        <v>121</v>
      </c>
      <c r="AL310" s="52" t="s">
        <v>122</v>
      </c>
      <c r="AM310" s="52" t="s">
        <v>138</v>
      </c>
      <c r="AN310" s="52" t="s">
        <v>121</v>
      </c>
      <c r="AO310" s="53"/>
      <c r="AP310" s="53"/>
      <c r="AQ310" s="52" t="s">
        <v>251</v>
      </c>
      <c r="AR310" s="52" t="s">
        <v>237</v>
      </c>
      <c r="AS310" s="52" t="s">
        <v>998</v>
      </c>
      <c r="AT310" s="52" t="s">
        <v>117</v>
      </c>
      <c r="AU310" s="52" t="s">
        <v>117</v>
      </c>
      <c r="AV310" s="52" t="s">
        <v>117</v>
      </c>
      <c r="AW310" s="57"/>
      <c r="AX310" s="53"/>
      <c r="AY310" s="53"/>
      <c r="AZ310" s="53"/>
      <c r="BA310" s="53"/>
      <c r="BB310" s="53"/>
      <c r="BC310" s="54"/>
    </row>
    <row r="311" ht="15.75" customHeight="1">
      <c r="A311" s="51" t="s">
        <v>2771</v>
      </c>
      <c r="B311" s="52">
        <v>49.0</v>
      </c>
      <c r="C311" s="53"/>
      <c r="D311" s="52" t="s">
        <v>2772</v>
      </c>
      <c r="E311" s="52" t="s">
        <v>2773</v>
      </c>
      <c r="F311" s="52" t="s">
        <v>2774</v>
      </c>
      <c r="G311" s="52" t="s">
        <v>109</v>
      </c>
      <c r="H311" s="52" t="s">
        <v>2775</v>
      </c>
      <c r="I311" s="52" t="s">
        <v>163</v>
      </c>
      <c r="J311" s="56">
        <v>39242.0</v>
      </c>
      <c r="K311" s="52">
        <v>7.09065837086E11</v>
      </c>
      <c r="L311" s="52" t="s">
        <v>114</v>
      </c>
      <c r="M311" s="52" t="s">
        <v>115</v>
      </c>
      <c r="N311" s="52" t="s">
        <v>3</v>
      </c>
      <c r="O311" s="52" t="s">
        <v>116</v>
      </c>
      <c r="P311" s="47" t="s">
        <v>117</v>
      </c>
      <c r="Q311" s="52" t="s">
        <v>46</v>
      </c>
      <c r="R311" s="52" t="s">
        <v>117</v>
      </c>
      <c r="S311" s="52"/>
      <c r="T311" s="52" t="s">
        <v>2776</v>
      </c>
      <c r="U311" s="52" t="s">
        <v>2776</v>
      </c>
      <c r="V311" s="52" t="s">
        <v>2777</v>
      </c>
      <c r="W311" s="52" t="s">
        <v>2778</v>
      </c>
      <c r="X311" s="52" t="s">
        <v>117</v>
      </c>
      <c r="Y311" s="52" t="s">
        <v>117</v>
      </c>
      <c r="Z311" s="52" t="s">
        <v>121</v>
      </c>
      <c r="AA311" s="52" t="s">
        <v>121</v>
      </c>
      <c r="AB311" s="52">
        <v>3.0</v>
      </c>
      <c r="AC311" s="52" t="s">
        <v>121</v>
      </c>
      <c r="AD311" s="52" t="s">
        <v>122</v>
      </c>
      <c r="AE311" s="52" t="s">
        <v>117</v>
      </c>
      <c r="AF311" s="52" t="s">
        <v>2779</v>
      </c>
      <c r="AG311" s="52" t="s">
        <v>117</v>
      </c>
      <c r="AH311" s="52" t="s">
        <v>512</v>
      </c>
      <c r="AI311" s="52" t="s">
        <v>117</v>
      </c>
      <c r="AJ311" s="52" t="s">
        <v>117</v>
      </c>
      <c r="AK311" s="52" t="s">
        <v>117</v>
      </c>
      <c r="AL311" s="52" t="s">
        <v>137</v>
      </c>
      <c r="AM311" s="52" t="s">
        <v>138</v>
      </c>
      <c r="AN311" s="52" t="s">
        <v>121</v>
      </c>
      <c r="AO311" s="53"/>
      <c r="AP311" s="53"/>
      <c r="AQ311" s="52" t="s">
        <v>762</v>
      </c>
      <c r="AR311" s="52" t="s">
        <v>181</v>
      </c>
      <c r="AS311" s="52" t="s">
        <v>794</v>
      </c>
      <c r="AT311" s="52" t="s">
        <v>117</v>
      </c>
      <c r="AU311" s="52" t="s">
        <v>117</v>
      </c>
      <c r="AV311" s="52" t="s">
        <v>117</v>
      </c>
      <c r="AW311" s="52" t="s">
        <v>117</v>
      </c>
      <c r="AX311" s="53"/>
      <c r="AY311" s="53"/>
      <c r="AZ311" s="53"/>
      <c r="BA311" s="53"/>
      <c r="BB311" s="53"/>
      <c r="BC311" s="54"/>
    </row>
    <row r="312" ht="15.75" customHeight="1">
      <c r="A312" s="51" t="s">
        <v>2780</v>
      </c>
      <c r="B312" s="52">
        <v>37.0</v>
      </c>
      <c r="C312" s="53"/>
      <c r="D312" s="52" t="s">
        <v>2781</v>
      </c>
      <c r="E312" s="52" t="s">
        <v>2782</v>
      </c>
      <c r="F312" s="52" t="s">
        <v>2783</v>
      </c>
      <c r="G312" s="52" t="s">
        <v>109</v>
      </c>
      <c r="H312" s="52" t="s">
        <v>2784</v>
      </c>
      <c r="I312" s="52" t="s">
        <v>111</v>
      </c>
      <c r="J312" s="56">
        <v>39121.0</v>
      </c>
      <c r="K312" s="52">
        <v>7.08020078083E11</v>
      </c>
      <c r="L312" s="52" t="s">
        <v>114</v>
      </c>
      <c r="M312" s="52" t="s">
        <v>115</v>
      </c>
      <c r="N312" s="52" t="s">
        <v>3</v>
      </c>
      <c r="O312" s="52" t="s">
        <v>116</v>
      </c>
      <c r="P312" s="47" t="s">
        <v>117</v>
      </c>
      <c r="Q312" s="52" t="s">
        <v>46</v>
      </c>
      <c r="R312" s="52" t="s">
        <v>117</v>
      </c>
      <c r="S312" s="52"/>
      <c r="T312" s="52" t="s">
        <v>2785</v>
      </c>
      <c r="U312" s="52" t="s">
        <v>2786</v>
      </c>
      <c r="V312" s="52" t="s">
        <v>2787</v>
      </c>
      <c r="W312" s="52" t="s">
        <v>2788</v>
      </c>
      <c r="X312" s="52" t="s">
        <v>117</v>
      </c>
      <c r="Y312" s="52" t="s">
        <v>117</v>
      </c>
      <c r="Z312" s="52" t="s">
        <v>117</v>
      </c>
      <c r="AA312" s="52" t="s">
        <v>121</v>
      </c>
      <c r="AB312" s="52">
        <v>4.0</v>
      </c>
      <c r="AC312" s="52" t="s">
        <v>117</v>
      </c>
      <c r="AD312" s="52" t="s">
        <v>2789</v>
      </c>
      <c r="AE312" s="52" t="s">
        <v>121</v>
      </c>
      <c r="AF312" s="52" t="s">
        <v>122</v>
      </c>
      <c r="AG312" s="52" t="s">
        <v>121</v>
      </c>
      <c r="AH312" s="52" t="s">
        <v>122</v>
      </c>
      <c r="AI312" s="52" t="s">
        <v>117</v>
      </c>
      <c r="AJ312" s="52" t="s">
        <v>121</v>
      </c>
      <c r="AK312" s="52" t="s">
        <v>117</v>
      </c>
      <c r="AL312" s="52" t="s">
        <v>137</v>
      </c>
      <c r="AM312" s="52" t="s">
        <v>138</v>
      </c>
      <c r="AN312" s="52" t="s">
        <v>121</v>
      </c>
      <c r="AO312" s="53"/>
      <c r="AP312" s="53"/>
      <c r="AQ312" s="52" t="s">
        <v>156</v>
      </c>
      <c r="AR312" s="52" t="s">
        <v>404</v>
      </c>
      <c r="AS312" s="52" t="s">
        <v>237</v>
      </c>
      <c r="AT312" s="52" t="s">
        <v>117</v>
      </c>
      <c r="AU312" s="52" t="s">
        <v>117</v>
      </c>
      <c r="AV312" s="52" t="s">
        <v>117</v>
      </c>
      <c r="AW312" s="52" t="s">
        <v>117</v>
      </c>
      <c r="AX312" s="53"/>
      <c r="AY312" s="53"/>
      <c r="AZ312" s="53"/>
      <c r="BA312" s="53"/>
      <c r="BB312" s="53"/>
      <c r="BC312" s="54"/>
    </row>
    <row r="313" ht="15.75" customHeight="1">
      <c r="A313" s="51" t="s">
        <v>2790</v>
      </c>
      <c r="B313" s="52">
        <v>36.0</v>
      </c>
      <c r="C313" s="53"/>
      <c r="D313" s="52" t="s">
        <v>2791</v>
      </c>
      <c r="E313" s="52" t="s">
        <v>2792</v>
      </c>
      <c r="F313" s="52" t="s">
        <v>2793</v>
      </c>
      <c r="G313" s="52" t="s">
        <v>109</v>
      </c>
      <c r="H313" s="52" t="s">
        <v>2794</v>
      </c>
      <c r="I313" s="52" t="s">
        <v>111</v>
      </c>
      <c r="J313" s="56">
        <v>39633.0</v>
      </c>
      <c r="K313" s="55" t="s">
        <v>2795</v>
      </c>
      <c r="L313" s="52" t="s">
        <v>257</v>
      </c>
      <c r="M313" s="52" t="s">
        <v>115</v>
      </c>
      <c r="N313" s="52" t="s">
        <v>3</v>
      </c>
      <c r="O313" s="52" t="s">
        <v>116</v>
      </c>
      <c r="P313" s="47" t="s">
        <v>117</v>
      </c>
      <c r="Q313" s="52" t="s">
        <v>50</v>
      </c>
      <c r="R313" s="52" t="s">
        <v>121</v>
      </c>
      <c r="S313" s="55"/>
      <c r="T313" s="55" t="s">
        <v>2796</v>
      </c>
      <c r="U313" s="55" t="s">
        <v>2796</v>
      </c>
      <c r="V313" s="55" t="s">
        <v>2797</v>
      </c>
      <c r="W313" s="52" t="s">
        <v>2798</v>
      </c>
      <c r="X313" s="52" t="s">
        <v>117</v>
      </c>
      <c r="Y313" s="52" t="s">
        <v>117</v>
      </c>
      <c r="Z313" s="52" t="s">
        <v>117</v>
      </c>
      <c r="AA313" s="52" t="s">
        <v>121</v>
      </c>
      <c r="AB313" s="52">
        <v>6.0</v>
      </c>
      <c r="AC313" s="52" t="s">
        <v>117</v>
      </c>
      <c r="AD313" s="52" t="s">
        <v>2799</v>
      </c>
      <c r="AE313" s="52" t="s">
        <v>117</v>
      </c>
      <c r="AF313" s="52" t="s">
        <v>2799</v>
      </c>
      <c r="AG313" s="52" t="s">
        <v>121</v>
      </c>
      <c r="AH313" s="52" t="s">
        <v>122</v>
      </c>
      <c r="AI313" s="52" t="s">
        <v>117</v>
      </c>
      <c r="AJ313" s="52" t="s">
        <v>117</v>
      </c>
      <c r="AK313" s="52" t="s">
        <v>117</v>
      </c>
      <c r="AL313" s="52" t="s">
        <v>137</v>
      </c>
      <c r="AM313" s="52" t="s">
        <v>138</v>
      </c>
      <c r="AN313" s="52" t="s">
        <v>121</v>
      </c>
      <c r="AO313" s="53"/>
      <c r="AP313" s="53"/>
      <c r="AQ313" s="52" t="s">
        <v>2742</v>
      </c>
      <c r="AR313" s="52" t="s">
        <v>2800</v>
      </c>
      <c r="AS313" s="52" t="s">
        <v>404</v>
      </c>
      <c r="AT313" s="52" t="s">
        <v>117</v>
      </c>
      <c r="AU313" s="52" t="s">
        <v>117</v>
      </c>
      <c r="AV313" s="52" t="s">
        <v>117</v>
      </c>
      <c r="AW313" s="52" t="s">
        <v>117</v>
      </c>
      <c r="AX313" s="53"/>
      <c r="AY313" s="53"/>
      <c r="AZ313" s="53"/>
      <c r="BA313" s="53"/>
      <c r="BB313" s="53"/>
      <c r="BC313" s="54"/>
    </row>
    <row r="314" ht="15.75" customHeight="1">
      <c r="A314" s="51" t="s">
        <v>2801</v>
      </c>
      <c r="B314" s="52">
        <v>35.0</v>
      </c>
      <c r="C314" s="53"/>
      <c r="D314" s="52" t="s">
        <v>2791</v>
      </c>
      <c r="E314" s="52" t="s">
        <v>1388</v>
      </c>
      <c r="F314" s="52" t="s">
        <v>2802</v>
      </c>
      <c r="G314" s="52" t="s">
        <v>109</v>
      </c>
      <c r="H314" s="52" t="s">
        <v>2803</v>
      </c>
      <c r="I314" s="52" t="s">
        <v>111</v>
      </c>
      <c r="J314" s="52" t="s">
        <v>2804</v>
      </c>
      <c r="K314" s="52">
        <v>7.0524028708E11</v>
      </c>
      <c r="L314" s="52" t="s">
        <v>114</v>
      </c>
      <c r="M314" s="52" t="s">
        <v>115</v>
      </c>
      <c r="N314" s="52" t="s">
        <v>3</v>
      </c>
      <c r="O314" s="52" t="s">
        <v>272</v>
      </c>
      <c r="P314" s="47" t="s">
        <v>117</v>
      </c>
      <c r="Q314" s="52" t="s">
        <v>46</v>
      </c>
      <c r="R314" s="52" t="s">
        <v>117</v>
      </c>
      <c r="S314" s="52"/>
      <c r="T314" s="52" t="s">
        <v>2805</v>
      </c>
      <c r="U314" s="52" t="s">
        <v>2805</v>
      </c>
      <c r="V314" s="52" t="s">
        <v>2806</v>
      </c>
      <c r="W314" s="52" t="s">
        <v>2807</v>
      </c>
      <c r="X314" s="52" t="s">
        <v>117</v>
      </c>
      <c r="Y314" s="52" t="s">
        <v>117</v>
      </c>
      <c r="Z314" s="52" t="s">
        <v>121</v>
      </c>
      <c r="AA314" s="52" t="s">
        <v>121</v>
      </c>
      <c r="AB314" s="52">
        <v>4.0</v>
      </c>
      <c r="AC314" s="52" t="s">
        <v>121</v>
      </c>
      <c r="AD314" s="52" t="s">
        <v>122</v>
      </c>
      <c r="AE314" s="52" t="s">
        <v>117</v>
      </c>
      <c r="AF314" s="52" t="s">
        <v>2808</v>
      </c>
      <c r="AG314" s="52" t="s">
        <v>121</v>
      </c>
      <c r="AH314" s="52" t="s">
        <v>122</v>
      </c>
      <c r="AI314" s="52" t="s">
        <v>121</v>
      </c>
      <c r="AJ314" s="52" t="s">
        <v>117</v>
      </c>
      <c r="AK314" s="52" t="s">
        <v>117</v>
      </c>
      <c r="AL314" s="52" t="s">
        <v>137</v>
      </c>
      <c r="AM314" s="52" t="s">
        <v>138</v>
      </c>
      <c r="AN314" s="52" t="s">
        <v>121</v>
      </c>
      <c r="AO314" s="53"/>
      <c r="AP314" s="53"/>
      <c r="AQ314" s="52" t="s">
        <v>421</v>
      </c>
      <c r="AR314" s="52" t="s">
        <v>452</v>
      </c>
      <c r="AS314" s="52" t="s">
        <v>180</v>
      </c>
      <c r="AT314" s="52" t="s">
        <v>117</v>
      </c>
      <c r="AU314" s="52" t="s">
        <v>117</v>
      </c>
      <c r="AV314" s="52" t="s">
        <v>117</v>
      </c>
      <c r="AW314" s="52" t="s">
        <v>117</v>
      </c>
      <c r="AX314" s="53"/>
      <c r="AY314" s="53"/>
      <c r="AZ314" s="53"/>
      <c r="BA314" s="53"/>
      <c r="BB314" s="53"/>
      <c r="BC314" s="54"/>
    </row>
    <row r="315" ht="15.75" customHeight="1">
      <c r="A315" s="51" t="s">
        <v>2809</v>
      </c>
      <c r="B315" s="52">
        <v>37.0</v>
      </c>
      <c r="C315" s="53"/>
      <c r="D315" s="52" t="s">
        <v>2810</v>
      </c>
      <c r="E315" s="52" t="s">
        <v>2811</v>
      </c>
      <c r="F315" s="52" t="s">
        <v>2812</v>
      </c>
      <c r="G315" s="52" t="s">
        <v>109</v>
      </c>
      <c r="H315" s="52" t="s">
        <v>2813</v>
      </c>
      <c r="I315" s="52" t="s">
        <v>111</v>
      </c>
      <c r="J315" s="56">
        <v>39692.0</v>
      </c>
      <c r="K315" s="52">
        <v>8.01091387085E11</v>
      </c>
      <c r="L315" s="52" t="s">
        <v>133</v>
      </c>
      <c r="M315" s="52" t="s">
        <v>115</v>
      </c>
      <c r="N315" s="52" t="s">
        <v>3</v>
      </c>
      <c r="O315" s="52" t="s">
        <v>134</v>
      </c>
      <c r="P315" s="47" t="s">
        <v>117</v>
      </c>
      <c r="Q315" s="52" t="s">
        <v>44</v>
      </c>
      <c r="R315" s="52" t="s">
        <v>121</v>
      </c>
      <c r="S315" s="52"/>
      <c r="T315" s="52">
        <v>7.32476879E8</v>
      </c>
      <c r="U315" s="52">
        <v>7.32476879E8</v>
      </c>
      <c r="V315" s="52">
        <v>7.34982549E8</v>
      </c>
      <c r="W315" s="52" t="s">
        <v>2814</v>
      </c>
      <c r="X315" s="52" t="s">
        <v>117</v>
      </c>
      <c r="Y315" s="52" t="s">
        <v>117</v>
      </c>
      <c r="Z315" s="52" t="s">
        <v>117</v>
      </c>
      <c r="AA315" s="52" t="s">
        <v>121</v>
      </c>
      <c r="AB315" s="52">
        <v>5.0</v>
      </c>
      <c r="AC315" s="52" t="s">
        <v>121</v>
      </c>
      <c r="AD315" s="52" t="s">
        <v>122</v>
      </c>
      <c r="AE315" s="52" t="s">
        <v>117</v>
      </c>
      <c r="AF315" s="53"/>
      <c r="AG315" s="52" t="s">
        <v>117</v>
      </c>
      <c r="AH315" s="52" t="s">
        <v>2815</v>
      </c>
      <c r="AI315" s="52" t="s">
        <v>117</v>
      </c>
      <c r="AJ315" s="52" t="s">
        <v>121</v>
      </c>
      <c r="AK315" s="52" t="s">
        <v>117</v>
      </c>
      <c r="AL315" s="52" t="s">
        <v>137</v>
      </c>
      <c r="AM315" s="52" t="s">
        <v>138</v>
      </c>
      <c r="AN315" s="53"/>
      <c r="AO315" s="53"/>
      <c r="AP315" s="53"/>
      <c r="AQ315" s="53"/>
      <c r="AR315" s="53"/>
      <c r="AS315" s="53"/>
      <c r="AT315" s="52" t="s">
        <v>117</v>
      </c>
      <c r="AU315" s="52" t="s">
        <v>117</v>
      </c>
      <c r="AV315" s="52" t="s">
        <v>117</v>
      </c>
      <c r="AW315" s="53"/>
      <c r="AX315" s="53"/>
      <c r="AY315" s="53"/>
      <c r="AZ315" s="53"/>
      <c r="BA315" s="53"/>
      <c r="BB315" s="53"/>
      <c r="BC315" s="54"/>
    </row>
    <row r="316" ht="15.75" customHeight="1">
      <c r="A316" s="51" t="s">
        <v>2816</v>
      </c>
      <c r="B316" s="52">
        <v>41.0</v>
      </c>
      <c r="C316" s="53"/>
      <c r="D316" s="52" t="s">
        <v>2817</v>
      </c>
      <c r="E316" s="52" t="s">
        <v>2818</v>
      </c>
      <c r="F316" s="52" t="s">
        <v>2819</v>
      </c>
      <c r="G316" s="52" t="s">
        <v>109</v>
      </c>
      <c r="H316" s="52" t="s">
        <v>2820</v>
      </c>
      <c r="I316" s="52" t="s">
        <v>111</v>
      </c>
      <c r="J316" s="52" t="s">
        <v>1934</v>
      </c>
      <c r="K316" s="55" t="s">
        <v>2821</v>
      </c>
      <c r="L316" s="52" t="s">
        <v>257</v>
      </c>
      <c r="M316" s="52" t="s">
        <v>115</v>
      </c>
      <c r="N316" s="52" t="s">
        <v>3</v>
      </c>
      <c r="O316" s="52" t="s">
        <v>116</v>
      </c>
      <c r="P316" s="47" t="s">
        <v>117</v>
      </c>
      <c r="Q316" s="52" t="s">
        <v>50</v>
      </c>
      <c r="R316" s="52" t="s">
        <v>117</v>
      </c>
      <c r="S316" s="55"/>
      <c r="T316" s="55" t="s">
        <v>2822</v>
      </c>
      <c r="U316" s="55" t="s">
        <v>2822</v>
      </c>
      <c r="V316" s="55" t="s">
        <v>2823</v>
      </c>
      <c r="W316" s="52" t="s">
        <v>2824</v>
      </c>
      <c r="X316" s="52" t="s">
        <v>117</v>
      </c>
      <c r="Y316" s="52" t="s">
        <v>117</v>
      </c>
      <c r="Z316" s="52" t="s">
        <v>117</v>
      </c>
      <c r="AA316" s="52" t="s">
        <v>117</v>
      </c>
      <c r="AB316" s="52">
        <v>5.0</v>
      </c>
      <c r="AC316" s="52" t="s">
        <v>121</v>
      </c>
      <c r="AD316" s="52" t="s">
        <v>122</v>
      </c>
      <c r="AE316" s="52" t="s">
        <v>117</v>
      </c>
      <c r="AF316" s="52" t="s">
        <v>261</v>
      </c>
      <c r="AG316" s="52" t="s">
        <v>121</v>
      </c>
      <c r="AH316" s="52" t="s">
        <v>122</v>
      </c>
      <c r="AI316" s="52" t="s">
        <v>117</v>
      </c>
      <c r="AJ316" s="52" t="s">
        <v>117</v>
      </c>
      <c r="AK316" s="52" t="s">
        <v>121</v>
      </c>
      <c r="AL316" s="52" t="s">
        <v>122</v>
      </c>
      <c r="AM316" s="52" t="s">
        <v>138</v>
      </c>
      <c r="AN316" s="52" t="s">
        <v>121</v>
      </c>
      <c r="AO316" s="53"/>
      <c r="AP316" s="53"/>
      <c r="AQ316" s="52" t="s">
        <v>181</v>
      </c>
      <c r="AR316" s="52" t="s">
        <v>2825</v>
      </c>
      <c r="AS316" s="52" t="s">
        <v>603</v>
      </c>
      <c r="AT316" s="52" t="s">
        <v>117</v>
      </c>
      <c r="AU316" s="52" t="s">
        <v>117</v>
      </c>
      <c r="AV316" s="52" t="s">
        <v>117</v>
      </c>
      <c r="AW316" s="52" t="s">
        <v>117</v>
      </c>
      <c r="AX316" s="53"/>
      <c r="AY316" s="53"/>
      <c r="AZ316" s="53"/>
      <c r="BA316" s="53"/>
      <c r="BB316" s="53"/>
      <c r="BC316" s="54"/>
    </row>
    <row r="317" ht="15.75" customHeight="1">
      <c r="A317" s="51" t="s">
        <v>2826</v>
      </c>
      <c r="B317" s="52">
        <v>47.0</v>
      </c>
      <c r="C317" s="53"/>
      <c r="D317" s="52" t="s">
        <v>2827</v>
      </c>
      <c r="E317" s="52" t="s">
        <v>2828</v>
      </c>
      <c r="F317" s="52" t="s">
        <v>2829</v>
      </c>
      <c r="G317" s="52" t="s">
        <v>109</v>
      </c>
      <c r="H317" s="52" t="s">
        <v>2830</v>
      </c>
      <c r="I317" s="52" t="s">
        <v>111</v>
      </c>
      <c r="J317" s="52" t="s">
        <v>2831</v>
      </c>
      <c r="K317" s="52">
        <v>8.01290097089E11</v>
      </c>
      <c r="L317" s="52" t="s">
        <v>133</v>
      </c>
      <c r="M317" s="52" t="s">
        <v>115</v>
      </c>
      <c r="N317" s="52" t="s">
        <v>3</v>
      </c>
      <c r="O317" s="52" t="s">
        <v>116</v>
      </c>
      <c r="P317" s="47" t="s">
        <v>117</v>
      </c>
      <c r="Q317" s="52" t="s">
        <v>44</v>
      </c>
      <c r="R317" s="52" t="s">
        <v>117</v>
      </c>
      <c r="S317" s="52"/>
      <c r="T317" s="52">
        <v>8.44330764E8</v>
      </c>
      <c r="U317" s="52">
        <v>8.44330764E8</v>
      </c>
      <c r="V317" s="52">
        <v>8.44330764E8</v>
      </c>
      <c r="W317" s="52" t="s">
        <v>2832</v>
      </c>
      <c r="X317" s="52" t="s">
        <v>117</v>
      </c>
      <c r="Y317" s="52" t="s">
        <v>117</v>
      </c>
      <c r="Z317" s="52" t="s">
        <v>117</v>
      </c>
      <c r="AA317" s="52" t="s">
        <v>117</v>
      </c>
      <c r="AB317" s="52">
        <v>6.0</v>
      </c>
      <c r="AC317" s="52" t="s">
        <v>121</v>
      </c>
      <c r="AD317" s="52" t="s">
        <v>122</v>
      </c>
      <c r="AE317" s="52" t="s">
        <v>117</v>
      </c>
      <c r="AF317" s="52" t="s">
        <v>1862</v>
      </c>
      <c r="AG317" s="52" t="s">
        <v>121</v>
      </c>
      <c r="AH317" s="52" t="s">
        <v>122</v>
      </c>
      <c r="AI317" s="52" t="s">
        <v>121</v>
      </c>
      <c r="AJ317" s="52" t="s">
        <v>117</v>
      </c>
      <c r="AK317" s="52" t="s">
        <v>121</v>
      </c>
      <c r="AL317" s="52" t="s">
        <v>122</v>
      </c>
      <c r="AM317" s="52" t="s">
        <v>123</v>
      </c>
      <c r="AN317" s="53"/>
      <c r="AO317" s="53"/>
      <c r="AP317" s="53"/>
      <c r="AQ317" s="52" t="s">
        <v>733</v>
      </c>
      <c r="AR317" s="52" t="s">
        <v>1472</v>
      </c>
      <c r="AS317" s="52" t="s">
        <v>2104</v>
      </c>
      <c r="AT317" s="52" t="s">
        <v>117</v>
      </c>
      <c r="AU317" s="52" t="s">
        <v>117</v>
      </c>
      <c r="AV317" s="52" t="s">
        <v>117</v>
      </c>
      <c r="AW317" s="53"/>
      <c r="AX317" s="53"/>
      <c r="AY317" s="53"/>
      <c r="AZ317" s="53"/>
      <c r="BA317" s="53"/>
      <c r="BB317" s="53"/>
      <c r="BC317" s="54"/>
    </row>
    <row r="318" ht="15.75" customHeight="1">
      <c r="A318" s="51" t="s">
        <v>2833</v>
      </c>
      <c r="B318" s="52">
        <v>36.0</v>
      </c>
      <c r="C318" s="53"/>
      <c r="D318" s="52" t="s">
        <v>2827</v>
      </c>
      <c r="E318" s="52" t="s">
        <v>2834</v>
      </c>
      <c r="F318" s="52" t="s">
        <v>2835</v>
      </c>
      <c r="G318" s="52" t="s">
        <v>109</v>
      </c>
      <c r="H318" s="52" t="s">
        <v>2836</v>
      </c>
      <c r="I318" s="52" t="s">
        <v>111</v>
      </c>
      <c r="J318" s="52" t="s">
        <v>2837</v>
      </c>
      <c r="K318" s="52">
        <v>7.12271070088E11</v>
      </c>
      <c r="L318" s="52" t="s">
        <v>114</v>
      </c>
      <c r="M318" s="52" t="s">
        <v>115</v>
      </c>
      <c r="N318" s="52" t="s">
        <v>3</v>
      </c>
      <c r="O318" s="52" t="s">
        <v>175</v>
      </c>
      <c r="P318" s="47" t="s">
        <v>117</v>
      </c>
      <c r="Q318" s="52" t="s">
        <v>46</v>
      </c>
      <c r="R318" s="52" t="s">
        <v>117</v>
      </c>
      <c r="S318" s="52"/>
      <c r="T318" s="52" t="s">
        <v>2838</v>
      </c>
      <c r="U318" s="52" t="s">
        <v>2838</v>
      </c>
      <c r="V318" s="52" t="s">
        <v>2839</v>
      </c>
      <c r="W318" s="52" t="s">
        <v>2840</v>
      </c>
      <c r="X318" s="52" t="s">
        <v>117</v>
      </c>
      <c r="Y318" s="52" t="s">
        <v>117</v>
      </c>
      <c r="Z318" s="52" t="s">
        <v>117</v>
      </c>
      <c r="AA318" s="52" t="s">
        <v>117</v>
      </c>
      <c r="AB318" s="52">
        <v>5.0</v>
      </c>
      <c r="AC318" s="52" t="s">
        <v>117</v>
      </c>
      <c r="AD318" s="52" t="s">
        <v>1293</v>
      </c>
      <c r="AE318" s="52" t="s">
        <v>121</v>
      </c>
      <c r="AF318" s="52" t="s">
        <v>122</v>
      </c>
      <c r="AG318" s="52" t="s">
        <v>121</v>
      </c>
      <c r="AH318" s="52" t="s">
        <v>122</v>
      </c>
      <c r="AI318" s="52" t="s">
        <v>117</v>
      </c>
      <c r="AJ318" s="52" t="s">
        <v>117</v>
      </c>
      <c r="AK318" s="52" t="s">
        <v>117</v>
      </c>
      <c r="AL318" s="52" t="s">
        <v>137</v>
      </c>
      <c r="AM318" s="52" t="s">
        <v>138</v>
      </c>
      <c r="AN318" s="52" t="s">
        <v>121</v>
      </c>
      <c r="AO318" s="53"/>
      <c r="AP318" s="53"/>
      <c r="AQ318" s="52" t="s">
        <v>124</v>
      </c>
      <c r="AR318" s="52" t="s">
        <v>181</v>
      </c>
      <c r="AS318" s="52" t="s">
        <v>180</v>
      </c>
      <c r="AT318" s="52" t="s">
        <v>117</v>
      </c>
      <c r="AU318" s="52" t="s">
        <v>117</v>
      </c>
      <c r="AV318" s="52" t="s">
        <v>117</v>
      </c>
      <c r="AW318" s="52" t="s">
        <v>117</v>
      </c>
      <c r="AX318" s="53"/>
      <c r="AY318" s="53"/>
      <c r="AZ318" s="53"/>
      <c r="BA318" s="53"/>
      <c r="BB318" s="53"/>
      <c r="BC318" s="54"/>
    </row>
    <row r="319" ht="15.75" customHeight="1">
      <c r="A319" s="51" t="s">
        <v>2841</v>
      </c>
      <c r="B319" s="52">
        <v>33.0</v>
      </c>
      <c r="C319" s="53"/>
      <c r="D319" s="52" t="s">
        <v>2827</v>
      </c>
      <c r="E319" s="52" t="s">
        <v>2842</v>
      </c>
      <c r="F319" s="52" t="s">
        <v>2843</v>
      </c>
      <c r="G319" s="52" t="s">
        <v>109</v>
      </c>
      <c r="H319" s="52" t="s">
        <v>2844</v>
      </c>
      <c r="I319" s="52" t="s">
        <v>163</v>
      </c>
      <c r="J319" s="52" t="s">
        <v>2845</v>
      </c>
      <c r="K319" s="53"/>
      <c r="L319" s="52" t="s">
        <v>538</v>
      </c>
      <c r="M319" s="52" t="s">
        <v>246</v>
      </c>
      <c r="N319" s="52" t="s">
        <v>42</v>
      </c>
      <c r="O319" s="53"/>
      <c r="P319" s="47" t="s">
        <v>121</v>
      </c>
      <c r="Q319" s="52" t="s">
        <v>48</v>
      </c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7"/>
      <c r="AJ319" s="53"/>
      <c r="AK319" s="53"/>
      <c r="AL319" s="57"/>
      <c r="AM319" s="53"/>
      <c r="AN319" s="53"/>
      <c r="AO319" s="53"/>
      <c r="AP319" s="53"/>
      <c r="AQ319" s="53"/>
      <c r="AR319" s="53"/>
      <c r="AS319" s="53"/>
      <c r="AT319" s="57"/>
      <c r="AU319" s="57"/>
      <c r="AV319" s="52" t="s">
        <v>121</v>
      </c>
      <c r="AW319" s="57"/>
      <c r="AX319" s="53"/>
      <c r="AY319" s="53"/>
      <c r="AZ319" s="53"/>
      <c r="BA319" s="53"/>
      <c r="BB319" s="53"/>
      <c r="BC319" s="54"/>
    </row>
    <row r="320" ht="15.75" customHeight="1">
      <c r="A320" s="51" t="s">
        <v>2846</v>
      </c>
      <c r="B320" s="52">
        <v>35.0</v>
      </c>
      <c r="C320" s="53"/>
      <c r="D320" s="52" t="s">
        <v>2827</v>
      </c>
      <c r="E320" s="52" t="s">
        <v>2847</v>
      </c>
      <c r="F320" s="52" t="s">
        <v>2848</v>
      </c>
      <c r="G320" s="52" t="s">
        <v>109</v>
      </c>
      <c r="H320" s="52" t="s">
        <v>2849</v>
      </c>
      <c r="I320" s="52" t="s">
        <v>163</v>
      </c>
      <c r="J320" s="56">
        <v>39509.0</v>
      </c>
      <c r="K320" s="52">
        <v>8.02035275089E11</v>
      </c>
      <c r="L320" s="52" t="s">
        <v>919</v>
      </c>
      <c r="M320" s="52" t="s">
        <v>920</v>
      </c>
      <c r="N320" s="52" t="s">
        <v>3</v>
      </c>
      <c r="O320" s="52" t="s">
        <v>175</v>
      </c>
      <c r="P320" s="47" t="s">
        <v>117</v>
      </c>
      <c r="Q320" s="52" t="s">
        <v>44</v>
      </c>
      <c r="R320" s="52" t="s">
        <v>121</v>
      </c>
      <c r="S320" s="52"/>
      <c r="T320" s="52">
        <v>7.84311616E8</v>
      </c>
      <c r="U320" s="52">
        <v>7.84311616E8</v>
      </c>
      <c r="V320" s="52">
        <v>7.6610651E8</v>
      </c>
      <c r="W320" s="52" t="s">
        <v>2850</v>
      </c>
      <c r="X320" s="52" t="s">
        <v>117</v>
      </c>
      <c r="Y320" s="52" t="s">
        <v>117</v>
      </c>
      <c r="Z320" s="52" t="s">
        <v>117</v>
      </c>
      <c r="AA320" s="52" t="s">
        <v>121</v>
      </c>
      <c r="AB320" s="52">
        <v>5.0</v>
      </c>
      <c r="AC320" s="52" t="s">
        <v>121</v>
      </c>
      <c r="AD320" s="52" t="s">
        <v>122</v>
      </c>
      <c r="AE320" s="52" t="s">
        <v>117</v>
      </c>
      <c r="AF320" s="52" t="s">
        <v>2851</v>
      </c>
      <c r="AG320" s="52" t="s">
        <v>121</v>
      </c>
      <c r="AH320" s="52" t="s">
        <v>122</v>
      </c>
      <c r="AI320" s="52" t="s">
        <v>117</v>
      </c>
      <c r="AJ320" s="52" t="s">
        <v>117</v>
      </c>
      <c r="AK320" s="52" t="s">
        <v>121</v>
      </c>
      <c r="AL320" s="52" t="s">
        <v>122</v>
      </c>
      <c r="AM320" s="52" t="s">
        <v>138</v>
      </c>
      <c r="AN320" s="53"/>
      <c r="AO320" s="53"/>
      <c r="AP320" s="53"/>
      <c r="AQ320" s="52" t="s">
        <v>1473</v>
      </c>
      <c r="AR320" s="52" t="s">
        <v>431</v>
      </c>
      <c r="AS320" s="52" t="s">
        <v>250</v>
      </c>
      <c r="AT320" s="52" t="s">
        <v>117</v>
      </c>
      <c r="AU320" s="52" t="s">
        <v>117</v>
      </c>
      <c r="AV320" s="52" t="s">
        <v>117</v>
      </c>
      <c r="AW320" s="57"/>
      <c r="AX320" s="53"/>
      <c r="AY320" s="53"/>
      <c r="AZ320" s="53"/>
      <c r="BA320" s="53"/>
      <c r="BB320" s="53"/>
      <c r="BC320" s="54"/>
    </row>
    <row r="321" ht="15.75" customHeight="1">
      <c r="A321" s="51" t="s">
        <v>2852</v>
      </c>
      <c r="B321" s="52">
        <v>38.0</v>
      </c>
      <c r="C321" s="53"/>
      <c r="D321" s="52" t="s">
        <v>2853</v>
      </c>
      <c r="E321" s="52" t="s">
        <v>2854</v>
      </c>
      <c r="F321" s="52" t="s">
        <v>2855</v>
      </c>
      <c r="G321" s="52" t="s">
        <v>109</v>
      </c>
      <c r="H321" s="52" t="s">
        <v>2856</v>
      </c>
      <c r="I321" s="52" t="s">
        <v>163</v>
      </c>
      <c r="J321" s="52" t="s">
        <v>296</v>
      </c>
      <c r="K321" s="52">
        <v>7.11285372084E11</v>
      </c>
      <c r="L321" s="52" t="s">
        <v>114</v>
      </c>
      <c r="M321" s="52" t="s">
        <v>115</v>
      </c>
      <c r="N321" s="52" t="s">
        <v>3</v>
      </c>
      <c r="O321" s="52" t="s">
        <v>175</v>
      </c>
      <c r="P321" s="47" t="s">
        <v>117</v>
      </c>
      <c r="Q321" s="52" t="s">
        <v>46</v>
      </c>
      <c r="R321" s="52" t="s">
        <v>117</v>
      </c>
      <c r="S321" s="52"/>
      <c r="T321" s="52" t="s">
        <v>2857</v>
      </c>
      <c r="U321" s="52" t="s">
        <v>2857</v>
      </c>
      <c r="V321" s="52" t="s">
        <v>2858</v>
      </c>
      <c r="W321" s="52" t="s">
        <v>2859</v>
      </c>
      <c r="X321" s="52" t="s">
        <v>117</v>
      </c>
      <c r="Y321" s="52" t="s">
        <v>121</v>
      </c>
      <c r="Z321" s="52" t="s">
        <v>117</v>
      </c>
      <c r="AA321" s="52" t="s">
        <v>121</v>
      </c>
      <c r="AB321" s="52">
        <v>6.0</v>
      </c>
      <c r="AC321" s="52" t="s">
        <v>117</v>
      </c>
      <c r="AD321" s="52" t="s">
        <v>2860</v>
      </c>
      <c r="AE321" s="52" t="s">
        <v>121</v>
      </c>
      <c r="AF321" s="52" t="s">
        <v>122</v>
      </c>
      <c r="AG321" s="52" t="s">
        <v>117</v>
      </c>
      <c r="AH321" s="52" t="s">
        <v>302</v>
      </c>
      <c r="AI321" s="52" t="s">
        <v>117</v>
      </c>
      <c r="AJ321" s="52" t="s">
        <v>121</v>
      </c>
      <c r="AK321" s="52" t="s">
        <v>121</v>
      </c>
      <c r="AL321" s="52" t="s">
        <v>122</v>
      </c>
      <c r="AM321" s="52" t="s">
        <v>123</v>
      </c>
      <c r="AN321" s="52" t="s">
        <v>121</v>
      </c>
      <c r="AO321" s="53"/>
      <c r="AP321" s="53"/>
      <c r="AQ321" s="52" t="s">
        <v>180</v>
      </c>
      <c r="AR321" s="52" t="s">
        <v>734</v>
      </c>
      <c r="AS321" s="52" t="s">
        <v>262</v>
      </c>
      <c r="AT321" s="52" t="s">
        <v>117</v>
      </c>
      <c r="AU321" s="52" t="s">
        <v>117</v>
      </c>
      <c r="AV321" s="52" t="s">
        <v>117</v>
      </c>
      <c r="AW321" s="52" t="s">
        <v>117</v>
      </c>
      <c r="AX321" s="53"/>
      <c r="AY321" s="53"/>
      <c r="AZ321" s="53"/>
      <c r="BA321" s="53"/>
      <c r="BB321" s="53"/>
      <c r="BC321" s="54"/>
    </row>
    <row r="322" ht="15.75" customHeight="1">
      <c r="A322" s="51" t="s">
        <v>2861</v>
      </c>
      <c r="B322" s="52">
        <v>39.0</v>
      </c>
      <c r="C322" s="53"/>
      <c r="D322" s="52" t="s">
        <v>2862</v>
      </c>
      <c r="E322" s="52" t="s">
        <v>2863</v>
      </c>
      <c r="F322" s="52" t="s">
        <v>2864</v>
      </c>
      <c r="G322" s="52" t="s">
        <v>109</v>
      </c>
      <c r="H322" s="52" t="s">
        <v>2865</v>
      </c>
      <c r="I322" s="52" t="s">
        <v>163</v>
      </c>
      <c r="J322" s="52" t="s">
        <v>2866</v>
      </c>
      <c r="K322" s="52">
        <v>7.12155898083E11</v>
      </c>
      <c r="L322" s="52" t="s">
        <v>919</v>
      </c>
      <c r="M322" s="52" t="s">
        <v>920</v>
      </c>
      <c r="N322" s="52" t="s">
        <v>3</v>
      </c>
      <c r="O322" s="52" t="s">
        <v>175</v>
      </c>
      <c r="P322" s="47" t="s">
        <v>117</v>
      </c>
      <c r="Q322" s="52" t="s">
        <v>44</v>
      </c>
      <c r="R322" s="52" t="s">
        <v>121</v>
      </c>
      <c r="S322" s="52"/>
      <c r="T322" s="52">
        <v>7.66515842E8</v>
      </c>
      <c r="U322" s="52">
        <v>7.66515842E8</v>
      </c>
      <c r="V322" s="52" t="s">
        <v>2867</v>
      </c>
      <c r="W322" s="52" t="s">
        <v>2868</v>
      </c>
      <c r="X322" s="52" t="s">
        <v>117</v>
      </c>
      <c r="Y322" s="52" t="s">
        <v>117</v>
      </c>
      <c r="Z322" s="52" t="s">
        <v>117</v>
      </c>
      <c r="AA322" s="52" t="s">
        <v>121</v>
      </c>
      <c r="AB322" s="52">
        <v>2.0</v>
      </c>
      <c r="AC322" s="52" t="s">
        <v>117</v>
      </c>
      <c r="AD322" s="52" t="s">
        <v>2869</v>
      </c>
      <c r="AE322" s="52" t="s">
        <v>121</v>
      </c>
      <c r="AF322" s="52" t="s">
        <v>122</v>
      </c>
      <c r="AG322" s="52" t="s">
        <v>117</v>
      </c>
      <c r="AH322" s="52" t="s">
        <v>2869</v>
      </c>
      <c r="AI322" s="52" t="s">
        <v>117</v>
      </c>
      <c r="AJ322" s="52" t="s">
        <v>117</v>
      </c>
      <c r="AK322" s="52" t="s">
        <v>121</v>
      </c>
      <c r="AL322" s="52" t="s">
        <v>122</v>
      </c>
      <c r="AM322" s="52" t="s">
        <v>138</v>
      </c>
      <c r="AN322" s="53"/>
      <c r="AO322" s="53"/>
      <c r="AP322" s="53"/>
      <c r="AQ322" s="52" t="s">
        <v>251</v>
      </c>
      <c r="AR322" s="52" t="s">
        <v>181</v>
      </c>
      <c r="AS322" s="52" t="s">
        <v>2870</v>
      </c>
      <c r="AT322" s="52" t="s">
        <v>117</v>
      </c>
      <c r="AU322" s="52" t="s">
        <v>117</v>
      </c>
      <c r="AV322" s="52" t="s">
        <v>117</v>
      </c>
      <c r="AW322" s="57"/>
      <c r="AX322" s="53"/>
      <c r="AY322" s="53"/>
      <c r="AZ322" s="53"/>
      <c r="BA322" s="53"/>
      <c r="BB322" s="53"/>
      <c r="BC322" s="54"/>
    </row>
    <row r="323" ht="15.75" customHeight="1">
      <c r="A323" s="51" t="s">
        <v>2871</v>
      </c>
      <c r="B323" s="52">
        <v>35.0</v>
      </c>
      <c r="C323" s="53"/>
      <c r="D323" s="52" t="s">
        <v>2872</v>
      </c>
      <c r="E323" s="52" t="s">
        <v>2873</v>
      </c>
      <c r="F323" s="52" t="s">
        <v>2874</v>
      </c>
      <c r="G323" s="52" t="s">
        <v>109</v>
      </c>
      <c r="H323" s="52" t="s">
        <v>2875</v>
      </c>
      <c r="I323" s="52" t="s">
        <v>163</v>
      </c>
      <c r="J323" s="52" t="s">
        <v>1421</v>
      </c>
      <c r="K323" s="52">
        <v>7.0719578708E11</v>
      </c>
      <c r="L323" s="52" t="s">
        <v>133</v>
      </c>
      <c r="M323" s="52" t="s">
        <v>115</v>
      </c>
      <c r="N323" s="52" t="s">
        <v>3</v>
      </c>
      <c r="O323" s="52" t="s">
        <v>175</v>
      </c>
      <c r="P323" s="47" t="s">
        <v>117</v>
      </c>
      <c r="Q323" s="52" t="s">
        <v>44</v>
      </c>
      <c r="R323" s="52" t="s">
        <v>117</v>
      </c>
      <c r="S323" s="52"/>
      <c r="T323" s="52">
        <v>7.92109493E8</v>
      </c>
      <c r="U323" s="52">
        <v>7.92109493E8</v>
      </c>
      <c r="V323" s="52" t="s">
        <v>2876</v>
      </c>
      <c r="W323" s="52" t="s">
        <v>2877</v>
      </c>
      <c r="X323" s="52" t="s">
        <v>117</v>
      </c>
      <c r="Y323" s="52" t="s">
        <v>117</v>
      </c>
      <c r="Z323" s="52" t="s">
        <v>117</v>
      </c>
      <c r="AA323" s="52" t="s">
        <v>121</v>
      </c>
      <c r="AB323" s="52">
        <v>4.0</v>
      </c>
      <c r="AC323" s="52" t="s">
        <v>117</v>
      </c>
      <c r="AD323" s="52" t="s">
        <v>2878</v>
      </c>
      <c r="AE323" s="52" t="s">
        <v>117</v>
      </c>
      <c r="AF323" s="52" t="s">
        <v>1862</v>
      </c>
      <c r="AG323" s="52" t="s">
        <v>121</v>
      </c>
      <c r="AH323" s="52" t="s">
        <v>122</v>
      </c>
      <c r="AI323" s="52" t="s">
        <v>117</v>
      </c>
      <c r="AJ323" s="53"/>
      <c r="AK323" s="52" t="s">
        <v>121</v>
      </c>
      <c r="AL323" s="52" t="s">
        <v>122</v>
      </c>
      <c r="AM323" s="52" t="s">
        <v>138</v>
      </c>
      <c r="AN323" s="53"/>
      <c r="AO323" s="53"/>
      <c r="AP323" s="53"/>
      <c r="AQ323" s="52" t="s">
        <v>734</v>
      </c>
      <c r="AR323" s="52" t="s">
        <v>2399</v>
      </c>
      <c r="AS323" s="52" t="s">
        <v>2879</v>
      </c>
      <c r="AT323" s="52" t="s">
        <v>117</v>
      </c>
      <c r="AU323" s="52" t="s">
        <v>117</v>
      </c>
      <c r="AV323" s="52" t="s">
        <v>117</v>
      </c>
      <c r="AW323" s="53"/>
      <c r="AX323" s="53"/>
      <c r="AY323" s="53"/>
      <c r="AZ323" s="53"/>
      <c r="BA323" s="53"/>
      <c r="BB323" s="53"/>
      <c r="BC323" s="54"/>
    </row>
    <row r="324" ht="15.75" customHeight="1">
      <c r="A324" s="51" t="s">
        <v>2880</v>
      </c>
      <c r="B324" s="52">
        <v>42.0</v>
      </c>
      <c r="C324" s="53"/>
      <c r="D324" s="52" t="s">
        <v>2872</v>
      </c>
      <c r="E324" s="52" t="s">
        <v>2881</v>
      </c>
      <c r="F324" s="52" t="s">
        <v>2882</v>
      </c>
      <c r="G324" s="52" t="s">
        <v>109</v>
      </c>
      <c r="H324" s="52" t="s">
        <v>2883</v>
      </c>
      <c r="I324" s="52" t="s">
        <v>163</v>
      </c>
      <c r="J324" s="56">
        <v>39420.0</v>
      </c>
      <c r="K324" s="55" t="s">
        <v>2884</v>
      </c>
      <c r="L324" s="52" t="s">
        <v>149</v>
      </c>
      <c r="M324" s="52" t="s">
        <v>150</v>
      </c>
      <c r="N324" s="52" t="s">
        <v>3</v>
      </c>
      <c r="O324" s="52" t="s">
        <v>175</v>
      </c>
      <c r="P324" s="47" t="s">
        <v>117</v>
      </c>
      <c r="Q324" s="52" t="s">
        <v>50</v>
      </c>
      <c r="R324" s="52" t="s">
        <v>121</v>
      </c>
      <c r="S324" s="55"/>
      <c r="T324" s="55" t="s">
        <v>2885</v>
      </c>
      <c r="U324" s="55" t="s">
        <v>2885</v>
      </c>
      <c r="V324" s="55" t="s">
        <v>2886</v>
      </c>
      <c r="W324" s="52" t="s">
        <v>2887</v>
      </c>
      <c r="X324" s="52" t="s">
        <v>117</v>
      </c>
      <c r="Y324" s="52" t="s">
        <v>121</v>
      </c>
      <c r="Z324" s="52" t="s">
        <v>121</v>
      </c>
      <c r="AA324" s="52" t="s">
        <v>121</v>
      </c>
      <c r="AB324" s="52">
        <v>2.0</v>
      </c>
      <c r="AC324" s="52" t="s">
        <v>121</v>
      </c>
      <c r="AD324" s="52" t="s">
        <v>122</v>
      </c>
      <c r="AE324" s="52" t="s">
        <v>121</v>
      </c>
      <c r="AF324" s="52" t="s">
        <v>122</v>
      </c>
      <c r="AG324" s="52" t="s">
        <v>121</v>
      </c>
      <c r="AH324" s="52" t="s">
        <v>122</v>
      </c>
      <c r="AI324" s="52" t="s">
        <v>117</v>
      </c>
      <c r="AJ324" s="52" t="s">
        <v>121</v>
      </c>
      <c r="AK324" s="52" t="s">
        <v>121</v>
      </c>
      <c r="AL324" s="52" t="s">
        <v>122</v>
      </c>
      <c r="AM324" s="52" t="s">
        <v>354</v>
      </c>
      <c r="AN324" s="52" t="s">
        <v>121</v>
      </c>
      <c r="AO324" s="53"/>
      <c r="AP324" s="53"/>
      <c r="AQ324" s="52" t="s">
        <v>421</v>
      </c>
      <c r="AR324" s="52" t="s">
        <v>2888</v>
      </c>
      <c r="AS324" s="52" t="s">
        <v>2889</v>
      </c>
      <c r="AT324" s="52" t="s">
        <v>117</v>
      </c>
      <c r="AU324" s="52" t="s">
        <v>117</v>
      </c>
      <c r="AV324" s="52" t="s">
        <v>117</v>
      </c>
      <c r="AW324" s="52" t="s">
        <v>117</v>
      </c>
      <c r="AX324" s="53"/>
      <c r="AY324" s="53"/>
      <c r="AZ324" s="53"/>
      <c r="BA324" s="53"/>
      <c r="BB324" s="53"/>
      <c r="BC324" s="54"/>
    </row>
    <row r="325" ht="15.75" customHeight="1">
      <c r="A325" s="51" t="s">
        <v>2890</v>
      </c>
      <c r="B325" s="52">
        <v>38.0</v>
      </c>
      <c r="C325" s="53"/>
      <c r="D325" s="52" t="s">
        <v>2891</v>
      </c>
      <c r="E325" s="52" t="s">
        <v>2892</v>
      </c>
      <c r="F325" s="52" t="s">
        <v>2893</v>
      </c>
      <c r="G325" s="52" t="s">
        <v>109</v>
      </c>
      <c r="H325" s="52" t="s">
        <v>2894</v>
      </c>
      <c r="I325" s="52" t="s">
        <v>111</v>
      </c>
      <c r="J325" s="52" t="s">
        <v>1868</v>
      </c>
      <c r="K325" s="55" t="s">
        <v>2895</v>
      </c>
      <c r="L325" s="52" t="s">
        <v>257</v>
      </c>
      <c r="M325" s="52" t="s">
        <v>115</v>
      </c>
      <c r="N325" s="52" t="s">
        <v>3</v>
      </c>
      <c r="O325" s="52" t="s">
        <v>362</v>
      </c>
      <c r="P325" s="47" t="s">
        <v>117</v>
      </c>
      <c r="Q325" s="52" t="s">
        <v>50</v>
      </c>
      <c r="R325" s="52" t="s">
        <v>121</v>
      </c>
      <c r="S325" s="55"/>
      <c r="T325" s="55" t="s">
        <v>2896</v>
      </c>
      <c r="U325" s="55" t="s">
        <v>2896</v>
      </c>
      <c r="V325" s="60"/>
      <c r="W325" s="52" t="s">
        <v>2897</v>
      </c>
      <c r="X325" s="52" t="s">
        <v>117</v>
      </c>
      <c r="Y325" s="52" t="s">
        <v>117</v>
      </c>
      <c r="Z325" s="52" t="s">
        <v>117</v>
      </c>
      <c r="AA325" s="52" t="s">
        <v>117</v>
      </c>
      <c r="AB325" s="52">
        <v>8.0</v>
      </c>
      <c r="AC325" s="52" t="s">
        <v>121</v>
      </c>
      <c r="AD325" s="52" t="s">
        <v>122</v>
      </c>
      <c r="AE325" s="52" t="s">
        <v>117</v>
      </c>
      <c r="AF325" s="52" t="s">
        <v>2898</v>
      </c>
      <c r="AG325" s="52" t="s">
        <v>121</v>
      </c>
      <c r="AH325" s="52" t="s">
        <v>122</v>
      </c>
      <c r="AI325" s="52" t="s">
        <v>121</v>
      </c>
      <c r="AJ325" s="52" t="s">
        <v>121</v>
      </c>
      <c r="AK325" s="52" t="s">
        <v>117</v>
      </c>
      <c r="AL325" s="52" t="s">
        <v>137</v>
      </c>
      <c r="AM325" s="52" t="s">
        <v>123</v>
      </c>
      <c r="AN325" s="52" t="s">
        <v>121</v>
      </c>
      <c r="AO325" s="53"/>
      <c r="AP325" s="53"/>
      <c r="AQ325" s="52" t="s">
        <v>318</v>
      </c>
      <c r="AR325" s="52" t="s">
        <v>317</v>
      </c>
      <c r="AS325" s="53"/>
      <c r="AT325" s="52" t="s">
        <v>117</v>
      </c>
      <c r="AU325" s="52" t="s">
        <v>117</v>
      </c>
      <c r="AV325" s="52" t="s">
        <v>117</v>
      </c>
      <c r="AW325" s="52" t="s">
        <v>117</v>
      </c>
      <c r="AX325" s="53"/>
      <c r="AY325" s="53"/>
      <c r="AZ325" s="53"/>
      <c r="BA325" s="53"/>
      <c r="BB325" s="53"/>
      <c r="BC325" s="54"/>
    </row>
    <row r="326" ht="15.75" customHeight="1">
      <c r="A326" s="51" t="s">
        <v>2899</v>
      </c>
      <c r="B326" s="52">
        <v>42.0</v>
      </c>
      <c r="C326" s="53"/>
      <c r="D326" s="52" t="s">
        <v>2891</v>
      </c>
      <c r="E326" s="52" t="s">
        <v>2900</v>
      </c>
      <c r="F326" s="52" t="s">
        <v>2901</v>
      </c>
      <c r="G326" s="52" t="s">
        <v>109</v>
      </c>
      <c r="H326" s="52" t="s">
        <v>2902</v>
      </c>
      <c r="I326" s="52" t="s">
        <v>111</v>
      </c>
      <c r="J326" s="52" t="s">
        <v>2762</v>
      </c>
      <c r="K326" s="52">
        <v>8.04160844085E11</v>
      </c>
      <c r="L326" s="52" t="s">
        <v>229</v>
      </c>
      <c r="M326" s="52" t="s">
        <v>115</v>
      </c>
      <c r="N326" s="52" t="s">
        <v>3</v>
      </c>
      <c r="O326" s="52" t="s">
        <v>272</v>
      </c>
      <c r="P326" s="47" t="s">
        <v>117</v>
      </c>
      <c r="Q326" s="52" t="s">
        <v>46</v>
      </c>
      <c r="R326" s="52" t="s">
        <v>117</v>
      </c>
      <c r="S326" s="52"/>
      <c r="T326" s="52" t="s">
        <v>2903</v>
      </c>
      <c r="U326" s="52" t="s">
        <v>2903</v>
      </c>
      <c r="V326" s="52" t="s">
        <v>2904</v>
      </c>
      <c r="W326" s="52" t="s">
        <v>2905</v>
      </c>
      <c r="X326" s="52" t="s">
        <v>117</v>
      </c>
      <c r="Y326" s="52" t="s">
        <v>121</v>
      </c>
      <c r="Z326" s="52" t="s">
        <v>117</v>
      </c>
      <c r="AA326" s="52" t="s">
        <v>121</v>
      </c>
      <c r="AB326" s="52">
        <v>4.0</v>
      </c>
      <c r="AC326" s="52" t="s">
        <v>121</v>
      </c>
      <c r="AD326" s="52" t="s">
        <v>122</v>
      </c>
      <c r="AE326" s="52" t="s">
        <v>121</v>
      </c>
      <c r="AF326" s="52" t="s">
        <v>122</v>
      </c>
      <c r="AG326" s="52" t="s">
        <v>121</v>
      </c>
      <c r="AH326" s="52" t="s">
        <v>122</v>
      </c>
      <c r="AI326" s="52" t="s">
        <v>117</v>
      </c>
      <c r="AJ326" s="52" t="s">
        <v>121</v>
      </c>
      <c r="AK326" s="52" t="s">
        <v>117</v>
      </c>
      <c r="AL326" s="52" t="s">
        <v>137</v>
      </c>
      <c r="AM326" s="52" t="s">
        <v>138</v>
      </c>
      <c r="AN326" s="52" t="s">
        <v>121</v>
      </c>
      <c r="AO326" s="53"/>
      <c r="AP326" s="53"/>
      <c r="AQ326" s="52" t="s">
        <v>180</v>
      </c>
      <c r="AR326" s="52" t="s">
        <v>421</v>
      </c>
      <c r="AS326" s="52" t="s">
        <v>125</v>
      </c>
      <c r="AT326" s="52" t="s">
        <v>117</v>
      </c>
      <c r="AU326" s="52" t="s">
        <v>117</v>
      </c>
      <c r="AV326" s="52" t="s">
        <v>117</v>
      </c>
      <c r="AW326" s="52" t="s">
        <v>117</v>
      </c>
      <c r="AX326" s="53"/>
      <c r="AY326" s="53"/>
      <c r="AZ326" s="53"/>
      <c r="BA326" s="53"/>
      <c r="BB326" s="53"/>
      <c r="BC326" s="54"/>
    </row>
    <row r="327" ht="15.75" customHeight="1">
      <c r="A327" s="51" t="s">
        <v>2906</v>
      </c>
      <c r="B327" s="52">
        <v>39.0</v>
      </c>
      <c r="C327" s="53"/>
      <c r="D327" s="52" t="s">
        <v>2891</v>
      </c>
      <c r="E327" s="52" t="s">
        <v>2907</v>
      </c>
      <c r="F327" s="52" t="s">
        <v>2908</v>
      </c>
      <c r="G327" s="52" t="s">
        <v>109</v>
      </c>
      <c r="H327" s="52" t="s">
        <v>2909</v>
      </c>
      <c r="I327" s="52" t="s">
        <v>111</v>
      </c>
      <c r="J327" s="52" t="s">
        <v>2910</v>
      </c>
      <c r="K327" s="53"/>
      <c r="L327" s="52" t="s">
        <v>648</v>
      </c>
      <c r="M327" s="52" t="s">
        <v>206</v>
      </c>
      <c r="N327" s="52" t="s">
        <v>3</v>
      </c>
      <c r="O327" s="53"/>
      <c r="P327" s="47" t="s">
        <v>121</v>
      </c>
      <c r="Q327" s="52" t="s">
        <v>48</v>
      </c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7"/>
      <c r="AJ327" s="53"/>
      <c r="AK327" s="53"/>
      <c r="AL327" s="57"/>
      <c r="AM327" s="53"/>
      <c r="AN327" s="53"/>
      <c r="AO327" s="53"/>
      <c r="AP327" s="53"/>
      <c r="AQ327" s="53"/>
      <c r="AR327" s="53"/>
      <c r="AS327" s="53"/>
      <c r="AT327" s="57"/>
      <c r="AU327" s="52" t="s">
        <v>117</v>
      </c>
      <c r="AV327" s="52" t="s">
        <v>121</v>
      </c>
      <c r="AW327" s="57"/>
      <c r="AX327" s="53"/>
      <c r="AY327" s="53"/>
      <c r="AZ327" s="53"/>
      <c r="BA327" s="53"/>
      <c r="BB327" s="53"/>
      <c r="BC327" s="54"/>
    </row>
    <row r="328" ht="15.75" customHeight="1">
      <c r="A328" s="51" t="s">
        <v>2911</v>
      </c>
      <c r="B328" s="52">
        <v>39.0</v>
      </c>
      <c r="C328" s="53"/>
      <c r="D328" s="52" t="s">
        <v>2912</v>
      </c>
      <c r="E328" s="52" t="s">
        <v>606</v>
      </c>
      <c r="F328" s="52" t="s">
        <v>2913</v>
      </c>
      <c r="G328" s="52" t="s">
        <v>109</v>
      </c>
      <c r="H328" s="52" t="s">
        <v>2914</v>
      </c>
      <c r="I328" s="52" t="s">
        <v>163</v>
      </c>
      <c r="J328" s="52" t="s">
        <v>2915</v>
      </c>
      <c r="K328" s="52">
        <v>7.12286323084E11</v>
      </c>
      <c r="L328" s="52" t="s">
        <v>114</v>
      </c>
      <c r="M328" s="52" t="s">
        <v>115</v>
      </c>
      <c r="N328" s="52" t="s">
        <v>3</v>
      </c>
      <c r="O328" s="52" t="s">
        <v>437</v>
      </c>
      <c r="P328" s="47" t="s">
        <v>117</v>
      </c>
      <c r="Q328" s="52" t="s">
        <v>46</v>
      </c>
      <c r="R328" s="52" t="s">
        <v>117</v>
      </c>
      <c r="S328" s="52"/>
      <c r="T328" s="52" t="s">
        <v>2916</v>
      </c>
      <c r="U328" s="52" t="s">
        <v>2916</v>
      </c>
      <c r="V328" s="52" t="s">
        <v>2917</v>
      </c>
      <c r="W328" s="52" t="s">
        <v>2918</v>
      </c>
      <c r="X328" s="52" t="s">
        <v>117</v>
      </c>
      <c r="Y328" s="52" t="s">
        <v>117</v>
      </c>
      <c r="Z328" s="52" t="s">
        <v>121</v>
      </c>
      <c r="AA328" s="52" t="s">
        <v>121</v>
      </c>
      <c r="AB328" s="52">
        <v>4.0</v>
      </c>
      <c r="AC328" s="52" t="s">
        <v>117</v>
      </c>
      <c r="AD328" s="52" t="s">
        <v>288</v>
      </c>
      <c r="AE328" s="52" t="s">
        <v>117</v>
      </c>
      <c r="AF328" s="52" t="s">
        <v>2919</v>
      </c>
      <c r="AG328" s="52" t="s">
        <v>121</v>
      </c>
      <c r="AH328" s="52" t="s">
        <v>122</v>
      </c>
      <c r="AI328" s="52" t="s">
        <v>117</v>
      </c>
      <c r="AJ328" s="52" t="s">
        <v>117</v>
      </c>
      <c r="AK328" s="52" t="s">
        <v>121</v>
      </c>
      <c r="AL328" s="52" t="s">
        <v>122</v>
      </c>
      <c r="AM328" s="52" t="s">
        <v>138</v>
      </c>
      <c r="AN328" s="52" t="s">
        <v>121</v>
      </c>
      <c r="AO328" s="53"/>
      <c r="AP328" s="53"/>
      <c r="AQ328" s="52" t="s">
        <v>2920</v>
      </c>
      <c r="AR328" s="52" t="s">
        <v>421</v>
      </c>
      <c r="AS328" s="52" t="s">
        <v>355</v>
      </c>
      <c r="AT328" s="52" t="s">
        <v>117</v>
      </c>
      <c r="AU328" s="52" t="s">
        <v>117</v>
      </c>
      <c r="AV328" s="52" t="s">
        <v>117</v>
      </c>
      <c r="AW328" s="52" t="s">
        <v>117</v>
      </c>
      <c r="AX328" s="53"/>
      <c r="AY328" s="53"/>
      <c r="AZ328" s="53"/>
      <c r="BA328" s="53"/>
      <c r="BB328" s="53"/>
      <c r="BC328" s="54"/>
    </row>
    <row r="329" ht="15.75" customHeight="1">
      <c r="A329" s="51" t="s">
        <v>2921</v>
      </c>
      <c r="B329" s="52">
        <v>40.0</v>
      </c>
      <c r="C329" s="53"/>
      <c r="D329" s="52" t="s">
        <v>2912</v>
      </c>
      <c r="E329" s="52" t="s">
        <v>2922</v>
      </c>
      <c r="F329" s="52" t="s">
        <v>2923</v>
      </c>
      <c r="G329" s="52" t="s">
        <v>109</v>
      </c>
      <c r="H329" s="52" t="s">
        <v>2924</v>
      </c>
      <c r="I329" s="52" t="s">
        <v>111</v>
      </c>
      <c r="J329" s="52" t="s">
        <v>878</v>
      </c>
      <c r="K329" s="53"/>
      <c r="L329" s="52" t="s">
        <v>2925</v>
      </c>
      <c r="M329" s="52" t="s">
        <v>206</v>
      </c>
      <c r="N329" s="52" t="s">
        <v>3</v>
      </c>
      <c r="O329" s="52" t="s">
        <v>175</v>
      </c>
      <c r="P329" s="47" t="s">
        <v>117</v>
      </c>
      <c r="Q329" s="52" t="s">
        <v>48</v>
      </c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7"/>
      <c r="AJ329" s="53"/>
      <c r="AK329" s="53"/>
      <c r="AL329" s="57"/>
      <c r="AM329" s="53"/>
      <c r="AN329" s="53"/>
      <c r="AO329" s="53"/>
      <c r="AP329" s="53"/>
      <c r="AQ329" s="53"/>
      <c r="AR329" s="53"/>
      <c r="AS329" s="53"/>
      <c r="AT329" s="52" t="s">
        <v>117</v>
      </c>
      <c r="AU329" s="52" t="s">
        <v>117</v>
      </c>
      <c r="AV329" s="52" t="s">
        <v>117</v>
      </c>
      <c r="AW329" s="57"/>
      <c r="AX329" s="53"/>
      <c r="AY329" s="53"/>
      <c r="AZ329" s="53"/>
      <c r="BA329" s="53"/>
      <c r="BB329" s="53"/>
      <c r="BC329" s="54"/>
    </row>
    <row r="330" ht="15.75" customHeight="1">
      <c r="A330" s="51" t="s">
        <v>2926</v>
      </c>
      <c r="B330" s="52">
        <v>44.0</v>
      </c>
      <c r="C330" s="53"/>
      <c r="D330" s="52" t="s">
        <v>2912</v>
      </c>
      <c r="E330" s="52" t="s">
        <v>2927</v>
      </c>
      <c r="F330" s="52" t="s">
        <v>2928</v>
      </c>
      <c r="G330" s="52" t="s">
        <v>109</v>
      </c>
      <c r="H330" s="52" t="s">
        <v>2929</v>
      </c>
      <c r="I330" s="52" t="s">
        <v>111</v>
      </c>
      <c r="J330" s="56">
        <v>39300.0</v>
      </c>
      <c r="K330" s="53"/>
      <c r="L330" s="52" t="s">
        <v>648</v>
      </c>
      <c r="M330" s="52" t="s">
        <v>206</v>
      </c>
      <c r="N330" s="52" t="s">
        <v>3</v>
      </c>
      <c r="O330" s="52" t="s">
        <v>175</v>
      </c>
      <c r="P330" s="47" t="s">
        <v>117</v>
      </c>
      <c r="Q330" s="52" t="s">
        <v>48</v>
      </c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7"/>
      <c r="AJ330" s="53"/>
      <c r="AK330" s="53"/>
      <c r="AL330" s="57"/>
      <c r="AM330" s="53"/>
      <c r="AN330" s="53"/>
      <c r="AO330" s="53"/>
      <c r="AP330" s="53"/>
      <c r="AQ330" s="53"/>
      <c r="AR330" s="53"/>
      <c r="AS330" s="53"/>
      <c r="AT330" s="52" t="s">
        <v>117</v>
      </c>
      <c r="AU330" s="52" t="s">
        <v>117</v>
      </c>
      <c r="AV330" s="52" t="s">
        <v>117</v>
      </c>
      <c r="AW330" s="57"/>
      <c r="AX330" s="53"/>
      <c r="AY330" s="53"/>
      <c r="AZ330" s="53"/>
      <c r="BA330" s="53"/>
      <c r="BB330" s="53"/>
      <c r="BC330" s="54"/>
    </row>
    <row r="331" ht="15.75" customHeight="1">
      <c r="A331" s="51" t="s">
        <v>2930</v>
      </c>
      <c r="B331" s="52">
        <v>36.0</v>
      </c>
      <c r="C331" s="53"/>
      <c r="D331" s="52" t="s">
        <v>2912</v>
      </c>
      <c r="E331" s="52" t="s">
        <v>2931</v>
      </c>
      <c r="F331" s="52" t="s">
        <v>2932</v>
      </c>
      <c r="G331" s="52" t="s">
        <v>109</v>
      </c>
      <c r="H331" s="52" t="s">
        <v>2933</v>
      </c>
      <c r="I331" s="52" t="s">
        <v>163</v>
      </c>
      <c r="J331" s="52" t="s">
        <v>2934</v>
      </c>
      <c r="K331" s="55" t="s">
        <v>2935</v>
      </c>
      <c r="L331" s="52" t="s">
        <v>149</v>
      </c>
      <c r="M331" s="52" t="s">
        <v>150</v>
      </c>
      <c r="N331" s="52" t="s">
        <v>3</v>
      </c>
      <c r="O331" s="52" t="s">
        <v>400</v>
      </c>
      <c r="P331" s="47" t="s">
        <v>117</v>
      </c>
      <c r="Q331" s="52" t="s">
        <v>50</v>
      </c>
      <c r="R331" s="52" t="s">
        <v>121</v>
      </c>
      <c r="S331" s="55"/>
      <c r="T331" s="55" t="s">
        <v>2936</v>
      </c>
      <c r="U331" s="55" t="s">
        <v>2936</v>
      </c>
      <c r="V331" s="55" t="s">
        <v>2937</v>
      </c>
      <c r="W331" s="52" t="s">
        <v>2938</v>
      </c>
      <c r="X331" s="52" t="s">
        <v>117</v>
      </c>
      <c r="Y331" s="52" t="s">
        <v>117</v>
      </c>
      <c r="Z331" s="52" t="s">
        <v>121</v>
      </c>
      <c r="AA331" s="52" t="s">
        <v>121</v>
      </c>
      <c r="AB331" s="52">
        <v>4.0</v>
      </c>
      <c r="AC331" s="52" t="s">
        <v>121</v>
      </c>
      <c r="AD331" s="52" t="s">
        <v>122</v>
      </c>
      <c r="AE331" s="52" t="s">
        <v>117</v>
      </c>
      <c r="AF331" s="52" t="s">
        <v>261</v>
      </c>
      <c r="AG331" s="52" t="s">
        <v>117</v>
      </c>
      <c r="AH331" s="52" t="s">
        <v>261</v>
      </c>
      <c r="AI331" s="52" t="s">
        <v>117</v>
      </c>
      <c r="AJ331" s="52" t="s">
        <v>121</v>
      </c>
      <c r="AK331" s="52" t="s">
        <v>117</v>
      </c>
      <c r="AL331" s="52" t="s">
        <v>137</v>
      </c>
      <c r="AM331" s="52" t="s">
        <v>138</v>
      </c>
      <c r="AN331" s="52" t="s">
        <v>121</v>
      </c>
      <c r="AO331" s="53"/>
      <c r="AP331" s="53"/>
      <c r="AQ331" s="52" t="s">
        <v>406</v>
      </c>
      <c r="AR331" s="52" t="s">
        <v>404</v>
      </c>
      <c r="AS331" s="52" t="s">
        <v>2939</v>
      </c>
      <c r="AT331" s="52" t="s">
        <v>117</v>
      </c>
      <c r="AU331" s="52" t="s">
        <v>117</v>
      </c>
      <c r="AV331" s="52" t="s">
        <v>117</v>
      </c>
      <c r="AW331" s="52" t="s">
        <v>117</v>
      </c>
      <c r="AX331" s="53"/>
      <c r="AY331" s="53"/>
      <c r="AZ331" s="53"/>
      <c r="BA331" s="53"/>
      <c r="BB331" s="53"/>
      <c r="BC331" s="54"/>
    </row>
    <row r="332" ht="15.75" customHeight="1">
      <c r="A332" s="51" t="s">
        <v>2940</v>
      </c>
      <c r="B332" s="52">
        <v>36.0</v>
      </c>
      <c r="C332" s="53"/>
      <c r="D332" s="52" t="s">
        <v>2941</v>
      </c>
      <c r="E332" s="52" t="s">
        <v>2942</v>
      </c>
      <c r="F332" s="52" t="s">
        <v>2943</v>
      </c>
      <c r="G332" s="52" t="s">
        <v>109</v>
      </c>
      <c r="H332" s="52" t="s">
        <v>2944</v>
      </c>
      <c r="I332" s="52" t="s">
        <v>111</v>
      </c>
      <c r="J332" s="52" t="s">
        <v>2945</v>
      </c>
      <c r="K332" s="55" t="s">
        <v>2946</v>
      </c>
      <c r="L332" s="52" t="s">
        <v>257</v>
      </c>
      <c r="M332" s="52" t="s">
        <v>115</v>
      </c>
      <c r="N332" s="52" t="s">
        <v>3</v>
      </c>
      <c r="O332" s="52" t="s">
        <v>230</v>
      </c>
      <c r="P332" s="47" t="s">
        <v>117</v>
      </c>
      <c r="Q332" s="52" t="s">
        <v>50</v>
      </c>
      <c r="R332" s="52" t="s">
        <v>121</v>
      </c>
      <c r="S332" s="55"/>
      <c r="T332" s="55" t="s">
        <v>2947</v>
      </c>
      <c r="U332" s="55" t="s">
        <v>2947</v>
      </c>
      <c r="V332" s="55" t="s">
        <v>2948</v>
      </c>
      <c r="W332" s="52" t="s">
        <v>2949</v>
      </c>
      <c r="X332" s="52" t="s">
        <v>117</v>
      </c>
      <c r="Y332" s="52" t="s">
        <v>121</v>
      </c>
      <c r="Z332" s="52" t="s">
        <v>117</v>
      </c>
      <c r="AA332" s="52" t="s">
        <v>121</v>
      </c>
      <c r="AB332" s="52">
        <v>4.0</v>
      </c>
      <c r="AC332" s="52" t="s">
        <v>117</v>
      </c>
      <c r="AD332" s="52" t="s">
        <v>261</v>
      </c>
      <c r="AE332" s="52" t="s">
        <v>121</v>
      </c>
      <c r="AF332" s="52" t="s">
        <v>122</v>
      </c>
      <c r="AG332" s="52" t="s">
        <v>121</v>
      </c>
      <c r="AH332" s="52" t="s">
        <v>122</v>
      </c>
      <c r="AI332" s="52" t="s">
        <v>117</v>
      </c>
      <c r="AJ332" s="52" t="s">
        <v>121</v>
      </c>
      <c r="AK332" s="52" t="s">
        <v>117</v>
      </c>
      <c r="AL332" s="52" t="s">
        <v>137</v>
      </c>
      <c r="AM332" s="52" t="s">
        <v>123</v>
      </c>
      <c r="AN332" s="52" t="s">
        <v>121</v>
      </c>
      <c r="AO332" s="53"/>
      <c r="AP332" s="53"/>
      <c r="AQ332" s="52" t="s">
        <v>317</v>
      </c>
      <c r="AR332" s="52" t="s">
        <v>139</v>
      </c>
      <c r="AS332" s="52" t="s">
        <v>237</v>
      </c>
      <c r="AT332" s="52" t="s">
        <v>117</v>
      </c>
      <c r="AU332" s="52" t="s">
        <v>117</v>
      </c>
      <c r="AV332" s="52" t="s">
        <v>117</v>
      </c>
      <c r="AW332" s="52" t="s">
        <v>117</v>
      </c>
      <c r="AX332" s="53"/>
      <c r="AY332" s="53"/>
      <c r="AZ332" s="53"/>
      <c r="BA332" s="53"/>
      <c r="BB332" s="53"/>
      <c r="BC332" s="54"/>
    </row>
    <row r="333" ht="15.75" customHeight="1">
      <c r="A333" s="51" t="s">
        <v>2950</v>
      </c>
      <c r="B333" s="52">
        <v>43.0</v>
      </c>
      <c r="C333" s="53"/>
      <c r="D333" s="52" t="s">
        <v>2951</v>
      </c>
      <c r="E333" s="52" t="s">
        <v>2952</v>
      </c>
      <c r="F333" s="52" t="s">
        <v>2953</v>
      </c>
      <c r="G333" s="52" t="s">
        <v>109</v>
      </c>
      <c r="H333" s="52" t="s">
        <v>2954</v>
      </c>
      <c r="I333" s="52" t="s">
        <v>163</v>
      </c>
      <c r="J333" s="52" t="s">
        <v>458</v>
      </c>
      <c r="K333" s="55" t="s">
        <v>2955</v>
      </c>
      <c r="L333" s="52" t="s">
        <v>149</v>
      </c>
      <c r="M333" s="52" t="s">
        <v>150</v>
      </c>
      <c r="N333" s="52" t="s">
        <v>3</v>
      </c>
      <c r="O333" s="52" t="s">
        <v>175</v>
      </c>
      <c r="P333" s="47" t="s">
        <v>117</v>
      </c>
      <c r="Q333" s="52" t="s">
        <v>50</v>
      </c>
      <c r="R333" s="52" t="s">
        <v>121</v>
      </c>
      <c r="S333" s="55"/>
      <c r="T333" s="55" t="s">
        <v>2956</v>
      </c>
      <c r="U333" s="55" t="s">
        <v>2956</v>
      </c>
      <c r="V333" s="55" t="s">
        <v>2957</v>
      </c>
      <c r="W333" s="52" t="s">
        <v>2958</v>
      </c>
      <c r="X333" s="52" t="s">
        <v>117</v>
      </c>
      <c r="Y333" s="52" t="s">
        <v>121</v>
      </c>
      <c r="Z333" s="52" t="s">
        <v>117</v>
      </c>
      <c r="AA333" s="52" t="s">
        <v>121</v>
      </c>
      <c r="AB333" s="52">
        <v>4.0</v>
      </c>
      <c r="AC333" s="52" t="s">
        <v>117</v>
      </c>
      <c r="AD333" s="52" t="s">
        <v>2959</v>
      </c>
      <c r="AE333" s="52" t="s">
        <v>121</v>
      </c>
      <c r="AF333" s="52" t="s">
        <v>122</v>
      </c>
      <c r="AG333" s="52" t="s">
        <v>121</v>
      </c>
      <c r="AH333" s="52" t="s">
        <v>122</v>
      </c>
      <c r="AI333" s="52" t="s">
        <v>117</v>
      </c>
      <c r="AJ333" s="52" t="s">
        <v>121</v>
      </c>
      <c r="AK333" s="52" t="s">
        <v>117</v>
      </c>
      <c r="AL333" s="52" t="s">
        <v>137</v>
      </c>
      <c r="AM333" s="52" t="s">
        <v>354</v>
      </c>
      <c r="AN333" s="52" t="s">
        <v>121</v>
      </c>
      <c r="AO333" s="53"/>
      <c r="AP333" s="53"/>
      <c r="AQ333" s="52" t="s">
        <v>180</v>
      </c>
      <c r="AR333" s="52" t="s">
        <v>222</v>
      </c>
      <c r="AS333" s="52" t="s">
        <v>125</v>
      </c>
      <c r="AT333" s="52" t="s">
        <v>117</v>
      </c>
      <c r="AU333" s="52" t="s">
        <v>117</v>
      </c>
      <c r="AV333" s="52" t="s">
        <v>117</v>
      </c>
      <c r="AW333" s="52" t="s">
        <v>117</v>
      </c>
      <c r="AX333" s="53"/>
      <c r="AY333" s="53"/>
      <c r="AZ333" s="53"/>
      <c r="BA333" s="53"/>
      <c r="BB333" s="53"/>
      <c r="BC333" s="54"/>
    </row>
    <row r="334" ht="15.75" customHeight="1">
      <c r="A334" s="51" t="s">
        <v>2960</v>
      </c>
      <c r="B334" s="52">
        <v>46.0</v>
      </c>
      <c r="C334" s="53"/>
      <c r="D334" s="52" t="s">
        <v>2961</v>
      </c>
      <c r="E334" s="52" t="s">
        <v>2962</v>
      </c>
      <c r="F334" s="52" t="s">
        <v>2963</v>
      </c>
      <c r="G334" s="52" t="s">
        <v>109</v>
      </c>
      <c r="H334" s="52" t="s">
        <v>2964</v>
      </c>
      <c r="I334" s="52" t="s">
        <v>111</v>
      </c>
      <c r="J334" s="56">
        <v>39242.0</v>
      </c>
      <c r="K334" s="53"/>
      <c r="L334" s="52" t="s">
        <v>205</v>
      </c>
      <c r="M334" s="52" t="s">
        <v>206</v>
      </c>
      <c r="N334" s="52" t="s">
        <v>3</v>
      </c>
      <c r="O334" s="52" t="s">
        <v>2019</v>
      </c>
      <c r="P334" s="47" t="s">
        <v>117</v>
      </c>
      <c r="Q334" s="52" t="s">
        <v>48</v>
      </c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7"/>
      <c r="AF334" s="53"/>
      <c r="AG334" s="57"/>
      <c r="AH334" s="53"/>
      <c r="AI334" s="57"/>
      <c r="AJ334" s="53"/>
      <c r="AK334" s="53"/>
      <c r="AL334" s="57"/>
      <c r="AM334" s="57"/>
      <c r="AN334" s="53"/>
      <c r="AO334" s="53"/>
      <c r="AP334" s="53"/>
      <c r="AQ334" s="53"/>
      <c r="AR334" s="53"/>
      <c r="AS334" s="53"/>
      <c r="AT334" s="52" t="s">
        <v>117</v>
      </c>
      <c r="AU334" s="52" t="s">
        <v>117</v>
      </c>
      <c r="AV334" s="52" t="s">
        <v>117</v>
      </c>
      <c r="AW334" s="57"/>
      <c r="AX334" s="53"/>
      <c r="AY334" s="53"/>
      <c r="AZ334" s="53"/>
      <c r="BA334" s="53"/>
      <c r="BB334" s="53"/>
      <c r="BC334" s="54"/>
    </row>
    <row r="335" ht="15.75" customHeight="1">
      <c r="A335" s="51" t="s">
        <v>2965</v>
      </c>
      <c r="B335" s="52">
        <v>41.0</v>
      </c>
      <c r="C335" s="53"/>
      <c r="D335" s="52" t="s">
        <v>2966</v>
      </c>
      <c r="E335" s="52" t="s">
        <v>2967</v>
      </c>
      <c r="F335" s="52" t="s">
        <v>2968</v>
      </c>
      <c r="G335" s="52" t="s">
        <v>109</v>
      </c>
      <c r="H335" s="52" t="s">
        <v>2969</v>
      </c>
      <c r="I335" s="52" t="s">
        <v>111</v>
      </c>
      <c r="J335" s="52" t="s">
        <v>2866</v>
      </c>
      <c r="K335" s="55" t="s">
        <v>2970</v>
      </c>
      <c r="L335" s="52" t="s">
        <v>1538</v>
      </c>
      <c r="M335" s="52" t="s">
        <v>206</v>
      </c>
      <c r="N335" s="52" t="s">
        <v>3</v>
      </c>
      <c r="O335" s="52" t="s">
        <v>134</v>
      </c>
      <c r="P335" s="47" t="s">
        <v>117</v>
      </c>
      <c r="Q335" s="52" t="s">
        <v>48</v>
      </c>
      <c r="R335" s="52" t="s">
        <v>121</v>
      </c>
      <c r="S335" s="55"/>
      <c r="T335" s="55" t="s">
        <v>2971</v>
      </c>
      <c r="U335" s="55" t="s">
        <v>2971</v>
      </c>
      <c r="V335" s="55" t="s">
        <v>2972</v>
      </c>
      <c r="W335" s="52" t="s">
        <v>2973</v>
      </c>
      <c r="X335" s="52" t="s">
        <v>117</v>
      </c>
      <c r="Y335" s="52" t="s">
        <v>121</v>
      </c>
      <c r="Z335" s="52" t="s">
        <v>117</v>
      </c>
      <c r="AA335" s="52" t="s">
        <v>121</v>
      </c>
      <c r="AB335" s="52">
        <v>5.0</v>
      </c>
      <c r="AC335" s="52" t="s">
        <v>121</v>
      </c>
      <c r="AD335" s="52" t="s">
        <v>122</v>
      </c>
      <c r="AE335" s="52" t="s">
        <v>121</v>
      </c>
      <c r="AF335" s="52" t="s">
        <v>122</v>
      </c>
      <c r="AG335" s="52" t="s">
        <v>121</v>
      </c>
      <c r="AH335" s="52" t="s">
        <v>122</v>
      </c>
      <c r="AI335" s="52" t="s">
        <v>117</v>
      </c>
      <c r="AJ335" s="52" t="s">
        <v>121</v>
      </c>
      <c r="AK335" s="52" t="s">
        <v>117</v>
      </c>
      <c r="AL335" s="52" t="s">
        <v>137</v>
      </c>
      <c r="AM335" s="52" t="s">
        <v>138</v>
      </c>
      <c r="AN335" s="52" t="s">
        <v>117</v>
      </c>
      <c r="AO335" s="52" t="s">
        <v>2974</v>
      </c>
      <c r="AP335" s="53"/>
      <c r="AQ335" s="52" t="s">
        <v>2975</v>
      </c>
      <c r="AR335" s="52" t="s">
        <v>2976</v>
      </c>
      <c r="AS335" s="52" t="s">
        <v>406</v>
      </c>
      <c r="AT335" s="52" t="s">
        <v>117</v>
      </c>
      <c r="AU335" s="52" t="s">
        <v>117</v>
      </c>
      <c r="AV335" s="52" t="s">
        <v>117</v>
      </c>
      <c r="AW335" s="52" t="s">
        <v>117</v>
      </c>
      <c r="AX335" s="53"/>
      <c r="AY335" s="53"/>
      <c r="AZ335" s="53"/>
      <c r="BA335" s="53"/>
      <c r="BB335" s="53"/>
      <c r="BC335" s="54"/>
    </row>
    <row r="336" ht="15.75" customHeight="1">
      <c r="A336" s="51" t="s">
        <v>2977</v>
      </c>
      <c r="B336" s="52">
        <v>39.0</v>
      </c>
      <c r="C336" s="53"/>
      <c r="D336" s="52" t="s">
        <v>2978</v>
      </c>
      <c r="E336" s="52" t="s">
        <v>2979</v>
      </c>
      <c r="F336" s="52" t="s">
        <v>2980</v>
      </c>
      <c r="G336" s="52" t="s">
        <v>109</v>
      </c>
      <c r="H336" s="52" t="s">
        <v>2981</v>
      </c>
      <c r="I336" s="52" t="s">
        <v>111</v>
      </c>
      <c r="J336" s="52" t="s">
        <v>2501</v>
      </c>
      <c r="K336" s="52">
        <v>7.0823120408E11</v>
      </c>
      <c r="L336" s="52" t="s">
        <v>114</v>
      </c>
      <c r="M336" s="52" t="s">
        <v>115</v>
      </c>
      <c r="N336" s="52" t="s">
        <v>3</v>
      </c>
      <c r="O336" s="52" t="s">
        <v>116</v>
      </c>
      <c r="P336" s="47" t="s">
        <v>117</v>
      </c>
      <c r="Q336" s="52" t="s">
        <v>46</v>
      </c>
      <c r="R336" s="52" t="s">
        <v>117</v>
      </c>
      <c r="S336" s="52"/>
      <c r="T336" s="52" t="s">
        <v>2982</v>
      </c>
      <c r="U336" s="52" t="s">
        <v>2982</v>
      </c>
      <c r="V336" s="52" t="s">
        <v>2983</v>
      </c>
      <c r="W336" s="52" t="s">
        <v>2984</v>
      </c>
      <c r="X336" s="52" t="s">
        <v>117</v>
      </c>
      <c r="Y336" s="52" t="s">
        <v>117</v>
      </c>
      <c r="Z336" s="52" t="s">
        <v>121</v>
      </c>
      <c r="AA336" s="52" t="s">
        <v>117</v>
      </c>
      <c r="AB336" s="52">
        <v>4.0</v>
      </c>
      <c r="AC336" s="52" t="s">
        <v>117</v>
      </c>
      <c r="AD336" s="52" t="s">
        <v>288</v>
      </c>
      <c r="AE336" s="52" t="s">
        <v>117</v>
      </c>
      <c r="AF336" s="52" t="s">
        <v>2779</v>
      </c>
      <c r="AG336" s="52" t="s">
        <v>121</v>
      </c>
      <c r="AH336" s="52" t="s">
        <v>122</v>
      </c>
      <c r="AI336" s="52" t="s">
        <v>117</v>
      </c>
      <c r="AJ336" s="52" t="s">
        <v>117</v>
      </c>
      <c r="AK336" s="52" t="s">
        <v>117</v>
      </c>
      <c r="AL336" s="52" t="s">
        <v>137</v>
      </c>
      <c r="AM336" s="52" t="s">
        <v>138</v>
      </c>
      <c r="AN336" s="52" t="s">
        <v>121</v>
      </c>
      <c r="AO336" s="53"/>
      <c r="AP336" s="53"/>
      <c r="AQ336" s="52" t="s">
        <v>2985</v>
      </c>
      <c r="AR336" s="52" t="s">
        <v>181</v>
      </c>
      <c r="AS336" s="52" t="s">
        <v>2986</v>
      </c>
      <c r="AT336" s="52" t="s">
        <v>117</v>
      </c>
      <c r="AU336" s="52" t="s">
        <v>117</v>
      </c>
      <c r="AV336" s="52" t="s">
        <v>117</v>
      </c>
      <c r="AW336" s="52" t="s">
        <v>117</v>
      </c>
      <c r="AX336" s="53"/>
      <c r="AY336" s="53"/>
      <c r="AZ336" s="53"/>
      <c r="BA336" s="53"/>
      <c r="BB336" s="53"/>
      <c r="BC336" s="54"/>
    </row>
    <row r="337" ht="15.75" customHeight="1">
      <c r="A337" s="51" t="s">
        <v>2987</v>
      </c>
      <c r="B337" s="52">
        <v>35.0</v>
      </c>
      <c r="C337" s="53"/>
      <c r="D337" s="52" t="s">
        <v>2988</v>
      </c>
      <c r="E337" s="52" t="s">
        <v>2989</v>
      </c>
      <c r="F337" s="52" t="s">
        <v>2990</v>
      </c>
      <c r="G337" s="52" t="s">
        <v>109</v>
      </c>
      <c r="H337" s="52" t="s">
        <v>2991</v>
      </c>
      <c r="I337" s="52" t="s">
        <v>111</v>
      </c>
      <c r="J337" s="56">
        <v>39333.0</v>
      </c>
      <c r="K337" s="53"/>
      <c r="L337" s="52" t="s">
        <v>648</v>
      </c>
      <c r="M337" s="52" t="s">
        <v>206</v>
      </c>
      <c r="N337" s="52" t="s">
        <v>3</v>
      </c>
      <c r="O337" s="52" t="s">
        <v>175</v>
      </c>
      <c r="P337" s="47" t="s">
        <v>117</v>
      </c>
      <c r="Q337" s="52" t="s">
        <v>48</v>
      </c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7"/>
      <c r="AJ337" s="53"/>
      <c r="AK337" s="53"/>
      <c r="AL337" s="57"/>
      <c r="AM337" s="53"/>
      <c r="AN337" s="53"/>
      <c r="AO337" s="53"/>
      <c r="AP337" s="53"/>
      <c r="AQ337" s="52" t="s">
        <v>404</v>
      </c>
      <c r="AR337" s="52" t="s">
        <v>2992</v>
      </c>
      <c r="AS337" s="52" t="s">
        <v>263</v>
      </c>
      <c r="AT337" s="52" t="s">
        <v>117</v>
      </c>
      <c r="AU337" s="52" t="s">
        <v>117</v>
      </c>
      <c r="AV337" s="52" t="s">
        <v>117</v>
      </c>
      <c r="AW337" s="57"/>
      <c r="AX337" s="53"/>
      <c r="AY337" s="53"/>
      <c r="AZ337" s="53"/>
      <c r="BA337" s="53"/>
      <c r="BB337" s="53"/>
      <c r="BC337" s="54"/>
    </row>
    <row r="338" ht="15.75" customHeight="1">
      <c r="A338" s="51" t="s">
        <v>2993</v>
      </c>
      <c r="B338" s="52">
        <v>36.0</v>
      </c>
      <c r="C338" s="53"/>
      <c r="D338" s="52" t="s">
        <v>2994</v>
      </c>
      <c r="E338" s="52" t="s">
        <v>2995</v>
      </c>
      <c r="F338" s="52" t="s">
        <v>2996</v>
      </c>
      <c r="G338" s="52" t="s">
        <v>109</v>
      </c>
      <c r="H338" s="52" t="s">
        <v>2997</v>
      </c>
      <c r="I338" s="52" t="s">
        <v>111</v>
      </c>
      <c r="J338" s="52" t="s">
        <v>2998</v>
      </c>
      <c r="K338" s="53"/>
      <c r="L338" s="52" t="s">
        <v>753</v>
      </c>
      <c r="M338" s="52" t="s">
        <v>754</v>
      </c>
      <c r="N338" s="52" t="s">
        <v>42</v>
      </c>
      <c r="O338" s="53"/>
      <c r="P338" s="47" t="s">
        <v>121</v>
      </c>
      <c r="Q338" s="52" t="s">
        <v>50</v>
      </c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7"/>
      <c r="AH338" s="53"/>
      <c r="AI338" s="57"/>
      <c r="AJ338" s="53"/>
      <c r="AK338" s="53"/>
      <c r="AL338" s="57"/>
      <c r="AM338" s="57"/>
      <c r="AN338" s="57"/>
      <c r="AO338" s="53"/>
      <c r="AP338" s="53"/>
      <c r="AQ338" s="53"/>
      <c r="AR338" s="53"/>
      <c r="AS338" s="53"/>
      <c r="AT338" s="53"/>
      <c r="AU338" s="53"/>
      <c r="AV338" s="52" t="s">
        <v>121</v>
      </c>
      <c r="AW338" s="57"/>
      <c r="AX338" s="53"/>
      <c r="AY338" s="53"/>
      <c r="AZ338" s="53"/>
      <c r="BA338" s="53"/>
      <c r="BB338" s="53"/>
      <c r="BC338" s="54"/>
    </row>
    <row r="339" ht="15.75" customHeight="1">
      <c r="A339" s="51" t="s">
        <v>2999</v>
      </c>
      <c r="B339" s="52">
        <v>43.0</v>
      </c>
      <c r="C339" s="53"/>
      <c r="D339" s="52" t="s">
        <v>3000</v>
      </c>
      <c r="E339" s="52" t="s">
        <v>3001</v>
      </c>
      <c r="F339" s="52" t="s">
        <v>3002</v>
      </c>
      <c r="G339" s="52" t="s">
        <v>109</v>
      </c>
      <c r="H339" s="52" t="s">
        <v>3003</v>
      </c>
      <c r="I339" s="52" t="s">
        <v>163</v>
      </c>
      <c r="J339" s="52" t="s">
        <v>3004</v>
      </c>
      <c r="K339" s="52">
        <v>7.09186162083E11</v>
      </c>
      <c r="L339" s="52" t="s">
        <v>114</v>
      </c>
      <c r="M339" s="52" t="s">
        <v>115</v>
      </c>
      <c r="N339" s="52" t="s">
        <v>3</v>
      </c>
      <c r="O339" s="52" t="s">
        <v>175</v>
      </c>
      <c r="P339" s="47" t="s">
        <v>117</v>
      </c>
      <c r="Q339" s="52" t="s">
        <v>46</v>
      </c>
      <c r="R339" s="52" t="s">
        <v>117</v>
      </c>
      <c r="S339" s="52"/>
      <c r="T339" s="52" t="s">
        <v>3005</v>
      </c>
      <c r="U339" s="52" t="s">
        <v>3005</v>
      </c>
      <c r="V339" s="52" t="s">
        <v>3006</v>
      </c>
      <c r="W339" s="52" t="s">
        <v>3007</v>
      </c>
      <c r="X339" s="52" t="s">
        <v>117</v>
      </c>
      <c r="Y339" s="52" t="s">
        <v>121</v>
      </c>
      <c r="Z339" s="52" t="s">
        <v>117</v>
      </c>
      <c r="AA339" s="52" t="s">
        <v>121</v>
      </c>
      <c r="AB339" s="52">
        <v>3.0</v>
      </c>
      <c r="AC339" s="52" t="s">
        <v>117</v>
      </c>
      <c r="AD339" s="52" t="s">
        <v>23</v>
      </c>
      <c r="AE339" s="52" t="s">
        <v>121</v>
      </c>
      <c r="AF339" s="52" t="s">
        <v>122</v>
      </c>
      <c r="AG339" s="52" t="s">
        <v>121</v>
      </c>
      <c r="AH339" s="52" t="s">
        <v>122</v>
      </c>
      <c r="AI339" s="52" t="s">
        <v>117</v>
      </c>
      <c r="AJ339" s="52" t="s">
        <v>121</v>
      </c>
      <c r="AK339" s="52" t="s">
        <v>117</v>
      </c>
      <c r="AL339" s="52" t="s">
        <v>137</v>
      </c>
      <c r="AM339" s="52" t="s">
        <v>138</v>
      </c>
      <c r="AN339" s="52" t="s">
        <v>121</v>
      </c>
      <c r="AO339" s="53"/>
      <c r="AP339" s="53"/>
      <c r="AQ339" s="52" t="s">
        <v>734</v>
      </c>
      <c r="AR339" s="52" t="s">
        <v>181</v>
      </c>
      <c r="AS339" s="52" t="s">
        <v>180</v>
      </c>
      <c r="AT339" s="52" t="s">
        <v>117</v>
      </c>
      <c r="AU339" s="52" t="s">
        <v>117</v>
      </c>
      <c r="AV339" s="52" t="s">
        <v>117</v>
      </c>
      <c r="AW339" s="52" t="s">
        <v>117</v>
      </c>
      <c r="AX339" s="53"/>
      <c r="AY339" s="53"/>
      <c r="AZ339" s="53"/>
      <c r="BA339" s="53"/>
      <c r="BB339" s="53"/>
      <c r="BC339" s="54"/>
    </row>
    <row r="340" ht="15.75" customHeight="1">
      <c r="A340" s="51" t="s">
        <v>3008</v>
      </c>
      <c r="B340" s="52">
        <v>36.0</v>
      </c>
      <c r="C340" s="53"/>
      <c r="D340" s="52" t="s">
        <v>3009</v>
      </c>
      <c r="E340" s="52" t="s">
        <v>3010</v>
      </c>
      <c r="F340" s="52" t="s">
        <v>3011</v>
      </c>
      <c r="G340" s="52" t="s">
        <v>109</v>
      </c>
      <c r="H340" s="52" t="s">
        <v>3012</v>
      </c>
      <c r="I340" s="52" t="s">
        <v>111</v>
      </c>
      <c r="J340" s="52" t="s">
        <v>3013</v>
      </c>
      <c r="K340" s="53"/>
      <c r="L340" s="52" t="s">
        <v>270</v>
      </c>
      <c r="M340" s="52" t="s">
        <v>271</v>
      </c>
      <c r="N340" s="52" t="s">
        <v>3</v>
      </c>
      <c r="O340" s="53"/>
      <c r="P340" s="47" t="s">
        <v>121</v>
      </c>
      <c r="Q340" s="52" t="s">
        <v>48</v>
      </c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7"/>
      <c r="AJ340" s="53"/>
      <c r="AK340" s="53"/>
      <c r="AL340" s="57"/>
      <c r="AM340" s="53"/>
      <c r="AN340" s="53"/>
      <c r="AO340" s="53"/>
      <c r="AP340" s="53"/>
      <c r="AQ340" s="53"/>
      <c r="AR340" s="53"/>
      <c r="AS340" s="53"/>
      <c r="AT340" s="57"/>
      <c r="AU340" s="57"/>
      <c r="AV340" s="52" t="s">
        <v>121</v>
      </c>
      <c r="AW340" s="57"/>
      <c r="AX340" s="53"/>
      <c r="AY340" s="53"/>
      <c r="AZ340" s="53"/>
      <c r="BA340" s="53"/>
      <c r="BB340" s="53"/>
      <c r="BC340" s="54"/>
    </row>
    <row r="341" ht="15.75" customHeight="1">
      <c r="A341" s="51" t="s">
        <v>3014</v>
      </c>
      <c r="B341" s="52">
        <v>44.0</v>
      </c>
      <c r="C341" s="53"/>
      <c r="D341" s="52" t="s">
        <v>3015</v>
      </c>
      <c r="E341" s="52" t="s">
        <v>1025</v>
      </c>
      <c r="F341" s="52" t="s">
        <v>3016</v>
      </c>
      <c r="G341" s="52" t="s">
        <v>109</v>
      </c>
      <c r="H341" s="52" t="s">
        <v>3017</v>
      </c>
      <c r="I341" s="52" t="s">
        <v>111</v>
      </c>
      <c r="J341" s="56">
        <v>38778.0</v>
      </c>
      <c r="K341" s="53"/>
      <c r="L341" s="52" t="s">
        <v>270</v>
      </c>
      <c r="M341" s="52" t="s">
        <v>271</v>
      </c>
      <c r="N341" s="52" t="s">
        <v>3</v>
      </c>
      <c r="O341" s="52" t="s">
        <v>272</v>
      </c>
      <c r="P341" s="47" t="s">
        <v>117</v>
      </c>
      <c r="Q341" s="52" t="s">
        <v>48</v>
      </c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7"/>
      <c r="AJ341" s="53"/>
      <c r="AK341" s="53"/>
      <c r="AL341" s="57"/>
      <c r="AM341" s="53"/>
      <c r="AN341" s="53"/>
      <c r="AO341" s="53"/>
      <c r="AP341" s="53"/>
      <c r="AQ341" s="53"/>
      <c r="AR341" s="53"/>
      <c r="AS341" s="53"/>
      <c r="AT341" s="52" t="s">
        <v>117</v>
      </c>
      <c r="AU341" s="52" t="s">
        <v>117</v>
      </c>
      <c r="AV341" s="52" t="s">
        <v>117</v>
      </c>
      <c r="AW341" s="57"/>
      <c r="AX341" s="53"/>
      <c r="AY341" s="53"/>
      <c r="AZ341" s="53"/>
      <c r="BA341" s="53"/>
      <c r="BB341" s="53"/>
      <c r="BC341" s="54"/>
    </row>
    <row r="342" ht="15.75" customHeight="1">
      <c r="A342" s="51" t="s">
        <v>3018</v>
      </c>
      <c r="B342" s="52">
        <v>35.0</v>
      </c>
      <c r="C342" s="53"/>
      <c r="D342" s="52" t="s">
        <v>3019</v>
      </c>
      <c r="E342" s="52" t="s">
        <v>3020</v>
      </c>
      <c r="F342" s="52" t="s">
        <v>3021</v>
      </c>
      <c r="G342" s="52" t="s">
        <v>1849</v>
      </c>
      <c r="H342" s="52" t="s">
        <v>3022</v>
      </c>
      <c r="I342" s="52" t="s">
        <v>111</v>
      </c>
      <c r="J342" s="52" t="s">
        <v>1299</v>
      </c>
      <c r="K342" s="53"/>
      <c r="L342" s="52" t="s">
        <v>270</v>
      </c>
      <c r="M342" s="52" t="s">
        <v>271</v>
      </c>
      <c r="N342" s="52" t="s">
        <v>3</v>
      </c>
      <c r="O342" s="53"/>
      <c r="P342" s="47" t="s">
        <v>121</v>
      </c>
      <c r="Q342" s="52" t="s">
        <v>48</v>
      </c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7"/>
      <c r="AJ342" s="53"/>
      <c r="AK342" s="53"/>
      <c r="AL342" s="57"/>
      <c r="AM342" s="53"/>
      <c r="AN342" s="53"/>
      <c r="AO342" s="53"/>
      <c r="AP342" s="53"/>
      <c r="AQ342" s="53"/>
      <c r="AR342" s="53"/>
      <c r="AS342" s="53"/>
      <c r="AT342" s="52" t="s">
        <v>117</v>
      </c>
      <c r="AU342" s="57"/>
      <c r="AV342" s="52" t="s">
        <v>117</v>
      </c>
      <c r="AW342" s="57"/>
      <c r="AX342" s="53"/>
      <c r="AY342" s="53"/>
      <c r="AZ342" s="53"/>
      <c r="BA342" s="53"/>
      <c r="BB342" s="53"/>
      <c r="BC342" s="54"/>
    </row>
    <row r="343" ht="15.75" customHeight="1">
      <c r="A343" s="51" t="s">
        <v>3023</v>
      </c>
      <c r="B343" s="52">
        <v>36.0</v>
      </c>
      <c r="C343" s="53"/>
      <c r="D343" s="52" t="s">
        <v>3024</v>
      </c>
      <c r="E343" s="52" t="s">
        <v>3025</v>
      </c>
      <c r="F343" s="52" t="s">
        <v>3026</v>
      </c>
      <c r="G343" s="52" t="s">
        <v>109</v>
      </c>
      <c r="H343" s="52" t="s">
        <v>3027</v>
      </c>
      <c r="I343" s="52" t="s">
        <v>111</v>
      </c>
      <c r="J343" s="56">
        <v>39695.0</v>
      </c>
      <c r="K343" s="52">
        <v>8.04090496089E11</v>
      </c>
      <c r="L343" s="52" t="s">
        <v>498</v>
      </c>
      <c r="M343" s="52" t="s">
        <v>115</v>
      </c>
      <c r="N343" s="52" t="s">
        <v>3</v>
      </c>
      <c r="O343" s="52" t="s">
        <v>116</v>
      </c>
      <c r="P343" s="47" t="s">
        <v>117</v>
      </c>
      <c r="Q343" s="52" t="s">
        <v>46</v>
      </c>
      <c r="R343" s="52" t="s">
        <v>121</v>
      </c>
      <c r="S343" s="52"/>
      <c r="T343" s="52" t="s">
        <v>3028</v>
      </c>
      <c r="U343" s="52" t="s">
        <v>3028</v>
      </c>
      <c r="V343" s="52" t="s">
        <v>3029</v>
      </c>
      <c r="W343" s="52" t="s">
        <v>3030</v>
      </c>
      <c r="X343" s="52" t="s">
        <v>121</v>
      </c>
      <c r="Y343" s="52" t="s">
        <v>121</v>
      </c>
      <c r="Z343" s="52" t="s">
        <v>121</v>
      </c>
      <c r="AA343" s="52" t="s">
        <v>121</v>
      </c>
      <c r="AB343" s="52">
        <v>7.0</v>
      </c>
      <c r="AC343" s="52" t="s">
        <v>121</v>
      </c>
      <c r="AD343" s="52" t="s">
        <v>122</v>
      </c>
      <c r="AE343" s="52" t="s">
        <v>121</v>
      </c>
      <c r="AF343" s="52" t="s">
        <v>122</v>
      </c>
      <c r="AG343" s="52" t="s">
        <v>121</v>
      </c>
      <c r="AH343" s="52" t="s">
        <v>122</v>
      </c>
      <c r="AI343" s="52" t="s">
        <v>121</v>
      </c>
      <c r="AJ343" s="52" t="s">
        <v>121</v>
      </c>
      <c r="AK343" s="52" t="s">
        <v>117</v>
      </c>
      <c r="AL343" s="52" t="s">
        <v>137</v>
      </c>
      <c r="AM343" s="52" t="s">
        <v>138</v>
      </c>
      <c r="AN343" s="52" t="s">
        <v>121</v>
      </c>
      <c r="AO343" s="53"/>
      <c r="AP343" s="53"/>
      <c r="AQ343" s="52" t="s">
        <v>317</v>
      </c>
      <c r="AR343" s="52" t="s">
        <v>156</v>
      </c>
      <c r="AS343" s="52" t="s">
        <v>330</v>
      </c>
      <c r="AT343" s="52" t="s">
        <v>117</v>
      </c>
      <c r="AU343" s="52" t="s">
        <v>117</v>
      </c>
      <c r="AV343" s="52" t="s">
        <v>117</v>
      </c>
      <c r="AW343" s="52" t="s">
        <v>117</v>
      </c>
      <c r="AX343" s="53"/>
      <c r="AY343" s="57"/>
      <c r="AZ343" s="53"/>
      <c r="BA343" s="53"/>
      <c r="BB343" s="53"/>
      <c r="BC343" s="54"/>
    </row>
    <row r="344" ht="15.75" customHeight="1">
      <c r="A344" s="51" t="s">
        <v>3031</v>
      </c>
      <c r="B344" s="52">
        <v>38.0</v>
      </c>
      <c r="C344" s="53"/>
      <c r="D344" s="52" t="s">
        <v>3032</v>
      </c>
      <c r="E344" s="52" t="s">
        <v>3033</v>
      </c>
      <c r="F344" s="52" t="s">
        <v>3034</v>
      </c>
      <c r="G344" s="52" t="s">
        <v>109</v>
      </c>
      <c r="H344" s="52" t="s">
        <v>3035</v>
      </c>
      <c r="I344" s="52" t="s">
        <v>111</v>
      </c>
      <c r="J344" s="56">
        <v>39181.0</v>
      </c>
      <c r="K344" s="55" t="s">
        <v>3036</v>
      </c>
      <c r="L344" s="52" t="s">
        <v>257</v>
      </c>
      <c r="M344" s="52" t="s">
        <v>115</v>
      </c>
      <c r="N344" s="52" t="s">
        <v>3</v>
      </c>
      <c r="O344" s="52" t="s">
        <v>175</v>
      </c>
      <c r="P344" s="47" t="s">
        <v>117</v>
      </c>
      <c r="Q344" s="52" t="s">
        <v>50</v>
      </c>
      <c r="R344" s="52" t="s">
        <v>117</v>
      </c>
      <c r="S344" s="55"/>
      <c r="T344" s="55" t="s">
        <v>3037</v>
      </c>
      <c r="U344" s="55" t="s">
        <v>3037</v>
      </c>
      <c r="V344" s="55" t="s">
        <v>3038</v>
      </c>
      <c r="W344" s="52" t="s">
        <v>3039</v>
      </c>
      <c r="X344" s="52" t="s">
        <v>117</v>
      </c>
      <c r="Y344" s="52" t="s">
        <v>121</v>
      </c>
      <c r="Z344" s="52" t="s">
        <v>117</v>
      </c>
      <c r="AA344" s="52" t="s">
        <v>121</v>
      </c>
      <c r="AB344" s="52">
        <v>3.0</v>
      </c>
      <c r="AC344" s="52" t="s">
        <v>121</v>
      </c>
      <c r="AD344" s="52" t="s">
        <v>122</v>
      </c>
      <c r="AE344" s="52" t="s">
        <v>121</v>
      </c>
      <c r="AF344" s="52" t="s">
        <v>122</v>
      </c>
      <c r="AG344" s="52" t="s">
        <v>117</v>
      </c>
      <c r="AH344" s="52" t="s">
        <v>261</v>
      </c>
      <c r="AI344" s="52" t="s">
        <v>117</v>
      </c>
      <c r="AJ344" s="52" t="s">
        <v>121</v>
      </c>
      <c r="AK344" s="52" t="s">
        <v>117</v>
      </c>
      <c r="AL344" s="52" t="s">
        <v>137</v>
      </c>
      <c r="AM344" s="52" t="s">
        <v>138</v>
      </c>
      <c r="AN344" s="52" t="s">
        <v>121</v>
      </c>
      <c r="AO344" s="53"/>
      <c r="AP344" s="53"/>
      <c r="AQ344" s="52" t="s">
        <v>406</v>
      </c>
      <c r="AR344" s="52" t="s">
        <v>429</v>
      </c>
      <c r="AS344" s="52" t="s">
        <v>156</v>
      </c>
      <c r="AT344" s="52" t="s">
        <v>117</v>
      </c>
      <c r="AU344" s="52" t="s">
        <v>117</v>
      </c>
      <c r="AV344" s="52" t="s">
        <v>117</v>
      </c>
      <c r="AW344" s="52" t="s">
        <v>117</v>
      </c>
      <c r="AX344" s="53"/>
      <c r="AY344" s="53"/>
      <c r="AZ344" s="53"/>
      <c r="BA344" s="53"/>
      <c r="BB344" s="53"/>
      <c r="BC344" s="54"/>
    </row>
    <row r="345" ht="15.75" customHeight="1">
      <c r="A345" s="51" t="s">
        <v>3040</v>
      </c>
      <c r="B345" s="52">
        <v>35.0</v>
      </c>
      <c r="C345" s="53"/>
      <c r="D345" s="52" t="s">
        <v>3032</v>
      </c>
      <c r="E345" s="52" t="s">
        <v>3041</v>
      </c>
      <c r="F345" s="52" t="s">
        <v>3042</v>
      </c>
      <c r="G345" s="52" t="s">
        <v>109</v>
      </c>
      <c r="H345" s="52" t="s">
        <v>3043</v>
      </c>
      <c r="I345" s="52" t="s">
        <v>111</v>
      </c>
      <c r="J345" s="52" t="s">
        <v>3044</v>
      </c>
      <c r="K345" s="53"/>
      <c r="L345" s="52" t="s">
        <v>648</v>
      </c>
      <c r="M345" s="52" t="s">
        <v>206</v>
      </c>
      <c r="N345" s="52" t="s">
        <v>3</v>
      </c>
      <c r="O345" s="52" t="s">
        <v>175</v>
      </c>
      <c r="P345" s="47" t="s">
        <v>117</v>
      </c>
      <c r="Q345" s="52" t="s">
        <v>48</v>
      </c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7"/>
      <c r="AJ345" s="53"/>
      <c r="AK345" s="53"/>
      <c r="AL345" s="57"/>
      <c r="AM345" s="53"/>
      <c r="AN345" s="53"/>
      <c r="AO345" s="53"/>
      <c r="AP345" s="53"/>
      <c r="AQ345" s="53"/>
      <c r="AR345" s="53"/>
      <c r="AS345" s="53"/>
      <c r="AT345" s="52" t="s">
        <v>117</v>
      </c>
      <c r="AU345" s="52" t="s">
        <v>117</v>
      </c>
      <c r="AV345" s="52" t="s">
        <v>117</v>
      </c>
      <c r="AW345" s="57"/>
      <c r="AX345" s="53"/>
      <c r="AY345" s="53"/>
      <c r="AZ345" s="53"/>
      <c r="BA345" s="53"/>
      <c r="BB345" s="53"/>
      <c r="BC345" s="54"/>
    </row>
    <row r="346" ht="15.75" customHeight="1">
      <c r="A346" s="51" t="s">
        <v>3045</v>
      </c>
      <c r="B346" s="52">
        <v>44.0</v>
      </c>
      <c r="C346" s="53"/>
      <c r="D346" s="52" t="s">
        <v>3046</v>
      </c>
      <c r="E346" s="52" t="s">
        <v>3047</v>
      </c>
      <c r="F346" s="52" t="s">
        <v>3048</v>
      </c>
      <c r="G346" s="52" t="s">
        <v>109</v>
      </c>
      <c r="H346" s="52" t="s">
        <v>3049</v>
      </c>
      <c r="I346" s="52" t="s">
        <v>163</v>
      </c>
      <c r="J346" s="52" t="s">
        <v>3050</v>
      </c>
      <c r="K346" s="60"/>
      <c r="L346" s="52" t="s">
        <v>1538</v>
      </c>
      <c r="M346" s="52" t="s">
        <v>206</v>
      </c>
      <c r="N346" s="52" t="s">
        <v>3</v>
      </c>
      <c r="O346" s="52" t="s">
        <v>272</v>
      </c>
      <c r="P346" s="48"/>
      <c r="Q346" s="52" t="s">
        <v>48</v>
      </c>
      <c r="R346" s="52" t="s">
        <v>121</v>
      </c>
      <c r="S346" s="55"/>
      <c r="T346" s="55" t="s">
        <v>3051</v>
      </c>
      <c r="U346" s="55" t="s">
        <v>3051</v>
      </c>
      <c r="V346" s="55" t="s">
        <v>3052</v>
      </c>
      <c r="W346" s="52" t="s">
        <v>3053</v>
      </c>
      <c r="X346" s="52" t="s">
        <v>117</v>
      </c>
      <c r="Y346" s="52" t="s">
        <v>121</v>
      </c>
      <c r="Z346" s="52" t="s">
        <v>121</v>
      </c>
      <c r="AA346" s="52" t="s">
        <v>121</v>
      </c>
      <c r="AB346" s="52">
        <v>4.0</v>
      </c>
      <c r="AC346" s="52" t="s">
        <v>117</v>
      </c>
      <c r="AD346" s="52" t="s">
        <v>3054</v>
      </c>
      <c r="AE346" s="52" t="s">
        <v>121</v>
      </c>
      <c r="AF346" s="52" t="s">
        <v>122</v>
      </c>
      <c r="AG346" s="52" t="s">
        <v>117</v>
      </c>
      <c r="AH346" s="52" t="s">
        <v>3055</v>
      </c>
      <c r="AI346" s="52" t="s">
        <v>117</v>
      </c>
      <c r="AJ346" s="52" t="s">
        <v>121</v>
      </c>
      <c r="AK346" s="52" t="s">
        <v>117</v>
      </c>
      <c r="AL346" s="52" t="s">
        <v>137</v>
      </c>
      <c r="AM346" s="52" t="s">
        <v>123</v>
      </c>
      <c r="AN346" s="52" t="s">
        <v>121</v>
      </c>
      <c r="AO346" s="53"/>
      <c r="AP346" s="53"/>
      <c r="AQ346" s="52" t="s">
        <v>125</v>
      </c>
      <c r="AR346" s="52" t="s">
        <v>124</v>
      </c>
      <c r="AS346" s="53"/>
      <c r="AT346" s="52" t="s">
        <v>117</v>
      </c>
      <c r="AU346" s="52" t="s">
        <v>117</v>
      </c>
      <c r="AV346" s="52" t="s">
        <v>121</v>
      </c>
      <c r="AW346" s="52" t="s">
        <v>121</v>
      </c>
      <c r="AX346" s="53"/>
      <c r="AY346" s="53"/>
      <c r="AZ346" s="53"/>
      <c r="BA346" s="53"/>
      <c r="BB346" s="53"/>
      <c r="BC346" s="54"/>
    </row>
    <row r="347" ht="15.75" customHeight="1">
      <c r="A347" s="51" t="s">
        <v>3056</v>
      </c>
      <c r="B347" s="52">
        <v>38.0</v>
      </c>
      <c r="C347" s="53"/>
      <c r="D347" s="52" t="s">
        <v>3046</v>
      </c>
      <c r="E347" s="52" t="s">
        <v>3057</v>
      </c>
      <c r="F347" s="52" t="s">
        <v>3058</v>
      </c>
      <c r="G347" s="52" t="s">
        <v>109</v>
      </c>
      <c r="H347" s="52" t="s">
        <v>3059</v>
      </c>
      <c r="I347" s="52" t="s">
        <v>111</v>
      </c>
      <c r="J347" s="56">
        <v>39337.0</v>
      </c>
      <c r="K347" s="52">
        <v>7.12090146085E11</v>
      </c>
      <c r="L347" s="52" t="s">
        <v>229</v>
      </c>
      <c r="M347" s="52" t="s">
        <v>115</v>
      </c>
      <c r="N347" s="52" t="s">
        <v>3</v>
      </c>
      <c r="O347" s="52" t="s">
        <v>312</v>
      </c>
      <c r="P347" s="47" t="s">
        <v>117</v>
      </c>
      <c r="Q347" s="52" t="s">
        <v>46</v>
      </c>
      <c r="R347" s="52" t="s">
        <v>121</v>
      </c>
      <c r="S347" s="52"/>
      <c r="T347" s="52" t="s">
        <v>3060</v>
      </c>
      <c r="U347" s="52" t="s">
        <v>3060</v>
      </c>
      <c r="V347" s="52" t="s">
        <v>3061</v>
      </c>
      <c r="W347" s="52" t="s">
        <v>3062</v>
      </c>
      <c r="X347" s="52" t="s">
        <v>117</v>
      </c>
      <c r="Y347" s="52" t="s">
        <v>117</v>
      </c>
      <c r="Z347" s="52" t="s">
        <v>117</v>
      </c>
      <c r="AA347" s="52" t="s">
        <v>117</v>
      </c>
      <c r="AB347" s="52">
        <v>6.0</v>
      </c>
      <c r="AC347" s="52" t="s">
        <v>121</v>
      </c>
      <c r="AD347" s="52" t="s">
        <v>122</v>
      </c>
      <c r="AE347" s="52" t="s">
        <v>117</v>
      </c>
      <c r="AF347" s="52" t="s">
        <v>3063</v>
      </c>
      <c r="AG347" s="52" t="s">
        <v>121</v>
      </c>
      <c r="AH347" s="52" t="s">
        <v>122</v>
      </c>
      <c r="AI347" s="52" t="s">
        <v>121</v>
      </c>
      <c r="AJ347" s="53"/>
      <c r="AK347" s="52" t="s">
        <v>117</v>
      </c>
      <c r="AL347" s="52" t="s">
        <v>137</v>
      </c>
      <c r="AM347" s="52" t="s">
        <v>138</v>
      </c>
      <c r="AN347" s="52" t="s">
        <v>121</v>
      </c>
      <c r="AO347" s="53"/>
      <c r="AP347" s="53"/>
      <c r="AQ347" s="52" t="s">
        <v>3064</v>
      </c>
      <c r="AR347" s="52" t="s">
        <v>3065</v>
      </c>
      <c r="AS347" s="52" t="s">
        <v>3066</v>
      </c>
      <c r="AT347" s="52" t="s">
        <v>117</v>
      </c>
      <c r="AU347" s="52" t="s">
        <v>117</v>
      </c>
      <c r="AV347" s="52" t="s">
        <v>117</v>
      </c>
      <c r="AW347" s="52" t="s">
        <v>117</v>
      </c>
      <c r="AX347" s="53"/>
      <c r="AY347" s="53"/>
      <c r="AZ347" s="53"/>
      <c r="BA347" s="53"/>
      <c r="BB347" s="53"/>
      <c r="BC347" s="54"/>
    </row>
    <row r="348" ht="15.75" customHeight="1">
      <c r="A348" s="51" t="s">
        <v>3067</v>
      </c>
      <c r="B348" s="52">
        <v>37.0</v>
      </c>
      <c r="C348" s="53"/>
      <c r="D348" s="52" t="s">
        <v>3068</v>
      </c>
      <c r="E348" s="52" t="s">
        <v>3069</v>
      </c>
      <c r="F348" s="52" t="s">
        <v>3070</v>
      </c>
      <c r="G348" s="52" t="s">
        <v>109</v>
      </c>
      <c r="H348" s="52" t="s">
        <v>3071</v>
      </c>
      <c r="I348" s="52" t="s">
        <v>111</v>
      </c>
      <c r="J348" s="56">
        <v>39273.0</v>
      </c>
      <c r="K348" s="55" t="s">
        <v>3072</v>
      </c>
      <c r="L348" s="52" t="s">
        <v>1423</v>
      </c>
      <c r="M348" s="52" t="s">
        <v>1224</v>
      </c>
      <c r="N348" s="52" t="s">
        <v>3</v>
      </c>
      <c r="O348" s="52" t="s">
        <v>1261</v>
      </c>
      <c r="P348" s="47" t="s">
        <v>117</v>
      </c>
      <c r="Q348" s="52" t="s">
        <v>50</v>
      </c>
      <c r="R348" s="52" t="s">
        <v>121</v>
      </c>
      <c r="S348" s="55"/>
      <c r="T348" s="55" t="s">
        <v>3073</v>
      </c>
      <c r="U348" s="55" t="s">
        <v>3073</v>
      </c>
      <c r="V348" s="55" t="s">
        <v>3074</v>
      </c>
      <c r="W348" s="52" t="s">
        <v>3075</v>
      </c>
      <c r="X348" s="52" t="s">
        <v>117</v>
      </c>
      <c r="Y348" s="52" t="s">
        <v>117</v>
      </c>
      <c r="Z348" s="52" t="s">
        <v>117</v>
      </c>
      <c r="AA348" s="52" t="s">
        <v>117</v>
      </c>
      <c r="AB348" s="52">
        <v>5.0</v>
      </c>
      <c r="AC348" s="52" t="s">
        <v>117</v>
      </c>
      <c r="AD348" s="52" t="s">
        <v>512</v>
      </c>
      <c r="AE348" s="52" t="s">
        <v>117</v>
      </c>
      <c r="AF348" s="52" t="s">
        <v>3076</v>
      </c>
      <c r="AG348" s="52" t="s">
        <v>121</v>
      </c>
      <c r="AH348" s="52" t="s">
        <v>122</v>
      </c>
      <c r="AI348" s="52" t="s">
        <v>117</v>
      </c>
      <c r="AJ348" s="52" t="s">
        <v>117</v>
      </c>
      <c r="AK348" s="52" t="s">
        <v>117</v>
      </c>
      <c r="AL348" s="52" t="s">
        <v>137</v>
      </c>
      <c r="AM348" s="52" t="s">
        <v>221</v>
      </c>
      <c r="AN348" s="52" t="s">
        <v>121</v>
      </c>
      <c r="AO348" s="53"/>
      <c r="AP348" s="53"/>
      <c r="AQ348" s="52" t="s">
        <v>3077</v>
      </c>
      <c r="AR348" s="52" t="s">
        <v>3078</v>
      </c>
      <c r="AS348" s="52" t="s">
        <v>2742</v>
      </c>
      <c r="AT348" s="52" t="s">
        <v>117</v>
      </c>
      <c r="AU348" s="52" t="s">
        <v>117</v>
      </c>
      <c r="AV348" s="52" t="s">
        <v>117</v>
      </c>
      <c r="AW348" s="52"/>
      <c r="AX348" s="53"/>
      <c r="AY348" s="53"/>
      <c r="AZ348" s="53"/>
      <c r="BA348" s="53"/>
      <c r="BB348" s="53"/>
      <c r="BC348" s="54"/>
    </row>
    <row r="349" ht="15.75" customHeight="1">
      <c r="A349" s="51" t="s">
        <v>3079</v>
      </c>
      <c r="B349" s="52">
        <v>36.0</v>
      </c>
      <c r="C349" s="53"/>
      <c r="D349" s="52" t="s">
        <v>3080</v>
      </c>
      <c r="E349" s="52" t="s">
        <v>3081</v>
      </c>
      <c r="F349" s="52" t="s">
        <v>3082</v>
      </c>
      <c r="G349" s="52" t="s">
        <v>109</v>
      </c>
      <c r="H349" s="52" t="s">
        <v>3083</v>
      </c>
      <c r="I349" s="52" t="s">
        <v>163</v>
      </c>
      <c r="J349" s="56">
        <v>38729.0</v>
      </c>
      <c r="K349" s="52">
        <v>6.12015904081E11</v>
      </c>
      <c r="L349" s="52" t="s">
        <v>114</v>
      </c>
      <c r="M349" s="52" t="s">
        <v>115</v>
      </c>
      <c r="N349" s="52" t="s">
        <v>3</v>
      </c>
      <c r="O349" s="52" t="s">
        <v>437</v>
      </c>
      <c r="P349" s="47" t="s">
        <v>117</v>
      </c>
      <c r="Q349" s="52" t="s">
        <v>46</v>
      </c>
      <c r="R349" s="52" t="s">
        <v>117</v>
      </c>
      <c r="S349" s="52"/>
      <c r="T349" s="52" t="s">
        <v>3084</v>
      </c>
      <c r="U349" s="52" t="s">
        <v>3084</v>
      </c>
      <c r="V349" s="52" t="s">
        <v>3085</v>
      </c>
      <c r="W349" s="52" t="s">
        <v>3086</v>
      </c>
      <c r="X349" s="52" t="s">
        <v>117</v>
      </c>
      <c r="Y349" s="52" t="s">
        <v>121</v>
      </c>
      <c r="Z349" s="52" t="s">
        <v>117</v>
      </c>
      <c r="AA349" s="52" t="s">
        <v>121</v>
      </c>
      <c r="AB349" s="52">
        <v>7.0</v>
      </c>
      <c r="AC349" s="52" t="s">
        <v>121</v>
      </c>
      <c r="AD349" s="52" t="s">
        <v>122</v>
      </c>
      <c r="AE349" s="52" t="s">
        <v>121</v>
      </c>
      <c r="AF349" s="52" t="s">
        <v>122</v>
      </c>
      <c r="AG349" s="52" t="s">
        <v>121</v>
      </c>
      <c r="AH349" s="52" t="s">
        <v>122</v>
      </c>
      <c r="AI349" s="52" t="s">
        <v>121</v>
      </c>
      <c r="AJ349" s="52" t="s">
        <v>121</v>
      </c>
      <c r="AK349" s="52" t="s">
        <v>121</v>
      </c>
      <c r="AL349" s="52" t="s">
        <v>122</v>
      </c>
      <c r="AM349" s="52" t="s">
        <v>138</v>
      </c>
      <c r="AN349" s="52" t="s">
        <v>121</v>
      </c>
      <c r="AO349" s="53"/>
      <c r="AP349" s="53"/>
      <c r="AQ349" s="52" t="s">
        <v>181</v>
      </c>
      <c r="AR349" s="52" t="s">
        <v>421</v>
      </c>
      <c r="AS349" s="52" t="s">
        <v>251</v>
      </c>
      <c r="AT349" s="52" t="s">
        <v>117</v>
      </c>
      <c r="AU349" s="52" t="s">
        <v>117</v>
      </c>
      <c r="AV349" s="52" t="s">
        <v>117</v>
      </c>
      <c r="AW349" s="52" t="s">
        <v>117</v>
      </c>
      <c r="AX349" s="53"/>
      <c r="AY349" s="53"/>
      <c r="AZ349" s="53"/>
      <c r="BA349" s="53"/>
      <c r="BB349" s="53"/>
      <c r="BC349" s="54"/>
    </row>
    <row r="350" ht="15.75" customHeight="1">
      <c r="A350" s="51" t="s">
        <v>3087</v>
      </c>
      <c r="B350" s="52">
        <v>43.0</v>
      </c>
      <c r="C350" s="53"/>
      <c r="D350" s="52" t="s">
        <v>3088</v>
      </c>
      <c r="E350" s="52" t="s">
        <v>3089</v>
      </c>
      <c r="F350" s="52" t="s">
        <v>3090</v>
      </c>
      <c r="G350" s="52" t="s">
        <v>109</v>
      </c>
      <c r="H350" s="52" t="s">
        <v>3091</v>
      </c>
      <c r="I350" s="52" t="s">
        <v>163</v>
      </c>
      <c r="J350" s="56">
        <v>39666.0</v>
      </c>
      <c r="K350" s="52">
        <v>8.06086080082E11</v>
      </c>
      <c r="L350" s="52" t="s">
        <v>164</v>
      </c>
      <c r="M350" s="52" t="s">
        <v>165</v>
      </c>
      <c r="N350" s="52" t="s">
        <v>42</v>
      </c>
      <c r="O350" s="52" t="s">
        <v>166</v>
      </c>
      <c r="P350" s="47" t="s">
        <v>121</v>
      </c>
      <c r="Q350" s="52" t="s">
        <v>50</v>
      </c>
      <c r="R350" s="52" t="s">
        <v>121</v>
      </c>
      <c r="S350" s="52"/>
      <c r="T350" s="52">
        <v>7.30640166E8</v>
      </c>
      <c r="U350" s="52">
        <v>7.30640166E8</v>
      </c>
      <c r="V350" s="52">
        <v>6.56051869E8</v>
      </c>
      <c r="W350" s="52" t="s">
        <v>3092</v>
      </c>
      <c r="X350" s="52" t="s">
        <v>117</v>
      </c>
      <c r="Y350" s="52" t="s">
        <v>117</v>
      </c>
      <c r="Z350" s="52" t="s">
        <v>121</v>
      </c>
      <c r="AA350" s="52" t="s">
        <v>121</v>
      </c>
      <c r="AB350" s="52">
        <v>6.0</v>
      </c>
      <c r="AC350" s="52" t="s">
        <v>121</v>
      </c>
      <c r="AD350" s="53"/>
      <c r="AE350" s="52" t="s">
        <v>117</v>
      </c>
      <c r="AF350" s="52" t="s">
        <v>261</v>
      </c>
      <c r="AG350" s="52" t="s">
        <v>121</v>
      </c>
      <c r="AH350" s="53"/>
      <c r="AI350" s="52" t="s">
        <v>121</v>
      </c>
      <c r="AJ350" s="52" t="s">
        <v>117</v>
      </c>
      <c r="AK350" s="52" t="s">
        <v>121</v>
      </c>
      <c r="AL350" s="52" t="s">
        <v>122</v>
      </c>
      <c r="AM350" s="52" t="s">
        <v>138</v>
      </c>
      <c r="AN350" s="52" t="s">
        <v>121</v>
      </c>
      <c r="AO350" s="53"/>
      <c r="AP350" s="53"/>
      <c r="AQ350" s="53"/>
      <c r="AR350" s="53"/>
      <c r="AS350" s="53"/>
      <c r="AT350" s="52" t="s">
        <v>117</v>
      </c>
      <c r="AU350" s="52" t="s">
        <v>117</v>
      </c>
      <c r="AV350" s="52" t="s">
        <v>117</v>
      </c>
      <c r="AW350" s="57"/>
      <c r="AX350" s="53"/>
      <c r="AY350" s="53"/>
      <c r="AZ350" s="53"/>
      <c r="BA350" s="53"/>
      <c r="BB350" s="53"/>
      <c r="BC350" s="54"/>
    </row>
    <row r="351" ht="15.75" customHeight="1">
      <c r="A351" s="51" t="s">
        <v>3093</v>
      </c>
      <c r="B351" s="52">
        <v>37.0</v>
      </c>
      <c r="C351" s="53"/>
      <c r="D351" s="52" t="s">
        <v>3094</v>
      </c>
      <c r="E351" s="52" t="s">
        <v>3095</v>
      </c>
      <c r="F351" s="52" t="s">
        <v>3096</v>
      </c>
      <c r="G351" s="52" t="s">
        <v>109</v>
      </c>
      <c r="H351" s="52" t="s">
        <v>3097</v>
      </c>
      <c r="I351" s="52" t="s">
        <v>163</v>
      </c>
      <c r="J351" s="52" t="s">
        <v>2619</v>
      </c>
      <c r="K351" s="52">
        <v>7.04305984087E11</v>
      </c>
      <c r="L351" s="52" t="s">
        <v>114</v>
      </c>
      <c r="M351" s="52" t="s">
        <v>115</v>
      </c>
      <c r="N351" s="52" t="s">
        <v>3</v>
      </c>
      <c r="O351" s="52" t="s">
        <v>272</v>
      </c>
      <c r="P351" s="47" t="s">
        <v>117</v>
      </c>
      <c r="Q351" s="52" t="s">
        <v>46</v>
      </c>
      <c r="R351" s="52" t="s">
        <v>117</v>
      </c>
      <c r="S351" s="52"/>
      <c r="T351" s="52" t="s">
        <v>3098</v>
      </c>
      <c r="U351" s="52" t="s">
        <v>3099</v>
      </c>
      <c r="V351" s="52" t="s">
        <v>3098</v>
      </c>
      <c r="W351" s="52" t="s">
        <v>3100</v>
      </c>
      <c r="X351" s="52" t="s">
        <v>121</v>
      </c>
      <c r="Y351" s="52" t="s">
        <v>117</v>
      </c>
      <c r="Z351" s="52" t="s">
        <v>121</v>
      </c>
      <c r="AA351" s="52" t="s">
        <v>121</v>
      </c>
      <c r="AB351" s="52">
        <v>5.0</v>
      </c>
      <c r="AC351" s="52" t="s">
        <v>121</v>
      </c>
      <c r="AD351" s="52" t="s">
        <v>122</v>
      </c>
      <c r="AE351" s="52" t="s">
        <v>117</v>
      </c>
      <c r="AF351" s="52" t="s">
        <v>261</v>
      </c>
      <c r="AG351" s="52" t="s">
        <v>121</v>
      </c>
      <c r="AH351" s="52" t="s">
        <v>122</v>
      </c>
      <c r="AI351" s="52" t="s">
        <v>121</v>
      </c>
      <c r="AJ351" s="52" t="s">
        <v>121</v>
      </c>
      <c r="AK351" s="52" t="s">
        <v>117</v>
      </c>
      <c r="AL351" s="52" t="s">
        <v>137</v>
      </c>
      <c r="AM351" s="52" t="s">
        <v>138</v>
      </c>
      <c r="AN351" s="52" t="s">
        <v>121</v>
      </c>
      <c r="AO351" s="53"/>
      <c r="AP351" s="53"/>
      <c r="AQ351" s="52" t="s">
        <v>733</v>
      </c>
      <c r="AR351" s="52" t="s">
        <v>734</v>
      </c>
      <c r="AS351" s="52" t="s">
        <v>180</v>
      </c>
      <c r="AT351" s="52" t="s">
        <v>117</v>
      </c>
      <c r="AU351" s="52" t="s">
        <v>117</v>
      </c>
      <c r="AV351" s="52" t="s">
        <v>117</v>
      </c>
      <c r="AW351" s="52" t="s">
        <v>117</v>
      </c>
      <c r="AX351" s="53"/>
      <c r="AY351" s="53"/>
      <c r="AZ351" s="53"/>
      <c r="BA351" s="53"/>
      <c r="BB351" s="53"/>
      <c r="BC351" s="54"/>
    </row>
    <row r="352" ht="15.75" customHeight="1">
      <c r="A352" s="51" t="s">
        <v>3101</v>
      </c>
      <c r="B352" s="52">
        <v>38.0</v>
      </c>
      <c r="C352" s="53"/>
      <c r="D352" s="52" t="s">
        <v>3102</v>
      </c>
      <c r="E352" s="52" t="s">
        <v>3103</v>
      </c>
      <c r="F352" s="52" t="s">
        <v>3104</v>
      </c>
      <c r="G352" s="52" t="s">
        <v>1849</v>
      </c>
      <c r="H352" s="52" t="s">
        <v>3105</v>
      </c>
      <c r="I352" s="52" t="s">
        <v>111</v>
      </c>
      <c r="J352" s="56">
        <v>38904.0</v>
      </c>
      <c r="K352" s="53"/>
      <c r="L352" s="52" t="s">
        <v>648</v>
      </c>
      <c r="M352" s="52" t="s">
        <v>206</v>
      </c>
      <c r="N352" s="52" t="s">
        <v>3</v>
      </c>
      <c r="O352" s="52" t="s">
        <v>175</v>
      </c>
      <c r="P352" s="47"/>
      <c r="Q352" s="52" t="s">
        <v>48</v>
      </c>
      <c r="R352" s="52" t="s">
        <v>121</v>
      </c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7"/>
      <c r="AJ352" s="53"/>
      <c r="AK352" s="53"/>
      <c r="AL352" s="57"/>
      <c r="AM352" s="53"/>
      <c r="AN352" s="53"/>
      <c r="AO352" s="53"/>
      <c r="AP352" s="53"/>
      <c r="AQ352" s="53"/>
      <c r="AR352" s="53"/>
      <c r="AS352" s="53"/>
      <c r="AT352" s="52" t="s">
        <v>117</v>
      </c>
      <c r="AU352" s="52" t="s">
        <v>117</v>
      </c>
      <c r="AV352" s="52" t="s">
        <v>117</v>
      </c>
      <c r="AW352" s="57"/>
      <c r="AX352" s="53"/>
      <c r="AY352" s="53"/>
      <c r="AZ352" s="53"/>
      <c r="BA352" s="53"/>
      <c r="BB352" s="53"/>
      <c r="BC352" s="54"/>
    </row>
    <row r="353" ht="15.75" customHeight="1">
      <c r="A353" s="51" t="s">
        <v>3106</v>
      </c>
      <c r="B353" s="52">
        <v>38.0</v>
      </c>
      <c r="C353" s="53"/>
      <c r="D353" s="52" t="s">
        <v>3102</v>
      </c>
      <c r="E353" s="52" t="s">
        <v>3107</v>
      </c>
      <c r="F353" s="52" t="s">
        <v>3108</v>
      </c>
      <c r="G353" s="52" t="s">
        <v>109</v>
      </c>
      <c r="H353" s="52" t="s">
        <v>3109</v>
      </c>
      <c r="I353" s="52" t="s">
        <v>111</v>
      </c>
      <c r="J353" s="52" t="s">
        <v>647</v>
      </c>
      <c r="K353" s="52">
        <v>8.01130080089E11</v>
      </c>
      <c r="L353" s="52" t="s">
        <v>114</v>
      </c>
      <c r="M353" s="52" t="s">
        <v>115</v>
      </c>
      <c r="N353" s="52" t="s">
        <v>3</v>
      </c>
      <c r="O353" s="52" t="s">
        <v>437</v>
      </c>
      <c r="P353" s="47" t="s">
        <v>117</v>
      </c>
      <c r="Q353" s="52" t="s">
        <v>46</v>
      </c>
      <c r="R353" s="52" t="s">
        <v>117</v>
      </c>
      <c r="S353" s="52"/>
      <c r="T353" s="52" t="s">
        <v>3110</v>
      </c>
      <c r="U353" s="52" t="s">
        <v>3110</v>
      </c>
      <c r="V353" s="52" t="s">
        <v>3111</v>
      </c>
      <c r="W353" s="52" t="s">
        <v>3112</v>
      </c>
      <c r="X353" s="52" t="s">
        <v>117</v>
      </c>
      <c r="Y353" s="52" t="s">
        <v>117</v>
      </c>
      <c r="Z353" s="52" t="s">
        <v>117</v>
      </c>
      <c r="AA353" s="52" t="s">
        <v>117</v>
      </c>
      <c r="AB353" s="52">
        <v>4.0</v>
      </c>
      <c r="AC353" s="52" t="s">
        <v>121</v>
      </c>
      <c r="AD353" s="52" t="s">
        <v>122</v>
      </c>
      <c r="AE353" s="52" t="s">
        <v>117</v>
      </c>
      <c r="AF353" s="52" t="s">
        <v>288</v>
      </c>
      <c r="AG353" s="52" t="s">
        <v>121</v>
      </c>
      <c r="AH353" s="52" t="s">
        <v>122</v>
      </c>
      <c r="AI353" s="52" t="s">
        <v>117</v>
      </c>
      <c r="AJ353" s="52" t="s">
        <v>117</v>
      </c>
      <c r="AK353" s="52" t="s">
        <v>117</v>
      </c>
      <c r="AL353" s="52" t="s">
        <v>137</v>
      </c>
      <c r="AM353" s="52" t="s">
        <v>138</v>
      </c>
      <c r="AN353" s="52" t="s">
        <v>121</v>
      </c>
      <c r="AO353" s="53"/>
      <c r="AP353" s="53"/>
      <c r="AQ353" s="52" t="s">
        <v>816</v>
      </c>
      <c r="AR353" s="52" t="s">
        <v>124</v>
      </c>
      <c r="AS353" s="52" t="s">
        <v>237</v>
      </c>
      <c r="AT353" s="52" t="s">
        <v>117</v>
      </c>
      <c r="AU353" s="52" t="s">
        <v>117</v>
      </c>
      <c r="AV353" s="52" t="s">
        <v>117</v>
      </c>
      <c r="AW353" s="52" t="s">
        <v>117</v>
      </c>
      <c r="AX353" s="53"/>
      <c r="AY353" s="53"/>
      <c r="AZ353" s="53"/>
      <c r="BA353" s="53"/>
      <c r="BB353" s="53"/>
      <c r="BC353" s="54"/>
    </row>
    <row r="354" ht="15.75" customHeight="1">
      <c r="A354" s="51" t="s">
        <v>3113</v>
      </c>
      <c r="B354" s="52">
        <v>41.0</v>
      </c>
      <c r="C354" s="53"/>
      <c r="D354" s="52" t="s">
        <v>3102</v>
      </c>
      <c r="E354" s="52" t="s">
        <v>3114</v>
      </c>
      <c r="F354" s="52" t="s">
        <v>3115</v>
      </c>
      <c r="G354" s="52" t="s">
        <v>109</v>
      </c>
      <c r="H354" s="52" t="s">
        <v>3116</v>
      </c>
      <c r="I354" s="52" t="s">
        <v>163</v>
      </c>
      <c r="J354" s="52" t="s">
        <v>3117</v>
      </c>
      <c r="K354" s="52">
        <v>7.08305653089E11</v>
      </c>
      <c r="L354" s="52" t="s">
        <v>977</v>
      </c>
      <c r="M354" s="52" t="s">
        <v>199</v>
      </c>
      <c r="N354" s="52" t="s">
        <v>3</v>
      </c>
      <c r="O354" s="52" t="s">
        <v>175</v>
      </c>
      <c r="P354" s="47" t="s">
        <v>117</v>
      </c>
      <c r="Q354" s="52" t="s">
        <v>44</v>
      </c>
      <c r="R354" s="52" t="s">
        <v>121</v>
      </c>
      <c r="S354" s="52"/>
      <c r="T354" s="52">
        <v>6.306605829E9</v>
      </c>
      <c r="U354" s="52">
        <v>6.306605829E9</v>
      </c>
      <c r="V354" s="52">
        <v>7.666887E7</v>
      </c>
      <c r="W354" s="52" t="s">
        <v>3118</v>
      </c>
      <c r="X354" s="52" t="s">
        <v>117</v>
      </c>
      <c r="Y354" s="52" t="s">
        <v>117</v>
      </c>
      <c r="Z354" s="52" t="s">
        <v>117</v>
      </c>
      <c r="AA354" s="52" t="s">
        <v>117</v>
      </c>
      <c r="AB354" s="52">
        <v>4.0</v>
      </c>
      <c r="AC354" s="52" t="s">
        <v>117</v>
      </c>
      <c r="AD354" s="52" t="s">
        <v>3119</v>
      </c>
      <c r="AE354" s="52" t="s">
        <v>117</v>
      </c>
      <c r="AF354" s="52" t="s">
        <v>3120</v>
      </c>
      <c r="AG354" s="52" t="s">
        <v>121</v>
      </c>
      <c r="AH354" s="52" t="s">
        <v>122</v>
      </c>
      <c r="AI354" s="52" t="s">
        <v>117</v>
      </c>
      <c r="AJ354" s="52" t="s">
        <v>121</v>
      </c>
      <c r="AK354" s="52" t="s">
        <v>117</v>
      </c>
      <c r="AL354" s="52" t="s">
        <v>137</v>
      </c>
      <c r="AM354" s="52" t="s">
        <v>138</v>
      </c>
      <c r="AN354" s="53"/>
      <c r="AO354" s="53"/>
      <c r="AP354" s="57"/>
      <c r="AQ354" s="52" t="s">
        <v>125</v>
      </c>
      <c r="AR354" s="52" t="s">
        <v>3121</v>
      </c>
      <c r="AS354" s="52" t="s">
        <v>431</v>
      </c>
      <c r="AT354" s="52" t="s">
        <v>117</v>
      </c>
      <c r="AU354" s="52" t="s">
        <v>117</v>
      </c>
      <c r="AV354" s="52" t="s">
        <v>117</v>
      </c>
      <c r="AW354" s="57"/>
      <c r="AX354" s="53"/>
      <c r="AY354" s="53"/>
      <c r="AZ354" s="53"/>
      <c r="BA354" s="53"/>
      <c r="BB354" s="53"/>
      <c r="BC354" s="54"/>
    </row>
    <row r="355" ht="15.75" customHeight="1">
      <c r="A355" s="51" t="s">
        <v>3122</v>
      </c>
      <c r="B355" s="52">
        <v>37.0</v>
      </c>
      <c r="C355" s="53"/>
      <c r="D355" s="52" t="s">
        <v>3123</v>
      </c>
      <c r="E355" s="52" t="s">
        <v>3124</v>
      </c>
      <c r="F355" s="52" t="s">
        <v>3125</v>
      </c>
      <c r="G355" s="52" t="s">
        <v>109</v>
      </c>
      <c r="H355" s="52" t="s">
        <v>3126</v>
      </c>
      <c r="I355" s="52" t="s">
        <v>111</v>
      </c>
      <c r="J355" s="52" t="s">
        <v>1610</v>
      </c>
      <c r="K355" s="52">
        <v>8.05130119086E11</v>
      </c>
      <c r="L355" s="52" t="s">
        <v>617</v>
      </c>
      <c r="M355" s="52" t="s">
        <v>115</v>
      </c>
      <c r="N355" s="52" t="s">
        <v>3</v>
      </c>
      <c r="O355" s="52" t="s">
        <v>230</v>
      </c>
      <c r="P355" s="47" t="s">
        <v>117</v>
      </c>
      <c r="Q355" s="52" t="s">
        <v>44</v>
      </c>
      <c r="R355" s="52" t="s">
        <v>121</v>
      </c>
      <c r="S355" s="52"/>
      <c r="T355" s="52">
        <v>6.33606663E8</v>
      </c>
      <c r="U355" s="52">
        <v>6.33606663E8</v>
      </c>
      <c r="V355" s="52" t="s">
        <v>3127</v>
      </c>
      <c r="W355" s="52" t="s">
        <v>3128</v>
      </c>
      <c r="X355" s="52" t="s">
        <v>117</v>
      </c>
      <c r="Y355" s="52" t="s">
        <v>117</v>
      </c>
      <c r="Z355" s="52" t="s">
        <v>117</v>
      </c>
      <c r="AA355" s="52" t="s">
        <v>121</v>
      </c>
      <c r="AB355" s="52">
        <v>3.0</v>
      </c>
      <c r="AC355" s="52" t="s">
        <v>121</v>
      </c>
      <c r="AD355" s="52" t="s">
        <v>122</v>
      </c>
      <c r="AE355" s="52" t="s">
        <v>121</v>
      </c>
      <c r="AF355" s="52" t="s">
        <v>122</v>
      </c>
      <c r="AG355" s="52" t="s">
        <v>121</v>
      </c>
      <c r="AH355" s="52" t="s">
        <v>122</v>
      </c>
      <c r="AI355" s="52" t="s">
        <v>117</v>
      </c>
      <c r="AJ355" s="52" t="s">
        <v>117</v>
      </c>
      <c r="AK355" s="52" t="s">
        <v>117</v>
      </c>
      <c r="AL355" s="52" t="s">
        <v>137</v>
      </c>
      <c r="AM355" s="52" t="s">
        <v>138</v>
      </c>
      <c r="AN355" s="53"/>
      <c r="AO355" s="53"/>
      <c r="AP355" s="53"/>
      <c r="AQ355" s="52" t="s">
        <v>2104</v>
      </c>
      <c r="AR355" s="52" t="s">
        <v>1447</v>
      </c>
      <c r="AS355" s="52" t="s">
        <v>237</v>
      </c>
      <c r="AT355" s="52" t="s">
        <v>117</v>
      </c>
      <c r="AU355" s="52" t="s">
        <v>117</v>
      </c>
      <c r="AV355" s="52" t="s">
        <v>117</v>
      </c>
      <c r="AW355" s="57"/>
      <c r="AX355" s="53"/>
      <c r="AY355" s="53"/>
      <c r="AZ355" s="53"/>
      <c r="BA355" s="53"/>
      <c r="BB355" s="53"/>
      <c r="BC355" s="54"/>
    </row>
    <row r="356" ht="15.75" customHeight="1">
      <c r="A356" s="51" t="s">
        <v>3129</v>
      </c>
      <c r="B356" s="52">
        <v>36.0</v>
      </c>
      <c r="C356" s="53"/>
      <c r="D356" s="52" t="s">
        <v>3130</v>
      </c>
      <c r="E356" s="52" t="s">
        <v>3131</v>
      </c>
      <c r="F356" s="52" t="s">
        <v>3132</v>
      </c>
      <c r="G356" s="52" t="s">
        <v>109</v>
      </c>
      <c r="H356" s="52" t="s">
        <v>3133</v>
      </c>
      <c r="I356" s="52" t="s">
        <v>111</v>
      </c>
      <c r="J356" s="52" t="s">
        <v>3134</v>
      </c>
      <c r="K356" s="52">
        <v>7.06211209087E11</v>
      </c>
      <c r="L356" s="52" t="s">
        <v>114</v>
      </c>
      <c r="M356" s="52" t="s">
        <v>115</v>
      </c>
      <c r="N356" s="52" t="s">
        <v>3</v>
      </c>
      <c r="O356" s="52" t="s">
        <v>272</v>
      </c>
      <c r="P356" s="47" t="s">
        <v>117</v>
      </c>
      <c r="Q356" s="52" t="s">
        <v>46</v>
      </c>
      <c r="R356" s="52" t="s">
        <v>117</v>
      </c>
      <c r="S356" s="52"/>
      <c r="T356" s="52" t="s">
        <v>3135</v>
      </c>
      <c r="U356" s="52" t="s">
        <v>3136</v>
      </c>
      <c r="V356" s="52" t="s">
        <v>3137</v>
      </c>
      <c r="W356" s="52" t="s">
        <v>3138</v>
      </c>
      <c r="X356" s="52" t="s">
        <v>117</v>
      </c>
      <c r="Y356" s="52" t="s">
        <v>117</v>
      </c>
      <c r="Z356" s="52" t="s">
        <v>117</v>
      </c>
      <c r="AA356" s="52" t="s">
        <v>117</v>
      </c>
      <c r="AB356" s="52">
        <v>4.0</v>
      </c>
      <c r="AC356" s="52" t="s">
        <v>121</v>
      </c>
      <c r="AD356" s="52" t="s">
        <v>122</v>
      </c>
      <c r="AE356" s="52" t="s">
        <v>117</v>
      </c>
      <c r="AF356" s="52" t="s">
        <v>2919</v>
      </c>
      <c r="AG356" s="52" t="s">
        <v>121</v>
      </c>
      <c r="AH356" s="52" t="s">
        <v>122</v>
      </c>
      <c r="AI356" s="52" t="s">
        <v>121</v>
      </c>
      <c r="AJ356" s="52" t="s">
        <v>117</v>
      </c>
      <c r="AK356" s="52" t="s">
        <v>121</v>
      </c>
      <c r="AL356" s="52" t="s">
        <v>122</v>
      </c>
      <c r="AM356" s="52" t="s">
        <v>123</v>
      </c>
      <c r="AN356" s="52" t="s">
        <v>121</v>
      </c>
      <c r="AO356" s="53"/>
      <c r="AP356" s="53"/>
      <c r="AQ356" s="52" t="s">
        <v>181</v>
      </c>
      <c r="AR356" s="52" t="s">
        <v>180</v>
      </c>
      <c r="AS356" s="52" t="s">
        <v>222</v>
      </c>
      <c r="AT356" s="52" t="s">
        <v>117</v>
      </c>
      <c r="AU356" s="52" t="s">
        <v>117</v>
      </c>
      <c r="AV356" s="52" t="s">
        <v>117</v>
      </c>
      <c r="AW356" s="52" t="s">
        <v>117</v>
      </c>
      <c r="AX356" s="53"/>
      <c r="AY356" s="53"/>
      <c r="AZ356" s="53"/>
      <c r="BA356" s="53"/>
      <c r="BB356" s="53"/>
      <c r="BC356" s="54"/>
    </row>
    <row r="357" ht="15.75" customHeight="1">
      <c r="A357" s="51" t="s">
        <v>3139</v>
      </c>
      <c r="B357" s="52">
        <v>40.0</v>
      </c>
      <c r="C357" s="53"/>
      <c r="D357" s="52" t="s">
        <v>3130</v>
      </c>
      <c r="E357" s="52" t="s">
        <v>3140</v>
      </c>
      <c r="F357" s="52" t="s">
        <v>3141</v>
      </c>
      <c r="G357" s="52" t="s">
        <v>109</v>
      </c>
      <c r="H357" s="52" t="s">
        <v>3142</v>
      </c>
      <c r="I357" s="52" t="s">
        <v>111</v>
      </c>
      <c r="J357" s="56">
        <v>39479.0</v>
      </c>
      <c r="K357" s="52">
        <v>8.01021509089E11</v>
      </c>
      <c r="L357" s="52" t="s">
        <v>114</v>
      </c>
      <c r="M357" s="52" t="s">
        <v>115</v>
      </c>
      <c r="N357" s="52" t="s">
        <v>3</v>
      </c>
      <c r="O357" s="52" t="s">
        <v>437</v>
      </c>
      <c r="P357" s="47" t="s">
        <v>117</v>
      </c>
      <c r="Q357" s="52" t="s">
        <v>46</v>
      </c>
      <c r="R357" s="52" t="s">
        <v>117</v>
      </c>
      <c r="S357" s="52"/>
      <c r="T357" s="52" t="s">
        <v>3143</v>
      </c>
      <c r="U357" s="52" t="s">
        <v>3143</v>
      </c>
      <c r="V357" s="52" t="s">
        <v>3144</v>
      </c>
      <c r="W357" s="52" t="s">
        <v>3145</v>
      </c>
      <c r="X357" s="52" t="s">
        <v>117</v>
      </c>
      <c r="Y357" s="52" t="s">
        <v>117</v>
      </c>
      <c r="Z357" s="52" t="s">
        <v>117</v>
      </c>
      <c r="AA357" s="52" t="s">
        <v>117</v>
      </c>
      <c r="AB357" s="52">
        <v>5.0</v>
      </c>
      <c r="AC357" s="52" t="s">
        <v>117</v>
      </c>
      <c r="AD357" s="52" t="s">
        <v>3146</v>
      </c>
      <c r="AE357" s="52" t="s">
        <v>117</v>
      </c>
      <c r="AF357" s="52" t="s">
        <v>3147</v>
      </c>
      <c r="AG357" s="52" t="s">
        <v>121</v>
      </c>
      <c r="AH357" s="52" t="s">
        <v>122</v>
      </c>
      <c r="AI357" s="52" t="s">
        <v>117</v>
      </c>
      <c r="AJ357" s="52" t="s">
        <v>117</v>
      </c>
      <c r="AK357" s="52" t="s">
        <v>117</v>
      </c>
      <c r="AL357" s="52" t="s">
        <v>137</v>
      </c>
      <c r="AM357" s="52" t="s">
        <v>221</v>
      </c>
      <c r="AN357" s="52" t="s">
        <v>121</v>
      </c>
      <c r="AO357" s="53"/>
      <c r="AP357" s="53"/>
      <c r="AQ357" s="52" t="s">
        <v>181</v>
      </c>
      <c r="AR357" s="52" t="s">
        <v>3148</v>
      </c>
      <c r="AS357" s="52" t="s">
        <v>3149</v>
      </c>
      <c r="AT357" s="52" t="s">
        <v>117</v>
      </c>
      <c r="AU357" s="52" t="s">
        <v>117</v>
      </c>
      <c r="AV357" s="52" t="s">
        <v>117</v>
      </c>
      <c r="AW357" s="52" t="s">
        <v>117</v>
      </c>
      <c r="AX357" s="53"/>
      <c r="AY357" s="53"/>
      <c r="AZ357" s="53"/>
      <c r="BA357" s="53"/>
      <c r="BB357" s="53"/>
      <c r="BC357" s="54"/>
    </row>
    <row r="358" ht="15.75" customHeight="1">
      <c r="A358" s="51" t="s">
        <v>3150</v>
      </c>
      <c r="B358" s="52">
        <v>42.0</v>
      </c>
      <c r="C358" s="53"/>
      <c r="D358" s="52" t="s">
        <v>3130</v>
      </c>
      <c r="E358" s="52" t="s">
        <v>3151</v>
      </c>
      <c r="F358" s="52" t="s">
        <v>3152</v>
      </c>
      <c r="G358" s="52" t="s">
        <v>109</v>
      </c>
      <c r="H358" s="52" t="s">
        <v>3153</v>
      </c>
      <c r="I358" s="52" t="s">
        <v>111</v>
      </c>
      <c r="J358" s="52" t="s">
        <v>3154</v>
      </c>
      <c r="K358" s="52">
        <v>7.12301260089E11</v>
      </c>
      <c r="L358" s="52" t="s">
        <v>174</v>
      </c>
      <c r="M358" s="52" t="s">
        <v>115</v>
      </c>
      <c r="N358" s="52" t="s">
        <v>3</v>
      </c>
      <c r="O358" s="52" t="s">
        <v>175</v>
      </c>
      <c r="P358" s="47" t="s">
        <v>117</v>
      </c>
      <c r="Q358" s="52" t="s">
        <v>46</v>
      </c>
      <c r="R358" s="52" t="s">
        <v>117</v>
      </c>
      <c r="S358" s="52"/>
      <c r="T358" s="52" t="s">
        <v>3155</v>
      </c>
      <c r="U358" s="52" t="s">
        <v>3155</v>
      </c>
      <c r="V358" s="52" t="s">
        <v>3156</v>
      </c>
      <c r="W358" s="52" t="s">
        <v>3157</v>
      </c>
      <c r="X358" s="52" t="s">
        <v>117</v>
      </c>
      <c r="Y358" s="52" t="s">
        <v>121</v>
      </c>
      <c r="Z358" s="52" t="s">
        <v>121</v>
      </c>
      <c r="AA358" s="52" t="s">
        <v>121</v>
      </c>
      <c r="AB358" s="52">
        <v>6.0</v>
      </c>
      <c r="AC358" s="52" t="s">
        <v>121</v>
      </c>
      <c r="AD358" s="52" t="s">
        <v>122</v>
      </c>
      <c r="AE358" s="52" t="s">
        <v>121</v>
      </c>
      <c r="AF358" s="52" t="s">
        <v>122</v>
      </c>
      <c r="AG358" s="52" t="s">
        <v>121</v>
      </c>
      <c r="AH358" s="52" t="s">
        <v>122</v>
      </c>
      <c r="AI358" s="52" t="s">
        <v>121</v>
      </c>
      <c r="AJ358" s="52" t="s">
        <v>121</v>
      </c>
      <c r="AK358" s="52" t="s">
        <v>117</v>
      </c>
      <c r="AL358" s="52" t="s">
        <v>137</v>
      </c>
      <c r="AM358" s="52" t="s">
        <v>138</v>
      </c>
      <c r="AN358" s="52" t="s">
        <v>121</v>
      </c>
      <c r="AO358" s="53"/>
      <c r="AP358" s="53"/>
      <c r="AQ358" s="52" t="s">
        <v>125</v>
      </c>
      <c r="AR358" s="52" t="s">
        <v>794</v>
      </c>
      <c r="AS358" s="52" t="s">
        <v>2239</v>
      </c>
      <c r="AT358" s="52" t="s">
        <v>117</v>
      </c>
      <c r="AU358" s="52" t="s">
        <v>117</v>
      </c>
      <c r="AV358" s="52" t="s">
        <v>117</v>
      </c>
      <c r="AW358" s="52" t="s">
        <v>117</v>
      </c>
      <c r="AX358" s="53"/>
      <c r="AY358" s="53"/>
      <c r="AZ358" s="53"/>
      <c r="BA358" s="53"/>
      <c r="BB358" s="53"/>
      <c r="BC358" s="54"/>
    </row>
    <row r="359" ht="15.75" customHeight="1">
      <c r="A359" s="51" t="s">
        <v>3158</v>
      </c>
      <c r="B359" s="52">
        <v>34.0</v>
      </c>
      <c r="C359" s="53"/>
      <c r="D359" s="52" t="s">
        <v>3159</v>
      </c>
      <c r="E359" s="52" t="s">
        <v>184</v>
      </c>
      <c r="F359" s="52" t="s">
        <v>3160</v>
      </c>
      <c r="G359" s="52" t="s">
        <v>109</v>
      </c>
      <c r="H359" s="52" t="s">
        <v>3161</v>
      </c>
      <c r="I359" s="52" t="s">
        <v>111</v>
      </c>
      <c r="J359" s="56">
        <v>39488.0</v>
      </c>
      <c r="K359" s="53"/>
      <c r="L359" s="52" t="s">
        <v>245</v>
      </c>
      <c r="M359" s="52" t="s">
        <v>246</v>
      </c>
      <c r="N359" s="52" t="s">
        <v>42</v>
      </c>
      <c r="O359" s="52" t="s">
        <v>230</v>
      </c>
      <c r="P359" s="48"/>
      <c r="Q359" s="52" t="s">
        <v>44</v>
      </c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7"/>
      <c r="AJ359" s="53"/>
      <c r="AK359" s="53"/>
      <c r="AL359" s="57"/>
      <c r="AM359" s="53"/>
      <c r="AN359" s="53"/>
      <c r="AO359" s="53"/>
      <c r="AP359" s="53"/>
      <c r="AQ359" s="53"/>
      <c r="AR359" s="53"/>
      <c r="AS359" s="53"/>
      <c r="AT359" s="52" t="s">
        <v>117</v>
      </c>
      <c r="AU359" s="52" t="s">
        <v>117</v>
      </c>
      <c r="AV359" s="52" t="s">
        <v>117</v>
      </c>
      <c r="AW359" s="57"/>
      <c r="AX359" s="53"/>
      <c r="AY359" s="53"/>
      <c r="AZ359" s="53"/>
      <c r="BA359" s="53"/>
      <c r="BB359" s="53"/>
      <c r="BC359" s="54"/>
    </row>
    <row r="360" ht="15.75" customHeight="1">
      <c r="A360" s="51" t="s">
        <v>3162</v>
      </c>
      <c r="B360" s="52">
        <v>35.0</v>
      </c>
      <c r="C360" s="53"/>
      <c r="D360" s="52" t="s">
        <v>3163</v>
      </c>
      <c r="E360" s="52" t="s">
        <v>3164</v>
      </c>
      <c r="F360" s="52" t="s">
        <v>3165</v>
      </c>
      <c r="G360" s="52" t="s">
        <v>109</v>
      </c>
      <c r="H360" s="52" t="s">
        <v>3166</v>
      </c>
      <c r="I360" s="52" t="s">
        <v>163</v>
      </c>
      <c r="J360" s="56">
        <v>39149.0</v>
      </c>
      <c r="K360" s="52">
        <v>7.08035631082E11</v>
      </c>
      <c r="L360" s="52" t="s">
        <v>133</v>
      </c>
      <c r="M360" s="52" t="s">
        <v>115</v>
      </c>
      <c r="N360" s="52" t="s">
        <v>3</v>
      </c>
      <c r="O360" s="52" t="s">
        <v>230</v>
      </c>
      <c r="P360" s="47" t="s">
        <v>117</v>
      </c>
      <c r="Q360" s="52" t="s">
        <v>44</v>
      </c>
      <c r="R360" s="52" t="s">
        <v>121</v>
      </c>
      <c r="S360" s="52"/>
      <c r="T360" s="52">
        <v>7.33388675E8</v>
      </c>
      <c r="U360" s="52">
        <v>7.33388675E8</v>
      </c>
      <c r="V360" s="52">
        <v>7.39729403E8</v>
      </c>
      <c r="W360" s="52" t="s">
        <v>3167</v>
      </c>
      <c r="X360" s="52" t="s">
        <v>117</v>
      </c>
      <c r="Y360" s="52" t="s">
        <v>117</v>
      </c>
      <c r="Z360" s="52" t="s">
        <v>117</v>
      </c>
      <c r="AA360" s="52" t="s">
        <v>121</v>
      </c>
      <c r="AB360" s="52">
        <v>3.0</v>
      </c>
      <c r="AC360" s="52" t="s">
        <v>121</v>
      </c>
      <c r="AD360" s="52" t="s">
        <v>122</v>
      </c>
      <c r="AE360" s="52" t="s">
        <v>117</v>
      </c>
      <c r="AF360" s="52" t="s">
        <v>3168</v>
      </c>
      <c r="AG360" s="52" t="s">
        <v>121</v>
      </c>
      <c r="AH360" s="52" t="s">
        <v>122</v>
      </c>
      <c r="AI360" s="52" t="s">
        <v>117</v>
      </c>
      <c r="AJ360" s="52" t="s">
        <v>117</v>
      </c>
      <c r="AK360" s="52" t="s">
        <v>117</v>
      </c>
      <c r="AL360" s="52" t="s">
        <v>137</v>
      </c>
      <c r="AM360" s="52" t="s">
        <v>138</v>
      </c>
      <c r="AN360" s="53"/>
      <c r="AO360" s="53"/>
      <c r="AP360" s="53"/>
      <c r="AQ360" s="52" t="s">
        <v>3169</v>
      </c>
      <c r="AR360" s="52" t="s">
        <v>3170</v>
      </c>
      <c r="AS360" s="52" t="s">
        <v>2274</v>
      </c>
      <c r="AT360" s="52" t="s">
        <v>117</v>
      </c>
      <c r="AU360" s="52" t="s">
        <v>117</v>
      </c>
      <c r="AV360" s="52" t="s">
        <v>117</v>
      </c>
      <c r="AW360" s="53"/>
      <c r="AX360" s="53"/>
      <c r="AY360" s="53"/>
      <c r="AZ360" s="53"/>
      <c r="BA360" s="53"/>
      <c r="BB360" s="53"/>
      <c r="BC360" s="54"/>
    </row>
    <row r="361" ht="15.75" customHeight="1">
      <c r="A361" s="51" t="s">
        <v>3171</v>
      </c>
      <c r="B361" s="52">
        <v>35.0</v>
      </c>
      <c r="C361" s="53"/>
      <c r="D361" s="52" t="s">
        <v>3172</v>
      </c>
      <c r="E361" s="52" t="s">
        <v>3173</v>
      </c>
      <c r="F361" s="52" t="s">
        <v>3174</v>
      </c>
      <c r="G361" s="52" t="s">
        <v>109</v>
      </c>
      <c r="H361" s="52" t="s">
        <v>3175</v>
      </c>
      <c r="I361" s="52" t="s">
        <v>163</v>
      </c>
      <c r="J361" s="56">
        <v>39092.0</v>
      </c>
      <c r="K361" s="52">
        <v>7.10016142089E11</v>
      </c>
      <c r="L361" s="52" t="s">
        <v>114</v>
      </c>
      <c r="M361" s="52" t="s">
        <v>115</v>
      </c>
      <c r="N361" s="52" t="s">
        <v>3</v>
      </c>
      <c r="O361" s="52" t="s">
        <v>175</v>
      </c>
      <c r="P361" s="47" t="s">
        <v>117</v>
      </c>
      <c r="Q361" s="52" t="s">
        <v>46</v>
      </c>
      <c r="R361" s="52" t="s">
        <v>117</v>
      </c>
      <c r="S361" s="52"/>
      <c r="T361" s="52" t="s">
        <v>3176</v>
      </c>
      <c r="U361" s="52" t="s">
        <v>3176</v>
      </c>
      <c r="V361" s="52" t="s">
        <v>3177</v>
      </c>
      <c r="W361" s="52" t="s">
        <v>3178</v>
      </c>
      <c r="X361" s="52" t="s">
        <v>117</v>
      </c>
      <c r="Y361" s="52" t="s">
        <v>117</v>
      </c>
      <c r="Z361" s="52" t="s">
        <v>121</v>
      </c>
      <c r="AA361" s="52" t="s">
        <v>121</v>
      </c>
      <c r="AB361" s="52">
        <v>4.0</v>
      </c>
      <c r="AC361" s="52" t="s">
        <v>117</v>
      </c>
      <c r="AD361" s="52" t="s">
        <v>3179</v>
      </c>
      <c r="AE361" s="52" t="s">
        <v>121</v>
      </c>
      <c r="AF361" s="52" t="s">
        <v>122</v>
      </c>
      <c r="AG361" s="52" t="s">
        <v>121</v>
      </c>
      <c r="AH361" s="52" t="s">
        <v>122</v>
      </c>
      <c r="AI361" s="52" t="s">
        <v>117</v>
      </c>
      <c r="AJ361" s="52" t="s">
        <v>121</v>
      </c>
      <c r="AK361" s="52" t="s">
        <v>117</v>
      </c>
      <c r="AL361" s="52" t="s">
        <v>137</v>
      </c>
      <c r="AM361" s="52" t="s">
        <v>138</v>
      </c>
      <c r="AN361" s="52" t="s">
        <v>121</v>
      </c>
      <c r="AO361" s="53"/>
      <c r="AP361" s="53"/>
      <c r="AQ361" s="52" t="s">
        <v>3180</v>
      </c>
      <c r="AR361" s="52" t="s">
        <v>3181</v>
      </c>
      <c r="AS361" s="52" t="s">
        <v>355</v>
      </c>
      <c r="AT361" s="52" t="s">
        <v>117</v>
      </c>
      <c r="AU361" s="52" t="s">
        <v>117</v>
      </c>
      <c r="AV361" s="52" t="s">
        <v>117</v>
      </c>
      <c r="AW361" s="52" t="s">
        <v>117</v>
      </c>
      <c r="AX361" s="53"/>
      <c r="AY361" s="53"/>
      <c r="AZ361" s="53"/>
      <c r="BA361" s="53"/>
      <c r="BB361" s="53"/>
      <c r="BC361" s="54"/>
    </row>
    <row r="362" ht="15.75" customHeight="1">
      <c r="A362" s="51" t="s">
        <v>3182</v>
      </c>
      <c r="B362" s="52">
        <v>37.0</v>
      </c>
      <c r="C362" s="53"/>
      <c r="D362" s="52" t="s">
        <v>3183</v>
      </c>
      <c r="E362" s="52" t="s">
        <v>3184</v>
      </c>
      <c r="F362" s="52" t="s">
        <v>3185</v>
      </c>
      <c r="G362" s="52" t="s">
        <v>109</v>
      </c>
      <c r="H362" s="52" t="s">
        <v>3186</v>
      </c>
      <c r="I362" s="52" t="s">
        <v>163</v>
      </c>
      <c r="J362" s="52" t="s">
        <v>3187</v>
      </c>
      <c r="K362" s="52">
        <v>7.09165490083E11</v>
      </c>
      <c r="L362" s="52" t="s">
        <v>114</v>
      </c>
      <c r="M362" s="52" t="s">
        <v>115</v>
      </c>
      <c r="N362" s="52" t="s">
        <v>3</v>
      </c>
      <c r="O362" s="52" t="s">
        <v>437</v>
      </c>
      <c r="P362" s="47" t="s">
        <v>117</v>
      </c>
      <c r="Q362" s="52" t="s">
        <v>46</v>
      </c>
      <c r="R362" s="52" t="s">
        <v>117</v>
      </c>
      <c r="S362" s="52"/>
      <c r="T362" s="52" t="s">
        <v>3188</v>
      </c>
      <c r="U362" s="52" t="s">
        <v>3189</v>
      </c>
      <c r="V362" s="52" t="s">
        <v>3190</v>
      </c>
      <c r="W362" s="52" t="s">
        <v>3191</v>
      </c>
      <c r="X362" s="52" t="s">
        <v>121</v>
      </c>
      <c r="Y362" s="52" t="s">
        <v>117</v>
      </c>
      <c r="Z362" s="52" t="s">
        <v>121</v>
      </c>
      <c r="AA362" s="52" t="s">
        <v>117</v>
      </c>
      <c r="AB362" s="52">
        <v>5.0</v>
      </c>
      <c r="AC362" s="52" t="s">
        <v>121</v>
      </c>
      <c r="AD362" s="52" t="s">
        <v>122</v>
      </c>
      <c r="AE362" s="52" t="s">
        <v>117</v>
      </c>
      <c r="AF362" s="52" t="s">
        <v>3192</v>
      </c>
      <c r="AG362" s="52" t="s">
        <v>121</v>
      </c>
      <c r="AH362" s="52" t="s">
        <v>122</v>
      </c>
      <c r="AI362" s="52" t="s">
        <v>121</v>
      </c>
      <c r="AJ362" s="52" t="s">
        <v>117</v>
      </c>
      <c r="AK362" s="52" t="s">
        <v>121</v>
      </c>
      <c r="AL362" s="52" t="s">
        <v>122</v>
      </c>
      <c r="AM362" s="52" t="s">
        <v>138</v>
      </c>
      <c r="AN362" s="52" t="s">
        <v>121</v>
      </c>
      <c r="AO362" s="53"/>
      <c r="AP362" s="53"/>
      <c r="AQ362" s="52" t="s">
        <v>3193</v>
      </c>
      <c r="AR362" s="52" t="s">
        <v>156</v>
      </c>
      <c r="AS362" s="52" t="s">
        <v>1154</v>
      </c>
      <c r="AT362" s="52" t="s">
        <v>117</v>
      </c>
      <c r="AU362" s="52" t="s">
        <v>117</v>
      </c>
      <c r="AV362" s="52" t="s">
        <v>117</v>
      </c>
      <c r="AW362" s="52" t="s">
        <v>117</v>
      </c>
      <c r="AX362" s="53"/>
      <c r="AY362" s="53"/>
      <c r="AZ362" s="53"/>
      <c r="BA362" s="53"/>
      <c r="BB362" s="53"/>
      <c r="BC362" s="54"/>
    </row>
    <row r="363" ht="15.75" customHeight="1">
      <c r="A363" s="51" t="s">
        <v>3194</v>
      </c>
      <c r="B363" s="52">
        <v>42.0</v>
      </c>
      <c r="C363" s="53"/>
      <c r="D363" s="52" t="s">
        <v>3195</v>
      </c>
      <c r="E363" s="52" t="s">
        <v>3196</v>
      </c>
      <c r="F363" s="52" t="s">
        <v>3197</v>
      </c>
      <c r="G363" s="52" t="s">
        <v>109</v>
      </c>
      <c r="H363" s="52" t="s">
        <v>3198</v>
      </c>
      <c r="I363" s="52" t="s">
        <v>111</v>
      </c>
      <c r="J363" s="61">
        <v>37936.0</v>
      </c>
      <c r="K363" s="52">
        <v>3.11111323086E11</v>
      </c>
      <c r="L363" s="52" t="s">
        <v>1099</v>
      </c>
      <c r="M363" s="52" t="s">
        <v>1100</v>
      </c>
      <c r="N363" s="52" t="s">
        <v>42</v>
      </c>
      <c r="O363" s="52" t="s">
        <v>362</v>
      </c>
      <c r="P363" s="47" t="s">
        <v>121</v>
      </c>
      <c r="Q363" s="52" t="s">
        <v>50</v>
      </c>
      <c r="R363" s="52" t="s">
        <v>121</v>
      </c>
      <c r="S363" s="52"/>
      <c r="T363" s="52">
        <v>6.34245765E8</v>
      </c>
      <c r="U363" s="52">
        <v>6.34245765E8</v>
      </c>
      <c r="V363" s="52">
        <v>6.04949409E8</v>
      </c>
      <c r="W363" s="52" t="s">
        <v>3199</v>
      </c>
      <c r="X363" s="52" t="s">
        <v>117</v>
      </c>
      <c r="Y363" s="52" t="s">
        <v>117</v>
      </c>
      <c r="Z363" s="52" t="s">
        <v>121</v>
      </c>
      <c r="AA363" s="52" t="s">
        <v>121</v>
      </c>
      <c r="AB363" s="52">
        <v>5.0</v>
      </c>
      <c r="AC363" s="52" t="s">
        <v>121</v>
      </c>
      <c r="AD363" s="53"/>
      <c r="AE363" s="52" t="s">
        <v>117</v>
      </c>
      <c r="AF363" s="53"/>
      <c r="AG363" s="52" t="s">
        <v>121</v>
      </c>
      <c r="AH363" s="53"/>
      <c r="AI363" s="52" t="s">
        <v>117</v>
      </c>
      <c r="AJ363" s="52" t="s">
        <v>121</v>
      </c>
      <c r="AK363" s="52" t="s">
        <v>117</v>
      </c>
      <c r="AL363" s="52" t="s">
        <v>137</v>
      </c>
      <c r="AM363" s="52" t="s">
        <v>221</v>
      </c>
      <c r="AN363" s="52" t="s">
        <v>121</v>
      </c>
      <c r="AO363" s="53"/>
      <c r="AP363" s="53"/>
      <c r="AQ363" s="52" t="s">
        <v>406</v>
      </c>
      <c r="AR363" s="52" t="s">
        <v>369</v>
      </c>
      <c r="AS363" s="53"/>
      <c r="AT363" s="52" t="s">
        <v>117</v>
      </c>
      <c r="AU363" s="52" t="s">
        <v>117</v>
      </c>
      <c r="AV363" s="52" t="s">
        <v>121</v>
      </c>
      <c r="AW363" s="57"/>
      <c r="AX363" s="53"/>
      <c r="AY363" s="53"/>
      <c r="AZ363" s="53"/>
      <c r="BA363" s="53"/>
      <c r="BB363" s="53"/>
      <c r="BC363" s="54"/>
    </row>
    <row r="364" ht="15.75" customHeight="1">
      <c r="A364" s="51" t="s">
        <v>3200</v>
      </c>
      <c r="B364" s="52">
        <v>44.0</v>
      </c>
      <c r="C364" s="53"/>
      <c r="D364" s="52" t="s">
        <v>3201</v>
      </c>
      <c r="E364" s="52" t="s">
        <v>3202</v>
      </c>
      <c r="F364" s="52" t="s">
        <v>3203</v>
      </c>
      <c r="G364" s="52" t="s">
        <v>109</v>
      </c>
      <c r="H364" s="52" t="s">
        <v>3204</v>
      </c>
      <c r="I364" s="52" t="s">
        <v>163</v>
      </c>
      <c r="J364" s="52" t="s">
        <v>597</v>
      </c>
      <c r="K364" s="52">
        <v>7.07236078085E11</v>
      </c>
      <c r="L364" s="52" t="s">
        <v>114</v>
      </c>
      <c r="M364" s="52" t="s">
        <v>115</v>
      </c>
      <c r="N364" s="52" t="s">
        <v>3</v>
      </c>
      <c r="O364" s="52" t="s">
        <v>116</v>
      </c>
      <c r="P364" s="47" t="s">
        <v>117</v>
      </c>
      <c r="Q364" s="52" t="s">
        <v>46</v>
      </c>
      <c r="R364" s="52" t="s">
        <v>117</v>
      </c>
      <c r="S364" s="52"/>
      <c r="T364" s="52" t="s">
        <v>3205</v>
      </c>
      <c r="U364" s="52" t="s">
        <v>3205</v>
      </c>
      <c r="V364" s="52" t="s">
        <v>3206</v>
      </c>
      <c r="W364" s="52" t="s">
        <v>3207</v>
      </c>
      <c r="X364" s="52" t="s">
        <v>121</v>
      </c>
      <c r="Y364" s="52" t="s">
        <v>121</v>
      </c>
      <c r="Z364" s="52" t="s">
        <v>121</v>
      </c>
      <c r="AA364" s="52" t="s">
        <v>121</v>
      </c>
      <c r="AB364" s="52">
        <v>3.0</v>
      </c>
      <c r="AC364" s="52" t="s">
        <v>121</v>
      </c>
      <c r="AD364" s="52" t="s">
        <v>122</v>
      </c>
      <c r="AE364" s="52" t="s">
        <v>121</v>
      </c>
      <c r="AF364" s="52" t="s">
        <v>122</v>
      </c>
      <c r="AG364" s="52" t="s">
        <v>117</v>
      </c>
      <c r="AH364" s="52" t="s">
        <v>512</v>
      </c>
      <c r="AI364" s="52" t="s">
        <v>121</v>
      </c>
      <c r="AJ364" s="52" t="s">
        <v>121</v>
      </c>
      <c r="AK364" s="52" t="s">
        <v>117</v>
      </c>
      <c r="AL364" s="52" t="s">
        <v>137</v>
      </c>
      <c r="AM364" s="52" t="s">
        <v>138</v>
      </c>
      <c r="AN364" s="52" t="s">
        <v>121</v>
      </c>
      <c r="AO364" s="53"/>
      <c r="AP364" s="53"/>
      <c r="AQ364" s="52" t="s">
        <v>222</v>
      </c>
      <c r="AR364" s="52" t="s">
        <v>355</v>
      </c>
      <c r="AS364" s="52" t="s">
        <v>3208</v>
      </c>
      <c r="AT364" s="52" t="s">
        <v>117</v>
      </c>
      <c r="AU364" s="52" t="s">
        <v>117</v>
      </c>
      <c r="AV364" s="52" t="s">
        <v>117</v>
      </c>
      <c r="AW364" s="52" t="s">
        <v>117</v>
      </c>
      <c r="AX364" s="53"/>
      <c r="AY364" s="53"/>
      <c r="AZ364" s="53"/>
      <c r="BA364" s="53"/>
      <c r="BB364" s="53"/>
      <c r="BC364" s="54"/>
    </row>
    <row r="365" ht="15.75" customHeight="1">
      <c r="A365" s="51" t="s">
        <v>3209</v>
      </c>
      <c r="B365" s="52">
        <v>45.0</v>
      </c>
      <c r="C365" s="53"/>
      <c r="D365" s="52" t="s">
        <v>3201</v>
      </c>
      <c r="E365" s="52" t="s">
        <v>3210</v>
      </c>
      <c r="F365" s="52" t="s">
        <v>3211</v>
      </c>
      <c r="G365" s="52" t="s">
        <v>109</v>
      </c>
      <c r="H365" s="52" t="s">
        <v>3212</v>
      </c>
      <c r="I365" s="52" t="s">
        <v>111</v>
      </c>
      <c r="J365" s="52" t="s">
        <v>3213</v>
      </c>
      <c r="K365" s="53"/>
      <c r="L365" s="52" t="s">
        <v>205</v>
      </c>
      <c r="M365" s="52" t="s">
        <v>206</v>
      </c>
      <c r="N365" s="52" t="s">
        <v>3</v>
      </c>
      <c r="O365" s="52" t="s">
        <v>383</v>
      </c>
      <c r="P365" s="47" t="s">
        <v>117</v>
      </c>
      <c r="Q365" s="52" t="s">
        <v>48</v>
      </c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7"/>
      <c r="AF365" s="53"/>
      <c r="AG365" s="57"/>
      <c r="AH365" s="53"/>
      <c r="AI365" s="57"/>
      <c r="AJ365" s="53"/>
      <c r="AK365" s="53"/>
      <c r="AL365" s="57"/>
      <c r="AM365" s="57"/>
      <c r="AN365" s="53"/>
      <c r="AO365" s="53"/>
      <c r="AP365" s="53"/>
      <c r="AQ365" s="53"/>
      <c r="AR365" s="53"/>
      <c r="AS365" s="53"/>
      <c r="AT365" s="52" t="s">
        <v>117</v>
      </c>
      <c r="AU365" s="52" t="s">
        <v>117</v>
      </c>
      <c r="AV365" s="52" t="s">
        <v>117</v>
      </c>
      <c r="AW365" s="57"/>
      <c r="AX365" s="53"/>
      <c r="AY365" s="53"/>
      <c r="AZ365" s="53"/>
      <c r="BA365" s="53"/>
      <c r="BB365" s="53"/>
      <c r="BC365" s="54"/>
    </row>
    <row r="366" ht="15.75" customHeight="1">
      <c r="A366" s="51" t="s">
        <v>3214</v>
      </c>
      <c r="B366" s="52">
        <v>46.0</v>
      </c>
      <c r="C366" s="53"/>
      <c r="D366" s="52" t="s">
        <v>3201</v>
      </c>
      <c r="E366" s="52" t="s">
        <v>3215</v>
      </c>
      <c r="F366" s="52" t="s">
        <v>3216</v>
      </c>
      <c r="G366" s="52" t="s">
        <v>109</v>
      </c>
      <c r="H366" s="52" t="s">
        <v>3217</v>
      </c>
      <c r="I366" s="52" t="s">
        <v>163</v>
      </c>
      <c r="J366" s="52" t="s">
        <v>3218</v>
      </c>
      <c r="K366" s="52">
        <v>7.07135598084E11</v>
      </c>
      <c r="L366" s="52" t="s">
        <v>114</v>
      </c>
      <c r="M366" s="52" t="s">
        <v>115</v>
      </c>
      <c r="N366" s="52" t="s">
        <v>3</v>
      </c>
      <c r="O366" s="52" t="s">
        <v>272</v>
      </c>
      <c r="P366" s="47" t="s">
        <v>117</v>
      </c>
      <c r="Q366" s="52" t="s">
        <v>46</v>
      </c>
      <c r="R366" s="52" t="s">
        <v>117</v>
      </c>
      <c r="S366" s="52"/>
      <c r="T366" s="52" t="s">
        <v>3219</v>
      </c>
      <c r="U366" s="52" t="s">
        <v>3219</v>
      </c>
      <c r="V366" s="52" t="s">
        <v>3220</v>
      </c>
      <c r="W366" s="52" t="s">
        <v>3221</v>
      </c>
      <c r="X366" s="52" t="s">
        <v>117</v>
      </c>
      <c r="Y366" s="52" t="s">
        <v>117</v>
      </c>
      <c r="Z366" s="52" t="s">
        <v>121</v>
      </c>
      <c r="AA366" s="52" t="s">
        <v>121</v>
      </c>
      <c r="AB366" s="52">
        <v>5.0</v>
      </c>
      <c r="AC366" s="52" t="s">
        <v>121</v>
      </c>
      <c r="AD366" s="52" t="s">
        <v>122</v>
      </c>
      <c r="AE366" s="52" t="s">
        <v>121</v>
      </c>
      <c r="AF366" s="52" t="s">
        <v>122</v>
      </c>
      <c r="AG366" s="52" t="s">
        <v>121</v>
      </c>
      <c r="AH366" s="52" t="s">
        <v>122</v>
      </c>
      <c r="AI366" s="52" t="s">
        <v>121</v>
      </c>
      <c r="AJ366" s="52" t="s">
        <v>121</v>
      </c>
      <c r="AK366" s="52" t="s">
        <v>117</v>
      </c>
      <c r="AL366" s="52" t="s">
        <v>137</v>
      </c>
      <c r="AM366" s="52" t="s">
        <v>138</v>
      </c>
      <c r="AN366" s="52" t="s">
        <v>121</v>
      </c>
      <c r="AO366" s="53"/>
      <c r="AP366" s="53"/>
      <c r="AQ366" s="52" t="s">
        <v>180</v>
      </c>
      <c r="AR366" s="52" t="s">
        <v>3222</v>
      </c>
      <c r="AS366" s="52" t="s">
        <v>570</v>
      </c>
      <c r="AT366" s="52" t="s">
        <v>117</v>
      </c>
      <c r="AU366" s="52" t="s">
        <v>117</v>
      </c>
      <c r="AV366" s="52" t="s">
        <v>117</v>
      </c>
      <c r="AW366" s="52" t="s">
        <v>117</v>
      </c>
      <c r="AX366" s="53"/>
      <c r="AY366" s="53"/>
      <c r="AZ366" s="53"/>
      <c r="BA366" s="53"/>
      <c r="BB366" s="53"/>
      <c r="BC366" s="54"/>
    </row>
    <row r="367" ht="15.75" customHeight="1">
      <c r="A367" s="51" t="s">
        <v>3223</v>
      </c>
      <c r="B367" s="52">
        <v>36.0</v>
      </c>
      <c r="C367" s="53"/>
      <c r="D367" s="52" t="s">
        <v>3224</v>
      </c>
      <c r="E367" s="52" t="s">
        <v>3225</v>
      </c>
      <c r="F367" s="52" t="s">
        <v>3226</v>
      </c>
      <c r="G367" s="52" t="s">
        <v>109</v>
      </c>
      <c r="H367" s="52" t="s">
        <v>3227</v>
      </c>
      <c r="I367" s="52" t="s">
        <v>163</v>
      </c>
      <c r="J367" s="52" t="s">
        <v>2080</v>
      </c>
      <c r="K367" s="52">
        <v>7.04245647083E11</v>
      </c>
      <c r="L367" s="52" t="s">
        <v>919</v>
      </c>
      <c r="M367" s="52" t="s">
        <v>920</v>
      </c>
      <c r="N367" s="52" t="s">
        <v>3</v>
      </c>
      <c r="O367" s="52" t="s">
        <v>175</v>
      </c>
      <c r="P367" s="47" t="s">
        <v>117</v>
      </c>
      <c r="Q367" s="52" t="s">
        <v>44</v>
      </c>
      <c r="R367" s="52" t="s">
        <v>121</v>
      </c>
      <c r="S367" s="52"/>
      <c r="T367" s="52">
        <v>6.3090485E8</v>
      </c>
      <c r="U367" s="52">
        <v>6.3090485E8</v>
      </c>
      <c r="V367" s="52">
        <v>7.30992171E8</v>
      </c>
      <c r="W367" s="52" t="s">
        <v>3228</v>
      </c>
      <c r="X367" s="52" t="s">
        <v>117</v>
      </c>
      <c r="Y367" s="52" t="s">
        <v>117</v>
      </c>
      <c r="Z367" s="52" t="s">
        <v>117</v>
      </c>
      <c r="AA367" s="52" t="s">
        <v>121</v>
      </c>
      <c r="AB367" s="52">
        <v>3.0</v>
      </c>
      <c r="AC367" s="52" t="s">
        <v>121</v>
      </c>
      <c r="AD367" s="52" t="s">
        <v>122</v>
      </c>
      <c r="AE367" s="52" t="s">
        <v>117</v>
      </c>
      <c r="AF367" s="52" t="s">
        <v>288</v>
      </c>
      <c r="AG367" s="52" t="s">
        <v>121</v>
      </c>
      <c r="AH367" s="52" t="s">
        <v>122</v>
      </c>
      <c r="AI367" s="52" t="s">
        <v>117</v>
      </c>
      <c r="AJ367" s="52" t="s">
        <v>117</v>
      </c>
      <c r="AK367" s="52" t="s">
        <v>121</v>
      </c>
      <c r="AL367" s="52" t="s">
        <v>122</v>
      </c>
      <c r="AM367" s="52" t="s">
        <v>138</v>
      </c>
      <c r="AN367" s="53"/>
      <c r="AO367" s="53"/>
      <c r="AP367" s="53"/>
      <c r="AQ367" s="52" t="s">
        <v>181</v>
      </c>
      <c r="AR367" s="52" t="s">
        <v>2138</v>
      </c>
      <c r="AS367" s="53"/>
      <c r="AT367" s="52" t="s">
        <v>117</v>
      </c>
      <c r="AU367" s="52" t="s">
        <v>117</v>
      </c>
      <c r="AV367" s="52" t="s">
        <v>117</v>
      </c>
      <c r="AW367" s="53"/>
      <c r="AX367" s="53"/>
      <c r="AY367" s="53"/>
      <c r="AZ367" s="53"/>
      <c r="BA367" s="53"/>
      <c r="BB367" s="53"/>
      <c r="BC367" s="54"/>
    </row>
    <row r="368" ht="15.75" customHeight="1">
      <c r="A368" s="51" t="s">
        <v>3229</v>
      </c>
      <c r="B368" s="52">
        <v>39.0</v>
      </c>
      <c r="C368" s="53"/>
      <c r="D368" s="52" t="s">
        <v>3230</v>
      </c>
      <c r="E368" s="52" t="s">
        <v>3231</v>
      </c>
      <c r="F368" s="52" t="s">
        <v>3232</v>
      </c>
      <c r="G368" s="52" t="s">
        <v>109</v>
      </c>
      <c r="H368" s="52" t="s">
        <v>3233</v>
      </c>
      <c r="I368" s="52" t="s">
        <v>163</v>
      </c>
      <c r="J368" s="56">
        <v>39182.0</v>
      </c>
      <c r="K368" s="52">
        <v>7.10046124081E11</v>
      </c>
      <c r="L368" s="52" t="s">
        <v>133</v>
      </c>
      <c r="M368" s="52" t="s">
        <v>115</v>
      </c>
      <c r="N368" s="52" t="s">
        <v>3</v>
      </c>
      <c r="O368" s="52" t="s">
        <v>175</v>
      </c>
      <c r="P368" s="47" t="s">
        <v>117</v>
      </c>
      <c r="Q368" s="52" t="s">
        <v>44</v>
      </c>
      <c r="R368" s="52" t="s">
        <v>121</v>
      </c>
      <c r="S368" s="52"/>
      <c r="T368" s="52">
        <v>6.99235496E8</v>
      </c>
      <c r="U368" s="52">
        <v>6.99235496E8</v>
      </c>
      <c r="V368" s="52">
        <v>6.03754213E8</v>
      </c>
      <c r="W368" s="52" t="s">
        <v>3234</v>
      </c>
      <c r="X368" s="52" t="s">
        <v>117</v>
      </c>
      <c r="Y368" s="52" t="s">
        <v>121</v>
      </c>
      <c r="Z368" s="52" t="s">
        <v>117</v>
      </c>
      <c r="AA368" s="52" t="s">
        <v>121</v>
      </c>
      <c r="AB368" s="52">
        <v>17.0</v>
      </c>
      <c r="AC368" s="52" t="s">
        <v>117</v>
      </c>
      <c r="AD368" s="52" t="s">
        <v>3235</v>
      </c>
      <c r="AE368" s="52" t="s">
        <v>121</v>
      </c>
      <c r="AF368" s="52" t="s">
        <v>122</v>
      </c>
      <c r="AG368" s="52" t="s">
        <v>121</v>
      </c>
      <c r="AH368" s="52" t="s">
        <v>122</v>
      </c>
      <c r="AI368" s="52" t="s">
        <v>117</v>
      </c>
      <c r="AJ368" s="52" t="s">
        <v>121</v>
      </c>
      <c r="AK368" s="52" t="s">
        <v>117</v>
      </c>
      <c r="AL368" s="52" t="s">
        <v>137</v>
      </c>
      <c r="AM368" s="52" t="s">
        <v>138</v>
      </c>
      <c r="AN368" s="53"/>
      <c r="AO368" s="53"/>
      <c r="AP368" s="53"/>
      <c r="AQ368" s="52" t="s">
        <v>3236</v>
      </c>
      <c r="AR368" s="52" t="s">
        <v>3237</v>
      </c>
      <c r="AS368" s="52" t="s">
        <v>3238</v>
      </c>
      <c r="AT368" s="52" t="s">
        <v>117</v>
      </c>
      <c r="AU368" s="52" t="s">
        <v>117</v>
      </c>
      <c r="AV368" s="52" t="s">
        <v>117</v>
      </c>
      <c r="AW368" s="53"/>
      <c r="AX368" s="53"/>
      <c r="AY368" s="53"/>
      <c r="AZ368" s="53"/>
      <c r="BA368" s="53"/>
      <c r="BB368" s="53"/>
      <c r="BC368" s="54"/>
    </row>
    <row r="369" ht="15.75" customHeight="1">
      <c r="A369" s="51" t="s">
        <v>3239</v>
      </c>
      <c r="B369" s="52">
        <v>34.0</v>
      </c>
      <c r="C369" s="53"/>
      <c r="D369" s="52" t="s">
        <v>3240</v>
      </c>
      <c r="E369" s="52" t="s">
        <v>3241</v>
      </c>
      <c r="F369" s="52" t="s">
        <v>3242</v>
      </c>
      <c r="G369" s="52" t="s">
        <v>109</v>
      </c>
      <c r="H369" s="52" t="s">
        <v>3243</v>
      </c>
      <c r="I369" s="52" t="s">
        <v>163</v>
      </c>
      <c r="J369" s="56">
        <v>38323.0</v>
      </c>
      <c r="K369" s="55" t="s">
        <v>3244</v>
      </c>
      <c r="L369" s="52" t="s">
        <v>149</v>
      </c>
      <c r="M369" s="52" t="s">
        <v>150</v>
      </c>
      <c r="N369" s="52" t="s">
        <v>3</v>
      </c>
      <c r="O369" s="52" t="s">
        <v>400</v>
      </c>
      <c r="P369" s="47" t="s">
        <v>117</v>
      </c>
      <c r="Q369" s="52" t="s">
        <v>50</v>
      </c>
      <c r="R369" s="52" t="s">
        <v>121</v>
      </c>
      <c r="S369" s="55"/>
      <c r="T369" s="55" t="s">
        <v>3245</v>
      </c>
      <c r="U369" s="55" t="s">
        <v>3245</v>
      </c>
      <c r="V369" s="55" t="s">
        <v>3246</v>
      </c>
      <c r="W369" s="52" t="s">
        <v>3247</v>
      </c>
      <c r="X369" s="52" t="s">
        <v>117</v>
      </c>
      <c r="Y369" s="52" t="s">
        <v>121</v>
      </c>
      <c r="Z369" s="52" t="s">
        <v>117</v>
      </c>
      <c r="AA369" s="52" t="s">
        <v>121</v>
      </c>
      <c r="AB369" s="52">
        <v>7.0</v>
      </c>
      <c r="AC369" s="52" t="s">
        <v>121</v>
      </c>
      <c r="AD369" s="52" t="s">
        <v>122</v>
      </c>
      <c r="AE369" s="52" t="s">
        <v>121</v>
      </c>
      <c r="AF369" s="52" t="s">
        <v>122</v>
      </c>
      <c r="AG369" s="52" t="s">
        <v>117</v>
      </c>
      <c r="AH369" s="52" t="s">
        <v>3248</v>
      </c>
      <c r="AI369" s="52" t="s">
        <v>117</v>
      </c>
      <c r="AJ369" s="52" t="s">
        <v>121</v>
      </c>
      <c r="AK369" s="52" t="s">
        <v>121</v>
      </c>
      <c r="AL369" s="52" t="s">
        <v>122</v>
      </c>
      <c r="AM369" s="52" t="s">
        <v>221</v>
      </c>
      <c r="AN369" s="52" t="s">
        <v>121</v>
      </c>
      <c r="AO369" s="53"/>
      <c r="AP369" s="53"/>
      <c r="AQ369" s="52" t="s">
        <v>404</v>
      </c>
      <c r="AR369" s="52" t="s">
        <v>406</v>
      </c>
      <c r="AS369" s="52" t="s">
        <v>405</v>
      </c>
      <c r="AT369" s="52" t="s">
        <v>117</v>
      </c>
      <c r="AU369" s="52" t="s">
        <v>117</v>
      </c>
      <c r="AV369" s="52" t="s">
        <v>117</v>
      </c>
      <c r="AW369" s="52" t="s">
        <v>117</v>
      </c>
      <c r="AX369" s="53"/>
      <c r="AY369" s="53"/>
      <c r="AZ369" s="53"/>
      <c r="BA369" s="53"/>
      <c r="BB369" s="53"/>
      <c r="BC369" s="54"/>
    </row>
    <row r="370" ht="15.75" customHeight="1">
      <c r="A370" s="51" t="s">
        <v>3249</v>
      </c>
      <c r="B370" s="52">
        <v>42.0</v>
      </c>
      <c r="C370" s="53"/>
      <c r="D370" s="52" t="s">
        <v>3250</v>
      </c>
      <c r="E370" s="52" t="s">
        <v>3251</v>
      </c>
      <c r="F370" s="52" t="s">
        <v>3252</v>
      </c>
      <c r="G370" s="52" t="s">
        <v>109</v>
      </c>
      <c r="H370" s="52" t="s">
        <v>3253</v>
      </c>
      <c r="I370" s="52" t="s">
        <v>111</v>
      </c>
      <c r="J370" s="52" t="s">
        <v>791</v>
      </c>
      <c r="K370" s="52">
        <v>8.01250734085E11</v>
      </c>
      <c r="L370" s="52" t="s">
        <v>617</v>
      </c>
      <c r="M370" s="52" t="s">
        <v>115</v>
      </c>
      <c r="N370" s="52" t="s">
        <v>3</v>
      </c>
      <c r="O370" s="52" t="s">
        <v>175</v>
      </c>
      <c r="P370" s="47" t="s">
        <v>117</v>
      </c>
      <c r="Q370" s="52" t="s">
        <v>44</v>
      </c>
      <c r="R370" s="52" t="s">
        <v>117</v>
      </c>
      <c r="S370" s="52"/>
      <c r="T370" s="52">
        <v>6.34744756E8</v>
      </c>
      <c r="U370" s="52">
        <v>6.34744756E8</v>
      </c>
      <c r="V370" s="52" t="s">
        <v>3254</v>
      </c>
      <c r="W370" s="52" t="s">
        <v>3255</v>
      </c>
      <c r="X370" s="52" t="s">
        <v>117</v>
      </c>
      <c r="Y370" s="52" t="s">
        <v>117</v>
      </c>
      <c r="Z370" s="52" t="s">
        <v>121</v>
      </c>
      <c r="AA370" s="52" t="s">
        <v>121</v>
      </c>
      <c r="AB370" s="52">
        <v>4.0</v>
      </c>
      <c r="AC370" s="52" t="s">
        <v>121</v>
      </c>
      <c r="AD370" s="52" t="s">
        <v>122</v>
      </c>
      <c r="AE370" s="52" t="s">
        <v>117</v>
      </c>
      <c r="AF370" s="52" t="s">
        <v>1862</v>
      </c>
      <c r="AG370" s="52" t="s">
        <v>117</v>
      </c>
      <c r="AH370" s="52" t="s">
        <v>3256</v>
      </c>
      <c r="AI370" s="52" t="s">
        <v>117</v>
      </c>
      <c r="AJ370" s="52" t="s">
        <v>121</v>
      </c>
      <c r="AK370" s="52" t="s">
        <v>121</v>
      </c>
      <c r="AL370" s="52" t="s">
        <v>122</v>
      </c>
      <c r="AM370" s="52" t="s">
        <v>138</v>
      </c>
      <c r="AN370" s="53"/>
      <c r="AO370" s="53"/>
      <c r="AP370" s="53"/>
      <c r="AQ370" s="52" t="s">
        <v>125</v>
      </c>
      <c r="AR370" s="52" t="s">
        <v>181</v>
      </c>
      <c r="AS370" s="52" t="s">
        <v>124</v>
      </c>
      <c r="AT370" s="52" t="s">
        <v>117</v>
      </c>
      <c r="AU370" s="52" t="s">
        <v>117</v>
      </c>
      <c r="AV370" s="52" t="s">
        <v>117</v>
      </c>
      <c r="AW370" s="53"/>
      <c r="AX370" s="53"/>
      <c r="AY370" s="53"/>
      <c r="AZ370" s="53"/>
      <c r="BA370" s="53"/>
      <c r="BB370" s="53"/>
      <c r="BC370" s="54"/>
    </row>
    <row r="371" ht="15.75" customHeight="1">
      <c r="A371" s="51" t="s">
        <v>3257</v>
      </c>
      <c r="B371" s="52">
        <v>35.0</v>
      </c>
      <c r="C371" s="53"/>
      <c r="D371" s="52" t="s">
        <v>3258</v>
      </c>
      <c r="E371" s="52" t="s">
        <v>3259</v>
      </c>
      <c r="F371" s="52" t="s">
        <v>3260</v>
      </c>
      <c r="G371" s="52" t="s">
        <v>109</v>
      </c>
      <c r="H371" s="52" t="s">
        <v>3261</v>
      </c>
      <c r="I371" s="52" t="s">
        <v>163</v>
      </c>
      <c r="J371" s="56">
        <v>38729.0</v>
      </c>
      <c r="K371" s="52">
        <v>6.12016067086E11</v>
      </c>
      <c r="L371" s="52" t="s">
        <v>1799</v>
      </c>
      <c r="M371" s="52" t="s">
        <v>769</v>
      </c>
      <c r="N371" s="52" t="s">
        <v>3</v>
      </c>
      <c r="O371" s="52" t="s">
        <v>362</v>
      </c>
      <c r="P371" s="47" t="s">
        <v>117</v>
      </c>
      <c r="Q371" s="52" t="s">
        <v>46</v>
      </c>
      <c r="R371" s="52" t="s">
        <v>121</v>
      </c>
      <c r="S371" s="52"/>
      <c r="T371" s="52" t="s">
        <v>3262</v>
      </c>
      <c r="U371" s="52" t="s">
        <v>3262</v>
      </c>
      <c r="V371" s="52" t="s">
        <v>3263</v>
      </c>
      <c r="W371" s="52" t="s">
        <v>3264</v>
      </c>
      <c r="X371" s="52" t="s">
        <v>117</v>
      </c>
      <c r="Y371" s="52" t="s">
        <v>117</v>
      </c>
      <c r="Z371" s="52" t="s">
        <v>117</v>
      </c>
      <c r="AA371" s="52" t="s">
        <v>117</v>
      </c>
      <c r="AB371" s="52">
        <v>6.0</v>
      </c>
      <c r="AC371" s="52" t="s">
        <v>117</v>
      </c>
      <c r="AD371" s="52" t="s">
        <v>3265</v>
      </c>
      <c r="AE371" s="52" t="s">
        <v>121</v>
      </c>
      <c r="AF371" s="52" t="s">
        <v>122</v>
      </c>
      <c r="AG371" s="52" t="s">
        <v>121</v>
      </c>
      <c r="AH371" s="52" t="s">
        <v>122</v>
      </c>
      <c r="AI371" s="52" t="s">
        <v>117</v>
      </c>
      <c r="AJ371" s="52" t="s">
        <v>117</v>
      </c>
      <c r="AK371" s="52" t="s">
        <v>121</v>
      </c>
      <c r="AL371" s="52" t="s">
        <v>122</v>
      </c>
      <c r="AM371" s="52" t="s">
        <v>123</v>
      </c>
      <c r="AN371" s="52" t="s">
        <v>121</v>
      </c>
      <c r="AO371" s="53"/>
      <c r="AP371" s="53"/>
      <c r="AQ371" s="52" t="s">
        <v>3266</v>
      </c>
      <c r="AR371" s="52" t="s">
        <v>3267</v>
      </c>
      <c r="AS371" s="52" t="s">
        <v>3268</v>
      </c>
      <c r="AT371" s="52" t="s">
        <v>117</v>
      </c>
      <c r="AU371" s="52" t="s">
        <v>117</v>
      </c>
      <c r="AV371" s="52" t="s">
        <v>117</v>
      </c>
      <c r="AW371" s="52" t="s">
        <v>117</v>
      </c>
      <c r="AX371" s="53"/>
      <c r="AY371" s="53"/>
      <c r="AZ371" s="53"/>
      <c r="BA371" s="53"/>
      <c r="BB371" s="53"/>
      <c r="BC371" s="54"/>
    </row>
    <row r="372" ht="15.75" customHeight="1">
      <c r="A372" s="51" t="s">
        <v>3269</v>
      </c>
      <c r="B372" s="52">
        <v>35.0</v>
      </c>
      <c r="C372" s="53"/>
      <c r="D372" s="52" t="s">
        <v>3270</v>
      </c>
      <c r="E372" s="52" t="s">
        <v>3271</v>
      </c>
      <c r="F372" s="52" t="s">
        <v>3272</v>
      </c>
      <c r="G372" s="52" t="s">
        <v>109</v>
      </c>
      <c r="H372" s="52" t="s">
        <v>3273</v>
      </c>
      <c r="I372" s="52" t="s">
        <v>111</v>
      </c>
      <c r="J372" s="52" t="s">
        <v>3044</v>
      </c>
      <c r="K372" s="53"/>
      <c r="L372" s="52" t="s">
        <v>648</v>
      </c>
      <c r="M372" s="52" t="s">
        <v>206</v>
      </c>
      <c r="N372" s="52" t="s">
        <v>3</v>
      </c>
      <c r="O372" s="53"/>
      <c r="P372" s="47" t="s">
        <v>121</v>
      </c>
      <c r="Q372" s="52" t="s">
        <v>48</v>
      </c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7"/>
      <c r="AJ372" s="53"/>
      <c r="AK372" s="53"/>
      <c r="AL372" s="57"/>
      <c r="AM372" s="53"/>
      <c r="AN372" s="53"/>
      <c r="AO372" s="53"/>
      <c r="AP372" s="53"/>
      <c r="AQ372" s="53"/>
      <c r="AR372" s="53"/>
      <c r="AS372" s="53"/>
      <c r="AT372" s="52" t="s">
        <v>117</v>
      </c>
      <c r="AU372" s="52" t="s">
        <v>117</v>
      </c>
      <c r="AV372" s="52" t="s">
        <v>117</v>
      </c>
      <c r="AW372" s="57"/>
      <c r="AX372" s="53"/>
      <c r="AY372" s="53"/>
      <c r="AZ372" s="53"/>
      <c r="BA372" s="53"/>
      <c r="BB372" s="53"/>
      <c r="BC372" s="54"/>
    </row>
    <row r="373" ht="15.75" customHeight="1">
      <c r="A373" s="51" t="s">
        <v>3274</v>
      </c>
      <c r="B373" s="52">
        <v>35.0</v>
      </c>
      <c r="C373" s="53"/>
      <c r="D373" s="52" t="s">
        <v>3275</v>
      </c>
      <c r="E373" s="52" t="s">
        <v>3276</v>
      </c>
      <c r="F373" s="52" t="s">
        <v>3277</v>
      </c>
      <c r="G373" s="52" t="s">
        <v>109</v>
      </c>
      <c r="H373" s="52" t="s">
        <v>3278</v>
      </c>
      <c r="I373" s="52" t="s">
        <v>163</v>
      </c>
      <c r="J373" s="52" t="s">
        <v>3279</v>
      </c>
      <c r="K373" s="53"/>
      <c r="L373" s="52" t="s">
        <v>648</v>
      </c>
      <c r="M373" s="52" t="s">
        <v>206</v>
      </c>
      <c r="N373" s="52" t="s">
        <v>3</v>
      </c>
      <c r="O373" s="52" t="s">
        <v>400</v>
      </c>
      <c r="P373" s="47" t="s">
        <v>117</v>
      </c>
      <c r="Q373" s="52" t="s">
        <v>48</v>
      </c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7"/>
      <c r="AJ373" s="53"/>
      <c r="AK373" s="53"/>
      <c r="AL373" s="57"/>
      <c r="AM373" s="53"/>
      <c r="AN373" s="53"/>
      <c r="AO373" s="53"/>
      <c r="AP373" s="53"/>
      <c r="AQ373" s="53"/>
      <c r="AR373" s="53"/>
      <c r="AS373" s="53"/>
      <c r="AT373" s="52" t="s">
        <v>117</v>
      </c>
      <c r="AU373" s="52" t="s">
        <v>117</v>
      </c>
      <c r="AV373" s="52" t="s">
        <v>117</v>
      </c>
      <c r="AW373" s="57"/>
      <c r="AX373" s="53"/>
      <c r="AY373" s="53"/>
      <c r="AZ373" s="53"/>
      <c r="BA373" s="53"/>
      <c r="BB373" s="53"/>
      <c r="BC373" s="54"/>
    </row>
    <row r="374" ht="15.75" customHeight="1">
      <c r="A374" s="51" t="s">
        <v>3280</v>
      </c>
      <c r="B374" s="52">
        <v>35.0</v>
      </c>
      <c r="C374" s="53"/>
      <c r="D374" s="52" t="s">
        <v>3281</v>
      </c>
      <c r="E374" s="52" t="s">
        <v>3282</v>
      </c>
      <c r="F374" s="52" t="s">
        <v>3283</v>
      </c>
      <c r="G374" s="52" t="s">
        <v>109</v>
      </c>
      <c r="H374" s="52" t="s">
        <v>3284</v>
      </c>
      <c r="I374" s="52" t="s">
        <v>111</v>
      </c>
      <c r="J374" s="52" t="s">
        <v>3285</v>
      </c>
      <c r="K374" s="60"/>
      <c r="L374" s="52" t="s">
        <v>257</v>
      </c>
      <c r="M374" s="52" t="s">
        <v>115</v>
      </c>
      <c r="N374" s="52" t="s">
        <v>3</v>
      </c>
      <c r="O374" s="52" t="s">
        <v>175</v>
      </c>
      <c r="P374" s="48"/>
      <c r="Q374" s="52" t="s">
        <v>50</v>
      </c>
      <c r="R374" s="52" t="s">
        <v>117</v>
      </c>
      <c r="S374" s="55"/>
      <c r="T374" s="55" t="s">
        <v>3286</v>
      </c>
      <c r="U374" s="55" t="s">
        <v>3286</v>
      </c>
      <c r="V374" s="55" t="s">
        <v>3287</v>
      </c>
      <c r="W374" s="52" t="s">
        <v>3288</v>
      </c>
      <c r="X374" s="52" t="s">
        <v>117</v>
      </c>
      <c r="Y374" s="52" t="s">
        <v>117</v>
      </c>
      <c r="Z374" s="52" t="s">
        <v>117</v>
      </c>
      <c r="AA374" s="52" t="s">
        <v>117</v>
      </c>
      <c r="AB374" s="52">
        <v>5.0</v>
      </c>
      <c r="AC374" s="52" t="s">
        <v>117</v>
      </c>
      <c r="AD374" s="52" t="s">
        <v>3289</v>
      </c>
      <c r="AE374" s="52" t="s">
        <v>121</v>
      </c>
      <c r="AF374" s="52" t="s">
        <v>122</v>
      </c>
      <c r="AG374" s="52" t="s">
        <v>121</v>
      </c>
      <c r="AH374" s="52" t="s">
        <v>122</v>
      </c>
      <c r="AI374" s="52" t="s">
        <v>117</v>
      </c>
      <c r="AJ374" s="52" t="s">
        <v>117</v>
      </c>
      <c r="AK374" s="52" t="s">
        <v>121</v>
      </c>
      <c r="AL374" s="52" t="s">
        <v>122</v>
      </c>
      <c r="AM374" s="52" t="s">
        <v>138</v>
      </c>
      <c r="AN374" s="52" t="s">
        <v>121</v>
      </c>
      <c r="AO374" s="53"/>
      <c r="AP374" s="53"/>
      <c r="AQ374" s="52" t="s">
        <v>251</v>
      </c>
      <c r="AR374" s="52" t="s">
        <v>1094</v>
      </c>
      <c r="AS374" s="52" t="s">
        <v>125</v>
      </c>
      <c r="AT374" s="52" t="s">
        <v>117</v>
      </c>
      <c r="AU374" s="52" t="s">
        <v>117</v>
      </c>
      <c r="AV374" s="52" t="s">
        <v>121</v>
      </c>
      <c r="AW374" s="53"/>
      <c r="AX374" s="53"/>
      <c r="AY374" s="53"/>
      <c r="AZ374" s="53"/>
      <c r="BA374" s="53"/>
      <c r="BB374" s="53"/>
      <c r="BC374" s="54"/>
    </row>
    <row r="375" ht="15.75" customHeight="1">
      <c r="A375" s="51" t="s">
        <v>3290</v>
      </c>
      <c r="B375" s="52">
        <v>40.0</v>
      </c>
      <c r="C375" s="53"/>
      <c r="D375" s="52" t="s">
        <v>3291</v>
      </c>
      <c r="E375" s="52" t="s">
        <v>3292</v>
      </c>
      <c r="F375" s="52" t="s">
        <v>3293</v>
      </c>
      <c r="G375" s="52" t="s">
        <v>109</v>
      </c>
      <c r="H375" s="52" t="s">
        <v>3294</v>
      </c>
      <c r="I375" s="52" t="s">
        <v>111</v>
      </c>
      <c r="J375" s="52" t="s">
        <v>3295</v>
      </c>
      <c r="K375" s="53"/>
      <c r="L375" s="52" t="s">
        <v>617</v>
      </c>
      <c r="M375" s="52" t="s">
        <v>115</v>
      </c>
      <c r="N375" s="52" t="s">
        <v>3</v>
      </c>
      <c r="O375" s="52" t="s">
        <v>175</v>
      </c>
      <c r="P375" s="47" t="s">
        <v>121</v>
      </c>
      <c r="Q375" s="52" t="s">
        <v>44</v>
      </c>
      <c r="R375" s="52" t="s">
        <v>117</v>
      </c>
      <c r="S375" s="52"/>
      <c r="T375" s="52">
        <v>7.67695725E8</v>
      </c>
      <c r="U375" s="52">
        <v>7.67695725E8</v>
      </c>
      <c r="V375" s="52">
        <v>6.4678962E8</v>
      </c>
      <c r="W375" s="52" t="s">
        <v>3296</v>
      </c>
      <c r="X375" s="52" t="s">
        <v>121</v>
      </c>
      <c r="Y375" s="52" t="s">
        <v>117</v>
      </c>
      <c r="Z375" s="52" t="s">
        <v>121</v>
      </c>
      <c r="AA375" s="52" t="s">
        <v>121</v>
      </c>
      <c r="AB375" s="52">
        <v>5.0</v>
      </c>
      <c r="AC375" s="52" t="s">
        <v>121</v>
      </c>
      <c r="AD375" s="52" t="s">
        <v>122</v>
      </c>
      <c r="AE375" s="52" t="s">
        <v>121</v>
      </c>
      <c r="AF375" s="52" t="s">
        <v>122</v>
      </c>
      <c r="AG375" s="52" t="s">
        <v>117</v>
      </c>
      <c r="AH375" s="52" t="s">
        <v>3297</v>
      </c>
      <c r="AI375" s="52" t="s">
        <v>121</v>
      </c>
      <c r="AJ375" s="52" t="s">
        <v>121</v>
      </c>
      <c r="AK375" s="52" t="s">
        <v>121</v>
      </c>
      <c r="AL375" s="52" t="s">
        <v>122</v>
      </c>
      <c r="AM375" s="52" t="s">
        <v>138</v>
      </c>
      <c r="AN375" s="53"/>
      <c r="AO375" s="53"/>
      <c r="AP375" s="53"/>
      <c r="AQ375" s="53"/>
      <c r="AR375" s="53"/>
      <c r="AS375" s="53"/>
      <c r="AT375" s="52" t="s">
        <v>117</v>
      </c>
      <c r="AU375" s="52" t="s">
        <v>117</v>
      </c>
      <c r="AV375" s="52" t="s">
        <v>121</v>
      </c>
      <c r="AW375" s="53"/>
      <c r="AX375" s="53"/>
      <c r="AY375" s="53"/>
      <c r="AZ375" s="53"/>
      <c r="BA375" s="53"/>
      <c r="BB375" s="53"/>
      <c r="BC375" s="54"/>
    </row>
    <row r="376" ht="15.75" customHeight="1">
      <c r="A376" s="51" t="s">
        <v>3298</v>
      </c>
      <c r="B376" s="52">
        <v>37.0</v>
      </c>
      <c r="C376" s="53"/>
      <c r="D376" s="52" t="s">
        <v>3299</v>
      </c>
      <c r="E376" s="52" t="s">
        <v>3300</v>
      </c>
      <c r="F376" s="52" t="s">
        <v>3301</v>
      </c>
      <c r="G376" s="52" t="s">
        <v>109</v>
      </c>
      <c r="H376" s="52" t="s">
        <v>3302</v>
      </c>
      <c r="I376" s="52" t="s">
        <v>111</v>
      </c>
      <c r="J376" s="56">
        <v>39178.0</v>
      </c>
      <c r="K376" s="55" t="s">
        <v>3303</v>
      </c>
      <c r="L376" s="52" t="s">
        <v>149</v>
      </c>
      <c r="M376" s="52" t="s">
        <v>150</v>
      </c>
      <c r="N376" s="52" t="s">
        <v>3</v>
      </c>
      <c r="O376" s="52" t="s">
        <v>948</v>
      </c>
      <c r="P376" s="47" t="s">
        <v>117</v>
      </c>
      <c r="Q376" s="52" t="s">
        <v>50</v>
      </c>
      <c r="R376" s="52" t="s">
        <v>121</v>
      </c>
      <c r="S376" s="55"/>
      <c r="T376" s="55" t="s">
        <v>3304</v>
      </c>
      <c r="U376" s="55" t="s">
        <v>3304</v>
      </c>
      <c r="V376" s="55" t="s">
        <v>3305</v>
      </c>
      <c r="W376" s="52" t="s">
        <v>3306</v>
      </c>
      <c r="X376" s="52" t="s">
        <v>117</v>
      </c>
      <c r="Y376" s="52" t="s">
        <v>117</v>
      </c>
      <c r="Z376" s="52" t="s">
        <v>117</v>
      </c>
      <c r="AA376" s="52" t="s">
        <v>121</v>
      </c>
      <c r="AB376" s="52">
        <v>5.0</v>
      </c>
      <c r="AC376" s="52" t="s">
        <v>117</v>
      </c>
      <c r="AD376" s="52" t="s">
        <v>261</v>
      </c>
      <c r="AE376" s="52" t="s">
        <v>117</v>
      </c>
      <c r="AF376" s="52" t="s">
        <v>261</v>
      </c>
      <c r="AG376" s="52" t="s">
        <v>117</v>
      </c>
      <c r="AH376" s="52" t="s">
        <v>3307</v>
      </c>
      <c r="AI376" s="52" t="s">
        <v>117</v>
      </c>
      <c r="AJ376" s="52" t="s">
        <v>117</v>
      </c>
      <c r="AK376" s="52" t="s">
        <v>117</v>
      </c>
      <c r="AL376" s="52" t="s">
        <v>137</v>
      </c>
      <c r="AM376" s="52" t="s">
        <v>138</v>
      </c>
      <c r="AN376" s="52" t="s">
        <v>121</v>
      </c>
      <c r="AO376" s="53"/>
      <c r="AP376" s="53"/>
      <c r="AQ376" s="52" t="s">
        <v>406</v>
      </c>
      <c r="AR376" s="52" t="s">
        <v>405</v>
      </c>
      <c r="AS376" s="52" t="s">
        <v>404</v>
      </c>
      <c r="AT376" s="52" t="s">
        <v>117</v>
      </c>
      <c r="AU376" s="52" t="s">
        <v>117</v>
      </c>
      <c r="AV376" s="52" t="s">
        <v>117</v>
      </c>
      <c r="AW376" s="52" t="s">
        <v>117</v>
      </c>
      <c r="AX376" s="53"/>
      <c r="AY376" s="53"/>
      <c r="AZ376" s="53"/>
      <c r="BA376" s="53"/>
      <c r="BB376" s="53"/>
      <c r="BC376" s="54"/>
    </row>
    <row r="377" ht="15.75" customHeight="1">
      <c r="A377" s="51" t="s">
        <v>3308</v>
      </c>
      <c r="B377" s="52">
        <v>41.0</v>
      </c>
      <c r="C377" s="53"/>
      <c r="D377" s="52" t="s">
        <v>3309</v>
      </c>
      <c r="E377" s="52" t="s">
        <v>3310</v>
      </c>
      <c r="F377" s="52" t="s">
        <v>3311</v>
      </c>
      <c r="G377" s="52" t="s">
        <v>109</v>
      </c>
      <c r="H377" s="52" t="s">
        <v>3312</v>
      </c>
      <c r="I377" s="52" t="s">
        <v>163</v>
      </c>
      <c r="J377" s="56">
        <v>39295.0</v>
      </c>
      <c r="K377" s="55" t="s">
        <v>3313</v>
      </c>
      <c r="L377" s="52" t="s">
        <v>1409</v>
      </c>
      <c r="M377" s="52" t="s">
        <v>1410</v>
      </c>
      <c r="N377" s="52" t="s">
        <v>3</v>
      </c>
      <c r="O377" s="52" t="s">
        <v>312</v>
      </c>
      <c r="P377" s="47" t="s">
        <v>117</v>
      </c>
      <c r="Q377" s="52" t="s">
        <v>48</v>
      </c>
      <c r="R377" s="52" t="s">
        <v>121</v>
      </c>
      <c r="S377" s="55"/>
      <c r="T377" s="55" t="s">
        <v>3314</v>
      </c>
      <c r="U377" s="55" t="s">
        <v>3314</v>
      </c>
      <c r="V377" s="55" t="s">
        <v>3315</v>
      </c>
      <c r="W377" s="52" t="s">
        <v>3316</v>
      </c>
      <c r="X377" s="52" t="s">
        <v>117</v>
      </c>
      <c r="Y377" s="52" t="s">
        <v>117</v>
      </c>
      <c r="Z377" s="52" t="s">
        <v>117</v>
      </c>
      <c r="AA377" s="52" t="s">
        <v>121</v>
      </c>
      <c r="AB377" s="52">
        <v>9.0</v>
      </c>
      <c r="AC377" s="52" t="s">
        <v>121</v>
      </c>
      <c r="AD377" s="52" t="s">
        <v>122</v>
      </c>
      <c r="AE377" s="52" t="s">
        <v>121</v>
      </c>
      <c r="AF377" s="52" t="s">
        <v>122</v>
      </c>
      <c r="AG377" s="52" t="s">
        <v>117</v>
      </c>
      <c r="AH377" s="52" t="s">
        <v>261</v>
      </c>
      <c r="AI377" s="52" t="s">
        <v>117</v>
      </c>
      <c r="AJ377" s="52" t="s">
        <v>117</v>
      </c>
      <c r="AK377" s="52" t="s">
        <v>117</v>
      </c>
      <c r="AL377" s="52" t="s">
        <v>137</v>
      </c>
      <c r="AM377" s="52" t="s">
        <v>123</v>
      </c>
      <c r="AN377" s="52" t="s">
        <v>117</v>
      </c>
      <c r="AO377" s="52" t="s">
        <v>3317</v>
      </c>
      <c r="AP377" s="53"/>
      <c r="AQ377" s="52" t="s">
        <v>317</v>
      </c>
      <c r="AR377" s="52" t="s">
        <v>1244</v>
      </c>
      <c r="AS377" s="53"/>
      <c r="AT377" s="52" t="s">
        <v>117</v>
      </c>
      <c r="AU377" s="52" t="s">
        <v>117</v>
      </c>
      <c r="AV377" s="52" t="s">
        <v>117</v>
      </c>
      <c r="AW377" s="57"/>
      <c r="AX377" s="53"/>
      <c r="AY377" s="53"/>
      <c r="AZ377" s="53"/>
      <c r="BA377" s="53"/>
      <c r="BB377" s="53"/>
      <c r="BC377" s="54"/>
    </row>
    <row r="378" ht="15.75" customHeight="1">
      <c r="A378" s="51" t="s">
        <v>3318</v>
      </c>
      <c r="B378" s="52">
        <v>44.0</v>
      </c>
      <c r="C378" s="53"/>
      <c r="D378" s="52" t="s">
        <v>3319</v>
      </c>
      <c r="E378" s="52" t="s">
        <v>3320</v>
      </c>
      <c r="F378" s="52" t="s">
        <v>3321</v>
      </c>
      <c r="G378" s="52" t="s">
        <v>109</v>
      </c>
      <c r="H378" s="52" t="s">
        <v>3322</v>
      </c>
      <c r="I378" s="52" t="s">
        <v>163</v>
      </c>
      <c r="J378" s="52" t="s">
        <v>309</v>
      </c>
      <c r="K378" s="52">
        <v>7.04135112081E11</v>
      </c>
      <c r="L378" s="52" t="s">
        <v>617</v>
      </c>
      <c r="M378" s="52" t="s">
        <v>115</v>
      </c>
      <c r="N378" s="52" t="s">
        <v>3</v>
      </c>
      <c r="O378" s="52" t="s">
        <v>175</v>
      </c>
      <c r="P378" s="47" t="s">
        <v>121</v>
      </c>
      <c r="Q378" s="52" t="s">
        <v>44</v>
      </c>
      <c r="R378" s="52" t="s">
        <v>121</v>
      </c>
      <c r="S378" s="52"/>
      <c r="T378" s="52">
        <v>6.35190841E8</v>
      </c>
      <c r="U378" s="52">
        <v>6.35190841E8</v>
      </c>
      <c r="V378" s="52">
        <v>8.35820864E8</v>
      </c>
      <c r="W378" s="52" t="s">
        <v>3323</v>
      </c>
      <c r="X378" s="52" t="s">
        <v>117</v>
      </c>
      <c r="Y378" s="52" t="s">
        <v>117</v>
      </c>
      <c r="Z378" s="52" t="s">
        <v>117</v>
      </c>
      <c r="AA378" s="52" t="s">
        <v>121</v>
      </c>
      <c r="AB378" s="52">
        <v>8.0</v>
      </c>
      <c r="AC378" s="52" t="s">
        <v>121</v>
      </c>
      <c r="AD378" s="52" t="s">
        <v>122</v>
      </c>
      <c r="AE378" s="52" t="s">
        <v>121</v>
      </c>
      <c r="AF378" s="52" t="s">
        <v>122</v>
      </c>
      <c r="AG378" s="52" t="s">
        <v>117</v>
      </c>
      <c r="AH378" s="52" t="s">
        <v>1946</v>
      </c>
      <c r="AI378" s="52" t="s">
        <v>117</v>
      </c>
      <c r="AJ378" s="52" t="s">
        <v>117</v>
      </c>
      <c r="AK378" s="52" t="s">
        <v>121</v>
      </c>
      <c r="AL378" s="52" t="s">
        <v>122</v>
      </c>
      <c r="AM378" s="52" t="s">
        <v>138</v>
      </c>
      <c r="AN378" s="53"/>
      <c r="AO378" s="53"/>
      <c r="AP378" s="53"/>
      <c r="AQ378" s="53"/>
      <c r="AR378" s="53"/>
      <c r="AS378" s="53"/>
      <c r="AT378" s="52" t="s">
        <v>117</v>
      </c>
      <c r="AU378" s="52" t="s">
        <v>117</v>
      </c>
      <c r="AV378" s="52" t="s">
        <v>121</v>
      </c>
      <c r="AW378" s="53"/>
      <c r="AX378" s="53"/>
      <c r="AY378" s="53"/>
      <c r="AZ378" s="53"/>
      <c r="BA378" s="53"/>
      <c r="BB378" s="53"/>
      <c r="BC378" s="54"/>
    </row>
    <row r="379" ht="15.75" customHeight="1">
      <c r="A379" s="51" t="s">
        <v>3324</v>
      </c>
      <c r="B379" s="53"/>
      <c r="C379" s="53"/>
      <c r="D379" s="52" t="s">
        <v>3325</v>
      </c>
      <c r="E379" s="52" t="s">
        <v>3326</v>
      </c>
      <c r="F379" s="52" t="s">
        <v>3327</v>
      </c>
      <c r="G379" s="52" t="s">
        <v>109</v>
      </c>
      <c r="H379" s="52" t="s">
        <v>3328</v>
      </c>
      <c r="I379" s="57"/>
      <c r="J379" s="56">
        <v>39274.0</v>
      </c>
      <c r="K379" s="55" t="s">
        <v>3329</v>
      </c>
      <c r="L379" s="52" t="s">
        <v>487</v>
      </c>
      <c r="M379" s="57"/>
      <c r="N379" s="52" t="s">
        <v>3</v>
      </c>
      <c r="O379" s="52" t="s">
        <v>1005</v>
      </c>
      <c r="P379" s="48"/>
      <c r="Q379" s="52" t="s">
        <v>48</v>
      </c>
      <c r="R379" s="52" t="s">
        <v>121</v>
      </c>
      <c r="S379" s="55"/>
      <c r="T379" s="55" t="s">
        <v>3330</v>
      </c>
      <c r="U379" s="55" t="s">
        <v>3330</v>
      </c>
      <c r="V379" s="55" t="s">
        <v>3331</v>
      </c>
      <c r="W379" s="52" t="s">
        <v>3332</v>
      </c>
      <c r="X379" s="52" t="s">
        <v>117</v>
      </c>
      <c r="Y379" s="52" t="s">
        <v>117</v>
      </c>
      <c r="Z379" s="52" t="s">
        <v>117</v>
      </c>
      <c r="AA379" s="52" t="s">
        <v>117</v>
      </c>
      <c r="AB379" s="52">
        <v>5.0</v>
      </c>
      <c r="AC379" s="52" t="s">
        <v>117</v>
      </c>
      <c r="AD379" s="52" t="s">
        <v>3333</v>
      </c>
      <c r="AE379" s="52" t="s">
        <v>117</v>
      </c>
      <c r="AF379" s="52" t="s">
        <v>3334</v>
      </c>
      <c r="AG379" s="52" t="s">
        <v>121</v>
      </c>
      <c r="AH379" s="52" t="s">
        <v>122</v>
      </c>
      <c r="AI379" s="52" t="s">
        <v>117</v>
      </c>
      <c r="AJ379" s="52" t="s">
        <v>117</v>
      </c>
      <c r="AK379" s="52" t="s">
        <v>121</v>
      </c>
      <c r="AL379" s="52" t="s">
        <v>122</v>
      </c>
      <c r="AM379" s="52" t="s">
        <v>123</v>
      </c>
      <c r="AN379" s="52" t="s">
        <v>121</v>
      </c>
      <c r="AO379" s="53"/>
      <c r="AP379" s="53"/>
      <c r="AQ379" s="53"/>
      <c r="AR379" s="53"/>
      <c r="AS379" s="53"/>
      <c r="AT379" s="52" t="s">
        <v>117</v>
      </c>
      <c r="AU379" s="52" t="s">
        <v>117</v>
      </c>
      <c r="AV379" s="52" t="s">
        <v>121</v>
      </c>
      <c r="AW379" s="57"/>
      <c r="AX379" s="53"/>
      <c r="AY379" s="53"/>
      <c r="AZ379" s="53"/>
      <c r="BA379" s="53"/>
      <c r="BB379" s="53"/>
      <c r="BC379" s="54"/>
    </row>
    <row r="380" ht="15.75" customHeight="1">
      <c r="A380" s="51" t="s">
        <v>3335</v>
      </c>
      <c r="B380" s="52">
        <v>40.0</v>
      </c>
      <c r="C380" s="53"/>
      <c r="D380" s="52" t="s">
        <v>3336</v>
      </c>
      <c r="E380" s="52" t="s">
        <v>1688</v>
      </c>
      <c r="F380" s="52" t="s">
        <v>3337</v>
      </c>
      <c r="G380" s="52" t="s">
        <v>109</v>
      </c>
      <c r="H380" s="52" t="s">
        <v>3338</v>
      </c>
      <c r="I380" s="52" t="s">
        <v>111</v>
      </c>
      <c r="J380" s="52" t="s">
        <v>1630</v>
      </c>
      <c r="K380" s="58" t="s">
        <v>3339</v>
      </c>
      <c r="L380" s="52" t="s">
        <v>114</v>
      </c>
      <c r="M380" s="52" t="s">
        <v>115</v>
      </c>
      <c r="N380" s="52" t="s">
        <v>3</v>
      </c>
      <c r="O380" s="52" t="s">
        <v>272</v>
      </c>
      <c r="P380" s="47" t="s">
        <v>117</v>
      </c>
      <c r="Q380" s="52" t="s">
        <v>46</v>
      </c>
      <c r="R380" s="52" t="s">
        <v>117</v>
      </c>
      <c r="S380" s="52"/>
      <c r="T380" s="52" t="s">
        <v>3340</v>
      </c>
      <c r="U380" s="52" t="s">
        <v>3340</v>
      </c>
      <c r="V380" s="52" t="s">
        <v>1692</v>
      </c>
      <c r="W380" s="52" t="s">
        <v>3341</v>
      </c>
      <c r="X380" s="52" t="s">
        <v>117</v>
      </c>
      <c r="Y380" s="52" t="s">
        <v>117</v>
      </c>
      <c r="Z380" s="52" t="s">
        <v>117</v>
      </c>
      <c r="AA380" s="52" t="s">
        <v>117</v>
      </c>
      <c r="AB380" s="52">
        <v>6.0</v>
      </c>
      <c r="AC380" s="52" t="s">
        <v>117</v>
      </c>
      <c r="AD380" s="52" t="s">
        <v>831</v>
      </c>
      <c r="AE380" s="52" t="s">
        <v>117</v>
      </c>
      <c r="AF380" s="52" t="s">
        <v>1694</v>
      </c>
      <c r="AG380" s="52" t="s">
        <v>121</v>
      </c>
      <c r="AH380" s="52" t="s">
        <v>122</v>
      </c>
      <c r="AI380" s="52" t="s">
        <v>117</v>
      </c>
      <c r="AJ380" s="52" t="s">
        <v>117</v>
      </c>
      <c r="AK380" s="52" t="s">
        <v>121</v>
      </c>
      <c r="AL380" s="52" t="s">
        <v>122</v>
      </c>
      <c r="AM380" s="52" t="s">
        <v>138</v>
      </c>
      <c r="AN380" s="52" t="s">
        <v>121</v>
      </c>
      <c r="AO380" s="53"/>
      <c r="AP380" s="53"/>
      <c r="AQ380" s="52" t="s">
        <v>124</v>
      </c>
      <c r="AR380" s="52" t="s">
        <v>180</v>
      </c>
      <c r="AS380" s="52" t="s">
        <v>3342</v>
      </c>
      <c r="AT380" s="52" t="s">
        <v>117</v>
      </c>
      <c r="AU380" s="52" t="s">
        <v>117</v>
      </c>
      <c r="AV380" s="52" t="s">
        <v>117</v>
      </c>
      <c r="AW380" s="52" t="s">
        <v>117</v>
      </c>
      <c r="AX380" s="53"/>
      <c r="AY380" s="53"/>
      <c r="AZ380" s="53"/>
      <c r="BA380" s="53"/>
      <c r="BB380" s="53"/>
      <c r="BC380" s="54"/>
    </row>
    <row r="381" ht="15.75" customHeight="1">
      <c r="A381" s="51" t="s">
        <v>3343</v>
      </c>
      <c r="B381" s="52">
        <v>36.0</v>
      </c>
      <c r="C381" s="53"/>
      <c r="D381" s="52" t="s">
        <v>3344</v>
      </c>
      <c r="E381" s="52" t="s">
        <v>3345</v>
      </c>
      <c r="F381" s="52" t="s">
        <v>3346</v>
      </c>
      <c r="G381" s="52" t="s">
        <v>109</v>
      </c>
      <c r="H381" s="52" t="s">
        <v>3347</v>
      </c>
      <c r="I381" s="52" t="s">
        <v>163</v>
      </c>
      <c r="J381" s="61">
        <v>38270.0</v>
      </c>
      <c r="K381" s="58" t="s">
        <v>3348</v>
      </c>
      <c r="L381" s="52" t="s">
        <v>229</v>
      </c>
      <c r="M381" s="52" t="s">
        <v>115</v>
      </c>
      <c r="N381" s="52" t="s">
        <v>3</v>
      </c>
      <c r="O381" s="52" t="s">
        <v>272</v>
      </c>
      <c r="P381" s="47" t="s">
        <v>117</v>
      </c>
      <c r="Q381" s="52" t="s">
        <v>46</v>
      </c>
      <c r="R381" s="52" t="s">
        <v>121</v>
      </c>
      <c r="S381" s="52"/>
      <c r="T381" s="52" t="s">
        <v>3349</v>
      </c>
      <c r="U381" s="52" t="s">
        <v>3349</v>
      </c>
      <c r="V381" s="52" t="s">
        <v>3350</v>
      </c>
      <c r="W381" s="52" t="s">
        <v>3351</v>
      </c>
      <c r="X381" s="52" t="s">
        <v>121</v>
      </c>
      <c r="Y381" s="52" t="s">
        <v>117</v>
      </c>
      <c r="Z381" s="52" t="s">
        <v>121</v>
      </c>
      <c r="AA381" s="52" t="s">
        <v>121</v>
      </c>
      <c r="AB381" s="52">
        <v>1.0</v>
      </c>
      <c r="AC381" s="52" t="s">
        <v>121</v>
      </c>
      <c r="AD381" s="52" t="s">
        <v>122</v>
      </c>
      <c r="AE381" s="52" t="s">
        <v>117</v>
      </c>
      <c r="AF381" s="52" t="s">
        <v>261</v>
      </c>
      <c r="AG381" s="52" t="s">
        <v>121</v>
      </c>
      <c r="AH381" s="52" t="s">
        <v>122</v>
      </c>
      <c r="AI381" s="52" t="s">
        <v>121</v>
      </c>
      <c r="AJ381" s="52" t="s">
        <v>121</v>
      </c>
      <c r="AK381" s="52" t="s">
        <v>121</v>
      </c>
      <c r="AL381" s="52" t="s">
        <v>122</v>
      </c>
      <c r="AM381" s="52" t="s">
        <v>123</v>
      </c>
      <c r="AN381" s="52" t="s">
        <v>121</v>
      </c>
      <c r="AO381" s="53"/>
      <c r="AP381" s="53"/>
      <c r="AQ381" s="52" t="s">
        <v>1833</v>
      </c>
      <c r="AR381" s="52" t="s">
        <v>180</v>
      </c>
      <c r="AS381" s="52" t="s">
        <v>406</v>
      </c>
      <c r="AT381" s="52" t="s">
        <v>117</v>
      </c>
      <c r="AU381" s="52" t="s">
        <v>117</v>
      </c>
      <c r="AV381" s="52" t="s">
        <v>117</v>
      </c>
      <c r="AW381" s="52" t="s">
        <v>117</v>
      </c>
      <c r="AX381" s="53"/>
      <c r="AY381" s="53"/>
      <c r="AZ381" s="53"/>
      <c r="BA381" s="53"/>
      <c r="BB381" s="53"/>
      <c r="BC381" s="54"/>
    </row>
    <row r="382" ht="15.75" customHeight="1">
      <c r="A382" s="51" t="s">
        <v>3352</v>
      </c>
      <c r="B382" s="52">
        <v>39.0</v>
      </c>
      <c r="C382" s="53"/>
      <c r="D382" s="52" t="s">
        <v>3353</v>
      </c>
      <c r="E382" s="52" t="s">
        <v>3354</v>
      </c>
      <c r="F382" s="52" t="s">
        <v>3355</v>
      </c>
      <c r="G382" s="52" t="s">
        <v>109</v>
      </c>
      <c r="H382" s="52" t="s">
        <v>3356</v>
      </c>
      <c r="I382" s="52" t="s">
        <v>111</v>
      </c>
      <c r="J382" s="56">
        <v>39630.0</v>
      </c>
      <c r="K382" s="58" t="s">
        <v>3357</v>
      </c>
      <c r="L382" s="52" t="s">
        <v>114</v>
      </c>
      <c r="M382" s="52" t="s">
        <v>115</v>
      </c>
      <c r="N382" s="52" t="s">
        <v>3</v>
      </c>
      <c r="O382" s="52" t="s">
        <v>116</v>
      </c>
      <c r="P382" s="47" t="s">
        <v>117</v>
      </c>
      <c r="Q382" s="52" t="s">
        <v>46</v>
      </c>
      <c r="R382" s="52" t="s">
        <v>117</v>
      </c>
      <c r="S382" s="52"/>
      <c r="T382" s="52" t="s">
        <v>3358</v>
      </c>
      <c r="U382" s="52" t="s">
        <v>3358</v>
      </c>
      <c r="V382" s="52" t="s">
        <v>3359</v>
      </c>
      <c r="W382" s="52" t="s">
        <v>3360</v>
      </c>
      <c r="X382" s="52" t="s">
        <v>117</v>
      </c>
      <c r="Y382" s="52" t="s">
        <v>117</v>
      </c>
      <c r="Z382" s="52" t="s">
        <v>117</v>
      </c>
      <c r="AA382" s="52" t="s">
        <v>121</v>
      </c>
      <c r="AB382" s="52">
        <v>4.0</v>
      </c>
      <c r="AC382" s="52" t="s">
        <v>121</v>
      </c>
      <c r="AD382" s="52" t="s">
        <v>122</v>
      </c>
      <c r="AE382" s="52" t="s">
        <v>121</v>
      </c>
      <c r="AF382" s="52" t="s">
        <v>122</v>
      </c>
      <c r="AG382" s="52" t="s">
        <v>121</v>
      </c>
      <c r="AH382" s="52" t="s">
        <v>122</v>
      </c>
      <c r="AI382" s="52" t="s">
        <v>117</v>
      </c>
      <c r="AJ382" s="52" t="s">
        <v>121</v>
      </c>
      <c r="AK382" s="52" t="s">
        <v>117</v>
      </c>
      <c r="AL382" s="52" t="s">
        <v>137</v>
      </c>
      <c r="AM382" s="52" t="s">
        <v>138</v>
      </c>
      <c r="AN382" s="52" t="s">
        <v>121</v>
      </c>
      <c r="AO382" s="53"/>
      <c r="AP382" s="53"/>
      <c r="AQ382" s="52" t="s">
        <v>156</v>
      </c>
      <c r="AR382" s="52" t="s">
        <v>180</v>
      </c>
      <c r="AS382" s="52" t="s">
        <v>251</v>
      </c>
      <c r="AT382" s="52" t="s">
        <v>117</v>
      </c>
      <c r="AU382" s="52" t="s">
        <v>117</v>
      </c>
      <c r="AV382" s="52" t="s">
        <v>117</v>
      </c>
      <c r="AW382" s="52" t="s">
        <v>117</v>
      </c>
      <c r="AX382" s="53"/>
      <c r="AY382" s="53"/>
      <c r="AZ382" s="53"/>
      <c r="BA382" s="53"/>
      <c r="BB382" s="53"/>
      <c r="BC382" s="54"/>
    </row>
    <row r="383" ht="15.75" customHeight="1">
      <c r="A383" s="51" t="s">
        <v>3361</v>
      </c>
      <c r="B383" s="52">
        <v>35.0</v>
      </c>
      <c r="C383" s="53"/>
      <c r="D383" s="52" t="s">
        <v>3362</v>
      </c>
      <c r="E383" s="52" t="s">
        <v>3363</v>
      </c>
      <c r="F383" s="52" t="s">
        <v>3364</v>
      </c>
      <c r="G383" s="52" t="s">
        <v>109</v>
      </c>
      <c r="H383" s="52" t="s">
        <v>3365</v>
      </c>
      <c r="I383" s="52" t="s">
        <v>111</v>
      </c>
      <c r="J383" s="52" t="s">
        <v>3366</v>
      </c>
      <c r="K383" s="58" t="s">
        <v>3367</v>
      </c>
      <c r="L383" s="52" t="s">
        <v>229</v>
      </c>
      <c r="M383" s="52" t="s">
        <v>115</v>
      </c>
      <c r="N383" s="52" t="s">
        <v>3</v>
      </c>
      <c r="O383" s="52" t="s">
        <v>134</v>
      </c>
      <c r="P383" s="47" t="s">
        <v>117</v>
      </c>
      <c r="Q383" s="52" t="s">
        <v>46</v>
      </c>
      <c r="R383" s="52" t="s">
        <v>121</v>
      </c>
      <c r="S383" s="52"/>
      <c r="T383" s="52" t="s">
        <v>3368</v>
      </c>
      <c r="U383" s="52" t="s">
        <v>3368</v>
      </c>
      <c r="V383" s="52" t="s">
        <v>3369</v>
      </c>
      <c r="W383" s="52" t="s">
        <v>3370</v>
      </c>
      <c r="X383" s="52" t="s">
        <v>117</v>
      </c>
      <c r="Y383" s="52" t="s">
        <v>117</v>
      </c>
      <c r="Z383" s="52" t="s">
        <v>117</v>
      </c>
      <c r="AA383" s="52" t="s">
        <v>121</v>
      </c>
      <c r="AB383" s="52">
        <v>5.0</v>
      </c>
      <c r="AC383" s="52" t="s">
        <v>121</v>
      </c>
      <c r="AD383" s="52" t="s">
        <v>122</v>
      </c>
      <c r="AE383" s="52" t="s">
        <v>121</v>
      </c>
      <c r="AF383" s="52" t="s">
        <v>122</v>
      </c>
      <c r="AG383" s="52" t="s">
        <v>121</v>
      </c>
      <c r="AH383" s="52" t="s">
        <v>122</v>
      </c>
      <c r="AI383" s="52" t="s">
        <v>117</v>
      </c>
      <c r="AJ383" s="52" t="s">
        <v>117</v>
      </c>
      <c r="AK383" s="52" t="s">
        <v>121</v>
      </c>
      <c r="AL383" s="52" t="s">
        <v>122</v>
      </c>
      <c r="AM383" s="52" t="s">
        <v>221</v>
      </c>
      <c r="AN383" s="52" t="s">
        <v>121</v>
      </c>
      <c r="AO383" s="53"/>
      <c r="AP383" s="53"/>
      <c r="AQ383" s="52" t="s">
        <v>237</v>
      </c>
      <c r="AR383" s="52" t="s">
        <v>368</v>
      </c>
      <c r="AS383" s="52" t="s">
        <v>406</v>
      </c>
      <c r="AT383" s="52" t="s">
        <v>117</v>
      </c>
      <c r="AU383" s="52" t="s">
        <v>117</v>
      </c>
      <c r="AV383" s="52" t="s">
        <v>117</v>
      </c>
      <c r="AW383" s="52" t="s">
        <v>117</v>
      </c>
      <c r="AX383" s="53"/>
      <c r="AY383" s="53"/>
      <c r="AZ383" s="53"/>
      <c r="BA383" s="53"/>
      <c r="BB383" s="53"/>
      <c r="BC383" s="54"/>
    </row>
    <row r="384" ht="15.75" customHeight="1">
      <c r="A384" s="51" t="s">
        <v>3371</v>
      </c>
      <c r="B384" s="52">
        <v>34.0</v>
      </c>
      <c r="C384" s="53"/>
      <c r="D384" s="52" t="s">
        <v>3372</v>
      </c>
      <c r="E384" s="52" t="s">
        <v>3373</v>
      </c>
      <c r="F384" s="52" t="s">
        <v>3374</v>
      </c>
      <c r="G384" s="52" t="s">
        <v>109</v>
      </c>
      <c r="H384" s="52" t="s">
        <v>3375</v>
      </c>
      <c r="I384" s="52" t="s">
        <v>111</v>
      </c>
      <c r="J384" s="56">
        <v>39265.0</v>
      </c>
      <c r="K384" s="60"/>
      <c r="L384" s="52" t="s">
        <v>149</v>
      </c>
      <c r="M384" s="52" t="s">
        <v>150</v>
      </c>
      <c r="N384" s="52" t="s">
        <v>3</v>
      </c>
      <c r="O384" s="52" t="s">
        <v>400</v>
      </c>
      <c r="P384" s="48"/>
      <c r="Q384" s="52" t="s">
        <v>50</v>
      </c>
      <c r="R384" s="53"/>
      <c r="S384" s="60"/>
      <c r="T384" s="60"/>
      <c r="U384" s="60"/>
      <c r="V384" s="60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7"/>
      <c r="AH384" s="53"/>
      <c r="AI384" s="57"/>
      <c r="AJ384" s="53"/>
      <c r="AK384" s="53"/>
      <c r="AL384" s="57"/>
      <c r="AM384" s="57"/>
      <c r="AN384" s="57"/>
      <c r="AO384" s="53"/>
      <c r="AP384" s="53"/>
      <c r="AQ384" s="53"/>
      <c r="AR384" s="53"/>
      <c r="AS384" s="53"/>
      <c r="AT384" s="52" t="s">
        <v>121</v>
      </c>
      <c r="AU384" s="52" t="s">
        <v>121</v>
      </c>
      <c r="AV384" s="52" t="s">
        <v>121</v>
      </c>
      <c r="AW384" s="52" t="s">
        <v>121</v>
      </c>
      <c r="AX384" s="53"/>
      <c r="AY384" s="53"/>
      <c r="AZ384" s="53"/>
      <c r="BA384" s="53"/>
      <c r="BB384" s="53"/>
      <c r="BC384" s="54"/>
    </row>
    <row r="385" ht="15.75" customHeight="1">
      <c r="A385" s="51" t="s">
        <v>3376</v>
      </c>
      <c r="B385" s="52">
        <v>38.0</v>
      </c>
      <c r="C385" s="53"/>
      <c r="D385" s="52" t="s">
        <v>3372</v>
      </c>
      <c r="E385" s="52" t="s">
        <v>3377</v>
      </c>
      <c r="F385" s="52" t="s">
        <v>3378</v>
      </c>
      <c r="G385" s="52" t="s">
        <v>109</v>
      </c>
      <c r="H385" s="52" t="s">
        <v>3379</v>
      </c>
      <c r="I385" s="52" t="s">
        <v>111</v>
      </c>
      <c r="J385" s="52" t="s">
        <v>3380</v>
      </c>
      <c r="K385" s="52">
        <v>8.03231474088E11</v>
      </c>
      <c r="L385" s="52" t="s">
        <v>768</v>
      </c>
      <c r="M385" s="52" t="s">
        <v>769</v>
      </c>
      <c r="N385" s="52" t="s">
        <v>3</v>
      </c>
      <c r="O385" s="52" t="s">
        <v>230</v>
      </c>
      <c r="P385" s="47" t="s">
        <v>117</v>
      </c>
      <c r="Q385" s="52" t="s">
        <v>44</v>
      </c>
      <c r="R385" s="52" t="s">
        <v>121</v>
      </c>
      <c r="S385" s="52"/>
      <c r="T385" s="52" t="s">
        <v>3381</v>
      </c>
      <c r="U385" s="52">
        <v>8.33730921E8</v>
      </c>
      <c r="V385" s="52">
        <v>8.33730921E8</v>
      </c>
      <c r="W385" s="52" t="s">
        <v>3382</v>
      </c>
      <c r="X385" s="52" t="s">
        <v>117</v>
      </c>
      <c r="Y385" s="52" t="s">
        <v>121</v>
      </c>
      <c r="Z385" s="52" t="s">
        <v>117</v>
      </c>
      <c r="AA385" s="52" t="s">
        <v>121</v>
      </c>
      <c r="AB385" s="52">
        <v>6.0</v>
      </c>
      <c r="AC385" s="52" t="s">
        <v>121</v>
      </c>
      <c r="AD385" s="52" t="s">
        <v>122</v>
      </c>
      <c r="AE385" s="52" t="s">
        <v>121</v>
      </c>
      <c r="AF385" s="52" t="s">
        <v>122</v>
      </c>
      <c r="AG385" s="52" t="s">
        <v>117</v>
      </c>
      <c r="AH385" s="52" t="s">
        <v>261</v>
      </c>
      <c r="AI385" s="52" t="s">
        <v>117</v>
      </c>
      <c r="AJ385" s="52" t="s">
        <v>121</v>
      </c>
      <c r="AK385" s="52" t="s">
        <v>117</v>
      </c>
      <c r="AL385" s="52" t="s">
        <v>137</v>
      </c>
      <c r="AM385" s="52" t="s">
        <v>123</v>
      </c>
      <c r="AN385" s="52" t="s">
        <v>121</v>
      </c>
      <c r="AO385" s="53"/>
      <c r="AP385" s="53"/>
      <c r="AQ385" s="52" t="s">
        <v>3383</v>
      </c>
      <c r="AR385" s="52" t="s">
        <v>3384</v>
      </c>
      <c r="AS385" s="52" t="s">
        <v>1465</v>
      </c>
      <c r="AT385" s="52" t="s">
        <v>117</v>
      </c>
      <c r="AU385" s="52" t="s">
        <v>117</v>
      </c>
      <c r="AV385" s="52" t="s">
        <v>117</v>
      </c>
      <c r="AW385" s="57"/>
      <c r="AX385" s="53"/>
      <c r="AY385" s="53"/>
      <c r="AZ385" s="53"/>
      <c r="BA385" s="53"/>
      <c r="BB385" s="53"/>
      <c r="BC385" s="54"/>
    </row>
    <row r="386" ht="15.75" customHeight="1">
      <c r="A386" s="51" t="s">
        <v>3385</v>
      </c>
      <c r="B386" s="52">
        <v>43.0</v>
      </c>
      <c r="C386" s="53"/>
      <c r="D386" s="52" t="s">
        <v>3372</v>
      </c>
      <c r="E386" s="52" t="s">
        <v>3386</v>
      </c>
      <c r="F386" s="52" t="s">
        <v>3387</v>
      </c>
      <c r="G386" s="52" t="s">
        <v>109</v>
      </c>
      <c r="H386" s="52" t="s">
        <v>3388</v>
      </c>
      <c r="I386" s="52" t="s">
        <v>111</v>
      </c>
      <c r="J386" s="56">
        <v>39298.0</v>
      </c>
      <c r="K386" s="55" t="s">
        <v>3389</v>
      </c>
      <c r="L386" s="52" t="s">
        <v>149</v>
      </c>
      <c r="M386" s="52" t="s">
        <v>150</v>
      </c>
      <c r="N386" s="52" t="s">
        <v>3</v>
      </c>
      <c r="O386" s="52" t="s">
        <v>175</v>
      </c>
      <c r="P386" s="47" t="s">
        <v>117</v>
      </c>
      <c r="Q386" s="52" t="s">
        <v>50</v>
      </c>
      <c r="R386" s="52" t="s">
        <v>121</v>
      </c>
      <c r="S386" s="55"/>
      <c r="T386" s="55" t="s">
        <v>3390</v>
      </c>
      <c r="U386" s="55" t="s">
        <v>3390</v>
      </c>
      <c r="V386" s="55" t="s">
        <v>3391</v>
      </c>
      <c r="W386" s="52" t="s">
        <v>3392</v>
      </c>
      <c r="X386" s="52" t="s">
        <v>117</v>
      </c>
      <c r="Y386" s="52" t="s">
        <v>117</v>
      </c>
      <c r="Z386" s="52" t="s">
        <v>121</v>
      </c>
      <c r="AA386" s="52" t="s">
        <v>117</v>
      </c>
      <c r="AB386" s="52">
        <v>2.0</v>
      </c>
      <c r="AC386" s="52" t="s">
        <v>121</v>
      </c>
      <c r="AD386" s="52" t="s">
        <v>122</v>
      </c>
      <c r="AE386" s="52" t="s">
        <v>117</v>
      </c>
      <c r="AF386" s="52" t="s">
        <v>3307</v>
      </c>
      <c r="AG386" s="52" t="s">
        <v>117</v>
      </c>
      <c r="AH386" s="52" t="s">
        <v>261</v>
      </c>
      <c r="AI386" s="52" t="s">
        <v>121</v>
      </c>
      <c r="AJ386" s="52" t="s">
        <v>117</v>
      </c>
      <c r="AK386" s="52" t="s">
        <v>117</v>
      </c>
      <c r="AL386" s="52" t="s">
        <v>137</v>
      </c>
      <c r="AM386" s="52" t="s">
        <v>221</v>
      </c>
      <c r="AN386" s="52" t="s">
        <v>121</v>
      </c>
      <c r="AO386" s="53"/>
      <c r="AP386" s="53"/>
      <c r="AQ386" s="52" t="s">
        <v>125</v>
      </c>
      <c r="AR386" s="52" t="s">
        <v>513</v>
      </c>
      <c r="AS386" s="52" t="s">
        <v>355</v>
      </c>
      <c r="AT386" s="52" t="s">
        <v>117</v>
      </c>
      <c r="AU386" s="52" t="s">
        <v>117</v>
      </c>
      <c r="AV386" s="52" t="s">
        <v>117</v>
      </c>
      <c r="AW386" s="52" t="s">
        <v>117</v>
      </c>
      <c r="AX386" s="53"/>
      <c r="AY386" s="53"/>
      <c r="AZ386" s="53"/>
      <c r="BA386" s="53"/>
      <c r="BB386" s="53"/>
      <c r="BC386" s="54"/>
    </row>
    <row r="387" ht="15.75" customHeight="1">
      <c r="A387" s="51" t="s">
        <v>3393</v>
      </c>
      <c r="B387" s="52">
        <v>46.0</v>
      </c>
      <c r="C387" s="53"/>
      <c r="D387" s="52" t="s">
        <v>3372</v>
      </c>
      <c r="E387" s="52" t="s">
        <v>3394</v>
      </c>
      <c r="F387" s="52" t="s">
        <v>3395</v>
      </c>
      <c r="G387" s="52" t="s">
        <v>109</v>
      </c>
      <c r="H387" s="52" t="s">
        <v>3396</v>
      </c>
      <c r="I387" s="52" t="s">
        <v>111</v>
      </c>
      <c r="J387" s="52" t="s">
        <v>3397</v>
      </c>
      <c r="K387" s="55" t="s">
        <v>3398</v>
      </c>
      <c r="L387" s="52" t="s">
        <v>257</v>
      </c>
      <c r="M387" s="52" t="s">
        <v>115</v>
      </c>
      <c r="N387" s="52" t="s">
        <v>3</v>
      </c>
      <c r="O387" s="52" t="s">
        <v>116</v>
      </c>
      <c r="P387" s="47" t="s">
        <v>117</v>
      </c>
      <c r="Q387" s="52" t="s">
        <v>50</v>
      </c>
      <c r="R387" s="52" t="s">
        <v>117</v>
      </c>
      <c r="S387" s="55"/>
      <c r="T387" s="55" t="s">
        <v>3399</v>
      </c>
      <c r="U387" s="55" t="s">
        <v>3399</v>
      </c>
      <c r="V387" s="55" t="s">
        <v>3400</v>
      </c>
      <c r="W387" s="52" t="s">
        <v>3401</v>
      </c>
      <c r="X387" s="52" t="s">
        <v>117</v>
      </c>
      <c r="Y387" s="52" t="s">
        <v>117</v>
      </c>
      <c r="Z387" s="52" t="s">
        <v>121</v>
      </c>
      <c r="AA387" s="52" t="s">
        <v>121</v>
      </c>
      <c r="AB387" s="52">
        <v>7.0</v>
      </c>
      <c r="AC387" s="52" t="s">
        <v>117</v>
      </c>
      <c r="AD387" s="53"/>
      <c r="AE387" s="52" t="s">
        <v>117</v>
      </c>
      <c r="AF387" s="52" t="s">
        <v>1862</v>
      </c>
      <c r="AG387" s="52" t="s">
        <v>121</v>
      </c>
      <c r="AH387" s="52" t="s">
        <v>122</v>
      </c>
      <c r="AI387" s="52" t="s">
        <v>117</v>
      </c>
      <c r="AJ387" s="52" t="s">
        <v>121</v>
      </c>
      <c r="AK387" s="52" t="s">
        <v>121</v>
      </c>
      <c r="AL387" s="52" t="s">
        <v>122</v>
      </c>
      <c r="AM387" s="52" t="s">
        <v>123</v>
      </c>
      <c r="AN387" s="52" t="s">
        <v>121</v>
      </c>
      <c r="AO387" s="53"/>
      <c r="AP387" s="53"/>
      <c r="AQ387" s="52" t="s">
        <v>317</v>
      </c>
      <c r="AR387" s="52" t="s">
        <v>125</v>
      </c>
      <c r="AS387" s="52" t="s">
        <v>237</v>
      </c>
      <c r="AT387" s="52" t="s">
        <v>117</v>
      </c>
      <c r="AU387" s="52" t="s">
        <v>117</v>
      </c>
      <c r="AV387" s="52" t="s">
        <v>117</v>
      </c>
      <c r="AW387" s="52" t="s">
        <v>117</v>
      </c>
      <c r="AX387" s="53"/>
      <c r="AY387" s="53"/>
      <c r="AZ387" s="53"/>
      <c r="BA387" s="53"/>
      <c r="BB387" s="53"/>
      <c r="BC387" s="54"/>
    </row>
    <row r="388" ht="15.75" customHeight="1">
      <c r="A388" s="51" t="s">
        <v>3402</v>
      </c>
      <c r="B388" s="52">
        <v>35.0</v>
      </c>
      <c r="C388" s="53"/>
      <c r="D388" s="52" t="s">
        <v>3403</v>
      </c>
      <c r="E388" s="52" t="s">
        <v>1053</v>
      </c>
      <c r="F388" s="52" t="s">
        <v>3404</v>
      </c>
      <c r="G388" s="52" t="s">
        <v>109</v>
      </c>
      <c r="H388" s="52" t="s">
        <v>3405</v>
      </c>
      <c r="I388" s="52" t="s">
        <v>163</v>
      </c>
      <c r="J388" s="56">
        <v>38937.0</v>
      </c>
      <c r="K388" s="58" t="s">
        <v>3406</v>
      </c>
      <c r="L388" s="52" t="s">
        <v>114</v>
      </c>
      <c r="M388" s="52" t="s">
        <v>115</v>
      </c>
      <c r="N388" s="52" t="s">
        <v>3</v>
      </c>
      <c r="O388" s="52" t="s">
        <v>207</v>
      </c>
      <c r="P388" s="47" t="s">
        <v>117</v>
      </c>
      <c r="Q388" s="52" t="s">
        <v>46</v>
      </c>
      <c r="R388" s="52" t="s">
        <v>121</v>
      </c>
      <c r="S388" s="52"/>
      <c r="T388" s="52" t="s">
        <v>3407</v>
      </c>
      <c r="U388" s="52" t="s">
        <v>3407</v>
      </c>
      <c r="V388" s="52" t="s">
        <v>3408</v>
      </c>
      <c r="W388" s="52" t="s">
        <v>3409</v>
      </c>
      <c r="X388" s="52" t="s">
        <v>117</v>
      </c>
      <c r="Y388" s="52" t="s">
        <v>117</v>
      </c>
      <c r="Z388" s="52" t="s">
        <v>121</v>
      </c>
      <c r="AA388" s="52" t="s">
        <v>121</v>
      </c>
      <c r="AB388" s="52">
        <v>6.0</v>
      </c>
      <c r="AC388" s="52" t="s">
        <v>117</v>
      </c>
      <c r="AD388" s="52" t="s">
        <v>1490</v>
      </c>
      <c r="AE388" s="52" t="s">
        <v>121</v>
      </c>
      <c r="AF388" s="52" t="s">
        <v>122</v>
      </c>
      <c r="AG388" s="52" t="s">
        <v>121</v>
      </c>
      <c r="AH388" s="52" t="s">
        <v>122</v>
      </c>
      <c r="AI388" s="52" t="s">
        <v>117</v>
      </c>
      <c r="AJ388" s="52" t="s">
        <v>121</v>
      </c>
      <c r="AK388" s="52" t="s">
        <v>121</v>
      </c>
      <c r="AL388" s="52" t="s">
        <v>122</v>
      </c>
      <c r="AM388" s="52" t="s">
        <v>123</v>
      </c>
      <c r="AN388" s="52" t="s">
        <v>121</v>
      </c>
      <c r="AO388" s="53"/>
      <c r="AP388" s="53"/>
      <c r="AQ388" s="52" t="s">
        <v>237</v>
      </c>
      <c r="AR388" s="52" t="s">
        <v>139</v>
      </c>
      <c r="AS388" s="52" t="s">
        <v>406</v>
      </c>
      <c r="AT388" s="52" t="s">
        <v>117</v>
      </c>
      <c r="AU388" s="52" t="s">
        <v>117</v>
      </c>
      <c r="AV388" s="52" t="s">
        <v>117</v>
      </c>
      <c r="AW388" s="52" t="s">
        <v>117</v>
      </c>
      <c r="AX388" s="53"/>
      <c r="AY388" s="53"/>
      <c r="AZ388" s="53"/>
      <c r="BA388" s="53"/>
      <c r="BB388" s="53"/>
      <c r="BC388" s="54"/>
    </row>
    <row r="389" ht="15.75" customHeight="1">
      <c r="A389" s="51" t="s">
        <v>3410</v>
      </c>
      <c r="B389" s="52">
        <v>41.0</v>
      </c>
      <c r="C389" s="53"/>
      <c r="D389" s="52" t="s">
        <v>3411</v>
      </c>
      <c r="E389" s="52" t="s">
        <v>3412</v>
      </c>
      <c r="F389" s="52" t="s">
        <v>3413</v>
      </c>
      <c r="G389" s="52" t="s">
        <v>109</v>
      </c>
      <c r="H389" s="52" t="s">
        <v>3414</v>
      </c>
      <c r="I389" s="52" t="s">
        <v>111</v>
      </c>
      <c r="J389" s="52" t="s">
        <v>3013</v>
      </c>
      <c r="K389" s="55" t="s">
        <v>3415</v>
      </c>
      <c r="L389" s="52" t="s">
        <v>257</v>
      </c>
      <c r="M389" s="52" t="s">
        <v>115</v>
      </c>
      <c r="N389" s="52" t="s">
        <v>3</v>
      </c>
      <c r="O389" s="52" t="s">
        <v>116</v>
      </c>
      <c r="P389" s="47" t="s">
        <v>117</v>
      </c>
      <c r="Q389" s="52" t="s">
        <v>50</v>
      </c>
      <c r="R389" s="52" t="s">
        <v>117</v>
      </c>
      <c r="S389" s="55"/>
      <c r="T389" s="55" t="s">
        <v>3416</v>
      </c>
      <c r="U389" s="55" t="s">
        <v>3417</v>
      </c>
      <c r="V389" s="55" t="s">
        <v>3416</v>
      </c>
      <c r="W389" s="52" t="s">
        <v>3418</v>
      </c>
      <c r="X389" s="52" t="s">
        <v>117</v>
      </c>
      <c r="Y389" s="52" t="s">
        <v>117</v>
      </c>
      <c r="Z389" s="52" t="s">
        <v>117</v>
      </c>
      <c r="AA389" s="52" t="s">
        <v>117</v>
      </c>
      <c r="AB389" s="52">
        <v>8.0</v>
      </c>
      <c r="AC389" s="52" t="s">
        <v>121</v>
      </c>
      <c r="AD389" s="52" t="s">
        <v>122</v>
      </c>
      <c r="AE389" s="52" t="s">
        <v>117</v>
      </c>
      <c r="AF389" s="52" t="s">
        <v>3419</v>
      </c>
      <c r="AG389" s="52" t="s">
        <v>117</v>
      </c>
      <c r="AH389" s="52" t="s">
        <v>3420</v>
      </c>
      <c r="AI389" s="52" t="s">
        <v>121</v>
      </c>
      <c r="AJ389" s="52" t="s">
        <v>117</v>
      </c>
      <c r="AK389" s="52" t="s">
        <v>121</v>
      </c>
      <c r="AL389" s="52" t="s">
        <v>122</v>
      </c>
      <c r="AM389" s="52" t="s">
        <v>138</v>
      </c>
      <c r="AN389" s="52" t="s">
        <v>121</v>
      </c>
      <c r="AO389" s="53"/>
      <c r="AP389" s="53"/>
      <c r="AQ389" s="52" t="s">
        <v>125</v>
      </c>
      <c r="AR389" s="52" t="s">
        <v>181</v>
      </c>
      <c r="AS389" s="52" t="s">
        <v>429</v>
      </c>
      <c r="AT389" s="52" t="s">
        <v>117</v>
      </c>
      <c r="AU389" s="52" t="s">
        <v>117</v>
      </c>
      <c r="AV389" s="52" t="s">
        <v>117</v>
      </c>
      <c r="AW389" s="52" t="s">
        <v>117</v>
      </c>
      <c r="AX389" s="53"/>
      <c r="AY389" s="53"/>
      <c r="AZ389" s="53"/>
      <c r="BA389" s="53"/>
      <c r="BB389" s="53"/>
      <c r="BC389" s="54"/>
    </row>
    <row r="390" ht="15.75" customHeight="1">
      <c r="A390" s="51" t="s">
        <v>3421</v>
      </c>
      <c r="B390" s="52">
        <v>37.0</v>
      </c>
      <c r="C390" s="53"/>
      <c r="D390" s="52" t="s">
        <v>3422</v>
      </c>
      <c r="E390" s="52" t="s">
        <v>3423</v>
      </c>
      <c r="F390" s="52" t="s">
        <v>3424</v>
      </c>
      <c r="G390" s="52" t="s">
        <v>109</v>
      </c>
      <c r="H390" s="52" t="s">
        <v>3425</v>
      </c>
      <c r="I390" s="52" t="s">
        <v>111</v>
      </c>
      <c r="J390" s="52" t="s">
        <v>3426</v>
      </c>
      <c r="K390" s="52">
        <v>8.07220199085E11</v>
      </c>
      <c r="L390" s="52" t="s">
        <v>676</v>
      </c>
      <c r="M390" s="52" t="s">
        <v>246</v>
      </c>
      <c r="N390" s="52" t="s">
        <v>42</v>
      </c>
      <c r="O390" s="52" t="s">
        <v>272</v>
      </c>
      <c r="P390" s="48"/>
      <c r="Q390" s="52" t="s">
        <v>44</v>
      </c>
      <c r="R390" s="52" t="s">
        <v>121</v>
      </c>
      <c r="S390" s="52"/>
      <c r="T390" s="52">
        <v>7.87849381E8</v>
      </c>
      <c r="U390" s="52">
        <v>7.87849381E8</v>
      </c>
      <c r="V390" s="52">
        <v>7.85991289E8</v>
      </c>
      <c r="W390" s="52" t="s">
        <v>3427</v>
      </c>
      <c r="X390" s="52" t="s">
        <v>117</v>
      </c>
      <c r="Y390" s="52" t="s">
        <v>121</v>
      </c>
      <c r="Z390" s="52" t="s">
        <v>117</v>
      </c>
      <c r="AA390" s="52" t="s">
        <v>121</v>
      </c>
      <c r="AB390" s="52">
        <v>5.0</v>
      </c>
      <c r="AC390" s="52" t="s">
        <v>121</v>
      </c>
      <c r="AD390" s="53"/>
      <c r="AE390" s="52" t="s">
        <v>121</v>
      </c>
      <c r="AF390" s="53"/>
      <c r="AG390" s="52" t="s">
        <v>121</v>
      </c>
      <c r="AH390" s="53"/>
      <c r="AI390" s="52" t="s">
        <v>117</v>
      </c>
      <c r="AJ390" s="52" t="s">
        <v>121</v>
      </c>
      <c r="AK390" s="52" t="s">
        <v>117</v>
      </c>
      <c r="AL390" s="52" t="s">
        <v>137</v>
      </c>
      <c r="AM390" s="52" t="s">
        <v>138</v>
      </c>
      <c r="AN390" s="52" t="s">
        <v>121</v>
      </c>
      <c r="AO390" s="53"/>
      <c r="AP390" s="53"/>
      <c r="AQ390" s="53"/>
      <c r="AR390" s="53"/>
      <c r="AS390" s="53"/>
      <c r="AT390" s="52" t="s">
        <v>117</v>
      </c>
      <c r="AU390" s="52" t="s">
        <v>117</v>
      </c>
      <c r="AV390" s="52" t="s">
        <v>117</v>
      </c>
      <c r="AW390" s="57"/>
      <c r="AX390" s="53"/>
      <c r="AY390" s="53"/>
      <c r="AZ390" s="53"/>
      <c r="BA390" s="53"/>
      <c r="BB390" s="53"/>
      <c r="BC390" s="54"/>
    </row>
    <row r="391" ht="15.75" customHeight="1">
      <c r="A391" s="51" t="s">
        <v>3428</v>
      </c>
      <c r="B391" s="52">
        <v>38.0</v>
      </c>
      <c r="C391" s="53"/>
      <c r="D391" s="52" t="s">
        <v>3429</v>
      </c>
      <c r="E391" s="52" t="s">
        <v>3430</v>
      </c>
      <c r="F391" s="52" t="s">
        <v>3431</v>
      </c>
      <c r="G391" s="52" t="s">
        <v>109</v>
      </c>
      <c r="H391" s="52" t="s">
        <v>3432</v>
      </c>
      <c r="I391" s="52" t="s">
        <v>163</v>
      </c>
      <c r="J391" s="52" t="s">
        <v>3433</v>
      </c>
      <c r="K391" s="55" t="s">
        <v>3434</v>
      </c>
      <c r="L391" s="52" t="s">
        <v>257</v>
      </c>
      <c r="M391" s="52" t="s">
        <v>115</v>
      </c>
      <c r="N391" s="52" t="s">
        <v>3</v>
      </c>
      <c r="O391" s="52" t="s">
        <v>312</v>
      </c>
      <c r="P391" s="47" t="s">
        <v>117</v>
      </c>
      <c r="Q391" s="52" t="s">
        <v>50</v>
      </c>
      <c r="R391" s="52" t="s">
        <v>121</v>
      </c>
      <c r="S391" s="55"/>
      <c r="T391" s="55" t="s">
        <v>3435</v>
      </c>
      <c r="U391" s="55" t="s">
        <v>3435</v>
      </c>
      <c r="V391" s="55" t="s">
        <v>3436</v>
      </c>
      <c r="W391" s="52" t="s">
        <v>3437</v>
      </c>
      <c r="X391" s="52" t="s">
        <v>117</v>
      </c>
      <c r="Y391" s="52" t="s">
        <v>117</v>
      </c>
      <c r="Z391" s="52" t="s">
        <v>117</v>
      </c>
      <c r="AA391" s="52" t="s">
        <v>117</v>
      </c>
      <c r="AB391" s="52">
        <v>5.0</v>
      </c>
      <c r="AC391" s="52" t="s">
        <v>121</v>
      </c>
      <c r="AD391" s="52" t="s">
        <v>122</v>
      </c>
      <c r="AE391" s="52" t="s">
        <v>121</v>
      </c>
      <c r="AF391" s="52" t="s">
        <v>122</v>
      </c>
      <c r="AG391" s="52" t="s">
        <v>121</v>
      </c>
      <c r="AH391" s="52" t="s">
        <v>122</v>
      </c>
      <c r="AI391" s="52" t="s">
        <v>117</v>
      </c>
      <c r="AJ391" s="52" t="s">
        <v>117</v>
      </c>
      <c r="AK391" s="52" t="s">
        <v>121</v>
      </c>
      <c r="AL391" s="52" t="s">
        <v>122</v>
      </c>
      <c r="AM391" s="52" t="s">
        <v>221</v>
      </c>
      <c r="AN391" s="52" t="s">
        <v>121</v>
      </c>
      <c r="AO391" s="53"/>
      <c r="AP391" s="53"/>
      <c r="AQ391" s="52" t="s">
        <v>317</v>
      </c>
      <c r="AR391" s="53"/>
      <c r="AS391" s="53"/>
      <c r="AT391" s="52" t="s">
        <v>117</v>
      </c>
      <c r="AU391" s="52" t="s">
        <v>117</v>
      </c>
      <c r="AV391" s="52" t="s">
        <v>117</v>
      </c>
      <c r="AW391" s="52" t="s">
        <v>117</v>
      </c>
      <c r="AX391" s="53"/>
      <c r="AY391" s="53"/>
      <c r="AZ391" s="53"/>
      <c r="BA391" s="53"/>
      <c r="BB391" s="53"/>
      <c r="BC391" s="54"/>
    </row>
    <row r="392" ht="15.75" customHeight="1">
      <c r="A392" s="51" t="s">
        <v>3438</v>
      </c>
      <c r="B392" s="52">
        <v>38.0</v>
      </c>
      <c r="C392" s="53"/>
      <c r="D392" s="52" t="s">
        <v>3439</v>
      </c>
      <c r="E392" s="52" t="s">
        <v>3440</v>
      </c>
      <c r="F392" s="52" t="s">
        <v>3441</v>
      </c>
      <c r="G392" s="52" t="s">
        <v>109</v>
      </c>
      <c r="H392" s="52" t="s">
        <v>3442</v>
      </c>
      <c r="I392" s="52" t="s">
        <v>111</v>
      </c>
      <c r="J392" s="52" t="s">
        <v>3443</v>
      </c>
      <c r="K392" s="53"/>
      <c r="L392" s="52" t="s">
        <v>648</v>
      </c>
      <c r="M392" s="52" t="s">
        <v>206</v>
      </c>
      <c r="N392" s="52" t="s">
        <v>3</v>
      </c>
      <c r="O392" s="52" t="s">
        <v>175</v>
      </c>
      <c r="P392" s="47" t="s">
        <v>117</v>
      </c>
      <c r="Q392" s="52" t="s">
        <v>48</v>
      </c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7"/>
      <c r="AJ392" s="53"/>
      <c r="AK392" s="53"/>
      <c r="AL392" s="57"/>
      <c r="AM392" s="53"/>
      <c r="AN392" s="52" t="s">
        <v>117</v>
      </c>
      <c r="AO392" s="53"/>
      <c r="AP392" s="53"/>
      <c r="AQ392" s="53"/>
      <c r="AR392" s="53"/>
      <c r="AS392" s="53"/>
      <c r="AT392" s="52" t="s">
        <v>117</v>
      </c>
      <c r="AU392" s="52" t="s">
        <v>117</v>
      </c>
      <c r="AV392" s="52" t="s">
        <v>117</v>
      </c>
      <c r="AW392" s="57"/>
      <c r="AX392" s="53"/>
      <c r="AY392" s="53"/>
      <c r="AZ392" s="53"/>
      <c r="BA392" s="53"/>
      <c r="BB392" s="53"/>
      <c r="BC392" s="54"/>
    </row>
    <row r="393" ht="15.75" customHeight="1">
      <c r="A393" s="63" t="s">
        <v>3444</v>
      </c>
      <c r="B393" s="64">
        <v>36.0</v>
      </c>
      <c r="C393" s="65"/>
      <c r="D393" s="64" t="s">
        <v>3445</v>
      </c>
      <c r="E393" s="64" t="s">
        <v>3446</v>
      </c>
      <c r="F393" s="64" t="s">
        <v>3447</v>
      </c>
      <c r="G393" s="64" t="s">
        <v>109</v>
      </c>
      <c r="H393" s="64" t="s">
        <v>3448</v>
      </c>
      <c r="I393" s="64" t="s">
        <v>111</v>
      </c>
      <c r="J393" s="64" t="s">
        <v>3449</v>
      </c>
      <c r="K393" s="65"/>
      <c r="L393" s="64" t="s">
        <v>245</v>
      </c>
      <c r="M393" s="64" t="s">
        <v>246</v>
      </c>
      <c r="N393" s="64" t="s">
        <v>42</v>
      </c>
      <c r="O393" s="64" t="s">
        <v>116</v>
      </c>
      <c r="P393" s="48"/>
      <c r="Q393" s="52" t="s">
        <v>44</v>
      </c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6"/>
      <c r="AJ393" s="65"/>
      <c r="AK393" s="65"/>
      <c r="AL393" s="66"/>
      <c r="AM393" s="65"/>
      <c r="AN393" s="65"/>
      <c r="AO393" s="65"/>
      <c r="AP393" s="65"/>
      <c r="AQ393" s="65"/>
      <c r="AR393" s="65"/>
      <c r="AS393" s="65"/>
      <c r="AT393" s="52" t="s">
        <v>117</v>
      </c>
      <c r="AU393" s="52" t="s">
        <v>117</v>
      </c>
      <c r="AV393" s="52" t="s">
        <v>117</v>
      </c>
      <c r="AW393" s="66"/>
      <c r="AX393" s="65"/>
      <c r="AY393" s="65"/>
      <c r="AZ393" s="65"/>
      <c r="BA393" s="65"/>
      <c r="BB393" s="65"/>
      <c r="BC393" s="67"/>
    </row>
    <row r="394" ht="15.75" customHeight="1">
      <c r="A394" s="51" t="s">
        <v>3450</v>
      </c>
      <c r="B394" s="52">
        <v>41.0</v>
      </c>
      <c r="C394" s="53"/>
      <c r="D394" s="52" t="s">
        <v>3451</v>
      </c>
      <c r="E394" s="52" t="s">
        <v>3452</v>
      </c>
      <c r="F394" s="52" t="s">
        <v>3453</v>
      </c>
      <c r="G394" s="52" t="s">
        <v>109</v>
      </c>
      <c r="H394" s="52" t="s">
        <v>3454</v>
      </c>
      <c r="I394" s="52" t="s">
        <v>163</v>
      </c>
      <c r="J394" s="56">
        <v>39272.0</v>
      </c>
      <c r="K394" s="58" t="s">
        <v>3455</v>
      </c>
      <c r="L394" s="52" t="s">
        <v>114</v>
      </c>
      <c r="M394" s="52" t="s">
        <v>115</v>
      </c>
      <c r="N394" s="52" t="s">
        <v>3</v>
      </c>
      <c r="O394" s="52" t="s">
        <v>116</v>
      </c>
      <c r="P394" s="47" t="s">
        <v>117</v>
      </c>
      <c r="Q394" s="52" t="s">
        <v>46</v>
      </c>
      <c r="R394" s="52" t="s">
        <v>117</v>
      </c>
      <c r="S394" s="52"/>
      <c r="T394" s="52" t="s">
        <v>3456</v>
      </c>
      <c r="U394" s="52" t="s">
        <v>3456</v>
      </c>
      <c r="V394" s="52" t="s">
        <v>3457</v>
      </c>
      <c r="W394" s="52" t="s">
        <v>3458</v>
      </c>
      <c r="X394" s="52" t="s">
        <v>117</v>
      </c>
      <c r="Y394" s="52" t="s">
        <v>117</v>
      </c>
      <c r="Z394" s="52" t="s">
        <v>117</v>
      </c>
      <c r="AA394" s="52" t="s">
        <v>121</v>
      </c>
      <c r="AB394" s="52">
        <v>3.0</v>
      </c>
      <c r="AC394" s="52" t="s">
        <v>117</v>
      </c>
      <c r="AD394" s="52" t="s">
        <v>3459</v>
      </c>
      <c r="AE394" s="52" t="s">
        <v>121</v>
      </c>
      <c r="AF394" s="52" t="s">
        <v>122</v>
      </c>
      <c r="AG394" s="52" t="s">
        <v>117</v>
      </c>
      <c r="AH394" s="52" t="s">
        <v>2223</v>
      </c>
      <c r="AI394" s="52" t="s">
        <v>117</v>
      </c>
      <c r="AJ394" s="52" t="s">
        <v>121</v>
      </c>
      <c r="AK394" s="52" t="s">
        <v>117</v>
      </c>
      <c r="AL394" s="52" t="s">
        <v>137</v>
      </c>
      <c r="AM394" s="52" t="s">
        <v>138</v>
      </c>
      <c r="AN394" s="52" t="s">
        <v>121</v>
      </c>
      <c r="AO394" s="53"/>
      <c r="AP394" s="53"/>
      <c r="AQ394" s="52" t="s">
        <v>734</v>
      </c>
      <c r="AR394" s="52" t="s">
        <v>181</v>
      </c>
      <c r="AS394" s="52" t="s">
        <v>355</v>
      </c>
      <c r="AT394" s="52" t="s">
        <v>117</v>
      </c>
      <c r="AU394" s="52" t="s">
        <v>117</v>
      </c>
      <c r="AV394" s="52" t="s">
        <v>117</v>
      </c>
      <c r="AW394" s="52" t="s">
        <v>117</v>
      </c>
      <c r="AX394" s="53"/>
      <c r="AY394" s="53"/>
      <c r="AZ394" s="53"/>
      <c r="BA394" s="53"/>
      <c r="BB394" s="53"/>
      <c r="BC394" s="54"/>
    </row>
    <row r="395" ht="15.75" customHeight="1">
      <c r="A395" s="51" t="s">
        <v>3460</v>
      </c>
      <c r="B395" s="52">
        <v>35.0</v>
      </c>
      <c r="C395" s="53"/>
      <c r="D395" s="52" t="s">
        <v>3461</v>
      </c>
      <c r="E395" s="52" t="s">
        <v>3462</v>
      </c>
      <c r="F395" s="52" t="s">
        <v>3463</v>
      </c>
      <c r="G395" s="52" t="s">
        <v>109</v>
      </c>
      <c r="H395" s="52" t="s">
        <v>3464</v>
      </c>
      <c r="I395" s="52" t="s">
        <v>111</v>
      </c>
      <c r="J395" s="56">
        <v>39145.0</v>
      </c>
      <c r="K395" s="55" t="s">
        <v>3465</v>
      </c>
      <c r="L395" s="52" t="s">
        <v>257</v>
      </c>
      <c r="M395" s="52" t="s">
        <v>115</v>
      </c>
      <c r="N395" s="52" t="s">
        <v>3</v>
      </c>
      <c r="O395" s="52" t="s">
        <v>1440</v>
      </c>
      <c r="P395" s="47" t="s">
        <v>117</v>
      </c>
      <c r="Q395" s="52" t="s">
        <v>50</v>
      </c>
      <c r="R395" s="52" t="s">
        <v>121</v>
      </c>
      <c r="S395" s="55"/>
      <c r="T395" s="55" t="s">
        <v>3466</v>
      </c>
      <c r="U395" s="55" t="s">
        <v>3466</v>
      </c>
      <c r="V395" s="55" t="s">
        <v>3467</v>
      </c>
      <c r="W395" s="52" t="s">
        <v>3468</v>
      </c>
      <c r="X395" s="52" t="s">
        <v>117</v>
      </c>
      <c r="Y395" s="52" t="s">
        <v>117</v>
      </c>
      <c r="Z395" s="52" t="s">
        <v>117</v>
      </c>
      <c r="AA395" s="52" t="s">
        <v>121</v>
      </c>
      <c r="AB395" s="52">
        <v>3.0</v>
      </c>
      <c r="AC395" s="52" t="s">
        <v>117</v>
      </c>
      <c r="AD395" s="52" t="s">
        <v>23</v>
      </c>
      <c r="AE395" s="52" t="s">
        <v>121</v>
      </c>
      <c r="AF395" s="52" t="s">
        <v>122</v>
      </c>
      <c r="AG395" s="52" t="s">
        <v>121</v>
      </c>
      <c r="AH395" s="52" t="s">
        <v>122</v>
      </c>
      <c r="AI395" s="52" t="s">
        <v>117</v>
      </c>
      <c r="AJ395" s="52" t="s">
        <v>121</v>
      </c>
      <c r="AK395" s="52" t="s">
        <v>117</v>
      </c>
      <c r="AL395" s="52" t="s">
        <v>137</v>
      </c>
      <c r="AM395" s="52" t="s">
        <v>138</v>
      </c>
      <c r="AN395" s="52" t="s">
        <v>121</v>
      </c>
      <c r="AO395" s="53"/>
      <c r="AP395" s="53"/>
      <c r="AQ395" s="52" t="s">
        <v>406</v>
      </c>
      <c r="AR395" s="52" t="s">
        <v>263</v>
      </c>
      <c r="AS395" s="52" t="s">
        <v>533</v>
      </c>
      <c r="AT395" s="52" t="s">
        <v>117</v>
      </c>
      <c r="AU395" s="52" t="s">
        <v>117</v>
      </c>
      <c r="AV395" s="52" t="s">
        <v>117</v>
      </c>
      <c r="AW395" s="52" t="s">
        <v>117</v>
      </c>
      <c r="AX395" s="53"/>
      <c r="AY395" s="53"/>
      <c r="AZ395" s="53"/>
      <c r="BA395" s="53"/>
      <c r="BB395" s="53"/>
      <c r="BC395" s="54"/>
    </row>
    <row r="396" ht="15.75" customHeight="1">
      <c r="A396" s="51" t="s">
        <v>3469</v>
      </c>
      <c r="B396" s="52">
        <v>38.0</v>
      </c>
      <c r="C396" s="53"/>
      <c r="D396" s="52" t="s">
        <v>3470</v>
      </c>
      <c r="E396" s="52" t="s">
        <v>3471</v>
      </c>
      <c r="F396" s="52" t="s">
        <v>3472</v>
      </c>
      <c r="G396" s="52" t="s">
        <v>109</v>
      </c>
      <c r="H396" s="52" t="s">
        <v>3473</v>
      </c>
      <c r="I396" s="52" t="s">
        <v>163</v>
      </c>
      <c r="J396" s="52" t="s">
        <v>3474</v>
      </c>
      <c r="K396" s="55" t="s">
        <v>3475</v>
      </c>
      <c r="L396" s="52" t="s">
        <v>149</v>
      </c>
      <c r="M396" s="52" t="s">
        <v>150</v>
      </c>
      <c r="N396" s="52" t="s">
        <v>3</v>
      </c>
      <c r="O396" s="52" t="s">
        <v>175</v>
      </c>
      <c r="P396" s="47" t="s">
        <v>117</v>
      </c>
      <c r="Q396" s="52" t="s">
        <v>50</v>
      </c>
      <c r="R396" s="52" t="s">
        <v>121</v>
      </c>
      <c r="S396" s="55"/>
      <c r="T396" s="55" t="s">
        <v>3476</v>
      </c>
      <c r="U396" s="55" t="s">
        <v>3477</v>
      </c>
      <c r="V396" s="55" t="s">
        <v>3478</v>
      </c>
      <c r="W396" s="52" t="s">
        <v>3479</v>
      </c>
      <c r="X396" s="52" t="s">
        <v>117</v>
      </c>
      <c r="Y396" s="52" t="s">
        <v>117</v>
      </c>
      <c r="Z396" s="52" t="s">
        <v>117</v>
      </c>
      <c r="AA396" s="52" t="s">
        <v>121</v>
      </c>
      <c r="AB396" s="52">
        <v>9.0</v>
      </c>
      <c r="AC396" s="52" t="s">
        <v>121</v>
      </c>
      <c r="AD396" s="52" t="s">
        <v>122</v>
      </c>
      <c r="AE396" s="52" t="s">
        <v>121</v>
      </c>
      <c r="AF396" s="52" t="s">
        <v>122</v>
      </c>
      <c r="AG396" s="52" t="s">
        <v>117</v>
      </c>
      <c r="AH396" s="52" t="s">
        <v>3480</v>
      </c>
      <c r="AI396" s="52" t="s">
        <v>117</v>
      </c>
      <c r="AJ396" s="52" t="s">
        <v>117</v>
      </c>
      <c r="AK396" s="52" t="s">
        <v>117</v>
      </c>
      <c r="AL396" s="52" t="s">
        <v>137</v>
      </c>
      <c r="AM396" s="52" t="s">
        <v>138</v>
      </c>
      <c r="AN396" s="52" t="s">
        <v>121</v>
      </c>
      <c r="AO396" s="53"/>
      <c r="AP396" s="53"/>
      <c r="AQ396" s="52" t="s">
        <v>125</v>
      </c>
      <c r="AR396" s="52" t="s">
        <v>513</v>
      </c>
      <c r="AS396" s="52" t="s">
        <v>180</v>
      </c>
      <c r="AT396" s="52" t="s">
        <v>117</v>
      </c>
      <c r="AU396" s="52" t="s">
        <v>117</v>
      </c>
      <c r="AV396" s="52" t="s">
        <v>117</v>
      </c>
      <c r="AW396" s="52" t="s">
        <v>117</v>
      </c>
      <c r="AX396" s="53"/>
      <c r="AY396" s="53"/>
      <c r="AZ396" s="53"/>
      <c r="BA396" s="53"/>
      <c r="BB396" s="53"/>
      <c r="BC396" s="54"/>
    </row>
    <row r="397" ht="15.75" customHeight="1">
      <c r="A397" s="51" t="s">
        <v>3481</v>
      </c>
      <c r="B397" s="52">
        <v>38.0</v>
      </c>
      <c r="C397" s="53"/>
      <c r="D397" s="52" t="s">
        <v>3470</v>
      </c>
      <c r="E397" s="52" t="s">
        <v>3482</v>
      </c>
      <c r="F397" s="52" t="s">
        <v>3483</v>
      </c>
      <c r="G397" s="52" t="s">
        <v>109</v>
      </c>
      <c r="H397" s="52" t="s">
        <v>3484</v>
      </c>
      <c r="I397" s="52" t="s">
        <v>111</v>
      </c>
      <c r="J397" s="56">
        <v>39210.0</v>
      </c>
      <c r="K397" s="55" t="s">
        <v>3485</v>
      </c>
      <c r="L397" s="52" t="s">
        <v>257</v>
      </c>
      <c r="M397" s="52" t="s">
        <v>115</v>
      </c>
      <c r="N397" s="52" t="s">
        <v>3</v>
      </c>
      <c r="O397" s="52" t="s">
        <v>1440</v>
      </c>
      <c r="P397" s="47" t="s">
        <v>117</v>
      </c>
      <c r="Q397" s="52" t="s">
        <v>50</v>
      </c>
      <c r="R397" s="52" t="s">
        <v>121</v>
      </c>
      <c r="S397" s="55"/>
      <c r="T397" s="55" t="s">
        <v>3486</v>
      </c>
      <c r="U397" s="55" t="s">
        <v>3486</v>
      </c>
      <c r="V397" s="55" t="s">
        <v>3487</v>
      </c>
      <c r="W397" s="52" t="s">
        <v>3488</v>
      </c>
      <c r="X397" s="52" t="s">
        <v>117</v>
      </c>
      <c r="Y397" s="52" t="s">
        <v>117</v>
      </c>
      <c r="Z397" s="52" t="s">
        <v>121</v>
      </c>
      <c r="AA397" s="52" t="s">
        <v>121</v>
      </c>
      <c r="AB397" s="52">
        <v>3.0</v>
      </c>
      <c r="AC397" s="52" t="s">
        <v>121</v>
      </c>
      <c r="AD397" s="52" t="s">
        <v>122</v>
      </c>
      <c r="AE397" s="52" t="s">
        <v>121</v>
      </c>
      <c r="AF397" s="52" t="s">
        <v>122</v>
      </c>
      <c r="AG397" s="52" t="s">
        <v>121</v>
      </c>
      <c r="AH397" s="52" t="s">
        <v>122</v>
      </c>
      <c r="AI397" s="52" t="s">
        <v>121</v>
      </c>
      <c r="AJ397" s="52" t="s">
        <v>121</v>
      </c>
      <c r="AK397" s="52" t="s">
        <v>117</v>
      </c>
      <c r="AL397" s="52" t="s">
        <v>137</v>
      </c>
      <c r="AM397" s="52" t="s">
        <v>354</v>
      </c>
      <c r="AN397" s="52" t="s">
        <v>121</v>
      </c>
      <c r="AO397" s="53"/>
      <c r="AP397" s="53"/>
      <c r="AQ397" s="52" t="s">
        <v>406</v>
      </c>
      <c r="AR397" s="52" t="s">
        <v>263</v>
      </c>
      <c r="AS397" s="52" t="s">
        <v>237</v>
      </c>
      <c r="AT397" s="52" t="s">
        <v>117</v>
      </c>
      <c r="AU397" s="52" t="s">
        <v>117</v>
      </c>
      <c r="AV397" s="52" t="s">
        <v>117</v>
      </c>
      <c r="AW397" s="52" t="s">
        <v>117</v>
      </c>
      <c r="AX397" s="53"/>
      <c r="AY397" s="53"/>
      <c r="AZ397" s="53"/>
      <c r="BA397" s="53"/>
      <c r="BB397" s="53"/>
      <c r="BC397" s="54"/>
    </row>
    <row r="398" ht="15.75" customHeight="1">
      <c r="A398" s="51" t="s">
        <v>3489</v>
      </c>
      <c r="B398" s="52">
        <v>41.0</v>
      </c>
      <c r="C398" s="53"/>
      <c r="D398" s="52" t="s">
        <v>3490</v>
      </c>
      <c r="E398" s="52" t="s">
        <v>3491</v>
      </c>
      <c r="F398" s="52" t="s">
        <v>3492</v>
      </c>
      <c r="G398" s="52" t="s">
        <v>109</v>
      </c>
      <c r="H398" s="52" t="s">
        <v>3493</v>
      </c>
      <c r="I398" s="52" t="s">
        <v>163</v>
      </c>
      <c r="J398" s="52" t="s">
        <v>3494</v>
      </c>
      <c r="K398" s="53"/>
      <c r="L398" s="52" t="s">
        <v>779</v>
      </c>
      <c r="M398" s="52" t="s">
        <v>271</v>
      </c>
      <c r="N398" s="52" t="s">
        <v>3</v>
      </c>
      <c r="O398" s="53"/>
      <c r="P398" s="47" t="s">
        <v>121</v>
      </c>
      <c r="Q398" s="52" t="s">
        <v>48</v>
      </c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7"/>
      <c r="AH398" s="53"/>
      <c r="AI398" s="57"/>
      <c r="AJ398" s="53"/>
      <c r="AK398" s="53"/>
      <c r="AL398" s="57"/>
      <c r="AM398" s="57"/>
      <c r="AN398" s="57"/>
      <c r="AO398" s="76"/>
      <c r="AP398" s="77"/>
      <c r="AQ398" s="53"/>
      <c r="AR398" s="53"/>
      <c r="AS398" s="53"/>
      <c r="AT398" s="53"/>
      <c r="AU398" s="53"/>
      <c r="AV398" s="52" t="s">
        <v>121</v>
      </c>
      <c r="AW398" s="53"/>
      <c r="AX398" s="53"/>
      <c r="AY398" s="53"/>
      <c r="AZ398" s="53"/>
      <c r="BA398" s="53"/>
      <c r="BB398" s="53"/>
      <c r="BC398" s="54"/>
    </row>
    <row r="399" ht="15.75" customHeight="1">
      <c r="A399" s="51" t="s">
        <v>3495</v>
      </c>
      <c r="B399" s="53"/>
      <c r="C399" s="53"/>
      <c r="D399" s="52" t="s">
        <v>3496</v>
      </c>
      <c r="E399" s="52" t="s">
        <v>3497</v>
      </c>
      <c r="F399" s="52" t="s">
        <v>3498</v>
      </c>
      <c r="G399" s="52" t="s">
        <v>109</v>
      </c>
      <c r="H399" s="52" t="s">
        <v>3499</v>
      </c>
      <c r="I399" s="57"/>
      <c r="J399" s="56">
        <v>39211.0</v>
      </c>
      <c r="K399" s="55" t="s">
        <v>3500</v>
      </c>
      <c r="L399" s="52" t="s">
        <v>487</v>
      </c>
      <c r="M399" s="53"/>
      <c r="N399" s="52" t="s">
        <v>3</v>
      </c>
      <c r="O399" s="52" t="s">
        <v>272</v>
      </c>
      <c r="P399" s="48"/>
      <c r="Q399" s="52" t="s">
        <v>48</v>
      </c>
      <c r="R399" s="52" t="s">
        <v>121</v>
      </c>
      <c r="S399" s="55"/>
      <c r="T399" s="55" t="s">
        <v>3501</v>
      </c>
      <c r="U399" s="55" t="s">
        <v>3501</v>
      </c>
      <c r="V399" s="55" t="s">
        <v>3502</v>
      </c>
      <c r="W399" s="52" t="s">
        <v>3503</v>
      </c>
      <c r="X399" s="52" t="s">
        <v>117</v>
      </c>
      <c r="Y399" s="52" t="s">
        <v>117</v>
      </c>
      <c r="Z399" s="52" t="s">
        <v>117</v>
      </c>
      <c r="AA399" s="52" t="s">
        <v>117</v>
      </c>
      <c r="AB399" s="52">
        <v>5.0</v>
      </c>
      <c r="AC399" s="52" t="s">
        <v>121</v>
      </c>
      <c r="AD399" s="52" t="s">
        <v>122</v>
      </c>
      <c r="AE399" s="52" t="s">
        <v>117</v>
      </c>
      <c r="AF399" s="52" t="s">
        <v>3504</v>
      </c>
      <c r="AG399" s="52" t="s">
        <v>121</v>
      </c>
      <c r="AH399" s="52" t="s">
        <v>122</v>
      </c>
      <c r="AI399" s="52" t="s">
        <v>117</v>
      </c>
      <c r="AJ399" s="52" t="s">
        <v>117</v>
      </c>
      <c r="AK399" s="52" t="s">
        <v>121</v>
      </c>
      <c r="AL399" s="52" t="s">
        <v>122</v>
      </c>
      <c r="AM399" s="52" t="s">
        <v>123</v>
      </c>
      <c r="AN399" s="52" t="s">
        <v>121</v>
      </c>
      <c r="AO399" s="48"/>
      <c r="AP399" s="53"/>
      <c r="AQ399" s="52" t="s">
        <v>125</v>
      </c>
      <c r="AR399" s="52" t="s">
        <v>406</v>
      </c>
      <c r="AS399" s="53"/>
      <c r="AT399" s="52" t="s">
        <v>117</v>
      </c>
      <c r="AU399" s="52" t="s">
        <v>117</v>
      </c>
      <c r="AV399" s="52" t="s">
        <v>117</v>
      </c>
      <c r="AW399" s="57"/>
      <c r="AX399" s="53"/>
      <c r="AY399" s="53"/>
      <c r="AZ399" s="53"/>
      <c r="BA399" s="53"/>
      <c r="BB399" s="53"/>
      <c r="BC399" s="54"/>
    </row>
    <row r="400" ht="15.75" customHeight="1">
      <c r="A400" s="51" t="s">
        <v>3505</v>
      </c>
      <c r="B400" s="52">
        <v>38.0</v>
      </c>
      <c r="C400" s="53"/>
      <c r="D400" s="52" t="s">
        <v>3506</v>
      </c>
      <c r="E400" s="52" t="s">
        <v>3507</v>
      </c>
      <c r="F400" s="52" t="s">
        <v>3508</v>
      </c>
      <c r="G400" s="52" t="s">
        <v>109</v>
      </c>
      <c r="H400" s="52" t="s">
        <v>3509</v>
      </c>
      <c r="I400" s="52" t="s">
        <v>163</v>
      </c>
      <c r="J400" s="52" t="s">
        <v>878</v>
      </c>
      <c r="K400" s="53"/>
      <c r="L400" s="52" t="s">
        <v>205</v>
      </c>
      <c r="M400" s="52" t="s">
        <v>206</v>
      </c>
      <c r="N400" s="52" t="s">
        <v>3</v>
      </c>
      <c r="O400" s="52" t="s">
        <v>519</v>
      </c>
      <c r="P400" s="47" t="s">
        <v>117</v>
      </c>
      <c r="Q400" s="52" t="s">
        <v>48</v>
      </c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7"/>
      <c r="AF400" s="53"/>
      <c r="AG400" s="57"/>
      <c r="AH400" s="53"/>
      <c r="AI400" s="57"/>
      <c r="AJ400" s="53"/>
      <c r="AK400" s="53"/>
      <c r="AL400" s="57"/>
      <c r="AM400" s="57"/>
      <c r="AN400" s="53"/>
      <c r="AO400" s="53"/>
      <c r="AP400" s="53"/>
      <c r="AQ400" s="53"/>
      <c r="AR400" s="53"/>
      <c r="AS400" s="53"/>
      <c r="AT400" s="52" t="s">
        <v>117</v>
      </c>
      <c r="AU400" s="52" t="s">
        <v>117</v>
      </c>
      <c r="AV400" s="52" t="s">
        <v>117</v>
      </c>
      <c r="AW400" s="57"/>
      <c r="AX400" s="53"/>
      <c r="AY400" s="53"/>
      <c r="AZ400" s="53"/>
      <c r="BA400" s="53"/>
      <c r="BB400" s="53"/>
      <c r="BC400" s="54"/>
    </row>
    <row r="401" ht="15.75" customHeight="1">
      <c r="A401" s="51" t="s">
        <v>3510</v>
      </c>
      <c r="B401" s="52">
        <v>33.0</v>
      </c>
      <c r="C401" s="53"/>
      <c r="D401" s="52" t="s">
        <v>3511</v>
      </c>
      <c r="E401" s="52" t="s">
        <v>3512</v>
      </c>
      <c r="F401" s="52" t="s">
        <v>3513</v>
      </c>
      <c r="G401" s="52" t="s">
        <v>109</v>
      </c>
      <c r="H401" s="52" t="s">
        <v>3514</v>
      </c>
      <c r="I401" s="52" t="s">
        <v>163</v>
      </c>
      <c r="J401" s="52" t="s">
        <v>3515</v>
      </c>
      <c r="K401" s="53"/>
      <c r="L401" s="52" t="s">
        <v>245</v>
      </c>
      <c r="M401" s="52" t="s">
        <v>246</v>
      </c>
      <c r="N401" s="52" t="s">
        <v>42</v>
      </c>
      <c r="O401" s="52" t="s">
        <v>116</v>
      </c>
      <c r="P401" s="48"/>
      <c r="Q401" s="52" t="s">
        <v>44</v>
      </c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7"/>
      <c r="AJ401" s="53"/>
      <c r="AK401" s="53"/>
      <c r="AL401" s="57"/>
      <c r="AM401" s="53"/>
      <c r="AN401" s="53"/>
      <c r="AO401" s="53"/>
      <c r="AP401" s="53"/>
      <c r="AQ401" s="53"/>
      <c r="AR401" s="53"/>
      <c r="AS401" s="53"/>
      <c r="AT401" s="52" t="s">
        <v>117</v>
      </c>
      <c r="AU401" s="52" t="s">
        <v>117</v>
      </c>
      <c r="AV401" s="52" t="s">
        <v>117</v>
      </c>
      <c r="AW401" s="57"/>
      <c r="AX401" s="53"/>
      <c r="AY401" s="53"/>
      <c r="AZ401" s="53"/>
      <c r="BA401" s="53"/>
      <c r="BB401" s="53"/>
      <c r="BC401" s="54"/>
    </row>
    <row r="402" ht="15.75" customHeight="1">
      <c r="A402" s="51" t="s">
        <v>3516</v>
      </c>
      <c r="B402" s="52">
        <v>37.0</v>
      </c>
      <c r="C402" s="53"/>
      <c r="D402" s="52" t="s">
        <v>3517</v>
      </c>
      <c r="E402" s="52" t="s">
        <v>3518</v>
      </c>
      <c r="F402" s="52" t="s">
        <v>3519</v>
      </c>
      <c r="G402" s="52" t="s">
        <v>109</v>
      </c>
      <c r="H402" s="52" t="s">
        <v>3520</v>
      </c>
      <c r="I402" s="52" t="s">
        <v>111</v>
      </c>
      <c r="J402" s="52" t="s">
        <v>2165</v>
      </c>
      <c r="K402" s="52">
        <v>7.06160233088E11</v>
      </c>
      <c r="L402" s="52" t="s">
        <v>133</v>
      </c>
      <c r="M402" s="52" t="s">
        <v>115</v>
      </c>
      <c r="N402" s="52" t="s">
        <v>3</v>
      </c>
      <c r="O402" s="52" t="s">
        <v>116</v>
      </c>
      <c r="P402" s="47" t="s">
        <v>117</v>
      </c>
      <c r="Q402" s="52" t="s">
        <v>44</v>
      </c>
      <c r="R402" s="52" t="s">
        <v>117</v>
      </c>
      <c r="S402" s="52"/>
      <c r="T402" s="52">
        <v>7.90386904E8</v>
      </c>
      <c r="U402" s="52">
        <v>7.22224377E8</v>
      </c>
      <c r="V402" s="52">
        <v>7.22224377E8</v>
      </c>
      <c r="W402" s="52" t="s">
        <v>3521</v>
      </c>
      <c r="X402" s="52" t="s">
        <v>117</v>
      </c>
      <c r="Y402" s="52" t="s">
        <v>117</v>
      </c>
      <c r="Z402" s="52" t="s">
        <v>121</v>
      </c>
      <c r="AA402" s="52" t="s">
        <v>121</v>
      </c>
      <c r="AB402" s="52">
        <v>6.0</v>
      </c>
      <c r="AC402" s="52" t="s">
        <v>117</v>
      </c>
      <c r="AD402" s="53"/>
      <c r="AE402" s="52" t="s">
        <v>117</v>
      </c>
      <c r="AF402" s="53"/>
      <c r="AG402" s="52" t="s">
        <v>117</v>
      </c>
      <c r="AH402" s="52" t="s">
        <v>124</v>
      </c>
      <c r="AI402" s="52" t="s">
        <v>121</v>
      </c>
      <c r="AJ402" s="52" t="s">
        <v>121</v>
      </c>
      <c r="AK402" s="52" t="s">
        <v>117</v>
      </c>
      <c r="AL402" s="52" t="s">
        <v>137</v>
      </c>
      <c r="AM402" s="52" t="s">
        <v>138</v>
      </c>
      <c r="AN402" s="53"/>
      <c r="AO402" s="53"/>
      <c r="AP402" s="53"/>
      <c r="AQ402" s="52" t="s">
        <v>3522</v>
      </c>
      <c r="AR402" s="52" t="s">
        <v>124</v>
      </c>
      <c r="AS402" s="52" t="s">
        <v>1154</v>
      </c>
      <c r="AT402" s="52" t="s">
        <v>117</v>
      </c>
      <c r="AU402" s="52" t="s">
        <v>117</v>
      </c>
      <c r="AV402" s="52" t="s">
        <v>117</v>
      </c>
      <c r="AW402" s="53"/>
      <c r="AX402" s="53"/>
      <c r="AY402" s="53"/>
      <c r="AZ402" s="53"/>
      <c r="BA402" s="53"/>
      <c r="BB402" s="53"/>
      <c r="BC402" s="54"/>
    </row>
    <row r="403" ht="15.75" customHeight="1">
      <c r="A403" s="51" t="s">
        <v>3523</v>
      </c>
      <c r="B403" s="52">
        <v>38.0</v>
      </c>
      <c r="C403" s="53"/>
      <c r="D403" s="52" t="s">
        <v>3524</v>
      </c>
      <c r="E403" s="52" t="s">
        <v>3525</v>
      </c>
      <c r="F403" s="52" t="s">
        <v>3526</v>
      </c>
      <c r="G403" s="52" t="s">
        <v>109</v>
      </c>
      <c r="H403" s="52" t="s">
        <v>3527</v>
      </c>
      <c r="I403" s="52" t="s">
        <v>163</v>
      </c>
      <c r="J403" s="56">
        <v>38817.0</v>
      </c>
      <c r="K403" s="58" t="s">
        <v>3528</v>
      </c>
      <c r="L403" s="52" t="s">
        <v>498</v>
      </c>
      <c r="M403" s="52" t="s">
        <v>115</v>
      </c>
      <c r="N403" s="52" t="s">
        <v>3</v>
      </c>
      <c r="O403" s="52" t="s">
        <v>116</v>
      </c>
      <c r="P403" s="47" t="s">
        <v>117</v>
      </c>
      <c r="Q403" s="52" t="s">
        <v>46</v>
      </c>
      <c r="R403" s="52" t="s">
        <v>121</v>
      </c>
      <c r="S403" s="52"/>
      <c r="T403" s="52" t="s">
        <v>3529</v>
      </c>
      <c r="U403" s="52" t="s">
        <v>3529</v>
      </c>
      <c r="V403" s="52" t="s">
        <v>3530</v>
      </c>
      <c r="W403" s="52" t="s">
        <v>3531</v>
      </c>
      <c r="X403" s="52" t="s">
        <v>117</v>
      </c>
      <c r="Y403" s="52" t="s">
        <v>121</v>
      </c>
      <c r="Z403" s="52" t="s">
        <v>121</v>
      </c>
      <c r="AA403" s="52" t="s">
        <v>121</v>
      </c>
      <c r="AB403" s="52">
        <v>6.0</v>
      </c>
      <c r="AC403" s="52" t="s">
        <v>121</v>
      </c>
      <c r="AD403" s="52" t="s">
        <v>122</v>
      </c>
      <c r="AE403" s="52" t="s">
        <v>121</v>
      </c>
      <c r="AF403" s="52" t="s">
        <v>122</v>
      </c>
      <c r="AG403" s="52" t="s">
        <v>117</v>
      </c>
      <c r="AH403" s="52" t="s">
        <v>261</v>
      </c>
      <c r="AI403" s="52" t="s">
        <v>121</v>
      </c>
      <c r="AJ403" s="52" t="s">
        <v>121</v>
      </c>
      <c r="AK403" s="52" t="s">
        <v>121</v>
      </c>
      <c r="AL403" s="52" t="s">
        <v>122</v>
      </c>
      <c r="AM403" s="52" t="s">
        <v>138</v>
      </c>
      <c r="AN403" s="52" t="s">
        <v>121</v>
      </c>
      <c r="AO403" s="53"/>
      <c r="AP403" s="53"/>
      <c r="AQ403" s="52" t="s">
        <v>355</v>
      </c>
      <c r="AR403" s="52" t="s">
        <v>2239</v>
      </c>
      <c r="AS403" s="52" t="s">
        <v>3532</v>
      </c>
      <c r="AT403" s="52" t="s">
        <v>117</v>
      </c>
      <c r="AU403" s="52" t="s">
        <v>117</v>
      </c>
      <c r="AV403" s="52" t="s">
        <v>117</v>
      </c>
      <c r="AW403" s="52" t="s">
        <v>117</v>
      </c>
      <c r="AX403" s="53"/>
      <c r="AY403" s="53"/>
      <c r="AZ403" s="53"/>
      <c r="BA403" s="53"/>
      <c r="BB403" s="53"/>
      <c r="BC403" s="54"/>
    </row>
    <row r="404" ht="15.75" customHeight="1">
      <c r="A404" s="51" t="s">
        <v>3533</v>
      </c>
      <c r="B404" s="52">
        <v>35.0</v>
      </c>
      <c r="C404" s="53"/>
      <c r="D404" s="52" t="s">
        <v>3534</v>
      </c>
      <c r="E404" s="52" t="s">
        <v>3535</v>
      </c>
      <c r="F404" s="52" t="s">
        <v>3536</v>
      </c>
      <c r="G404" s="52" t="s">
        <v>109</v>
      </c>
      <c r="H404" s="52" t="s">
        <v>3537</v>
      </c>
      <c r="I404" s="52" t="s">
        <v>111</v>
      </c>
      <c r="J404" s="52" t="s">
        <v>3218</v>
      </c>
      <c r="K404" s="53"/>
      <c r="L404" s="52" t="s">
        <v>270</v>
      </c>
      <c r="M404" s="52" t="s">
        <v>271</v>
      </c>
      <c r="N404" s="52" t="s">
        <v>3</v>
      </c>
      <c r="O404" s="52" t="s">
        <v>437</v>
      </c>
      <c r="P404" s="47" t="s">
        <v>117</v>
      </c>
      <c r="Q404" s="52" t="s">
        <v>48</v>
      </c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7"/>
      <c r="AJ404" s="53"/>
      <c r="AK404" s="53"/>
      <c r="AL404" s="57"/>
      <c r="AM404" s="53"/>
      <c r="AN404" s="53"/>
      <c r="AO404" s="53"/>
      <c r="AP404" s="53"/>
      <c r="AQ404" s="53"/>
      <c r="AR404" s="53"/>
      <c r="AS404" s="53"/>
      <c r="AT404" s="52" t="s">
        <v>117</v>
      </c>
      <c r="AU404" s="52" t="s">
        <v>117</v>
      </c>
      <c r="AV404" s="52" t="s">
        <v>117</v>
      </c>
      <c r="AW404" s="57"/>
      <c r="AX404" s="53"/>
      <c r="AY404" s="53"/>
      <c r="AZ404" s="53"/>
      <c r="BA404" s="53"/>
      <c r="BB404" s="53"/>
      <c r="BC404" s="54"/>
    </row>
    <row r="405" ht="15.75" customHeight="1">
      <c r="A405" s="51" t="s">
        <v>3538</v>
      </c>
      <c r="B405" s="52">
        <v>47.0</v>
      </c>
      <c r="C405" s="53"/>
      <c r="D405" s="52" t="s">
        <v>3539</v>
      </c>
      <c r="E405" s="52" t="s">
        <v>3540</v>
      </c>
      <c r="F405" s="52" t="s">
        <v>3541</v>
      </c>
      <c r="G405" s="52" t="s">
        <v>109</v>
      </c>
      <c r="H405" s="52" t="s">
        <v>3542</v>
      </c>
      <c r="I405" s="52" t="s">
        <v>163</v>
      </c>
      <c r="J405" s="56">
        <v>39153.0</v>
      </c>
      <c r="K405" s="55" t="s">
        <v>3543</v>
      </c>
      <c r="L405" s="52" t="s">
        <v>214</v>
      </c>
      <c r="M405" s="52" t="s">
        <v>115</v>
      </c>
      <c r="N405" s="52" t="s">
        <v>3</v>
      </c>
      <c r="O405" s="52" t="s">
        <v>215</v>
      </c>
      <c r="P405" s="47" t="s">
        <v>117</v>
      </c>
      <c r="Q405" s="52" t="s">
        <v>46</v>
      </c>
      <c r="R405" s="52" t="s">
        <v>117</v>
      </c>
      <c r="S405" s="52"/>
      <c r="T405" s="52" t="s">
        <v>3544</v>
      </c>
      <c r="U405" s="52" t="s">
        <v>3544</v>
      </c>
      <c r="V405" s="52" t="s">
        <v>3545</v>
      </c>
      <c r="W405" s="52" t="s">
        <v>3546</v>
      </c>
      <c r="X405" s="52" t="s">
        <v>117</v>
      </c>
      <c r="Y405" s="52" t="s">
        <v>117</v>
      </c>
      <c r="Z405" s="52" t="s">
        <v>121</v>
      </c>
      <c r="AA405" s="52" t="s">
        <v>117</v>
      </c>
      <c r="AB405" s="52">
        <v>4.0</v>
      </c>
      <c r="AC405" s="52" t="s">
        <v>121</v>
      </c>
      <c r="AD405" s="52" t="s">
        <v>122</v>
      </c>
      <c r="AE405" s="52" t="s">
        <v>117</v>
      </c>
      <c r="AF405" s="52" t="s">
        <v>288</v>
      </c>
      <c r="AG405" s="52" t="s">
        <v>121</v>
      </c>
      <c r="AH405" s="52" t="s">
        <v>122</v>
      </c>
      <c r="AI405" s="52" t="s">
        <v>121</v>
      </c>
      <c r="AJ405" s="52" t="s">
        <v>117</v>
      </c>
      <c r="AK405" s="52" t="s">
        <v>117</v>
      </c>
      <c r="AL405" s="52" t="s">
        <v>137</v>
      </c>
      <c r="AM405" s="52" t="s">
        <v>221</v>
      </c>
      <c r="AN405" s="52" t="s">
        <v>121</v>
      </c>
      <c r="AO405" s="53"/>
      <c r="AP405" s="53"/>
      <c r="AQ405" s="52" t="s">
        <v>3547</v>
      </c>
      <c r="AR405" s="52" t="s">
        <v>734</v>
      </c>
      <c r="AS405" s="52" t="s">
        <v>3548</v>
      </c>
      <c r="AT405" s="52" t="s">
        <v>117</v>
      </c>
      <c r="AU405" s="52" t="s">
        <v>117</v>
      </c>
      <c r="AV405" s="52" t="s">
        <v>117</v>
      </c>
      <c r="AW405" s="52" t="s">
        <v>117</v>
      </c>
      <c r="AX405" s="53"/>
      <c r="AY405" s="53"/>
      <c r="AZ405" s="53"/>
      <c r="BA405" s="53"/>
      <c r="BB405" s="53"/>
      <c r="BC405" s="54"/>
    </row>
    <row r="406" ht="15.75" customHeight="1">
      <c r="A406" s="51" t="s">
        <v>3549</v>
      </c>
      <c r="B406" s="52">
        <v>36.0</v>
      </c>
      <c r="C406" s="53"/>
      <c r="D406" s="52" t="s">
        <v>3550</v>
      </c>
      <c r="E406" s="52" t="s">
        <v>184</v>
      </c>
      <c r="F406" s="52" t="s">
        <v>3551</v>
      </c>
      <c r="G406" s="52" t="s">
        <v>109</v>
      </c>
      <c r="H406" s="52" t="s">
        <v>3552</v>
      </c>
      <c r="I406" s="52" t="s">
        <v>111</v>
      </c>
      <c r="J406" s="52" t="s">
        <v>3553</v>
      </c>
      <c r="K406" s="53"/>
      <c r="L406" s="52" t="s">
        <v>205</v>
      </c>
      <c r="M406" s="52" t="s">
        <v>206</v>
      </c>
      <c r="N406" s="52" t="s">
        <v>3</v>
      </c>
      <c r="O406" s="52" t="s">
        <v>383</v>
      </c>
      <c r="P406" s="47" t="s">
        <v>117</v>
      </c>
      <c r="Q406" s="52" t="s">
        <v>48</v>
      </c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7"/>
      <c r="AF406" s="53"/>
      <c r="AG406" s="57"/>
      <c r="AH406" s="53"/>
      <c r="AI406" s="57"/>
      <c r="AJ406" s="53"/>
      <c r="AK406" s="53"/>
      <c r="AL406" s="57"/>
      <c r="AM406" s="57"/>
      <c r="AN406" s="53"/>
      <c r="AO406" s="53"/>
      <c r="AP406" s="53"/>
      <c r="AQ406" s="53"/>
      <c r="AR406" s="53"/>
      <c r="AS406" s="53"/>
      <c r="AT406" s="52" t="s">
        <v>117</v>
      </c>
      <c r="AU406" s="52" t="s">
        <v>117</v>
      </c>
      <c r="AV406" s="52" t="s">
        <v>117</v>
      </c>
      <c r="AW406" s="57"/>
      <c r="AX406" s="53"/>
      <c r="AY406" s="53"/>
      <c r="AZ406" s="53"/>
      <c r="BA406" s="53"/>
      <c r="BB406" s="53"/>
      <c r="BC406" s="54"/>
    </row>
    <row r="407" ht="15.75" customHeight="1">
      <c r="A407" s="51" t="s">
        <v>3554</v>
      </c>
      <c r="B407" s="52">
        <v>36.0</v>
      </c>
      <c r="C407" s="53"/>
      <c r="D407" s="52" t="s">
        <v>3555</v>
      </c>
      <c r="E407" s="52" t="s">
        <v>3556</v>
      </c>
      <c r="F407" s="52" t="s">
        <v>3557</v>
      </c>
      <c r="G407" s="52" t="s">
        <v>109</v>
      </c>
      <c r="H407" s="52" t="s">
        <v>3558</v>
      </c>
      <c r="I407" s="52" t="s">
        <v>163</v>
      </c>
      <c r="J407" s="56">
        <v>39296.0</v>
      </c>
      <c r="K407" s="58" t="s">
        <v>3559</v>
      </c>
      <c r="L407" s="52" t="s">
        <v>114</v>
      </c>
      <c r="M407" s="52" t="s">
        <v>115</v>
      </c>
      <c r="N407" s="52" t="s">
        <v>3</v>
      </c>
      <c r="O407" s="52" t="s">
        <v>175</v>
      </c>
      <c r="P407" s="47" t="s">
        <v>117</v>
      </c>
      <c r="Q407" s="52" t="s">
        <v>46</v>
      </c>
      <c r="R407" s="52" t="s">
        <v>117</v>
      </c>
      <c r="S407" s="52"/>
      <c r="T407" s="52" t="s">
        <v>3560</v>
      </c>
      <c r="U407" s="52" t="s">
        <v>3560</v>
      </c>
      <c r="V407" s="52" t="s">
        <v>3561</v>
      </c>
      <c r="W407" s="52" t="s">
        <v>3562</v>
      </c>
      <c r="X407" s="52" t="s">
        <v>117</v>
      </c>
      <c r="Y407" s="52" t="s">
        <v>117</v>
      </c>
      <c r="Z407" s="52" t="s">
        <v>117</v>
      </c>
      <c r="AA407" s="52" t="s">
        <v>121</v>
      </c>
      <c r="AB407" s="52">
        <v>4.0</v>
      </c>
      <c r="AC407" s="52" t="s">
        <v>121</v>
      </c>
      <c r="AD407" s="52" t="s">
        <v>122</v>
      </c>
      <c r="AE407" s="52" t="s">
        <v>117</v>
      </c>
      <c r="AF407" s="52" t="s">
        <v>3563</v>
      </c>
      <c r="AG407" s="52" t="s">
        <v>121</v>
      </c>
      <c r="AH407" s="52" t="s">
        <v>122</v>
      </c>
      <c r="AI407" s="52" t="s">
        <v>117</v>
      </c>
      <c r="AJ407" s="52" t="s">
        <v>121</v>
      </c>
      <c r="AK407" s="52" t="s">
        <v>117</v>
      </c>
      <c r="AL407" s="52" t="s">
        <v>137</v>
      </c>
      <c r="AM407" s="52" t="s">
        <v>138</v>
      </c>
      <c r="AN407" s="52" t="s">
        <v>121</v>
      </c>
      <c r="AO407" s="53"/>
      <c r="AP407" s="53"/>
      <c r="AQ407" s="52" t="s">
        <v>341</v>
      </c>
      <c r="AR407" s="52" t="s">
        <v>251</v>
      </c>
      <c r="AS407" s="52" t="s">
        <v>237</v>
      </c>
      <c r="AT407" s="52" t="s">
        <v>117</v>
      </c>
      <c r="AU407" s="52" t="s">
        <v>117</v>
      </c>
      <c r="AV407" s="52" t="s">
        <v>117</v>
      </c>
      <c r="AW407" s="52" t="s">
        <v>117</v>
      </c>
      <c r="AX407" s="53"/>
      <c r="AY407" s="53"/>
      <c r="AZ407" s="53"/>
      <c r="BA407" s="53"/>
      <c r="BB407" s="53"/>
      <c r="BC407" s="54"/>
    </row>
    <row r="408" ht="15.75" customHeight="1">
      <c r="A408" s="51" t="s">
        <v>3564</v>
      </c>
      <c r="B408" s="52">
        <v>47.0</v>
      </c>
      <c r="C408" s="53"/>
      <c r="D408" s="52" t="s">
        <v>3565</v>
      </c>
      <c r="E408" s="52" t="s">
        <v>3566</v>
      </c>
      <c r="F408" s="52" t="s">
        <v>3567</v>
      </c>
      <c r="G408" s="52" t="s">
        <v>109</v>
      </c>
      <c r="H408" s="52" t="s">
        <v>3568</v>
      </c>
      <c r="I408" s="52" t="s">
        <v>163</v>
      </c>
      <c r="J408" s="52" t="s">
        <v>3569</v>
      </c>
      <c r="K408" s="52">
        <v>6.07165479082E11</v>
      </c>
      <c r="L408" s="52" t="s">
        <v>919</v>
      </c>
      <c r="M408" s="52" t="s">
        <v>920</v>
      </c>
      <c r="N408" s="52" t="s">
        <v>3</v>
      </c>
      <c r="O408" s="52" t="s">
        <v>116</v>
      </c>
      <c r="P408" s="47" t="s">
        <v>121</v>
      </c>
      <c r="Q408" s="52" t="s">
        <v>44</v>
      </c>
      <c r="R408" s="52" t="s">
        <v>121</v>
      </c>
      <c r="S408" s="52"/>
      <c r="T408" s="52">
        <v>6.25012678E8</v>
      </c>
      <c r="U408" s="52">
        <v>6.25012678E8</v>
      </c>
      <c r="V408" s="52">
        <v>7.20913555E8</v>
      </c>
      <c r="W408" s="52" t="s">
        <v>3570</v>
      </c>
      <c r="X408" s="52" t="s">
        <v>117</v>
      </c>
      <c r="Y408" s="52" t="s">
        <v>117</v>
      </c>
      <c r="Z408" s="52" t="s">
        <v>117</v>
      </c>
      <c r="AA408" s="52" t="s">
        <v>121</v>
      </c>
      <c r="AB408" s="52">
        <v>6.0</v>
      </c>
      <c r="AC408" s="52" t="s">
        <v>121</v>
      </c>
      <c r="AD408" s="52" t="s">
        <v>122</v>
      </c>
      <c r="AE408" s="52" t="s">
        <v>117</v>
      </c>
      <c r="AF408" s="52" t="s">
        <v>288</v>
      </c>
      <c r="AG408" s="52" t="s">
        <v>117</v>
      </c>
      <c r="AH408" s="52" t="s">
        <v>288</v>
      </c>
      <c r="AI408" s="52" t="s">
        <v>117</v>
      </c>
      <c r="AJ408" s="52" t="s">
        <v>117</v>
      </c>
      <c r="AK408" s="52" t="s">
        <v>121</v>
      </c>
      <c r="AL408" s="52" t="s">
        <v>122</v>
      </c>
      <c r="AM408" s="52" t="s">
        <v>123</v>
      </c>
      <c r="AN408" s="53"/>
      <c r="AO408" s="53"/>
      <c r="AP408" s="53"/>
      <c r="AQ408" s="53"/>
      <c r="AR408" s="53"/>
      <c r="AS408" s="53"/>
      <c r="AT408" s="52" t="s">
        <v>117</v>
      </c>
      <c r="AU408" s="52" t="s">
        <v>117</v>
      </c>
      <c r="AV408" s="52" t="s">
        <v>121</v>
      </c>
      <c r="AW408" s="57"/>
      <c r="AX408" s="53"/>
      <c r="AY408" s="53"/>
      <c r="AZ408" s="53"/>
      <c r="BA408" s="53"/>
      <c r="BB408" s="53"/>
      <c r="BC408" s="54"/>
    </row>
    <row r="409" ht="15.75" customHeight="1">
      <c r="A409" s="51" t="s">
        <v>3571</v>
      </c>
      <c r="B409" s="52">
        <v>43.0</v>
      </c>
      <c r="C409" s="53"/>
      <c r="D409" s="52" t="s">
        <v>3565</v>
      </c>
      <c r="E409" s="52" t="s">
        <v>3572</v>
      </c>
      <c r="F409" s="52" t="s">
        <v>3573</v>
      </c>
      <c r="G409" s="52" t="s">
        <v>109</v>
      </c>
      <c r="H409" s="52" t="s">
        <v>3574</v>
      </c>
      <c r="I409" s="52" t="s">
        <v>163</v>
      </c>
      <c r="J409" s="52" t="s">
        <v>3575</v>
      </c>
      <c r="K409" s="58" t="s">
        <v>3576</v>
      </c>
      <c r="L409" s="52" t="s">
        <v>229</v>
      </c>
      <c r="M409" s="52" t="s">
        <v>115</v>
      </c>
      <c r="N409" s="52" t="s">
        <v>3</v>
      </c>
      <c r="O409" s="52" t="s">
        <v>272</v>
      </c>
      <c r="P409" s="47" t="s">
        <v>117</v>
      </c>
      <c r="Q409" s="52" t="s">
        <v>46</v>
      </c>
      <c r="R409" s="52" t="s">
        <v>117</v>
      </c>
      <c r="S409" s="52"/>
      <c r="T409" s="52" t="s">
        <v>3577</v>
      </c>
      <c r="U409" s="52" t="s">
        <v>3577</v>
      </c>
      <c r="V409" s="52" t="s">
        <v>3577</v>
      </c>
      <c r="W409" s="52" t="s">
        <v>3578</v>
      </c>
      <c r="X409" s="52" t="s">
        <v>117</v>
      </c>
      <c r="Y409" s="52" t="s">
        <v>121</v>
      </c>
      <c r="Z409" s="52" t="s">
        <v>117</v>
      </c>
      <c r="AA409" s="52" t="s">
        <v>121</v>
      </c>
      <c r="AB409" s="52">
        <v>9.0</v>
      </c>
      <c r="AC409" s="52" t="s">
        <v>121</v>
      </c>
      <c r="AD409" s="52" t="s">
        <v>122</v>
      </c>
      <c r="AE409" s="52" t="s">
        <v>121</v>
      </c>
      <c r="AF409" s="52" t="s">
        <v>122</v>
      </c>
      <c r="AG409" s="52" t="s">
        <v>121</v>
      </c>
      <c r="AH409" s="52" t="s">
        <v>122</v>
      </c>
      <c r="AI409" s="52" t="s">
        <v>117</v>
      </c>
      <c r="AJ409" s="52" t="s">
        <v>121</v>
      </c>
      <c r="AK409" s="52" t="s">
        <v>117</v>
      </c>
      <c r="AL409" s="52" t="s">
        <v>137</v>
      </c>
      <c r="AM409" s="52" t="s">
        <v>138</v>
      </c>
      <c r="AN409" s="52" t="s">
        <v>121</v>
      </c>
      <c r="AO409" s="53"/>
      <c r="AP409" s="53"/>
      <c r="AQ409" s="52" t="s">
        <v>124</v>
      </c>
      <c r="AR409" s="52" t="s">
        <v>1094</v>
      </c>
      <c r="AS409" s="52" t="s">
        <v>429</v>
      </c>
      <c r="AT409" s="52" t="s">
        <v>117</v>
      </c>
      <c r="AU409" s="52" t="s">
        <v>117</v>
      </c>
      <c r="AV409" s="52" t="s">
        <v>117</v>
      </c>
      <c r="AW409" s="52" t="s">
        <v>117</v>
      </c>
      <c r="AX409" s="53"/>
      <c r="AY409" s="53"/>
      <c r="AZ409" s="53"/>
      <c r="BA409" s="53"/>
      <c r="BB409" s="53"/>
      <c r="BC409" s="54"/>
    </row>
    <row r="410" ht="15.75" customHeight="1">
      <c r="A410" s="51" t="s">
        <v>3579</v>
      </c>
      <c r="B410" s="52">
        <v>49.0</v>
      </c>
      <c r="C410" s="53"/>
      <c r="D410" s="52" t="s">
        <v>3580</v>
      </c>
      <c r="E410" s="52" t="s">
        <v>3581</v>
      </c>
      <c r="F410" s="52" t="s">
        <v>3582</v>
      </c>
      <c r="G410" s="52" t="s">
        <v>109</v>
      </c>
      <c r="H410" s="52" t="s">
        <v>3583</v>
      </c>
      <c r="I410" s="52" t="s">
        <v>111</v>
      </c>
      <c r="J410" s="52" t="s">
        <v>3584</v>
      </c>
      <c r="K410" s="58" t="s">
        <v>3585</v>
      </c>
      <c r="L410" s="52" t="s">
        <v>114</v>
      </c>
      <c r="M410" s="52" t="s">
        <v>115</v>
      </c>
      <c r="N410" s="52" t="s">
        <v>3</v>
      </c>
      <c r="O410" s="52" t="s">
        <v>116</v>
      </c>
      <c r="P410" s="47" t="s">
        <v>117</v>
      </c>
      <c r="Q410" s="52" t="s">
        <v>46</v>
      </c>
      <c r="R410" s="52" t="s">
        <v>117</v>
      </c>
      <c r="S410" s="52"/>
      <c r="T410" s="52" t="s">
        <v>3586</v>
      </c>
      <c r="U410" s="52" t="s">
        <v>3586</v>
      </c>
      <c r="V410" s="52" t="s">
        <v>3587</v>
      </c>
      <c r="W410" s="52" t="s">
        <v>3588</v>
      </c>
      <c r="X410" s="52" t="s">
        <v>117</v>
      </c>
      <c r="Y410" s="52" t="s">
        <v>117</v>
      </c>
      <c r="Z410" s="52" t="s">
        <v>117</v>
      </c>
      <c r="AA410" s="52" t="s">
        <v>121</v>
      </c>
      <c r="AB410" s="52">
        <v>3.0</v>
      </c>
      <c r="AC410" s="52" t="s">
        <v>117</v>
      </c>
      <c r="AD410" s="52" t="s">
        <v>3589</v>
      </c>
      <c r="AE410" s="52" t="s">
        <v>121</v>
      </c>
      <c r="AF410" s="52" t="s">
        <v>122</v>
      </c>
      <c r="AG410" s="52" t="s">
        <v>121</v>
      </c>
      <c r="AH410" s="52" t="s">
        <v>122</v>
      </c>
      <c r="AI410" s="52" t="s">
        <v>117</v>
      </c>
      <c r="AJ410" s="52" t="s">
        <v>121</v>
      </c>
      <c r="AK410" s="52" t="s">
        <v>121</v>
      </c>
      <c r="AL410" s="52" t="s">
        <v>122</v>
      </c>
      <c r="AM410" s="52" t="s">
        <v>138</v>
      </c>
      <c r="AN410" s="52" t="s">
        <v>121</v>
      </c>
      <c r="AO410" s="53"/>
      <c r="AP410" s="53"/>
      <c r="AQ410" s="52" t="s">
        <v>355</v>
      </c>
      <c r="AR410" s="52" t="s">
        <v>124</v>
      </c>
      <c r="AS410" s="52" t="s">
        <v>180</v>
      </c>
      <c r="AT410" s="52" t="s">
        <v>117</v>
      </c>
      <c r="AU410" s="52" t="s">
        <v>117</v>
      </c>
      <c r="AV410" s="52" t="s">
        <v>117</v>
      </c>
      <c r="AW410" s="52" t="s">
        <v>117</v>
      </c>
      <c r="AX410" s="53"/>
      <c r="AY410" s="53"/>
      <c r="AZ410" s="53"/>
      <c r="BA410" s="53"/>
      <c r="BB410" s="53"/>
      <c r="BC410" s="54"/>
    </row>
    <row r="411" ht="15.75" customHeight="1">
      <c r="A411" s="51" t="s">
        <v>3590</v>
      </c>
      <c r="B411" s="52">
        <v>40.0</v>
      </c>
      <c r="C411" s="53"/>
      <c r="D411" s="52" t="s">
        <v>3591</v>
      </c>
      <c r="E411" s="52" t="s">
        <v>3592</v>
      </c>
      <c r="F411" s="52" t="s">
        <v>3593</v>
      </c>
      <c r="G411" s="52" t="s">
        <v>109</v>
      </c>
      <c r="H411" s="52" t="s">
        <v>3594</v>
      </c>
      <c r="I411" s="52" t="s">
        <v>163</v>
      </c>
      <c r="J411" s="56">
        <v>39275.0</v>
      </c>
      <c r="K411" s="53"/>
      <c r="L411" s="52" t="s">
        <v>205</v>
      </c>
      <c r="M411" s="52" t="s">
        <v>206</v>
      </c>
      <c r="N411" s="52" t="s">
        <v>3</v>
      </c>
      <c r="O411" s="52" t="s">
        <v>383</v>
      </c>
      <c r="P411" s="47" t="s">
        <v>117</v>
      </c>
      <c r="Q411" s="52" t="s">
        <v>48</v>
      </c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7"/>
      <c r="AF411" s="53"/>
      <c r="AG411" s="57"/>
      <c r="AH411" s="53"/>
      <c r="AI411" s="57"/>
      <c r="AJ411" s="53"/>
      <c r="AK411" s="53"/>
      <c r="AL411" s="57"/>
      <c r="AM411" s="57"/>
      <c r="AN411" s="53"/>
      <c r="AO411" s="53"/>
      <c r="AP411" s="53"/>
      <c r="AQ411" s="53"/>
      <c r="AR411" s="53"/>
      <c r="AS411" s="53"/>
      <c r="AT411" s="52" t="s">
        <v>117</v>
      </c>
      <c r="AU411" s="52" t="s">
        <v>117</v>
      </c>
      <c r="AV411" s="52" t="s">
        <v>117</v>
      </c>
      <c r="AW411" s="57"/>
      <c r="AX411" s="53"/>
      <c r="AY411" s="53"/>
      <c r="AZ411" s="53"/>
      <c r="BA411" s="53"/>
      <c r="BB411" s="53"/>
      <c r="BC411" s="54"/>
    </row>
    <row r="412" ht="15.75" customHeight="1">
      <c r="A412" s="51" t="s">
        <v>3595</v>
      </c>
      <c r="B412" s="52">
        <v>40.0</v>
      </c>
      <c r="C412" s="53"/>
      <c r="D412" s="52" t="s">
        <v>3596</v>
      </c>
      <c r="E412" s="52" t="s">
        <v>3597</v>
      </c>
      <c r="F412" s="52" t="s">
        <v>3598</v>
      </c>
      <c r="G412" s="52" t="s">
        <v>109</v>
      </c>
      <c r="H412" s="52" t="s">
        <v>3599</v>
      </c>
      <c r="I412" s="52" t="s">
        <v>111</v>
      </c>
      <c r="J412" s="52" t="s">
        <v>3600</v>
      </c>
      <c r="K412" s="58" t="s">
        <v>3601</v>
      </c>
      <c r="L412" s="52" t="s">
        <v>229</v>
      </c>
      <c r="M412" s="52" t="s">
        <v>115</v>
      </c>
      <c r="N412" s="52" t="s">
        <v>3</v>
      </c>
      <c r="O412" s="52" t="s">
        <v>272</v>
      </c>
      <c r="P412" s="47" t="s">
        <v>117</v>
      </c>
      <c r="Q412" s="52" t="s">
        <v>46</v>
      </c>
      <c r="R412" s="52" t="s">
        <v>117</v>
      </c>
      <c r="S412" s="52"/>
      <c r="T412" s="52" t="s">
        <v>3602</v>
      </c>
      <c r="U412" s="52" t="s">
        <v>3603</v>
      </c>
      <c r="V412" s="52" t="s">
        <v>3604</v>
      </c>
      <c r="W412" s="52" t="s">
        <v>3605</v>
      </c>
      <c r="X412" s="52" t="s">
        <v>117</v>
      </c>
      <c r="Y412" s="52" t="s">
        <v>117</v>
      </c>
      <c r="Z412" s="52" t="s">
        <v>121</v>
      </c>
      <c r="AA412" s="52" t="s">
        <v>117</v>
      </c>
      <c r="AB412" s="52">
        <v>2.0</v>
      </c>
      <c r="AC412" s="52" t="s">
        <v>121</v>
      </c>
      <c r="AD412" s="52" t="s">
        <v>122</v>
      </c>
      <c r="AE412" s="52" t="s">
        <v>117</v>
      </c>
      <c r="AF412" s="52" t="s">
        <v>3606</v>
      </c>
      <c r="AG412" s="52" t="s">
        <v>121</v>
      </c>
      <c r="AH412" s="52" t="s">
        <v>122</v>
      </c>
      <c r="AI412" s="52" t="s">
        <v>121</v>
      </c>
      <c r="AJ412" s="52" t="s">
        <v>117</v>
      </c>
      <c r="AK412" s="52" t="s">
        <v>121</v>
      </c>
      <c r="AL412" s="52" t="s">
        <v>122</v>
      </c>
      <c r="AM412" s="52" t="s">
        <v>138</v>
      </c>
      <c r="AN412" s="52" t="s">
        <v>121</v>
      </c>
      <c r="AO412" s="53"/>
      <c r="AP412" s="53"/>
      <c r="AQ412" s="52" t="s">
        <v>3607</v>
      </c>
      <c r="AR412" s="52" t="s">
        <v>998</v>
      </c>
      <c r="AS412" s="52" t="s">
        <v>355</v>
      </c>
      <c r="AT412" s="52" t="s">
        <v>117</v>
      </c>
      <c r="AU412" s="52" t="s">
        <v>117</v>
      </c>
      <c r="AV412" s="52" t="s">
        <v>117</v>
      </c>
      <c r="AW412" s="52" t="s">
        <v>117</v>
      </c>
      <c r="AX412" s="53"/>
      <c r="AY412" s="53"/>
      <c r="AZ412" s="53"/>
      <c r="BA412" s="53"/>
      <c r="BB412" s="53"/>
      <c r="BC412" s="54"/>
    </row>
    <row r="413" ht="15.75" customHeight="1">
      <c r="A413" s="51" t="s">
        <v>3608</v>
      </c>
      <c r="B413" s="52">
        <v>38.0</v>
      </c>
      <c r="C413" s="53"/>
      <c r="D413" s="52" t="s">
        <v>3609</v>
      </c>
      <c r="E413" s="52" t="s">
        <v>3610</v>
      </c>
      <c r="F413" s="52" t="s">
        <v>3611</v>
      </c>
      <c r="G413" s="52" t="s">
        <v>109</v>
      </c>
      <c r="H413" s="52" t="s">
        <v>3612</v>
      </c>
      <c r="I413" s="52" t="s">
        <v>111</v>
      </c>
      <c r="J413" s="52" t="s">
        <v>3613</v>
      </c>
      <c r="K413" s="53"/>
      <c r="L413" s="52" t="s">
        <v>648</v>
      </c>
      <c r="M413" s="52" t="s">
        <v>206</v>
      </c>
      <c r="N413" s="52" t="s">
        <v>3</v>
      </c>
      <c r="O413" s="52" t="s">
        <v>175</v>
      </c>
      <c r="P413" s="47" t="s">
        <v>117</v>
      </c>
      <c r="Q413" s="52" t="s">
        <v>48</v>
      </c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7"/>
      <c r="AJ413" s="53"/>
      <c r="AK413" s="53"/>
      <c r="AL413" s="57"/>
      <c r="AM413" s="53"/>
      <c r="AN413" s="53"/>
      <c r="AO413" s="53"/>
      <c r="AP413" s="53"/>
      <c r="AQ413" s="52" t="s">
        <v>404</v>
      </c>
      <c r="AR413" s="52" t="s">
        <v>3614</v>
      </c>
      <c r="AS413" s="52" t="s">
        <v>3615</v>
      </c>
      <c r="AT413" s="52" t="s">
        <v>117</v>
      </c>
      <c r="AU413" s="52" t="s">
        <v>117</v>
      </c>
      <c r="AV413" s="52" t="s">
        <v>117</v>
      </c>
      <c r="AW413" s="57"/>
      <c r="AX413" s="53"/>
      <c r="AY413" s="53"/>
      <c r="AZ413" s="53"/>
      <c r="BA413" s="53"/>
      <c r="BB413" s="53"/>
      <c r="BC413" s="54"/>
    </row>
    <row r="414" ht="15.75" customHeight="1">
      <c r="A414" s="51" t="s">
        <v>3616</v>
      </c>
      <c r="B414" s="52">
        <v>43.0</v>
      </c>
      <c r="C414" s="53"/>
      <c r="D414" s="52" t="s">
        <v>3617</v>
      </c>
      <c r="E414" s="52" t="s">
        <v>3618</v>
      </c>
      <c r="F414" s="52" t="s">
        <v>3619</v>
      </c>
      <c r="G414" s="52" t="s">
        <v>109</v>
      </c>
      <c r="H414" s="52" t="s">
        <v>3620</v>
      </c>
      <c r="I414" s="52" t="s">
        <v>163</v>
      </c>
      <c r="J414" s="56">
        <v>39632.0</v>
      </c>
      <c r="K414" s="53"/>
      <c r="L414" s="52" t="s">
        <v>205</v>
      </c>
      <c r="M414" s="52" t="s">
        <v>206</v>
      </c>
      <c r="N414" s="52" t="s">
        <v>3</v>
      </c>
      <c r="O414" s="52" t="s">
        <v>383</v>
      </c>
      <c r="P414" s="47" t="s">
        <v>117</v>
      </c>
      <c r="Q414" s="52" t="s">
        <v>48</v>
      </c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7"/>
      <c r="AF414" s="53"/>
      <c r="AG414" s="57"/>
      <c r="AH414" s="53"/>
      <c r="AI414" s="57"/>
      <c r="AJ414" s="53"/>
      <c r="AK414" s="53"/>
      <c r="AL414" s="57"/>
      <c r="AM414" s="57"/>
      <c r="AN414" s="53"/>
      <c r="AO414" s="53"/>
      <c r="AP414" s="53"/>
      <c r="AQ414" s="53"/>
      <c r="AR414" s="53"/>
      <c r="AS414" s="53"/>
      <c r="AT414" s="52" t="s">
        <v>117</v>
      </c>
      <c r="AU414" s="52" t="s">
        <v>117</v>
      </c>
      <c r="AV414" s="52" t="s">
        <v>117</v>
      </c>
      <c r="AW414" s="57"/>
      <c r="AX414" s="53"/>
      <c r="AY414" s="53"/>
      <c r="AZ414" s="53"/>
      <c r="BA414" s="53"/>
      <c r="BB414" s="53"/>
      <c r="BC414" s="54"/>
    </row>
    <row r="415" ht="15.75" customHeight="1">
      <c r="A415" s="51" t="s">
        <v>3621</v>
      </c>
      <c r="B415" s="52">
        <v>41.0</v>
      </c>
      <c r="C415" s="53"/>
      <c r="D415" s="52" t="s">
        <v>3622</v>
      </c>
      <c r="E415" s="52" t="s">
        <v>3623</v>
      </c>
      <c r="F415" s="52" t="s">
        <v>3624</v>
      </c>
      <c r="G415" s="52" t="s">
        <v>109</v>
      </c>
      <c r="H415" s="52" t="s">
        <v>3625</v>
      </c>
      <c r="I415" s="52" t="s">
        <v>111</v>
      </c>
      <c r="J415" s="52" t="s">
        <v>3626</v>
      </c>
      <c r="K415" s="55" t="s">
        <v>3627</v>
      </c>
      <c r="L415" s="52" t="s">
        <v>1538</v>
      </c>
      <c r="M415" s="52" t="s">
        <v>206</v>
      </c>
      <c r="N415" s="52" t="s">
        <v>3</v>
      </c>
      <c r="O415" s="52" t="s">
        <v>272</v>
      </c>
      <c r="P415" s="47" t="s">
        <v>117</v>
      </c>
      <c r="Q415" s="52" t="s">
        <v>48</v>
      </c>
      <c r="R415" s="52" t="s">
        <v>121</v>
      </c>
      <c r="S415" s="55"/>
      <c r="T415" s="55" t="s">
        <v>3628</v>
      </c>
      <c r="U415" s="55" t="s">
        <v>3628</v>
      </c>
      <c r="V415" s="55" t="s">
        <v>3629</v>
      </c>
      <c r="W415" s="52" t="s">
        <v>3630</v>
      </c>
      <c r="X415" s="52" t="s">
        <v>121</v>
      </c>
      <c r="Y415" s="52" t="s">
        <v>117</v>
      </c>
      <c r="Z415" s="52" t="s">
        <v>121</v>
      </c>
      <c r="AA415" s="52" t="s">
        <v>121</v>
      </c>
      <c r="AB415" s="52">
        <v>7.0</v>
      </c>
      <c r="AC415" s="52" t="s">
        <v>121</v>
      </c>
      <c r="AD415" s="52" t="s">
        <v>122</v>
      </c>
      <c r="AE415" s="52" t="s">
        <v>117</v>
      </c>
      <c r="AF415" s="52" t="s">
        <v>261</v>
      </c>
      <c r="AG415" s="52" t="s">
        <v>117</v>
      </c>
      <c r="AH415" s="52" t="s">
        <v>3631</v>
      </c>
      <c r="AI415" s="52" t="s">
        <v>121</v>
      </c>
      <c r="AJ415" s="52" t="s">
        <v>121</v>
      </c>
      <c r="AK415" s="52" t="s">
        <v>117</v>
      </c>
      <c r="AL415" s="52" t="s">
        <v>137</v>
      </c>
      <c r="AM415" s="52" t="s">
        <v>354</v>
      </c>
      <c r="AN415" s="52" t="s">
        <v>121</v>
      </c>
      <c r="AO415" s="53"/>
      <c r="AP415" s="53"/>
      <c r="AQ415" s="53"/>
      <c r="AR415" s="53"/>
      <c r="AS415" s="53"/>
      <c r="AT415" s="52" t="s">
        <v>117</v>
      </c>
      <c r="AU415" s="52" t="s">
        <v>117</v>
      </c>
      <c r="AV415" s="52" t="s">
        <v>117</v>
      </c>
      <c r="AW415" s="52" t="s">
        <v>117</v>
      </c>
      <c r="AX415" s="53"/>
      <c r="AY415" s="53"/>
      <c r="AZ415" s="53"/>
      <c r="BA415" s="53"/>
      <c r="BB415" s="53"/>
      <c r="BC415" s="54"/>
    </row>
    <row r="416" ht="15.75" customHeight="1">
      <c r="A416" s="51" t="s">
        <v>3632</v>
      </c>
      <c r="B416" s="52">
        <v>37.0</v>
      </c>
      <c r="C416" s="53"/>
      <c r="D416" s="52" t="s">
        <v>3609</v>
      </c>
      <c r="E416" s="52" t="s">
        <v>578</v>
      </c>
      <c r="F416" s="52" t="s">
        <v>3633</v>
      </c>
      <c r="G416" s="52" t="s">
        <v>109</v>
      </c>
      <c r="H416" s="52" t="s">
        <v>3634</v>
      </c>
      <c r="I416" s="52" t="s">
        <v>111</v>
      </c>
      <c r="J416" s="56">
        <v>39300.0</v>
      </c>
      <c r="K416" s="53"/>
      <c r="L416" s="52" t="s">
        <v>205</v>
      </c>
      <c r="M416" s="52" t="s">
        <v>206</v>
      </c>
      <c r="N416" s="52" t="s">
        <v>3</v>
      </c>
      <c r="O416" s="52" t="s">
        <v>362</v>
      </c>
      <c r="P416" s="47" t="s">
        <v>117</v>
      </c>
      <c r="Q416" s="52" t="s">
        <v>48</v>
      </c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7"/>
      <c r="AF416" s="53"/>
      <c r="AG416" s="57"/>
      <c r="AH416" s="53"/>
      <c r="AI416" s="57"/>
      <c r="AJ416" s="53"/>
      <c r="AK416" s="53"/>
      <c r="AL416" s="57"/>
      <c r="AM416" s="57"/>
      <c r="AN416" s="53"/>
      <c r="AO416" s="53"/>
      <c r="AP416" s="53"/>
      <c r="AQ416" s="53"/>
      <c r="AR416" s="53"/>
      <c r="AS416" s="53"/>
      <c r="AT416" s="52" t="s">
        <v>117</v>
      </c>
      <c r="AU416" s="52" t="s">
        <v>117</v>
      </c>
      <c r="AV416" s="52" t="s">
        <v>117</v>
      </c>
      <c r="AW416" s="57"/>
      <c r="AX416" s="53"/>
      <c r="AY416" s="53"/>
      <c r="AZ416" s="53"/>
      <c r="BA416" s="53"/>
      <c r="BB416" s="53"/>
      <c r="BC416" s="54"/>
    </row>
    <row r="417" ht="15.75" customHeight="1">
      <c r="A417" s="51" t="s">
        <v>3635</v>
      </c>
      <c r="B417" s="52">
        <v>40.0</v>
      </c>
      <c r="C417" s="53"/>
      <c r="D417" s="52" t="s">
        <v>3609</v>
      </c>
      <c r="E417" s="52" t="s">
        <v>3636</v>
      </c>
      <c r="F417" s="52" t="s">
        <v>3637</v>
      </c>
      <c r="G417" s="52" t="s">
        <v>109</v>
      </c>
      <c r="H417" s="52" t="s">
        <v>3638</v>
      </c>
      <c r="I417" s="52" t="s">
        <v>111</v>
      </c>
      <c r="J417" s="52" t="s">
        <v>3639</v>
      </c>
      <c r="K417" s="57"/>
      <c r="L417" s="52" t="s">
        <v>164</v>
      </c>
      <c r="M417" s="52" t="s">
        <v>165</v>
      </c>
      <c r="N417" s="52" t="s">
        <v>42</v>
      </c>
      <c r="O417" s="52" t="s">
        <v>166</v>
      </c>
      <c r="P417" s="47" t="s">
        <v>121</v>
      </c>
      <c r="Q417" s="52" t="s">
        <v>50</v>
      </c>
      <c r="R417" s="52" t="s">
        <v>121</v>
      </c>
      <c r="S417" s="52"/>
      <c r="T417" s="52">
        <v>6.04245276E8</v>
      </c>
      <c r="U417" s="52">
        <v>6.04245276E8</v>
      </c>
      <c r="V417" s="52">
        <v>6.04245276E8</v>
      </c>
      <c r="W417" s="52" t="s">
        <v>3640</v>
      </c>
      <c r="X417" s="52" t="s">
        <v>117</v>
      </c>
      <c r="Y417" s="52" t="s">
        <v>117</v>
      </c>
      <c r="Z417" s="52" t="s">
        <v>117</v>
      </c>
      <c r="AA417" s="52" t="s">
        <v>121</v>
      </c>
      <c r="AB417" s="52">
        <v>5.0</v>
      </c>
      <c r="AC417" s="52" t="s">
        <v>117</v>
      </c>
      <c r="AD417" s="52" t="s">
        <v>261</v>
      </c>
      <c r="AE417" s="52" t="s">
        <v>121</v>
      </c>
      <c r="AF417" s="53"/>
      <c r="AG417" s="52" t="s">
        <v>121</v>
      </c>
      <c r="AH417" s="53"/>
      <c r="AI417" s="52" t="s">
        <v>117</v>
      </c>
      <c r="AJ417" s="52" t="s">
        <v>121</v>
      </c>
      <c r="AK417" s="52" t="s">
        <v>121</v>
      </c>
      <c r="AL417" s="52" t="s">
        <v>122</v>
      </c>
      <c r="AM417" s="52" t="s">
        <v>138</v>
      </c>
      <c r="AN417" s="52" t="s">
        <v>121</v>
      </c>
      <c r="AO417" s="53"/>
      <c r="AP417" s="53"/>
      <c r="AQ417" s="53"/>
      <c r="AR417" s="53"/>
      <c r="AS417" s="53"/>
      <c r="AT417" s="52" t="s">
        <v>117</v>
      </c>
      <c r="AU417" s="52" t="s">
        <v>117</v>
      </c>
      <c r="AV417" s="52" t="s">
        <v>117</v>
      </c>
      <c r="AW417" s="57"/>
      <c r="AX417" s="53"/>
      <c r="AY417" s="53"/>
      <c r="AZ417" s="53"/>
      <c r="BA417" s="53"/>
      <c r="BB417" s="53"/>
      <c r="BC417" s="54"/>
    </row>
    <row r="418" ht="15.75" customHeight="1">
      <c r="A418" s="51" t="s">
        <v>3641</v>
      </c>
      <c r="B418" s="52">
        <v>36.0</v>
      </c>
      <c r="C418" s="53"/>
      <c r="D418" s="52" t="s">
        <v>3609</v>
      </c>
      <c r="E418" s="52" t="s">
        <v>3642</v>
      </c>
      <c r="F418" s="52" t="s">
        <v>3643</v>
      </c>
      <c r="G418" s="52" t="s">
        <v>109</v>
      </c>
      <c r="H418" s="52" t="s">
        <v>3644</v>
      </c>
      <c r="I418" s="52" t="s">
        <v>111</v>
      </c>
      <c r="J418" s="52" t="s">
        <v>3645</v>
      </c>
      <c r="K418" s="55" t="s">
        <v>3646</v>
      </c>
      <c r="L418" s="52" t="s">
        <v>257</v>
      </c>
      <c r="M418" s="52" t="s">
        <v>115</v>
      </c>
      <c r="N418" s="52" t="s">
        <v>3</v>
      </c>
      <c r="O418" s="52" t="s">
        <v>1440</v>
      </c>
      <c r="P418" s="47" t="s">
        <v>117</v>
      </c>
      <c r="Q418" s="52" t="s">
        <v>50</v>
      </c>
      <c r="R418" s="52" t="s">
        <v>121</v>
      </c>
      <c r="S418" s="55"/>
      <c r="T418" s="55" t="s">
        <v>3647</v>
      </c>
      <c r="U418" s="55" t="s">
        <v>3648</v>
      </c>
      <c r="V418" s="55" t="s">
        <v>3649</v>
      </c>
      <c r="W418" s="52" t="s">
        <v>3650</v>
      </c>
      <c r="X418" s="52" t="s">
        <v>117</v>
      </c>
      <c r="Y418" s="52" t="s">
        <v>121</v>
      </c>
      <c r="Z418" s="52" t="s">
        <v>121</v>
      </c>
      <c r="AA418" s="52" t="s">
        <v>121</v>
      </c>
      <c r="AB418" s="52">
        <v>5.0</v>
      </c>
      <c r="AC418" s="52" t="s">
        <v>121</v>
      </c>
      <c r="AD418" s="52" t="s">
        <v>122</v>
      </c>
      <c r="AE418" s="52" t="s">
        <v>121</v>
      </c>
      <c r="AF418" s="52" t="s">
        <v>122</v>
      </c>
      <c r="AG418" s="52" t="s">
        <v>121</v>
      </c>
      <c r="AH418" s="52" t="s">
        <v>122</v>
      </c>
      <c r="AI418" s="52" t="s">
        <v>121</v>
      </c>
      <c r="AJ418" s="52" t="s">
        <v>121</v>
      </c>
      <c r="AK418" s="52" t="s">
        <v>117</v>
      </c>
      <c r="AL418" s="52" t="s">
        <v>137</v>
      </c>
      <c r="AM418" s="52" t="s">
        <v>138</v>
      </c>
      <c r="AN418" s="52" t="s">
        <v>121</v>
      </c>
      <c r="AO418" s="53"/>
      <c r="AP418" s="53"/>
      <c r="AQ418" s="52" t="s">
        <v>237</v>
      </c>
      <c r="AR418" s="52" t="s">
        <v>406</v>
      </c>
      <c r="AS418" s="52" t="s">
        <v>263</v>
      </c>
      <c r="AT418" s="52" t="s">
        <v>117</v>
      </c>
      <c r="AU418" s="52" t="s">
        <v>117</v>
      </c>
      <c r="AV418" s="52" t="s">
        <v>117</v>
      </c>
      <c r="AW418" s="52" t="s">
        <v>117</v>
      </c>
      <c r="AX418" s="53"/>
      <c r="AY418" s="53"/>
      <c r="AZ418" s="53"/>
      <c r="BA418" s="53"/>
      <c r="BB418" s="53"/>
      <c r="BC418" s="54"/>
    </row>
    <row r="419" ht="15.75" customHeight="1">
      <c r="A419" s="51" t="s">
        <v>3651</v>
      </c>
      <c r="B419" s="52">
        <v>43.0</v>
      </c>
      <c r="C419" s="53"/>
      <c r="D419" s="52" t="s">
        <v>3652</v>
      </c>
      <c r="E419" s="52" t="s">
        <v>3653</v>
      </c>
      <c r="F419" s="52" t="s">
        <v>3654</v>
      </c>
      <c r="G419" s="52" t="s">
        <v>109</v>
      </c>
      <c r="H419" s="52" t="s">
        <v>3655</v>
      </c>
      <c r="I419" s="52" t="s">
        <v>111</v>
      </c>
      <c r="J419" s="52" t="s">
        <v>2406</v>
      </c>
      <c r="K419" s="53"/>
      <c r="L419" s="52" t="s">
        <v>245</v>
      </c>
      <c r="M419" s="52" t="s">
        <v>246</v>
      </c>
      <c r="N419" s="52" t="s">
        <v>42</v>
      </c>
      <c r="O419" s="52" t="s">
        <v>116</v>
      </c>
      <c r="P419" s="48"/>
      <c r="Q419" s="52" t="s">
        <v>44</v>
      </c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7"/>
      <c r="AJ419" s="53"/>
      <c r="AK419" s="53"/>
      <c r="AL419" s="57"/>
      <c r="AM419" s="53"/>
      <c r="AN419" s="53"/>
      <c r="AO419" s="53"/>
      <c r="AP419" s="53"/>
      <c r="AQ419" s="53"/>
      <c r="AR419" s="53"/>
      <c r="AS419" s="53"/>
      <c r="AT419" s="52" t="s">
        <v>117</v>
      </c>
      <c r="AU419" s="52" t="s">
        <v>117</v>
      </c>
      <c r="AV419" s="52" t="s">
        <v>117</v>
      </c>
      <c r="AW419" s="57"/>
      <c r="AX419" s="53"/>
      <c r="AY419" s="53"/>
      <c r="AZ419" s="53"/>
      <c r="BA419" s="53"/>
      <c r="BB419" s="53"/>
      <c r="BC419" s="54"/>
    </row>
    <row r="420" ht="15.75" customHeight="1">
      <c r="A420" s="51" t="s">
        <v>3656</v>
      </c>
      <c r="B420" s="53"/>
      <c r="C420" s="53"/>
      <c r="D420" s="52" t="s">
        <v>3657</v>
      </c>
      <c r="E420" s="52" t="s">
        <v>3658</v>
      </c>
      <c r="F420" s="52" t="s">
        <v>3659</v>
      </c>
      <c r="G420" s="52" t="s">
        <v>109</v>
      </c>
      <c r="H420" s="52" t="s">
        <v>3660</v>
      </c>
      <c r="I420" s="57"/>
      <c r="J420" s="56">
        <v>38902.0</v>
      </c>
      <c r="K420" s="60"/>
      <c r="L420" s="52" t="s">
        <v>487</v>
      </c>
      <c r="M420" s="57"/>
      <c r="N420" s="52" t="s">
        <v>3</v>
      </c>
      <c r="O420" s="52" t="s">
        <v>1005</v>
      </c>
      <c r="P420" s="48"/>
      <c r="Q420" s="52" t="s">
        <v>48</v>
      </c>
      <c r="R420" s="52" t="s">
        <v>121</v>
      </c>
      <c r="S420" s="55"/>
      <c r="T420" s="55" t="s">
        <v>3661</v>
      </c>
      <c r="U420" s="55" t="s">
        <v>3662</v>
      </c>
      <c r="V420" s="55" t="s">
        <v>3662</v>
      </c>
      <c r="W420" s="52" t="s">
        <v>3663</v>
      </c>
      <c r="X420" s="52" t="s">
        <v>117</v>
      </c>
      <c r="Y420" s="52" t="s">
        <v>117</v>
      </c>
      <c r="Z420" s="52" t="s">
        <v>117</v>
      </c>
      <c r="AA420" s="52" t="s">
        <v>121</v>
      </c>
      <c r="AB420" s="52">
        <v>2.0</v>
      </c>
      <c r="AC420" s="52" t="s">
        <v>121</v>
      </c>
      <c r="AD420" s="52" t="s">
        <v>122</v>
      </c>
      <c r="AE420" s="52" t="s">
        <v>121</v>
      </c>
      <c r="AF420" s="52" t="s">
        <v>122</v>
      </c>
      <c r="AG420" s="52" t="s">
        <v>121</v>
      </c>
      <c r="AH420" s="52" t="s">
        <v>122</v>
      </c>
      <c r="AI420" s="52" t="s">
        <v>117</v>
      </c>
      <c r="AJ420" s="52" t="s">
        <v>117</v>
      </c>
      <c r="AK420" s="52" t="s">
        <v>121</v>
      </c>
      <c r="AL420" s="52" t="s">
        <v>122</v>
      </c>
      <c r="AM420" s="52" t="s">
        <v>123</v>
      </c>
      <c r="AN420" s="52" t="s">
        <v>121</v>
      </c>
      <c r="AO420" s="53"/>
      <c r="AP420" s="53"/>
      <c r="AQ420" s="52" t="s">
        <v>3664</v>
      </c>
      <c r="AR420" s="53"/>
      <c r="AS420" s="53"/>
      <c r="AT420" s="52" t="s">
        <v>117</v>
      </c>
      <c r="AU420" s="52" t="s">
        <v>117</v>
      </c>
      <c r="AV420" s="52" t="s">
        <v>121</v>
      </c>
      <c r="AW420" s="57"/>
      <c r="AX420" s="53"/>
      <c r="AY420" s="53"/>
      <c r="AZ420" s="53"/>
      <c r="BA420" s="53"/>
      <c r="BB420" s="53"/>
      <c r="BC420" s="54"/>
    </row>
    <row r="421" ht="15.75" customHeight="1">
      <c r="A421" s="51" t="s">
        <v>3665</v>
      </c>
      <c r="B421" s="52">
        <v>36.0</v>
      </c>
      <c r="C421" s="53"/>
      <c r="D421" s="52" t="s">
        <v>3666</v>
      </c>
      <c r="E421" s="52" t="s">
        <v>3471</v>
      </c>
      <c r="F421" s="52" t="s">
        <v>3667</v>
      </c>
      <c r="G421" s="52" t="s">
        <v>109</v>
      </c>
      <c r="H421" s="52" t="s">
        <v>3668</v>
      </c>
      <c r="I421" s="52" t="s">
        <v>111</v>
      </c>
      <c r="J421" s="52" t="s">
        <v>2998</v>
      </c>
      <c r="K421" s="55" t="s">
        <v>3669</v>
      </c>
      <c r="L421" s="52" t="s">
        <v>257</v>
      </c>
      <c r="M421" s="52" t="s">
        <v>115</v>
      </c>
      <c r="N421" s="52" t="s">
        <v>3</v>
      </c>
      <c r="O421" s="52" t="s">
        <v>175</v>
      </c>
      <c r="P421" s="47" t="s">
        <v>117</v>
      </c>
      <c r="Q421" s="52" t="s">
        <v>50</v>
      </c>
      <c r="R421" s="52" t="s">
        <v>121</v>
      </c>
      <c r="S421" s="55"/>
      <c r="T421" s="55" t="s">
        <v>3670</v>
      </c>
      <c r="U421" s="55" t="s">
        <v>3671</v>
      </c>
      <c r="V421" s="55" t="s">
        <v>3672</v>
      </c>
      <c r="W421" s="52" t="s">
        <v>3673</v>
      </c>
      <c r="X421" s="52" t="s">
        <v>117</v>
      </c>
      <c r="Y421" s="52" t="s">
        <v>117</v>
      </c>
      <c r="Z421" s="52" t="s">
        <v>117</v>
      </c>
      <c r="AA421" s="52" t="s">
        <v>121</v>
      </c>
      <c r="AB421" s="52">
        <v>6.0</v>
      </c>
      <c r="AC421" s="52" t="s">
        <v>117</v>
      </c>
      <c r="AD421" s="52" t="s">
        <v>3674</v>
      </c>
      <c r="AE421" s="52" t="s">
        <v>121</v>
      </c>
      <c r="AF421" s="52" t="s">
        <v>122</v>
      </c>
      <c r="AG421" s="52" t="s">
        <v>121</v>
      </c>
      <c r="AH421" s="52" t="s">
        <v>122</v>
      </c>
      <c r="AI421" s="52" t="s">
        <v>117</v>
      </c>
      <c r="AJ421" s="52" t="s">
        <v>121</v>
      </c>
      <c r="AK421" s="52" t="s">
        <v>121</v>
      </c>
      <c r="AL421" s="52" t="s">
        <v>122</v>
      </c>
      <c r="AM421" s="52" t="s">
        <v>138</v>
      </c>
      <c r="AN421" s="52" t="s">
        <v>121</v>
      </c>
      <c r="AO421" s="53"/>
      <c r="AP421" s="53"/>
      <c r="AQ421" s="52" t="s">
        <v>251</v>
      </c>
      <c r="AR421" s="52" t="s">
        <v>237</v>
      </c>
      <c r="AS421" s="52" t="s">
        <v>124</v>
      </c>
      <c r="AT421" s="52" t="s">
        <v>117</v>
      </c>
      <c r="AU421" s="52" t="s">
        <v>117</v>
      </c>
      <c r="AV421" s="52" t="s">
        <v>117</v>
      </c>
      <c r="AW421" s="52" t="s">
        <v>117</v>
      </c>
      <c r="AX421" s="53"/>
      <c r="AY421" s="53"/>
      <c r="AZ421" s="53"/>
      <c r="BA421" s="53"/>
      <c r="BB421" s="53"/>
      <c r="BC421" s="54"/>
    </row>
    <row r="422" ht="15.75" customHeight="1">
      <c r="A422" s="51" t="s">
        <v>3675</v>
      </c>
      <c r="B422" s="52">
        <v>40.0</v>
      </c>
      <c r="C422" s="53"/>
      <c r="D422" s="52" t="s">
        <v>3666</v>
      </c>
      <c r="E422" s="52" t="s">
        <v>3676</v>
      </c>
      <c r="F422" s="52" t="s">
        <v>3677</v>
      </c>
      <c r="G422" s="52" t="s">
        <v>109</v>
      </c>
      <c r="H422" s="52" t="s">
        <v>3678</v>
      </c>
      <c r="I422" s="52" t="s">
        <v>111</v>
      </c>
      <c r="J422" s="52" t="s">
        <v>3679</v>
      </c>
      <c r="K422" s="52">
        <v>8.02141381086E11</v>
      </c>
      <c r="L422" s="52" t="s">
        <v>133</v>
      </c>
      <c r="M422" s="52" t="s">
        <v>115</v>
      </c>
      <c r="N422" s="52" t="s">
        <v>3</v>
      </c>
      <c r="O422" s="52" t="s">
        <v>362</v>
      </c>
      <c r="P422" s="47" t="s">
        <v>117</v>
      </c>
      <c r="Q422" s="52" t="s">
        <v>44</v>
      </c>
      <c r="R422" s="52" t="s">
        <v>121</v>
      </c>
      <c r="S422" s="52"/>
      <c r="T422" s="52">
        <v>7.80858982E8</v>
      </c>
      <c r="U422" s="52">
        <v>8.36941433E8</v>
      </c>
      <c r="V422" s="52">
        <v>8.26506739E8</v>
      </c>
      <c r="W422" s="52" t="s">
        <v>3680</v>
      </c>
      <c r="X422" s="52" t="s">
        <v>117</v>
      </c>
      <c r="Y422" s="52" t="s">
        <v>117</v>
      </c>
      <c r="Z422" s="52" t="s">
        <v>117</v>
      </c>
      <c r="AA422" s="52" t="s">
        <v>117</v>
      </c>
      <c r="AB422" s="52">
        <v>3.0</v>
      </c>
      <c r="AC422" s="52" t="s">
        <v>121</v>
      </c>
      <c r="AD422" s="52" t="s">
        <v>122</v>
      </c>
      <c r="AE422" s="52" t="s">
        <v>117</v>
      </c>
      <c r="AF422" s="52" t="s">
        <v>3681</v>
      </c>
      <c r="AG422" s="52" t="s">
        <v>121</v>
      </c>
      <c r="AH422" s="52" t="s">
        <v>122</v>
      </c>
      <c r="AI422" s="52" t="s">
        <v>121</v>
      </c>
      <c r="AJ422" s="52" t="s">
        <v>117</v>
      </c>
      <c r="AK422" s="52" t="s">
        <v>121</v>
      </c>
      <c r="AL422" s="52" t="s">
        <v>122</v>
      </c>
      <c r="AM422" s="52" t="s">
        <v>138</v>
      </c>
      <c r="AN422" s="53"/>
      <c r="AO422" s="53"/>
      <c r="AP422" s="53"/>
      <c r="AQ422" s="52" t="s">
        <v>3682</v>
      </c>
      <c r="AR422" s="52" t="s">
        <v>3683</v>
      </c>
      <c r="AS422" s="52" t="s">
        <v>3684</v>
      </c>
      <c r="AT422" s="52" t="s">
        <v>117</v>
      </c>
      <c r="AU422" s="52" t="s">
        <v>117</v>
      </c>
      <c r="AV422" s="52" t="s">
        <v>117</v>
      </c>
      <c r="AW422" s="53"/>
      <c r="AX422" s="53"/>
      <c r="AY422" s="53"/>
      <c r="AZ422" s="53"/>
      <c r="BA422" s="53"/>
      <c r="BB422" s="53"/>
      <c r="BC422" s="54"/>
    </row>
    <row r="423" ht="15.75" customHeight="1">
      <c r="A423" s="51" t="s">
        <v>3685</v>
      </c>
      <c r="B423" s="52">
        <v>35.0</v>
      </c>
      <c r="C423" s="53"/>
      <c r="D423" s="52" t="s">
        <v>3666</v>
      </c>
      <c r="E423" s="52" t="s">
        <v>3686</v>
      </c>
      <c r="F423" s="52" t="s">
        <v>3687</v>
      </c>
      <c r="G423" s="52" t="s">
        <v>109</v>
      </c>
      <c r="H423" s="52" t="s">
        <v>3688</v>
      </c>
      <c r="I423" s="52" t="s">
        <v>163</v>
      </c>
      <c r="J423" s="56">
        <v>39391.0</v>
      </c>
      <c r="K423" s="53"/>
      <c r="L423" s="52" t="s">
        <v>753</v>
      </c>
      <c r="M423" s="52" t="s">
        <v>754</v>
      </c>
      <c r="N423" s="52" t="s">
        <v>42</v>
      </c>
      <c r="O423" s="53"/>
      <c r="P423" s="47" t="s">
        <v>121</v>
      </c>
      <c r="Q423" s="52" t="s">
        <v>50</v>
      </c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7"/>
      <c r="AH423" s="53"/>
      <c r="AI423" s="57"/>
      <c r="AJ423" s="53"/>
      <c r="AK423" s="53"/>
      <c r="AL423" s="57"/>
      <c r="AM423" s="57"/>
      <c r="AN423" s="57"/>
      <c r="AO423" s="53"/>
      <c r="AP423" s="53"/>
      <c r="AQ423" s="53"/>
      <c r="AR423" s="53"/>
      <c r="AS423" s="53"/>
      <c r="AT423" s="53"/>
      <c r="AU423" s="53"/>
      <c r="AV423" s="52" t="s">
        <v>121</v>
      </c>
      <c r="AW423" s="57"/>
      <c r="AX423" s="53"/>
      <c r="AY423" s="53"/>
      <c r="AZ423" s="53"/>
      <c r="BA423" s="53"/>
      <c r="BB423" s="53"/>
      <c r="BC423" s="54"/>
    </row>
    <row r="424" ht="15.75" customHeight="1">
      <c r="A424" s="51" t="s">
        <v>3689</v>
      </c>
      <c r="B424" s="52">
        <v>45.0</v>
      </c>
      <c r="C424" s="53"/>
      <c r="D424" s="52" t="s">
        <v>3666</v>
      </c>
      <c r="E424" s="52" t="s">
        <v>3690</v>
      </c>
      <c r="F424" s="52" t="s">
        <v>3691</v>
      </c>
      <c r="G424" s="52" t="s">
        <v>109</v>
      </c>
      <c r="H424" s="52" t="s">
        <v>3692</v>
      </c>
      <c r="I424" s="52" t="s">
        <v>111</v>
      </c>
      <c r="J424" s="52" t="s">
        <v>3693</v>
      </c>
      <c r="K424" s="55" t="s">
        <v>3694</v>
      </c>
      <c r="L424" s="52" t="s">
        <v>257</v>
      </c>
      <c r="M424" s="52" t="s">
        <v>115</v>
      </c>
      <c r="N424" s="52" t="s">
        <v>3</v>
      </c>
      <c r="O424" s="52" t="s">
        <v>116</v>
      </c>
      <c r="P424" s="47" t="s">
        <v>117</v>
      </c>
      <c r="Q424" s="52" t="s">
        <v>50</v>
      </c>
      <c r="R424" s="52" t="s">
        <v>117</v>
      </c>
      <c r="S424" s="55"/>
      <c r="T424" s="55" t="s">
        <v>3695</v>
      </c>
      <c r="U424" s="55" t="s">
        <v>3695</v>
      </c>
      <c r="V424" s="60"/>
      <c r="W424" s="52" t="s">
        <v>3696</v>
      </c>
      <c r="X424" s="52" t="s">
        <v>117</v>
      </c>
      <c r="Y424" s="52" t="s">
        <v>117</v>
      </c>
      <c r="Z424" s="52" t="s">
        <v>117</v>
      </c>
      <c r="AA424" s="52" t="s">
        <v>121</v>
      </c>
      <c r="AB424" s="52">
        <v>5.0</v>
      </c>
      <c r="AC424" s="52" t="s">
        <v>121</v>
      </c>
      <c r="AD424" s="52" t="s">
        <v>122</v>
      </c>
      <c r="AE424" s="52" t="s">
        <v>121</v>
      </c>
      <c r="AF424" s="52" t="s">
        <v>122</v>
      </c>
      <c r="AG424" s="52" t="s">
        <v>117</v>
      </c>
      <c r="AH424" s="52" t="s">
        <v>1318</v>
      </c>
      <c r="AI424" s="52" t="s">
        <v>117</v>
      </c>
      <c r="AJ424" s="52" t="s">
        <v>121</v>
      </c>
      <c r="AK424" s="52" t="s">
        <v>117</v>
      </c>
      <c r="AL424" s="52" t="s">
        <v>137</v>
      </c>
      <c r="AM424" s="52" t="s">
        <v>123</v>
      </c>
      <c r="AN424" s="52" t="s">
        <v>121</v>
      </c>
      <c r="AO424" s="53"/>
      <c r="AP424" s="53"/>
      <c r="AQ424" s="52" t="s">
        <v>2400</v>
      </c>
      <c r="AR424" s="52" t="s">
        <v>317</v>
      </c>
      <c r="AS424" s="52" t="s">
        <v>603</v>
      </c>
      <c r="AT424" s="52" t="s">
        <v>117</v>
      </c>
      <c r="AU424" s="52" t="s">
        <v>117</v>
      </c>
      <c r="AV424" s="52" t="s">
        <v>117</v>
      </c>
      <c r="AW424" s="52" t="s">
        <v>117</v>
      </c>
      <c r="AX424" s="53"/>
      <c r="AY424" s="53"/>
      <c r="AZ424" s="53"/>
      <c r="BA424" s="53"/>
      <c r="BB424" s="53"/>
      <c r="BC424" s="54"/>
    </row>
    <row r="425" ht="15.75" customHeight="1">
      <c r="A425" s="51" t="s">
        <v>3697</v>
      </c>
      <c r="B425" s="52">
        <v>37.0</v>
      </c>
      <c r="C425" s="53"/>
      <c r="D425" s="52" t="s">
        <v>3666</v>
      </c>
      <c r="E425" s="52" t="s">
        <v>3698</v>
      </c>
      <c r="F425" s="52" t="s">
        <v>3699</v>
      </c>
      <c r="G425" s="52" t="s">
        <v>109</v>
      </c>
      <c r="H425" s="52" t="s">
        <v>3700</v>
      </c>
      <c r="I425" s="52" t="s">
        <v>163</v>
      </c>
      <c r="J425" s="52" t="s">
        <v>1649</v>
      </c>
      <c r="K425" s="55" t="s">
        <v>3701</v>
      </c>
      <c r="L425" s="52" t="s">
        <v>257</v>
      </c>
      <c r="M425" s="52" t="s">
        <v>115</v>
      </c>
      <c r="N425" s="52" t="s">
        <v>3</v>
      </c>
      <c r="O425" s="52" t="s">
        <v>230</v>
      </c>
      <c r="P425" s="47" t="s">
        <v>117</v>
      </c>
      <c r="Q425" s="52" t="s">
        <v>50</v>
      </c>
      <c r="R425" s="52" t="s">
        <v>121</v>
      </c>
      <c r="S425" s="55"/>
      <c r="T425" s="55" t="s">
        <v>3702</v>
      </c>
      <c r="U425" s="55" t="s">
        <v>3702</v>
      </c>
      <c r="V425" s="55" t="s">
        <v>3703</v>
      </c>
      <c r="W425" s="52" t="s">
        <v>3704</v>
      </c>
      <c r="X425" s="52" t="s">
        <v>117</v>
      </c>
      <c r="Y425" s="52" t="s">
        <v>117</v>
      </c>
      <c r="Z425" s="52" t="s">
        <v>117</v>
      </c>
      <c r="AA425" s="52" t="s">
        <v>117</v>
      </c>
      <c r="AB425" s="52">
        <v>6.0</v>
      </c>
      <c r="AC425" s="52" t="s">
        <v>121</v>
      </c>
      <c r="AD425" s="52" t="s">
        <v>122</v>
      </c>
      <c r="AE425" s="52" t="s">
        <v>117</v>
      </c>
      <c r="AF425" s="52" t="s">
        <v>261</v>
      </c>
      <c r="AG425" s="52" t="s">
        <v>121</v>
      </c>
      <c r="AH425" s="52" t="s">
        <v>122</v>
      </c>
      <c r="AI425" s="52" t="s">
        <v>121</v>
      </c>
      <c r="AJ425" s="52" t="s">
        <v>117</v>
      </c>
      <c r="AK425" s="52" t="s">
        <v>121</v>
      </c>
      <c r="AL425" s="52" t="s">
        <v>122</v>
      </c>
      <c r="AM425" s="52" t="s">
        <v>123</v>
      </c>
      <c r="AN425" s="52" t="s">
        <v>121</v>
      </c>
      <c r="AO425" s="53"/>
      <c r="AP425" s="53"/>
      <c r="AQ425" s="52" t="s">
        <v>317</v>
      </c>
      <c r="AR425" s="52" t="s">
        <v>237</v>
      </c>
      <c r="AS425" s="52" t="s">
        <v>622</v>
      </c>
      <c r="AT425" s="52" t="s">
        <v>117</v>
      </c>
      <c r="AU425" s="52" t="s">
        <v>117</v>
      </c>
      <c r="AV425" s="52" t="s">
        <v>117</v>
      </c>
      <c r="AW425" s="52" t="s">
        <v>117</v>
      </c>
      <c r="AX425" s="53"/>
      <c r="AY425" s="53"/>
      <c r="AZ425" s="53"/>
      <c r="BA425" s="53"/>
      <c r="BB425" s="53"/>
      <c r="BC425" s="54"/>
    </row>
    <row r="426" ht="15.75" customHeight="1">
      <c r="A426" s="46" t="s">
        <v>3705</v>
      </c>
      <c r="B426" s="78"/>
      <c r="C426" s="79"/>
      <c r="D426" s="78" t="s">
        <v>3706</v>
      </c>
      <c r="E426" s="78" t="s">
        <v>3707</v>
      </c>
      <c r="F426" s="78" t="s">
        <v>3708</v>
      </c>
      <c r="G426" s="78" t="s">
        <v>109</v>
      </c>
      <c r="H426" s="78" t="s">
        <v>3709</v>
      </c>
      <c r="I426" s="78" t="s">
        <v>111</v>
      </c>
      <c r="J426" s="78" t="s">
        <v>3710</v>
      </c>
      <c r="K426" s="46" t="s">
        <v>3711</v>
      </c>
      <c r="L426" s="78" t="s">
        <v>648</v>
      </c>
      <c r="M426" s="78" t="s">
        <v>206</v>
      </c>
      <c r="N426" s="78" t="s">
        <v>3</v>
      </c>
      <c r="O426" s="78"/>
      <c r="P426" s="78" t="s">
        <v>121</v>
      </c>
      <c r="Q426" s="78" t="s">
        <v>48</v>
      </c>
      <c r="R426" s="78"/>
      <c r="S426" s="46"/>
      <c r="T426" s="46"/>
      <c r="U426" s="46"/>
      <c r="V426" s="46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9"/>
      <c r="AP426" s="79"/>
      <c r="AQ426" s="78"/>
      <c r="AR426" s="78"/>
      <c r="AS426" s="78"/>
      <c r="AT426" s="78"/>
      <c r="AU426" s="78" t="s">
        <v>117</v>
      </c>
      <c r="AV426" s="78" t="s">
        <v>117</v>
      </c>
      <c r="AW426" s="78"/>
      <c r="AX426" s="79"/>
      <c r="AY426" s="79"/>
      <c r="AZ426" s="79"/>
      <c r="BA426" s="79"/>
      <c r="BB426" s="79"/>
      <c r="BC426" s="80"/>
    </row>
    <row r="427" ht="15.75" customHeight="1">
      <c r="A427" s="46" t="s">
        <v>3712</v>
      </c>
      <c r="B427" s="78"/>
      <c r="C427" s="78">
        <v>43.0</v>
      </c>
      <c r="D427" s="78" t="s">
        <v>3713</v>
      </c>
      <c r="E427" s="78" t="s">
        <v>3714</v>
      </c>
      <c r="F427" s="78" t="s">
        <v>3715</v>
      </c>
      <c r="G427" s="78" t="s">
        <v>1849</v>
      </c>
      <c r="H427" s="78" t="s">
        <v>3716</v>
      </c>
      <c r="I427" s="78" t="s">
        <v>111</v>
      </c>
      <c r="J427" s="81">
        <v>39059.0</v>
      </c>
      <c r="K427" s="46" t="s">
        <v>3717</v>
      </c>
      <c r="L427" s="78" t="s">
        <v>1799</v>
      </c>
      <c r="M427" s="78" t="s">
        <v>769</v>
      </c>
      <c r="N427" s="78" t="s">
        <v>3</v>
      </c>
      <c r="O427" s="78" t="s">
        <v>134</v>
      </c>
      <c r="P427" s="78"/>
      <c r="Q427" s="78" t="s">
        <v>46</v>
      </c>
      <c r="R427" s="78" t="s">
        <v>121</v>
      </c>
      <c r="S427" s="46"/>
      <c r="T427" s="46" t="s">
        <v>3718</v>
      </c>
      <c r="U427" s="46" t="s">
        <v>3718</v>
      </c>
      <c r="V427" s="46" t="s">
        <v>3718</v>
      </c>
      <c r="W427" s="78" t="s">
        <v>3719</v>
      </c>
      <c r="X427" s="78" t="s">
        <v>117</v>
      </c>
      <c r="Y427" s="78" t="s">
        <v>117</v>
      </c>
      <c r="Z427" s="78" t="s">
        <v>117</v>
      </c>
      <c r="AA427" s="78" t="s">
        <v>121</v>
      </c>
      <c r="AB427" s="78">
        <v>4.0</v>
      </c>
      <c r="AC427" s="78" t="s">
        <v>121</v>
      </c>
      <c r="AD427" s="78" t="s">
        <v>1898</v>
      </c>
      <c r="AE427" s="78" t="s">
        <v>121</v>
      </c>
      <c r="AF427" s="78" t="s">
        <v>1898</v>
      </c>
      <c r="AG427" s="78" t="s">
        <v>117</v>
      </c>
      <c r="AH427" s="78" t="s">
        <v>3720</v>
      </c>
      <c r="AI427" s="78" t="s">
        <v>121</v>
      </c>
      <c r="AJ427" s="78" t="s">
        <v>121</v>
      </c>
      <c r="AK427" s="78" t="s">
        <v>121</v>
      </c>
      <c r="AL427" s="78" t="s">
        <v>122</v>
      </c>
      <c r="AM427" s="78" t="s">
        <v>221</v>
      </c>
      <c r="AN427" s="78" t="s">
        <v>121</v>
      </c>
      <c r="AO427" s="79"/>
      <c r="AP427" s="79"/>
      <c r="AQ427" s="78"/>
      <c r="AR427" s="78"/>
      <c r="AS427" s="78"/>
      <c r="AT427" s="78" t="s">
        <v>117</v>
      </c>
      <c r="AU427" s="78" t="s">
        <v>117</v>
      </c>
      <c r="AV427" s="78" t="s">
        <v>117</v>
      </c>
      <c r="AW427" s="78" t="s">
        <v>117</v>
      </c>
      <c r="AX427" s="79"/>
      <c r="AY427" s="79"/>
      <c r="AZ427" s="79"/>
      <c r="BA427" s="79"/>
      <c r="BB427" s="79"/>
      <c r="BC427" s="80"/>
    </row>
    <row r="428" ht="15.75" customHeight="1">
      <c r="A428" s="46" t="s">
        <v>3721</v>
      </c>
      <c r="B428" s="78"/>
      <c r="C428" s="78">
        <v>37.0</v>
      </c>
      <c r="D428" s="78" t="s">
        <v>3722</v>
      </c>
      <c r="E428" s="78" t="s">
        <v>3723</v>
      </c>
      <c r="F428" s="78" t="s">
        <v>3724</v>
      </c>
      <c r="G428" s="78" t="s">
        <v>1849</v>
      </c>
      <c r="H428" s="78" t="s">
        <v>3725</v>
      </c>
      <c r="I428" s="78" t="s">
        <v>163</v>
      </c>
      <c r="J428" s="78" t="s">
        <v>3726</v>
      </c>
      <c r="K428" s="46" t="s">
        <v>3727</v>
      </c>
      <c r="L428" s="78" t="s">
        <v>1799</v>
      </c>
      <c r="M428" s="78" t="s">
        <v>769</v>
      </c>
      <c r="N428" s="78" t="s">
        <v>3</v>
      </c>
      <c r="O428" s="78" t="s">
        <v>362</v>
      </c>
      <c r="P428" s="78"/>
      <c r="Q428" s="78" t="s">
        <v>46</v>
      </c>
      <c r="R428" s="78" t="s">
        <v>121</v>
      </c>
      <c r="S428" s="46"/>
      <c r="T428" s="46" t="s">
        <v>3728</v>
      </c>
      <c r="U428" s="46" t="s">
        <v>3728</v>
      </c>
      <c r="V428" s="46" t="s">
        <v>3728</v>
      </c>
      <c r="W428" s="78" t="s">
        <v>3729</v>
      </c>
      <c r="X428" s="78" t="s">
        <v>117</v>
      </c>
      <c r="Y428" s="78" t="s">
        <v>117</v>
      </c>
      <c r="Z428" s="78" t="s">
        <v>121</v>
      </c>
      <c r="AA428" s="78" t="s">
        <v>121</v>
      </c>
      <c r="AB428" s="78">
        <v>7.0</v>
      </c>
      <c r="AC428" s="78" t="s">
        <v>121</v>
      </c>
      <c r="AD428" s="78" t="s">
        <v>1898</v>
      </c>
      <c r="AE428" s="78" t="s">
        <v>121</v>
      </c>
      <c r="AF428" s="78" t="s">
        <v>1898</v>
      </c>
      <c r="AG428" s="78" t="s">
        <v>121</v>
      </c>
      <c r="AH428" s="78" t="s">
        <v>122</v>
      </c>
      <c r="AI428" s="78" t="s">
        <v>121</v>
      </c>
      <c r="AJ428" s="78" t="s">
        <v>121</v>
      </c>
      <c r="AK428" s="78" t="s">
        <v>121</v>
      </c>
      <c r="AL428" s="78" t="s">
        <v>122</v>
      </c>
      <c r="AM428" s="78" t="s">
        <v>138</v>
      </c>
      <c r="AN428" s="78" t="s">
        <v>121</v>
      </c>
      <c r="AO428" s="79"/>
      <c r="AP428" s="79"/>
      <c r="AQ428" s="78"/>
      <c r="AR428" s="78"/>
      <c r="AS428" s="78"/>
      <c r="AT428" s="78" t="s">
        <v>117</v>
      </c>
      <c r="AU428" s="78" t="s">
        <v>117</v>
      </c>
      <c r="AV428" s="78" t="s">
        <v>117</v>
      </c>
      <c r="AW428" s="78" t="s">
        <v>117</v>
      </c>
      <c r="AX428" s="79"/>
      <c r="AY428" s="79"/>
      <c r="AZ428" s="79"/>
      <c r="BA428" s="79"/>
      <c r="BB428" s="79"/>
      <c r="BC428" s="80"/>
    </row>
    <row r="429" ht="15.75" customHeight="1">
      <c r="A429" s="46" t="s">
        <v>3730</v>
      </c>
      <c r="B429" s="78"/>
      <c r="C429" s="78">
        <v>38.0</v>
      </c>
      <c r="D429" s="78" t="s">
        <v>3731</v>
      </c>
      <c r="E429" s="78" t="s">
        <v>3732</v>
      </c>
      <c r="F429" s="78" t="s">
        <v>3733</v>
      </c>
      <c r="G429" s="78" t="s">
        <v>1849</v>
      </c>
      <c r="H429" s="78" t="s">
        <v>3734</v>
      </c>
      <c r="I429" s="78" t="s">
        <v>111</v>
      </c>
      <c r="J429" s="81">
        <v>39425.0</v>
      </c>
      <c r="K429" s="46" t="s">
        <v>3735</v>
      </c>
      <c r="L429" s="78" t="s">
        <v>1799</v>
      </c>
      <c r="M429" s="78" t="s">
        <v>769</v>
      </c>
      <c r="N429" s="78" t="s">
        <v>3</v>
      </c>
      <c r="O429" s="78" t="s">
        <v>362</v>
      </c>
      <c r="P429" s="78"/>
      <c r="Q429" s="78" t="s">
        <v>46</v>
      </c>
      <c r="R429" s="78" t="s">
        <v>121</v>
      </c>
      <c r="S429" s="46"/>
      <c r="T429" s="46" t="s">
        <v>3736</v>
      </c>
      <c r="U429" s="46" t="s">
        <v>3736</v>
      </c>
      <c r="V429" s="46" t="s">
        <v>3737</v>
      </c>
      <c r="W429" s="78" t="s">
        <v>3738</v>
      </c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9"/>
      <c r="AP429" s="79"/>
      <c r="AQ429" s="78"/>
      <c r="AR429" s="78"/>
      <c r="AS429" s="78"/>
      <c r="AT429" s="78" t="s">
        <v>121</v>
      </c>
      <c r="AU429" s="78" t="s">
        <v>117</v>
      </c>
      <c r="AV429" s="78" t="s">
        <v>117</v>
      </c>
      <c r="AW429" s="78" t="s">
        <v>117</v>
      </c>
      <c r="AX429" s="79"/>
      <c r="AY429" s="79"/>
      <c r="AZ429" s="79"/>
      <c r="BA429" s="79"/>
      <c r="BB429" s="79"/>
      <c r="BC429" s="80"/>
    </row>
    <row r="430" ht="15.75" customHeight="1">
      <c r="A430" s="46" t="s">
        <v>3739</v>
      </c>
      <c r="B430" s="78"/>
      <c r="C430" s="78">
        <v>39.0</v>
      </c>
      <c r="D430" s="78" t="s">
        <v>3270</v>
      </c>
      <c r="E430" s="78" t="s">
        <v>3740</v>
      </c>
      <c r="F430" s="78" t="s">
        <v>3741</v>
      </c>
      <c r="G430" s="78" t="s">
        <v>1849</v>
      </c>
      <c r="H430" s="78" t="s">
        <v>3742</v>
      </c>
      <c r="I430" s="78" t="s">
        <v>111</v>
      </c>
      <c r="J430" s="78" t="s">
        <v>3743</v>
      </c>
      <c r="K430" s="46" t="s">
        <v>3744</v>
      </c>
      <c r="L430" s="78" t="s">
        <v>1799</v>
      </c>
      <c r="M430" s="78" t="s">
        <v>769</v>
      </c>
      <c r="N430" s="78" t="s">
        <v>3</v>
      </c>
      <c r="O430" s="78" t="s">
        <v>3745</v>
      </c>
      <c r="P430" s="78"/>
      <c r="Q430" s="78" t="s">
        <v>46</v>
      </c>
      <c r="R430" s="78" t="s">
        <v>121</v>
      </c>
      <c r="S430" s="46"/>
      <c r="T430" s="46" t="s">
        <v>3746</v>
      </c>
      <c r="U430" s="46" t="s">
        <v>3746</v>
      </c>
      <c r="V430" s="46" t="s">
        <v>3747</v>
      </c>
      <c r="W430" s="78" t="s">
        <v>3748</v>
      </c>
      <c r="X430" s="78" t="s">
        <v>117</v>
      </c>
      <c r="Y430" s="78" t="s">
        <v>117</v>
      </c>
      <c r="Z430" s="78" t="s">
        <v>121</v>
      </c>
      <c r="AA430" s="78" t="s">
        <v>121</v>
      </c>
      <c r="AB430" s="78">
        <v>10.0</v>
      </c>
      <c r="AC430" s="78" t="s">
        <v>121</v>
      </c>
      <c r="AD430" s="78" t="s">
        <v>1898</v>
      </c>
      <c r="AE430" s="78" t="s">
        <v>117</v>
      </c>
      <c r="AF430" s="78" t="s">
        <v>3749</v>
      </c>
      <c r="AG430" s="78" t="s">
        <v>121</v>
      </c>
      <c r="AH430" s="78" t="s">
        <v>122</v>
      </c>
      <c r="AI430" s="78" t="s">
        <v>121</v>
      </c>
      <c r="AJ430" s="78" t="s">
        <v>117</v>
      </c>
      <c r="AK430" s="78" t="s">
        <v>117</v>
      </c>
      <c r="AL430" s="78" t="s">
        <v>137</v>
      </c>
      <c r="AM430" s="78" t="s">
        <v>138</v>
      </c>
      <c r="AN430" s="78" t="s">
        <v>121</v>
      </c>
      <c r="AO430" s="79"/>
      <c r="AP430" s="79"/>
      <c r="AQ430" s="78"/>
      <c r="AR430" s="78"/>
      <c r="AS430" s="78"/>
      <c r="AT430" s="78" t="s">
        <v>117</v>
      </c>
      <c r="AU430" s="78" t="s">
        <v>117</v>
      </c>
      <c r="AV430" s="78" t="s">
        <v>117</v>
      </c>
      <c r="AW430" s="78" t="s">
        <v>117</v>
      </c>
      <c r="AX430" s="79"/>
      <c r="AY430" s="79"/>
      <c r="AZ430" s="79"/>
      <c r="BA430" s="79"/>
      <c r="BB430" s="79"/>
      <c r="BC430" s="80"/>
    </row>
    <row r="431" ht="15.75" customHeight="1">
      <c r="A431" s="46" t="s">
        <v>3750</v>
      </c>
      <c r="B431" s="78"/>
      <c r="C431" s="78">
        <v>37.0</v>
      </c>
      <c r="D431" s="78" t="s">
        <v>3751</v>
      </c>
      <c r="E431" s="78" t="s">
        <v>3752</v>
      </c>
      <c r="F431" s="78" t="s">
        <v>3753</v>
      </c>
      <c r="G431" s="78" t="s">
        <v>1849</v>
      </c>
      <c r="H431" s="78" t="s">
        <v>3754</v>
      </c>
      <c r="I431" s="78" t="s">
        <v>111</v>
      </c>
      <c r="J431" s="78" t="s">
        <v>3755</v>
      </c>
      <c r="K431" s="46" t="s">
        <v>3756</v>
      </c>
      <c r="L431" s="78" t="s">
        <v>1799</v>
      </c>
      <c r="M431" s="78" t="s">
        <v>769</v>
      </c>
      <c r="N431" s="78" t="s">
        <v>3</v>
      </c>
      <c r="O431" s="78" t="s">
        <v>1398</v>
      </c>
      <c r="P431" s="78"/>
      <c r="Q431" s="78" t="s">
        <v>46</v>
      </c>
      <c r="R431" s="78" t="s">
        <v>121</v>
      </c>
      <c r="S431" s="46"/>
      <c r="T431" s="46" t="s">
        <v>3757</v>
      </c>
      <c r="U431" s="46" t="s">
        <v>3757</v>
      </c>
      <c r="V431" s="46" t="s">
        <v>3758</v>
      </c>
      <c r="W431" s="78" t="s">
        <v>3759</v>
      </c>
      <c r="X431" s="78" t="s">
        <v>117</v>
      </c>
      <c r="Y431" s="78" t="s">
        <v>121</v>
      </c>
      <c r="Z431" s="78" t="s">
        <v>117</v>
      </c>
      <c r="AA431" s="78" t="s">
        <v>121</v>
      </c>
      <c r="AB431" s="78">
        <v>9.0</v>
      </c>
      <c r="AC431" s="78" t="s">
        <v>117</v>
      </c>
      <c r="AD431" s="78" t="s">
        <v>884</v>
      </c>
      <c r="AE431" s="78" t="s">
        <v>121</v>
      </c>
      <c r="AF431" s="78" t="s">
        <v>289</v>
      </c>
      <c r="AG431" s="78" t="s">
        <v>121</v>
      </c>
      <c r="AH431" s="78" t="s">
        <v>122</v>
      </c>
      <c r="AI431" s="78" t="s">
        <v>117</v>
      </c>
      <c r="AJ431" s="78" t="s">
        <v>121</v>
      </c>
      <c r="AK431" s="78" t="s">
        <v>121</v>
      </c>
      <c r="AL431" s="78" t="s">
        <v>122</v>
      </c>
      <c r="AM431" s="78" t="s">
        <v>138</v>
      </c>
      <c r="AN431" s="78" t="s">
        <v>121</v>
      </c>
      <c r="AO431" s="79"/>
      <c r="AP431" s="79"/>
      <c r="AQ431" s="78"/>
      <c r="AR431" s="78"/>
      <c r="AS431" s="78"/>
      <c r="AT431" s="78" t="s">
        <v>117</v>
      </c>
      <c r="AU431" s="78" t="s">
        <v>117</v>
      </c>
      <c r="AV431" s="78" t="s">
        <v>117</v>
      </c>
      <c r="AW431" s="78" t="s">
        <v>117</v>
      </c>
      <c r="AX431" s="79"/>
      <c r="AY431" s="79"/>
      <c r="AZ431" s="79"/>
      <c r="BA431" s="79"/>
      <c r="BB431" s="79"/>
      <c r="BC431" s="80"/>
    </row>
    <row r="432" ht="15.75" customHeight="1">
      <c r="A432" s="46" t="s">
        <v>3760</v>
      </c>
      <c r="B432" s="78"/>
      <c r="C432" s="78">
        <v>40.0</v>
      </c>
      <c r="D432" s="78" t="s">
        <v>1971</v>
      </c>
      <c r="E432" s="78" t="s">
        <v>3761</v>
      </c>
      <c r="F432" s="78" t="s">
        <v>3762</v>
      </c>
      <c r="G432" s="78" t="s">
        <v>1849</v>
      </c>
      <c r="H432" s="78" t="s">
        <v>3763</v>
      </c>
      <c r="I432" s="78" t="s">
        <v>163</v>
      </c>
      <c r="J432" s="78" t="s">
        <v>3764</v>
      </c>
      <c r="K432" s="46" t="s">
        <v>3765</v>
      </c>
      <c r="L432" s="78" t="s">
        <v>1799</v>
      </c>
      <c r="M432" s="78" t="s">
        <v>769</v>
      </c>
      <c r="N432" s="78" t="s">
        <v>3</v>
      </c>
      <c r="O432" s="78" t="s">
        <v>362</v>
      </c>
      <c r="P432" s="78"/>
      <c r="Q432" s="78" t="s">
        <v>46</v>
      </c>
      <c r="R432" s="78" t="s">
        <v>121</v>
      </c>
      <c r="S432" s="46"/>
      <c r="T432" s="46" t="s">
        <v>3766</v>
      </c>
      <c r="U432" s="46" t="s">
        <v>3766</v>
      </c>
      <c r="V432" s="46" t="s">
        <v>3767</v>
      </c>
      <c r="W432" s="78" t="s">
        <v>3768</v>
      </c>
      <c r="X432" s="78" t="s">
        <v>121</v>
      </c>
      <c r="Y432" s="78" t="s">
        <v>117</v>
      </c>
      <c r="Z432" s="78" t="s">
        <v>121</v>
      </c>
      <c r="AA432" s="78" t="s">
        <v>117</v>
      </c>
      <c r="AB432" s="78">
        <v>7.0</v>
      </c>
      <c r="AC432" s="78" t="s">
        <v>121</v>
      </c>
      <c r="AD432" s="78" t="s">
        <v>1898</v>
      </c>
      <c r="AE432" s="78" t="s">
        <v>121</v>
      </c>
      <c r="AF432" s="78" t="s">
        <v>1898</v>
      </c>
      <c r="AG432" s="78" t="s">
        <v>121</v>
      </c>
      <c r="AH432" s="78" t="s">
        <v>122</v>
      </c>
      <c r="AI432" s="78" t="s">
        <v>121</v>
      </c>
      <c r="AJ432" s="78" t="s">
        <v>121</v>
      </c>
      <c r="AK432" s="78" t="s">
        <v>121</v>
      </c>
      <c r="AL432" s="78" t="s">
        <v>122</v>
      </c>
      <c r="AM432" s="78" t="s">
        <v>138</v>
      </c>
      <c r="AN432" s="78" t="s">
        <v>117</v>
      </c>
      <c r="AO432" s="78" t="s">
        <v>24</v>
      </c>
      <c r="AP432" s="79"/>
      <c r="AQ432" s="78"/>
      <c r="AR432" s="78"/>
      <c r="AS432" s="78"/>
      <c r="AT432" s="78" t="s">
        <v>117</v>
      </c>
      <c r="AU432" s="78" t="s">
        <v>117</v>
      </c>
      <c r="AV432" s="78" t="s">
        <v>117</v>
      </c>
      <c r="AW432" s="78" t="s">
        <v>117</v>
      </c>
      <c r="AX432" s="79"/>
      <c r="AY432" s="79"/>
      <c r="AZ432" s="79"/>
      <c r="BA432" s="79"/>
      <c r="BB432" s="79"/>
      <c r="BC432" s="80"/>
    </row>
    <row r="433" ht="15.75" customHeight="1">
      <c r="A433" s="46" t="s">
        <v>3769</v>
      </c>
      <c r="B433" s="78"/>
      <c r="C433" s="78">
        <v>38.0</v>
      </c>
      <c r="D433" s="78" t="s">
        <v>1214</v>
      </c>
      <c r="E433" s="78" t="s">
        <v>3770</v>
      </c>
      <c r="F433" s="78" t="s">
        <v>3771</v>
      </c>
      <c r="G433" s="78" t="s">
        <v>1849</v>
      </c>
      <c r="H433" s="78" t="s">
        <v>3772</v>
      </c>
      <c r="I433" s="78" t="s">
        <v>163</v>
      </c>
      <c r="J433" s="78" t="s">
        <v>3773</v>
      </c>
      <c r="K433" s="46" t="s">
        <v>3774</v>
      </c>
      <c r="L433" s="78" t="s">
        <v>628</v>
      </c>
      <c r="M433" s="78" t="s">
        <v>271</v>
      </c>
      <c r="N433" s="78" t="s">
        <v>3</v>
      </c>
      <c r="O433" s="78" t="s">
        <v>2748</v>
      </c>
      <c r="P433" s="78"/>
      <c r="Q433" s="78" t="s">
        <v>46</v>
      </c>
      <c r="R433" s="78" t="s">
        <v>121</v>
      </c>
      <c r="S433" s="46"/>
      <c r="T433" s="46" t="s">
        <v>3775</v>
      </c>
      <c r="U433" s="46" t="s">
        <v>3775</v>
      </c>
      <c r="V433" s="46" t="s">
        <v>3776</v>
      </c>
      <c r="W433" s="78" t="s">
        <v>3777</v>
      </c>
      <c r="X433" s="78" t="s">
        <v>117</v>
      </c>
      <c r="Y433" s="78" t="s">
        <v>121</v>
      </c>
      <c r="Z433" s="78" t="s">
        <v>117</v>
      </c>
      <c r="AA433" s="78" t="s">
        <v>121</v>
      </c>
      <c r="AB433" s="78">
        <v>4.0</v>
      </c>
      <c r="AC433" s="78" t="s">
        <v>121</v>
      </c>
      <c r="AD433" s="78" t="s">
        <v>1898</v>
      </c>
      <c r="AE433" s="78" t="s">
        <v>121</v>
      </c>
      <c r="AF433" s="78" t="s">
        <v>289</v>
      </c>
      <c r="AG433" s="78" t="s">
        <v>121</v>
      </c>
      <c r="AH433" s="78" t="s">
        <v>122</v>
      </c>
      <c r="AI433" s="78" t="s">
        <v>121</v>
      </c>
      <c r="AJ433" s="78" t="s">
        <v>121</v>
      </c>
      <c r="AK433" s="78" t="s">
        <v>121</v>
      </c>
      <c r="AL433" s="78" t="s">
        <v>122</v>
      </c>
      <c r="AM433" s="78" t="s">
        <v>138</v>
      </c>
      <c r="AN433" s="78" t="s">
        <v>121</v>
      </c>
      <c r="AO433" s="79"/>
      <c r="AP433" s="79"/>
      <c r="AQ433" s="78"/>
      <c r="AR433" s="78"/>
      <c r="AS433" s="78"/>
      <c r="AT433" s="78" t="s">
        <v>117</v>
      </c>
      <c r="AU433" s="78" t="s">
        <v>117</v>
      </c>
      <c r="AV433" s="78" t="s">
        <v>117</v>
      </c>
      <c r="AW433" s="78" t="s">
        <v>117</v>
      </c>
      <c r="AX433" s="79"/>
      <c r="AY433" s="79"/>
      <c r="AZ433" s="79"/>
      <c r="BA433" s="79"/>
      <c r="BB433" s="79"/>
      <c r="BC433" s="80"/>
    </row>
    <row r="434" ht="15.75" customHeight="1">
      <c r="A434" s="46" t="s">
        <v>3778</v>
      </c>
      <c r="B434" s="78"/>
      <c r="C434" s="78">
        <v>38.0</v>
      </c>
      <c r="D434" s="78" t="s">
        <v>3779</v>
      </c>
      <c r="E434" s="78" t="s">
        <v>3780</v>
      </c>
      <c r="F434" s="78" t="s">
        <v>3781</v>
      </c>
      <c r="G434" s="78" t="s">
        <v>1849</v>
      </c>
      <c r="H434" s="78" t="s">
        <v>3782</v>
      </c>
      <c r="I434" s="78" t="s">
        <v>111</v>
      </c>
      <c r="J434" s="78" t="s">
        <v>3626</v>
      </c>
      <c r="K434" s="46" t="s">
        <v>3783</v>
      </c>
      <c r="L434" s="78" t="s">
        <v>628</v>
      </c>
      <c r="M434" s="78" t="s">
        <v>271</v>
      </c>
      <c r="N434" s="78" t="s">
        <v>3</v>
      </c>
      <c r="O434" s="78" t="s">
        <v>2748</v>
      </c>
      <c r="P434" s="78"/>
      <c r="Q434" s="78" t="s">
        <v>46</v>
      </c>
      <c r="R434" s="78" t="s">
        <v>121</v>
      </c>
      <c r="S434" s="46"/>
      <c r="T434" s="46" t="s">
        <v>3784</v>
      </c>
      <c r="U434" s="46" t="s">
        <v>3784</v>
      </c>
      <c r="V434" s="46" t="s">
        <v>3785</v>
      </c>
      <c r="W434" s="78" t="s">
        <v>3786</v>
      </c>
      <c r="X434" s="78" t="s">
        <v>121</v>
      </c>
      <c r="Y434" s="78" t="s">
        <v>117</v>
      </c>
      <c r="Z434" s="78" t="s">
        <v>121</v>
      </c>
      <c r="AA434" s="78" t="s">
        <v>121</v>
      </c>
      <c r="AB434" s="78">
        <v>3.0</v>
      </c>
      <c r="AC434" s="78" t="s">
        <v>121</v>
      </c>
      <c r="AD434" s="78" t="s">
        <v>289</v>
      </c>
      <c r="AE434" s="78" t="s">
        <v>121</v>
      </c>
      <c r="AF434" s="78" t="s">
        <v>1898</v>
      </c>
      <c r="AG434" s="78" t="s">
        <v>121</v>
      </c>
      <c r="AH434" s="78" t="s">
        <v>122</v>
      </c>
      <c r="AI434" s="78" t="s">
        <v>121</v>
      </c>
      <c r="AJ434" s="78" t="s">
        <v>117</v>
      </c>
      <c r="AK434" s="78" t="s">
        <v>117</v>
      </c>
      <c r="AL434" s="78" t="s">
        <v>632</v>
      </c>
      <c r="AM434" s="78" t="s">
        <v>138</v>
      </c>
      <c r="AN434" s="78" t="s">
        <v>117</v>
      </c>
      <c r="AO434" s="78" t="s">
        <v>3787</v>
      </c>
      <c r="AP434" s="79"/>
      <c r="AQ434" s="78"/>
      <c r="AR434" s="78"/>
      <c r="AS434" s="78"/>
      <c r="AT434" s="78" t="s">
        <v>117</v>
      </c>
      <c r="AU434" s="78" t="s">
        <v>117</v>
      </c>
      <c r="AV434" s="78" t="s">
        <v>117</v>
      </c>
      <c r="AW434" s="78" t="s">
        <v>117</v>
      </c>
      <c r="AX434" s="79"/>
      <c r="AY434" s="79"/>
      <c r="AZ434" s="79"/>
      <c r="BA434" s="79"/>
      <c r="BB434" s="79"/>
      <c r="BC434" s="80"/>
    </row>
    <row r="435" ht="15.75" customHeight="1">
      <c r="A435" s="46" t="s">
        <v>3788</v>
      </c>
      <c r="B435" s="78"/>
      <c r="C435" s="78">
        <v>37.0</v>
      </c>
      <c r="D435" s="78" t="s">
        <v>1677</v>
      </c>
      <c r="E435" s="78" t="s">
        <v>3789</v>
      </c>
      <c r="F435" s="78" t="s">
        <v>3790</v>
      </c>
      <c r="G435" s="78" t="s">
        <v>1849</v>
      </c>
      <c r="H435" s="78" t="s">
        <v>3791</v>
      </c>
      <c r="I435" s="78" t="s">
        <v>111</v>
      </c>
      <c r="J435" s="78" t="s">
        <v>3792</v>
      </c>
      <c r="K435" s="46" t="s">
        <v>3793</v>
      </c>
      <c r="L435" s="78" t="s">
        <v>628</v>
      </c>
      <c r="M435" s="78" t="s">
        <v>271</v>
      </c>
      <c r="N435" s="78" t="s">
        <v>3</v>
      </c>
      <c r="O435" s="78" t="s">
        <v>2748</v>
      </c>
      <c r="P435" s="78"/>
      <c r="Q435" s="78" t="s">
        <v>46</v>
      </c>
      <c r="R435" s="78" t="s">
        <v>121</v>
      </c>
      <c r="S435" s="46"/>
      <c r="T435" s="46" t="s">
        <v>3794</v>
      </c>
      <c r="U435" s="46" t="s">
        <v>3794</v>
      </c>
      <c r="V435" s="46" t="s">
        <v>3795</v>
      </c>
      <c r="W435" s="78" t="s">
        <v>3796</v>
      </c>
      <c r="X435" s="78" t="s">
        <v>117</v>
      </c>
      <c r="Y435" s="78" t="s">
        <v>121</v>
      </c>
      <c r="Z435" s="78" t="s">
        <v>117</v>
      </c>
      <c r="AA435" s="78" t="s">
        <v>121</v>
      </c>
      <c r="AB435" s="78">
        <v>3.0</v>
      </c>
      <c r="AC435" s="78" t="s">
        <v>117</v>
      </c>
      <c r="AD435" s="78"/>
      <c r="AE435" s="78" t="s">
        <v>121</v>
      </c>
      <c r="AF435" s="78" t="s">
        <v>1898</v>
      </c>
      <c r="AG435" s="78" t="s">
        <v>121</v>
      </c>
      <c r="AH435" s="78" t="s">
        <v>122</v>
      </c>
      <c r="AI435" s="78" t="s">
        <v>117</v>
      </c>
      <c r="AJ435" s="78" t="s">
        <v>121</v>
      </c>
      <c r="AK435" s="78" t="s">
        <v>121</v>
      </c>
      <c r="AL435" s="78" t="s">
        <v>122</v>
      </c>
      <c r="AM435" s="78" t="s">
        <v>354</v>
      </c>
      <c r="AN435" s="78" t="s">
        <v>117</v>
      </c>
      <c r="AO435" s="78" t="s">
        <v>3797</v>
      </c>
      <c r="AP435" s="79"/>
      <c r="AQ435" s="78"/>
      <c r="AR435" s="78"/>
      <c r="AS435" s="78"/>
      <c r="AT435" s="78" t="s">
        <v>117</v>
      </c>
      <c r="AU435" s="78" t="s">
        <v>117</v>
      </c>
      <c r="AV435" s="78" t="s">
        <v>117</v>
      </c>
      <c r="AW435" s="78" t="s">
        <v>117</v>
      </c>
      <c r="AX435" s="79"/>
      <c r="AY435" s="79"/>
      <c r="AZ435" s="79"/>
      <c r="BA435" s="79"/>
      <c r="BB435" s="79"/>
      <c r="BC435" s="80"/>
    </row>
    <row r="436" ht="15.75" customHeight="1">
      <c r="A436" s="46" t="s">
        <v>3798</v>
      </c>
      <c r="B436" s="78"/>
      <c r="C436" s="78">
        <v>35.0</v>
      </c>
      <c r="D436" s="78" t="s">
        <v>2810</v>
      </c>
      <c r="E436" s="78" t="s">
        <v>3799</v>
      </c>
      <c r="F436" s="78" t="s">
        <v>3800</v>
      </c>
      <c r="G436" s="78" t="s">
        <v>1849</v>
      </c>
      <c r="H436" s="78" t="s">
        <v>3801</v>
      </c>
      <c r="I436" s="78" t="s">
        <v>111</v>
      </c>
      <c r="J436" s="81">
        <v>39606.0</v>
      </c>
      <c r="K436" s="46" t="s">
        <v>3802</v>
      </c>
      <c r="L436" s="78" t="s">
        <v>628</v>
      </c>
      <c r="M436" s="78" t="s">
        <v>271</v>
      </c>
      <c r="N436" s="78" t="s">
        <v>3</v>
      </c>
      <c r="O436" s="78" t="s">
        <v>3745</v>
      </c>
      <c r="P436" s="78"/>
      <c r="Q436" s="78" t="s">
        <v>46</v>
      </c>
      <c r="R436" s="78" t="s">
        <v>121</v>
      </c>
      <c r="S436" s="46"/>
      <c r="T436" s="46" t="s">
        <v>3803</v>
      </c>
      <c r="U436" s="46" t="s">
        <v>3803</v>
      </c>
      <c r="V436" s="46" t="s">
        <v>3804</v>
      </c>
      <c r="W436" s="78" t="s">
        <v>3805</v>
      </c>
      <c r="X436" s="78" t="s">
        <v>117</v>
      </c>
      <c r="Y436" s="78" t="s">
        <v>117</v>
      </c>
      <c r="Z436" s="78" t="s">
        <v>117</v>
      </c>
      <c r="AA436" s="78" t="s">
        <v>121</v>
      </c>
      <c r="AB436" s="78">
        <v>7.0</v>
      </c>
      <c r="AC436" s="78" t="s">
        <v>117</v>
      </c>
      <c r="AD436" s="78"/>
      <c r="AE436" s="78" t="s">
        <v>121</v>
      </c>
      <c r="AF436" s="78" t="s">
        <v>1898</v>
      </c>
      <c r="AG436" s="78" t="s">
        <v>117</v>
      </c>
      <c r="AH436" s="78"/>
      <c r="AI436" s="78" t="s">
        <v>117</v>
      </c>
      <c r="AJ436" s="78" t="s">
        <v>121</v>
      </c>
      <c r="AK436" s="78" t="s">
        <v>117</v>
      </c>
      <c r="AL436" s="78" t="s">
        <v>137</v>
      </c>
      <c r="AM436" s="78" t="s">
        <v>138</v>
      </c>
      <c r="AN436" s="78" t="s">
        <v>121</v>
      </c>
      <c r="AO436" s="79"/>
      <c r="AP436" s="79"/>
      <c r="AQ436" s="78"/>
      <c r="AR436" s="78"/>
      <c r="AS436" s="78"/>
      <c r="AT436" s="78" t="s">
        <v>117</v>
      </c>
      <c r="AU436" s="78" t="s">
        <v>117</v>
      </c>
      <c r="AV436" s="78" t="s">
        <v>117</v>
      </c>
      <c r="AW436" s="78" t="s">
        <v>117</v>
      </c>
      <c r="AX436" s="79"/>
      <c r="AY436" s="79"/>
      <c r="AZ436" s="79"/>
      <c r="BA436" s="79"/>
      <c r="BB436" s="79"/>
      <c r="BC436" s="80"/>
    </row>
    <row r="437" ht="15.75" customHeight="1">
      <c r="A437" s="46" t="s">
        <v>3806</v>
      </c>
      <c r="B437" s="78"/>
      <c r="C437" s="78">
        <v>35.0</v>
      </c>
      <c r="D437" s="78" t="s">
        <v>2586</v>
      </c>
      <c r="E437" s="78" t="s">
        <v>2616</v>
      </c>
      <c r="F437" s="78" t="s">
        <v>3807</v>
      </c>
      <c r="G437" s="78" t="s">
        <v>1849</v>
      </c>
      <c r="H437" s="78" t="s">
        <v>3808</v>
      </c>
      <c r="I437" s="78" t="s">
        <v>111</v>
      </c>
      <c r="J437" s="78" t="s">
        <v>2619</v>
      </c>
      <c r="K437" s="46" t="s">
        <v>3809</v>
      </c>
      <c r="L437" s="78" t="s">
        <v>628</v>
      </c>
      <c r="M437" s="78" t="s">
        <v>271</v>
      </c>
      <c r="N437" s="78" t="s">
        <v>3</v>
      </c>
      <c r="O437" s="78" t="s">
        <v>566</v>
      </c>
      <c r="P437" s="78"/>
      <c r="Q437" s="78" t="s">
        <v>46</v>
      </c>
      <c r="R437" s="78" t="s">
        <v>121</v>
      </c>
      <c r="S437" s="46"/>
      <c r="T437" s="46" t="s">
        <v>3810</v>
      </c>
      <c r="U437" s="46" t="s">
        <v>3810</v>
      </c>
      <c r="V437" s="46" t="s">
        <v>3810</v>
      </c>
      <c r="W437" s="78" t="s">
        <v>3811</v>
      </c>
      <c r="X437" s="78" t="s">
        <v>117</v>
      </c>
      <c r="Y437" s="78" t="s">
        <v>121</v>
      </c>
      <c r="Z437" s="78" t="s">
        <v>121</v>
      </c>
      <c r="AA437" s="78" t="s">
        <v>121</v>
      </c>
      <c r="AB437" s="78">
        <v>6.0</v>
      </c>
      <c r="AC437" s="78" t="s">
        <v>117</v>
      </c>
      <c r="AD437" s="78" t="s">
        <v>2622</v>
      </c>
      <c r="AE437" s="78" t="s">
        <v>121</v>
      </c>
      <c r="AF437" s="78" t="s">
        <v>1898</v>
      </c>
      <c r="AG437" s="78" t="s">
        <v>117</v>
      </c>
      <c r="AH437" s="78"/>
      <c r="AI437" s="78" t="s">
        <v>117</v>
      </c>
      <c r="AJ437" s="78" t="s">
        <v>121</v>
      </c>
      <c r="AK437" s="78" t="s">
        <v>121</v>
      </c>
      <c r="AL437" s="78" t="s">
        <v>122</v>
      </c>
      <c r="AM437" s="78" t="s">
        <v>138</v>
      </c>
      <c r="AN437" s="78" t="s">
        <v>117</v>
      </c>
      <c r="AO437" s="79"/>
      <c r="AP437" s="79"/>
      <c r="AQ437" s="78"/>
      <c r="AR437" s="78"/>
      <c r="AS437" s="78"/>
      <c r="AT437" s="78" t="s">
        <v>117</v>
      </c>
      <c r="AU437" s="78" t="s">
        <v>117</v>
      </c>
      <c r="AV437" s="78" t="s">
        <v>117</v>
      </c>
      <c r="AW437" s="78" t="s">
        <v>117</v>
      </c>
      <c r="AX437" s="79"/>
      <c r="AY437" s="79"/>
      <c r="AZ437" s="79"/>
      <c r="BA437" s="79"/>
      <c r="BB437" s="79"/>
      <c r="BC437" s="80"/>
    </row>
    <row r="438" ht="15.75" customHeight="1">
      <c r="A438" s="46" t="s">
        <v>3812</v>
      </c>
      <c r="B438" s="78"/>
      <c r="C438" s="78">
        <v>38.0</v>
      </c>
      <c r="D438" s="78" t="s">
        <v>3813</v>
      </c>
      <c r="E438" s="78" t="s">
        <v>3814</v>
      </c>
      <c r="F438" s="78" t="s">
        <v>3815</v>
      </c>
      <c r="G438" s="78" t="s">
        <v>1849</v>
      </c>
      <c r="H438" s="78" t="s">
        <v>3816</v>
      </c>
      <c r="I438" s="78" t="s">
        <v>111</v>
      </c>
      <c r="J438" s="78" t="s">
        <v>3817</v>
      </c>
      <c r="K438" s="46" t="s">
        <v>3818</v>
      </c>
      <c r="L438" s="78" t="s">
        <v>628</v>
      </c>
      <c r="M438" s="78" t="s">
        <v>271</v>
      </c>
      <c r="N438" s="78" t="s">
        <v>3</v>
      </c>
      <c r="O438" s="78" t="s">
        <v>566</v>
      </c>
      <c r="P438" s="78"/>
      <c r="Q438" s="78" t="s">
        <v>46</v>
      </c>
      <c r="R438" s="78" t="s">
        <v>121</v>
      </c>
      <c r="S438" s="46"/>
      <c r="T438" s="46" t="s">
        <v>3819</v>
      </c>
      <c r="U438" s="46" t="s">
        <v>3819</v>
      </c>
      <c r="V438" s="46" t="s">
        <v>3820</v>
      </c>
      <c r="W438" s="78" t="s">
        <v>3821</v>
      </c>
      <c r="X438" s="78" t="s">
        <v>117</v>
      </c>
      <c r="Y438" s="78" t="s">
        <v>121</v>
      </c>
      <c r="Z438" s="78" t="s">
        <v>117</v>
      </c>
      <c r="AA438" s="78" t="s">
        <v>121</v>
      </c>
      <c r="AB438" s="78">
        <v>7.0</v>
      </c>
      <c r="AC438" s="78" t="s">
        <v>121</v>
      </c>
      <c r="AD438" s="78" t="s">
        <v>1898</v>
      </c>
      <c r="AE438" s="78" t="s">
        <v>121</v>
      </c>
      <c r="AF438" s="78" t="s">
        <v>289</v>
      </c>
      <c r="AG438" s="78" t="s">
        <v>117</v>
      </c>
      <c r="AH438" s="78"/>
      <c r="AI438" s="78" t="s">
        <v>117</v>
      </c>
      <c r="AJ438" s="78" t="s">
        <v>121</v>
      </c>
      <c r="AK438" s="78" t="s">
        <v>121</v>
      </c>
      <c r="AL438" s="78" t="s">
        <v>122</v>
      </c>
      <c r="AM438" s="78" t="s">
        <v>138</v>
      </c>
      <c r="AN438" s="78" t="s">
        <v>117</v>
      </c>
      <c r="AO438" s="78" t="s">
        <v>3822</v>
      </c>
      <c r="AP438" s="79"/>
      <c r="AQ438" s="78"/>
      <c r="AR438" s="78"/>
      <c r="AS438" s="78"/>
      <c r="AT438" s="78" t="s">
        <v>117</v>
      </c>
      <c r="AU438" s="78" t="s">
        <v>117</v>
      </c>
      <c r="AV438" s="78" t="s">
        <v>117</v>
      </c>
      <c r="AW438" s="78" t="s">
        <v>117</v>
      </c>
      <c r="AX438" s="79"/>
      <c r="AY438" s="79"/>
      <c r="AZ438" s="79"/>
      <c r="BA438" s="79"/>
      <c r="BB438" s="79"/>
      <c r="BC438" s="80"/>
    </row>
    <row r="439" ht="15.75" customHeight="1">
      <c r="A439" s="46" t="s">
        <v>3823</v>
      </c>
      <c r="B439" s="78"/>
      <c r="C439" s="78">
        <v>40.0</v>
      </c>
      <c r="D439" s="78" t="s">
        <v>1030</v>
      </c>
      <c r="E439" s="78" t="s">
        <v>3824</v>
      </c>
      <c r="F439" s="78" t="s">
        <v>3825</v>
      </c>
      <c r="G439" s="78" t="s">
        <v>1849</v>
      </c>
      <c r="H439" s="78" t="s">
        <v>3826</v>
      </c>
      <c r="I439" s="78" t="s">
        <v>111</v>
      </c>
      <c r="J439" s="78" t="s">
        <v>3827</v>
      </c>
      <c r="K439" s="46" t="s">
        <v>3828</v>
      </c>
      <c r="L439" s="78" t="s">
        <v>628</v>
      </c>
      <c r="M439" s="78" t="s">
        <v>271</v>
      </c>
      <c r="N439" s="78" t="s">
        <v>3</v>
      </c>
      <c r="O439" s="78" t="s">
        <v>566</v>
      </c>
      <c r="P439" s="78"/>
      <c r="Q439" s="78" t="s">
        <v>46</v>
      </c>
      <c r="R439" s="78" t="s">
        <v>121</v>
      </c>
      <c r="S439" s="46"/>
      <c r="T439" s="46" t="s">
        <v>3829</v>
      </c>
      <c r="U439" s="46" t="s">
        <v>3829</v>
      </c>
      <c r="V439" s="46" t="s">
        <v>3830</v>
      </c>
      <c r="W439" s="78" t="s">
        <v>3831</v>
      </c>
      <c r="X439" s="78" t="s">
        <v>117</v>
      </c>
      <c r="Y439" s="78" t="s">
        <v>117</v>
      </c>
      <c r="Z439" s="78" t="s">
        <v>117</v>
      </c>
      <c r="AA439" s="78" t="s">
        <v>117</v>
      </c>
      <c r="AB439" s="78">
        <v>5.0</v>
      </c>
      <c r="AC439" s="78" t="s">
        <v>121</v>
      </c>
      <c r="AD439" s="78" t="s">
        <v>1898</v>
      </c>
      <c r="AE439" s="78" t="s">
        <v>121</v>
      </c>
      <c r="AF439" s="78" t="s">
        <v>1898</v>
      </c>
      <c r="AG439" s="78" t="s">
        <v>121</v>
      </c>
      <c r="AH439" s="78" t="s">
        <v>122</v>
      </c>
      <c r="AI439" s="78" t="s">
        <v>121</v>
      </c>
      <c r="AJ439" s="78" t="s">
        <v>117</v>
      </c>
      <c r="AK439" s="78" t="s">
        <v>121</v>
      </c>
      <c r="AL439" s="78" t="s">
        <v>122</v>
      </c>
      <c r="AM439" s="78" t="s">
        <v>221</v>
      </c>
      <c r="AN439" s="78" t="s">
        <v>117</v>
      </c>
      <c r="AO439" s="78" t="s">
        <v>3832</v>
      </c>
      <c r="AP439" s="79"/>
      <c r="AQ439" s="78"/>
      <c r="AR439" s="78"/>
      <c r="AS439" s="78"/>
      <c r="AT439" s="78" t="s">
        <v>117</v>
      </c>
      <c r="AU439" s="78" t="s">
        <v>117</v>
      </c>
      <c r="AV439" s="78" t="s">
        <v>117</v>
      </c>
      <c r="AW439" s="78" t="s">
        <v>117</v>
      </c>
      <c r="AX439" s="79"/>
      <c r="AY439" s="79"/>
      <c r="AZ439" s="79"/>
      <c r="BA439" s="79"/>
      <c r="BB439" s="79"/>
      <c r="BC439" s="80"/>
    </row>
    <row r="440" ht="15.75" customHeight="1">
      <c r="A440" s="46" t="s">
        <v>3833</v>
      </c>
      <c r="B440" s="78"/>
      <c r="C440" s="78">
        <v>40.0</v>
      </c>
      <c r="D440" s="78" t="s">
        <v>2891</v>
      </c>
      <c r="E440" s="78" t="s">
        <v>3834</v>
      </c>
      <c r="F440" s="78" t="s">
        <v>3835</v>
      </c>
      <c r="G440" s="78" t="s">
        <v>1849</v>
      </c>
      <c r="H440" s="78" t="s">
        <v>3836</v>
      </c>
      <c r="I440" s="78" t="s">
        <v>111</v>
      </c>
      <c r="J440" s="78" t="s">
        <v>3837</v>
      </c>
      <c r="K440" s="46" t="s">
        <v>3838</v>
      </c>
      <c r="L440" s="78" t="s">
        <v>879</v>
      </c>
      <c r="M440" s="78" t="s">
        <v>115</v>
      </c>
      <c r="N440" s="78" t="s">
        <v>3</v>
      </c>
      <c r="O440" s="78" t="s">
        <v>230</v>
      </c>
      <c r="P440" s="78"/>
      <c r="Q440" s="78" t="s">
        <v>46</v>
      </c>
      <c r="R440" s="78" t="s">
        <v>121</v>
      </c>
      <c r="S440" s="46"/>
      <c r="T440" s="46" t="s">
        <v>3839</v>
      </c>
      <c r="U440" s="46" t="s">
        <v>3839</v>
      </c>
      <c r="V440" s="46" t="s">
        <v>3839</v>
      </c>
      <c r="W440" s="78" t="s">
        <v>3840</v>
      </c>
      <c r="X440" s="78" t="s">
        <v>117</v>
      </c>
      <c r="Y440" s="78" t="s">
        <v>117</v>
      </c>
      <c r="Z440" s="78" t="s">
        <v>117</v>
      </c>
      <c r="AA440" s="78" t="s">
        <v>121</v>
      </c>
      <c r="AB440" s="78">
        <v>3.0</v>
      </c>
      <c r="AC440" s="78" t="s">
        <v>117</v>
      </c>
      <c r="AD440" s="78" t="s">
        <v>512</v>
      </c>
      <c r="AE440" s="78" t="s">
        <v>121</v>
      </c>
      <c r="AF440" s="78" t="s">
        <v>1898</v>
      </c>
      <c r="AG440" s="78" t="s">
        <v>121</v>
      </c>
      <c r="AH440" s="78" t="s">
        <v>122</v>
      </c>
      <c r="AI440" s="78" t="s">
        <v>117</v>
      </c>
      <c r="AJ440" s="78" t="s">
        <v>121</v>
      </c>
      <c r="AK440" s="78" t="s">
        <v>117</v>
      </c>
      <c r="AL440" s="78" t="s">
        <v>137</v>
      </c>
      <c r="AM440" s="78" t="s">
        <v>221</v>
      </c>
      <c r="AN440" s="78" t="s">
        <v>117</v>
      </c>
      <c r="AO440" s="78" t="s">
        <v>3841</v>
      </c>
      <c r="AP440" s="79"/>
      <c r="AQ440" s="78"/>
      <c r="AR440" s="78"/>
      <c r="AS440" s="78"/>
      <c r="AT440" s="78" t="s">
        <v>117</v>
      </c>
      <c r="AU440" s="78" t="s">
        <v>117</v>
      </c>
      <c r="AV440" s="78" t="s">
        <v>117</v>
      </c>
      <c r="AW440" s="78"/>
      <c r="AX440" s="79"/>
      <c r="AY440" s="79"/>
      <c r="AZ440" s="79"/>
      <c r="BA440" s="79"/>
      <c r="BB440" s="79"/>
      <c r="BC440" s="80"/>
    </row>
    <row r="441" ht="15.75" customHeight="1">
      <c r="A441" s="46" t="s">
        <v>3842</v>
      </c>
      <c r="B441" s="78"/>
      <c r="C441" s="78">
        <v>40.0</v>
      </c>
      <c r="D441" s="78" t="s">
        <v>2150</v>
      </c>
      <c r="E441" s="78" t="s">
        <v>3843</v>
      </c>
      <c r="F441" s="78" t="s">
        <v>3844</v>
      </c>
      <c r="G441" s="78" t="s">
        <v>1849</v>
      </c>
      <c r="H441" s="78" t="s">
        <v>3845</v>
      </c>
      <c r="I441" s="78" t="s">
        <v>111</v>
      </c>
      <c r="J441" s="81">
        <v>39787.0</v>
      </c>
      <c r="K441" s="46" t="s">
        <v>3846</v>
      </c>
      <c r="L441" s="78" t="s">
        <v>879</v>
      </c>
      <c r="M441" s="78" t="s">
        <v>115</v>
      </c>
      <c r="N441" s="78" t="s">
        <v>3</v>
      </c>
      <c r="O441" s="78" t="s">
        <v>230</v>
      </c>
      <c r="P441" s="78"/>
      <c r="Q441" s="78" t="s">
        <v>46</v>
      </c>
      <c r="R441" s="78" t="s">
        <v>121</v>
      </c>
      <c r="S441" s="46"/>
      <c r="T441" s="46" t="s">
        <v>3847</v>
      </c>
      <c r="U441" s="46" t="s">
        <v>3847</v>
      </c>
      <c r="V441" s="46" t="s">
        <v>3848</v>
      </c>
      <c r="W441" s="78" t="s">
        <v>3849</v>
      </c>
      <c r="X441" s="78" t="s">
        <v>117</v>
      </c>
      <c r="Y441" s="78" t="s">
        <v>121</v>
      </c>
      <c r="Z441" s="78" t="s">
        <v>117</v>
      </c>
      <c r="AA441" s="78" t="s">
        <v>121</v>
      </c>
      <c r="AB441" s="78">
        <v>9.0</v>
      </c>
      <c r="AC441" s="78" t="s">
        <v>121</v>
      </c>
      <c r="AD441" s="78" t="s">
        <v>1898</v>
      </c>
      <c r="AE441" s="78" t="s">
        <v>121</v>
      </c>
      <c r="AF441" s="78" t="s">
        <v>289</v>
      </c>
      <c r="AG441" s="78" t="s">
        <v>121</v>
      </c>
      <c r="AH441" s="78" t="s">
        <v>122</v>
      </c>
      <c r="AI441" s="78" t="s">
        <v>117</v>
      </c>
      <c r="AJ441" s="78" t="s">
        <v>121</v>
      </c>
      <c r="AK441" s="78" t="s">
        <v>117</v>
      </c>
      <c r="AL441" s="78" t="s">
        <v>137</v>
      </c>
      <c r="AM441" s="78" t="s">
        <v>221</v>
      </c>
      <c r="AN441" s="78" t="s">
        <v>121</v>
      </c>
      <c r="AO441" s="79"/>
      <c r="AP441" s="79"/>
      <c r="AQ441" s="78"/>
      <c r="AR441" s="78"/>
      <c r="AS441" s="78"/>
      <c r="AT441" s="78" t="s">
        <v>117</v>
      </c>
      <c r="AU441" s="78" t="s">
        <v>117</v>
      </c>
      <c r="AV441" s="78" t="s">
        <v>117</v>
      </c>
      <c r="AW441" s="78"/>
      <c r="AX441" s="79"/>
      <c r="AY441" s="79"/>
      <c r="AZ441" s="79"/>
      <c r="BA441" s="79"/>
      <c r="BB441" s="79"/>
      <c r="BC441" s="80"/>
    </row>
    <row r="442" ht="15.75" customHeight="1">
      <c r="A442" s="46" t="s">
        <v>3850</v>
      </c>
      <c r="B442" s="78"/>
      <c r="C442" s="78">
        <v>38.0</v>
      </c>
      <c r="D442" s="78" t="s">
        <v>3851</v>
      </c>
      <c r="E442" s="78" t="s">
        <v>3852</v>
      </c>
      <c r="F442" s="78" t="s">
        <v>3853</v>
      </c>
      <c r="G442" s="78" t="s">
        <v>1849</v>
      </c>
      <c r="H442" s="78" t="s">
        <v>3854</v>
      </c>
      <c r="I442" s="78" t="s">
        <v>111</v>
      </c>
      <c r="J442" s="82">
        <v>39426.0</v>
      </c>
      <c r="K442" s="46" t="s">
        <v>3855</v>
      </c>
      <c r="L442" s="78" t="s">
        <v>879</v>
      </c>
      <c r="M442" s="78" t="s">
        <v>115</v>
      </c>
      <c r="N442" s="78" t="s">
        <v>3</v>
      </c>
      <c r="O442" s="78" t="s">
        <v>230</v>
      </c>
      <c r="P442" s="78"/>
      <c r="Q442" s="78" t="s">
        <v>46</v>
      </c>
      <c r="R442" s="78" t="s">
        <v>121</v>
      </c>
      <c r="S442" s="46"/>
      <c r="T442" s="46" t="s">
        <v>3856</v>
      </c>
      <c r="U442" s="46" t="s">
        <v>3856</v>
      </c>
      <c r="V442" s="46" t="s">
        <v>3857</v>
      </c>
      <c r="W442" s="78" t="s">
        <v>3858</v>
      </c>
      <c r="X442" s="78" t="s">
        <v>117</v>
      </c>
      <c r="Y442" s="78" t="s">
        <v>117</v>
      </c>
      <c r="Z442" s="78" t="s">
        <v>121</v>
      </c>
      <c r="AA442" s="78" t="s">
        <v>121</v>
      </c>
      <c r="AB442" s="78">
        <v>3.0</v>
      </c>
      <c r="AC442" s="78" t="s">
        <v>121</v>
      </c>
      <c r="AD442" s="78" t="s">
        <v>1898</v>
      </c>
      <c r="AE442" s="78" t="s">
        <v>117</v>
      </c>
      <c r="AF442" s="78" t="s">
        <v>3859</v>
      </c>
      <c r="AG442" s="78" t="s">
        <v>117</v>
      </c>
      <c r="AH442" s="78"/>
      <c r="AI442" s="78" t="s">
        <v>121</v>
      </c>
      <c r="AJ442" s="78" t="s">
        <v>121</v>
      </c>
      <c r="AK442" s="78" t="s">
        <v>117</v>
      </c>
      <c r="AL442" s="78" t="s">
        <v>137</v>
      </c>
      <c r="AM442" s="78" t="s">
        <v>221</v>
      </c>
      <c r="AN442" s="78" t="s">
        <v>117</v>
      </c>
      <c r="AO442" s="78" t="s">
        <v>3860</v>
      </c>
      <c r="AP442" s="79"/>
      <c r="AQ442" s="78"/>
      <c r="AR442" s="78"/>
      <c r="AS442" s="78"/>
      <c r="AT442" s="78" t="s">
        <v>117</v>
      </c>
      <c r="AU442" s="78" t="s">
        <v>117</v>
      </c>
      <c r="AV442" s="78" t="s">
        <v>117</v>
      </c>
      <c r="AW442" s="78"/>
      <c r="AX442" s="79"/>
      <c r="AY442" s="79"/>
      <c r="AZ442" s="79"/>
      <c r="BA442" s="79"/>
      <c r="BB442" s="79"/>
      <c r="BC442" s="80"/>
    </row>
    <row r="443" ht="15.75" customHeight="1">
      <c r="A443" s="46" t="s">
        <v>3861</v>
      </c>
      <c r="B443" s="78"/>
      <c r="C443" s="78">
        <v>38.0</v>
      </c>
      <c r="D443" s="78" t="s">
        <v>3862</v>
      </c>
      <c r="E443" s="78" t="s">
        <v>3863</v>
      </c>
      <c r="F443" s="78" t="s">
        <v>3864</v>
      </c>
      <c r="G443" s="78" t="s">
        <v>1849</v>
      </c>
      <c r="H443" s="78" t="s">
        <v>3865</v>
      </c>
      <c r="I443" s="78" t="s">
        <v>163</v>
      </c>
      <c r="J443" s="81">
        <v>38606.0</v>
      </c>
      <c r="K443" s="46" t="s">
        <v>3866</v>
      </c>
      <c r="L443" s="78" t="s">
        <v>879</v>
      </c>
      <c r="M443" s="78" t="s">
        <v>115</v>
      </c>
      <c r="N443" s="78" t="s">
        <v>3</v>
      </c>
      <c r="O443" s="78" t="s">
        <v>230</v>
      </c>
      <c r="P443" s="78"/>
      <c r="Q443" s="78" t="s">
        <v>46</v>
      </c>
      <c r="R443" s="78" t="s">
        <v>121</v>
      </c>
      <c r="S443" s="46"/>
      <c r="T443" s="46" t="s">
        <v>3867</v>
      </c>
      <c r="U443" s="46" t="s">
        <v>3867</v>
      </c>
      <c r="V443" s="46" t="s">
        <v>3868</v>
      </c>
      <c r="W443" s="78" t="s">
        <v>3869</v>
      </c>
      <c r="X443" s="78" t="s">
        <v>117</v>
      </c>
      <c r="Y443" s="78" t="s">
        <v>117</v>
      </c>
      <c r="Z443" s="78" t="s">
        <v>117</v>
      </c>
      <c r="AA443" s="78" t="s">
        <v>117</v>
      </c>
      <c r="AB443" s="78">
        <v>10.0</v>
      </c>
      <c r="AC443" s="78" t="s">
        <v>117</v>
      </c>
      <c r="AD443" s="78" t="s">
        <v>3870</v>
      </c>
      <c r="AE443" s="78" t="s">
        <v>121</v>
      </c>
      <c r="AF443" s="78" t="s">
        <v>1898</v>
      </c>
      <c r="AG443" s="78" t="s">
        <v>121</v>
      </c>
      <c r="AH443" s="78" t="s">
        <v>122</v>
      </c>
      <c r="AI443" s="78" t="s">
        <v>117</v>
      </c>
      <c r="AJ443" s="78" t="s">
        <v>121</v>
      </c>
      <c r="AK443" s="78" t="s">
        <v>117</v>
      </c>
      <c r="AL443" s="78" t="s">
        <v>137</v>
      </c>
      <c r="AM443" s="78" t="s">
        <v>138</v>
      </c>
      <c r="AN443" s="78" t="s">
        <v>117</v>
      </c>
      <c r="AO443" s="78" t="s">
        <v>23</v>
      </c>
      <c r="AP443" s="79"/>
      <c r="AQ443" s="78"/>
      <c r="AR443" s="78"/>
      <c r="AS443" s="78"/>
      <c r="AT443" s="78" t="s">
        <v>117</v>
      </c>
      <c r="AU443" s="78" t="s">
        <v>117</v>
      </c>
      <c r="AV443" s="78" t="s">
        <v>117</v>
      </c>
      <c r="AW443" s="78"/>
      <c r="AX443" s="79"/>
      <c r="AY443" s="79"/>
      <c r="AZ443" s="79"/>
      <c r="BA443" s="79"/>
      <c r="BB443" s="79"/>
      <c r="BC443" s="80"/>
    </row>
    <row r="444" ht="15.75" customHeight="1">
      <c r="A444" s="46" t="s">
        <v>3871</v>
      </c>
      <c r="B444" s="78"/>
      <c r="C444" s="78">
        <v>37.0</v>
      </c>
      <c r="D444" s="78" t="s">
        <v>3163</v>
      </c>
      <c r="E444" s="78" t="s">
        <v>3872</v>
      </c>
      <c r="F444" s="78" t="s">
        <v>3873</v>
      </c>
      <c r="G444" s="78" t="s">
        <v>1849</v>
      </c>
      <c r="H444" s="78" t="s">
        <v>3874</v>
      </c>
      <c r="I444" s="78" t="s">
        <v>163</v>
      </c>
      <c r="J444" s="78" t="s">
        <v>3743</v>
      </c>
      <c r="K444" s="46" t="s">
        <v>3875</v>
      </c>
      <c r="L444" s="78" t="s">
        <v>879</v>
      </c>
      <c r="M444" s="78" t="s">
        <v>115</v>
      </c>
      <c r="N444" s="78" t="s">
        <v>3</v>
      </c>
      <c r="O444" s="78" t="s">
        <v>362</v>
      </c>
      <c r="P444" s="78"/>
      <c r="Q444" s="78" t="s">
        <v>46</v>
      </c>
      <c r="R444" s="78" t="s">
        <v>121</v>
      </c>
      <c r="S444" s="46"/>
      <c r="T444" s="46" t="s">
        <v>3876</v>
      </c>
      <c r="U444" s="46" t="s">
        <v>3876</v>
      </c>
      <c r="V444" s="46" t="s">
        <v>3877</v>
      </c>
      <c r="W444" s="78" t="s">
        <v>3878</v>
      </c>
      <c r="X444" s="78" t="s">
        <v>117</v>
      </c>
      <c r="Y444" s="78" t="s">
        <v>117</v>
      </c>
      <c r="Z444" s="78" t="s">
        <v>117</v>
      </c>
      <c r="AA444" s="78" t="s">
        <v>121</v>
      </c>
      <c r="AB444" s="78">
        <v>3.0</v>
      </c>
      <c r="AC444" s="78" t="s">
        <v>117</v>
      </c>
      <c r="AD444" s="78" t="s">
        <v>3870</v>
      </c>
      <c r="AE444" s="78" t="s">
        <v>121</v>
      </c>
      <c r="AF444" s="78" t="s">
        <v>1898</v>
      </c>
      <c r="AG444" s="78" t="s">
        <v>121</v>
      </c>
      <c r="AH444" s="78" t="s">
        <v>122</v>
      </c>
      <c r="AI444" s="78" t="s">
        <v>117</v>
      </c>
      <c r="AJ444" s="78" t="s">
        <v>121</v>
      </c>
      <c r="AK444" s="78" t="s">
        <v>121</v>
      </c>
      <c r="AL444" s="78" t="s">
        <v>122</v>
      </c>
      <c r="AM444" s="78" t="s">
        <v>354</v>
      </c>
      <c r="AN444" s="78" t="s">
        <v>117</v>
      </c>
      <c r="AO444" s="78" t="s">
        <v>3879</v>
      </c>
      <c r="AP444" s="79"/>
      <c r="AQ444" s="78"/>
      <c r="AR444" s="78"/>
      <c r="AS444" s="78"/>
      <c r="AT444" s="78" t="s">
        <v>117</v>
      </c>
      <c r="AU444" s="78" t="s">
        <v>117</v>
      </c>
      <c r="AV444" s="78" t="s">
        <v>117</v>
      </c>
      <c r="AW444" s="78"/>
      <c r="AX444" s="79"/>
      <c r="AY444" s="79"/>
      <c r="AZ444" s="79"/>
      <c r="BA444" s="79"/>
      <c r="BB444" s="79"/>
      <c r="BC444" s="80"/>
    </row>
    <row r="445" ht="15.75" customHeight="1">
      <c r="A445" s="46" t="s">
        <v>3880</v>
      </c>
      <c r="B445" s="78"/>
      <c r="C445" s="78">
        <v>38.0</v>
      </c>
      <c r="D445" s="78" t="s">
        <v>3881</v>
      </c>
      <c r="E445" s="78" t="s">
        <v>3882</v>
      </c>
      <c r="F445" s="78" t="s">
        <v>3883</v>
      </c>
      <c r="G445" s="78" t="s">
        <v>1849</v>
      </c>
      <c r="H445" s="78" t="s">
        <v>3884</v>
      </c>
      <c r="I445" s="78" t="s">
        <v>111</v>
      </c>
      <c r="J445" s="78" t="s">
        <v>3885</v>
      </c>
      <c r="K445" s="46" t="s">
        <v>3886</v>
      </c>
      <c r="L445" s="78" t="s">
        <v>879</v>
      </c>
      <c r="M445" s="78" t="s">
        <v>115</v>
      </c>
      <c r="N445" s="78" t="s">
        <v>3</v>
      </c>
      <c r="O445" s="78" t="s">
        <v>400</v>
      </c>
      <c r="P445" s="78"/>
      <c r="Q445" s="78" t="s">
        <v>46</v>
      </c>
      <c r="R445" s="78" t="s">
        <v>121</v>
      </c>
      <c r="S445" s="46"/>
      <c r="T445" s="46" t="s">
        <v>3887</v>
      </c>
      <c r="U445" s="46" t="s">
        <v>3888</v>
      </c>
      <c r="V445" s="46" t="s">
        <v>3889</v>
      </c>
      <c r="W445" s="78" t="s">
        <v>3890</v>
      </c>
      <c r="X445" s="78" t="s">
        <v>117</v>
      </c>
      <c r="Y445" s="78" t="s">
        <v>117</v>
      </c>
      <c r="Z445" s="78" t="s">
        <v>117</v>
      </c>
      <c r="AA445" s="78" t="s">
        <v>121</v>
      </c>
      <c r="AB445" s="78">
        <v>11.0</v>
      </c>
      <c r="AC445" s="78" t="s">
        <v>117</v>
      </c>
      <c r="AD445" s="78"/>
      <c r="AE445" s="78" t="s">
        <v>117</v>
      </c>
      <c r="AF445" s="78"/>
      <c r="AG445" s="78" t="s">
        <v>117</v>
      </c>
      <c r="AH445" s="78"/>
      <c r="AI445" s="78"/>
      <c r="AJ445" s="78"/>
      <c r="AK445" s="78"/>
      <c r="AL445" s="78"/>
      <c r="AM445" s="78" t="s">
        <v>138</v>
      </c>
      <c r="AN445" s="78" t="s">
        <v>117</v>
      </c>
      <c r="AO445" s="78" t="s">
        <v>3891</v>
      </c>
      <c r="AP445" s="79"/>
      <c r="AQ445" s="78"/>
      <c r="AR445" s="78"/>
      <c r="AS445" s="78"/>
      <c r="AT445" s="78" t="s">
        <v>117</v>
      </c>
      <c r="AU445" s="78" t="s">
        <v>117</v>
      </c>
      <c r="AV445" s="78" t="s">
        <v>117</v>
      </c>
      <c r="AW445" s="78"/>
      <c r="AX445" s="79"/>
      <c r="AY445" s="79"/>
      <c r="AZ445" s="79"/>
      <c r="BA445" s="79"/>
      <c r="BB445" s="79"/>
      <c r="BC445" s="80"/>
    </row>
    <row r="446" ht="15.75" customHeight="1">
      <c r="A446" s="46" t="s">
        <v>3892</v>
      </c>
      <c r="B446" s="78"/>
      <c r="C446" s="78">
        <v>38.0</v>
      </c>
      <c r="D446" s="78" t="s">
        <v>3893</v>
      </c>
      <c r="E446" s="78" t="s">
        <v>3894</v>
      </c>
      <c r="F446" s="78" t="s">
        <v>3895</v>
      </c>
      <c r="G446" s="78" t="s">
        <v>1849</v>
      </c>
      <c r="H446" s="78" t="s">
        <v>3896</v>
      </c>
      <c r="I446" s="78" t="s">
        <v>111</v>
      </c>
      <c r="J446" s="78" t="s">
        <v>553</v>
      </c>
      <c r="K446" s="46" t="s">
        <v>3897</v>
      </c>
      <c r="L446" s="78" t="s">
        <v>879</v>
      </c>
      <c r="M446" s="78" t="s">
        <v>115</v>
      </c>
      <c r="N446" s="78" t="s">
        <v>3</v>
      </c>
      <c r="O446" s="78" t="s">
        <v>362</v>
      </c>
      <c r="P446" s="78"/>
      <c r="Q446" s="78" t="s">
        <v>46</v>
      </c>
      <c r="R446" s="78" t="s">
        <v>121</v>
      </c>
      <c r="S446" s="46"/>
      <c r="T446" s="46" t="s">
        <v>3898</v>
      </c>
      <c r="U446" s="46" t="s">
        <v>3898</v>
      </c>
      <c r="V446" s="46" t="s">
        <v>3899</v>
      </c>
      <c r="W446" s="78" t="s">
        <v>3900</v>
      </c>
      <c r="X446" s="78" t="s">
        <v>117</v>
      </c>
      <c r="Y446" s="78" t="s">
        <v>117</v>
      </c>
      <c r="Z446" s="78" t="s">
        <v>117</v>
      </c>
      <c r="AA446" s="78" t="s">
        <v>121</v>
      </c>
      <c r="AB446" s="78">
        <v>8.0</v>
      </c>
      <c r="AC446" s="78" t="s">
        <v>121</v>
      </c>
      <c r="AD446" s="78" t="s">
        <v>1898</v>
      </c>
      <c r="AE446" s="78" t="s">
        <v>121</v>
      </c>
      <c r="AF446" s="78" t="s">
        <v>1898</v>
      </c>
      <c r="AG446" s="78" t="s">
        <v>121</v>
      </c>
      <c r="AH446" s="78" t="s">
        <v>122</v>
      </c>
      <c r="AI446" s="78" t="s">
        <v>117</v>
      </c>
      <c r="AJ446" s="78" t="s">
        <v>121</v>
      </c>
      <c r="AK446" s="78" t="s">
        <v>117</v>
      </c>
      <c r="AL446" s="78" t="s">
        <v>137</v>
      </c>
      <c r="AM446" s="78" t="s">
        <v>138</v>
      </c>
      <c r="AN446" s="78" t="s">
        <v>121</v>
      </c>
      <c r="AO446" s="79"/>
      <c r="AP446" s="79"/>
      <c r="AQ446" s="78"/>
      <c r="AR446" s="78"/>
      <c r="AS446" s="78"/>
      <c r="AT446" s="78" t="s">
        <v>117</v>
      </c>
      <c r="AU446" s="78" t="s">
        <v>117</v>
      </c>
      <c r="AV446" s="78" t="s">
        <v>117</v>
      </c>
      <c r="AW446" s="78"/>
      <c r="AX446" s="79"/>
      <c r="AY446" s="79"/>
      <c r="AZ446" s="79"/>
      <c r="BA446" s="79"/>
      <c r="BB446" s="79"/>
      <c r="BC446" s="80"/>
    </row>
    <row r="447" ht="15.75" customHeight="1">
      <c r="A447" s="46" t="s">
        <v>3901</v>
      </c>
      <c r="B447" s="78"/>
      <c r="C447" s="78">
        <v>37.0</v>
      </c>
      <c r="D447" s="78" t="s">
        <v>3902</v>
      </c>
      <c r="E447" s="78" t="s">
        <v>3903</v>
      </c>
      <c r="F447" s="78" t="s">
        <v>3904</v>
      </c>
      <c r="G447" s="78" t="s">
        <v>1849</v>
      </c>
      <c r="H447" s="78" t="s">
        <v>3905</v>
      </c>
      <c r="I447" s="78" t="s">
        <v>163</v>
      </c>
      <c r="J447" s="81">
        <v>38992.0</v>
      </c>
      <c r="K447" s="46" t="s">
        <v>3906</v>
      </c>
      <c r="L447" s="78" t="s">
        <v>879</v>
      </c>
      <c r="M447" s="78" t="s">
        <v>115</v>
      </c>
      <c r="N447" s="78" t="s">
        <v>3</v>
      </c>
      <c r="O447" s="78" t="s">
        <v>134</v>
      </c>
      <c r="P447" s="78"/>
      <c r="Q447" s="78" t="s">
        <v>46</v>
      </c>
      <c r="R447" s="78" t="s">
        <v>121</v>
      </c>
      <c r="S447" s="46"/>
      <c r="T447" s="46" t="s">
        <v>3907</v>
      </c>
      <c r="U447" s="46" t="s">
        <v>3907</v>
      </c>
      <c r="V447" s="46" t="s">
        <v>3908</v>
      </c>
      <c r="W447" s="78" t="s">
        <v>3909</v>
      </c>
      <c r="X447" s="78" t="s">
        <v>117</v>
      </c>
      <c r="Y447" s="78" t="s">
        <v>121</v>
      </c>
      <c r="Z447" s="78" t="s">
        <v>117</v>
      </c>
      <c r="AA447" s="78" t="s">
        <v>121</v>
      </c>
      <c r="AB447" s="78">
        <v>4.0</v>
      </c>
      <c r="AC447" s="78"/>
      <c r="AD447" s="78"/>
      <c r="AE447" s="78" t="s">
        <v>121</v>
      </c>
      <c r="AF447" s="78" t="s">
        <v>1898</v>
      </c>
      <c r="AG447" s="78"/>
      <c r="AH447" s="78"/>
      <c r="AI447" s="78" t="s">
        <v>117</v>
      </c>
      <c r="AJ447" s="78" t="s">
        <v>121</v>
      </c>
      <c r="AK447" s="78" t="s">
        <v>121</v>
      </c>
      <c r="AL447" s="78" t="s">
        <v>122</v>
      </c>
      <c r="AM447" s="78" t="s">
        <v>138</v>
      </c>
      <c r="AN447" s="78" t="s">
        <v>121</v>
      </c>
      <c r="AO447" s="79"/>
      <c r="AP447" s="79"/>
      <c r="AQ447" s="78"/>
      <c r="AR447" s="78"/>
      <c r="AS447" s="78"/>
      <c r="AT447" s="78" t="s">
        <v>117</v>
      </c>
      <c r="AU447" s="78" t="s">
        <v>117</v>
      </c>
      <c r="AV447" s="78" t="s">
        <v>117</v>
      </c>
      <c r="AW447" s="78"/>
      <c r="AX447" s="79"/>
      <c r="AY447" s="79"/>
      <c r="AZ447" s="79"/>
      <c r="BA447" s="79"/>
      <c r="BB447" s="79"/>
      <c r="BC447" s="80"/>
    </row>
    <row r="448" ht="15.75" customHeight="1">
      <c r="A448" s="46" t="s">
        <v>3910</v>
      </c>
      <c r="B448" s="78"/>
      <c r="C448" s="78">
        <v>36.0</v>
      </c>
      <c r="D448" s="78" t="s">
        <v>3911</v>
      </c>
      <c r="E448" s="78" t="s">
        <v>3912</v>
      </c>
      <c r="F448" s="78" t="s">
        <v>3913</v>
      </c>
      <c r="G448" s="78" t="s">
        <v>1849</v>
      </c>
      <c r="H448" s="78" t="s">
        <v>3914</v>
      </c>
      <c r="I448" s="78" t="s">
        <v>111</v>
      </c>
      <c r="J448" s="81">
        <v>39668.0</v>
      </c>
      <c r="K448" s="46" t="s">
        <v>3915</v>
      </c>
      <c r="L448" s="78" t="s">
        <v>879</v>
      </c>
      <c r="M448" s="78" t="s">
        <v>115</v>
      </c>
      <c r="N448" s="78" t="s">
        <v>3</v>
      </c>
      <c r="O448" s="78" t="s">
        <v>400</v>
      </c>
      <c r="P448" s="78"/>
      <c r="Q448" s="78" t="s">
        <v>46</v>
      </c>
      <c r="R448" s="78" t="s">
        <v>121</v>
      </c>
      <c r="S448" s="46"/>
      <c r="T448" s="46" t="s">
        <v>3916</v>
      </c>
      <c r="U448" s="46" t="s">
        <v>3916</v>
      </c>
      <c r="V448" s="46" t="s">
        <v>3917</v>
      </c>
      <c r="W448" s="78" t="s">
        <v>3918</v>
      </c>
      <c r="X448" s="78" t="s">
        <v>117</v>
      </c>
      <c r="Y448" s="78" t="s">
        <v>117</v>
      </c>
      <c r="Z448" s="78" t="s">
        <v>121</v>
      </c>
      <c r="AA448" s="78" t="s">
        <v>121</v>
      </c>
      <c r="AB448" s="78">
        <v>6.0</v>
      </c>
      <c r="AC448" s="78" t="s">
        <v>117</v>
      </c>
      <c r="AD448" s="78" t="s">
        <v>2326</v>
      </c>
      <c r="AE448" s="78" t="s">
        <v>117</v>
      </c>
      <c r="AF448" s="78" t="s">
        <v>340</v>
      </c>
      <c r="AG448" s="78" t="s">
        <v>121</v>
      </c>
      <c r="AH448" s="78" t="s">
        <v>122</v>
      </c>
      <c r="AI448" s="78" t="s">
        <v>117</v>
      </c>
      <c r="AJ448" s="78" t="s">
        <v>117</v>
      </c>
      <c r="AK448" s="78" t="s">
        <v>117</v>
      </c>
      <c r="AL448" s="78" t="s">
        <v>137</v>
      </c>
      <c r="AM448" s="78" t="s">
        <v>221</v>
      </c>
      <c r="AN448" s="78" t="s">
        <v>117</v>
      </c>
      <c r="AO448" s="78" t="s">
        <v>3919</v>
      </c>
      <c r="AP448" s="79"/>
      <c r="AQ448" s="78"/>
      <c r="AR448" s="78"/>
      <c r="AS448" s="78"/>
      <c r="AT448" s="78" t="s">
        <v>117</v>
      </c>
      <c r="AU448" s="78" t="s">
        <v>117</v>
      </c>
      <c r="AV448" s="78" t="s">
        <v>117</v>
      </c>
      <c r="AW448" s="78"/>
      <c r="AX448" s="79"/>
      <c r="AY448" s="79"/>
      <c r="AZ448" s="79"/>
      <c r="BA448" s="79"/>
      <c r="BB448" s="79"/>
      <c r="BC448" s="80"/>
    </row>
    <row r="449" ht="15.75" customHeight="1">
      <c r="A449" s="46" t="s">
        <v>3920</v>
      </c>
      <c r="B449" s="78"/>
      <c r="C449" s="78">
        <v>35.0</v>
      </c>
      <c r="D449" s="78" t="s">
        <v>2479</v>
      </c>
      <c r="E449" s="78" t="s">
        <v>3921</v>
      </c>
      <c r="F449" s="78" t="s">
        <v>3922</v>
      </c>
      <c r="G449" s="78" t="s">
        <v>1849</v>
      </c>
      <c r="H449" s="78" t="s">
        <v>3923</v>
      </c>
      <c r="I449" s="78" t="s">
        <v>111</v>
      </c>
      <c r="J449" s="81">
        <v>39973.0</v>
      </c>
      <c r="K449" s="46" t="s">
        <v>3924</v>
      </c>
      <c r="L449" s="78" t="s">
        <v>879</v>
      </c>
      <c r="M449" s="78" t="s">
        <v>115</v>
      </c>
      <c r="N449" s="78" t="s">
        <v>3</v>
      </c>
      <c r="O449" s="78" t="s">
        <v>134</v>
      </c>
      <c r="P449" s="78"/>
      <c r="Q449" s="78" t="s">
        <v>46</v>
      </c>
      <c r="R449" s="78" t="s">
        <v>121</v>
      </c>
      <c r="S449" s="46"/>
      <c r="T449" s="46" t="s">
        <v>3925</v>
      </c>
      <c r="U449" s="46" t="s">
        <v>3926</v>
      </c>
      <c r="V449" s="46" t="s">
        <v>3927</v>
      </c>
      <c r="W449" s="78" t="s">
        <v>3928</v>
      </c>
      <c r="X449" s="78" t="s">
        <v>117</v>
      </c>
      <c r="Y449" s="78" t="s">
        <v>117</v>
      </c>
      <c r="Z449" s="78" t="s">
        <v>117</v>
      </c>
      <c r="AA449" s="78" t="s">
        <v>121</v>
      </c>
      <c r="AB449" s="78">
        <v>6.0</v>
      </c>
      <c r="AC449" s="78" t="s">
        <v>121</v>
      </c>
      <c r="AD449" s="78" t="s">
        <v>1898</v>
      </c>
      <c r="AE449" s="78" t="s">
        <v>121</v>
      </c>
      <c r="AF449" s="78" t="s">
        <v>1898</v>
      </c>
      <c r="AG449" s="78" t="s">
        <v>121</v>
      </c>
      <c r="AH449" s="78" t="s">
        <v>122</v>
      </c>
      <c r="AI449" s="78" t="s">
        <v>117</v>
      </c>
      <c r="AJ449" s="78" t="s">
        <v>121</v>
      </c>
      <c r="AK449" s="78" t="s">
        <v>117</v>
      </c>
      <c r="AL449" s="78" t="s">
        <v>137</v>
      </c>
      <c r="AM449" s="78" t="s">
        <v>138</v>
      </c>
      <c r="AN449" s="78" t="s">
        <v>117</v>
      </c>
      <c r="AO449" s="78" t="s">
        <v>27</v>
      </c>
      <c r="AP449" s="79"/>
      <c r="AQ449" s="78"/>
      <c r="AR449" s="78"/>
      <c r="AS449" s="78"/>
      <c r="AT449" s="78" t="s">
        <v>117</v>
      </c>
      <c r="AU449" s="78" t="s">
        <v>117</v>
      </c>
      <c r="AV449" s="78" t="s">
        <v>117</v>
      </c>
      <c r="AW449" s="78"/>
      <c r="AX449" s="79"/>
      <c r="AY449" s="79"/>
      <c r="AZ449" s="79"/>
      <c r="BA449" s="79"/>
      <c r="BB449" s="79"/>
      <c r="BC449" s="80"/>
    </row>
    <row r="450" ht="15.75" customHeight="1">
      <c r="A450" s="46" t="s">
        <v>3929</v>
      </c>
      <c r="B450" s="78"/>
      <c r="C450" s="78">
        <v>41.0</v>
      </c>
      <c r="D450" s="78" t="s">
        <v>3930</v>
      </c>
      <c r="E450" s="78" t="s">
        <v>3931</v>
      </c>
      <c r="F450" s="78" t="s">
        <v>3932</v>
      </c>
      <c r="G450" s="78" t="s">
        <v>1849</v>
      </c>
      <c r="H450" s="78" t="s">
        <v>3933</v>
      </c>
      <c r="I450" s="78" t="s">
        <v>163</v>
      </c>
      <c r="J450" s="78" t="s">
        <v>3934</v>
      </c>
      <c r="K450" s="46" t="s">
        <v>3935</v>
      </c>
      <c r="L450" s="78" t="s">
        <v>879</v>
      </c>
      <c r="M450" s="78" t="s">
        <v>115</v>
      </c>
      <c r="N450" s="78" t="s">
        <v>3</v>
      </c>
      <c r="O450" s="78" t="s">
        <v>400</v>
      </c>
      <c r="P450" s="78"/>
      <c r="Q450" s="78" t="s">
        <v>46</v>
      </c>
      <c r="R450" s="78" t="s">
        <v>121</v>
      </c>
      <c r="S450" s="46"/>
      <c r="T450" s="46" t="s">
        <v>3936</v>
      </c>
      <c r="U450" s="46" t="s">
        <v>3937</v>
      </c>
      <c r="V450" s="46" t="s">
        <v>3937</v>
      </c>
      <c r="W450" s="78" t="s">
        <v>3938</v>
      </c>
      <c r="X450" s="78" t="s">
        <v>117</v>
      </c>
      <c r="Y450" s="78" t="s">
        <v>117</v>
      </c>
      <c r="Z450" s="78" t="s">
        <v>117</v>
      </c>
      <c r="AA450" s="78" t="s">
        <v>121</v>
      </c>
      <c r="AB450" s="78">
        <v>12.0</v>
      </c>
      <c r="AC450" s="78" t="s">
        <v>121</v>
      </c>
      <c r="AD450" s="78" t="s">
        <v>1898</v>
      </c>
      <c r="AE450" s="78" t="s">
        <v>121</v>
      </c>
      <c r="AF450" s="78" t="s">
        <v>1898</v>
      </c>
      <c r="AG450" s="78" t="s">
        <v>117</v>
      </c>
      <c r="AH450" s="78"/>
      <c r="AI450" s="78" t="s">
        <v>121</v>
      </c>
      <c r="AJ450" s="78" t="s">
        <v>121</v>
      </c>
      <c r="AK450" s="78" t="s">
        <v>117</v>
      </c>
      <c r="AL450" s="78" t="s">
        <v>137</v>
      </c>
      <c r="AM450" s="78" t="s">
        <v>138</v>
      </c>
      <c r="AN450" s="78" t="s">
        <v>117</v>
      </c>
      <c r="AO450" s="78" t="s">
        <v>3939</v>
      </c>
      <c r="AP450" s="79"/>
      <c r="AQ450" s="78"/>
      <c r="AR450" s="78"/>
      <c r="AS450" s="78"/>
      <c r="AT450" s="78" t="s">
        <v>117</v>
      </c>
      <c r="AU450" s="78" t="s">
        <v>117</v>
      </c>
      <c r="AV450" s="78" t="s">
        <v>117</v>
      </c>
      <c r="AW450" s="78"/>
      <c r="AX450" s="79"/>
      <c r="AY450" s="79"/>
      <c r="AZ450" s="79"/>
      <c r="BA450" s="79"/>
      <c r="BB450" s="79"/>
      <c r="BC450" s="80"/>
    </row>
    <row r="451" ht="15.75" customHeight="1">
      <c r="A451" s="46" t="s">
        <v>3940</v>
      </c>
      <c r="B451" s="78"/>
      <c r="C451" s="78">
        <v>38.0</v>
      </c>
      <c r="D451" s="78" t="s">
        <v>3941</v>
      </c>
      <c r="E451" s="78" t="s">
        <v>3942</v>
      </c>
      <c r="F451" s="78" t="s">
        <v>3943</v>
      </c>
      <c r="G451" s="78" t="s">
        <v>1849</v>
      </c>
      <c r="H451" s="78" t="s">
        <v>3944</v>
      </c>
      <c r="I451" s="78" t="s">
        <v>111</v>
      </c>
      <c r="J451" s="78" t="s">
        <v>3279</v>
      </c>
      <c r="K451" s="46" t="s">
        <v>3945</v>
      </c>
      <c r="L451" s="78" t="s">
        <v>879</v>
      </c>
      <c r="M451" s="78" t="s">
        <v>115</v>
      </c>
      <c r="N451" s="78" t="s">
        <v>3</v>
      </c>
      <c r="O451" s="78" t="s">
        <v>400</v>
      </c>
      <c r="P451" s="78"/>
      <c r="Q451" s="78" t="s">
        <v>46</v>
      </c>
      <c r="R451" s="78" t="s">
        <v>121</v>
      </c>
      <c r="S451" s="46"/>
      <c r="T451" s="46" t="s">
        <v>3946</v>
      </c>
      <c r="U451" s="46" t="s">
        <v>3946</v>
      </c>
      <c r="V451" s="46" t="s">
        <v>3947</v>
      </c>
      <c r="W451" s="78" t="s">
        <v>3948</v>
      </c>
      <c r="X451" s="78" t="s">
        <v>117</v>
      </c>
      <c r="Y451" s="78" t="s">
        <v>117</v>
      </c>
      <c r="Z451" s="78" t="s">
        <v>117</v>
      </c>
      <c r="AA451" s="78" t="s">
        <v>121</v>
      </c>
      <c r="AB451" s="78">
        <v>6.0</v>
      </c>
      <c r="AC451" s="78" t="s">
        <v>117</v>
      </c>
      <c r="AD451" s="78" t="s">
        <v>3870</v>
      </c>
      <c r="AE451" s="78" t="s">
        <v>117</v>
      </c>
      <c r="AF451" s="78" t="s">
        <v>3949</v>
      </c>
      <c r="AG451" s="78" t="s">
        <v>121</v>
      </c>
      <c r="AH451" s="78" t="s">
        <v>122</v>
      </c>
      <c r="AI451" s="78" t="s">
        <v>117</v>
      </c>
      <c r="AJ451" s="78" t="s">
        <v>117</v>
      </c>
      <c r="AK451" s="78" t="s">
        <v>117</v>
      </c>
      <c r="AL451" s="78" t="s">
        <v>137</v>
      </c>
      <c r="AM451" s="78" t="s">
        <v>138</v>
      </c>
      <c r="AN451" s="78" t="s">
        <v>117</v>
      </c>
      <c r="AO451" s="78" t="s">
        <v>3950</v>
      </c>
      <c r="AP451" s="79"/>
      <c r="AQ451" s="78"/>
      <c r="AR451" s="78"/>
      <c r="AS451" s="78"/>
      <c r="AT451" s="78" t="s">
        <v>117</v>
      </c>
      <c r="AU451" s="78" t="s">
        <v>117</v>
      </c>
      <c r="AV451" s="78" t="s">
        <v>117</v>
      </c>
      <c r="AW451" s="78"/>
      <c r="AX451" s="79"/>
      <c r="AY451" s="79"/>
      <c r="AZ451" s="79"/>
      <c r="BA451" s="79"/>
      <c r="BB451" s="79"/>
      <c r="BC451" s="80"/>
    </row>
    <row r="452" ht="15.75" customHeight="1">
      <c r="A452" s="46" t="s">
        <v>3951</v>
      </c>
      <c r="B452" s="78"/>
      <c r="C452" s="78">
        <v>36.0</v>
      </c>
      <c r="D452" s="78" t="s">
        <v>3952</v>
      </c>
      <c r="E452" s="78" t="s">
        <v>3953</v>
      </c>
      <c r="F452" s="78" t="s">
        <v>3954</v>
      </c>
      <c r="G452" s="78" t="s">
        <v>1849</v>
      </c>
      <c r="H452" s="78" t="s">
        <v>3955</v>
      </c>
      <c r="I452" s="78" t="s">
        <v>111</v>
      </c>
      <c r="J452" s="78" t="s">
        <v>3956</v>
      </c>
      <c r="K452" s="46" t="s">
        <v>3957</v>
      </c>
      <c r="L452" s="78" t="s">
        <v>879</v>
      </c>
      <c r="M452" s="78" t="s">
        <v>115</v>
      </c>
      <c r="N452" s="78" t="s">
        <v>3</v>
      </c>
      <c r="O452" s="78" t="s">
        <v>134</v>
      </c>
      <c r="P452" s="78"/>
      <c r="Q452" s="78" t="s">
        <v>46</v>
      </c>
      <c r="R452" s="78" t="s">
        <v>121</v>
      </c>
      <c r="S452" s="46"/>
      <c r="T452" s="46" t="s">
        <v>3958</v>
      </c>
      <c r="U452" s="46" t="s">
        <v>3958</v>
      </c>
      <c r="V452" s="46" t="s">
        <v>3959</v>
      </c>
      <c r="W452" s="78" t="s">
        <v>3960</v>
      </c>
      <c r="X452" s="78" t="s">
        <v>117</v>
      </c>
      <c r="Y452" s="78" t="s">
        <v>117</v>
      </c>
      <c r="Z452" s="78" t="s">
        <v>117</v>
      </c>
      <c r="AA452" s="78" t="s">
        <v>121</v>
      </c>
      <c r="AB452" s="78">
        <v>5.0</v>
      </c>
      <c r="AC452" s="78" t="s">
        <v>117</v>
      </c>
      <c r="AD452" s="78" t="s">
        <v>179</v>
      </c>
      <c r="AE452" s="78" t="s">
        <v>121</v>
      </c>
      <c r="AF452" s="78" t="s">
        <v>1898</v>
      </c>
      <c r="AG452" s="78" t="s">
        <v>121</v>
      </c>
      <c r="AH452" s="78" t="s">
        <v>122</v>
      </c>
      <c r="AI452" s="78" t="s">
        <v>117</v>
      </c>
      <c r="AJ452" s="78" t="s">
        <v>117</v>
      </c>
      <c r="AK452" s="78" t="s">
        <v>121</v>
      </c>
      <c r="AL452" s="78" t="s">
        <v>122</v>
      </c>
      <c r="AM452" s="78" t="s">
        <v>138</v>
      </c>
      <c r="AN452" s="78" t="s">
        <v>121</v>
      </c>
      <c r="AO452" s="79"/>
      <c r="AP452" s="79"/>
      <c r="AQ452" s="78"/>
      <c r="AR452" s="78"/>
      <c r="AS452" s="78"/>
      <c r="AT452" s="78" t="s">
        <v>117</v>
      </c>
      <c r="AU452" s="78" t="s">
        <v>117</v>
      </c>
      <c r="AV452" s="78" t="s">
        <v>117</v>
      </c>
      <c r="AW452" s="78"/>
      <c r="AX452" s="79"/>
      <c r="AY452" s="79"/>
      <c r="AZ452" s="79"/>
      <c r="BA452" s="79"/>
      <c r="BB452" s="79"/>
      <c r="BC452" s="80"/>
    </row>
    <row r="453" ht="15.75" customHeight="1">
      <c r="A453" s="46" t="s">
        <v>3961</v>
      </c>
      <c r="B453" s="78"/>
      <c r="C453" s="78">
        <v>46.0</v>
      </c>
      <c r="D453" s="78" t="s">
        <v>3962</v>
      </c>
      <c r="E453" s="78" t="s">
        <v>3963</v>
      </c>
      <c r="F453" s="78" t="s">
        <v>3964</v>
      </c>
      <c r="G453" s="78" t="s">
        <v>1849</v>
      </c>
      <c r="H453" s="78" t="s">
        <v>3965</v>
      </c>
      <c r="I453" s="78" t="s">
        <v>111</v>
      </c>
      <c r="J453" s="78" t="s">
        <v>3966</v>
      </c>
      <c r="K453" s="46" t="s">
        <v>3967</v>
      </c>
      <c r="L453" s="78" t="s">
        <v>879</v>
      </c>
      <c r="M453" s="78" t="s">
        <v>115</v>
      </c>
      <c r="N453" s="78" t="s">
        <v>3</v>
      </c>
      <c r="O453" s="78" t="s">
        <v>175</v>
      </c>
      <c r="P453" s="78"/>
      <c r="Q453" s="78" t="s">
        <v>46</v>
      </c>
      <c r="R453" s="78" t="s">
        <v>117</v>
      </c>
      <c r="S453" s="46"/>
      <c r="T453" s="46" t="s">
        <v>3968</v>
      </c>
      <c r="U453" s="46" t="s">
        <v>3968</v>
      </c>
      <c r="V453" s="46" t="s">
        <v>3969</v>
      </c>
      <c r="W453" s="78" t="s">
        <v>3970</v>
      </c>
      <c r="X453" s="78" t="s">
        <v>117</v>
      </c>
      <c r="Y453" s="78" t="s">
        <v>117</v>
      </c>
      <c r="Z453" s="78" t="s">
        <v>117</v>
      </c>
      <c r="AA453" s="78" t="s">
        <v>121</v>
      </c>
      <c r="AB453" s="78">
        <v>7.0</v>
      </c>
      <c r="AC453" s="78" t="s">
        <v>117</v>
      </c>
      <c r="AD453" s="78"/>
      <c r="AE453" s="78" t="s">
        <v>117</v>
      </c>
      <c r="AF453" s="78"/>
      <c r="AG453" s="78" t="s">
        <v>117</v>
      </c>
      <c r="AH453" s="78"/>
      <c r="AI453" s="78" t="s">
        <v>117</v>
      </c>
      <c r="AJ453" s="78" t="s">
        <v>117</v>
      </c>
      <c r="AK453" s="78" t="s">
        <v>117</v>
      </c>
      <c r="AL453" s="78" t="s">
        <v>137</v>
      </c>
      <c r="AM453" s="78" t="s">
        <v>138</v>
      </c>
      <c r="AN453" s="78" t="s">
        <v>117</v>
      </c>
      <c r="AO453" s="78" t="s">
        <v>3971</v>
      </c>
      <c r="AP453" s="79"/>
      <c r="AQ453" s="78"/>
      <c r="AR453" s="78"/>
      <c r="AS453" s="78"/>
      <c r="AT453" s="78" t="s">
        <v>117</v>
      </c>
      <c r="AU453" s="78" t="s">
        <v>117</v>
      </c>
      <c r="AV453" s="78" t="s">
        <v>117</v>
      </c>
      <c r="AW453" s="78"/>
      <c r="AX453" s="79"/>
      <c r="AY453" s="79"/>
      <c r="AZ453" s="79"/>
      <c r="BA453" s="79"/>
      <c r="BB453" s="79"/>
      <c r="BC453" s="80"/>
    </row>
    <row r="454" ht="15.75" customHeight="1">
      <c r="A454" s="46" t="s">
        <v>3972</v>
      </c>
      <c r="B454" s="78"/>
      <c r="C454" s="78">
        <v>42.0</v>
      </c>
      <c r="D454" s="78" t="s">
        <v>3973</v>
      </c>
      <c r="E454" s="78" t="s">
        <v>3974</v>
      </c>
      <c r="F454" s="78" t="s">
        <v>3975</v>
      </c>
      <c r="G454" s="78" t="s">
        <v>1849</v>
      </c>
      <c r="H454" s="78" t="s">
        <v>3976</v>
      </c>
      <c r="I454" s="78" t="s">
        <v>111</v>
      </c>
      <c r="J454" s="78" t="s">
        <v>1717</v>
      </c>
      <c r="K454" s="46" t="s">
        <v>3977</v>
      </c>
      <c r="L454" s="78" t="s">
        <v>879</v>
      </c>
      <c r="M454" s="78" t="s">
        <v>115</v>
      </c>
      <c r="N454" s="78" t="s">
        <v>3</v>
      </c>
      <c r="O454" s="78" t="s">
        <v>134</v>
      </c>
      <c r="P454" s="78"/>
      <c r="Q454" s="78" t="s">
        <v>46</v>
      </c>
      <c r="R454" s="78" t="s">
        <v>121</v>
      </c>
      <c r="S454" s="46"/>
      <c r="T454" s="46" t="s">
        <v>3978</v>
      </c>
      <c r="U454" s="46" t="s">
        <v>3978</v>
      </c>
      <c r="V454" s="46" t="s">
        <v>3978</v>
      </c>
      <c r="W454" s="78" t="s">
        <v>3979</v>
      </c>
      <c r="X454" s="78" t="s">
        <v>121</v>
      </c>
      <c r="Y454" s="78" t="s">
        <v>117</v>
      </c>
      <c r="Z454" s="78" t="s">
        <v>121</v>
      </c>
      <c r="AA454" s="78" t="s">
        <v>121</v>
      </c>
      <c r="AB454" s="78">
        <v>7.0</v>
      </c>
      <c r="AC454" s="78" t="s">
        <v>121</v>
      </c>
      <c r="AD454" s="78" t="s">
        <v>1898</v>
      </c>
      <c r="AE454" s="78" t="s">
        <v>121</v>
      </c>
      <c r="AF454" s="78" t="s">
        <v>1898</v>
      </c>
      <c r="AG454" s="78" t="s">
        <v>117</v>
      </c>
      <c r="AH454" s="78" t="s">
        <v>3980</v>
      </c>
      <c r="AI454" s="78" t="s">
        <v>121</v>
      </c>
      <c r="AJ454" s="78" t="s">
        <v>121</v>
      </c>
      <c r="AK454" s="78" t="s">
        <v>117</v>
      </c>
      <c r="AL454" s="78" t="s">
        <v>137</v>
      </c>
      <c r="AM454" s="78" t="s">
        <v>221</v>
      </c>
      <c r="AN454" s="78" t="s">
        <v>117</v>
      </c>
      <c r="AO454" s="78" t="s">
        <v>3981</v>
      </c>
      <c r="AP454" s="79"/>
      <c r="AQ454" s="78"/>
      <c r="AR454" s="78"/>
      <c r="AS454" s="78"/>
      <c r="AT454" s="78" t="s">
        <v>117</v>
      </c>
      <c r="AU454" s="78" t="s">
        <v>117</v>
      </c>
      <c r="AV454" s="78" t="s">
        <v>117</v>
      </c>
      <c r="AW454" s="78"/>
      <c r="AX454" s="79"/>
      <c r="AY454" s="79"/>
      <c r="AZ454" s="79"/>
      <c r="BA454" s="79"/>
      <c r="BB454" s="79"/>
      <c r="BC454" s="80"/>
    </row>
    <row r="455" ht="15.75" customHeight="1">
      <c r="A455" s="46" t="s">
        <v>3982</v>
      </c>
      <c r="B455" s="78"/>
      <c r="C455" s="78">
        <v>37.0</v>
      </c>
      <c r="D455" s="78" t="s">
        <v>3983</v>
      </c>
      <c r="E455" s="78" t="s">
        <v>423</v>
      </c>
      <c r="F455" s="78" t="s">
        <v>3984</v>
      </c>
      <c r="G455" s="78" t="s">
        <v>1849</v>
      </c>
      <c r="H455" s="78" t="s">
        <v>3985</v>
      </c>
      <c r="I455" s="78" t="s">
        <v>111</v>
      </c>
      <c r="J455" s="81">
        <v>38997.0</v>
      </c>
      <c r="K455" s="46" t="s">
        <v>3986</v>
      </c>
      <c r="L455" s="78" t="s">
        <v>879</v>
      </c>
      <c r="M455" s="78" t="s">
        <v>115</v>
      </c>
      <c r="N455" s="78" t="s">
        <v>3</v>
      </c>
      <c r="O455" s="78" t="s">
        <v>134</v>
      </c>
      <c r="P455" s="78"/>
      <c r="Q455" s="78" t="s">
        <v>46</v>
      </c>
      <c r="R455" s="78" t="s">
        <v>121</v>
      </c>
      <c r="S455" s="46"/>
      <c r="T455" s="46" t="s">
        <v>3987</v>
      </c>
      <c r="U455" s="46" t="s">
        <v>3987</v>
      </c>
      <c r="V455" s="46" t="s">
        <v>3987</v>
      </c>
      <c r="W455" s="78" t="s">
        <v>3988</v>
      </c>
      <c r="X455" s="78" t="s">
        <v>117</v>
      </c>
      <c r="Y455" s="78" t="s">
        <v>117</v>
      </c>
      <c r="Z455" s="78" t="s">
        <v>117</v>
      </c>
      <c r="AA455" s="78" t="s">
        <v>117</v>
      </c>
      <c r="AB455" s="78">
        <v>5.0</v>
      </c>
      <c r="AC455" s="78" t="s">
        <v>121</v>
      </c>
      <c r="AD455" s="78" t="s">
        <v>1898</v>
      </c>
      <c r="AE455" s="78" t="s">
        <v>117</v>
      </c>
      <c r="AF455" s="78" t="s">
        <v>3989</v>
      </c>
      <c r="AG455" s="78" t="s">
        <v>117</v>
      </c>
      <c r="AH455" s="78" t="s">
        <v>3990</v>
      </c>
      <c r="AI455" s="78" t="s">
        <v>121</v>
      </c>
      <c r="AJ455" s="78" t="s">
        <v>117</v>
      </c>
      <c r="AK455" s="78" t="s">
        <v>117</v>
      </c>
      <c r="AL455" s="78" t="s">
        <v>632</v>
      </c>
      <c r="AM455" s="78" t="s">
        <v>138</v>
      </c>
      <c r="AN455" s="78" t="s">
        <v>117</v>
      </c>
      <c r="AO455" s="78" t="s">
        <v>3991</v>
      </c>
      <c r="AP455" s="79"/>
      <c r="AQ455" s="78"/>
      <c r="AR455" s="78"/>
      <c r="AS455" s="78"/>
      <c r="AT455" s="78" t="s">
        <v>117</v>
      </c>
      <c r="AU455" s="78" t="s">
        <v>117</v>
      </c>
      <c r="AV455" s="78" t="s">
        <v>117</v>
      </c>
      <c r="AW455" s="78"/>
      <c r="AX455" s="79"/>
      <c r="AY455" s="79"/>
      <c r="AZ455" s="79"/>
      <c r="BA455" s="79"/>
      <c r="BB455" s="79"/>
      <c r="BC455" s="80"/>
    </row>
    <row r="456" ht="15.75" customHeight="1">
      <c r="A456" s="46" t="s">
        <v>3992</v>
      </c>
      <c r="B456" s="78"/>
      <c r="C456" s="78">
        <v>39.0</v>
      </c>
      <c r="D456" s="78" t="s">
        <v>3993</v>
      </c>
      <c r="E456" s="78" t="s">
        <v>3994</v>
      </c>
      <c r="F456" s="78" t="s">
        <v>3995</v>
      </c>
      <c r="G456" s="78" t="s">
        <v>1849</v>
      </c>
      <c r="H456" s="78" t="s">
        <v>3996</v>
      </c>
      <c r="I456" s="78" t="s">
        <v>111</v>
      </c>
      <c r="J456" s="82">
        <v>39000.0</v>
      </c>
      <c r="K456" s="46" t="s">
        <v>3997</v>
      </c>
      <c r="L456" s="78" t="s">
        <v>879</v>
      </c>
      <c r="M456" s="78" t="s">
        <v>115</v>
      </c>
      <c r="N456" s="78" t="s">
        <v>3</v>
      </c>
      <c r="O456" s="78" t="s">
        <v>134</v>
      </c>
      <c r="P456" s="78"/>
      <c r="Q456" s="78" t="s">
        <v>46</v>
      </c>
      <c r="R456" s="78" t="s">
        <v>121</v>
      </c>
      <c r="S456" s="46"/>
      <c r="T456" s="46" t="s">
        <v>3998</v>
      </c>
      <c r="U456" s="46" t="s">
        <v>3998</v>
      </c>
      <c r="V456" s="46" t="s">
        <v>3999</v>
      </c>
      <c r="W456" s="78" t="s">
        <v>4000</v>
      </c>
      <c r="X456" s="78" t="s">
        <v>117</v>
      </c>
      <c r="Y456" s="78" t="s">
        <v>117</v>
      </c>
      <c r="Z456" s="78" t="s">
        <v>117</v>
      </c>
      <c r="AA456" s="78" t="s">
        <v>121</v>
      </c>
      <c r="AB456" s="78">
        <v>5.0</v>
      </c>
      <c r="AC456" s="78" t="s">
        <v>117</v>
      </c>
      <c r="AD456" s="78" t="s">
        <v>4001</v>
      </c>
      <c r="AE456" s="78" t="s">
        <v>121</v>
      </c>
      <c r="AF456" s="78" t="s">
        <v>1898</v>
      </c>
      <c r="AG456" s="78" t="s">
        <v>121</v>
      </c>
      <c r="AH456" s="78" t="s">
        <v>122</v>
      </c>
      <c r="AI456" s="78" t="s">
        <v>117</v>
      </c>
      <c r="AJ456" s="78" t="s">
        <v>121</v>
      </c>
      <c r="AK456" s="78" t="s">
        <v>117</v>
      </c>
      <c r="AL456" s="78" t="s">
        <v>137</v>
      </c>
      <c r="AM456" s="78" t="s">
        <v>221</v>
      </c>
      <c r="AN456" s="78" t="s">
        <v>117</v>
      </c>
      <c r="AO456" s="78" t="s">
        <v>4002</v>
      </c>
      <c r="AP456" s="79"/>
      <c r="AQ456" s="78"/>
      <c r="AR456" s="78"/>
      <c r="AS456" s="78"/>
      <c r="AT456" s="78" t="s">
        <v>117</v>
      </c>
      <c r="AU456" s="78" t="s">
        <v>117</v>
      </c>
      <c r="AV456" s="78" t="s">
        <v>117</v>
      </c>
      <c r="AW456" s="78"/>
      <c r="AX456" s="79"/>
      <c r="AY456" s="79"/>
      <c r="AZ456" s="79"/>
      <c r="BA456" s="79"/>
      <c r="BB456" s="79"/>
      <c r="BC456" s="80"/>
    </row>
    <row r="457" ht="15.75" customHeight="1">
      <c r="A457" s="46" t="s">
        <v>4003</v>
      </c>
      <c r="B457" s="78"/>
      <c r="C457" s="78">
        <v>39.0</v>
      </c>
      <c r="D457" s="78" t="s">
        <v>572</v>
      </c>
      <c r="E457" s="78" t="s">
        <v>4004</v>
      </c>
      <c r="F457" s="78" t="s">
        <v>4005</v>
      </c>
      <c r="G457" s="78" t="s">
        <v>1849</v>
      </c>
      <c r="H457" s="78" t="s">
        <v>4006</v>
      </c>
      <c r="I457" s="78" t="s">
        <v>163</v>
      </c>
      <c r="J457" s="81">
        <v>38938.0</v>
      </c>
      <c r="K457" s="46" t="s">
        <v>4007</v>
      </c>
      <c r="L457" s="78" t="s">
        <v>879</v>
      </c>
      <c r="M457" s="78" t="s">
        <v>115</v>
      </c>
      <c r="N457" s="78" t="s">
        <v>3</v>
      </c>
      <c r="O457" s="78" t="s">
        <v>134</v>
      </c>
      <c r="P457" s="78"/>
      <c r="Q457" s="78" t="s">
        <v>46</v>
      </c>
      <c r="R457" s="78" t="s">
        <v>121</v>
      </c>
      <c r="S457" s="46"/>
      <c r="T457" s="46" t="s">
        <v>4008</v>
      </c>
      <c r="U457" s="46" t="s">
        <v>4008</v>
      </c>
      <c r="V457" s="46" t="s">
        <v>4009</v>
      </c>
      <c r="W457" s="78" t="s">
        <v>4010</v>
      </c>
      <c r="X457" s="78" t="s">
        <v>117</v>
      </c>
      <c r="Y457" s="78" t="s">
        <v>117</v>
      </c>
      <c r="Z457" s="78" t="s">
        <v>117</v>
      </c>
      <c r="AA457" s="78" t="s">
        <v>121</v>
      </c>
      <c r="AB457" s="78">
        <v>4.0</v>
      </c>
      <c r="AC457" s="78" t="s">
        <v>117</v>
      </c>
      <c r="AD457" s="78" t="s">
        <v>4011</v>
      </c>
      <c r="AE457" s="78" t="s">
        <v>121</v>
      </c>
      <c r="AF457" s="78" t="s">
        <v>1898</v>
      </c>
      <c r="AG457" s="78" t="s">
        <v>121</v>
      </c>
      <c r="AH457" s="78" t="s">
        <v>122</v>
      </c>
      <c r="AI457" s="78" t="s">
        <v>117</v>
      </c>
      <c r="AJ457" s="78" t="s">
        <v>121</v>
      </c>
      <c r="AK457" s="78" t="s">
        <v>121</v>
      </c>
      <c r="AL457" s="78" t="s">
        <v>122</v>
      </c>
      <c r="AM457" s="78" t="s">
        <v>138</v>
      </c>
      <c r="AN457" s="78" t="s">
        <v>117</v>
      </c>
      <c r="AO457" s="78" t="s">
        <v>4012</v>
      </c>
      <c r="AP457" s="79"/>
      <c r="AQ457" s="78"/>
      <c r="AR457" s="78"/>
      <c r="AS457" s="78"/>
      <c r="AT457" s="78" t="s">
        <v>117</v>
      </c>
      <c r="AU457" s="78" t="s">
        <v>117</v>
      </c>
      <c r="AV457" s="78" t="s">
        <v>117</v>
      </c>
      <c r="AW457" s="78"/>
      <c r="AX457" s="79"/>
      <c r="AY457" s="79"/>
      <c r="AZ457" s="79"/>
      <c r="BA457" s="79"/>
      <c r="BB457" s="79"/>
      <c r="BC457" s="80"/>
    </row>
    <row r="458" ht="15.75" customHeight="1">
      <c r="A458" s="46" t="s">
        <v>4013</v>
      </c>
      <c r="B458" s="78"/>
      <c r="C458" s="78">
        <v>37.0</v>
      </c>
      <c r="D458" s="78" t="s">
        <v>2810</v>
      </c>
      <c r="E458" s="78" t="s">
        <v>4014</v>
      </c>
      <c r="F458" s="78" t="s">
        <v>4015</v>
      </c>
      <c r="G458" s="78" t="s">
        <v>1849</v>
      </c>
      <c r="H458" s="78" t="s">
        <v>4016</v>
      </c>
      <c r="I458" s="78" t="s">
        <v>111</v>
      </c>
      <c r="J458" s="78" t="s">
        <v>4017</v>
      </c>
      <c r="K458" s="46" t="s">
        <v>4018</v>
      </c>
      <c r="L458" s="78" t="s">
        <v>879</v>
      </c>
      <c r="M458" s="78" t="s">
        <v>115</v>
      </c>
      <c r="N458" s="78" t="s">
        <v>3</v>
      </c>
      <c r="O458" s="78" t="s">
        <v>134</v>
      </c>
      <c r="P458" s="78"/>
      <c r="Q458" s="78" t="s">
        <v>46</v>
      </c>
      <c r="R458" s="78" t="s">
        <v>121</v>
      </c>
      <c r="S458" s="46"/>
      <c r="T458" s="46" t="s">
        <v>4019</v>
      </c>
      <c r="U458" s="46" t="s">
        <v>4019</v>
      </c>
      <c r="V458" s="46" t="s">
        <v>4020</v>
      </c>
      <c r="W458" s="78" t="s">
        <v>4021</v>
      </c>
      <c r="X458" s="78" t="s">
        <v>117</v>
      </c>
      <c r="Y458" s="78" t="s">
        <v>117</v>
      </c>
      <c r="Z458" s="78" t="s">
        <v>121</v>
      </c>
      <c r="AA458" s="78" t="s">
        <v>121</v>
      </c>
      <c r="AB458" s="78">
        <v>4.0</v>
      </c>
      <c r="AC458" s="78" t="s">
        <v>121</v>
      </c>
      <c r="AD458" s="78" t="s">
        <v>1898</v>
      </c>
      <c r="AE458" s="78" t="s">
        <v>117</v>
      </c>
      <c r="AF458" s="78"/>
      <c r="AG458" s="78" t="s">
        <v>117</v>
      </c>
      <c r="AH458" s="78"/>
      <c r="AI458" s="78" t="s">
        <v>117</v>
      </c>
      <c r="AJ458" s="78" t="s">
        <v>117</v>
      </c>
      <c r="AK458" s="78" t="s">
        <v>117</v>
      </c>
      <c r="AL458" s="78" t="s">
        <v>137</v>
      </c>
      <c r="AM458" s="78" t="s">
        <v>138</v>
      </c>
      <c r="AN458" s="78" t="s">
        <v>117</v>
      </c>
      <c r="AO458" s="79"/>
      <c r="AP458" s="79"/>
      <c r="AQ458" s="78"/>
      <c r="AR458" s="78"/>
      <c r="AS458" s="78"/>
      <c r="AT458" s="78" t="s">
        <v>117</v>
      </c>
      <c r="AU458" s="78" t="s">
        <v>117</v>
      </c>
      <c r="AV458" s="78" t="s">
        <v>117</v>
      </c>
      <c r="AW458" s="78"/>
      <c r="AX458" s="79"/>
      <c r="AY458" s="79"/>
      <c r="AZ458" s="79"/>
      <c r="BA458" s="79"/>
      <c r="BB458" s="79"/>
      <c r="BC458" s="80"/>
    </row>
    <row r="459" ht="15.75" customHeight="1">
      <c r="A459" s="46" t="s">
        <v>4022</v>
      </c>
      <c r="B459" s="78"/>
      <c r="C459" s="78">
        <v>35.0</v>
      </c>
      <c r="D459" s="78" t="s">
        <v>4023</v>
      </c>
      <c r="E459" s="78" t="s">
        <v>4024</v>
      </c>
      <c r="F459" s="78" t="s">
        <v>4025</v>
      </c>
      <c r="G459" s="78" t="s">
        <v>1849</v>
      </c>
      <c r="H459" s="78" t="s">
        <v>4026</v>
      </c>
      <c r="I459" s="78" t="s">
        <v>111</v>
      </c>
      <c r="J459" s="78" t="s">
        <v>4027</v>
      </c>
      <c r="K459" s="46"/>
      <c r="L459" s="78" t="s">
        <v>298</v>
      </c>
      <c r="M459" s="78" t="s">
        <v>115</v>
      </c>
      <c r="N459" s="78" t="s">
        <v>3</v>
      </c>
      <c r="O459" s="78" t="s">
        <v>134</v>
      </c>
      <c r="P459" s="78"/>
      <c r="Q459" s="78" t="s">
        <v>46</v>
      </c>
      <c r="R459" s="78" t="s">
        <v>121</v>
      </c>
      <c r="S459" s="46"/>
      <c r="T459" s="46" t="s">
        <v>4028</v>
      </c>
      <c r="U459" s="46" t="s">
        <v>4028</v>
      </c>
      <c r="V459" s="46"/>
      <c r="W459" s="78" t="s">
        <v>4029</v>
      </c>
      <c r="X459" s="78" t="s">
        <v>117</v>
      </c>
      <c r="Y459" s="78" t="s">
        <v>117</v>
      </c>
      <c r="Z459" s="78" t="s">
        <v>117</v>
      </c>
      <c r="AA459" s="78" t="s">
        <v>121</v>
      </c>
      <c r="AB459" s="78">
        <v>4.0</v>
      </c>
      <c r="AC459" s="78" t="s">
        <v>121</v>
      </c>
      <c r="AD459" s="78" t="s">
        <v>1898</v>
      </c>
      <c r="AE459" s="78" t="s">
        <v>121</v>
      </c>
      <c r="AF459" s="78" t="s">
        <v>1898</v>
      </c>
      <c r="AG459" s="78" t="s">
        <v>121</v>
      </c>
      <c r="AH459" s="78" t="s">
        <v>122</v>
      </c>
      <c r="AI459" s="78" t="s">
        <v>121</v>
      </c>
      <c r="AJ459" s="78" t="s">
        <v>117</v>
      </c>
      <c r="AK459" s="78" t="s">
        <v>117</v>
      </c>
      <c r="AL459" s="78" t="s">
        <v>137</v>
      </c>
      <c r="AM459" s="78" t="s">
        <v>138</v>
      </c>
      <c r="AN459" s="78" t="s">
        <v>117</v>
      </c>
      <c r="AO459" s="78" t="s">
        <v>4030</v>
      </c>
      <c r="AP459" s="79"/>
      <c r="AQ459" s="78"/>
      <c r="AR459" s="78"/>
      <c r="AS459" s="78"/>
      <c r="AT459" s="78" t="s">
        <v>117</v>
      </c>
      <c r="AU459" s="78" t="s">
        <v>117</v>
      </c>
      <c r="AV459" s="78" t="s">
        <v>121</v>
      </c>
      <c r="AW459" s="78"/>
      <c r="AX459" s="79"/>
      <c r="AY459" s="79"/>
      <c r="AZ459" s="79"/>
      <c r="BA459" s="79"/>
      <c r="BB459" s="79"/>
      <c r="BC459" s="80"/>
    </row>
    <row r="460" ht="15.75" customHeight="1">
      <c r="A460" s="46" t="s">
        <v>4031</v>
      </c>
      <c r="B460" s="78"/>
      <c r="C460" s="78">
        <v>40.0</v>
      </c>
      <c r="D460" s="78" t="s">
        <v>4032</v>
      </c>
      <c r="E460" s="78" t="s">
        <v>1236</v>
      </c>
      <c r="F460" s="78" t="s">
        <v>4033</v>
      </c>
      <c r="G460" s="78" t="s">
        <v>1849</v>
      </c>
      <c r="H460" s="78" t="s">
        <v>4034</v>
      </c>
      <c r="I460" s="78" t="s">
        <v>111</v>
      </c>
      <c r="J460" s="78" t="s">
        <v>1275</v>
      </c>
      <c r="K460" s="46" t="s">
        <v>4035</v>
      </c>
      <c r="L460" s="78" t="s">
        <v>298</v>
      </c>
      <c r="M460" s="78" t="s">
        <v>115</v>
      </c>
      <c r="N460" s="78" t="s">
        <v>3</v>
      </c>
      <c r="O460" s="78" t="s">
        <v>134</v>
      </c>
      <c r="P460" s="78"/>
      <c r="Q460" s="78" t="s">
        <v>46</v>
      </c>
      <c r="R460" s="78" t="s">
        <v>121</v>
      </c>
      <c r="S460" s="46"/>
      <c r="T460" s="46" t="s">
        <v>4036</v>
      </c>
      <c r="U460" s="46" t="s">
        <v>4036</v>
      </c>
      <c r="V460" s="46" t="s">
        <v>4037</v>
      </c>
      <c r="W460" s="78" t="s">
        <v>4038</v>
      </c>
      <c r="X460" s="78" t="s">
        <v>117</v>
      </c>
      <c r="Y460" s="78" t="s">
        <v>117</v>
      </c>
      <c r="Z460" s="78" t="s">
        <v>117</v>
      </c>
      <c r="AA460" s="78" t="s">
        <v>121</v>
      </c>
      <c r="AB460" s="78">
        <v>7.0</v>
      </c>
      <c r="AC460" s="78" t="s">
        <v>117</v>
      </c>
      <c r="AD460" s="78"/>
      <c r="AE460" s="78" t="s">
        <v>121</v>
      </c>
      <c r="AF460" s="78" t="s">
        <v>1898</v>
      </c>
      <c r="AG460" s="78" t="s">
        <v>121</v>
      </c>
      <c r="AH460" s="78" t="s">
        <v>122</v>
      </c>
      <c r="AI460" s="78" t="s">
        <v>117</v>
      </c>
      <c r="AJ460" s="78" t="s">
        <v>121</v>
      </c>
      <c r="AK460" s="78" t="s">
        <v>117</v>
      </c>
      <c r="AL460" s="78" t="s">
        <v>137</v>
      </c>
      <c r="AM460" s="78" t="s">
        <v>138</v>
      </c>
      <c r="AN460" s="78" t="s">
        <v>117</v>
      </c>
      <c r="AO460" s="78" t="s">
        <v>4039</v>
      </c>
      <c r="AP460" s="78"/>
      <c r="AQ460" s="78"/>
      <c r="AR460" s="78"/>
      <c r="AS460" s="78"/>
      <c r="AT460" s="78" t="s">
        <v>117</v>
      </c>
      <c r="AU460" s="78" t="s">
        <v>117</v>
      </c>
      <c r="AV460" s="78" t="s">
        <v>117</v>
      </c>
      <c r="AW460" s="78"/>
      <c r="AX460" s="79"/>
      <c r="AY460" s="79"/>
      <c r="AZ460" s="79"/>
      <c r="BA460" s="79"/>
      <c r="BB460" s="79"/>
      <c r="BC460" s="80"/>
    </row>
    <row r="461" ht="15.75" customHeight="1">
      <c r="A461" s="46" t="s">
        <v>4040</v>
      </c>
      <c r="B461" s="78"/>
      <c r="C461" s="78">
        <v>36.0</v>
      </c>
      <c r="D461" s="78" t="s">
        <v>4041</v>
      </c>
      <c r="E461" s="78" t="s">
        <v>4042</v>
      </c>
      <c r="F461" s="78" t="s">
        <v>4043</v>
      </c>
      <c r="G461" s="78" t="s">
        <v>1849</v>
      </c>
      <c r="H461" s="78" t="s">
        <v>4044</v>
      </c>
      <c r="I461" s="78" t="s">
        <v>111</v>
      </c>
      <c r="J461" s="78" t="s">
        <v>4045</v>
      </c>
      <c r="K461" s="46" t="s">
        <v>4046</v>
      </c>
      <c r="L461" s="78" t="s">
        <v>298</v>
      </c>
      <c r="M461" s="78" t="s">
        <v>115</v>
      </c>
      <c r="N461" s="78" t="s">
        <v>3</v>
      </c>
      <c r="O461" s="78" t="s">
        <v>134</v>
      </c>
      <c r="P461" s="78"/>
      <c r="Q461" s="78" t="s">
        <v>46</v>
      </c>
      <c r="R461" s="78" t="s">
        <v>121</v>
      </c>
      <c r="S461" s="46"/>
      <c r="T461" s="46" t="s">
        <v>4047</v>
      </c>
      <c r="U461" s="46"/>
      <c r="V461" s="46"/>
      <c r="W461" s="78" t="s">
        <v>4048</v>
      </c>
      <c r="X461" s="78" t="s">
        <v>117</v>
      </c>
      <c r="Y461" s="78" t="s">
        <v>117</v>
      </c>
      <c r="Z461" s="78" t="s">
        <v>117</v>
      </c>
      <c r="AA461" s="78" t="s">
        <v>121</v>
      </c>
      <c r="AB461" s="78">
        <v>11.0</v>
      </c>
      <c r="AC461" s="78" t="s">
        <v>117</v>
      </c>
      <c r="AD461" s="78" t="s">
        <v>4049</v>
      </c>
      <c r="AE461" s="78" t="s">
        <v>117</v>
      </c>
      <c r="AF461" s="78" t="s">
        <v>4050</v>
      </c>
      <c r="AG461" s="78" t="s">
        <v>121</v>
      </c>
      <c r="AH461" s="78" t="s">
        <v>122</v>
      </c>
      <c r="AI461" s="78" t="s">
        <v>117</v>
      </c>
      <c r="AJ461" s="78" t="s">
        <v>117</v>
      </c>
      <c r="AK461" s="78" t="s">
        <v>121</v>
      </c>
      <c r="AL461" s="78" t="s">
        <v>122</v>
      </c>
      <c r="AM461" s="78" t="s">
        <v>138</v>
      </c>
      <c r="AN461" s="78" t="s">
        <v>117</v>
      </c>
      <c r="AO461" s="78" t="s">
        <v>4051</v>
      </c>
      <c r="AP461" s="78"/>
      <c r="AQ461" s="78"/>
      <c r="AR461" s="78"/>
      <c r="AS461" s="78"/>
      <c r="AT461" s="78" t="s">
        <v>117</v>
      </c>
      <c r="AU461" s="78" t="s">
        <v>117</v>
      </c>
      <c r="AV461" s="78" t="s">
        <v>117</v>
      </c>
      <c r="AW461" s="78"/>
      <c r="AX461" s="79"/>
      <c r="AY461" s="79"/>
      <c r="AZ461" s="79"/>
      <c r="BA461" s="79"/>
      <c r="BB461" s="79"/>
      <c r="BC461" s="80"/>
    </row>
    <row r="462" ht="15.75" customHeight="1">
      <c r="A462" s="46" t="s">
        <v>4052</v>
      </c>
      <c r="B462" s="78"/>
      <c r="C462" s="78">
        <v>38.0</v>
      </c>
      <c r="D462" s="78" t="s">
        <v>4053</v>
      </c>
      <c r="E462" s="78" t="s">
        <v>4054</v>
      </c>
      <c r="F462" s="78" t="s">
        <v>4055</v>
      </c>
      <c r="G462" s="78" t="s">
        <v>1849</v>
      </c>
      <c r="H462" s="78" t="s">
        <v>4056</v>
      </c>
      <c r="I462" s="78" t="s">
        <v>163</v>
      </c>
      <c r="J462" s="81">
        <v>39662.0</v>
      </c>
      <c r="K462" s="46" t="s">
        <v>4057</v>
      </c>
      <c r="L462" s="78" t="s">
        <v>298</v>
      </c>
      <c r="M462" s="78" t="s">
        <v>115</v>
      </c>
      <c r="N462" s="78" t="s">
        <v>3</v>
      </c>
      <c r="O462" s="78" t="s">
        <v>134</v>
      </c>
      <c r="P462" s="78"/>
      <c r="Q462" s="78" t="s">
        <v>46</v>
      </c>
      <c r="R462" s="78" t="s">
        <v>121</v>
      </c>
      <c r="S462" s="46"/>
      <c r="T462" s="46" t="s">
        <v>4058</v>
      </c>
      <c r="U462" s="46" t="s">
        <v>4058</v>
      </c>
      <c r="V462" s="46" t="s">
        <v>4058</v>
      </c>
      <c r="W462" s="78" t="s">
        <v>4059</v>
      </c>
      <c r="X462" s="78" t="s">
        <v>121</v>
      </c>
      <c r="Y462" s="78" t="s">
        <v>117</v>
      </c>
      <c r="Z462" s="78" t="s">
        <v>121</v>
      </c>
      <c r="AA462" s="78" t="s">
        <v>117</v>
      </c>
      <c r="AB462" s="78">
        <v>5.0</v>
      </c>
      <c r="AC462" s="78" t="s">
        <v>121</v>
      </c>
      <c r="AD462" s="78" t="s">
        <v>289</v>
      </c>
      <c r="AE462" s="78" t="s">
        <v>121</v>
      </c>
      <c r="AF462" s="78" t="s">
        <v>1898</v>
      </c>
      <c r="AG462" s="78" t="s">
        <v>117</v>
      </c>
      <c r="AH462" s="78" t="s">
        <v>1938</v>
      </c>
      <c r="AI462" s="78" t="s">
        <v>121</v>
      </c>
      <c r="AJ462" s="78" t="s">
        <v>117</v>
      </c>
      <c r="AK462" s="78" t="s">
        <v>117</v>
      </c>
      <c r="AL462" s="78" t="s">
        <v>137</v>
      </c>
      <c r="AM462" s="78" t="s">
        <v>123</v>
      </c>
      <c r="AN462" s="78" t="s">
        <v>117</v>
      </c>
      <c r="AO462" s="78" t="s">
        <v>24</v>
      </c>
      <c r="AP462" s="79"/>
      <c r="AQ462" s="78"/>
      <c r="AR462" s="78"/>
      <c r="AS462" s="78"/>
      <c r="AT462" s="78" t="s">
        <v>117</v>
      </c>
      <c r="AU462" s="78" t="s">
        <v>117</v>
      </c>
      <c r="AV462" s="78" t="s">
        <v>117</v>
      </c>
      <c r="AW462" s="78"/>
      <c r="AX462" s="79"/>
      <c r="AY462" s="79"/>
      <c r="AZ462" s="79"/>
      <c r="BA462" s="79"/>
      <c r="BB462" s="79"/>
      <c r="BC462" s="80"/>
    </row>
    <row r="463" ht="15.75" customHeight="1">
      <c r="A463" s="46" t="s">
        <v>4060</v>
      </c>
      <c r="B463" s="78"/>
      <c r="C463" s="78">
        <v>35.0</v>
      </c>
      <c r="D463" s="78" t="s">
        <v>2817</v>
      </c>
      <c r="E463" s="78" t="s">
        <v>4061</v>
      </c>
      <c r="F463" s="78" t="s">
        <v>4062</v>
      </c>
      <c r="G463" s="78" t="s">
        <v>1849</v>
      </c>
      <c r="H463" s="78" t="s">
        <v>4063</v>
      </c>
      <c r="I463" s="78" t="s">
        <v>111</v>
      </c>
      <c r="J463" s="78" t="s">
        <v>4064</v>
      </c>
      <c r="K463" s="46" t="s">
        <v>4065</v>
      </c>
      <c r="L463" s="78" t="s">
        <v>298</v>
      </c>
      <c r="M463" s="78" t="s">
        <v>115</v>
      </c>
      <c r="N463" s="78" t="s">
        <v>3</v>
      </c>
      <c r="O463" s="78" t="s">
        <v>362</v>
      </c>
      <c r="P463" s="78"/>
      <c r="Q463" s="78" t="s">
        <v>46</v>
      </c>
      <c r="R463" s="78" t="s">
        <v>121</v>
      </c>
      <c r="S463" s="46"/>
      <c r="T463" s="46" t="s">
        <v>4066</v>
      </c>
      <c r="U463" s="46" t="s">
        <v>4066</v>
      </c>
      <c r="V463" s="46" t="s">
        <v>4067</v>
      </c>
      <c r="W463" s="78" t="s">
        <v>4068</v>
      </c>
      <c r="X463" s="78" t="s">
        <v>117</v>
      </c>
      <c r="Y463" s="78" t="s">
        <v>117</v>
      </c>
      <c r="Z463" s="78" t="s">
        <v>117</v>
      </c>
      <c r="AA463" s="78" t="s">
        <v>121</v>
      </c>
      <c r="AB463" s="78">
        <v>7.0</v>
      </c>
      <c r="AC463" s="78" t="s">
        <v>117</v>
      </c>
      <c r="AD463" s="78" t="s">
        <v>3870</v>
      </c>
      <c r="AE463" s="78" t="s">
        <v>117</v>
      </c>
      <c r="AF463" s="78" t="s">
        <v>288</v>
      </c>
      <c r="AG463" s="78" t="s">
        <v>121</v>
      </c>
      <c r="AH463" s="78" t="s">
        <v>122</v>
      </c>
      <c r="AI463" s="78" t="s">
        <v>117</v>
      </c>
      <c r="AJ463" s="78" t="s">
        <v>121</v>
      </c>
      <c r="AK463" s="78" t="s">
        <v>121</v>
      </c>
      <c r="AL463" s="78" t="s">
        <v>122</v>
      </c>
      <c r="AM463" s="78" t="s">
        <v>221</v>
      </c>
      <c r="AN463" s="78" t="s">
        <v>117</v>
      </c>
      <c r="AO463" s="78" t="s">
        <v>4069</v>
      </c>
      <c r="AP463" s="79"/>
      <c r="AQ463" s="78"/>
      <c r="AR463" s="78"/>
      <c r="AS463" s="78"/>
      <c r="AT463" s="78" t="s">
        <v>117</v>
      </c>
      <c r="AU463" s="78" t="s">
        <v>117</v>
      </c>
      <c r="AV463" s="78" t="s">
        <v>117</v>
      </c>
      <c r="AW463" s="78"/>
      <c r="AX463" s="79"/>
      <c r="AY463" s="79"/>
      <c r="AZ463" s="79"/>
      <c r="BA463" s="79"/>
      <c r="BB463" s="79"/>
      <c r="BC463" s="80"/>
    </row>
    <row r="464" ht="15.75" customHeight="1">
      <c r="A464" s="46" t="s">
        <v>4070</v>
      </c>
      <c r="B464" s="78"/>
      <c r="C464" s="78">
        <v>43.0</v>
      </c>
      <c r="D464" s="78" t="s">
        <v>4071</v>
      </c>
      <c r="E464" s="78" t="s">
        <v>4072</v>
      </c>
      <c r="F464" s="78" t="s">
        <v>4073</v>
      </c>
      <c r="G464" s="78" t="s">
        <v>1849</v>
      </c>
      <c r="H464" s="78" t="s">
        <v>4074</v>
      </c>
      <c r="I464" s="78" t="s">
        <v>163</v>
      </c>
      <c r="J464" s="78" t="s">
        <v>4075</v>
      </c>
      <c r="K464" s="46" t="s">
        <v>4076</v>
      </c>
      <c r="L464" s="78" t="s">
        <v>298</v>
      </c>
      <c r="M464" s="78" t="s">
        <v>115</v>
      </c>
      <c r="N464" s="78" t="s">
        <v>3</v>
      </c>
      <c r="O464" s="78" t="s">
        <v>134</v>
      </c>
      <c r="P464" s="78"/>
      <c r="Q464" s="78" t="s">
        <v>46</v>
      </c>
      <c r="R464" s="78" t="s">
        <v>121</v>
      </c>
      <c r="S464" s="46"/>
      <c r="T464" s="46" t="s">
        <v>4077</v>
      </c>
      <c r="U464" s="46" t="s">
        <v>4077</v>
      </c>
      <c r="V464" s="46" t="s">
        <v>4078</v>
      </c>
      <c r="W464" s="78" t="s">
        <v>4079</v>
      </c>
      <c r="X464" s="78" t="s">
        <v>121</v>
      </c>
      <c r="Y464" s="78" t="s">
        <v>117</v>
      </c>
      <c r="Z464" s="78" t="s">
        <v>121</v>
      </c>
      <c r="AA464" s="78" t="s">
        <v>121</v>
      </c>
      <c r="AB464" s="78">
        <v>3.0</v>
      </c>
      <c r="AC464" s="78" t="s">
        <v>121</v>
      </c>
      <c r="AD464" s="78" t="s">
        <v>289</v>
      </c>
      <c r="AE464" s="78" t="s">
        <v>121</v>
      </c>
      <c r="AF464" s="78" t="s">
        <v>1898</v>
      </c>
      <c r="AG464" s="78" t="s">
        <v>117</v>
      </c>
      <c r="AH464" s="78" t="s">
        <v>4080</v>
      </c>
      <c r="AI464" s="78" t="s">
        <v>121</v>
      </c>
      <c r="AJ464" s="78" t="s">
        <v>117</v>
      </c>
      <c r="AK464" s="78" t="s">
        <v>117</v>
      </c>
      <c r="AL464" s="78"/>
      <c r="AM464" s="78" t="s">
        <v>138</v>
      </c>
      <c r="AN464" s="78" t="s">
        <v>117</v>
      </c>
      <c r="AO464" s="78" t="s">
        <v>23</v>
      </c>
      <c r="AP464" s="79"/>
      <c r="AQ464" s="78"/>
      <c r="AR464" s="78"/>
      <c r="AS464" s="78"/>
      <c r="AT464" s="78" t="s">
        <v>117</v>
      </c>
      <c r="AU464" s="78" t="s">
        <v>117</v>
      </c>
      <c r="AV464" s="78" t="s">
        <v>117</v>
      </c>
      <c r="AW464" s="78"/>
      <c r="AX464" s="79"/>
      <c r="AY464" s="79"/>
      <c r="AZ464" s="79"/>
      <c r="BA464" s="79"/>
      <c r="BB464" s="79"/>
      <c r="BC464" s="80"/>
    </row>
    <row r="465" ht="15.75" customHeight="1">
      <c r="A465" s="46" t="s">
        <v>4081</v>
      </c>
      <c r="B465" s="78"/>
      <c r="C465" s="78">
        <v>36.0</v>
      </c>
      <c r="D465" s="78" t="s">
        <v>4082</v>
      </c>
      <c r="E465" s="78" t="s">
        <v>4083</v>
      </c>
      <c r="F465" s="78" t="s">
        <v>4084</v>
      </c>
      <c r="G465" s="78" t="s">
        <v>1849</v>
      </c>
      <c r="H465" s="78" t="s">
        <v>4085</v>
      </c>
      <c r="I465" s="78" t="s">
        <v>163</v>
      </c>
      <c r="J465" s="78" t="s">
        <v>4086</v>
      </c>
      <c r="K465" s="46" t="s">
        <v>4087</v>
      </c>
      <c r="L465" s="78" t="s">
        <v>298</v>
      </c>
      <c r="M465" s="78" t="s">
        <v>115</v>
      </c>
      <c r="N465" s="78" t="s">
        <v>3</v>
      </c>
      <c r="O465" s="78" t="s">
        <v>175</v>
      </c>
      <c r="P465" s="78"/>
      <c r="Q465" s="78" t="s">
        <v>46</v>
      </c>
      <c r="R465" s="78" t="s">
        <v>121</v>
      </c>
      <c r="S465" s="46"/>
      <c r="T465" s="46" t="s">
        <v>4088</v>
      </c>
      <c r="U465" s="46" t="s">
        <v>4088</v>
      </c>
      <c r="V465" s="46" t="s">
        <v>4089</v>
      </c>
      <c r="W465" s="78" t="s">
        <v>4090</v>
      </c>
      <c r="X465" s="78" t="s">
        <v>117</v>
      </c>
      <c r="Y465" s="78" t="s">
        <v>117</v>
      </c>
      <c r="Z465" s="78" t="s">
        <v>117</v>
      </c>
      <c r="AA465" s="78" t="s">
        <v>121</v>
      </c>
      <c r="AB465" s="78">
        <v>5.0</v>
      </c>
      <c r="AC465" s="78" t="s">
        <v>121</v>
      </c>
      <c r="AD465" s="78" t="s">
        <v>1898</v>
      </c>
      <c r="AE465" s="78" t="s">
        <v>117</v>
      </c>
      <c r="AF465" s="78"/>
      <c r="AG465" s="78" t="s">
        <v>121</v>
      </c>
      <c r="AH465" s="78" t="s">
        <v>122</v>
      </c>
      <c r="AI465" s="78" t="s">
        <v>117</v>
      </c>
      <c r="AJ465" s="78" t="s">
        <v>117</v>
      </c>
      <c r="AK465" s="78" t="s">
        <v>121</v>
      </c>
      <c r="AL465" s="78" t="s">
        <v>122</v>
      </c>
      <c r="AM465" s="78" t="s">
        <v>221</v>
      </c>
      <c r="AN465" s="78" t="s">
        <v>117</v>
      </c>
      <c r="AO465" s="78" t="s">
        <v>4091</v>
      </c>
      <c r="AP465" s="79"/>
      <c r="AQ465" s="78"/>
      <c r="AR465" s="78"/>
      <c r="AS465" s="78"/>
      <c r="AT465" s="78" t="s">
        <v>117</v>
      </c>
      <c r="AU465" s="78" t="s">
        <v>117</v>
      </c>
      <c r="AV465" s="78" t="s">
        <v>117</v>
      </c>
      <c r="AW465" s="78"/>
      <c r="AX465" s="79"/>
      <c r="AY465" s="79"/>
      <c r="AZ465" s="79"/>
      <c r="BA465" s="79"/>
      <c r="BB465" s="79"/>
      <c r="BC465" s="80"/>
    </row>
    <row r="466" ht="15.75" customHeight="1">
      <c r="A466" s="46" t="s">
        <v>4092</v>
      </c>
      <c r="B466" s="78"/>
      <c r="C466" s="78">
        <v>37.0</v>
      </c>
      <c r="D466" s="78" t="s">
        <v>4093</v>
      </c>
      <c r="E466" s="78" t="s">
        <v>4094</v>
      </c>
      <c r="F466" s="78" t="s">
        <v>4095</v>
      </c>
      <c r="G466" s="78" t="s">
        <v>1849</v>
      </c>
      <c r="H466" s="78" t="s">
        <v>4096</v>
      </c>
      <c r="I466" s="78" t="s">
        <v>163</v>
      </c>
      <c r="J466" s="78" t="s">
        <v>147</v>
      </c>
      <c r="K466" s="46" t="s">
        <v>4097</v>
      </c>
      <c r="L466" s="78" t="s">
        <v>298</v>
      </c>
      <c r="M466" s="78" t="s">
        <v>115</v>
      </c>
      <c r="N466" s="78" t="s">
        <v>3</v>
      </c>
      <c r="O466" s="78" t="s">
        <v>175</v>
      </c>
      <c r="P466" s="78"/>
      <c r="Q466" s="78" t="s">
        <v>46</v>
      </c>
      <c r="R466" s="78" t="s">
        <v>121</v>
      </c>
      <c r="S466" s="46"/>
      <c r="T466" s="46" t="s">
        <v>4098</v>
      </c>
      <c r="U466" s="46" t="s">
        <v>4099</v>
      </c>
      <c r="V466" s="46" t="s">
        <v>4098</v>
      </c>
      <c r="W466" s="78" t="s">
        <v>4100</v>
      </c>
      <c r="X466" s="78" t="s">
        <v>117</v>
      </c>
      <c r="Y466" s="78" t="s">
        <v>121</v>
      </c>
      <c r="Z466" s="78" t="s">
        <v>117</v>
      </c>
      <c r="AA466" s="78" t="s">
        <v>121</v>
      </c>
      <c r="AB466" s="78">
        <v>5.0</v>
      </c>
      <c r="AC466" s="78" t="s">
        <v>117</v>
      </c>
      <c r="AD466" s="78" t="s">
        <v>1232</v>
      </c>
      <c r="AE466" s="78" t="s">
        <v>121</v>
      </c>
      <c r="AF466" s="78" t="s">
        <v>289</v>
      </c>
      <c r="AG466" s="78" t="s">
        <v>121</v>
      </c>
      <c r="AH466" s="78" t="s">
        <v>122</v>
      </c>
      <c r="AI466" s="78" t="s">
        <v>117</v>
      </c>
      <c r="AJ466" s="78"/>
      <c r="AK466" s="78" t="s">
        <v>121</v>
      </c>
      <c r="AL466" s="78" t="s">
        <v>122</v>
      </c>
      <c r="AM466" s="78" t="s">
        <v>138</v>
      </c>
      <c r="AN466" s="78" t="s">
        <v>117</v>
      </c>
      <c r="AO466" s="78" t="s">
        <v>4101</v>
      </c>
      <c r="AP466" s="79"/>
      <c r="AQ466" s="78"/>
      <c r="AR466" s="78"/>
      <c r="AS466" s="78"/>
      <c r="AT466" s="78" t="s">
        <v>117</v>
      </c>
      <c r="AU466" s="78" t="s">
        <v>117</v>
      </c>
      <c r="AV466" s="78" t="s">
        <v>117</v>
      </c>
      <c r="AW466" s="78"/>
      <c r="AX466" s="79"/>
      <c r="AY466" s="79"/>
      <c r="AZ466" s="79"/>
      <c r="BA466" s="79"/>
      <c r="BB466" s="79"/>
      <c r="BC466" s="80"/>
    </row>
    <row r="467" ht="15.75" customHeight="1">
      <c r="A467" s="46" t="s">
        <v>4102</v>
      </c>
      <c r="B467" s="78"/>
      <c r="C467" s="78">
        <v>37.0</v>
      </c>
      <c r="D467" s="78" t="s">
        <v>4103</v>
      </c>
      <c r="E467" s="78" t="s">
        <v>4104</v>
      </c>
      <c r="F467" s="78" t="s">
        <v>4105</v>
      </c>
      <c r="G467" s="78" t="s">
        <v>1849</v>
      </c>
      <c r="H467" s="78" t="s">
        <v>4106</v>
      </c>
      <c r="I467" s="78" t="s">
        <v>163</v>
      </c>
      <c r="J467" s="81">
        <v>38175.0</v>
      </c>
      <c r="K467" s="46" t="s">
        <v>4107</v>
      </c>
      <c r="L467" s="78" t="s">
        <v>298</v>
      </c>
      <c r="M467" s="78" t="s">
        <v>115</v>
      </c>
      <c r="N467" s="78" t="s">
        <v>3</v>
      </c>
      <c r="O467" s="78" t="s">
        <v>134</v>
      </c>
      <c r="P467" s="78"/>
      <c r="Q467" s="78" t="s">
        <v>46</v>
      </c>
      <c r="R467" s="78" t="s">
        <v>121</v>
      </c>
      <c r="S467" s="46"/>
      <c r="T467" s="46" t="s">
        <v>4108</v>
      </c>
      <c r="U467" s="46" t="s">
        <v>4108</v>
      </c>
      <c r="V467" s="46" t="s">
        <v>4109</v>
      </c>
      <c r="W467" s="78" t="s">
        <v>4110</v>
      </c>
      <c r="X467" s="78" t="s">
        <v>117</v>
      </c>
      <c r="Y467" s="78" t="s">
        <v>117</v>
      </c>
      <c r="Z467" s="78" t="s">
        <v>121</v>
      </c>
      <c r="AA467" s="78" t="s">
        <v>121</v>
      </c>
      <c r="AB467" s="78">
        <v>11.0</v>
      </c>
      <c r="AC467" s="78" t="s">
        <v>121</v>
      </c>
      <c r="AD467" s="78" t="s">
        <v>1898</v>
      </c>
      <c r="AE467" s="78" t="s">
        <v>121</v>
      </c>
      <c r="AF467" s="78" t="s">
        <v>1898</v>
      </c>
      <c r="AG467" s="78" t="s">
        <v>121</v>
      </c>
      <c r="AH467" s="78" t="s">
        <v>122</v>
      </c>
      <c r="AI467" s="78" t="s">
        <v>121</v>
      </c>
      <c r="AJ467" s="78" t="s">
        <v>121</v>
      </c>
      <c r="AK467" s="78" t="s">
        <v>117</v>
      </c>
      <c r="AL467" s="78" t="s">
        <v>632</v>
      </c>
      <c r="AM467" s="78" t="s">
        <v>138</v>
      </c>
      <c r="AN467" s="78" t="s">
        <v>117</v>
      </c>
      <c r="AO467" s="78" t="s">
        <v>3797</v>
      </c>
      <c r="AP467" s="79"/>
      <c r="AQ467" s="78"/>
      <c r="AR467" s="78"/>
      <c r="AS467" s="78"/>
      <c r="AT467" s="78" t="s">
        <v>117</v>
      </c>
      <c r="AU467" s="78" t="s">
        <v>117</v>
      </c>
      <c r="AV467" s="78" t="s">
        <v>117</v>
      </c>
      <c r="AW467" s="78"/>
      <c r="AX467" s="79"/>
      <c r="AY467" s="79"/>
      <c r="AZ467" s="79"/>
      <c r="BA467" s="79"/>
      <c r="BB467" s="79"/>
      <c r="BC467" s="80"/>
    </row>
    <row r="468" ht="15.75" customHeight="1">
      <c r="A468" s="46" t="s">
        <v>4111</v>
      </c>
      <c r="B468" s="78"/>
      <c r="C468" s="78">
        <v>35.0</v>
      </c>
      <c r="D468" s="78" t="s">
        <v>4112</v>
      </c>
      <c r="E468" s="78" t="s">
        <v>4113</v>
      </c>
      <c r="F468" s="78" t="s">
        <v>4114</v>
      </c>
      <c r="G468" s="78" t="s">
        <v>1849</v>
      </c>
      <c r="H468" s="78" t="s">
        <v>4115</v>
      </c>
      <c r="I468" s="78" t="s">
        <v>163</v>
      </c>
      <c r="J468" s="81">
        <v>39210.0</v>
      </c>
      <c r="K468" s="46" t="s">
        <v>4116</v>
      </c>
      <c r="L468" s="78" t="s">
        <v>298</v>
      </c>
      <c r="M468" s="78" t="s">
        <v>115</v>
      </c>
      <c r="N468" s="78" t="s">
        <v>3</v>
      </c>
      <c r="O468" s="78" t="s">
        <v>134</v>
      </c>
      <c r="P468" s="78"/>
      <c r="Q468" s="78" t="s">
        <v>46</v>
      </c>
      <c r="R468" s="78" t="s">
        <v>121</v>
      </c>
      <c r="S468" s="46"/>
      <c r="T468" s="46" t="s">
        <v>4117</v>
      </c>
      <c r="U468" s="46" t="s">
        <v>4118</v>
      </c>
      <c r="V468" s="46" t="s">
        <v>4117</v>
      </c>
      <c r="W468" s="78" t="s">
        <v>4119</v>
      </c>
      <c r="X468" s="78" t="s">
        <v>117</v>
      </c>
      <c r="Y468" s="78" t="s">
        <v>121</v>
      </c>
      <c r="Z468" s="78" t="s">
        <v>117</v>
      </c>
      <c r="AA468" s="78" t="s">
        <v>121</v>
      </c>
      <c r="AB468" s="78">
        <v>4.0</v>
      </c>
      <c r="AC468" s="78" t="s">
        <v>117</v>
      </c>
      <c r="AD468" s="78" t="s">
        <v>4120</v>
      </c>
      <c r="AE468" s="78" t="s">
        <v>121</v>
      </c>
      <c r="AF468" s="78" t="s">
        <v>289</v>
      </c>
      <c r="AG468" s="78" t="s">
        <v>117</v>
      </c>
      <c r="AH468" s="78"/>
      <c r="AI468" s="78" t="s">
        <v>117</v>
      </c>
      <c r="AJ468" s="78" t="s">
        <v>121</v>
      </c>
      <c r="AK468" s="78" t="s">
        <v>121</v>
      </c>
      <c r="AL468" s="78" t="s">
        <v>122</v>
      </c>
      <c r="AM468" s="78"/>
      <c r="AN468" s="78" t="s">
        <v>117</v>
      </c>
      <c r="AO468" s="78" t="s">
        <v>3797</v>
      </c>
      <c r="AP468" s="79"/>
      <c r="AQ468" s="78"/>
      <c r="AR468" s="78"/>
      <c r="AS468" s="78"/>
      <c r="AT468" s="78" t="s">
        <v>117</v>
      </c>
      <c r="AU468" s="78" t="s">
        <v>117</v>
      </c>
      <c r="AV468" s="78" t="s">
        <v>117</v>
      </c>
      <c r="AW468" s="78"/>
      <c r="AX468" s="79"/>
      <c r="AY468" s="79"/>
      <c r="AZ468" s="79"/>
      <c r="BA468" s="79"/>
      <c r="BB468" s="79"/>
      <c r="BC468" s="80"/>
    </row>
    <row r="469" ht="15.75" customHeight="1">
      <c r="A469" s="46" t="s">
        <v>4121</v>
      </c>
      <c r="B469" s="78"/>
      <c r="C469" s="78">
        <v>35.0</v>
      </c>
      <c r="D469" s="78" t="s">
        <v>4122</v>
      </c>
      <c r="E469" s="78" t="s">
        <v>4123</v>
      </c>
      <c r="F469" s="78" t="s">
        <v>4124</v>
      </c>
      <c r="G469" s="78" t="s">
        <v>1849</v>
      </c>
      <c r="H469" s="78" t="s">
        <v>4125</v>
      </c>
      <c r="I469" s="78" t="s">
        <v>163</v>
      </c>
      <c r="J469" s="78" t="s">
        <v>4126</v>
      </c>
      <c r="K469" s="46" t="s">
        <v>4127</v>
      </c>
      <c r="L469" s="78" t="s">
        <v>298</v>
      </c>
      <c r="M469" s="78" t="s">
        <v>115</v>
      </c>
      <c r="N469" s="78" t="s">
        <v>3</v>
      </c>
      <c r="O469" s="78" t="s">
        <v>134</v>
      </c>
      <c r="P469" s="78"/>
      <c r="Q469" s="78" t="s">
        <v>46</v>
      </c>
      <c r="R469" s="78" t="s">
        <v>121</v>
      </c>
      <c r="S469" s="46"/>
      <c r="T469" s="46" t="s">
        <v>4128</v>
      </c>
      <c r="U469" s="46" t="s">
        <v>4128</v>
      </c>
      <c r="V469" s="46" t="s">
        <v>4129</v>
      </c>
      <c r="W469" s="78" t="s">
        <v>4130</v>
      </c>
      <c r="X469" s="78" t="s">
        <v>117</v>
      </c>
      <c r="Y469" s="78" t="s">
        <v>117</v>
      </c>
      <c r="Z469" s="78" t="s">
        <v>117</v>
      </c>
      <c r="AA469" s="78" t="s">
        <v>121</v>
      </c>
      <c r="AB469" s="78">
        <v>6.0</v>
      </c>
      <c r="AC469" s="78" t="s">
        <v>121</v>
      </c>
      <c r="AD469" s="78" t="s">
        <v>1898</v>
      </c>
      <c r="AE469" s="78" t="s">
        <v>117</v>
      </c>
      <c r="AF469" s="78"/>
      <c r="AG469" s="78" t="s">
        <v>117</v>
      </c>
      <c r="AH469" s="78"/>
      <c r="AI469" s="78" t="s">
        <v>117</v>
      </c>
      <c r="AJ469" s="78" t="s">
        <v>117</v>
      </c>
      <c r="AK469" s="78" t="s">
        <v>117</v>
      </c>
      <c r="AL469" s="78" t="s">
        <v>137</v>
      </c>
      <c r="AM469" s="78" t="s">
        <v>138</v>
      </c>
      <c r="AN469" s="78" t="s">
        <v>117</v>
      </c>
      <c r="AO469" s="79"/>
      <c r="AP469" s="79"/>
      <c r="AQ469" s="78"/>
      <c r="AR469" s="78"/>
      <c r="AS469" s="78"/>
      <c r="AT469" s="78" t="s">
        <v>117</v>
      </c>
      <c r="AU469" s="78" t="s">
        <v>117</v>
      </c>
      <c r="AV469" s="78" t="s">
        <v>117</v>
      </c>
      <c r="AW469" s="78"/>
      <c r="AX469" s="79"/>
      <c r="AY469" s="79"/>
      <c r="AZ469" s="79"/>
      <c r="BA469" s="79"/>
      <c r="BB469" s="79"/>
      <c r="BC469" s="80"/>
    </row>
    <row r="470" ht="15.75" customHeight="1">
      <c r="A470" s="46" t="s">
        <v>4131</v>
      </c>
      <c r="B470" s="78"/>
      <c r="C470" s="78">
        <v>38.0</v>
      </c>
      <c r="D470" s="78" t="s">
        <v>4132</v>
      </c>
      <c r="E470" s="78" t="s">
        <v>4133</v>
      </c>
      <c r="F470" s="78" t="s">
        <v>4134</v>
      </c>
      <c r="G470" s="78" t="s">
        <v>1849</v>
      </c>
      <c r="H470" s="78" t="s">
        <v>4135</v>
      </c>
      <c r="I470" s="78" t="s">
        <v>111</v>
      </c>
      <c r="J470" s="78" t="s">
        <v>132</v>
      </c>
      <c r="K470" s="46" t="s">
        <v>4136</v>
      </c>
      <c r="L470" s="78" t="s">
        <v>498</v>
      </c>
      <c r="M470" s="78" t="s">
        <v>115</v>
      </c>
      <c r="N470" s="78" t="s">
        <v>3</v>
      </c>
      <c r="O470" s="78" t="s">
        <v>230</v>
      </c>
      <c r="P470" s="78"/>
      <c r="Q470" s="78" t="s">
        <v>46</v>
      </c>
      <c r="R470" s="78" t="s">
        <v>121</v>
      </c>
      <c r="S470" s="46"/>
      <c r="T470" s="46" t="s">
        <v>4137</v>
      </c>
      <c r="U470" s="46" t="s">
        <v>4137</v>
      </c>
      <c r="V470" s="46" t="s">
        <v>4138</v>
      </c>
      <c r="W470" s="78" t="s">
        <v>4139</v>
      </c>
      <c r="X470" s="78" t="s">
        <v>117</v>
      </c>
      <c r="Y470" s="78" t="s">
        <v>117</v>
      </c>
      <c r="Z470" s="78" t="s">
        <v>117</v>
      </c>
      <c r="AA470" s="78" t="s">
        <v>121</v>
      </c>
      <c r="AB470" s="78">
        <v>5.0</v>
      </c>
      <c r="AC470" s="78" t="s">
        <v>121</v>
      </c>
      <c r="AD470" s="78" t="s">
        <v>1898</v>
      </c>
      <c r="AE470" s="78" t="s">
        <v>121</v>
      </c>
      <c r="AF470" s="78" t="s">
        <v>1898</v>
      </c>
      <c r="AG470" s="78" t="s">
        <v>121</v>
      </c>
      <c r="AH470" s="78" t="s">
        <v>122</v>
      </c>
      <c r="AI470" s="78" t="s">
        <v>117</v>
      </c>
      <c r="AJ470" s="78" t="s">
        <v>121</v>
      </c>
      <c r="AK470" s="78" t="s">
        <v>121</v>
      </c>
      <c r="AL470" s="78" t="s">
        <v>122</v>
      </c>
      <c r="AM470" s="78" t="s">
        <v>221</v>
      </c>
      <c r="AN470" s="78" t="s">
        <v>117</v>
      </c>
      <c r="AO470" s="78" t="s">
        <v>4140</v>
      </c>
      <c r="AP470" s="79"/>
      <c r="AQ470" s="78"/>
      <c r="AR470" s="78"/>
      <c r="AS470" s="78"/>
      <c r="AT470" s="78" t="s">
        <v>117</v>
      </c>
      <c r="AU470" s="78" t="s">
        <v>117</v>
      </c>
      <c r="AV470" s="78" t="s">
        <v>117</v>
      </c>
      <c r="AW470" s="78" t="s">
        <v>117</v>
      </c>
      <c r="AX470" s="79"/>
      <c r="AY470" s="79"/>
      <c r="AZ470" s="79"/>
      <c r="BA470" s="79"/>
      <c r="BB470" s="79"/>
      <c r="BC470" s="80"/>
    </row>
    <row r="471" ht="15.75" customHeight="1">
      <c r="A471" s="46" t="s">
        <v>4141</v>
      </c>
      <c r="B471" s="78"/>
      <c r="C471" s="78">
        <v>37.0</v>
      </c>
      <c r="D471" s="78" t="s">
        <v>1393</v>
      </c>
      <c r="E471" s="78" t="s">
        <v>1549</v>
      </c>
      <c r="F471" s="78" t="s">
        <v>4142</v>
      </c>
      <c r="G471" s="78" t="s">
        <v>1849</v>
      </c>
      <c r="H471" s="78" t="s">
        <v>4143</v>
      </c>
      <c r="I471" s="78" t="s">
        <v>111</v>
      </c>
      <c r="J471" s="81">
        <v>39727.0</v>
      </c>
      <c r="K471" s="46" t="s">
        <v>4144</v>
      </c>
      <c r="L471" s="78" t="s">
        <v>498</v>
      </c>
      <c r="M471" s="78" t="s">
        <v>115</v>
      </c>
      <c r="N471" s="78" t="s">
        <v>3</v>
      </c>
      <c r="O471" s="78" t="s">
        <v>1398</v>
      </c>
      <c r="P471" s="78"/>
      <c r="Q471" s="78" t="s">
        <v>46</v>
      </c>
      <c r="R471" s="78" t="s">
        <v>121</v>
      </c>
      <c r="S471" s="46"/>
      <c r="T471" s="46" t="s">
        <v>4145</v>
      </c>
      <c r="U471" s="46" t="s">
        <v>4145</v>
      </c>
      <c r="V471" s="46" t="s">
        <v>4146</v>
      </c>
      <c r="W471" s="78" t="s">
        <v>4147</v>
      </c>
      <c r="X471" s="78" t="s">
        <v>117</v>
      </c>
      <c r="Y471" s="78" t="s">
        <v>121</v>
      </c>
      <c r="Z471" s="78" t="s">
        <v>117</v>
      </c>
      <c r="AA471" s="78" t="s">
        <v>121</v>
      </c>
      <c r="AB471" s="78">
        <v>4.0</v>
      </c>
      <c r="AC471" s="78" t="s">
        <v>121</v>
      </c>
      <c r="AD471" s="78" t="s">
        <v>1898</v>
      </c>
      <c r="AE471" s="78" t="s">
        <v>121</v>
      </c>
      <c r="AF471" s="78" t="s">
        <v>1898</v>
      </c>
      <c r="AG471" s="78" t="s">
        <v>121</v>
      </c>
      <c r="AH471" s="78" t="s">
        <v>122</v>
      </c>
      <c r="AI471" s="78" t="s">
        <v>117</v>
      </c>
      <c r="AJ471" s="78" t="s">
        <v>121</v>
      </c>
      <c r="AK471" s="78" t="s">
        <v>121</v>
      </c>
      <c r="AL471" s="78" t="s">
        <v>122</v>
      </c>
      <c r="AM471" s="78" t="s">
        <v>138</v>
      </c>
      <c r="AN471" s="78" t="s">
        <v>117</v>
      </c>
      <c r="AO471" s="78" t="s">
        <v>23</v>
      </c>
      <c r="AP471" s="79"/>
      <c r="AQ471" s="78"/>
      <c r="AR471" s="78"/>
      <c r="AS471" s="78"/>
      <c r="AT471" s="78" t="s">
        <v>117</v>
      </c>
      <c r="AU471" s="78" t="s">
        <v>117</v>
      </c>
      <c r="AV471" s="78" t="s">
        <v>117</v>
      </c>
      <c r="AW471" s="78" t="s">
        <v>117</v>
      </c>
      <c r="AX471" s="79"/>
      <c r="AY471" s="79"/>
      <c r="AZ471" s="79"/>
      <c r="BA471" s="79"/>
      <c r="BB471" s="79"/>
      <c r="BC471" s="80"/>
    </row>
    <row r="472" ht="15.75" customHeight="1">
      <c r="A472" s="46" t="s">
        <v>4148</v>
      </c>
      <c r="B472" s="78"/>
      <c r="C472" s="78">
        <v>36.0</v>
      </c>
      <c r="D472" s="78" t="s">
        <v>4149</v>
      </c>
      <c r="E472" s="78" t="s">
        <v>4150</v>
      </c>
      <c r="F472" s="78" t="s">
        <v>4151</v>
      </c>
      <c r="G472" s="78" t="s">
        <v>1849</v>
      </c>
      <c r="H472" s="78" t="s">
        <v>4152</v>
      </c>
      <c r="I472" s="78" t="s">
        <v>111</v>
      </c>
      <c r="J472" s="78" t="s">
        <v>4153</v>
      </c>
      <c r="K472" s="46" t="s">
        <v>4154</v>
      </c>
      <c r="L472" s="78" t="s">
        <v>498</v>
      </c>
      <c r="M472" s="78" t="s">
        <v>115</v>
      </c>
      <c r="N472" s="78" t="s">
        <v>3</v>
      </c>
      <c r="O472" s="78" t="s">
        <v>1398</v>
      </c>
      <c r="P472" s="78"/>
      <c r="Q472" s="78" t="s">
        <v>46</v>
      </c>
      <c r="R472" s="78" t="s">
        <v>121</v>
      </c>
      <c r="S472" s="46"/>
      <c r="T472" s="46" t="s">
        <v>4155</v>
      </c>
      <c r="U472" s="46" t="s">
        <v>4155</v>
      </c>
      <c r="V472" s="46" t="s">
        <v>4156</v>
      </c>
      <c r="W472" s="78" t="s">
        <v>4157</v>
      </c>
      <c r="X472" s="78" t="s">
        <v>117</v>
      </c>
      <c r="Y472" s="78" t="s">
        <v>117</v>
      </c>
      <c r="Z472" s="78" t="s">
        <v>117</v>
      </c>
      <c r="AA472" s="78" t="s">
        <v>117</v>
      </c>
      <c r="AB472" s="78">
        <v>4.0</v>
      </c>
      <c r="AC472" s="78" t="s">
        <v>121</v>
      </c>
      <c r="AD472" s="78" t="s">
        <v>1898</v>
      </c>
      <c r="AE472" s="78" t="s">
        <v>121</v>
      </c>
      <c r="AF472" s="78" t="s">
        <v>1898</v>
      </c>
      <c r="AG472" s="78" t="s">
        <v>121</v>
      </c>
      <c r="AH472" s="78" t="s">
        <v>122</v>
      </c>
      <c r="AI472" s="78" t="s">
        <v>117</v>
      </c>
      <c r="AJ472" s="78" t="s">
        <v>121</v>
      </c>
      <c r="AK472" s="78" t="s">
        <v>121</v>
      </c>
      <c r="AL472" s="78" t="s">
        <v>122</v>
      </c>
      <c r="AM472" s="78" t="s">
        <v>138</v>
      </c>
      <c r="AN472" s="78" t="s">
        <v>121</v>
      </c>
      <c r="AO472" s="79"/>
      <c r="AP472" s="79"/>
      <c r="AQ472" s="78"/>
      <c r="AR472" s="78"/>
      <c r="AS472" s="78"/>
      <c r="AT472" s="78" t="s">
        <v>117</v>
      </c>
      <c r="AU472" s="78" t="s">
        <v>117</v>
      </c>
      <c r="AV472" s="78" t="s">
        <v>117</v>
      </c>
      <c r="AW472" s="78" t="s">
        <v>117</v>
      </c>
      <c r="AX472" s="79"/>
      <c r="AY472" s="79"/>
      <c r="AZ472" s="79"/>
      <c r="BA472" s="79"/>
      <c r="BB472" s="79"/>
      <c r="BC472" s="80"/>
    </row>
    <row r="473" ht="15.75" customHeight="1">
      <c r="A473" s="46" t="s">
        <v>4158</v>
      </c>
      <c r="B473" s="78"/>
      <c r="C473" s="78">
        <v>35.0</v>
      </c>
      <c r="D473" s="78" t="s">
        <v>4159</v>
      </c>
      <c r="E473" s="78" t="s">
        <v>1942</v>
      </c>
      <c r="F473" s="78" t="s">
        <v>4160</v>
      </c>
      <c r="G473" s="78" t="s">
        <v>1849</v>
      </c>
      <c r="H473" s="78" t="s">
        <v>4161</v>
      </c>
      <c r="I473" s="78" t="s">
        <v>111</v>
      </c>
      <c r="J473" s="81">
        <v>39364.0</v>
      </c>
      <c r="K473" s="46" t="s">
        <v>4162</v>
      </c>
      <c r="L473" s="78" t="s">
        <v>498</v>
      </c>
      <c r="M473" s="78" t="s">
        <v>115</v>
      </c>
      <c r="N473" s="78" t="s">
        <v>3</v>
      </c>
      <c r="O473" s="78" t="s">
        <v>230</v>
      </c>
      <c r="P473" s="78"/>
      <c r="Q473" s="78" t="s">
        <v>46</v>
      </c>
      <c r="R473" s="78" t="s">
        <v>121</v>
      </c>
      <c r="S473" s="46"/>
      <c r="T473" s="46" t="s">
        <v>4163</v>
      </c>
      <c r="U473" s="46" t="s">
        <v>4163</v>
      </c>
      <c r="V473" s="46" t="s">
        <v>4164</v>
      </c>
      <c r="W473" s="78" t="s">
        <v>4165</v>
      </c>
      <c r="X473" s="78" t="s">
        <v>117</v>
      </c>
      <c r="Y473" s="78" t="s">
        <v>117</v>
      </c>
      <c r="Z473" s="78" t="s">
        <v>121</v>
      </c>
      <c r="AA473" s="78" t="s">
        <v>117</v>
      </c>
      <c r="AB473" s="78">
        <v>2.0</v>
      </c>
      <c r="AC473" s="78" t="s">
        <v>121</v>
      </c>
      <c r="AD473" s="78" t="s">
        <v>1898</v>
      </c>
      <c r="AE473" s="78" t="s">
        <v>117</v>
      </c>
      <c r="AF473" s="78" t="s">
        <v>1232</v>
      </c>
      <c r="AG473" s="78" t="s">
        <v>121</v>
      </c>
      <c r="AH473" s="78" t="s">
        <v>122</v>
      </c>
      <c r="AI473" s="78" t="s">
        <v>121</v>
      </c>
      <c r="AJ473" s="78" t="s">
        <v>117</v>
      </c>
      <c r="AK473" s="78" t="s">
        <v>121</v>
      </c>
      <c r="AL473" s="78" t="s">
        <v>122</v>
      </c>
      <c r="AM473" s="78" t="s">
        <v>354</v>
      </c>
      <c r="AN473" s="78" t="s">
        <v>117</v>
      </c>
      <c r="AO473" s="78" t="s">
        <v>4166</v>
      </c>
      <c r="AP473" s="79"/>
      <c r="AQ473" s="78"/>
      <c r="AR473" s="78"/>
      <c r="AS473" s="78"/>
      <c r="AT473" s="78" t="s">
        <v>117</v>
      </c>
      <c r="AU473" s="78" t="s">
        <v>117</v>
      </c>
      <c r="AV473" s="78" t="s">
        <v>117</v>
      </c>
      <c r="AW473" s="78" t="s">
        <v>117</v>
      </c>
      <c r="AX473" s="79"/>
      <c r="AY473" s="79"/>
      <c r="AZ473" s="79"/>
      <c r="BA473" s="79"/>
      <c r="BB473" s="79"/>
      <c r="BC473" s="80"/>
    </row>
    <row r="474" ht="15.75" customHeight="1">
      <c r="A474" s="46" t="s">
        <v>4167</v>
      </c>
      <c r="B474" s="78"/>
      <c r="C474" s="78">
        <v>41.0</v>
      </c>
      <c r="D474" s="78" t="s">
        <v>2479</v>
      </c>
      <c r="E474" s="78" t="s">
        <v>4168</v>
      </c>
      <c r="F474" s="78" t="s">
        <v>4169</v>
      </c>
      <c r="G474" s="78" t="s">
        <v>1849</v>
      </c>
      <c r="H474" s="78" t="s">
        <v>4170</v>
      </c>
      <c r="I474" s="78" t="s">
        <v>163</v>
      </c>
      <c r="J474" s="81">
        <v>39632.0</v>
      </c>
      <c r="K474" s="46" t="s">
        <v>4171</v>
      </c>
      <c r="L474" s="78" t="s">
        <v>498</v>
      </c>
      <c r="M474" s="78" t="s">
        <v>115</v>
      </c>
      <c r="N474" s="78" t="s">
        <v>3</v>
      </c>
      <c r="O474" s="78" t="s">
        <v>230</v>
      </c>
      <c r="P474" s="78"/>
      <c r="Q474" s="78" t="s">
        <v>46</v>
      </c>
      <c r="R474" s="78" t="s">
        <v>121</v>
      </c>
      <c r="S474" s="46"/>
      <c r="T474" s="46" t="s">
        <v>4172</v>
      </c>
      <c r="U474" s="46" t="s">
        <v>4172</v>
      </c>
      <c r="V474" s="46" t="s">
        <v>4173</v>
      </c>
      <c r="W474" s="78" t="s">
        <v>4174</v>
      </c>
      <c r="X474" s="78" t="s">
        <v>117</v>
      </c>
      <c r="Y474" s="78" t="s">
        <v>121</v>
      </c>
      <c r="Z474" s="78" t="s">
        <v>117</v>
      </c>
      <c r="AA474" s="78" t="s">
        <v>121</v>
      </c>
      <c r="AB474" s="78">
        <v>3.0</v>
      </c>
      <c r="AC474" s="78" t="s">
        <v>117</v>
      </c>
      <c r="AD474" s="78" t="s">
        <v>4175</v>
      </c>
      <c r="AE474" s="78" t="s">
        <v>121</v>
      </c>
      <c r="AF474" s="78" t="s">
        <v>289</v>
      </c>
      <c r="AG474" s="78" t="s">
        <v>121</v>
      </c>
      <c r="AH474" s="78" t="s">
        <v>122</v>
      </c>
      <c r="AI474" s="78" t="s">
        <v>117</v>
      </c>
      <c r="AJ474" s="78" t="s">
        <v>121</v>
      </c>
      <c r="AK474" s="78" t="s">
        <v>117</v>
      </c>
      <c r="AL474" s="78" t="s">
        <v>632</v>
      </c>
      <c r="AM474" s="78" t="s">
        <v>138</v>
      </c>
      <c r="AN474" s="78" t="s">
        <v>117</v>
      </c>
      <c r="AO474" s="79"/>
      <c r="AP474" s="79"/>
      <c r="AQ474" s="78"/>
      <c r="AR474" s="78"/>
      <c r="AS474" s="78"/>
      <c r="AT474" s="78" t="s">
        <v>117</v>
      </c>
      <c r="AU474" s="78" t="s">
        <v>117</v>
      </c>
      <c r="AV474" s="78" t="s">
        <v>117</v>
      </c>
      <c r="AW474" s="78" t="s">
        <v>117</v>
      </c>
      <c r="AX474" s="79"/>
      <c r="AY474" s="79"/>
      <c r="AZ474" s="79"/>
      <c r="BA474" s="79"/>
      <c r="BB474" s="79"/>
      <c r="BC474" s="80"/>
    </row>
    <row r="475" ht="15.75" customHeight="1">
      <c r="A475" s="46" t="s">
        <v>4176</v>
      </c>
      <c r="B475" s="78"/>
      <c r="C475" s="78">
        <v>37.0</v>
      </c>
      <c r="D475" s="78" t="s">
        <v>4177</v>
      </c>
      <c r="E475" s="78" t="s">
        <v>4178</v>
      </c>
      <c r="F475" s="78" t="s">
        <v>4179</v>
      </c>
      <c r="G475" s="78" t="s">
        <v>1849</v>
      </c>
      <c r="H475" s="78" t="s">
        <v>4180</v>
      </c>
      <c r="I475" s="78" t="s">
        <v>111</v>
      </c>
      <c r="J475" s="78" t="s">
        <v>4181</v>
      </c>
      <c r="K475" s="46" t="s">
        <v>4182</v>
      </c>
      <c r="L475" s="78" t="s">
        <v>498</v>
      </c>
      <c r="M475" s="78" t="s">
        <v>115</v>
      </c>
      <c r="N475" s="78" t="s">
        <v>3</v>
      </c>
      <c r="O475" s="78" t="s">
        <v>230</v>
      </c>
      <c r="P475" s="78"/>
      <c r="Q475" s="78" t="s">
        <v>46</v>
      </c>
      <c r="R475" s="78" t="s">
        <v>121</v>
      </c>
      <c r="S475" s="46"/>
      <c r="T475" s="46" t="s">
        <v>4183</v>
      </c>
      <c r="U475" s="46" t="s">
        <v>4183</v>
      </c>
      <c r="V475" s="46" t="s">
        <v>4184</v>
      </c>
      <c r="W475" s="78" t="s">
        <v>4185</v>
      </c>
      <c r="X475" s="78" t="s">
        <v>117</v>
      </c>
      <c r="Y475" s="78" t="s">
        <v>117</v>
      </c>
      <c r="Z475" s="78" t="s">
        <v>117</v>
      </c>
      <c r="AA475" s="78" t="s">
        <v>121</v>
      </c>
      <c r="AB475" s="78">
        <v>3.0</v>
      </c>
      <c r="AC475" s="78" t="s">
        <v>117</v>
      </c>
      <c r="AD475" s="78" t="s">
        <v>4186</v>
      </c>
      <c r="AE475" s="78" t="s">
        <v>121</v>
      </c>
      <c r="AF475" s="78" t="s">
        <v>1898</v>
      </c>
      <c r="AG475" s="78" t="s">
        <v>121</v>
      </c>
      <c r="AH475" s="78" t="s">
        <v>122</v>
      </c>
      <c r="AI475" s="78" t="s">
        <v>117</v>
      </c>
      <c r="AJ475" s="78" t="s">
        <v>121</v>
      </c>
      <c r="AK475" s="78" t="s">
        <v>117</v>
      </c>
      <c r="AL475" s="78" t="s">
        <v>137</v>
      </c>
      <c r="AM475" s="78" t="s">
        <v>221</v>
      </c>
      <c r="AN475" s="78" t="s">
        <v>117</v>
      </c>
      <c r="AO475" s="78" t="s">
        <v>4187</v>
      </c>
      <c r="AP475" s="79"/>
      <c r="AQ475" s="78"/>
      <c r="AR475" s="78"/>
      <c r="AS475" s="78"/>
      <c r="AT475" s="78" t="s">
        <v>117</v>
      </c>
      <c r="AU475" s="78" t="s">
        <v>117</v>
      </c>
      <c r="AV475" s="78" t="s">
        <v>117</v>
      </c>
      <c r="AW475" s="78" t="s">
        <v>117</v>
      </c>
      <c r="AX475" s="79"/>
      <c r="AY475" s="79"/>
      <c r="AZ475" s="79"/>
      <c r="BA475" s="79"/>
      <c r="BB475" s="79"/>
      <c r="BC475" s="80"/>
    </row>
    <row r="476" ht="15.75" customHeight="1">
      <c r="A476" s="46" t="s">
        <v>4188</v>
      </c>
      <c r="B476" s="78"/>
      <c r="C476" s="78">
        <v>35.0</v>
      </c>
      <c r="D476" s="78" t="s">
        <v>3046</v>
      </c>
      <c r="E476" s="78" t="s">
        <v>4189</v>
      </c>
      <c r="F476" s="78" t="s">
        <v>4190</v>
      </c>
      <c r="G476" s="78" t="s">
        <v>1849</v>
      </c>
      <c r="H476" s="78" t="s">
        <v>4191</v>
      </c>
      <c r="I476" s="78" t="s">
        <v>111</v>
      </c>
      <c r="J476" s="78" t="s">
        <v>4192</v>
      </c>
      <c r="K476" s="46" t="s">
        <v>4193</v>
      </c>
      <c r="L476" s="78" t="s">
        <v>498</v>
      </c>
      <c r="M476" s="78" t="s">
        <v>115</v>
      </c>
      <c r="N476" s="78" t="s">
        <v>3</v>
      </c>
      <c r="O476" s="78" t="s">
        <v>362</v>
      </c>
      <c r="P476" s="78"/>
      <c r="Q476" s="78" t="s">
        <v>46</v>
      </c>
      <c r="R476" s="78" t="s">
        <v>121</v>
      </c>
      <c r="S476" s="46"/>
      <c r="T476" s="46" t="s">
        <v>4194</v>
      </c>
      <c r="U476" s="46" t="s">
        <v>4194</v>
      </c>
      <c r="V476" s="46" t="s">
        <v>4195</v>
      </c>
      <c r="W476" s="78" t="s">
        <v>4196</v>
      </c>
      <c r="X476" s="78" t="s">
        <v>117</v>
      </c>
      <c r="Y476" s="78" t="s">
        <v>117</v>
      </c>
      <c r="Z476" s="78" t="s">
        <v>121</v>
      </c>
      <c r="AA476" s="78" t="s">
        <v>121</v>
      </c>
      <c r="AB476" s="78">
        <v>10.0</v>
      </c>
      <c r="AC476" s="78" t="s">
        <v>121</v>
      </c>
      <c r="AD476" s="78" t="s">
        <v>1898</v>
      </c>
      <c r="AE476" s="78"/>
      <c r="AF476" s="78"/>
      <c r="AG476" s="78" t="s">
        <v>121</v>
      </c>
      <c r="AH476" s="78" t="s">
        <v>122</v>
      </c>
      <c r="AI476" s="78" t="s">
        <v>121</v>
      </c>
      <c r="AJ476" s="78" t="s">
        <v>117</v>
      </c>
      <c r="AK476" s="78" t="s">
        <v>121</v>
      </c>
      <c r="AL476" s="78" t="s">
        <v>122</v>
      </c>
      <c r="AM476" s="78" t="s">
        <v>138</v>
      </c>
      <c r="AN476" s="78" t="s">
        <v>117</v>
      </c>
      <c r="AO476" s="78" t="s">
        <v>4197</v>
      </c>
      <c r="AP476" s="79"/>
      <c r="AQ476" s="78"/>
      <c r="AR476" s="78"/>
      <c r="AS476" s="78"/>
      <c r="AT476" s="78" t="s">
        <v>117</v>
      </c>
      <c r="AU476" s="78" t="s">
        <v>117</v>
      </c>
      <c r="AV476" s="78" t="s">
        <v>117</v>
      </c>
      <c r="AW476" s="78" t="s">
        <v>117</v>
      </c>
      <c r="AX476" s="79"/>
      <c r="AY476" s="79"/>
      <c r="AZ476" s="79"/>
      <c r="BA476" s="79"/>
      <c r="BB476" s="79"/>
      <c r="BC476" s="80"/>
    </row>
    <row r="477" ht="15.75" customHeight="1">
      <c r="A477" s="46" t="s">
        <v>4198</v>
      </c>
      <c r="B477" s="78"/>
      <c r="C477" s="78">
        <v>38.0</v>
      </c>
      <c r="D477" s="78" t="s">
        <v>4199</v>
      </c>
      <c r="E477" s="78" t="s">
        <v>4200</v>
      </c>
      <c r="F477" s="78" t="s">
        <v>4201</v>
      </c>
      <c r="G477" s="78" t="s">
        <v>1849</v>
      </c>
      <c r="H477" s="78" t="s">
        <v>4202</v>
      </c>
      <c r="I477" s="78" t="s">
        <v>111</v>
      </c>
      <c r="J477" s="78" t="s">
        <v>4203</v>
      </c>
      <c r="K477" s="46" t="s">
        <v>4204</v>
      </c>
      <c r="L477" s="78" t="s">
        <v>498</v>
      </c>
      <c r="M477" s="78" t="s">
        <v>115</v>
      </c>
      <c r="N477" s="78" t="s">
        <v>3</v>
      </c>
      <c r="O477" s="78" t="s">
        <v>1398</v>
      </c>
      <c r="P477" s="78"/>
      <c r="Q477" s="78" t="s">
        <v>46</v>
      </c>
      <c r="R477" s="78" t="s">
        <v>121</v>
      </c>
      <c r="S477" s="46"/>
      <c r="T477" s="46" t="s">
        <v>4205</v>
      </c>
      <c r="U477" s="46" t="s">
        <v>4205</v>
      </c>
      <c r="V477" s="46" t="s">
        <v>4206</v>
      </c>
      <c r="W477" s="78" t="s">
        <v>4207</v>
      </c>
      <c r="X477" s="78" t="s">
        <v>117</v>
      </c>
      <c r="Y477" s="78" t="s">
        <v>117</v>
      </c>
      <c r="Z477" s="78" t="s">
        <v>117</v>
      </c>
      <c r="AA477" s="78" t="s">
        <v>121</v>
      </c>
      <c r="AB477" s="78">
        <v>10.0</v>
      </c>
      <c r="AC477" s="78" t="s">
        <v>117</v>
      </c>
      <c r="AD477" s="78" t="s">
        <v>2326</v>
      </c>
      <c r="AE477" s="78" t="s">
        <v>117</v>
      </c>
      <c r="AF477" s="78"/>
      <c r="AG477" s="78" t="s">
        <v>117</v>
      </c>
      <c r="AH477" s="78" t="s">
        <v>352</v>
      </c>
      <c r="AI477" s="78" t="s">
        <v>117</v>
      </c>
      <c r="AJ477" s="78" t="s">
        <v>121</v>
      </c>
      <c r="AK477" s="78" t="s">
        <v>121</v>
      </c>
      <c r="AL477" s="78" t="s">
        <v>122</v>
      </c>
      <c r="AM477" s="78" t="s">
        <v>138</v>
      </c>
      <c r="AN477" s="78" t="s">
        <v>121</v>
      </c>
      <c r="AO477" s="79"/>
      <c r="AP477" s="79"/>
      <c r="AQ477" s="78"/>
      <c r="AR477" s="78"/>
      <c r="AS477" s="78"/>
      <c r="AT477" s="78" t="s">
        <v>117</v>
      </c>
      <c r="AU477" s="78" t="s">
        <v>117</v>
      </c>
      <c r="AV477" s="78" t="s">
        <v>117</v>
      </c>
      <c r="AW477" s="78" t="s">
        <v>117</v>
      </c>
      <c r="AX477" s="79"/>
      <c r="AY477" s="79"/>
      <c r="AZ477" s="79"/>
      <c r="BA477" s="79"/>
      <c r="BB477" s="79"/>
      <c r="BC477" s="80"/>
    </row>
    <row r="478" ht="15.75" customHeight="1">
      <c r="A478" s="46" t="s">
        <v>4208</v>
      </c>
      <c r="B478" s="78"/>
      <c r="C478" s="78">
        <v>36.0</v>
      </c>
      <c r="D478" s="78" t="s">
        <v>4209</v>
      </c>
      <c r="E478" s="78" t="s">
        <v>1931</v>
      </c>
      <c r="F478" s="78" t="s">
        <v>4210</v>
      </c>
      <c r="G478" s="78" t="s">
        <v>1849</v>
      </c>
      <c r="H478" s="78" t="s">
        <v>4211</v>
      </c>
      <c r="I478" s="78" t="s">
        <v>111</v>
      </c>
      <c r="J478" s="78" t="s">
        <v>2605</v>
      </c>
      <c r="K478" s="46" t="s">
        <v>4212</v>
      </c>
      <c r="L478" s="78" t="s">
        <v>498</v>
      </c>
      <c r="M478" s="78" t="s">
        <v>115</v>
      </c>
      <c r="N478" s="78" t="s">
        <v>3</v>
      </c>
      <c r="O478" s="78" t="s">
        <v>1398</v>
      </c>
      <c r="P478" s="78"/>
      <c r="Q478" s="78" t="s">
        <v>46</v>
      </c>
      <c r="R478" s="78" t="s">
        <v>121</v>
      </c>
      <c r="S478" s="46"/>
      <c r="T478" s="46" t="s">
        <v>4213</v>
      </c>
      <c r="U478" s="46" t="s">
        <v>4213</v>
      </c>
      <c r="V478" s="46" t="s">
        <v>4214</v>
      </c>
      <c r="W478" s="78" t="s">
        <v>4215</v>
      </c>
      <c r="X478" s="78" t="s">
        <v>117</v>
      </c>
      <c r="Y478" s="78" t="s">
        <v>117</v>
      </c>
      <c r="Z478" s="78" t="s">
        <v>117</v>
      </c>
      <c r="AA478" s="78" t="s">
        <v>117</v>
      </c>
      <c r="AB478" s="78">
        <v>4.0</v>
      </c>
      <c r="AC478" s="78" t="s">
        <v>121</v>
      </c>
      <c r="AD478" s="78" t="s">
        <v>1898</v>
      </c>
      <c r="AE478" s="78" t="s">
        <v>121</v>
      </c>
      <c r="AF478" s="78" t="s">
        <v>1898</v>
      </c>
      <c r="AG478" s="78" t="s">
        <v>121</v>
      </c>
      <c r="AH478" s="78" t="s">
        <v>122</v>
      </c>
      <c r="AI478" s="78" t="s">
        <v>117</v>
      </c>
      <c r="AJ478" s="78" t="s">
        <v>117</v>
      </c>
      <c r="AK478" s="78" t="s">
        <v>121</v>
      </c>
      <c r="AL478" s="78" t="s">
        <v>122</v>
      </c>
      <c r="AM478" s="78" t="s">
        <v>221</v>
      </c>
      <c r="AN478" s="78" t="s">
        <v>117</v>
      </c>
      <c r="AO478" s="79"/>
      <c r="AP478" s="79"/>
      <c r="AQ478" s="78"/>
      <c r="AR478" s="78"/>
      <c r="AS478" s="78"/>
      <c r="AT478" s="78" t="s">
        <v>117</v>
      </c>
      <c r="AU478" s="78" t="s">
        <v>117</v>
      </c>
      <c r="AV478" s="78" t="s">
        <v>117</v>
      </c>
      <c r="AW478" s="78" t="s">
        <v>117</v>
      </c>
      <c r="AX478" s="79"/>
      <c r="AY478" s="79"/>
      <c r="AZ478" s="79"/>
      <c r="BA478" s="79"/>
      <c r="BB478" s="79"/>
      <c r="BC478" s="80"/>
    </row>
    <row r="479" ht="15.75" customHeight="1">
      <c r="A479" s="46" t="s">
        <v>4216</v>
      </c>
      <c r="B479" s="78"/>
      <c r="C479" s="78">
        <v>40.0</v>
      </c>
      <c r="D479" s="78" t="s">
        <v>1677</v>
      </c>
      <c r="E479" s="78" t="s">
        <v>4217</v>
      </c>
      <c r="F479" s="78" t="s">
        <v>4218</v>
      </c>
      <c r="G479" s="78" t="s">
        <v>1849</v>
      </c>
      <c r="H479" s="78" t="s">
        <v>4219</v>
      </c>
      <c r="I479" s="78" t="s">
        <v>111</v>
      </c>
      <c r="J479" s="81">
        <v>39273.0</v>
      </c>
      <c r="K479" s="46" t="s">
        <v>4220</v>
      </c>
      <c r="L479" s="78" t="s">
        <v>498</v>
      </c>
      <c r="M479" s="78" t="s">
        <v>115</v>
      </c>
      <c r="N479" s="78" t="s">
        <v>3</v>
      </c>
      <c r="O479" s="78" t="s">
        <v>230</v>
      </c>
      <c r="P479" s="78"/>
      <c r="Q479" s="78" t="s">
        <v>46</v>
      </c>
      <c r="R479" s="78" t="s">
        <v>121</v>
      </c>
      <c r="S479" s="46"/>
      <c r="T479" s="46" t="s">
        <v>4221</v>
      </c>
      <c r="U479" s="46" t="s">
        <v>4221</v>
      </c>
      <c r="V479" s="46" t="s">
        <v>4222</v>
      </c>
      <c r="W479" s="78" t="s">
        <v>4223</v>
      </c>
      <c r="X479" s="78" t="s">
        <v>117</v>
      </c>
      <c r="Y479" s="78" t="s">
        <v>117</v>
      </c>
      <c r="Z479" s="78" t="s">
        <v>117</v>
      </c>
      <c r="AA479" s="78" t="s">
        <v>117</v>
      </c>
      <c r="AB479" s="78">
        <v>6.0</v>
      </c>
      <c r="AC479" s="78" t="s">
        <v>121</v>
      </c>
      <c r="AD479" s="78" t="s">
        <v>1898</v>
      </c>
      <c r="AE479" s="78" t="s">
        <v>117</v>
      </c>
      <c r="AF479" s="78"/>
      <c r="AG479" s="78" t="s">
        <v>121</v>
      </c>
      <c r="AH479" s="78" t="s">
        <v>122</v>
      </c>
      <c r="AI479" s="78" t="s">
        <v>121</v>
      </c>
      <c r="AJ479" s="78" t="s">
        <v>117</v>
      </c>
      <c r="AK479" s="78" t="s">
        <v>117</v>
      </c>
      <c r="AL479" s="78" t="s">
        <v>137</v>
      </c>
      <c r="AM479" s="78" t="s">
        <v>138</v>
      </c>
      <c r="AN479" s="78" t="s">
        <v>117</v>
      </c>
      <c r="AO479" s="78" t="s">
        <v>4224</v>
      </c>
      <c r="AP479" s="79"/>
      <c r="AQ479" s="78"/>
      <c r="AR479" s="78"/>
      <c r="AS479" s="78"/>
      <c r="AT479" s="78" t="s">
        <v>117</v>
      </c>
      <c r="AU479" s="78" t="s">
        <v>117</v>
      </c>
      <c r="AV479" s="78" t="s">
        <v>117</v>
      </c>
      <c r="AW479" s="78" t="s">
        <v>117</v>
      </c>
      <c r="AX479" s="79"/>
      <c r="AY479" s="79"/>
      <c r="AZ479" s="79"/>
      <c r="BA479" s="79"/>
      <c r="BB479" s="79"/>
      <c r="BC479" s="80"/>
    </row>
    <row r="480" ht="15.75" customHeight="1">
      <c r="A480" s="46" t="s">
        <v>4225</v>
      </c>
      <c r="B480" s="78"/>
      <c r="C480" s="78">
        <v>41.0</v>
      </c>
      <c r="D480" s="78" t="s">
        <v>4226</v>
      </c>
      <c r="E480" s="78" t="s">
        <v>4227</v>
      </c>
      <c r="F480" s="78" t="s">
        <v>4228</v>
      </c>
      <c r="G480" s="78" t="s">
        <v>1849</v>
      </c>
      <c r="H480" s="78" t="s">
        <v>4229</v>
      </c>
      <c r="I480" s="78" t="s">
        <v>111</v>
      </c>
      <c r="J480" s="78"/>
      <c r="K480" s="46"/>
      <c r="L480" s="78" t="s">
        <v>2925</v>
      </c>
      <c r="M480" s="78" t="s">
        <v>769</v>
      </c>
      <c r="N480" s="78" t="s">
        <v>3</v>
      </c>
      <c r="O480" s="78" t="s">
        <v>1398</v>
      </c>
      <c r="P480" s="78"/>
      <c r="Q480" s="78" t="s">
        <v>48</v>
      </c>
      <c r="R480" s="78" t="s">
        <v>121</v>
      </c>
      <c r="S480" s="46"/>
      <c r="T480" s="46" t="s">
        <v>4230</v>
      </c>
      <c r="U480" s="46" t="s">
        <v>4230</v>
      </c>
      <c r="V480" s="46" t="s">
        <v>4231</v>
      </c>
      <c r="W480" s="78" t="s">
        <v>4232</v>
      </c>
      <c r="X480" s="78" t="s">
        <v>117</v>
      </c>
      <c r="Y480" s="78" t="s">
        <v>117</v>
      </c>
      <c r="Z480" s="78" t="s">
        <v>121</v>
      </c>
      <c r="AA480" s="78" t="s">
        <v>121</v>
      </c>
      <c r="AB480" s="78">
        <v>7.0</v>
      </c>
      <c r="AC480" s="78" t="s">
        <v>121</v>
      </c>
      <c r="AD480" s="78"/>
      <c r="AE480" s="78" t="s">
        <v>121</v>
      </c>
      <c r="AF480" s="78"/>
      <c r="AG480" s="78" t="s">
        <v>117</v>
      </c>
      <c r="AH480" s="78" t="s">
        <v>4233</v>
      </c>
      <c r="AI480" s="78" t="s">
        <v>117</v>
      </c>
      <c r="AJ480" s="78" t="s">
        <v>121</v>
      </c>
      <c r="AK480" s="78" t="s">
        <v>117</v>
      </c>
      <c r="AL480" s="78" t="s">
        <v>137</v>
      </c>
      <c r="AM480" s="78" t="s">
        <v>354</v>
      </c>
      <c r="AN480" s="78" t="s">
        <v>121</v>
      </c>
      <c r="AO480" s="79"/>
      <c r="AP480" s="79"/>
      <c r="AQ480" s="78"/>
      <c r="AR480" s="78"/>
      <c r="AS480" s="78"/>
      <c r="AT480" s="78" t="s">
        <v>117</v>
      </c>
      <c r="AU480" s="78"/>
      <c r="AV480" s="78" t="s">
        <v>117</v>
      </c>
      <c r="AW480" s="78"/>
      <c r="AX480" s="79"/>
      <c r="AY480" s="79"/>
      <c r="AZ480" s="79"/>
      <c r="BA480" s="79"/>
      <c r="BB480" s="79"/>
      <c r="BC480" s="80"/>
    </row>
    <row r="481" ht="15.75" customHeight="1">
      <c r="A481" s="46" t="s">
        <v>4234</v>
      </c>
      <c r="B481" s="78"/>
      <c r="C481" s="78">
        <v>38.0</v>
      </c>
      <c r="D481" s="78" t="s">
        <v>4235</v>
      </c>
      <c r="E481" s="78" t="s">
        <v>4236</v>
      </c>
      <c r="F481" s="78" t="s">
        <v>4237</v>
      </c>
      <c r="G481" s="78" t="s">
        <v>1849</v>
      </c>
      <c r="H481" s="78" t="s">
        <v>4238</v>
      </c>
      <c r="I481" s="78" t="s">
        <v>111</v>
      </c>
      <c r="J481" s="78"/>
      <c r="K481" s="46"/>
      <c r="L481" s="78" t="s">
        <v>2925</v>
      </c>
      <c r="M481" s="78" t="s">
        <v>769</v>
      </c>
      <c r="N481" s="78" t="s">
        <v>3</v>
      </c>
      <c r="O481" s="78" t="s">
        <v>272</v>
      </c>
      <c r="P481" s="78"/>
      <c r="Q481" s="78" t="s">
        <v>48</v>
      </c>
      <c r="R481" s="78" t="s">
        <v>121</v>
      </c>
      <c r="S481" s="46"/>
      <c r="T481" s="46" t="s">
        <v>4239</v>
      </c>
      <c r="U481" s="46" t="s">
        <v>4239</v>
      </c>
      <c r="V481" s="46" t="s">
        <v>4240</v>
      </c>
      <c r="W481" s="78" t="s">
        <v>4241</v>
      </c>
      <c r="X481" s="78" t="s">
        <v>117</v>
      </c>
      <c r="Y481" s="78" t="s">
        <v>117</v>
      </c>
      <c r="Z481" s="78" t="s">
        <v>117</v>
      </c>
      <c r="AA481" s="78" t="s">
        <v>121</v>
      </c>
      <c r="AB481" s="78">
        <v>3.0</v>
      </c>
      <c r="AC481" s="78" t="s">
        <v>117</v>
      </c>
      <c r="AD481" s="78" t="s">
        <v>1490</v>
      </c>
      <c r="AE481" s="78"/>
      <c r="AF481" s="78" t="s">
        <v>4242</v>
      </c>
      <c r="AG481" s="78" t="s">
        <v>121</v>
      </c>
      <c r="AH481" s="78"/>
      <c r="AI481" s="78" t="s">
        <v>117</v>
      </c>
      <c r="AJ481" s="78" t="s">
        <v>121</v>
      </c>
      <c r="AK481" s="78" t="s">
        <v>117</v>
      </c>
      <c r="AL481" s="78" t="s">
        <v>137</v>
      </c>
      <c r="AM481" s="78" t="s">
        <v>138</v>
      </c>
      <c r="AN481" s="78" t="s">
        <v>117</v>
      </c>
      <c r="AO481" s="78" t="s">
        <v>4243</v>
      </c>
      <c r="AP481" s="79"/>
      <c r="AQ481" s="78"/>
      <c r="AR481" s="78"/>
      <c r="AS481" s="78"/>
      <c r="AT481" s="78" t="s">
        <v>117</v>
      </c>
      <c r="AU481" s="78"/>
      <c r="AV481" s="78" t="s">
        <v>117</v>
      </c>
      <c r="AW481" s="78"/>
      <c r="AX481" s="79"/>
      <c r="AY481" s="79"/>
      <c r="AZ481" s="79"/>
      <c r="BA481" s="79"/>
      <c r="BB481" s="79"/>
      <c r="BC481" s="80"/>
    </row>
    <row r="482" ht="15.75" customHeight="1">
      <c r="A482" s="46" t="s">
        <v>4244</v>
      </c>
      <c r="B482" s="78"/>
      <c r="C482" s="78">
        <v>39.0</v>
      </c>
      <c r="D482" s="78" t="s">
        <v>4245</v>
      </c>
      <c r="E482" s="78" t="s">
        <v>4246</v>
      </c>
      <c r="F482" s="78" t="s">
        <v>4247</v>
      </c>
      <c r="G482" s="78" t="s">
        <v>1849</v>
      </c>
      <c r="H482" s="78" t="s">
        <v>4248</v>
      </c>
      <c r="I482" s="78" t="s">
        <v>111</v>
      </c>
      <c r="J482" s="78"/>
      <c r="K482" s="46"/>
      <c r="L482" s="78" t="s">
        <v>2925</v>
      </c>
      <c r="M482" s="78" t="s">
        <v>769</v>
      </c>
      <c r="N482" s="78" t="s">
        <v>3</v>
      </c>
      <c r="O482" s="78" t="s">
        <v>134</v>
      </c>
      <c r="P482" s="78"/>
      <c r="Q482" s="78" t="s">
        <v>48</v>
      </c>
      <c r="R482" s="78" t="s">
        <v>121</v>
      </c>
      <c r="S482" s="46"/>
      <c r="T482" s="46" t="s">
        <v>4249</v>
      </c>
      <c r="U482" s="46" t="s">
        <v>4249</v>
      </c>
      <c r="V482" s="46" t="s">
        <v>4250</v>
      </c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  <c r="AG482" s="78"/>
      <c r="AH482" s="78"/>
      <c r="AI482" s="78"/>
      <c r="AJ482" s="78"/>
      <c r="AK482" s="78"/>
      <c r="AL482" s="78"/>
      <c r="AM482" s="78"/>
      <c r="AN482" s="78"/>
      <c r="AO482" s="79"/>
      <c r="AP482" s="79"/>
      <c r="AQ482" s="78"/>
      <c r="AR482" s="78"/>
      <c r="AS482" s="78"/>
      <c r="AT482" s="78" t="s">
        <v>117</v>
      </c>
      <c r="AU482" s="78"/>
      <c r="AV482" s="78" t="s">
        <v>117</v>
      </c>
      <c r="AW482" s="78"/>
      <c r="AX482" s="79"/>
      <c r="AY482" s="79"/>
      <c r="AZ482" s="79"/>
      <c r="BA482" s="79"/>
      <c r="BB482" s="79"/>
      <c r="BC482" s="80"/>
    </row>
    <row r="483" ht="15.75" customHeight="1">
      <c r="A483" s="46" t="s">
        <v>4251</v>
      </c>
      <c r="B483" s="78"/>
      <c r="C483" s="78">
        <v>36.0</v>
      </c>
      <c r="D483" s="78" t="s">
        <v>4252</v>
      </c>
      <c r="E483" s="78" t="s">
        <v>4253</v>
      </c>
      <c r="F483" s="78" t="str">
        <f t="shared" ref="F483:F667" si="1">D483&amp;" " &amp;E483</f>
        <v>Nakhane Bayi</v>
      </c>
      <c r="G483" s="78" t="s">
        <v>1849</v>
      </c>
      <c r="H483" s="78" t="s">
        <v>4254</v>
      </c>
      <c r="I483" s="78" t="s">
        <v>111</v>
      </c>
      <c r="J483" s="81">
        <v>39327.0</v>
      </c>
      <c r="K483" s="83" t="s">
        <v>4255</v>
      </c>
      <c r="L483" s="78" t="s">
        <v>676</v>
      </c>
      <c r="M483" s="78" t="s">
        <v>246</v>
      </c>
      <c r="N483" s="78" t="s">
        <v>42</v>
      </c>
      <c r="O483" s="78" t="s">
        <v>134</v>
      </c>
      <c r="P483" s="78"/>
      <c r="Q483" s="78" t="s">
        <v>44</v>
      </c>
      <c r="R483" s="78" t="s">
        <v>121</v>
      </c>
      <c r="S483" s="46"/>
      <c r="T483" s="83" t="s">
        <v>4256</v>
      </c>
      <c r="U483" s="83" t="s">
        <v>4257</v>
      </c>
      <c r="V483" s="83" t="s">
        <v>4258</v>
      </c>
      <c r="W483" s="78" t="s">
        <v>4259</v>
      </c>
      <c r="X483" s="78" t="s">
        <v>117</v>
      </c>
      <c r="Y483" s="78" t="s">
        <v>117</v>
      </c>
      <c r="Z483" s="78" t="s">
        <v>121</v>
      </c>
      <c r="AA483" s="78" t="s">
        <v>121</v>
      </c>
      <c r="AB483" s="78">
        <v>6.0</v>
      </c>
      <c r="AC483" s="78" t="s">
        <v>121</v>
      </c>
      <c r="AD483" s="78"/>
      <c r="AE483" s="78" t="s">
        <v>121</v>
      </c>
      <c r="AF483" s="78"/>
      <c r="AG483" s="78" t="s">
        <v>117</v>
      </c>
      <c r="AH483" s="78" t="s">
        <v>4233</v>
      </c>
      <c r="AI483" s="78" t="s">
        <v>117</v>
      </c>
      <c r="AJ483" s="78" t="s">
        <v>121</v>
      </c>
      <c r="AK483" s="78" t="s">
        <v>121</v>
      </c>
      <c r="AL483" s="78" t="s">
        <v>122</v>
      </c>
      <c r="AM483" s="78" t="s">
        <v>138</v>
      </c>
      <c r="AN483" s="78" t="s">
        <v>121</v>
      </c>
      <c r="AO483" s="79"/>
      <c r="AP483" s="79"/>
      <c r="AQ483" s="78"/>
      <c r="AR483" s="78"/>
      <c r="AS483" s="78"/>
      <c r="AT483" s="78" t="s">
        <v>117</v>
      </c>
      <c r="AU483" s="78" t="s">
        <v>117</v>
      </c>
      <c r="AV483" s="78" t="s">
        <v>117</v>
      </c>
      <c r="AW483" s="78"/>
      <c r="AX483" s="79"/>
      <c r="AY483" s="79"/>
      <c r="AZ483" s="79"/>
      <c r="BA483" s="79"/>
      <c r="BB483" s="79"/>
      <c r="BC483" s="80"/>
    </row>
    <row r="484" ht="15.75" customHeight="1">
      <c r="A484" s="46" t="s">
        <v>4260</v>
      </c>
      <c r="B484" s="78"/>
      <c r="C484" s="78">
        <v>38.0</v>
      </c>
      <c r="D484" s="78" t="s">
        <v>4261</v>
      </c>
      <c r="E484" s="78" t="s">
        <v>4262</v>
      </c>
      <c r="F484" s="78" t="str">
        <f t="shared" si="1"/>
        <v>Lisango Bisholo</v>
      </c>
      <c r="G484" s="78" t="s">
        <v>1849</v>
      </c>
      <c r="H484" s="78" t="s">
        <v>4263</v>
      </c>
      <c r="I484" s="78" t="s">
        <v>163</v>
      </c>
      <c r="J484" s="78" t="s">
        <v>4264</v>
      </c>
      <c r="K484" s="83" t="s">
        <v>4265</v>
      </c>
      <c r="L484" s="78" t="s">
        <v>676</v>
      </c>
      <c r="M484" s="78" t="s">
        <v>246</v>
      </c>
      <c r="N484" s="78" t="s">
        <v>42</v>
      </c>
      <c r="O484" s="78" t="s">
        <v>4266</v>
      </c>
      <c r="P484" s="78"/>
      <c r="Q484" s="78" t="s">
        <v>44</v>
      </c>
      <c r="R484" s="78" t="s">
        <v>121</v>
      </c>
      <c r="S484" s="46"/>
      <c r="T484" s="83" t="s">
        <v>4267</v>
      </c>
      <c r="U484" s="83" t="s">
        <v>4267</v>
      </c>
      <c r="V484" s="83" t="s">
        <v>4268</v>
      </c>
      <c r="W484" s="78" t="s">
        <v>4269</v>
      </c>
      <c r="X484" s="78" t="s">
        <v>117</v>
      </c>
      <c r="Y484" s="78" t="s">
        <v>117</v>
      </c>
      <c r="Z484" s="78" t="s">
        <v>121</v>
      </c>
      <c r="AA484" s="78" t="s">
        <v>121</v>
      </c>
      <c r="AB484" s="78">
        <v>5.0</v>
      </c>
      <c r="AC484" s="78" t="s">
        <v>117</v>
      </c>
      <c r="AD484" s="78" t="s">
        <v>980</v>
      </c>
      <c r="AE484" s="78" t="s">
        <v>121</v>
      </c>
      <c r="AF484" s="78"/>
      <c r="AG484" s="78" t="s">
        <v>117</v>
      </c>
      <c r="AH484" s="78" t="s">
        <v>980</v>
      </c>
      <c r="AI484" s="78" t="s">
        <v>117</v>
      </c>
      <c r="AJ484" s="78" t="s">
        <v>117</v>
      </c>
      <c r="AK484" s="78" t="s">
        <v>117</v>
      </c>
      <c r="AL484" s="78" t="s">
        <v>137</v>
      </c>
      <c r="AM484" s="78" t="s">
        <v>138</v>
      </c>
      <c r="AN484" s="78" t="s">
        <v>117</v>
      </c>
      <c r="AO484" s="78" t="s">
        <v>25</v>
      </c>
      <c r="AP484" s="79"/>
      <c r="AQ484" s="78"/>
      <c r="AR484" s="78"/>
      <c r="AS484" s="78"/>
      <c r="AT484" s="78" t="s">
        <v>117</v>
      </c>
      <c r="AU484" s="78" t="s">
        <v>117</v>
      </c>
      <c r="AV484" s="78" t="s">
        <v>117</v>
      </c>
      <c r="AW484" s="78"/>
      <c r="AX484" s="79"/>
      <c r="AY484" s="79"/>
      <c r="AZ484" s="79"/>
      <c r="BA484" s="79"/>
      <c r="BB484" s="79"/>
      <c r="BC484" s="80"/>
    </row>
    <row r="485" ht="15.75" customHeight="1">
      <c r="A485" s="46" t="s">
        <v>4270</v>
      </c>
      <c r="B485" s="78"/>
      <c r="C485" s="78">
        <v>36.0</v>
      </c>
      <c r="D485" s="78" t="s">
        <v>715</v>
      </c>
      <c r="E485" s="78" t="s">
        <v>4271</v>
      </c>
      <c r="F485" s="78" t="str">
        <f t="shared" si="1"/>
        <v>Athenkosi Faniso</v>
      </c>
      <c r="G485" s="78" t="s">
        <v>1849</v>
      </c>
      <c r="H485" s="78" t="s">
        <v>4272</v>
      </c>
      <c r="I485" s="78" t="s">
        <v>163</v>
      </c>
      <c r="J485" s="78" t="s">
        <v>4273</v>
      </c>
      <c r="K485" s="83" t="s">
        <v>4274</v>
      </c>
      <c r="L485" s="78" t="s">
        <v>676</v>
      </c>
      <c r="M485" s="78" t="s">
        <v>246</v>
      </c>
      <c r="N485" s="78" t="s">
        <v>42</v>
      </c>
      <c r="O485" s="78" t="s">
        <v>134</v>
      </c>
      <c r="P485" s="78"/>
      <c r="Q485" s="78" t="s">
        <v>44</v>
      </c>
      <c r="R485" s="78" t="s">
        <v>121</v>
      </c>
      <c r="S485" s="46"/>
      <c r="T485" s="83" t="s">
        <v>4275</v>
      </c>
      <c r="U485" s="83" t="s">
        <v>4275</v>
      </c>
      <c r="V485" s="83" t="s">
        <v>4276</v>
      </c>
      <c r="W485" s="78" t="s">
        <v>4277</v>
      </c>
      <c r="X485" s="78" t="s">
        <v>117</v>
      </c>
      <c r="Y485" s="78" t="s">
        <v>121</v>
      </c>
      <c r="Z485" s="78" t="s">
        <v>121</v>
      </c>
      <c r="AA485" s="78" t="s">
        <v>121</v>
      </c>
      <c r="AB485" s="78">
        <v>2.0</v>
      </c>
      <c r="AC485" s="78" t="s">
        <v>121</v>
      </c>
      <c r="AD485" s="78"/>
      <c r="AE485" s="78" t="s">
        <v>121</v>
      </c>
      <c r="AF485" s="78"/>
      <c r="AG485" s="78" t="s">
        <v>121</v>
      </c>
      <c r="AH485" s="78"/>
      <c r="AI485" s="78" t="s">
        <v>121</v>
      </c>
      <c r="AJ485" s="78" t="s">
        <v>121</v>
      </c>
      <c r="AK485" s="78" t="s">
        <v>117</v>
      </c>
      <c r="AL485" s="78" t="s">
        <v>632</v>
      </c>
      <c r="AM485" s="78" t="s">
        <v>123</v>
      </c>
      <c r="AN485" s="78" t="s">
        <v>121</v>
      </c>
      <c r="AO485" s="79"/>
      <c r="AP485" s="79"/>
      <c r="AQ485" s="78"/>
      <c r="AR485" s="78"/>
      <c r="AS485" s="78"/>
      <c r="AT485" s="78" t="s">
        <v>117</v>
      </c>
      <c r="AU485" s="78" t="s">
        <v>117</v>
      </c>
      <c r="AV485" s="78" t="s">
        <v>117</v>
      </c>
      <c r="AW485" s="78"/>
      <c r="AX485" s="79"/>
      <c r="AY485" s="79"/>
      <c r="AZ485" s="79"/>
      <c r="BA485" s="79"/>
      <c r="BB485" s="79"/>
      <c r="BC485" s="80"/>
    </row>
    <row r="486" ht="15.75" customHeight="1">
      <c r="A486" s="46" t="s">
        <v>4278</v>
      </c>
      <c r="B486" s="78"/>
      <c r="C486" s="78">
        <v>43.0</v>
      </c>
      <c r="D486" s="78" t="s">
        <v>2150</v>
      </c>
      <c r="E486" s="78" t="s">
        <v>4279</v>
      </c>
      <c r="F486" s="78" t="str">
        <f t="shared" si="1"/>
        <v>Mbalentle Flepu</v>
      </c>
      <c r="G486" s="78" t="s">
        <v>1849</v>
      </c>
      <c r="H486" s="78" t="s">
        <v>4280</v>
      </c>
      <c r="I486" s="78" t="s">
        <v>111</v>
      </c>
      <c r="J486" s="81">
        <v>39511.0</v>
      </c>
      <c r="K486" s="83" t="s">
        <v>4281</v>
      </c>
      <c r="L486" s="78" t="s">
        <v>676</v>
      </c>
      <c r="M486" s="78" t="s">
        <v>246</v>
      </c>
      <c r="N486" s="78" t="s">
        <v>42</v>
      </c>
      <c r="O486" s="78" t="s">
        <v>134</v>
      </c>
      <c r="P486" s="78"/>
      <c r="Q486" s="78" t="s">
        <v>44</v>
      </c>
      <c r="R486" s="78" t="s">
        <v>121</v>
      </c>
      <c r="S486" s="46"/>
      <c r="T486" s="83" t="s">
        <v>4282</v>
      </c>
      <c r="U486" s="83" t="s">
        <v>4282</v>
      </c>
      <c r="V486" s="83" t="s">
        <v>4283</v>
      </c>
      <c r="W486" s="78" t="s">
        <v>4284</v>
      </c>
      <c r="X486" s="78" t="s">
        <v>117</v>
      </c>
      <c r="Y486" s="78" t="s">
        <v>117</v>
      </c>
      <c r="Z486" s="78" t="s">
        <v>117</v>
      </c>
      <c r="AA486" s="78" t="s">
        <v>121</v>
      </c>
      <c r="AB486" s="78">
        <v>3.0</v>
      </c>
      <c r="AC486" s="78" t="s">
        <v>121</v>
      </c>
      <c r="AD486" s="78"/>
      <c r="AE486" s="78" t="s">
        <v>121</v>
      </c>
      <c r="AF486" s="78"/>
      <c r="AG486" s="78" t="s">
        <v>117</v>
      </c>
      <c r="AH486" s="78" t="s">
        <v>4285</v>
      </c>
      <c r="AI486" s="78" t="s">
        <v>121</v>
      </c>
      <c r="AJ486" s="78" t="s">
        <v>117</v>
      </c>
      <c r="AK486" s="78" t="s">
        <v>117</v>
      </c>
      <c r="AL486" s="78" t="s">
        <v>632</v>
      </c>
      <c r="AM486" s="78" t="s">
        <v>354</v>
      </c>
      <c r="AN486" s="78" t="s">
        <v>121</v>
      </c>
      <c r="AO486" s="79"/>
      <c r="AP486" s="79"/>
      <c r="AQ486" s="78"/>
      <c r="AR486" s="78"/>
      <c r="AS486" s="78"/>
      <c r="AT486" s="78" t="s">
        <v>117</v>
      </c>
      <c r="AU486" s="78" t="s">
        <v>117</v>
      </c>
      <c r="AV486" s="78" t="s">
        <v>117</v>
      </c>
      <c r="AW486" s="78"/>
      <c r="AX486" s="79"/>
      <c r="AY486" s="79"/>
      <c r="AZ486" s="79"/>
      <c r="BA486" s="79"/>
      <c r="BB486" s="79"/>
      <c r="BC486" s="80"/>
    </row>
    <row r="487" ht="15.75" customHeight="1">
      <c r="A487" s="46" t="s">
        <v>4286</v>
      </c>
      <c r="B487" s="78"/>
      <c r="C487" s="78">
        <v>44.0</v>
      </c>
      <c r="D487" s="78" t="s">
        <v>4287</v>
      </c>
      <c r="E487" s="78" t="s">
        <v>4288</v>
      </c>
      <c r="F487" s="78" t="str">
        <f t="shared" si="1"/>
        <v>Sinothando Laseni</v>
      </c>
      <c r="G487" s="78" t="s">
        <v>1849</v>
      </c>
      <c r="H487" s="78" t="s">
        <v>4289</v>
      </c>
      <c r="I487" s="78" t="s">
        <v>163</v>
      </c>
      <c r="J487" s="78" t="s">
        <v>4290</v>
      </c>
      <c r="K487" s="46"/>
      <c r="L487" s="78" t="s">
        <v>676</v>
      </c>
      <c r="M487" s="78" t="s">
        <v>246</v>
      </c>
      <c r="N487" s="78" t="s">
        <v>42</v>
      </c>
      <c r="O487" s="78" t="s">
        <v>134</v>
      </c>
      <c r="P487" s="78"/>
      <c r="Q487" s="78" t="s">
        <v>44</v>
      </c>
      <c r="R487" s="78" t="s">
        <v>121</v>
      </c>
      <c r="S487" s="46"/>
      <c r="T487" s="83" t="s">
        <v>4291</v>
      </c>
      <c r="U487" s="83" t="s">
        <v>4292</v>
      </c>
      <c r="V487" s="83" t="s">
        <v>4293</v>
      </c>
      <c r="W487" s="78" t="s">
        <v>4294</v>
      </c>
      <c r="X487" s="78" t="s">
        <v>117</v>
      </c>
      <c r="Y487" s="78" t="s">
        <v>117</v>
      </c>
      <c r="Z487" s="78" t="s">
        <v>117</v>
      </c>
      <c r="AA487" s="78" t="s">
        <v>121</v>
      </c>
      <c r="AB487" s="78">
        <v>6.0</v>
      </c>
      <c r="AC487" s="78" t="s">
        <v>121</v>
      </c>
      <c r="AD487" s="78"/>
      <c r="AE487" s="78" t="s">
        <v>121</v>
      </c>
      <c r="AF487" s="78"/>
      <c r="AG487" s="78" t="s">
        <v>121</v>
      </c>
      <c r="AH487" s="78"/>
      <c r="AI487" s="78" t="s">
        <v>117</v>
      </c>
      <c r="AJ487" s="78" t="s">
        <v>121</v>
      </c>
      <c r="AK487" s="78" t="s">
        <v>117</v>
      </c>
      <c r="AL487" s="78" t="s">
        <v>137</v>
      </c>
      <c r="AM487" s="78" t="s">
        <v>123</v>
      </c>
      <c r="AN487" s="78" t="s">
        <v>121</v>
      </c>
      <c r="AO487" s="79"/>
      <c r="AP487" s="79"/>
      <c r="AQ487" s="78"/>
      <c r="AR487" s="78"/>
      <c r="AS487" s="78"/>
      <c r="AT487" s="78" t="s">
        <v>117</v>
      </c>
      <c r="AU487" s="78" t="s">
        <v>117</v>
      </c>
      <c r="AV487" s="78" t="s">
        <v>117</v>
      </c>
      <c r="AW487" s="78"/>
      <c r="AX487" s="79"/>
      <c r="AY487" s="79"/>
      <c r="AZ487" s="79"/>
      <c r="BA487" s="79"/>
      <c r="BB487" s="79"/>
      <c r="BC487" s="80"/>
    </row>
    <row r="488" ht="15.75" customHeight="1">
      <c r="A488" s="46" t="s">
        <v>4295</v>
      </c>
      <c r="B488" s="78"/>
      <c r="C488" s="78">
        <v>37.0</v>
      </c>
      <c r="D488" s="78" t="s">
        <v>4296</v>
      </c>
      <c r="E488" s="78" t="s">
        <v>4297</v>
      </c>
      <c r="F488" s="78" t="str">
        <f t="shared" si="1"/>
        <v>Linamandla Makabane</v>
      </c>
      <c r="G488" s="78" t="s">
        <v>1849</v>
      </c>
      <c r="H488" s="78" t="s">
        <v>4298</v>
      </c>
      <c r="I488" s="78" t="s">
        <v>111</v>
      </c>
      <c r="J488" s="81">
        <v>39513.0</v>
      </c>
      <c r="K488" s="83" t="s">
        <v>4299</v>
      </c>
      <c r="L488" s="78" t="s">
        <v>676</v>
      </c>
      <c r="M488" s="78" t="s">
        <v>246</v>
      </c>
      <c r="N488" s="78" t="s">
        <v>42</v>
      </c>
      <c r="O488" s="78" t="s">
        <v>4266</v>
      </c>
      <c r="P488" s="78"/>
      <c r="Q488" s="78" t="s">
        <v>44</v>
      </c>
      <c r="R488" s="78" t="s">
        <v>121</v>
      </c>
      <c r="S488" s="46"/>
      <c r="T488" s="83" t="s">
        <v>4300</v>
      </c>
      <c r="U488" s="83" t="s">
        <v>4300</v>
      </c>
      <c r="V488" s="83" t="s">
        <v>4301</v>
      </c>
      <c r="W488" s="78" t="s">
        <v>4302</v>
      </c>
      <c r="X488" s="78" t="s">
        <v>117</v>
      </c>
      <c r="Y488" s="78" t="s">
        <v>121</v>
      </c>
      <c r="Z488" s="78" t="s">
        <v>117</v>
      </c>
      <c r="AA488" s="78" t="s">
        <v>121</v>
      </c>
      <c r="AB488" s="78">
        <v>2.0</v>
      </c>
      <c r="AC488" s="78" t="s">
        <v>117</v>
      </c>
      <c r="AD488" s="78" t="s">
        <v>4303</v>
      </c>
      <c r="AE488" s="78" t="s">
        <v>121</v>
      </c>
      <c r="AF488" s="78"/>
      <c r="AG488" s="78" t="s">
        <v>121</v>
      </c>
      <c r="AH488" s="78"/>
      <c r="AI488" s="78" t="s">
        <v>117</v>
      </c>
      <c r="AJ488" s="78" t="s">
        <v>121</v>
      </c>
      <c r="AK488" s="78" t="s">
        <v>117</v>
      </c>
      <c r="AL488" s="78" t="s">
        <v>137</v>
      </c>
      <c r="AM488" s="78" t="s">
        <v>138</v>
      </c>
      <c r="AN488" s="78" t="s">
        <v>121</v>
      </c>
      <c r="AO488" s="79"/>
      <c r="AP488" s="79"/>
      <c r="AQ488" s="78"/>
      <c r="AR488" s="78"/>
      <c r="AS488" s="78"/>
      <c r="AT488" s="78" t="s">
        <v>117</v>
      </c>
      <c r="AU488" s="78" t="s">
        <v>117</v>
      </c>
      <c r="AV488" s="78" t="s">
        <v>117</v>
      </c>
      <c r="AW488" s="78"/>
      <c r="AX488" s="79"/>
      <c r="AY488" s="79"/>
      <c r="AZ488" s="79"/>
      <c r="BA488" s="79"/>
      <c r="BB488" s="79"/>
      <c r="BC488" s="80"/>
    </row>
    <row r="489" ht="15.75" customHeight="1">
      <c r="A489" s="46" t="s">
        <v>4304</v>
      </c>
      <c r="B489" s="78"/>
      <c r="C489" s="78">
        <v>42.0</v>
      </c>
      <c r="D489" s="78" t="s">
        <v>4305</v>
      </c>
      <c r="E489" s="78" t="s">
        <v>4306</v>
      </c>
      <c r="F489" s="78" t="str">
        <f t="shared" si="1"/>
        <v>Qhama Makata</v>
      </c>
      <c r="G489" s="78" t="s">
        <v>1849</v>
      </c>
      <c r="H489" s="78" t="s">
        <v>4307</v>
      </c>
      <c r="I489" s="78" t="s">
        <v>163</v>
      </c>
      <c r="J489" s="81">
        <v>39392.0</v>
      </c>
      <c r="K489" s="46"/>
      <c r="L489" s="78" t="s">
        <v>676</v>
      </c>
      <c r="M489" s="78" t="s">
        <v>246</v>
      </c>
      <c r="N489" s="78" t="s">
        <v>42</v>
      </c>
      <c r="O489" s="78" t="s">
        <v>134</v>
      </c>
      <c r="P489" s="78"/>
      <c r="Q489" s="78" t="s">
        <v>44</v>
      </c>
      <c r="R489" s="78" t="s">
        <v>121</v>
      </c>
      <c r="S489" s="46"/>
      <c r="T489" s="83" t="s">
        <v>4308</v>
      </c>
      <c r="U489" s="83" t="s">
        <v>4308</v>
      </c>
      <c r="V489" s="83" t="s">
        <v>4309</v>
      </c>
      <c r="W489" s="78"/>
      <c r="X489" s="78" t="s">
        <v>117</v>
      </c>
      <c r="Y489" s="78" t="s">
        <v>117</v>
      </c>
      <c r="Z489" s="78" t="s">
        <v>121</v>
      </c>
      <c r="AA489" s="78" t="s">
        <v>121</v>
      </c>
      <c r="AB489" s="78">
        <v>2.0</v>
      </c>
      <c r="AC489" s="78" t="s">
        <v>121</v>
      </c>
      <c r="AD489" s="78"/>
      <c r="AE489" s="78" t="s">
        <v>117</v>
      </c>
      <c r="AF489" s="78" t="s">
        <v>980</v>
      </c>
      <c r="AG489" s="78" t="s">
        <v>117</v>
      </c>
      <c r="AH489" s="78" t="s">
        <v>2543</v>
      </c>
      <c r="AI489" s="78" t="s">
        <v>121</v>
      </c>
      <c r="AJ489" s="78" t="s">
        <v>117</v>
      </c>
      <c r="AK489" s="78" t="s">
        <v>121</v>
      </c>
      <c r="AL489" s="78" t="s">
        <v>122</v>
      </c>
      <c r="AM489" s="78" t="s">
        <v>138</v>
      </c>
      <c r="AN489" s="78" t="s">
        <v>121</v>
      </c>
      <c r="AO489" s="79"/>
      <c r="AP489" s="79"/>
      <c r="AQ489" s="78"/>
      <c r="AR489" s="78"/>
      <c r="AS489" s="78"/>
      <c r="AT489" s="78" t="s">
        <v>117</v>
      </c>
      <c r="AU489" s="78" t="s">
        <v>117</v>
      </c>
      <c r="AV489" s="78" t="s">
        <v>121</v>
      </c>
      <c r="AW489" s="78"/>
      <c r="AX489" s="79"/>
      <c r="AY489" s="79"/>
      <c r="AZ489" s="79"/>
      <c r="BA489" s="79"/>
      <c r="BB489" s="79"/>
      <c r="BC489" s="80"/>
    </row>
    <row r="490" ht="15.75" customHeight="1">
      <c r="A490" s="46" t="s">
        <v>4310</v>
      </c>
      <c r="B490" s="78"/>
      <c r="C490" s="78">
        <v>39.0</v>
      </c>
      <c r="D490" s="78" t="s">
        <v>4311</v>
      </c>
      <c r="E490" s="78" t="s">
        <v>4312</v>
      </c>
      <c r="F490" s="78" t="str">
        <f t="shared" si="1"/>
        <v>Yolisa Manqina</v>
      </c>
      <c r="G490" s="78" t="s">
        <v>1849</v>
      </c>
      <c r="H490" s="78" t="s">
        <v>4313</v>
      </c>
      <c r="I490" s="78" t="s">
        <v>111</v>
      </c>
      <c r="J490" s="78" t="s">
        <v>4314</v>
      </c>
      <c r="K490" s="83" t="s">
        <v>4315</v>
      </c>
      <c r="L490" s="78" t="s">
        <v>676</v>
      </c>
      <c r="M490" s="78" t="s">
        <v>246</v>
      </c>
      <c r="N490" s="78" t="s">
        <v>42</v>
      </c>
      <c r="O490" s="78" t="s">
        <v>134</v>
      </c>
      <c r="P490" s="78"/>
      <c r="Q490" s="78" t="s">
        <v>44</v>
      </c>
      <c r="R490" s="78" t="s">
        <v>121</v>
      </c>
      <c r="S490" s="46"/>
      <c r="T490" s="83" t="s">
        <v>4316</v>
      </c>
      <c r="U490" s="83" t="s">
        <v>4317</v>
      </c>
      <c r="V490" s="83" t="s">
        <v>4318</v>
      </c>
      <c r="W490" s="78" t="s">
        <v>4319</v>
      </c>
      <c r="X490" s="78" t="s">
        <v>117</v>
      </c>
      <c r="Y490" s="78" t="s">
        <v>117</v>
      </c>
      <c r="Z490" s="78" t="s">
        <v>117</v>
      </c>
      <c r="AA490" s="78" t="s">
        <v>121</v>
      </c>
      <c r="AB490" s="78">
        <v>3.0</v>
      </c>
      <c r="AC490" s="78" t="s">
        <v>117</v>
      </c>
      <c r="AD490" s="78" t="s">
        <v>4303</v>
      </c>
      <c r="AE490" s="78" t="s">
        <v>121</v>
      </c>
      <c r="AF490" s="78"/>
      <c r="AG490" s="78" t="s">
        <v>121</v>
      </c>
      <c r="AH490" s="78"/>
      <c r="AI490" s="78" t="s">
        <v>117</v>
      </c>
      <c r="AJ490" s="78" t="s">
        <v>121</v>
      </c>
      <c r="AK490" s="78" t="s">
        <v>117</v>
      </c>
      <c r="AL490" s="78" t="s">
        <v>137</v>
      </c>
      <c r="AM490" s="78" t="s">
        <v>221</v>
      </c>
      <c r="AN490" s="78" t="s">
        <v>121</v>
      </c>
      <c r="AO490" s="79"/>
      <c r="AP490" s="79"/>
      <c r="AQ490" s="78"/>
      <c r="AR490" s="78"/>
      <c r="AS490" s="78"/>
      <c r="AT490" s="78" t="s">
        <v>117</v>
      </c>
      <c r="AU490" s="78" t="s">
        <v>117</v>
      </c>
      <c r="AV490" s="78" t="s">
        <v>117</v>
      </c>
      <c r="AW490" s="78"/>
      <c r="AX490" s="79"/>
      <c r="AY490" s="79"/>
      <c r="AZ490" s="79"/>
      <c r="BA490" s="79"/>
      <c r="BB490" s="79"/>
      <c r="BC490" s="80"/>
    </row>
    <row r="491" ht="15.75" customHeight="1">
      <c r="A491" s="46" t="s">
        <v>4320</v>
      </c>
      <c r="B491" s="78"/>
      <c r="C491" s="78">
        <v>40.0</v>
      </c>
      <c r="D491" s="78" t="s">
        <v>4321</v>
      </c>
      <c r="E491" s="78" t="s">
        <v>4322</v>
      </c>
      <c r="F491" s="78" t="str">
        <f t="shared" si="1"/>
        <v>Mendo Mcwesane</v>
      </c>
      <c r="G491" s="78" t="s">
        <v>1849</v>
      </c>
      <c r="H491" s="78" t="s">
        <v>4323</v>
      </c>
      <c r="I491" s="78" t="s">
        <v>163</v>
      </c>
      <c r="J491" s="78" t="s">
        <v>4324</v>
      </c>
      <c r="K491" s="83" t="s">
        <v>4325</v>
      </c>
      <c r="L491" s="78" t="s">
        <v>676</v>
      </c>
      <c r="M491" s="78" t="s">
        <v>246</v>
      </c>
      <c r="N491" s="78" t="s">
        <v>42</v>
      </c>
      <c r="O491" s="78" t="s">
        <v>134</v>
      </c>
      <c r="P491" s="78"/>
      <c r="Q491" s="78" t="s">
        <v>44</v>
      </c>
      <c r="R491" s="78" t="s">
        <v>121</v>
      </c>
      <c r="S491" s="46"/>
      <c r="T491" s="83" t="s">
        <v>4326</v>
      </c>
      <c r="U491" s="83" t="s">
        <v>4326</v>
      </c>
      <c r="V491" s="46" t="s">
        <v>4327</v>
      </c>
      <c r="W491" s="78" t="s">
        <v>4328</v>
      </c>
      <c r="X491" s="78" t="s">
        <v>121</v>
      </c>
      <c r="Y491" s="78" t="s">
        <v>117</v>
      </c>
      <c r="Z491" s="78" t="s">
        <v>121</v>
      </c>
      <c r="AA491" s="78" t="s">
        <v>121</v>
      </c>
      <c r="AB491" s="78">
        <v>3.0</v>
      </c>
      <c r="AC491" s="78" t="s">
        <v>121</v>
      </c>
      <c r="AD491" s="78"/>
      <c r="AE491" s="78" t="s">
        <v>121</v>
      </c>
      <c r="AF491" s="78"/>
      <c r="AG491" s="78" t="s">
        <v>121</v>
      </c>
      <c r="AH491" s="78"/>
      <c r="AI491" s="78" t="s">
        <v>121</v>
      </c>
      <c r="AJ491" s="78" t="s">
        <v>121</v>
      </c>
      <c r="AK491" s="78" t="s">
        <v>121</v>
      </c>
      <c r="AL491" s="78" t="s">
        <v>122</v>
      </c>
      <c r="AM491" s="78" t="s">
        <v>138</v>
      </c>
      <c r="AN491" s="78" t="s">
        <v>121</v>
      </c>
      <c r="AO491" s="79"/>
      <c r="AP491" s="79"/>
      <c r="AQ491" s="78"/>
      <c r="AR491" s="78"/>
      <c r="AS491" s="78"/>
      <c r="AT491" s="78" t="s">
        <v>117</v>
      </c>
      <c r="AU491" s="78" t="s">
        <v>117</v>
      </c>
      <c r="AV491" s="78" t="s">
        <v>117</v>
      </c>
      <c r="AW491" s="78"/>
      <c r="AX491" s="79"/>
      <c r="AY491" s="79"/>
      <c r="AZ491" s="79"/>
      <c r="BA491" s="79"/>
      <c r="BB491" s="79"/>
      <c r="BC491" s="80"/>
    </row>
    <row r="492" ht="15.75" customHeight="1">
      <c r="A492" s="46" t="s">
        <v>4329</v>
      </c>
      <c r="B492" s="78"/>
      <c r="C492" s="78">
        <v>39.0</v>
      </c>
      <c r="D492" s="78" t="s">
        <v>1884</v>
      </c>
      <c r="E492" s="78" t="s">
        <v>4330</v>
      </c>
      <c r="F492" s="78" t="str">
        <f t="shared" si="1"/>
        <v>Lisakhanya Mdunyelwa</v>
      </c>
      <c r="G492" s="78" t="s">
        <v>1849</v>
      </c>
      <c r="H492" s="78" t="s">
        <v>4331</v>
      </c>
      <c r="I492" s="78" t="s">
        <v>111</v>
      </c>
      <c r="J492" s="78" t="s">
        <v>4017</v>
      </c>
      <c r="K492" s="83" t="s">
        <v>4332</v>
      </c>
      <c r="L492" s="78" t="s">
        <v>676</v>
      </c>
      <c r="M492" s="78" t="s">
        <v>246</v>
      </c>
      <c r="N492" s="78" t="s">
        <v>42</v>
      </c>
      <c r="O492" s="78" t="s">
        <v>134</v>
      </c>
      <c r="P492" s="78"/>
      <c r="Q492" s="78" t="s">
        <v>44</v>
      </c>
      <c r="R492" s="78" t="s">
        <v>121</v>
      </c>
      <c r="S492" s="46"/>
      <c r="T492" s="83" t="s">
        <v>4333</v>
      </c>
      <c r="U492" s="83" t="s">
        <v>4333</v>
      </c>
      <c r="V492" s="83" t="s">
        <v>4334</v>
      </c>
      <c r="W492" s="78" t="s">
        <v>4335</v>
      </c>
      <c r="X492" s="78" t="s">
        <v>117</v>
      </c>
      <c r="Y492" s="78" t="s">
        <v>117</v>
      </c>
      <c r="Z492" s="78" t="s">
        <v>121</v>
      </c>
      <c r="AA492" s="78" t="s">
        <v>117</v>
      </c>
      <c r="AB492" s="78">
        <v>6.0</v>
      </c>
      <c r="AC492" s="78" t="s">
        <v>121</v>
      </c>
      <c r="AD492" s="78"/>
      <c r="AE492" s="78" t="s">
        <v>117</v>
      </c>
      <c r="AF492" s="78" t="s">
        <v>4336</v>
      </c>
      <c r="AG492" s="78" t="s">
        <v>117</v>
      </c>
      <c r="AH492" s="78" t="s">
        <v>4337</v>
      </c>
      <c r="AI492" s="78" t="s">
        <v>117</v>
      </c>
      <c r="AJ492" s="78" t="s">
        <v>117</v>
      </c>
      <c r="AK492" s="78" t="s">
        <v>121</v>
      </c>
      <c r="AL492" s="78" t="s">
        <v>122</v>
      </c>
      <c r="AM492" s="78" t="s">
        <v>123</v>
      </c>
      <c r="AN492" s="78" t="s">
        <v>121</v>
      </c>
      <c r="AO492" s="79"/>
      <c r="AP492" s="79"/>
      <c r="AQ492" s="78"/>
      <c r="AR492" s="78"/>
      <c r="AS492" s="78"/>
      <c r="AT492" s="78" t="s">
        <v>117</v>
      </c>
      <c r="AU492" s="78" t="s">
        <v>117</v>
      </c>
      <c r="AV492" s="78" t="s">
        <v>117</v>
      </c>
      <c r="AW492" s="78"/>
      <c r="AX492" s="79"/>
      <c r="AY492" s="79"/>
      <c r="AZ492" s="79"/>
      <c r="BA492" s="79"/>
      <c r="BB492" s="79"/>
      <c r="BC492" s="80"/>
    </row>
    <row r="493" ht="15.75" customHeight="1">
      <c r="A493" s="46" t="s">
        <v>4338</v>
      </c>
      <c r="B493" s="78"/>
      <c r="C493" s="78">
        <v>38.0</v>
      </c>
      <c r="D493" s="78" t="s">
        <v>4339</v>
      </c>
      <c r="E493" s="78" t="s">
        <v>4340</v>
      </c>
      <c r="F493" s="78" t="str">
        <f t="shared" si="1"/>
        <v>Tato Libona Mlilwana</v>
      </c>
      <c r="G493" s="78" t="s">
        <v>1849</v>
      </c>
      <c r="H493" s="78" t="s">
        <v>4341</v>
      </c>
      <c r="I493" s="78" t="s">
        <v>163</v>
      </c>
      <c r="J493" s="78" t="s">
        <v>4342</v>
      </c>
      <c r="K493" s="83" t="s">
        <v>4343</v>
      </c>
      <c r="L493" s="78" t="s">
        <v>676</v>
      </c>
      <c r="M493" s="78" t="s">
        <v>246</v>
      </c>
      <c r="N493" s="78" t="s">
        <v>42</v>
      </c>
      <c r="O493" s="78" t="s">
        <v>4266</v>
      </c>
      <c r="P493" s="78"/>
      <c r="Q493" s="78" t="s">
        <v>44</v>
      </c>
      <c r="R493" s="78" t="s">
        <v>121</v>
      </c>
      <c r="S493" s="46"/>
      <c r="T493" s="83" t="s">
        <v>4344</v>
      </c>
      <c r="U493" s="83" t="s">
        <v>4344</v>
      </c>
      <c r="V493" s="83" t="s">
        <v>4344</v>
      </c>
      <c r="W493" s="78" t="s">
        <v>4345</v>
      </c>
      <c r="X493" s="78" t="s">
        <v>117</v>
      </c>
      <c r="Y493" s="78" t="s">
        <v>117</v>
      </c>
      <c r="Z493" s="78" t="s">
        <v>117</v>
      </c>
      <c r="AA493" s="78" t="s">
        <v>117</v>
      </c>
      <c r="AB493" s="78">
        <v>3.0</v>
      </c>
      <c r="AC493" s="78" t="s">
        <v>117</v>
      </c>
      <c r="AD493" s="78" t="s">
        <v>4346</v>
      </c>
      <c r="AE493" s="78" t="s">
        <v>121</v>
      </c>
      <c r="AF493" s="78"/>
      <c r="AG493" s="78" t="s">
        <v>121</v>
      </c>
      <c r="AH493" s="78"/>
      <c r="AI493" s="78" t="s">
        <v>117</v>
      </c>
      <c r="AJ493" s="78" t="s">
        <v>117</v>
      </c>
      <c r="AK493" s="78" t="s">
        <v>117</v>
      </c>
      <c r="AL493" s="78" t="s">
        <v>137</v>
      </c>
      <c r="AM493" s="78" t="s">
        <v>138</v>
      </c>
      <c r="AN493" s="78" t="s">
        <v>121</v>
      </c>
      <c r="AO493" s="79"/>
      <c r="AP493" s="79"/>
      <c r="AQ493" s="78"/>
      <c r="AR493" s="78"/>
      <c r="AS493" s="78"/>
      <c r="AT493" s="78" t="s">
        <v>117</v>
      </c>
      <c r="AU493" s="78" t="s">
        <v>117</v>
      </c>
      <c r="AV493" s="78" t="s">
        <v>117</v>
      </c>
      <c r="AW493" s="78"/>
      <c r="AX493" s="79"/>
      <c r="AY493" s="79"/>
      <c r="AZ493" s="79"/>
      <c r="BA493" s="79"/>
      <c r="BB493" s="79"/>
      <c r="BC493" s="80"/>
    </row>
    <row r="494" ht="15.75" customHeight="1">
      <c r="A494" s="46" t="s">
        <v>4347</v>
      </c>
      <c r="B494" s="78"/>
      <c r="C494" s="78">
        <v>35.0</v>
      </c>
      <c r="D494" s="78" t="s">
        <v>4348</v>
      </c>
      <c r="E494" s="78" t="s">
        <v>4349</v>
      </c>
      <c r="F494" s="78" t="str">
        <f t="shared" si="1"/>
        <v>Aluta Lisakhanya Skali</v>
      </c>
      <c r="G494" s="78" t="s">
        <v>1849</v>
      </c>
      <c r="H494" s="78" t="s">
        <v>4350</v>
      </c>
      <c r="I494" s="78" t="s">
        <v>163</v>
      </c>
      <c r="J494" s="81">
        <v>39085.0</v>
      </c>
      <c r="K494" s="83" t="s">
        <v>4351</v>
      </c>
      <c r="L494" s="78" t="s">
        <v>676</v>
      </c>
      <c r="M494" s="78" t="s">
        <v>246</v>
      </c>
      <c r="N494" s="78" t="s">
        <v>42</v>
      </c>
      <c r="O494" s="78" t="s">
        <v>4266</v>
      </c>
      <c r="P494" s="78"/>
      <c r="Q494" s="78" t="s">
        <v>44</v>
      </c>
      <c r="R494" s="78" t="s">
        <v>121</v>
      </c>
      <c r="S494" s="46"/>
      <c r="T494" s="83" t="s">
        <v>4352</v>
      </c>
      <c r="U494" s="83" t="s">
        <v>4352</v>
      </c>
      <c r="V494" s="83" t="s">
        <v>4353</v>
      </c>
      <c r="W494" s="78" t="s">
        <v>4354</v>
      </c>
      <c r="X494" s="78" t="s">
        <v>117</v>
      </c>
      <c r="Y494" s="78" t="s">
        <v>117</v>
      </c>
      <c r="Z494" s="78" t="s">
        <v>121</v>
      </c>
      <c r="AA494" s="78" t="s">
        <v>121</v>
      </c>
      <c r="AB494" s="78">
        <v>4.0</v>
      </c>
      <c r="AC494" s="78" t="s">
        <v>117</v>
      </c>
      <c r="AD494" s="78" t="s">
        <v>980</v>
      </c>
      <c r="AE494" s="78" t="s">
        <v>117</v>
      </c>
      <c r="AF494" s="78" t="s">
        <v>4355</v>
      </c>
      <c r="AG494" s="78" t="s">
        <v>121</v>
      </c>
      <c r="AH494" s="78"/>
      <c r="AI494" s="78" t="s">
        <v>117</v>
      </c>
      <c r="AJ494" s="78" t="s">
        <v>117</v>
      </c>
      <c r="AK494" s="78" t="s">
        <v>121</v>
      </c>
      <c r="AL494" s="78" t="s">
        <v>122</v>
      </c>
      <c r="AM494" s="78" t="s">
        <v>221</v>
      </c>
      <c r="AN494" s="78" t="s">
        <v>121</v>
      </c>
      <c r="AO494" s="79"/>
      <c r="AP494" s="79"/>
      <c r="AQ494" s="78"/>
      <c r="AR494" s="78"/>
      <c r="AS494" s="78"/>
      <c r="AT494" s="78" t="s">
        <v>117</v>
      </c>
      <c r="AU494" s="78" t="s">
        <v>117</v>
      </c>
      <c r="AV494" s="78" t="s">
        <v>117</v>
      </c>
      <c r="AW494" s="78"/>
      <c r="AX494" s="79"/>
      <c r="AY494" s="79"/>
      <c r="AZ494" s="79"/>
      <c r="BA494" s="79"/>
      <c r="BB494" s="79"/>
      <c r="BC494" s="80"/>
    </row>
    <row r="495" ht="15.75" customHeight="1">
      <c r="A495" s="46" t="s">
        <v>4356</v>
      </c>
      <c r="B495" s="78"/>
      <c r="C495" s="78">
        <v>45.0</v>
      </c>
      <c r="D495" s="78" t="s">
        <v>3511</v>
      </c>
      <c r="E495" s="78" t="s">
        <v>4357</v>
      </c>
      <c r="F495" s="78" t="str">
        <f t="shared" si="1"/>
        <v>Uyathandwa Smile</v>
      </c>
      <c r="G495" s="78" t="s">
        <v>1849</v>
      </c>
      <c r="H495" s="78" t="s">
        <v>4358</v>
      </c>
      <c r="I495" s="78" t="s">
        <v>111</v>
      </c>
      <c r="J495" s="81">
        <v>39633.0</v>
      </c>
      <c r="K495" s="83" t="s">
        <v>4359</v>
      </c>
      <c r="L495" s="78" t="s">
        <v>676</v>
      </c>
      <c r="M495" s="78" t="s">
        <v>246</v>
      </c>
      <c r="N495" s="78" t="s">
        <v>42</v>
      </c>
      <c r="O495" s="78" t="s">
        <v>134</v>
      </c>
      <c r="P495" s="78"/>
      <c r="Q495" s="78" t="s">
        <v>44</v>
      </c>
      <c r="R495" s="78" t="s">
        <v>121</v>
      </c>
      <c r="S495" s="46"/>
      <c r="T495" s="83" t="s">
        <v>4360</v>
      </c>
      <c r="U495" s="83" t="s">
        <v>4361</v>
      </c>
      <c r="V495" s="83" t="s">
        <v>4362</v>
      </c>
      <c r="W495" s="78" t="s">
        <v>4363</v>
      </c>
      <c r="X495" s="78" t="s">
        <v>117</v>
      </c>
      <c r="Y495" s="78" t="s">
        <v>121</v>
      </c>
      <c r="Z495" s="78" t="s">
        <v>117</v>
      </c>
      <c r="AA495" s="78" t="s">
        <v>121</v>
      </c>
      <c r="AB495" s="78">
        <v>3.0</v>
      </c>
      <c r="AC495" s="78" t="s">
        <v>117</v>
      </c>
      <c r="AD495" s="78" t="s">
        <v>4364</v>
      </c>
      <c r="AE495" s="78" t="s">
        <v>121</v>
      </c>
      <c r="AF495" s="78"/>
      <c r="AG495" s="78" t="s">
        <v>121</v>
      </c>
      <c r="AH495" s="78"/>
      <c r="AI495" s="78" t="s">
        <v>117</v>
      </c>
      <c r="AJ495" s="78" t="s">
        <v>121</v>
      </c>
      <c r="AK495" s="78" t="s">
        <v>117</v>
      </c>
      <c r="AL495" s="78" t="s">
        <v>137</v>
      </c>
      <c r="AM495" s="78" t="s">
        <v>354</v>
      </c>
      <c r="AN495" s="78" t="s">
        <v>121</v>
      </c>
      <c r="AO495" s="79"/>
      <c r="AP495" s="79"/>
      <c r="AQ495" s="78"/>
      <c r="AR495" s="78"/>
      <c r="AS495" s="78"/>
      <c r="AT495" s="78" t="s">
        <v>117</v>
      </c>
      <c r="AU495" s="78" t="s">
        <v>117</v>
      </c>
      <c r="AV495" s="78" t="s">
        <v>117</v>
      </c>
      <c r="AW495" s="78"/>
      <c r="AX495" s="79"/>
      <c r="AY495" s="79"/>
      <c r="AZ495" s="79"/>
      <c r="BA495" s="79"/>
      <c r="BB495" s="79"/>
      <c r="BC495" s="80"/>
    </row>
    <row r="496" ht="15.75" customHeight="1">
      <c r="A496" s="46" t="s">
        <v>4365</v>
      </c>
      <c r="B496" s="78"/>
      <c r="C496" s="78">
        <v>37.0</v>
      </c>
      <c r="D496" s="78" t="s">
        <v>4366</v>
      </c>
      <c r="E496" s="78" t="s">
        <v>4367</v>
      </c>
      <c r="F496" s="78" t="str">
        <f t="shared" si="1"/>
        <v>Siko Tupa</v>
      </c>
      <c r="G496" s="78" t="s">
        <v>1849</v>
      </c>
      <c r="H496" s="78" t="s">
        <v>4368</v>
      </c>
      <c r="I496" s="78" t="s">
        <v>163</v>
      </c>
      <c r="J496" s="81">
        <v>39392.0</v>
      </c>
      <c r="K496" s="46"/>
      <c r="L496" s="78" t="s">
        <v>676</v>
      </c>
      <c r="M496" s="78" t="s">
        <v>246</v>
      </c>
      <c r="N496" s="78" t="s">
        <v>42</v>
      </c>
      <c r="O496" s="78" t="s">
        <v>134</v>
      </c>
      <c r="P496" s="78"/>
      <c r="Q496" s="78" t="s">
        <v>44</v>
      </c>
      <c r="R496" s="78" t="s">
        <v>121</v>
      </c>
      <c r="S496" s="46"/>
      <c r="T496" s="83" t="s">
        <v>4369</v>
      </c>
      <c r="U496" s="83" t="s">
        <v>4369</v>
      </c>
      <c r="V496" s="83" t="s">
        <v>4370</v>
      </c>
      <c r="W496" s="78" t="s">
        <v>4371</v>
      </c>
      <c r="X496" s="78" t="s">
        <v>117</v>
      </c>
      <c r="Y496" s="78" t="s">
        <v>117</v>
      </c>
      <c r="Z496" s="78" t="s">
        <v>117</v>
      </c>
      <c r="AA496" s="78" t="s">
        <v>121</v>
      </c>
      <c r="AB496" s="78">
        <v>4.0</v>
      </c>
      <c r="AC496" s="78" t="s">
        <v>121</v>
      </c>
      <c r="AD496" s="78"/>
      <c r="AE496" s="78" t="s">
        <v>121</v>
      </c>
      <c r="AF496" s="78"/>
      <c r="AG496" s="78" t="s">
        <v>121</v>
      </c>
      <c r="AH496" s="78"/>
      <c r="AI496" s="78" t="s">
        <v>117</v>
      </c>
      <c r="AJ496" s="78" t="s">
        <v>117</v>
      </c>
      <c r="AK496" s="78" t="s">
        <v>121</v>
      </c>
      <c r="AL496" s="78" t="s">
        <v>122</v>
      </c>
      <c r="AM496" s="78" t="s">
        <v>221</v>
      </c>
      <c r="AN496" s="78" t="s">
        <v>121</v>
      </c>
      <c r="AO496" s="79"/>
      <c r="AP496" s="79"/>
      <c r="AQ496" s="78"/>
      <c r="AR496" s="78"/>
      <c r="AS496" s="78"/>
      <c r="AT496" s="78" t="s">
        <v>117</v>
      </c>
      <c r="AU496" s="78" t="s">
        <v>117</v>
      </c>
      <c r="AV496" s="78" t="s">
        <v>117</v>
      </c>
      <c r="AW496" s="78"/>
      <c r="AX496" s="79"/>
      <c r="AY496" s="79"/>
      <c r="AZ496" s="79"/>
      <c r="BA496" s="79"/>
      <c r="BB496" s="79"/>
      <c r="BC496" s="80"/>
    </row>
    <row r="497" ht="15.75" customHeight="1">
      <c r="A497" s="46" t="s">
        <v>4372</v>
      </c>
      <c r="B497" s="78"/>
      <c r="C497" s="78">
        <v>40.0</v>
      </c>
      <c r="D497" s="78" t="s">
        <v>4226</v>
      </c>
      <c r="E497" s="78" t="s">
        <v>4373</v>
      </c>
      <c r="F497" s="78" t="str">
        <f t="shared" si="1"/>
        <v>Akhona Bekizulu</v>
      </c>
      <c r="G497" s="78" t="s">
        <v>1849</v>
      </c>
      <c r="H497" s="78" t="s">
        <v>4374</v>
      </c>
      <c r="I497" s="78" t="s">
        <v>111</v>
      </c>
      <c r="J497" s="78" t="s">
        <v>2605</v>
      </c>
      <c r="K497" s="83" t="s">
        <v>4375</v>
      </c>
      <c r="L497" s="78" t="s">
        <v>1128</v>
      </c>
      <c r="M497" s="78" t="s">
        <v>115</v>
      </c>
      <c r="N497" s="78" t="s">
        <v>3</v>
      </c>
      <c r="O497" s="78" t="s">
        <v>230</v>
      </c>
      <c r="P497" s="78"/>
      <c r="Q497" s="78" t="s">
        <v>44</v>
      </c>
      <c r="R497" s="78" t="s">
        <v>121</v>
      </c>
      <c r="S497" s="46"/>
      <c r="T497" s="83" t="s">
        <v>4376</v>
      </c>
      <c r="U497" s="83" t="s">
        <v>4376</v>
      </c>
      <c r="V497" s="83" t="s">
        <v>4377</v>
      </c>
      <c r="W497" s="78" t="s">
        <v>4378</v>
      </c>
      <c r="X497" s="78" t="s">
        <v>117</v>
      </c>
      <c r="Y497" s="78" t="s">
        <v>117</v>
      </c>
      <c r="Z497" s="78" t="s">
        <v>117</v>
      </c>
      <c r="AA497" s="78" t="s">
        <v>121</v>
      </c>
      <c r="AB497" s="78">
        <v>9.0</v>
      </c>
      <c r="AC497" s="78" t="s">
        <v>117</v>
      </c>
      <c r="AD497" s="78" t="s">
        <v>4379</v>
      </c>
      <c r="AE497" s="78" t="s">
        <v>121</v>
      </c>
      <c r="AF497" s="78"/>
      <c r="AG497" s="78" t="s">
        <v>117</v>
      </c>
      <c r="AH497" s="78" t="s">
        <v>4303</v>
      </c>
      <c r="AI497" s="78" t="s">
        <v>117</v>
      </c>
      <c r="AJ497" s="78" t="s">
        <v>121</v>
      </c>
      <c r="AK497" s="78" t="s">
        <v>117</v>
      </c>
      <c r="AL497" s="78" t="s">
        <v>137</v>
      </c>
      <c r="AM497" s="78" t="s">
        <v>138</v>
      </c>
      <c r="AN497" s="78" t="s">
        <v>121</v>
      </c>
      <c r="AO497" s="79"/>
      <c r="AP497" s="79"/>
      <c r="AQ497" s="78" t="s">
        <v>4380</v>
      </c>
      <c r="AR497" s="78" t="s">
        <v>4381</v>
      </c>
      <c r="AS497" s="78"/>
      <c r="AT497" s="78" t="s">
        <v>117</v>
      </c>
      <c r="AU497" s="78" t="s">
        <v>117</v>
      </c>
      <c r="AV497" s="78" t="s">
        <v>117</v>
      </c>
      <c r="AW497" s="78"/>
      <c r="AX497" s="79"/>
      <c r="AY497" s="79"/>
      <c r="AZ497" s="79"/>
      <c r="BA497" s="79"/>
      <c r="BB497" s="79"/>
      <c r="BC497" s="80"/>
    </row>
    <row r="498" ht="15.75" customHeight="1">
      <c r="A498" s="46" t="s">
        <v>4382</v>
      </c>
      <c r="B498" s="78"/>
      <c r="C498" s="78">
        <v>37.0</v>
      </c>
      <c r="D498" s="78" t="s">
        <v>1884</v>
      </c>
      <c r="E498" s="78" t="s">
        <v>4383</v>
      </c>
      <c r="F498" s="78" t="str">
        <f t="shared" si="1"/>
        <v>Lisakhanya Bojo</v>
      </c>
      <c r="G498" s="78" t="s">
        <v>1849</v>
      </c>
      <c r="H498" s="78" t="s">
        <v>4384</v>
      </c>
      <c r="I498" s="78" t="s">
        <v>111</v>
      </c>
      <c r="J498" s="81">
        <v>39393.0</v>
      </c>
      <c r="K498" s="46"/>
      <c r="L498" s="78" t="s">
        <v>1128</v>
      </c>
      <c r="M498" s="78" t="s">
        <v>115</v>
      </c>
      <c r="N498" s="78" t="s">
        <v>3</v>
      </c>
      <c r="O498" s="78" t="s">
        <v>134</v>
      </c>
      <c r="P498" s="78"/>
      <c r="Q498" s="78" t="s">
        <v>44</v>
      </c>
      <c r="R498" s="78" t="s">
        <v>121</v>
      </c>
      <c r="S498" s="46"/>
      <c r="T498" s="83" t="s">
        <v>4385</v>
      </c>
      <c r="U498" s="83" t="s">
        <v>4385</v>
      </c>
      <c r="V498" s="46"/>
      <c r="W498" s="78" t="s">
        <v>4386</v>
      </c>
      <c r="X498" s="78" t="s">
        <v>121</v>
      </c>
      <c r="Y498" s="78" t="s">
        <v>121</v>
      </c>
      <c r="Z498" s="78" t="s">
        <v>121</v>
      </c>
      <c r="AA498" s="78" t="s">
        <v>121</v>
      </c>
      <c r="AB498" s="78">
        <v>4.0</v>
      </c>
      <c r="AC498" s="78" t="s">
        <v>121</v>
      </c>
      <c r="AD498" s="78"/>
      <c r="AE498" s="78" t="s">
        <v>121</v>
      </c>
      <c r="AF498" s="78"/>
      <c r="AG498" s="78" t="s">
        <v>121</v>
      </c>
      <c r="AH498" s="78"/>
      <c r="AI498" s="78" t="s">
        <v>121</v>
      </c>
      <c r="AJ498" s="78" t="s">
        <v>121</v>
      </c>
      <c r="AK498" s="78" t="s">
        <v>121</v>
      </c>
      <c r="AL498" s="78" t="s">
        <v>122</v>
      </c>
      <c r="AM498" s="78" t="s">
        <v>138</v>
      </c>
      <c r="AN498" s="78" t="s">
        <v>121</v>
      </c>
      <c r="AO498" s="79"/>
      <c r="AP498" s="79"/>
      <c r="AQ498" s="78" t="s">
        <v>4387</v>
      </c>
      <c r="AR498" s="78" t="s">
        <v>4388</v>
      </c>
      <c r="AS498" s="78" t="s">
        <v>368</v>
      </c>
      <c r="AT498" s="78" t="s">
        <v>117</v>
      </c>
      <c r="AU498" s="78" t="s">
        <v>117</v>
      </c>
      <c r="AV498" s="78" t="s">
        <v>117</v>
      </c>
      <c r="AW498" s="78"/>
      <c r="AX498" s="79"/>
      <c r="AY498" s="79"/>
      <c r="AZ498" s="79"/>
      <c r="BA498" s="79"/>
      <c r="BB498" s="79"/>
      <c r="BC498" s="80"/>
    </row>
    <row r="499" ht="15.75" customHeight="1">
      <c r="A499" s="46" t="s">
        <v>4389</v>
      </c>
      <c r="B499" s="78"/>
      <c r="C499" s="78">
        <v>36.0</v>
      </c>
      <c r="D499" s="78" t="s">
        <v>1393</v>
      </c>
      <c r="E499" s="78" t="s">
        <v>4390</v>
      </c>
      <c r="F499" s="78" t="str">
        <f t="shared" si="1"/>
        <v>Iviwe Mabongo</v>
      </c>
      <c r="G499" s="78" t="s">
        <v>1849</v>
      </c>
      <c r="H499" s="78" t="s">
        <v>4391</v>
      </c>
      <c r="I499" s="78" t="s">
        <v>163</v>
      </c>
      <c r="J499" s="78" t="s">
        <v>2332</v>
      </c>
      <c r="K499" s="83" t="s">
        <v>4392</v>
      </c>
      <c r="L499" s="78" t="s">
        <v>1128</v>
      </c>
      <c r="M499" s="78" t="s">
        <v>115</v>
      </c>
      <c r="N499" s="78" t="s">
        <v>3</v>
      </c>
      <c r="O499" s="78" t="s">
        <v>134</v>
      </c>
      <c r="P499" s="78"/>
      <c r="Q499" s="78" t="s">
        <v>44</v>
      </c>
      <c r="R499" s="78" t="s">
        <v>121</v>
      </c>
      <c r="S499" s="46"/>
      <c r="T499" s="83" t="s">
        <v>4393</v>
      </c>
      <c r="U499" s="83" t="s">
        <v>4394</v>
      </c>
      <c r="V499" s="83" t="s">
        <v>4393</v>
      </c>
      <c r="W499" s="78" t="s">
        <v>4395</v>
      </c>
      <c r="X499" s="78" t="s">
        <v>117</v>
      </c>
      <c r="Y499" s="78" t="s">
        <v>121</v>
      </c>
      <c r="Z499" s="78" t="s">
        <v>117</v>
      </c>
      <c r="AA499" s="78" t="s">
        <v>121</v>
      </c>
      <c r="AB499" s="78">
        <v>6.0</v>
      </c>
      <c r="AC499" s="78" t="s">
        <v>121</v>
      </c>
      <c r="AD499" s="78"/>
      <c r="AE499" s="78" t="s">
        <v>121</v>
      </c>
      <c r="AF499" s="78"/>
      <c r="AG499" s="78" t="s">
        <v>121</v>
      </c>
      <c r="AH499" s="78"/>
      <c r="AI499" s="78" t="s">
        <v>117</v>
      </c>
      <c r="AJ499" s="78" t="s">
        <v>121</v>
      </c>
      <c r="AK499" s="78" t="s">
        <v>117</v>
      </c>
      <c r="AL499" s="78" t="s">
        <v>137</v>
      </c>
      <c r="AM499" s="78" t="s">
        <v>138</v>
      </c>
      <c r="AN499" s="78" t="s">
        <v>121</v>
      </c>
      <c r="AO499" s="79"/>
      <c r="AP499" s="79"/>
      <c r="AQ499" s="78"/>
      <c r="AR499" s="78"/>
      <c r="AS499" s="78"/>
      <c r="AT499" s="78" t="s">
        <v>117</v>
      </c>
      <c r="AU499" s="78" t="s">
        <v>117</v>
      </c>
      <c r="AV499" s="78" t="s">
        <v>117</v>
      </c>
      <c r="AW499" s="78"/>
      <c r="AX499" s="79"/>
      <c r="AY499" s="79"/>
      <c r="AZ499" s="79"/>
      <c r="BA499" s="79"/>
      <c r="BB499" s="79"/>
      <c r="BC499" s="80"/>
    </row>
    <row r="500" ht="15.75" customHeight="1">
      <c r="A500" s="46" t="s">
        <v>4396</v>
      </c>
      <c r="B500" s="78"/>
      <c r="C500" s="78">
        <v>38.0</v>
      </c>
      <c r="D500" s="78" t="s">
        <v>4397</v>
      </c>
      <c r="E500" s="78" t="s">
        <v>4398</v>
      </c>
      <c r="F500" s="78" t="str">
        <f t="shared" si="1"/>
        <v>Sinokhanyo Mama</v>
      </c>
      <c r="G500" s="78" t="s">
        <v>1849</v>
      </c>
      <c r="H500" s="78" t="s">
        <v>4399</v>
      </c>
      <c r="I500" s="78" t="s">
        <v>111</v>
      </c>
      <c r="J500" s="78" t="s">
        <v>4400</v>
      </c>
      <c r="K500" s="83" t="s">
        <v>4401</v>
      </c>
      <c r="L500" s="78" t="s">
        <v>1128</v>
      </c>
      <c r="M500" s="78" t="s">
        <v>115</v>
      </c>
      <c r="N500" s="78" t="s">
        <v>3</v>
      </c>
      <c r="O500" s="78" t="s">
        <v>4402</v>
      </c>
      <c r="P500" s="78"/>
      <c r="Q500" s="78" t="s">
        <v>44</v>
      </c>
      <c r="R500" s="78" t="s">
        <v>121</v>
      </c>
      <c r="S500" s="46"/>
      <c r="T500" s="83" t="s">
        <v>4403</v>
      </c>
      <c r="U500" s="83" t="s">
        <v>4404</v>
      </c>
      <c r="V500" s="83" t="s">
        <v>4405</v>
      </c>
      <c r="W500" s="78" t="s">
        <v>4406</v>
      </c>
      <c r="X500" s="78" t="s">
        <v>117</v>
      </c>
      <c r="Y500" s="78" t="s">
        <v>117</v>
      </c>
      <c r="Z500" s="78" t="s">
        <v>117</v>
      </c>
      <c r="AA500" s="78" t="s">
        <v>121</v>
      </c>
      <c r="AB500" s="78">
        <v>6.0</v>
      </c>
      <c r="AC500" s="78" t="s">
        <v>121</v>
      </c>
      <c r="AD500" s="78"/>
      <c r="AE500" s="78" t="s">
        <v>117</v>
      </c>
      <c r="AF500" s="78" t="s">
        <v>4407</v>
      </c>
      <c r="AG500" s="78" t="s">
        <v>117</v>
      </c>
      <c r="AH500" s="78" t="s">
        <v>4303</v>
      </c>
      <c r="AI500" s="78" t="s">
        <v>117</v>
      </c>
      <c r="AJ500" s="78" t="s">
        <v>121</v>
      </c>
      <c r="AK500" s="78" t="s">
        <v>121</v>
      </c>
      <c r="AL500" s="78" t="s">
        <v>122</v>
      </c>
      <c r="AM500" s="78" t="s">
        <v>138</v>
      </c>
      <c r="AN500" s="78" t="s">
        <v>121</v>
      </c>
      <c r="AO500" s="79"/>
      <c r="AP500" s="79"/>
      <c r="AQ500" s="78" t="s">
        <v>139</v>
      </c>
      <c r="AR500" s="78" t="s">
        <v>318</v>
      </c>
      <c r="AS500" s="78" t="s">
        <v>4408</v>
      </c>
      <c r="AT500" s="78" t="s">
        <v>117</v>
      </c>
      <c r="AU500" s="78" t="s">
        <v>117</v>
      </c>
      <c r="AV500" s="78" t="s">
        <v>117</v>
      </c>
      <c r="AW500" s="78"/>
      <c r="AX500" s="79"/>
      <c r="AY500" s="79"/>
      <c r="AZ500" s="79"/>
      <c r="BA500" s="79"/>
      <c r="BB500" s="79"/>
      <c r="BC500" s="80"/>
    </row>
    <row r="501" ht="15.75" customHeight="1">
      <c r="A501" s="46" t="s">
        <v>4409</v>
      </c>
      <c r="B501" s="78"/>
      <c r="C501" s="78">
        <v>38.0</v>
      </c>
      <c r="D501" s="78" t="s">
        <v>4410</v>
      </c>
      <c r="E501" s="78" t="s">
        <v>4411</v>
      </c>
      <c r="F501" s="78" t="str">
        <f t="shared" si="1"/>
        <v>Angeline Shifnarine Melanie</v>
      </c>
      <c r="G501" s="78" t="s">
        <v>1849</v>
      </c>
      <c r="H501" s="78" t="s">
        <v>4412</v>
      </c>
      <c r="I501" s="78" t="s">
        <v>111</v>
      </c>
      <c r="J501" s="81">
        <v>39726.0</v>
      </c>
      <c r="K501" s="83" t="s">
        <v>4413</v>
      </c>
      <c r="L501" s="78" t="s">
        <v>1128</v>
      </c>
      <c r="M501" s="78" t="s">
        <v>115</v>
      </c>
      <c r="N501" s="78" t="s">
        <v>3</v>
      </c>
      <c r="O501" s="78" t="s">
        <v>134</v>
      </c>
      <c r="P501" s="78"/>
      <c r="Q501" s="78" t="s">
        <v>44</v>
      </c>
      <c r="R501" s="78" t="s">
        <v>121</v>
      </c>
      <c r="S501" s="46"/>
      <c r="T501" s="83" t="s">
        <v>4414</v>
      </c>
      <c r="U501" s="83" t="s">
        <v>4414</v>
      </c>
      <c r="V501" s="46"/>
      <c r="W501" s="78" t="s">
        <v>4415</v>
      </c>
      <c r="X501" s="78" t="s">
        <v>117</v>
      </c>
      <c r="Y501" s="78" t="s">
        <v>117</v>
      </c>
      <c r="Z501" s="78" t="s">
        <v>117</v>
      </c>
      <c r="AA501" s="78" t="s">
        <v>117</v>
      </c>
      <c r="AB501" s="78">
        <v>8.0</v>
      </c>
      <c r="AC501" s="78" t="s">
        <v>117</v>
      </c>
      <c r="AD501" s="78" t="s">
        <v>4337</v>
      </c>
      <c r="AE501" s="78" t="s">
        <v>117</v>
      </c>
      <c r="AF501" s="78" t="s">
        <v>4416</v>
      </c>
      <c r="AG501" s="78" t="s">
        <v>117</v>
      </c>
      <c r="AH501" s="78" t="s">
        <v>980</v>
      </c>
      <c r="AI501" s="78" t="s">
        <v>117</v>
      </c>
      <c r="AJ501" s="78" t="s">
        <v>117</v>
      </c>
      <c r="AK501" s="78" t="s">
        <v>121</v>
      </c>
      <c r="AL501" s="78" t="s">
        <v>122</v>
      </c>
      <c r="AM501" s="78" t="s">
        <v>123</v>
      </c>
      <c r="AN501" s="78" t="s">
        <v>121</v>
      </c>
      <c r="AO501" s="79"/>
      <c r="AP501" s="79"/>
      <c r="AQ501" s="78" t="s">
        <v>237</v>
      </c>
      <c r="AR501" s="78"/>
      <c r="AS501" s="78"/>
      <c r="AT501" s="78" t="s">
        <v>117</v>
      </c>
      <c r="AU501" s="78" t="s">
        <v>117</v>
      </c>
      <c r="AV501" s="78" t="s">
        <v>117</v>
      </c>
      <c r="AW501" s="78"/>
      <c r="AX501" s="79"/>
      <c r="AY501" s="79"/>
      <c r="AZ501" s="79"/>
      <c r="BA501" s="79"/>
      <c r="BB501" s="79"/>
      <c r="BC501" s="80"/>
    </row>
    <row r="502" ht="15.75" customHeight="1">
      <c r="A502" s="46" t="s">
        <v>4417</v>
      </c>
      <c r="B502" s="78"/>
      <c r="C502" s="78">
        <v>37.0</v>
      </c>
      <c r="D502" s="78" t="s">
        <v>4418</v>
      </c>
      <c r="E502" s="78" t="s">
        <v>4419</v>
      </c>
      <c r="F502" s="78" t="str">
        <f t="shared" si="1"/>
        <v>Khazimla Mnyungula</v>
      </c>
      <c r="G502" s="78" t="s">
        <v>1849</v>
      </c>
      <c r="H502" s="78" t="s">
        <v>4420</v>
      </c>
      <c r="I502" s="78" t="s">
        <v>111</v>
      </c>
      <c r="J502" s="78" t="s">
        <v>1649</v>
      </c>
      <c r="K502" s="83" t="s">
        <v>4421</v>
      </c>
      <c r="L502" s="78" t="s">
        <v>1128</v>
      </c>
      <c r="M502" s="78" t="s">
        <v>115</v>
      </c>
      <c r="N502" s="78" t="s">
        <v>3</v>
      </c>
      <c r="O502" s="78" t="s">
        <v>230</v>
      </c>
      <c r="P502" s="78"/>
      <c r="Q502" s="78" t="s">
        <v>44</v>
      </c>
      <c r="R502" s="78" t="s">
        <v>121</v>
      </c>
      <c r="S502" s="46"/>
      <c r="T502" s="83" t="s">
        <v>4422</v>
      </c>
      <c r="U502" s="83" t="s">
        <v>4422</v>
      </c>
      <c r="V502" s="83" t="s">
        <v>4422</v>
      </c>
      <c r="W502" s="78" t="s">
        <v>4423</v>
      </c>
      <c r="X502" s="78" t="s">
        <v>117</v>
      </c>
      <c r="Y502" s="78" t="s">
        <v>117</v>
      </c>
      <c r="Z502" s="78" t="s">
        <v>117</v>
      </c>
      <c r="AA502" s="78" t="s">
        <v>121</v>
      </c>
      <c r="AB502" s="78">
        <v>4.0</v>
      </c>
      <c r="AC502" s="78" t="s">
        <v>121</v>
      </c>
      <c r="AD502" s="78"/>
      <c r="AE502" s="78" t="s">
        <v>121</v>
      </c>
      <c r="AF502" s="78"/>
      <c r="AG502" s="78" t="s">
        <v>121</v>
      </c>
      <c r="AH502" s="78"/>
      <c r="AI502" s="78" t="s">
        <v>117</v>
      </c>
      <c r="AJ502" s="78" t="s">
        <v>121</v>
      </c>
      <c r="AK502" s="78" t="s">
        <v>117</v>
      </c>
      <c r="AL502" s="78" t="s">
        <v>137</v>
      </c>
      <c r="AM502" s="78" t="s">
        <v>138</v>
      </c>
      <c r="AN502" s="78" t="s">
        <v>121</v>
      </c>
      <c r="AO502" s="79"/>
      <c r="AP502" s="79"/>
      <c r="AQ502" s="78" t="s">
        <v>4424</v>
      </c>
      <c r="AR502" s="78" t="s">
        <v>4425</v>
      </c>
      <c r="AS502" s="78" t="s">
        <v>318</v>
      </c>
      <c r="AT502" s="78" t="s">
        <v>117</v>
      </c>
      <c r="AU502" s="78" t="s">
        <v>117</v>
      </c>
      <c r="AV502" s="78" t="s">
        <v>117</v>
      </c>
      <c r="AW502" s="78"/>
      <c r="AX502" s="79"/>
      <c r="AY502" s="79"/>
      <c r="AZ502" s="79"/>
      <c r="BA502" s="79"/>
      <c r="BB502" s="79"/>
      <c r="BC502" s="80"/>
    </row>
    <row r="503" ht="15.75" customHeight="1">
      <c r="A503" s="46" t="s">
        <v>4426</v>
      </c>
      <c r="B503" s="78"/>
      <c r="C503" s="78">
        <v>36.0</v>
      </c>
      <c r="D503" s="78" t="s">
        <v>4427</v>
      </c>
      <c r="E503" s="78" t="s">
        <v>4428</v>
      </c>
      <c r="F503" s="78" t="str">
        <f t="shared" si="1"/>
        <v>Alime Ncazela</v>
      </c>
      <c r="G503" s="78" t="s">
        <v>1849</v>
      </c>
      <c r="H503" s="78" t="s">
        <v>4429</v>
      </c>
      <c r="I503" s="78" t="s">
        <v>163</v>
      </c>
      <c r="J503" s="81">
        <v>39451.0</v>
      </c>
      <c r="K503" s="83" t="s">
        <v>4430</v>
      </c>
      <c r="L503" s="78" t="s">
        <v>1128</v>
      </c>
      <c r="M503" s="78" t="s">
        <v>115</v>
      </c>
      <c r="N503" s="78" t="s">
        <v>3</v>
      </c>
      <c r="O503" s="78" t="s">
        <v>4431</v>
      </c>
      <c r="P503" s="78"/>
      <c r="Q503" s="78" t="s">
        <v>44</v>
      </c>
      <c r="R503" s="78" t="s">
        <v>121</v>
      </c>
      <c r="S503" s="46"/>
      <c r="T503" s="83" t="s">
        <v>4432</v>
      </c>
      <c r="U503" s="83" t="s">
        <v>4432</v>
      </c>
      <c r="V503" s="83" t="s">
        <v>4432</v>
      </c>
      <c r="W503" s="78">
        <v>40771.0</v>
      </c>
      <c r="X503" s="78" t="s">
        <v>117</v>
      </c>
      <c r="Y503" s="78" t="s">
        <v>117</v>
      </c>
      <c r="Z503" s="78" t="s">
        <v>117</v>
      </c>
      <c r="AA503" s="78" t="s">
        <v>121</v>
      </c>
      <c r="AB503" s="78">
        <v>5.0</v>
      </c>
      <c r="AC503" s="78" t="s">
        <v>121</v>
      </c>
      <c r="AD503" s="78"/>
      <c r="AE503" s="78" t="s">
        <v>121</v>
      </c>
      <c r="AF503" s="78"/>
      <c r="AG503" s="78" t="s">
        <v>121</v>
      </c>
      <c r="AH503" s="78"/>
      <c r="AI503" s="78" t="s">
        <v>117</v>
      </c>
      <c r="AJ503" s="78" t="s">
        <v>121</v>
      </c>
      <c r="AK503" s="78" t="s">
        <v>121</v>
      </c>
      <c r="AL503" s="78" t="s">
        <v>122</v>
      </c>
      <c r="AM503" s="78" t="s">
        <v>221</v>
      </c>
      <c r="AN503" s="78" t="s">
        <v>121</v>
      </c>
      <c r="AO503" s="79"/>
      <c r="AP503" s="79"/>
      <c r="AQ503" s="78" t="s">
        <v>406</v>
      </c>
      <c r="AR503" s="78" t="s">
        <v>4433</v>
      </c>
      <c r="AS503" s="78" t="s">
        <v>4434</v>
      </c>
      <c r="AT503" s="78" t="s">
        <v>117</v>
      </c>
      <c r="AU503" s="78" t="s">
        <v>117</v>
      </c>
      <c r="AV503" s="78" t="s">
        <v>117</v>
      </c>
      <c r="AW503" s="78"/>
      <c r="AX503" s="79"/>
      <c r="AY503" s="79"/>
      <c r="AZ503" s="79"/>
      <c r="BA503" s="79"/>
      <c r="BB503" s="79"/>
      <c r="BC503" s="80"/>
    </row>
    <row r="504" ht="15.75" customHeight="1">
      <c r="A504" s="46" t="s">
        <v>4435</v>
      </c>
      <c r="B504" s="78"/>
      <c r="C504" s="78">
        <v>40.0</v>
      </c>
      <c r="D504" s="78" t="s">
        <v>1756</v>
      </c>
      <c r="E504" s="78" t="s">
        <v>4436</v>
      </c>
      <c r="F504" s="78" t="str">
        <f t="shared" si="1"/>
        <v>Likhona Ngxekevu</v>
      </c>
      <c r="G504" s="78" t="s">
        <v>1849</v>
      </c>
      <c r="H504" s="78" t="s">
        <v>4437</v>
      </c>
      <c r="I504" s="78" t="s">
        <v>163</v>
      </c>
      <c r="J504" s="78" t="s">
        <v>1700</v>
      </c>
      <c r="K504" s="83" t="s">
        <v>4438</v>
      </c>
      <c r="L504" s="78" t="s">
        <v>1128</v>
      </c>
      <c r="M504" s="78" t="s">
        <v>115</v>
      </c>
      <c r="N504" s="78" t="s">
        <v>3</v>
      </c>
      <c r="O504" s="78" t="s">
        <v>4431</v>
      </c>
      <c r="P504" s="78"/>
      <c r="Q504" s="78" t="s">
        <v>44</v>
      </c>
      <c r="R504" s="78" t="s">
        <v>121</v>
      </c>
      <c r="S504" s="46"/>
      <c r="T504" s="83" t="s">
        <v>4439</v>
      </c>
      <c r="U504" s="83" t="s">
        <v>4439</v>
      </c>
      <c r="V504" s="83" t="s">
        <v>4440</v>
      </c>
      <c r="W504" s="78" t="s">
        <v>4441</v>
      </c>
      <c r="X504" s="78" t="s">
        <v>117</v>
      </c>
      <c r="Y504" s="78" t="s">
        <v>117</v>
      </c>
      <c r="Z504" s="78" t="s">
        <v>117</v>
      </c>
      <c r="AA504" s="78" t="s">
        <v>117</v>
      </c>
      <c r="AB504" s="78">
        <v>4.0</v>
      </c>
      <c r="AC504" s="78" t="s">
        <v>121</v>
      </c>
      <c r="AD504" s="78"/>
      <c r="AE504" s="78" t="s">
        <v>117</v>
      </c>
      <c r="AF504" s="78" t="s">
        <v>4442</v>
      </c>
      <c r="AG504" s="78" t="s">
        <v>117</v>
      </c>
      <c r="AH504" s="78" t="s">
        <v>4442</v>
      </c>
      <c r="AI504" s="78" t="s">
        <v>121</v>
      </c>
      <c r="AJ504" s="78" t="s">
        <v>117</v>
      </c>
      <c r="AK504" s="78" t="s">
        <v>121</v>
      </c>
      <c r="AL504" s="78" t="s">
        <v>122</v>
      </c>
      <c r="AM504" s="78" t="s">
        <v>138</v>
      </c>
      <c r="AN504" s="78" t="s">
        <v>121</v>
      </c>
      <c r="AO504" s="79"/>
      <c r="AP504" s="79"/>
      <c r="AQ504" s="78" t="s">
        <v>4443</v>
      </c>
      <c r="AR504" s="78" t="s">
        <v>4444</v>
      </c>
      <c r="AS504" s="78" t="s">
        <v>4445</v>
      </c>
      <c r="AT504" s="78" t="s">
        <v>117</v>
      </c>
      <c r="AU504" s="78" t="s">
        <v>117</v>
      </c>
      <c r="AV504" s="78" t="s">
        <v>117</v>
      </c>
      <c r="AW504" s="78"/>
      <c r="AX504" s="79"/>
      <c r="AY504" s="79"/>
      <c r="AZ504" s="79"/>
      <c r="BA504" s="79"/>
      <c r="BB504" s="79"/>
      <c r="BC504" s="80"/>
    </row>
    <row r="505" ht="15.75" customHeight="1">
      <c r="A505" s="46" t="s">
        <v>4446</v>
      </c>
      <c r="B505" s="78"/>
      <c r="C505" s="78">
        <v>40.0</v>
      </c>
      <c r="D505" s="78" t="s">
        <v>4447</v>
      </c>
      <c r="E505" s="78" t="s">
        <v>4448</v>
      </c>
      <c r="F505" s="78" t="str">
        <f t="shared" si="1"/>
        <v>Boniswa Nogaya</v>
      </c>
      <c r="G505" s="78" t="s">
        <v>1849</v>
      </c>
      <c r="H505" s="78" t="s">
        <v>4449</v>
      </c>
      <c r="I505" s="78" t="s">
        <v>111</v>
      </c>
      <c r="J505" s="81">
        <v>38240.0</v>
      </c>
      <c r="K505" s="83" t="s">
        <v>4450</v>
      </c>
      <c r="L505" s="78" t="s">
        <v>1128</v>
      </c>
      <c r="M505" s="78" t="s">
        <v>115</v>
      </c>
      <c r="N505" s="78" t="s">
        <v>3</v>
      </c>
      <c r="O505" s="78" t="s">
        <v>230</v>
      </c>
      <c r="P505" s="78"/>
      <c r="Q505" s="78" t="s">
        <v>44</v>
      </c>
      <c r="R505" s="78" t="s">
        <v>121</v>
      </c>
      <c r="S505" s="46"/>
      <c r="T505" s="83" t="s">
        <v>4451</v>
      </c>
      <c r="U505" s="83" t="s">
        <v>4452</v>
      </c>
      <c r="V505" s="46"/>
      <c r="W505" s="78" t="s">
        <v>4453</v>
      </c>
      <c r="X505" s="78" t="s">
        <v>117</v>
      </c>
      <c r="Y505" s="78" t="s">
        <v>117</v>
      </c>
      <c r="Z505" s="78" t="s">
        <v>117</v>
      </c>
      <c r="AA505" s="78" t="s">
        <v>121</v>
      </c>
      <c r="AB505" s="78">
        <v>7.0</v>
      </c>
      <c r="AC505" s="78" t="s">
        <v>121</v>
      </c>
      <c r="AD505" s="78"/>
      <c r="AE505" s="78" t="s">
        <v>121</v>
      </c>
      <c r="AF505" s="78"/>
      <c r="AG505" s="78" t="s">
        <v>121</v>
      </c>
      <c r="AH505" s="78"/>
      <c r="AI505" s="78" t="s">
        <v>117</v>
      </c>
      <c r="AJ505" s="78" t="s">
        <v>121</v>
      </c>
      <c r="AK505" s="78" t="s">
        <v>117</v>
      </c>
      <c r="AL505" s="78" t="s">
        <v>137</v>
      </c>
      <c r="AM505" s="78" t="s">
        <v>221</v>
      </c>
      <c r="AN505" s="78" t="s">
        <v>121</v>
      </c>
      <c r="AO505" s="79"/>
      <c r="AP505" s="79"/>
      <c r="AQ505" s="78" t="s">
        <v>981</v>
      </c>
      <c r="AR505" s="78" t="s">
        <v>4454</v>
      </c>
      <c r="AS505" s="78" t="s">
        <v>1447</v>
      </c>
      <c r="AT505" s="78" t="s">
        <v>117</v>
      </c>
      <c r="AU505" s="78" t="s">
        <v>117</v>
      </c>
      <c r="AV505" s="78" t="s">
        <v>117</v>
      </c>
      <c r="AW505" s="78"/>
      <c r="AX505" s="79"/>
      <c r="AY505" s="79"/>
      <c r="AZ505" s="79"/>
      <c r="BA505" s="79"/>
      <c r="BB505" s="79"/>
      <c r="BC505" s="80"/>
    </row>
    <row r="506" ht="15.75" customHeight="1">
      <c r="A506" s="46" t="s">
        <v>4455</v>
      </c>
      <c r="B506" s="78"/>
      <c r="C506" s="78">
        <v>44.0</v>
      </c>
      <c r="D506" s="78" t="s">
        <v>4456</v>
      </c>
      <c r="E506" s="78" t="s">
        <v>775</v>
      </c>
      <c r="F506" s="78" t="str">
        <f t="shared" si="1"/>
        <v>Avuyile  Charles</v>
      </c>
      <c r="G506" s="78" t="s">
        <v>1849</v>
      </c>
      <c r="H506" s="78" t="s">
        <v>4457</v>
      </c>
      <c r="I506" s="78"/>
      <c r="J506" s="78"/>
      <c r="K506" s="46" t="s">
        <v>4458</v>
      </c>
      <c r="L506" s="78" t="s">
        <v>779</v>
      </c>
      <c r="M506" s="78" t="s">
        <v>271</v>
      </c>
      <c r="N506" s="78" t="s">
        <v>3</v>
      </c>
      <c r="O506" s="78" t="s">
        <v>166</v>
      </c>
      <c r="P506" s="78"/>
      <c r="Q506" s="78" t="s">
        <v>48</v>
      </c>
      <c r="R506" s="78" t="s">
        <v>121</v>
      </c>
      <c r="S506" s="46"/>
      <c r="T506" s="46" t="s">
        <v>4459</v>
      </c>
      <c r="U506" s="46" t="s">
        <v>4459</v>
      </c>
      <c r="V506" s="46" t="s">
        <v>4460</v>
      </c>
      <c r="W506" s="78" t="s">
        <v>4461</v>
      </c>
      <c r="X506" s="78" t="s">
        <v>117</v>
      </c>
      <c r="Y506" s="78" t="s">
        <v>117</v>
      </c>
      <c r="Z506" s="78" t="s">
        <v>117</v>
      </c>
      <c r="AA506" s="78" t="s">
        <v>117</v>
      </c>
      <c r="AB506" s="78">
        <v>4.0</v>
      </c>
      <c r="AC506" s="78" t="s">
        <v>121</v>
      </c>
      <c r="AD506" s="78"/>
      <c r="AE506" s="78" t="s">
        <v>117</v>
      </c>
      <c r="AF506" s="78" t="s">
        <v>4462</v>
      </c>
      <c r="AG506" s="78" t="s">
        <v>121</v>
      </c>
      <c r="AH506" s="78"/>
      <c r="AI506" s="78" t="s">
        <v>117</v>
      </c>
      <c r="AJ506" s="78" t="s">
        <v>117</v>
      </c>
      <c r="AK506" s="78" t="s">
        <v>121</v>
      </c>
      <c r="AL506" s="78" t="s">
        <v>122</v>
      </c>
      <c r="AM506" s="78" t="s">
        <v>138</v>
      </c>
      <c r="AN506" s="78" t="s">
        <v>117</v>
      </c>
      <c r="AO506" s="78" t="s">
        <v>23</v>
      </c>
      <c r="AP506" s="79"/>
      <c r="AQ506" s="78"/>
      <c r="AR506" s="78"/>
      <c r="AS506" s="78"/>
      <c r="AT506" s="78" t="s">
        <v>117</v>
      </c>
      <c r="AU506" s="78"/>
      <c r="AV506" s="78" t="s">
        <v>117</v>
      </c>
      <c r="AW506" s="78"/>
      <c r="AX506" s="79"/>
      <c r="AY506" s="79"/>
      <c r="AZ506" s="79"/>
      <c r="BA506" s="79"/>
      <c r="BB506" s="79"/>
      <c r="BC506" s="80"/>
    </row>
    <row r="507" ht="15.75" customHeight="1">
      <c r="A507" s="46" t="s">
        <v>4463</v>
      </c>
      <c r="B507" s="78"/>
      <c r="C507" s="78">
        <v>42.0</v>
      </c>
      <c r="D507" s="78" t="s">
        <v>4464</v>
      </c>
      <c r="E507" s="78" t="s">
        <v>4465</v>
      </c>
      <c r="F507" s="78" t="str">
        <f t="shared" si="1"/>
        <v>Kamva Dzena</v>
      </c>
      <c r="G507" s="78" t="s">
        <v>1849</v>
      </c>
      <c r="H507" s="78" t="s">
        <v>4466</v>
      </c>
      <c r="I507" s="78"/>
      <c r="J507" s="81">
        <v>39635.0</v>
      </c>
      <c r="K507" s="46" t="s">
        <v>4467</v>
      </c>
      <c r="L507" s="78" t="s">
        <v>779</v>
      </c>
      <c r="M507" s="78" t="s">
        <v>271</v>
      </c>
      <c r="N507" s="78" t="s">
        <v>3</v>
      </c>
      <c r="O507" s="78" t="s">
        <v>166</v>
      </c>
      <c r="P507" s="78"/>
      <c r="Q507" s="78" t="s">
        <v>48</v>
      </c>
      <c r="R507" s="78" t="s">
        <v>121</v>
      </c>
      <c r="S507" s="46"/>
      <c r="T507" s="46" t="s">
        <v>4468</v>
      </c>
      <c r="U507" s="46" t="s">
        <v>4468</v>
      </c>
      <c r="V507" s="46" t="s">
        <v>4469</v>
      </c>
      <c r="W507" s="78" t="s">
        <v>4470</v>
      </c>
      <c r="X507" s="78" t="s">
        <v>117</v>
      </c>
      <c r="Y507" s="78" t="s">
        <v>117</v>
      </c>
      <c r="Z507" s="78" t="s">
        <v>117</v>
      </c>
      <c r="AA507" s="78" t="s">
        <v>117</v>
      </c>
      <c r="AB507" s="78">
        <v>3.0</v>
      </c>
      <c r="AC507" s="78" t="s">
        <v>121</v>
      </c>
      <c r="AD507" s="78"/>
      <c r="AE507" s="78" t="s">
        <v>117</v>
      </c>
      <c r="AF507" s="78" t="s">
        <v>4471</v>
      </c>
      <c r="AG507" s="78" t="s">
        <v>121</v>
      </c>
      <c r="AH507" s="78"/>
      <c r="AI507" s="78" t="s">
        <v>117</v>
      </c>
      <c r="AJ507" s="78" t="s">
        <v>117</v>
      </c>
      <c r="AK507" s="78" t="s">
        <v>117</v>
      </c>
      <c r="AL507" s="78"/>
      <c r="AM507" s="78" t="s">
        <v>138</v>
      </c>
      <c r="AN507" s="78" t="s">
        <v>117</v>
      </c>
      <c r="AO507" s="78" t="s">
        <v>23</v>
      </c>
      <c r="AP507" s="79"/>
      <c r="AQ507" s="78"/>
      <c r="AR507" s="78"/>
      <c r="AS507" s="78"/>
      <c r="AT507" s="78" t="s">
        <v>117</v>
      </c>
      <c r="AU507" s="78"/>
      <c r="AV507" s="78" t="s">
        <v>117</v>
      </c>
      <c r="AW507" s="78"/>
      <c r="AX507" s="79"/>
      <c r="AY507" s="79"/>
      <c r="AZ507" s="79"/>
      <c r="BA507" s="79"/>
      <c r="BB507" s="79"/>
      <c r="BC507" s="80"/>
    </row>
    <row r="508" ht="15.75" customHeight="1">
      <c r="A508" s="46" t="s">
        <v>4472</v>
      </c>
      <c r="B508" s="78"/>
      <c r="C508" s="78">
        <v>36.0</v>
      </c>
      <c r="D508" s="78" t="s">
        <v>1045</v>
      </c>
      <c r="E508" s="78" t="s">
        <v>3780</v>
      </c>
      <c r="F508" s="78" t="str">
        <f t="shared" si="1"/>
        <v>Emihle Faku</v>
      </c>
      <c r="G508" s="78" t="s">
        <v>1849</v>
      </c>
      <c r="H508" s="78" t="s">
        <v>4473</v>
      </c>
      <c r="I508" s="78"/>
      <c r="J508" s="78"/>
      <c r="K508" s="46"/>
      <c r="L508" s="78" t="s">
        <v>779</v>
      </c>
      <c r="M508" s="78" t="s">
        <v>271</v>
      </c>
      <c r="N508" s="78" t="s">
        <v>3</v>
      </c>
      <c r="O508" s="78" t="s">
        <v>166</v>
      </c>
      <c r="P508" s="78"/>
      <c r="Q508" s="78" t="s">
        <v>48</v>
      </c>
      <c r="R508" s="78"/>
      <c r="S508" s="46"/>
      <c r="T508" s="46"/>
      <c r="U508" s="46"/>
      <c r="V508" s="46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9"/>
      <c r="AP508" s="79"/>
      <c r="AQ508" s="78"/>
      <c r="AR508" s="78"/>
      <c r="AS508" s="78"/>
      <c r="AT508" s="78" t="s">
        <v>117</v>
      </c>
      <c r="AU508" s="78"/>
      <c r="AV508" s="78" t="s">
        <v>117</v>
      </c>
      <c r="AW508" s="78"/>
      <c r="AX508" s="79"/>
      <c r="AY508" s="79"/>
      <c r="AZ508" s="79"/>
      <c r="BA508" s="79"/>
      <c r="BB508" s="79"/>
      <c r="BC508" s="80"/>
    </row>
    <row r="509" ht="15.75" customHeight="1">
      <c r="A509" s="46" t="s">
        <v>4474</v>
      </c>
      <c r="B509" s="78"/>
      <c r="C509" s="78">
        <v>37.0</v>
      </c>
      <c r="D509" s="78" t="s">
        <v>1677</v>
      </c>
      <c r="E509" s="78" t="s">
        <v>3780</v>
      </c>
      <c r="F509" s="78" t="str">
        <f t="shared" si="1"/>
        <v>Lelethu Faku</v>
      </c>
      <c r="G509" s="78" t="s">
        <v>1849</v>
      </c>
      <c r="H509" s="78" t="s">
        <v>4475</v>
      </c>
      <c r="I509" s="78"/>
      <c r="J509" s="81">
        <v>39302.0</v>
      </c>
      <c r="K509" s="46" t="s">
        <v>4476</v>
      </c>
      <c r="L509" s="78" t="s">
        <v>779</v>
      </c>
      <c r="M509" s="78" t="s">
        <v>271</v>
      </c>
      <c r="N509" s="78" t="s">
        <v>3</v>
      </c>
      <c r="O509" s="78" t="s">
        <v>166</v>
      </c>
      <c r="P509" s="78"/>
      <c r="Q509" s="78" t="s">
        <v>48</v>
      </c>
      <c r="R509" s="78" t="s">
        <v>121</v>
      </c>
      <c r="S509" s="46"/>
      <c r="T509" s="46" t="s">
        <v>4477</v>
      </c>
      <c r="U509" s="46" t="s">
        <v>4477</v>
      </c>
      <c r="V509" s="46" t="s">
        <v>4478</v>
      </c>
      <c r="W509" s="78" t="s">
        <v>4479</v>
      </c>
      <c r="X509" s="78" t="s">
        <v>117</v>
      </c>
      <c r="Y509" s="78" t="s">
        <v>117</v>
      </c>
      <c r="Z509" s="78" t="s">
        <v>117</v>
      </c>
      <c r="AA509" s="78" t="s">
        <v>121</v>
      </c>
      <c r="AB509" s="78">
        <v>11.0</v>
      </c>
      <c r="AC509" s="78" t="s">
        <v>117</v>
      </c>
      <c r="AD509" s="78" t="s">
        <v>23</v>
      </c>
      <c r="AE509" s="78" t="s">
        <v>121</v>
      </c>
      <c r="AF509" s="78"/>
      <c r="AG509" s="78" t="s">
        <v>121</v>
      </c>
      <c r="AH509" s="78"/>
      <c r="AI509" s="78" t="s">
        <v>117</v>
      </c>
      <c r="AJ509" s="78" t="s">
        <v>121</v>
      </c>
      <c r="AK509" s="78" t="s">
        <v>121</v>
      </c>
      <c r="AL509" s="78" t="s">
        <v>122</v>
      </c>
      <c r="AM509" s="78" t="s">
        <v>138</v>
      </c>
      <c r="AN509" s="78"/>
      <c r="AO509" s="79"/>
      <c r="AP509" s="79"/>
      <c r="AQ509" s="78" t="s">
        <v>355</v>
      </c>
      <c r="AR509" s="78" t="s">
        <v>4480</v>
      </c>
      <c r="AS509" s="78"/>
      <c r="AT509" s="78" t="s">
        <v>117</v>
      </c>
      <c r="AU509" s="78"/>
      <c r="AV509" s="78" t="s">
        <v>117</v>
      </c>
      <c r="AW509" s="78"/>
      <c r="AX509" s="79"/>
      <c r="AY509" s="79"/>
      <c r="AZ509" s="79"/>
      <c r="BA509" s="79"/>
      <c r="BB509" s="79"/>
      <c r="BC509" s="80"/>
    </row>
    <row r="510" ht="15.75" customHeight="1">
      <c r="A510" s="46" t="s">
        <v>4481</v>
      </c>
      <c r="B510" s="78"/>
      <c r="C510" s="78">
        <v>40.0</v>
      </c>
      <c r="D510" s="78" t="s">
        <v>4482</v>
      </c>
      <c r="E510" s="78" t="s">
        <v>4483</v>
      </c>
      <c r="F510" s="78" t="str">
        <f t="shared" si="1"/>
        <v>Lulama Gatyana</v>
      </c>
      <c r="G510" s="78" t="s">
        <v>1849</v>
      </c>
      <c r="H510" s="78" t="s">
        <v>4484</v>
      </c>
      <c r="I510" s="78" t="s">
        <v>111</v>
      </c>
      <c r="J510" s="78" t="s">
        <v>4485</v>
      </c>
      <c r="K510" s="46" t="s">
        <v>4486</v>
      </c>
      <c r="L510" s="78" t="s">
        <v>779</v>
      </c>
      <c r="M510" s="78" t="s">
        <v>271</v>
      </c>
      <c r="N510" s="78" t="s">
        <v>3</v>
      </c>
      <c r="O510" s="78" t="s">
        <v>166</v>
      </c>
      <c r="P510" s="78"/>
      <c r="Q510" s="78" t="s">
        <v>48</v>
      </c>
      <c r="R510" s="78" t="s">
        <v>121</v>
      </c>
      <c r="S510" s="46"/>
      <c r="T510" s="46" t="s">
        <v>4487</v>
      </c>
      <c r="U510" s="46" t="s">
        <v>4487</v>
      </c>
      <c r="V510" s="46" t="s">
        <v>4488</v>
      </c>
      <c r="W510" s="78" t="s">
        <v>4489</v>
      </c>
      <c r="X510" s="78" t="s">
        <v>117</v>
      </c>
      <c r="Y510" s="78" t="s">
        <v>117</v>
      </c>
      <c r="Z510" s="78" t="s">
        <v>117</v>
      </c>
      <c r="AA510" s="78" t="s">
        <v>121</v>
      </c>
      <c r="AB510" s="78">
        <v>3.0</v>
      </c>
      <c r="AC510" s="78" t="s">
        <v>121</v>
      </c>
      <c r="AD510" s="78"/>
      <c r="AE510" s="78" t="s">
        <v>121</v>
      </c>
      <c r="AF510" s="78"/>
      <c r="AG510" s="78" t="s">
        <v>117</v>
      </c>
      <c r="AH510" s="78" t="s">
        <v>288</v>
      </c>
      <c r="AI510" s="78" t="s">
        <v>117</v>
      </c>
      <c r="AJ510" s="78" t="s">
        <v>121</v>
      </c>
      <c r="AK510" s="78" t="s">
        <v>121</v>
      </c>
      <c r="AL510" s="78" t="s">
        <v>122</v>
      </c>
      <c r="AM510" s="78" t="s">
        <v>138</v>
      </c>
      <c r="AN510" s="78" t="s">
        <v>117</v>
      </c>
      <c r="AO510" s="78" t="s">
        <v>4490</v>
      </c>
      <c r="AP510" s="79"/>
      <c r="AQ510" s="78"/>
      <c r="AR510" s="78"/>
      <c r="AS510" s="78"/>
      <c r="AT510" s="78" t="s">
        <v>117</v>
      </c>
      <c r="AU510" s="78"/>
      <c r="AV510" s="78" t="s">
        <v>117</v>
      </c>
      <c r="AW510" s="78"/>
      <c r="AX510" s="79"/>
      <c r="AY510" s="79"/>
      <c r="AZ510" s="79"/>
      <c r="BA510" s="79"/>
      <c r="BB510" s="79"/>
      <c r="BC510" s="80"/>
    </row>
    <row r="511" ht="15.75" customHeight="1">
      <c r="A511" s="46" t="s">
        <v>4491</v>
      </c>
      <c r="B511" s="78"/>
      <c r="C511" s="78">
        <v>41.0</v>
      </c>
      <c r="D511" s="78" t="s">
        <v>4492</v>
      </c>
      <c r="E511" s="78" t="s">
        <v>4493</v>
      </c>
      <c r="F511" s="78" t="str">
        <f t="shared" si="1"/>
        <v>Alulutho  Gela</v>
      </c>
      <c r="G511" s="78" t="s">
        <v>1849</v>
      </c>
      <c r="H511" s="78" t="s">
        <v>4494</v>
      </c>
      <c r="I511" s="78"/>
      <c r="J511" s="78" t="s">
        <v>4495</v>
      </c>
      <c r="K511" s="46" t="s">
        <v>4496</v>
      </c>
      <c r="L511" s="78" t="s">
        <v>779</v>
      </c>
      <c r="M511" s="78" t="s">
        <v>271</v>
      </c>
      <c r="N511" s="78" t="s">
        <v>3</v>
      </c>
      <c r="O511" s="78" t="s">
        <v>166</v>
      </c>
      <c r="P511" s="78"/>
      <c r="Q511" s="78" t="s">
        <v>48</v>
      </c>
      <c r="R511" s="78" t="s">
        <v>121</v>
      </c>
      <c r="S511" s="46"/>
      <c r="T511" s="46" t="s">
        <v>4497</v>
      </c>
      <c r="U511" s="46" t="s">
        <v>4498</v>
      </c>
      <c r="V511" s="46" t="s">
        <v>4499</v>
      </c>
      <c r="W511" s="78" t="s">
        <v>4500</v>
      </c>
      <c r="X511" s="78" t="s">
        <v>117</v>
      </c>
      <c r="Y511" s="78" t="s">
        <v>117</v>
      </c>
      <c r="Z511" s="78" t="s">
        <v>117</v>
      </c>
      <c r="AA511" s="78" t="s">
        <v>121</v>
      </c>
      <c r="AB511" s="78">
        <v>5.0</v>
      </c>
      <c r="AC511" s="78" t="s">
        <v>117</v>
      </c>
      <c r="AD511" s="78" t="s">
        <v>4501</v>
      </c>
      <c r="AE511" s="78" t="s">
        <v>117</v>
      </c>
      <c r="AF511" s="78" t="s">
        <v>4502</v>
      </c>
      <c r="AG511" s="78" t="s">
        <v>121</v>
      </c>
      <c r="AH511" s="78"/>
      <c r="AI511" s="78" t="s">
        <v>117</v>
      </c>
      <c r="AJ511" s="78" t="s">
        <v>117</v>
      </c>
      <c r="AK511" s="78" t="s">
        <v>117</v>
      </c>
      <c r="AL511" s="78"/>
      <c r="AM511" s="78" t="s">
        <v>138</v>
      </c>
      <c r="AN511" s="78" t="s">
        <v>117</v>
      </c>
      <c r="AO511" s="78" t="s">
        <v>23</v>
      </c>
      <c r="AP511" s="79"/>
      <c r="AQ511" s="78"/>
      <c r="AR511" s="78"/>
      <c r="AS511" s="78"/>
      <c r="AT511" s="78" t="s">
        <v>117</v>
      </c>
      <c r="AU511" s="78"/>
      <c r="AV511" s="78" t="s">
        <v>117</v>
      </c>
      <c r="AW511" s="78"/>
      <c r="AX511" s="79"/>
      <c r="AY511" s="79"/>
      <c r="AZ511" s="79"/>
      <c r="BA511" s="79"/>
      <c r="BB511" s="79"/>
      <c r="BC511" s="80"/>
    </row>
    <row r="512" ht="15.75" customHeight="1">
      <c r="A512" s="46" t="s">
        <v>4503</v>
      </c>
      <c r="B512" s="78"/>
      <c r="C512" s="78">
        <v>47.0</v>
      </c>
      <c r="D512" s="78" t="s">
        <v>1884</v>
      </c>
      <c r="E512" s="78" t="s">
        <v>1907</v>
      </c>
      <c r="F512" s="78" t="str">
        <f t="shared" si="1"/>
        <v>Lisakhanya Gxoyiya</v>
      </c>
      <c r="G512" s="78" t="s">
        <v>1849</v>
      </c>
      <c r="H512" s="78" t="s">
        <v>4504</v>
      </c>
      <c r="I512" s="78"/>
      <c r="J512" s="78"/>
      <c r="K512" s="46"/>
      <c r="L512" s="78" t="s">
        <v>779</v>
      </c>
      <c r="M512" s="78" t="s">
        <v>271</v>
      </c>
      <c r="N512" s="78" t="s">
        <v>3</v>
      </c>
      <c r="O512" s="78" t="s">
        <v>519</v>
      </c>
      <c r="P512" s="78"/>
      <c r="Q512" s="78" t="s">
        <v>48</v>
      </c>
      <c r="R512" s="78" t="s">
        <v>121</v>
      </c>
      <c r="S512" s="46"/>
      <c r="T512" s="46"/>
      <c r="U512" s="46"/>
      <c r="V512" s="46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8"/>
      <c r="AM512" s="78"/>
      <c r="AN512" s="78"/>
      <c r="AO512" s="79"/>
      <c r="AP512" s="79"/>
      <c r="AQ512" s="78"/>
      <c r="AR512" s="78"/>
      <c r="AS512" s="78"/>
      <c r="AT512" s="78" t="s">
        <v>117</v>
      </c>
      <c r="AU512" s="78"/>
      <c r="AV512" s="78" t="s">
        <v>117</v>
      </c>
      <c r="AW512" s="78"/>
      <c r="AX512" s="79"/>
      <c r="AY512" s="79"/>
      <c r="AZ512" s="79"/>
      <c r="BA512" s="79"/>
      <c r="BB512" s="79"/>
      <c r="BC512" s="80"/>
    </row>
    <row r="513" ht="15.75" customHeight="1">
      <c r="A513" s="46" t="s">
        <v>4505</v>
      </c>
      <c r="B513" s="78"/>
      <c r="C513" s="78">
        <v>34.0</v>
      </c>
      <c r="D513" s="78" t="s">
        <v>454</v>
      </c>
      <c r="E513" s="78" t="s">
        <v>4506</v>
      </c>
      <c r="F513" s="78" t="str">
        <f t="shared" si="1"/>
        <v>Anelisa Tyelentombi</v>
      </c>
      <c r="G513" s="78" t="s">
        <v>1849</v>
      </c>
      <c r="H513" s="78" t="s">
        <v>4507</v>
      </c>
      <c r="I513" s="78" t="s">
        <v>111</v>
      </c>
      <c r="J513" s="78" t="s">
        <v>4508</v>
      </c>
      <c r="K513" s="46"/>
      <c r="L513" s="78" t="s">
        <v>1128</v>
      </c>
      <c r="M513" s="78" t="s">
        <v>115</v>
      </c>
      <c r="N513" s="78" t="s">
        <v>3</v>
      </c>
      <c r="O513" s="78" t="s">
        <v>4431</v>
      </c>
      <c r="P513" s="78"/>
      <c r="Q513" s="78" t="s">
        <v>44</v>
      </c>
      <c r="R513" s="78" t="s">
        <v>121</v>
      </c>
      <c r="S513" s="46"/>
      <c r="T513" s="83" t="s">
        <v>4509</v>
      </c>
      <c r="U513" s="83" t="s">
        <v>4509</v>
      </c>
      <c r="V513" s="83" t="s">
        <v>4510</v>
      </c>
      <c r="W513" s="78" t="s">
        <v>4511</v>
      </c>
      <c r="X513" s="78" t="s">
        <v>117</v>
      </c>
      <c r="Y513" s="78" t="s">
        <v>121</v>
      </c>
      <c r="Z513" s="78" t="s">
        <v>117</v>
      </c>
      <c r="AA513" s="78" t="s">
        <v>121</v>
      </c>
      <c r="AB513" s="78">
        <v>3.0</v>
      </c>
      <c r="AC513" s="78" t="s">
        <v>117</v>
      </c>
      <c r="AD513" s="78" t="s">
        <v>1178</v>
      </c>
      <c r="AE513" s="78" t="s">
        <v>121</v>
      </c>
      <c r="AF513" s="78"/>
      <c r="AG513" s="78" t="s">
        <v>117</v>
      </c>
      <c r="AH513" s="78" t="s">
        <v>1178</v>
      </c>
      <c r="AI513" s="78" t="s">
        <v>117</v>
      </c>
      <c r="AJ513" s="78" t="s">
        <v>121</v>
      </c>
      <c r="AK513" s="78" t="s">
        <v>121</v>
      </c>
      <c r="AL513" s="78" t="s">
        <v>122</v>
      </c>
      <c r="AM513" s="78" t="s">
        <v>221</v>
      </c>
      <c r="AN513" s="78" t="s">
        <v>121</v>
      </c>
      <c r="AO513" s="79"/>
      <c r="AP513" s="79"/>
      <c r="AQ513" s="78"/>
      <c r="AR513" s="78"/>
      <c r="AS513" s="78"/>
      <c r="AT513" s="78" t="s">
        <v>117</v>
      </c>
      <c r="AU513" s="78" t="s">
        <v>117</v>
      </c>
      <c r="AV513" s="78" t="s">
        <v>117</v>
      </c>
      <c r="AW513" s="78"/>
      <c r="AX513" s="79"/>
      <c r="AY513" s="79"/>
      <c r="AZ513" s="79"/>
      <c r="BA513" s="79"/>
      <c r="BB513" s="79"/>
      <c r="BC513" s="80"/>
    </row>
    <row r="514" ht="15.75" customHeight="1">
      <c r="A514" s="46" t="s">
        <v>4512</v>
      </c>
      <c r="B514" s="78"/>
      <c r="C514" s="78">
        <v>35.0</v>
      </c>
      <c r="D514" s="78" t="s">
        <v>4513</v>
      </c>
      <c r="E514" s="78" t="s">
        <v>4514</v>
      </c>
      <c r="F514" s="78" t="str">
        <f t="shared" si="1"/>
        <v>Tadiwa Hongoro</v>
      </c>
      <c r="G514" s="78" t="s">
        <v>1849</v>
      </c>
      <c r="H514" s="78" t="s">
        <v>4515</v>
      </c>
      <c r="I514" s="78"/>
      <c r="J514" s="78" t="s">
        <v>682</v>
      </c>
      <c r="K514" s="46"/>
      <c r="L514" s="78" t="s">
        <v>779</v>
      </c>
      <c r="M514" s="78" t="s">
        <v>271</v>
      </c>
      <c r="N514" s="78" t="s">
        <v>3</v>
      </c>
      <c r="O514" s="78" t="s">
        <v>166</v>
      </c>
      <c r="P514" s="78"/>
      <c r="Q514" s="78" t="s">
        <v>48</v>
      </c>
      <c r="R514" s="78" t="s">
        <v>121</v>
      </c>
      <c r="S514" s="46"/>
      <c r="T514" s="46" t="s">
        <v>4516</v>
      </c>
      <c r="U514" s="46" t="s">
        <v>4517</v>
      </c>
      <c r="V514" s="46" t="s">
        <v>4518</v>
      </c>
      <c r="W514" s="78" t="s">
        <v>4519</v>
      </c>
      <c r="X514" s="78" t="s">
        <v>117</v>
      </c>
      <c r="Y514" s="78" t="s">
        <v>117</v>
      </c>
      <c r="Z514" s="78" t="s">
        <v>121</v>
      </c>
      <c r="AA514" s="78" t="s">
        <v>117</v>
      </c>
      <c r="AB514" s="78">
        <v>4.0</v>
      </c>
      <c r="AC514" s="78" t="s">
        <v>121</v>
      </c>
      <c r="AD514" s="78"/>
      <c r="AE514" s="78" t="s">
        <v>121</v>
      </c>
      <c r="AF514" s="78"/>
      <c r="AG514" s="78" t="s">
        <v>121</v>
      </c>
      <c r="AH514" s="78"/>
      <c r="AI514" s="78" t="s">
        <v>121</v>
      </c>
      <c r="AJ514" s="78" t="s">
        <v>117</v>
      </c>
      <c r="AK514" s="78" t="s">
        <v>121</v>
      </c>
      <c r="AL514" s="78" t="s">
        <v>122</v>
      </c>
      <c r="AM514" s="78" t="s">
        <v>138</v>
      </c>
      <c r="AN514" s="78" t="s">
        <v>121</v>
      </c>
      <c r="AO514" s="79"/>
      <c r="AP514" s="79"/>
      <c r="AQ514" s="78"/>
      <c r="AR514" s="78"/>
      <c r="AS514" s="78"/>
      <c r="AT514" s="78" t="s">
        <v>117</v>
      </c>
      <c r="AU514" s="78"/>
      <c r="AV514" s="78" t="s">
        <v>117</v>
      </c>
      <c r="AW514" s="78"/>
      <c r="AX514" s="79"/>
      <c r="AY514" s="79"/>
      <c r="AZ514" s="79"/>
      <c r="BA514" s="79"/>
      <c r="BB514" s="79"/>
      <c r="BC514" s="80"/>
    </row>
    <row r="515" ht="15.75" customHeight="1">
      <c r="A515" s="46" t="s">
        <v>4520</v>
      </c>
      <c r="B515" s="78"/>
      <c r="C515" s="78">
        <v>38.0</v>
      </c>
      <c r="D515" s="78" t="s">
        <v>4521</v>
      </c>
      <c r="E515" s="78" t="s">
        <v>4522</v>
      </c>
      <c r="F515" s="78" t="str">
        <f t="shared" si="1"/>
        <v>Hlonela Jali</v>
      </c>
      <c r="G515" s="78" t="s">
        <v>1849</v>
      </c>
      <c r="H515" s="78" t="s">
        <v>4523</v>
      </c>
      <c r="I515" s="78"/>
      <c r="J515" s="81">
        <v>39603.0</v>
      </c>
      <c r="K515" s="46" t="s">
        <v>4524</v>
      </c>
      <c r="L515" s="78" t="s">
        <v>779</v>
      </c>
      <c r="M515" s="78" t="s">
        <v>271</v>
      </c>
      <c r="N515" s="78" t="s">
        <v>3</v>
      </c>
      <c r="O515" s="78" t="s">
        <v>166</v>
      </c>
      <c r="P515" s="78"/>
      <c r="Q515" s="78" t="s">
        <v>48</v>
      </c>
      <c r="R515" s="78" t="s">
        <v>121</v>
      </c>
      <c r="S515" s="46"/>
      <c r="T515" s="46" t="s">
        <v>4525</v>
      </c>
      <c r="U515" s="46"/>
      <c r="V515" s="46" t="s">
        <v>4526</v>
      </c>
      <c r="W515" s="78" t="s">
        <v>4527</v>
      </c>
      <c r="X515" s="78" t="s">
        <v>117</v>
      </c>
      <c r="Y515" s="78" t="s">
        <v>117</v>
      </c>
      <c r="Z515" s="78" t="s">
        <v>117</v>
      </c>
      <c r="AA515" s="78" t="s">
        <v>121</v>
      </c>
      <c r="AB515" s="78">
        <v>4.0</v>
      </c>
      <c r="AC515" s="78" t="s">
        <v>117</v>
      </c>
      <c r="AD515" s="78" t="s">
        <v>4528</v>
      </c>
      <c r="AE515" s="78" t="s">
        <v>117</v>
      </c>
      <c r="AF515" s="78" t="s">
        <v>1051</v>
      </c>
      <c r="AG515" s="78" t="s">
        <v>117</v>
      </c>
      <c r="AH515" s="78" t="s">
        <v>4529</v>
      </c>
      <c r="AI515" s="78" t="s">
        <v>117</v>
      </c>
      <c r="AJ515" s="78" t="s">
        <v>117</v>
      </c>
      <c r="AK515" s="78" t="s">
        <v>117</v>
      </c>
      <c r="AL515" s="78" t="s">
        <v>632</v>
      </c>
      <c r="AM515" s="78" t="s">
        <v>138</v>
      </c>
      <c r="AN515" s="78" t="s">
        <v>117</v>
      </c>
      <c r="AO515" s="78" t="s">
        <v>4530</v>
      </c>
      <c r="AP515" s="79"/>
      <c r="AQ515" s="78" t="s">
        <v>251</v>
      </c>
      <c r="AR515" s="78" t="s">
        <v>404</v>
      </c>
      <c r="AS515" s="78"/>
      <c r="AT515" s="78" t="s">
        <v>117</v>
      </c>
      <c r="AU515" s="78"/>
      <c r="AV515" s="78" t="s">
        <v>117</v>
      </c>
      <c r="AW515" s="78"/>
      <c r="AX515" s="79"/>
      <c r="AY515" s="79"/>
      <c r="AZ515" s="79"/>
      <c r="BA515" s="79"/>
      <c r="BB515" s="79"/>
      <c r="BC515" s="80"/>
    </row>
    <row r="516" ht="15.75" customHeight="1">
      <c r="A516" s="46" t="s">
        <v>4531</v>
      </c>
      <c r="B516" s="78"/>
      <c r="C516" s="78">
        <v>41.0</v>
      </c>
      <c r="D516" s="78" t="s">
        <v>1256</v>
      </c>
      <c r="E516" s="78" t="s">
        <v>4532</v>
      </c>
      <c r="F516" s="78" t="str">
        <f t="shared" si="1"/>
        <v>Imange Konzani</v>
      </c>
      <c r="G516" s="78" t="s">
        <v>1849</v>
      </c>
      <c r="H516" s="78" t="s">
        <v>4533</v>
      </c>
      <c r="I516" s="78"/>
      <c r="J516" s="81">
        <v>39630.0</v>
      </c>
      <c r="K516" s="46" t="s">
        <v>4534</v>
      </c>
      <c r="L516" s="78" t="s">
        <v>779</v>
      </c>
      <c r="M516" s="78" t="s">
        <v>271</v>
      </c>
      <c r="N516" s="78" t="s">
        <v>3</v>
      </c>
      <c r="O516" s="78" t="s">
        <v>166</v>
      </c>
      <c r="P516" s="78"/>
      <c r="Q516" s="78" t="s">
        <v>48</v>
      </c>
      <c r="R516" s="78" t="s">
        <v>121</v>
      </c>
      <c r="S516" s="46"/>
      <c r="T516" s="46" t="s">
        <v>4535</v>
      </c>
      <c r="U516" s="46"/>
      <c r="V516" s="46" t="s">
        <v>4536</v>
      </c>
      <c r="W516" s="78" t="s">
        <v>4537</v>
      </c>
      <c r="X516" s="78" t="s">
        <v>121</v>
      </c>
      <c r="Y516" s="78" t="s">
        <v>117</v>
      </c>
      <c r="Z516" s="78" t="s">
        <v>121</v>
      </c>
      <c r="AA516" s="78" t="s">
        <v>121</v>
      </c>
      <c r="AB516" s="78"/>
      <c r="AC516" s="78" t="s">
        <v>121</v>
      </c>
      <c r="AD516" s="78"/>
      <c r="AE516" s="78" t="s">
        <v>117</v>
      </c>
      <c r="AF516" s="78" t="s">
        <v>4538</v>
      </c>
      <c r="AG516" s="78" t="s">
        <v>121</v>
      </c>
      <c r="AH516" s="78"/>
      <c r="AI516" s="78" t="s">
        <v>121</v>
      </c>
      <c r="AJ516" s="78" t="s">
        <v>117</v>
      </c>
      <c r="AK516" s="78"/>
      <c r="AL516" s="78"/>
      <c r="AM516" s="78" t="s">
        <v>138</v>
      </c>
      <c r="AN516" s="78" t="s">
        <v>117</v>
      </c>
      <c r="AO516" s="78" t="s">
        <v>4530</v>
      </c>
      <c r="AP516" s="79"/>
      <c r="AQ516" s="78" t="s">
        <v>1154</v>
      </c>
      <c r="AR516" s="78" t="s">
        <v>406</v>
      </c>
      <c r="AS516" s="78" t="s">
        <v>4539</v>
      </c>
      <c r="AT516" s="78" t="s">
        <v>117</v>
      </c>
      <c r="AU516" s="78"/>
      <c r="AV516" s="78" t="s">
        <v>117</v>
      </c>
      <c r="AW516" s="78"/>
      <c r="AX516" s="79"/>
      <c r="AY516" s="79"/>
      <c r="AZ516" s="79"/>
      <c r="BA516" s="79"/>
      <c r="BB516" s="79"/>
      <c r="BC516" s="80"/>
    </row>
    <row r="517" ht="15.75" customHeight="1">
      <c r="A517" s="46" t="s">
        <v>4540</v>
      </c>
      <c r="B517" s="78"/>
      <c r="C517" s="78">
        <v>37.0</v>
      </c>
      <c r="D517" s="78" t="s">
        <v>4541</v>
      </c>
      <c r="E517" s="78" t="s">
        <v>4542</v>
      </c>
      <c r="F517" s="78" t="str">
        <f t="shared" si="1"/>
        <v>Siphelele Made</v>
      </c>
      <c r="G517" s="78" t="s">
        <v>1849</v>
      </c>
      <c r="H517" s="78" t="s">
        <v>4543</v>
      </c>
      <c r="I517" s="78"/>
      <c r="J517" s="78" t="s">
        <v>4544</v>
      </c>
      <c r="K517" s="46"/>
      <c r="L517" s="78" t="s">
        <v>779</v>
      </c>
      <c r="M517" s="78" t="s">
        <v>271</v>
      </c>
      <c r="N517" s="78" t="s">
        <v>3</v>
      </c>
      <c r="O517" s="78" t="s">
        <v>166</v>
      </c>
      <c r="P517" s="78"/>
      <c r="Q517" s="78" t="s">
        <v>48</v>
      </c>
      <c r="R517" s="78" t="s">
        <v>121</v>
      </c>
      <c r="S517" s="46"/>
      <c r="T517" s="46" t="s">
        <v>4545</v>
      </c>
      <c r="U517" s="46" t="s">
        <v>4545</v>
      </c>
      <c r="V517" s="46" t="s">
        <v>4546</v>
      </c>
      <c r="W517" s="78" t="s">
        <v>4547</v>
      </c>
      <c r="X517" s="78" t="s">
        <v>117</v>
      </c>
      <c r="Y517" s="78" t="s">
        <v>121</v>
      </c>
      <c r="Z517" s="78" t="s">
        <v>117</v>
      </c>
      <c r="AA517" s="78" t="s">
        <v>121</v>
      </c>
      <c r="AB517" s="78">
        <v>5.0</v>
      </c>
      <c r="AC517" s="78" t="s">
        <v>121</v>
      </c>
      <c r="AD517" s="78"/>
      <c r="AE517" s="78" t="s">
        <v>121</v>
      </c>
      <c r="AF517" s="78"/>
      <c r="AG517" s="78" t="s">
        <v>117</v>
      </c>
      <c r="AH517" s="78" t="s">
        <v>980</v>
      </c>
      <c r="AI517" s="78" t="s">
        <v>117</v>
      </c>
      <c r="AJ517" s="78" t="s">
        <v>121</v>
      </c>
      <c r="AK517" s="78" t="s">
        <v>117</v>
      </c>
      <c r="AL517" s="78" t="s">
        <v>137</v>
      </c>
      <c r="AM517" s="78" t="s">
        <v>123</v>
      </c>
      <c r="AN517" s="78" t="s">
        <v>117</v>
      </c>
      <c r="AO517" s="78" t="s">
        <v>4548</v>
      </c>
      <c r="AP517" s="79"/>
      <c r="AQ517" s="78"/>
      <c r="AR517" s="78"/>
      <c r="AS517" s="78"/>
      <c r="AT517" s="78" t="s">
        <v>117</v>
      </c>
      <c r="AU517" s="78"/>
      <c r="AV517" s="78" t="s">
        <v>117</v>
      </c>
      <c r="AW517" s="78"/>
      <c r="AX517" s="79"/>
      <c r="AY517" s="79"/>
      <c r="AZ517" s="79"/>
      <c r="BA517" s="79"/>
      <c r="BB517" s="79"/>
      <c r="BC517" s="80"/>
    </row>
    <row r="518" ht="15.75" customHeight="1">
      <c r="A518" s="46" t="s">
        <v>4549</v>
      </c>
      <c r="B518" s="78"/>
      <c r="C518" s="78">
        <v>39.0</v>
      </c>
      <c r="D518" s="78" t="s">
        <v>4550</v>
      </c>
      <c r="E518" s="78" t="s">
        <v>4551</v>
      </c>
      <c r="F518" s="78" t="str">
        <f t="shared" si="1"/>
        <v>Abonge Mandeka</v>
      </c>
      <c r="G518" s="78" t="s">
        <v>1849</v>
      </c>
      <c r="H518" s="78" t="s">
        <v>4552</v>
      </c>
      <c r="I518" s="78" t="s">
        <v>111</v>
      </c>
      <c r="J518" s="81">
        <v>39142.0</v>
      </c>
      <c r="K518" s="46" t="s">
        <v>4553</v>
      </c>
      <c r="L518" s="78" t="s">
        <v>779</v>
      </c>
      <c r="M518" s="78" t="s">
        <v>271</v>
      </c>
      <c r="N518" s="78" t="s">
        <v>3</v>
      </c>
      <c r="O518" s="78" t="s">
        <v>166</v>
      </c>
      <c r="P518" s="78"/>
      <c r="Q518" s="78" t="s">
        <v>48</v>
      </c>
      <c r="R518" s="78" t="s">
        <v>121</v>
      </c>
      <c r="S518" s="46"/>
      <c r="T518" s="46" t="s">
        <v>4554</v>
      </c>
      <c r="U518" s="46" t="s">
        <v>4554</v>
      </c>
      <c r="V518" s="46" t="s">
        <v>4555</v>
      </c>
      <c r="W518" s="78" t="s">
        <v>4556</v>
      </c>
      <c r="X518" s="78" t="s">
        <v>117</v>
      </c>
      <c r="Y518" s="78" t="s">
        <v>121</v>
      </c>
      <c r="Z518" s="78" t="s">
        <v>117</v>
      </c>
      <c r="AA518" s="78" t="s">
        <v>121</v>
      </c>
      <c r="AB518" s="78">
        <v>8.0</v>
      </c>
      <c r="AC518" s="78" t="s">
        <v>117</v>
      </c>
      <c r="AD518" s="78" t="s">
        <v>980</v>
      </c>
      <c r="AE518" s="78" t="s">
        <v>117</v>
      </c>
      <c r="AF518" s="78" t="s">
        <v>980</v>
      </c>
      <c r="AG518" s="78" t="s">
        <v>121</v>
      </c>
      <c r="AH518" s="78"/>
      <c r="AI518" s="78" t="s">
        <v>117</v>
      </c>
      <c r="AJ518" s="78" t="s">
        <v>117</v>
      </c>
      <c r="AK518" s="78" t="s">
        <v>117</v>
      </c>
      <c r="AL518" s="78" t="s">
        <v>632</v>
      </c>
      <c r="AM518" s="78" t="s">
        <v>138</v>
      </c>
      <c r="AN518" s="78" t="s">
        <v>121</v>
      </c>
      <c r="AO518" s="79"/>
      <c r="AP518" s="79"/>
      <c r="AQ518" s="78"/>
      <c r="AR518" s="78"/>
      <c r="AS518" s="78"/>
      <c r="AT518" s="78" t="s">
        <v>117</v>
      </c>
      <c r="AU518" s="78"/>
      <c r="AV518" s="78" t="s">
        <v>117</v>
      </c>
      <c r="AW518" s="78"/>
      <c r="AX518" s="79"/>
      <c r="AY518" s="79"/>
      <c r="AZ518" s="79"/>
      <c r="BA518" s="79"/>
      <c r="BB518" s="79"/>
      <c r="BC518" s="80"/>
    </row>
    <row r="519" ht="15.75" customHeight="1">
      <c r="A519" s="46" t="s">
        <v>4557</v>
      </c>
      <c r="B519" s="78"/>
      <c r="C519" s="78">
        <v>36.0</v>
      </c>
      <c r="D519" s="78" t="s">
        <v>4558</v>
      </c>
      <c r="E519" s="78" t="s">
        <v>4559</v>
      </c>
      <c r="F519" s="78" t="str">
        <f t="shared" si="1"/>
        <v>Boniswa Rethabile Maphasa</v>
      </c>
      <c r="G519" s="78" t="s">
        <v>1849</v>
      </c>
      <c r="H519" s="78" t="s">
        <v>4560</v>
      </c>
      <c r="I519" s="78" t="s">
        <v>111</v>
      </c>
      <c r="J519" s="78" t="s">
        <v>4561</v>
      </c>
      <c r="K519" s="46"/>
      <c r="L519" s="78" t="s">
        <v>779</v>
      </c>
      <c r="M519" s="78" t="s">
        <v>271</v>
      </c>
      <c r="N519" s="78" t="s">
        <v>3</v>
      </c>
      <c r="O519" s="78" t="s">
        <v>166</v>
      </c>
      <c r="P519" s="78"/>
      <c r="Q519" s="78" t="s">
        <v>48</v>
      </c>
      <c r="R519" s="78" t="s">
        <v>121</v>
      </c>
      <c r="S519" s="46"/>
      <c r="T519" s="46" t="s">
        <v>4562</v>
      </c>
      <c r="U519" s="46" t="s">
        <v>4563</v>
      </c>
      <c r="V519" s="46" t="s">
        <v>4562</v>
      </c>
      <c r="W519" s="78" t="s">
        <v>4564</v>
      </c>
      <c r="X519" s="78" t="s">
        <v>117</v>
      </c>
      <c r="Y519" s="78" t="s">
        <v>117</v>
      </c>
      <c r="Z519" s="78" t="s">
        <v>121</v>
      </c>
      <c r="AA519" s="78" t="s">
        <v>121</v>
      </c>
      <c r="AB519" s="78">
        <v>3.0</v>
      </c>
      <c r="AC519" s="78" t="s">
        <v>117</v>
      </c>
      <c r="AD519" s="78" t="s">
        <v>4565</v>
      </c>
      <c r="AE519" s="78" t="s">
        <v>117</v>
      </c>
      <c r="AF519" s="78" t="s">
        <v>4566</v>
      </c>
      <c r="AG519" s="78" t="s">
        <v>117</v>
      </c>
      <c r="AH519" s="78" t="s">
        <v>980</v>
      </c>
      <c r="AI519" s="78" t="s">
        <v>117</v>
      </c>
      <c r="AJ519" s="78" t="s">
        <v>121</v>
      </c>
      <c r="AK519" s="78" t="s">
        <v>117</v>
      </c>
      <c r="AL519" s="78"/>
      <c r="AM519" s="78" t="s">
        <v>123</v>
      </c>
      <c r="AN519" s="78" t="s">
        <v>117</v>
      </c>
      <c r="AO519" s="78" t="s">
        <v>4567</v>
      </c>
      <c r="AP519" s="79"/>
      <c r="AQ519" s="78"/>
      <c r="AR519" s="78"/>
      <c r="AS519" s="78"/>
      <c r="AT519" s="78" t="s">
        <v>117</v>
      </c>
      <c r="AU519" s="78"/>
      <c r="AV519" s="78" t="s">
        <v>117</v>
      </c>
      <c r="AW519" s="78"/>
      <c r="AX519" s="79"/>
      <c r="AY519" s="79"/>
      <c r="AZ519" s="79"/>
      <c r="BA519" s="79"/>
      <c r="BB519" s="79"/>
      <c r="BC519" s="80"/>
    </row>
    <row r="520" ht="15.75" customHeight="1">
      <c r="A520" s="46" t="s">
        <v>4568</v>
      </c>
      <c r="B520" s="78"/>
      <c r="C520" s="78">
        <v>41.0</v>
      </c>
      <c r="D520" s="78" t="s">
        <v>4569</v>
      </c>
      <c r="E520" s="78" t="s">
        <v>4570</v>
      </c>
      <c r="F520" s="78" t="str">
        <f t="shared" si="1"/>
        <v>Qhawe Mangaliso Matthwes</v>
      </c>
      <c r="G520" s="78" t="s">
        <v>1849</v>
      </c>
      <c r="H520" s="78" t="s">
        <v>4571</v>
      </c>
      <c r="I520" s="78"/>
      <c r="J520" s="78" t="s">
        <v>4572</v>
      </c>
      <c r="K520" s="46" t="s">
        <v>4573</v>
      </c>
      <c r="L520" s="78" t="s">
        <v>779</v>
      </c>
      <c r="M520" s="78" t="s">
        <v>271</v>
      </c>
      <c r="N520" s="78" t="s">
        <v>3</v>
      </c>
      <c r="O520" s="78" t="s">
        <v>519</v>
      </c>
      <c r="P520" s="78"/>
      <c r="Q520" s="78" t="s">
        <v>48</v>
      </c>
      <c r="R520" s="78" t="s">
        <v>121</v>
      </c>
      <c r="S520" s="46"/>
      <c r="T520" s="46" t="s">
        <v>4574</v>
      </c>
      <c r="U520" s="46" t="s">
        <v>4574</v>
      </c>
      <c r="V520" s="46" t="s">
        <v>4575</v>
      </c>
      <c r="W520" s="78" t="s">
        <v>4576</v>
      </c>
      <c r="X520" s="78" t="s">
        <v>117</v>
      </c>
      <c r="Y520" s="78" t="s">
        <v>117</v>
      </c>
      <c r="Z520" s="78" t="s">
        <v>117</v>
      </c>
      <c r="AA520" s="78" t="s">
        <v>121</v>
      </c>
      <c r="AB520" s="78">
        <v>3.0</v>
      </c>
      <c r="AC520" s="78" t="s">
        <v>121</v>
      </c>
      <c r="AD520" s="78"/>
      <c r="AE520" s="78" t="s">
        <v>117</v>
      </c>
      <c r="AF520" s="78"/>
      <c r="AG520" s="78" t="s">
        <v>117</v>
      </c>
      <c r="AH520" s="78"/>
      <c r="AI520" s="78" t="s">
        <v>117</v>
      </c>
      <c r="AJ520" s="78" t="s">
        <v>117</v>
      </c>
      <c r="AK520" s="78" t="s">
        <v>117</v>
      </c>
      <c r="AL520" s="78"/>
      <c r="AM520" s="78" t="s">
        <v>138</v>
      </c>
      <c r="AN520" s="78" t="s">
        <v>117</v>
      </c>
      <c r="AO520" s="78" t="s">
        <v>4577</v>
      </c>
      <c r="AP520" s="79"/>
      <c r="AQ520" s="78"/>
      <c r="AR520" s="78"/>
      <c r="AS520" s="78"/>
      <c r="AT520" s="78" t="s">
        <v>117</v>
      </c>
      <c r="AU520" s="78"/>
      <c r="AV520" s="78" t="s">
        <v>117</v>
      </c>
      <c r="AW520" s="78"/>
      <c r="AX520" s="79"/>
      <c r="AY520" s="79"/>
      <c r="AZ520" s="79"/>
      <c r="BA520" s="79"/>
      <c r="BB520" s="79"/>
      <c r="BC520" s="80"/>
    </row>
    <row r="521" ht="15.75" customHeight="1">
      <c r="A521" s="46" t="s">
        <v>4578</v>
      </c>
      <c r="B521" s="78"/>
      <c r="C521" s="78">
        <v>35.0</v>
      </c>
      <c r="D521" s="78" t="s">
        <v>1337</v>
      </c>
      <c r="E521" s="78" t="s">
        <v>4579</v>
      </c>
      <c r="F521" s="78" t="str">
        <f t="shared" si="1"/>
        <v>Inathi Mbengashe</v>
      </c>
      <c r="G521" s="78" t="s">
        <v>1849</v>
      </c>
      <c r="H521" s="78" t="s">
        <v>4580</v>
      </c>
      <c r="I521" s="78"/>
      <c r="J521" s="81">
        <v>38787.0</v>
      </c>
      <c r="K521" s="46" t="s">
        <v>4581</v>
      </c>
      <c r="L521" s="78" t="s">
        <v>779</v>
      </c>
      <c r="M521" s="78" t="s">
        <v>271</v>
      </c>
      <c r="N521" s="78" t="s">
        <v>3</v>
      </c>
      <c r="O521" s="78" t="s">
        <v>166</v>
      </c>
      <c r="P521" s="78"/>
      <c r="Q521" s="78" t="s">
        <v>48</v>
      </c>
      <c r="R521" s="78" t="s">
        <v>121</v>
      </c>
      <c r="S521" s="46"/>
      <c r="T521" s="46" t="s">
        <v>4582</v>
      </c>
      <c r="U521" s="46" t="s">
        <v>4583</v>
      </c>
      <c r="V521" s="46" t="s">
        <v>4584</v>
      </c>
      <c r="W521" s="78" t="s">
        <v>4585</v>
      </c>
      <c r="X521" s="78" t="s">
        <v>117</v>
      </c>
      <c r="Y521" s="78" t="s">
        <v>117</v>
      </c>
      <c r="Z521" s="78" t="s">
        <v>121</v>
      </c>
      <c r="AA521" s="78" t="s">
        <v>117</v>
      </c>
      <c r="AB521" s="78">
        <v>9.0</v>
      </c>
      <c r="AC521" s="78" t="s">
        <v>117</v>
      </c>
      <c r="AD521" s="78" t="s">
        <v>4049</v>
      </c>
      <c r="AE521" s="78" t="s">
        <v>121</v>
      </c>
      <c r="AF521" s="78"/>
      <c r="AG521" s="78" t="s">
        <v>121</v>
      </c>
      <c r="AH521" s="78"/>
      <c r="AI521" s="78" t="s">
        <v>117</v>
      </c>
      <c r="AJ521" s="78" t="s">
        <v>121</v>
      </c>
      <c r="AK521" s="78" t="s">
        <v>121</v>
      </c>
      <c r="AL521" s="78"/>
      <c r="AM521" s="78" t="s">
        <v>138</v>
      </c>
      <c r="AN521" s="78"/>
      <c r="AO521" s="79"/>
      <c r="AP521" s="79"/>
      <c r="AQ521" s="78"/>
      <c r="AR521" s="78"/>
      <c r="AS521" s="78"/>
      <c r="AT521" s="78" t="s">
        <v>117</v>
      </c>
      <c r="AU521" s="78"/>
      <c r="AV521" s="78" t="s">
        <v>117</v>
      </c>
      <c r="AW521" s="78"/>
      <c r="AX521" s="79"/>
      <c r="AY521" s="79"/>
      <c r="AZ521" s="79"/>
      <c r="BA521" s="79"/>
      <c r="BB521" s="79"/>
      <c r="BC521" s="80"/>
    </row>
    <row r="522" ht="15.75" customHeight="1">
      <c r="A522" s="46" t="s">
        <v>4586</v>
      </c>
      <c r="B522" s="78"/>
      <c r="C522" s="78">
        <v>40.0</v>
      </c>
      <c r="D522" s="78" t="s">
        <v>1615</v>
      </c>
      <c r="E522" s="78" t="s">
        <v>4587</v>
      </c>
      <c r="F522" s="78" t="str">
        <f t="shared" si="1"/>
        <v>Lathitha Ngalonkulu</v>
      </c>
      <c r="G522" s="78" t="s">
        <v>1849</v>
      </c>
      <c r="H522" s="78" t="s">
        <v>4588</v>
      </c>
      <c r="I522" s="78" t="s">
        <v>111</v>
      </c>
      <c r="J522" s="78" t="s">
        <v>296</v>
      </c>
      <c r="K522" s="46" t="s">
        <v>4589</v>
      </c>
      <c r="L522" s="78" t="s">
        <v>779</v>
      </c>
      <c r="M522" s="78" t="s">
        <v>271</v>
      </c>
      <c r="N522" s="78" t="s">
        <v>3</v>
      </c>
      <c r="O522" s="78" t="s">
        <v>166</v>
      </c>
      <c r="P522" s="78"/>
      <c r="Q522" s="78" t="s">
        <v>48</v>
      </c>
      <c r="R522" s="78" t="s">
        <v>121</v>
      </c>
      <c r="S522" s="46"/>
      <c r="T522" s="46" t="s">
        <v>4590</v>
      </c>
      <c r="U522" s="46" t="s">
        <v>4590</v>
      </c>
      <c r="V522" s="46" t="s">
        <v>4591</v>
      </c>
      <c r="W522" s="78" t="s">
        <v>4592</v>
      </c>
      <c r="X522" s="78" t="s">
        <v>117</v>
      </c>
      <c r="Y522" s="78" t="s">
        <v>121</v>
      </c>
      <c r="Z522" s="78" t="s">
        <v>117</v>
      </c>
      <c r="AA522" s="78" t="s">
        <v>121</v>
      </c>
      <c r="AB522" s="78">
        <v>6.0</v>
      </c>
      <c r="AC522" s="78" t="s">
        <v>117</v>
      </c>
      <c r="AD522" s="78" t="s">
        <v>4593</v>
      </c>
      <c r="AE522" s="78" t="s">
        <v>121</v>
      </c>
      <c r="AF522" s="78"/>
      <c r="AG522" s="78" t="s">
        <v>121</v>
      </c>
      <c r="AH522" s="78"/>
      <c r="AI522" s="78" t="s">
        <v>117</v>
      </c>
      <c r="AJ522" s="78" t="s">
        <v>121</v>
      </c>
      <c r="AK522" s="78" t="s">
        <v>121</v>
      </c>
      <c r="AL522" s="78"/>
      <c r="AM522" s="78" t="s">
        <v>138</v>
      </c>
      <c r="AN522" s="78" t="s">
        <v>117</v>
      </c>
      <c r="AO522" s="78" t="s">
        <v>23</v>
      </c>
      <c r="AP522" s="79"/>
      <c r="AQ522" s="78" t="s">
        <v>181</v>
      </c>
      <c r="AR522" s="78" t="s">
        <v>355</v>
      </c>
      <c r="AS522" s="78"/>
      <c r="AT522" s="78" t="s">
        <v>117</v>
      </c>
      <c r="AU522" s="78"/>
      <c r="AV522" s="78" t="s">
        <v>117</v>
      </c>
      <c r="AW522" s="78"/>
      <c r="AX522" s="79"/>
      <c r="AY522" s="79"/>
      <c r="AZ522" s="79"/>
      <c r="BA522" s="79"/>
      <c r="BB522" s="79"/>
      <c r="BC522" s="80"/>
    </row>
    <row r="523" ht="15.75" customHeight="1">
      <c r="A523" s="46" t="s">
        <v>4594</v>
      </c>
      <c r="B523" s="78"/>
      <c r="C523" s="78">
        <v>36.0</v>
      </c>
      <c r="D523" s="78" t="s">
        <v>1087</v>
      </c>
      <c r="E523" s="78" t="s">
        <v>4595</v>
      </c>
      <c r="F523" s="78" t="str">
        <f t="shared" si="1"/>
        <v>Endinako Ngcayisa</v>
      </c>
      <c r="G523" s="78" t="s">
        <v>1849</v>
      </c>
      <c r="H523" s="78" t="s">
        <v>4596</v>
      </c>
      <c r="I523" s="78"/>
      <c r="J523" s="78"/>
      <c r="K523" s="46"/>
      <c r="L523" s="78" t="s">
        <v>779</v>
      </c>
      <c r="M523" s="78" t="s">
        <v>271</v>
      </c>
      <c r="N523" s="78" t="s">
        <v>3</v>
      </c>
      <c r="O523" s="78" t="s">
        <v>166</v>
      </c>
      <c r="P523" s="78"/>
      <c r="Q523" s="78" t="s">
        <v>48</v>
      </c>
      <c r="R523" s="78"/>
      <c r="S523" s="46"/>
      <c r="T523" s="46"/>
      <c r="U523" s="46"/>
      <c r="V523" s="46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  <c r="AG523" s="78"/>
      <c r="AH523" s="78"/>
      <c r="AI523" s="78"/>
      <c r="AJ523" s="78"/>
      <c r="AK523" s="78"/>
      <c r="AL523" s="78"/>
      <c r="AM523" s="78"/>
      <c r="AN523" s="78"/>
      <c r="AO523" s="79"/>
      <c r="AP523" s="79"/>
      <c r="AQ523" s="78"/>
      <c r="AR523" s="78"/>
      <c r="AS523" s="78"/>
      <c r="AT523" s="78" t="s">
        <v>117</v>
      </c>
      <c r="AU523" s="78"/>
      <c r="AV523" s="78" t="s">
        <v>117</v>
      </c>
      <c r="AW523" s="78"/>
      <c r="AX523" s="79"/>
      <c r="AY523" s="79"/>
      <c r="AZ523" s="79"/>
      <c r="BA523" s="79"/>
      <c r="BB523" s="79"/>
      <c r="BC523" s="80"/>
    </row>
    <row r="524" ht="15.75" customHeight="1">
      <c r="A524" s="46" t="s">
        <v>4597</v>
      </c>
      <c r="B524" s="78"/>
      <c r="C524" s="78">
        <v>35.0</v>
      </c>
      <c r="D524" s="78" t="s">
        <v>4598</v>
      </c>
      <c r="E524" s="78" t="s">
        <v>4599</v>
      </c>
      <c r="F524" s="78" t="str">
        <f t="shared" si="1"/>
        <v>Siphiwesihle Nongoma</v>
      </c>
      <c r="G524" s="78" t="s">
        <v>1849</v>
      </c>
      <c r="H524" s="78" t="s">
        <v>4600</v>
      </c>
      <c r="I524" s="78"/>
      <c r="J524" s="78"/>
      <c r="K524" s="46"/>
      <c r="L524" s="78" t="s">
        <v>779</v>
      </c>
      <c r="M524" s="78" t="s">
        <v>271</v>
      </c>
      <c r="N524" s="78" t="s">
        <v>3</v>
      </c>
      <c r="O524" s="78" t="s">
        <v>166</v>
      </c>
      <c r="P524" s="78"/>
      <c r="Q524" s="78" t="s">
        <v>48</v>
      </c>
      <c r="R524" s="78"/>
      <c r="S524" s="46"/>
      <c r="T524" s="46"/>
      <c r="U524" s="46"/>
      <c r="V524" s="46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  <c r="AG524" s="78"/>
      <c r="AH524" s="78"/>
      <c r="AI524" s="78"/>
      <c r="AJ524" s="78"/>
      <c r="AK524" s="78"/>
      <c r="AL524" s="78"/>
      <c r="AM524" s="78"/>
      <c r="AN524" s="78"/>
      <c r="AO524" s="79"/>
      <c r="AP524" s="79"/>
      <c r="AQ524" s="78"/>
      <c r="AR524" s="78"/>
      <c r="AS524" s="78"/>
      <c r="AT524" s="78" t="s">
        <v>117</v>
      </c>
      <c r="AU524" s="78"/>
      <c r="AV524" s="78" t="s">
        <v>117</v>
      </c>
      <c r="AW524" s="78"/>
      <c r="AX524" s="79"/>
      <c r="AY524" s="79"/>
      <c r="AZ524" s="79"/>
      <c r="BA524" s="79"/>
      <c r="BB524" s="79"/>
      <c r="BC524" s="80"/>
    </row>
    <row r="525" ht="15.75" customHeight="1">
      <c r="A525" s="46" t="s">
        <v>4601</v>
      </c>
      <c r="B525" s="78"/>
      <c r="C525" s="78">
        <v>39.0</v>
      </c>
      <c r="D525" s="78" t="s">
        <v>4602</v>
      </c>
      <c r="E525" s="78" t="s">
        <v>4603</v>
      </c>
      <c r="F525" s="78" t="str">
        <f t="shared" si="1"/>
        <v>Asonwabile Nopondo</v>
      </c>
      <c r="G525" s="78" t="s">
        <v>1849</v>
      </c>
      <c r="H525" s="78" t="s">
        <v>4604</v>
      </c>
      <c r="I525" s="78"/>
      <c r="J525" s="78" t="s">
        <v>4605</v>
      </c>
      <c r="K525" s="46" t="s">
        <v>4606</v>
      </c>
      <c r="L525" s="78" t="s">
        <v>779</v>
      </c>
      <c r="M525" s="78" t="s">
        <v>271</v>
      </c>
      <c r="N525" s="78" t="s">
        <v>3</v>
      </c>
      <c r="O525" s="78" t="s">
        <v>166</v>
      </c>
      <c r="P525" s="78"/>
      <c r="Q525" s="78" t="s">
        <v>48</v>
      </c>
      <c r="R525" s="78" t="s">
        <v>121</v>
      </c>
      <c r="S525" s="46"/>
      <c r="T525" s="46" t="s">
        <v>4607</v>
      </c>
      <c r="U525" s="46"/>
      <c r="V525" s="46" t="s">
        <v>4608</v>
      </c>
      <c r="W525" s="78" t="s">
        <v>4609</v>
      </c>
      <c r="X525" s="78" t="s">
        <v>121</v>
      </c>
      <c r="Y525" s="78" t="s">
        <v>121</v>
      </c>
      <c r="Z525" s="78" t="s">
        <v>121</v>
      </c>
      <c r="AA525" s="78" t="s">
        <v>121</v>
      </c>
      <c r="AB525" s="78">
        <v>6.0</v>
      </c>
      <c r="AC525" s="78" t="s">
        <v>121</v>
      </c>
      <c r="AD525" s="78"/>
      <c r="AE525" s="78" t="s">
        <v>121</v>
      </c>
      <c r="AF525" s="78"/>
      <c r="AG525" s="78" t="s">
        <v>117</v>
      </c>
      <c r="AH525" s="78" t="s">
        <v>4610</v>
      </c>
      <c r="AI525" s="78" t="s">
        <v>121</v>
      </c>
      <c r="AJ525" s="78" t="s">
        <v>121</v>
      </c>
      <c r="AK525" s="78" t="s">
        <v>117</v>
      </c>
      <c r="AL525" s="78"/>
      <c r="AM525" s="78" t="s">
        <v>138</v>
      </c>
      <c r="AN525" s="78" t="s">
        <v>117</v>
      </c>
      <c r="AO525" s="78" t="s">
        <v>4611</v>
      </c>
      <c r="AP525" s="79"/>
      <c r="AQ525" s="78"/>
      <c r="AR525" s="78"/>
      <c r="AS525" s="78"/>
      <c r="AT525" s="78" t="s">
        <v>117</v>
      </c>
      <c r="AU525" s="78"/>
      <c r="AV525" s="78" t="s">
        <v>117</v>
      </c>
      <c r="AW525" s="78"/>
      <c r="AX525" s="79"/>
      <c r="AY525" s="79"/>
      <c r="AZ525" s="79"/>
      <c r="BA525" s="79"/>
      <c r="BB525" s="79"/>
      <c r="BC525" s="80"/>
    </row>
    <row r="526" ht="15.75" customHeight="1">
      <c r="A526" s="46" t="s">
        <v>4612</v>
      </c>
      <c r="B526" s="78"/>
      <c r="C526" s="78">
        <v>48.0</v>
      </c>
      <c r="D526" s="78" t="s">
        <v>3490</v>
      </c>
      <c r="E526" s="78" t="s">
        <v>3491</v>
      </c>
      <c r="F526" s="78" t="str">
        <f t="shared" si="1"/>
        <v>Ungowethu Nquphe</v>
      </c>
      <c r="G526" s="78" t="s">
        <v>1849</v>
      </c>
      <c r="H526" s="78" t="s">
        <v>4613</v>
      </c>
      <c r="I526" s="78"/>
      <c r="J526" s="78"/>
      <c r="K526" s="46"/>
      <c r="L526" s="78" t="s">
        <v>779</v>
      </c>
      <c r="M526" s="78" t="s">
        <v>271</v>
      </c>
      <c r="N526" s="78" t="s">
        <v>3</v>
      </c>
      <c r="O526" s="78" t="s">
        <v>166</v>
      </c>
      <c r="P526" s="78"/>
      <c r="Q526" s="78" t="s">
        <v>48</v>
      </c>
      <c r="R526" s="78"/>
      <c r="S526" s="46"/>
      <c r="T526" s="46"/>
      <c r="U526" s="46"/>
      <c r="V526" s="46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  <c r="AL526" s="78"/>
      <c r="AM526" s="78"/>
      <c r="AN526" s="78"/>
      <c r="AO526" s="79"/>
      <c r="AP526" s="79"/>
      <c r="AQ526" s="78"/>
      <c r="AR526" s="78"/>
      <c r="AS526" s="78"/>
      <c r="AT526" s="78" t="s">
        <v>117</v>
      </c>
      <c r="AU526" s="78"/>
      <c r="AV526" s="78" t="s">
        <v>117</v>
      </c>
      <c r="AW526" s="78"/>
      <c r="AX526" s="79"/>
      <c r="AY526" s="79"/>
      <c r="AZ526" s="79"/>
      <c r="BA526" s="79"/>
      <c r="BB526" s="79"/>
      <c r="BC526" s="80"/>
    </row>
    <row r="527" ht="15.75" customHeight="1">
      <c r="A527" s="46" t="s">
        <v>4614</v>
      </c>
      <c r="B527" s="78"/>
      <c r="C527" s="78">
        <v>44.0</v>
      </c>
      <c r="D527" s="78" t="s">
        <v>4615</v>
      </c>
      <c r="E527" s="78" t="s">
        <v>4616</v>
      </c>
      <c r="F527" s="78" t="str">
        <f t="shared" si="1"/>
        <v>Sinoxolo Ntanda</v>
      </c>
      <c r="G527" s="78" t="s">
        <v>1849</v>
      </c>
      <c r="H527" s="78" t="s">
        <v>4617</v>
      </c>
      <c r="I527" s="78"/>
      <c r="J527" s="78"/>
      <c r="K527" s="46"/>
      <c r="L527" s="78" t="s">
        <v>779</v>
      </c>
      <c r="M527" s="78" t="s">
        <v>271</v>
      </c>
      <c r="N527" s="78" t="s">
        <v>3</v>
      </c>
      <c r="O527" s="78" t="s">
        <v>166</v>
      </c>
      <c r="P527" s="78"/>
      <c r="Q527" s="78" t="s">
        <v>48</v>
      </c>
      <c r="R527" s="78"/>
      <c r="S527" s="46"/>
      <c r="T527" s="46"/>
      <c r="U527" s="46"/>
      <c r="V527" s="46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  <c r="AL527" s="78"/>
      <c r="AM527" s="78"/>
      <c r="AN527" s="78"/>
      <c r="AO527" s="79"/>
      <c r="AP527" s="79"/>
      <c r="AQ527" s="78"/>
      <c r="AR527" s="78"/>
      <c r="AS527" s="78"/>
      <c r="AT527" s="78" t="s">
        <v>117</v>
      </c>
      <c r="AU527" s="78"/>
      <c r="AV527" s="78" t="s">
        <v>117</v>
      </c>
      <c r="AW527" s="78"/>
      <c r="AX527" s="79"/>
      <c r="AY527" s="79"/>
      <c r="AZ527" s="79"/>
      <c r="BA527" s="79"/>
      <c r="BB527" s="79"/>
      <c r="BC527" s="80"/>
    </row>
    <row r="528" ht="15.75" customHeight="1">
      <c r="A528" s="46" t="s">
        <v>4618</v>
      </c>
      <c r="B528" s="78"/>
      <c r="C528" s="78">
        <v>40.0</v>
      </c>
      <c r="D528" s="78" t="s">
        <v>4619</v>
      </c>
      <c r="E528" s="78" t="s">
        <v>4620</v>
      </c>
      <c r="F528" s="78" t="str">
        <f t="shared" si="1"/>
        <v>Sixolise Advance Ntwanambi</v>
      </c>
      <c r="G528" s="78" t="s">
        <v>1849</v>
      </c>
      <c r="H528" s="78" t="s">
        <v>4621</v>
      </c>
      <c r="I528" s="78"/>
      <c r="J528" s="78" t="s">
        <v>4622</v>
      </c>
      <c r="K528" s="46" t="s">
        <v>4623</v>
      </c>
      <c r="L528" s="78" t="s">
        <v>779</v>
      </c>
      <c r="M528" s="78" t="s">
        <v>271</v>
      </c>
      <c r="N528" s="78" t="s">
        <v>3</v>
      </c>
      <c r="O528" s="78" t="s">
        <v>166</v>
      </c>
      <c r="P528" s="78"/>
      <c r="Q528" s="78" t="s">
        <v>48</v>
      </c>
      <c r="R528" s="78" t="s">
        <v>121</v>
      </c>
      <c r="S528" s="46"/>
      <c r="T528" s="46" t="s">
        <v>4624</v>
      </c>
      <c r="U528" s="46" t="s">
        <v>4624</v>
      </c>
      <c r="V528" s="46" t="s">
        <v>4625</v>
      </c>
      <c r="W528" s="78" t="s">
        <v>4626</v>
      </c>
      <c r="X528" s="78" t="s">
        <v>117</v>
      </c>
      <c r="Y528" s="78" t="s">
        <v>117</v>
      </c>
      <c r="Z528" s="78" t="s">
        <v>117</v>
      </c>
      <c r="AA528" s="78" t="s">
        <v>117</v>
      </c>
      <c r="AB528" s="78">
        <v>7.0</v>
      </c>
      <c r="AC528" s="78" t="s">
        <v>121</v>
      </c>
      <c r="AD528" s="78"/>
      <c r="AE528" s="78" t="s">
        <v>117</v>
      </c>
      <c r="AF528" s="78" t="s">
        <v>980</v>
      </c>
      <c r="AG528" s="78" t="s">
        <v>121</v>
      </c>
      <c r="AH528" s="78"/>
      <c r="AI528" s="78" t="s">
        <v>117</v>
      </c>
      <c r="AJ528" s="78" t="s">
        <v>117</v>
      </c>
      <c r="AK528" s="78" t="s">
        <v>121</v>
      </c>
      <c r="AL528" s="78" t="s">
        <v>122</v>
      </c>
      <c r="AM528" s="78" t="s">
        <v>123</v>
      </c>
      <c r="AN528" s="78" t="s">
        <v>121</v>
      </c>
      <c r="AO528" s="79"/>
      <c r="AP528" s="79"/>
      <c r="AQ528" s="78"/>
      <c r="AR528" s="78"/>
      <c r="AS528" s="78"/>
      <c r="AT528" s="78" t="s">
        <v>117</v>
      </c>
      <c r="AU528" s="78"/>
      <c r="AV528" s="78" t="s">
        <v>117</v>
      </c>
      <c r="AW528" s="78"/>
      <c r="AX528" s="79"/>
      <c r="AY528" s="79"/>
      <c r="AZ528" s="79"/>
      <c r="BA528" s="79"/>
      <c r="BB528" s="79"/>
      <c r="BC528" s="80"/>
    </row>
    <row r="529" ht="15.75" customHeight="1">
      <c r="A529" s="46" t="s">
        <v>4627</v>
      </c>
      <c r="B529" s="78"/>
      <c r="C529" s="78">
        <v>38.0</v>
      </c>
      <c r="D529" s="78" t="s">
        <v>2994</v>
      </c>
      <c r="E529" s="78" t="s">
        <v>4628</v>
      </c>
      <c r="F529" s="78" t="str">
        <f t="shared" si="1"/>
        <v>Sinazo Maqwati</v>
      </c>
      <c r="G529" s="78" t="s">
        <v>1849</v>
      </c>
      <c r="H529" s="78" t="s">
        <v>4629</v>
      </c>
      <c r="I529" s="78" t="s">
        <v>111</v>
      </c>
      <c r="J529" s="81">
        <v>39392.0</v>
      </c>
      <c r="K529" s="83" t="s">
        <v>4630</v>
      </c>
      <c r="L529" s="78" t="s">
        <v>768</v>
      </c>
      <c r="M529" s="78" t="s">
        <v>769</v>
      </c>
      <c r="N529" s="78" t="s">
        <v>3</v>
      </c>
      <c r="O529" s="78" t="s">
        <v>230</v>
      </c>
      <c r="P529" s="78"/>
      <c r="Q529" s="78" t="s">
        <v>44</v>
      </c>
      <c r="R529" s="78" t="s">
        <v>121</v>
      </c>
      <c r="S529" s="46"/>
      <c r="T529" s="83" t="s">
        <v>4631</v>
      </c>
      <c r="U529" s="83" t="s">
        <v>4631</v>
      </c>
      <c r="V529" s="83" t="s">
        <v>4631</v>
      </c>
      <c r="W529" s="78" t="s">
        <v>4632</v>
      </c>
      <c r="X529" s="78" t="s">
        <v>117</v>
      </c>
      <c r="Y529" s="78" t="s">
        <v>117</v>
      </c>
      <c r="Z529" s="78" t="s">
        <v>121</v>
      </c>
      <c r="AA529" s="78" t="s">
        <v>121</v>
      </c>
      <c r="AB529" s="78">
        <v>10.0</v>
      </c>
      <c r="AC529" s="78" t="s">
        <v>117</v>
      </c>
      <c r="AD529" s="78" t="s">
        <v>4633</v>
      </c>
      <c r="AE529" s="78" t="s">
        <v>121</v>
      </c>
      <c r="AF529" s="78" t="s">
        <v>122</v>
      </c>
      <c r="AG529" s="78" t="s">
        <v>117</v>
      </c>
      <c r="AH529" s="78" t="s">
        <v>4634</v>
      </c>
      <c r="AI529" s="78" t="s">
        <v>121</v>
      </c>
      <c r="AJ529" s="78" t="s">
        <v>121</v>
      </c>
      <c r="AK529" s="78" t="s">
        <v>121</v>
      </c>
      <c r="AL529" s="78" t="s">
        <v>122</v>
      </c>
      <c r="AM529" s="78" t="s">
        <v>138</v>
      </c>
      <c r="AN529" s="78" t="s">
        <v>121</v>
      </c>
      <c r="AO529" s="79"/>
      <c r="AP529" s="79"/>
      <c r="AQ529" s="78"/>
      <c r="AR529" s="78"/>
      <c r="AS529" s="78"/>
      <c r="AT529" s="78" t="s">
        <v>117</v>
      </c>
      <c r="AU529" s="78" t="s">
        <v>117</v>
      </c>
      <c r="AV529" s="78" t="s">
        <v>117</v>
      </c>
      <c r="AW529" s="78"/>
      <c r="AX529" s="79"/>
      <c r="AY529" s="79"/>
      <c r="AZ529" s="79"/>
      <c r="BA529" s="79"/>
      <c r="BB529" s="79"/>
      <c r="BC529" s="80"/>
    </row>
    <row r="530" ht="15.75" customHeight="1">
      <c r="A530" s="46" t="s">
        <v>4635</v>
      </c>
      <c r="B530" s="78"/>
      <c r="C530" s="78">
        <v>38.0</v>
      </c>
      <c r="D530" s="78" t="s">
        <v>4636</v>
      </c>
      <c r="E530" s="78" t="s">
        <v>4637</v>
      </c>
      <c r="F530" s="78" t="str">
        <f t="shared" si="1"/>
        <v>Nosisi Sidela</v>
      </c>
      <c r="G530" s="78" t="s">
        <v>1849</v>
      </c>
      <c r="H530" s="78" t="s">
        <v>4638</v>
      </c>
      <c r="I530" s="78" t="s">
        <v>111</v>
      </c>
      <c r="J530" s="78" t="s">
        <v>4639</v>
      </c>
      <c r="K530" s="46" t="s">
        <v>4640</v>
      </c>
      <c r="L530" s="78" t="s">
        <v>779</v>
      </c>
      <c r="M530" s="78" t="s">
        <v>271</v>
      </c>
      <c r="N530" s="78" t="s">
        <v>3</v>
      </c>
      <c r="O530" s="78" t="s">
        <v>166</v>
      </c>
      <c r="P530" s="78"/>
      <c r="Q530" s="78" t="s">
        <v>48</v>
      </c>
      <c r="R530" s="78" t="s">
        <v>121</v>
      </c>
      <c r="S530" s="46"/>
      <c r="T530" s="46" t="s">
        <v>4641</v>
      </c>
      <c r="U530" s="46" t="s">
        <v>4641</v>
      </c>
      <c r="V530" s="46" t="s">
        <v>4642</v>
      </c>
      <c r="W530" s="78" t="s">
        <v>4643</v>
      </c>
      <c r="X530" s="78" t="s">
        <v>121</v>
      </c>
      <c r="Y530" s="78" t="s">
        <v>121</v>
      </c>
      <c r="Z530" s="78" t="s">
        <v>117</v>
      </c>
      <c r="AA530" s="78" t="s">
        <v>121</v>
      </c>
      <c r="AB530" s="78">
        <v>5.0</v>
      </c>
      <c r="AC530" s="78" t="s">
        <v>121</v>
      </c>
      <c r="AD530" s="78"/>
      <c r="AE530" s="78" t="s">
        <v>121</v>
      </c>
      <c r="AF530" s="78"/>
      <c r="AG530" s="78" t="s">
        <v>117</v>
      </c>
      <c r="AH530" s="78"/>
      <c r="AI530" s="78" t="s">
        <v>117</v>
      </c>
      <c r="AJ530" s="78" t="s">
        <v>121</v>
      </c>
      <c r="AK530" s="78" t="s">
        <v>121</v>
      </c>
      <c r="AL530" s="78" t="s">
        <v>122</v>
      </c>
      <c r="AM530" s="78" t="s">
        <v>138</v>
      </c>
      <c r="AN530" s="78" t="s">
        <v>121</v>
      </c>
      <c r="AO530" s="79"/>
      <c r="AP530" s="79"/>
      <c r="AQ530" s="78"/>
      <c r="AR530" s="78"/>
      <c r="AS530" s="78"/>
      <c r="AT530" s="78" t="s">
        <v>117</v>
      </c>
      <c r="AU530" s="78"/>
      <c r="AV530" s="78" t="s">
        <v>117</v>
      </c>
      <c r="AW530" s="78"/>
      <c r="AX530" s="79"/>
      <c r="AY530" s="79"/>
      <c r="AZ530" s="79"/>
      <c r="BA530" s="79"/>
      <c r="BB530" s="79"/>
      <c r="BC530" s="80"/>
    </row>
    <row r="531" ht="15.75" customHeight="1">
      <c r="A531" s="46" t="s">
        <v>4644</v>
      </c>
      <c r="B531" s="78"/>
      <c r="C531" s="78">
        <v>46.0</v>
      </c>
      <c r="D531" s="78" t="s">
        <v>4645</v>
      </c>
      <c r="E531" s="78" t="s">
        <v>4646</v>
      </c>
      <c r="F531" s="78" t="str">
        <f t="shared" si="1"/>
        <v>Lilitha Mtendeje Swarbooi</v>
      </c>
      <c r="G531" s="78" t="s">
        <v>1849</v>
      </c>
      <c r="H531" s="78" t="s">
        <v>4647</v>
      </c>
      <c r="I531" s="78"/>
      <c r="J531" s="78" t="s">
        <v>2160</v>
      </c>
      <c r="K531" s="46" t="s">
        <v>4648</v>
      </c>
      <c r="L531" s="78" t="s">
        <v>779</v>
      </c>
      <c r="M531" s="78" t="s">
        <v>271</v>
      </c>
      <c r="N531" s="78" t="s">
        <v>3</v>
      </c>
      <c r="O531" s="78" t="s">
        <v>166</v>
      </c>
      <c r="P531" s="78"/>
      <c r="Q531" s="78" t="s">
        <v>48</v>
      </c>
      <c r="R531" s="78" t="s">
        <v>121</v>
      </c>
      <c r="S531" s="46"/>
      <c r="T531" s="46" t="s">
        <v>4649</v>
      </c>
      <c r="U531" s="46"/>
      <c r="V531" s="46" t="s">
        <v>4650</v>
      </c>
      <c r="W531" s="78" t="s">
        <v>4651</v>
      </c>
      <c r="X531" s="78" t="s">
        <v>121</v>
      </c>
      <c r="Y531" s="78" t="s">
        <v>117</v>
      </c>
      <c r="Z531" s="78" t="s">
        <v>121</v>
      </c>
      <c r="AA531" s="78" t="s">
        <v>117</v>
      </c>
      <c r="AB531" s="78">
        <v>5.0</v>
      </c>
      <c r="AC531" s="78" t="s">
        <v>121</v>
      </c>
      <c r="AD531" s="78"/>
      <c r="AE531" s="78" t="s">
        <v>117</v>
      </c>
      <c r="AF531" s="78"/>
      <c r="AG531" s="78" t="s">
        <v>121</v>
      </c>
      <c r="AH531" s="78"/>
      <c r="AI531" s="78" t="s">
        <v>121</v>
      </c>
      <c r="AJ531" s="78" t="s">
        <v>117</v>
      </c>
      <c r="AK531" s="78" t="s">
        <v>117</v>
      </c>
      <c r="AL531" s="78" t="s">
        <v>137</v>
      </c>
      <c r="AM531" s="78" t="s">
        <v>123</v>
      </c>
      <c r="AN531" s="78" t="s">
        <v>117</v>
      </c>
      <c r="AO531" s="78" t="s">
        <v>4652</v>
      </c>
      <c r="AP531" s="79"/>
      <c r="AQ531" s="78" t="s">
        <v>125</v>
      </c>
      <c r="AR531" s="78" t="s">
        <v>1154</v>
      </c>
      <c r="AS531" s="78" t="s">
        <v>406</v>
      </c>
      <c r="AT531" s="78" t="s">
        <v>117</v>
      </c>
      <c r="AU531" s="78"/>
      <c r="AV531" s="78" t="s">
        <v>117</v>
      </c>
      <c r="AW531" s="78"/>
      <c r="AX531" s="79"/>
      <c r="AY531" s="79"/>
      <c r="AZ531" s="79"/>
      <c r="BA531" s="79"/>
      <c r="BB531" s="79"/>
      <c r="BC531" s="80"/>
    </row>
    <row r="532" ht="15.75" customHeight="1">
      <c r="A532" s="46" t="s">
        <v>4653</v>
      </c>
      <c r="B532" s="78"/>
      <c r="C532" s="78">
        <v>39.0</v>
      </c>
      <c r="D532" s="78" t="s">
        <v>4654</v>
      </c>
      <c r="E532" s="78" t="s">
        <v>4655</v>
      </c>
      <c r="F532" s="78" t="str">
        <f t="shared" si="1"/>
        <v>Kwakhanya Shaun Tembani</v>
      </c>
      <c r="G532" s="78" t="s">
        <v>1849</v>
      </c>
      <c r="H532" s="78" t="s">
        <v>4656</v>
      </c>
      <c r="I532" s="78"/>
      <c r="J532" s="78" t="s">
        <v>4657</v>
      </c>
      <c r="K532" s="46" t="s">
        <v>4658</v>
      </c>
      <c r="L532" s="78" t="s">
        <v>779</v>
      </c>
      <c r="M532" s="78" t="s">
        <v>271</v>
      </c>
      <c r="N532" s="78" t="s">
        <v>3</v>
      </c>
      <c r="O532" s="78" t="s">
        <v>166</v>
      </c>
      <c r="P532" s="78"/>
      <c r="Q532" s="78" t="s">
        <v>48</v>
      </c>
      <c r="R532" s="78" t="s">
        <v>121</v>
      </c>
      <c r="S532" s="46"/>
      <c r="T532" s="46" t="s">
        <v>4659</v>
      </c>
      <c r="U532" s="46"/>
      <c r="V532" s="46" t="s">
        <v>4659</v>
      </c>
      <c r="W532" s="78" t="s">
        <v>4660</v>
      </c>
      <c r="X532" s="78" t="s">
        <v>117</v>
      </c>
      <c r="Y532" s="78" t="s">
        <v>117</v>
      </c>
      <c r="Z532" s="78" t="s">
        <v>117</v>
      </c>
      <c r="AA532" s="78" t="s">
        <v>121</v>
      </c>
      <c r="AB532" s="78">
        <v>6.0</v>
      </c>
      <c r="AC532" s="78" t="s">
        <v>121</v>
      </c>
      <c r="AD532" s="78"/>
      <c r="AE532" s="78" t="s">
        <v>121</v>
      </c>
      <c r="AF532" s="78"/>
      <c r="AG532" s="78" t="s">
        <v>117</v>
      </c>
      <c r="AH532" s="78" t="s">
        <v>4661</v>
      </c>
      <c r="AI532" s="78" t="s">
        <v>117</v>
      </c>
      <c r="AJ532" s="78" t="s">
        <v>121</v>
      </c>
      <c r="AK532" s="78" t="s">
        <v>121</v>
      </c>
      <c r="AL532" s="78"/>
      <c r="AM532" s="78" t="s">
        <v>138</v>
      </c>
      <c r="AN532" s="78"/>
      <c r="AO532" s="79"/>
      <c r="AP532" s="79"/>
      <c r="AQ532" s="78"/>
      <c r="AR532" s="78"/>
      <c r="AS532" s="78"/>
      <c r="AT532" s="78" t="s">
        <v>117</v>
      </c>
      <c r="AU532" s="78"/>
      <c r="AV532" s="78" t="s">
        <v>117</v>
      </c>
      <c r="AW532" s="78"/>
      <c r="AX532" s="79"/>
      <c r="AY532" s="79"/>
      <c r="AZ532" s="79"/>
      <c r="BA532" s="79"/>
      <c r="BB532" s="79"/>
      <c r="BC532" s="80"/>
    </row>
    <row r="533" ht="15.75" customHeight="1">
      <c r="A533" s="46" t="s">
        <v>4662</v>
      </c>
      <c r="B533" s="78"/>
      <c r="C533" s="78">
        <v>44.0</v>
      </c>
      <c r="D533" s="78" t="s">
        <v>2635</v>
      </c>
      <c r="E533" s="78" t="s">
        <v>483</v>
      </c>
      <c r="F533" s="78" t="str">
        <f t="shared" si="1"/>
        <v>Oyisa Williams</v>
      </c>
      <c r="G533" s="78" t="s">
        <v>1849</v>
      </c>
      <c r="H533" s="78" t="s">
        <v>4663</v>
      </c>
      <c r="I533" s="78"/>
      <c r="J533" s="78"/>
      <c r="K533" s="46"/>
      <c r="L533" s="78" t="s">
        <v>779</v>
      </c>
      <c r="M533" s="78" t="s">
        <v>271</v>
      </c>
      <c r="N533" s="78" t="s">
        <v>3</v>
      </c>
      <c r="O533" s="78" t="s">
        <v>166</v>
      </c>
      <c r="P533" s="78"/>
      <c r="Q533" s="78" t="s">
        <v>48</v>
      </c>
      <c r="R533" s="78" t="s">
        <v>121</v>
      </c>
      <c r="S533" s="46"/>
      <c r="T533" s="46"/>
      <c r="U533" s="46"/>
      <c r="V533" s="46"/>
      <c r="W533" s="78"/>
      <c r="X533" s="78"/>
      <c r="Y533" s="78"/>
      <c r="Z533" s="78"/>
      <c r="AA533" s="78" t="s">
        <v>117</v>
      </c>
      <c r="AB533" s="78"/>
      <c r="AC533" s="78"/>
      <c r="AD533" s="78"/>
      <c r="AE533" s="78"/>
      <c r="AF533" s="78"/>
      <c r="AG533" s="78"/>
      <c r="AH533" s="78"/>
      <c r="AI533" s="78"/>
      <c r="AJ533" s="78"/>
      <c r="AK533" s="78"/>
      <c r="AL533" s="78"/>
      <c r="AM533" s="78"/>
      <c r="AN533" s="78"/>
      <c r="AO533" s="79"/>
      <c r="AP533" s="79"/>
      <c r="AQ533" s="78"/>
      <c r="AR533" s="78"/>
      <c r="AS533" s="78"/>
      <c r="AT533" s="78" t="s">
        <v>117</v>
      </c>
      <c r="AU533" s="78"/>
      <c r="AV533" s="78" t="s">
        <v>117</v>
      </c>
      <c r="AW533" s="78"/>
      <c r="AX533" s="79"/>
      <c r="AY533" s="79"/>
      <c r="AZ533" s="79"/>
      <c r="BA533" s="79"/>
      <c r="BB533" s="79"/>
      <c r="BC533" s="80"/>
    </row>
    <row r="534" ht="15.75" customHeight="1">
      <c r="A534" s="46" t="s">
        <v>4664</v>
      </c>
      <c r="B534" s="78"/>
      <c r="C534" s="78">
        <v>35.0</v>
      </c>
      <c r="D534" s="78" t="s">
        <v>4665</v>
      </c>
      <c r="E534" s="78" t="s">
        <v>4666</v>
      </c>
      <c r="F534" s="78" t="str">
        <f t="shared" si="1"/>
        <v>Lisabele Xoki</v>
      </c>
      <c r="G534" s="78" t="s">
        <v>1849</v>
      </c>
      <c r="H534" s="78" t="s">
        <v>4667</v>
      </c>
      <c r="I534" s="78"/>
      <c r="J534" s="78" t="s">
        <v>4668</v>
      </c>
      <c r="K534" s="46" t="s">
        <v>4669</v>
      </c>
      <c r="L534" s="78" t="s">
        <v>779</v>
      </c>
      <c r="M534" s="78" t="s">
        <v>271</v>
      </c>
      <c r="N534" s="78" t="s">
        <v>3</v>
      </c>
      <c r="O534" s="78" t="s">
        <v>166</v>
      </c>
      <c r="P534" s="78"/>
      <c r="Q534" s="78" t="s">
        <v>48</v>
      </c>
      <c r="R534" s="78" t="s">
        <v>121</v>
      </c>
      <c r="S534" s="46"/>
      <c r="T534" s="46" t="s">
        <v>4670</v>
      </c>
      <c r="U534" s="46" t="s">
        <v>4670</v>
      </c>
      <c r="V534" s="46"/>
      <c r="W534" s="78" t="s">
        <v>4671</v>
      </c>
      <c r="X534" s="78" t="s">
        <v>117</v>
      </c>
      <c r="Y534" s="78" t="s">
        <v>117</v>
      </c>
      <c r="Z534" s="78" t="s">
        <v>117</v>
      </c>
      <c r="AA534" s="78" t="s">
        <v>117</v>
      </c>
      <c r="AB534" s="78">
        <v>4.0</v>
      </c>
      <c r="AC534" s="78" t="s">
        <v>117</v>
      </c>
      <c r="AD534" s="78" t="s">
        <v>66</v>
      </c>
      <c r="AE534" s="78" t="s">
        <v>121</v>
      </c>
      <c r="AF534" s="78"/>
      <c r="AG534" s="78" t="s">
        <v>121</v>
      </c>
      <c r="AH534" s="78"/>
      <c r="AI534" s="78" t="s">
        <v>117</v>
      </c>
      <c r="AJ534" s="78" t="s">
        <v>117</v>
      </c>
      <c r="AK534" s="78" t="s">
        <v>117</v>
      </c>
      <c r="AL534" s="78" t="s">
        <v>137</v>
      </c>
      <c r="AM534" s="78" t="s">
        <v>138</v>
      </c>
      <c r="AN534" s="78" t="s">
        <v>121</v>
      </c>
      <c r="AO534" s="79"/>
      <c r="AP534" s="79"/>
      <c r="AQ534" s="78"/>
      <c r="AR534" s="78"/>
      <c r="AS534" s="78"/>
      <c r="AT534" s="78" t="s">
        <v>117</v>
      </c>
      <c r="AU534" s="78"/>
      <c r="AV534" s="78" t="s">
        <v>117</v>
      </c>
      <c r="AW534" s="78"/>
      <c r="AX534" s="79"/>
      <c r="AY534" s="79"/>
      <c r="AZ534" s="79"/>
      <c r="BA534" s="79"/>
      <c r="BB534" s="79"/>
      <c r="BC534" s="80"/>
    </row>
    <row r="535" ht="15.75" customHeight="1">
      <c r="A535" s="46" t="s">
        <v>4672</v>
      </c>
      <c r="B535" s="78"/>
      <c r="C535" s="78">
        <v>40.0</v>
      </c>
      <c r="D535" s="78" t="s">
        <v>2531</v>
      </c>
      <c r="E535" s="78" t="s">
        <v>4673</v>
      </c>
      <c r="F535" s="78" t="str">
        <f t="shared" si="1"/>
        <v>Onika Zanendaba</v>
      </c>
      <c r="G535" s="78" t="s">
        <v>1849</v>
      </c>
      <c r="H535" s="78" t="s">
        <v>4674</v>
      </c>
      <c r="I535" s="78"/>
      <c r="J535" s="81">
        <v>39726.0</v>
      </c>
      <c r="K535" s="46" t="s">
        <v>4675</v>
      </c>
      <c r="L535" s="78" t="s">
        <v>779</v>
      </c>
      <c r="M535" s="78" t="s">
        <v>271</v>
      </c>
      <c r="N535" s="78" t="s">
        <v>3</v>
      </c>
      <c r="O535" s="78" t="s">
        <v>166</v>
      </c>
      <c r="P535" s="78"/>
      <c r="Q535" s="78" t="s">
        <v>48</v>
      </c>
      <c r="R535" s="78" t="s">
        <v>121</v>
      </c>
      <c r="S535" s="46"/>
      <c r="T535" s="46" t="s">
        <v>4676</v>
      </c>
      <c r="U535" s="46"/>
      <c r="V535" s="46" t="s">
        <v>4677</v>
      </c>
      <c r="W535" s="78" t="s">
        <v>4678</v>
      </c>
      <c r="X535" s="78" t="s">
        <v>117</v>
      </c>
      <c r="Y535" s="78" t="s">
        <v>117</v>
      </c>
      <c r="Z535" s="78" t="s">
        <v>117</v>
      </c>
      <c r="AA535" s="78" t="s">
        <v>117</v>
      </c>
      <c r="AB535" s="78">
        <v>3.0</v>
      </c>
      <c r="AC535" s="78" t="s">
        <v>117</v>
      </c>
      <c r="AD535" s="78" t="s">
        <v>4679</v>
      </c>
      <c r="AE535" s="78" t="s">
        <v>117</v>
      </c>
      <c r="AF535" s="78" t="s">
        <v>4680</v>
      </c>
      <c r="AG535" s="78" t="s">
        <v>117</v>
      </c>
      <c r="AH535" s="78"/>
      <c r="AI535" s="78" t="s">
        <v>117</v>
      </c>
      <c r="AJ535" s="78" t="s">
        <v>117</v>
      </c>
      <c r="AK535" s="78" t="s">
        <v>121</v>
      </c>
      <c r="AL535" s="78"/>
      <c r="AM535" s="78" t="s">
        <v>138</v>
      </c>
      <c r="AN535" s="78" t="s">
        <v>121</v>
      </c>
      <c r="AO535" s="79"/>
      <c r="AP535" s="79"/>
      <c r="AQ535" s="78" t="s">
        <v>251</v>
      </c>
      <c r="AR535" s="78" t="s">
        <v>262</v>
      </c>
      <c r="AS535" s="78"/>
      <c r="AT535" s="78" t="s">
        <v>117</v>
      </c>
      <c r="AU535" s="78"/>
      <c r="AV535" s="78" t="s">
        <v>117</v>
      </c>
      <c r="AW535" s="78"/>
      <c r="AX535" s="79"/>
      <c r="AY535" s="79"/>
      <c r="AZ535" s="79"/>
      <c r="BA535" s="79"/>
      <c r="BB535" s="79"/>
      <c r="BC535" s="80"/>
    </row>
    <row r="536" ht="15.75" customHeight="1">
      <c r="A536" s="46" t="s">
        <v>4681</v>
      </c>
      <c r="B536" s="78"/>
      <c r="C536" s="78">
        <v>36.0</v>
      </c>
      <c r="D536" s="78" t="s">
        <v>4682</v>
      </c>
      <c r="E536" s="78" t="s">
        <v>4683</v>
      </c>
      <c r="F536" s="78" t="str">
        <f t="shared" si="1"/>
        <v>Mthetheleli Ndlebe</v>
      </c>
      <c r="G536" s="78" t="s">
        <v>1849</v>
      </c>
      <c r="H536" s="78" t="s">
        <v>4684</v>
      </c>
      <c r="I536" s="78" t="s">
        <v>163</v>
      </c>
      <c r="J536" s="78" t="s">
        <v>4685</v>
      </c>
      <c r="K536" s="83" t="s">
        <v>4686</v>
      </c>
      <c r="L536" s="78" t="s">
        <v>768</v>
      </c>
      <c r="M536" s="78" t="s">
        <v>769</v>
      </c>
      <c r="N536" s="78" t="s">
        <v>3</v>
      </c>
      <c r="O536" s="78" t="s">
        <v>230</v>
      </c>
      <c r="P536" s="78"/>
      <c r="Q536" s="78" t="s">
        <v>44</v>
      </c>
      <c r="R536" s="78" t="s">
        <v>121</v>
      </c>
      <c r="S536" s="46"/>
      <c r="T536" s="83" t="s">
        <v>4687</v>
      </c>
      <c r="U536" s="83" t="s">
        <v>4687</v>
      </c>
      <c r="V536" s="83" t="s">
        <v>4688</v>
      </c>
      <c r="W536" s="78" t="s">
        <v>4689</v>
      </c>
      <c r="X536" s="78" t="s">
        <v>117</v>
      </c>
      <c r="Y536" s="78" t="s">
        <v>117</v>
      </c>
      <c r="Z536" s="78" t="s">
        <v>117</v>
      </c>
      <c r="AA536" s="78" t="s">
        <v>117</v>
      </c>
      <c r="AB536" s="78">
        <v>6.0</v>
      </c>
      <c r="AC536" s="78" t="s">
        <v>117</v>
      </c>
      <c r="AD536" s="78" t="s">
        <v>4690</v>
      </c>
      <c r="AE536" s="78" t="s">
        <v>117</v>
      </c>
      <c r="AF536" s="78" t="s">
        <v>4691</v>
      </c>
      <c r="AG536" s="78" t="s">
        <v>121</v>
      </c>
      <c r="AH536" s="78" t="s">
        <v>122</v>
      </c>
      <c r="AI536" s="78" t="s">
        <v>121</v>
      </c>
      <c r="AJ536" s="78" t="s">
        <v>117</v>
      </c>
      <c r="AK536" s="78" t="s">
        <v>121</v>
      </c>
      <c r="AL536" s="78" t="s">
        <v>122</v>
      </c>
      <c r="AM536" s="78" t="s">
        <v>138</v>
      </c>
      <c r="AN536" s="78" t="s">
        <v>121</v>
      </c>
      <c r="AO536" s="79"/>
      <c r="AP536" s="79"/>
      <c r="AQ536" s="78" t="s">
        <v>4692</v>
      </c>
      <c r="AR536" s="78" t="s">
        <v>4693</v>
      </c>
      <c r="AS536" s="78" t="s">
        <v>2488</v>
      </c>
      <c r="AT536" s="78" t="s">
        <v>117</v>
      </c>
      <c r="AU536" s="78" t="s">
        <v>117</v>
      </c>
      <c r="AV536" s="78" t="s">
        <v>117</v>
      </c>
      <c r="AW536" s="78"/>
      <c r="AX536" s="79"/>
      <c r="AY536" s="79"/>
      <c r="AZ536" s="79"/>
      <c r="BA536" s="79"/>
      <c r="BB536" s="79"/>
      <c r="BC536" s="80"/>
    </row>
    <row r="537" ht="15.75" customHeight="1">
      <c r="A537" s="46" t="s">
        <v>4694</v>
      </c>
      <c r="B537" s="78"/>
      <c r="C537" s="78">
        <v>35.0</v>
      </c>
      <c r="D537" s="78" t="s">
        <v>4695</v>
      </c>
      <c r="E537" s="78" t="s">
        <v>4696</v>
      </c>
      <c r="F537" s="78" t="str">
        <f t="shared" si="1"/>
        <v>Awetu Ndwayi</v>
      </c>
      <c r="G537" s="78" t="s">
        <v>1849</v>
      </c>
      <c r="H537" s="78" t="s">
        <v>4697</v>
      </c>
      <c r="I537" s="78" t="s">
        <v>111</v>
      </c>
      <c r="J537" s="78" t="s">
        <v>4698</v>
      </c>
      <c r="K537" s="83" t="s">
        <v>4699</v>
      </c>
      <c r="L537" s="78" t="s">
        <v>768</v>
      </c>
      <c r="M537" s="78" t="s">
        <v>769</v>
      </c>
      <c r="N537" s="78" t="s">
        <v>3</v>
      </c>
      <c r="O537" s="78" t="s">
        <v>230</v>
      </c>
      <c r="P537" s="78"/>
      <c r="Q537" s="78" t="s">
        <v>44</v>
      </c>
      <c r="R537" s="78" t="s">
        <v>121</v>
      </c>
      <c r="S537" s="46"/>
      <c r="T537" s="83" t="s">
        <v>4700</v>
      </c>
      <c r="U537" s="83" t="s">
        <v>4700</v>
      </c>
      <c r="V537" s="83" t="s">
        <v>4701</v>
      </c>
      <c r="W537" s="78" t="s">
        <v>4702</v>
      </c>
      <c r="X537" s="78" t="s">
        <v>117</v>
      </c>
      <c r="Y537" s="78" t="s">
        <v>117</v>
      </c>
      <c r="Z537" s="78" t="s">
        <v>121</v>
      </c>
      <c r="AA537" s="78" t="s">
        <v>121</v>
      </c>
      <c r="AB537" s="78">
        <v>9.0</v>
      </c>
      <c r="AC537" s="78" t="s">
        <v>121</v>
      </c>
      <c r="AD537" s="78" t="s">
        <v>122</v>
      </c>
      <c r="AE537" s="78" t="s">
        <v>117</v>
      </c>
      <c r="AF537" s="78" t="s">
        <v>4703</v>
      </c>
      <c r="AG537" s="78" t="s">
        <v>117</v>
      </c>
      <c r="AH537" s="78" t="s">
        <v>4704</v>
      </c>
      <c r="AI537" s="78" t="s">
        <v>117</v>
      </c>
      <c r="AJ537" s="78" t="s">
        <v>117</v>
      </c>
      <c r="AK537" s="78" t="s">
        <v>121</v>
      </c>
      <c r="AL537" s="78" t="s">
        <v>122</v>
      </c>
      <c r="AM537" s="78" t="s">
        <v>138</v>
      </c>
      <c r="AN537" s="78" t="s">
        <v>121</v>
      </c>
      <c r="AO537" s="79"/>
      <c r="AP537" s="79"/>
      <c r="AQ537" s="78" t="s">
        <v>406</v>
      </c>
      <c r="AR537" s="78" t="s">
        <v>2488</v>
      </c>
      <c r="AS537" s="78" t="s">
        <v>4705</v>
      </c>
      <c r="AT537" s="78" t="s">
        <v>117</v>
      </c>
      <c r="AU537" s="78" t="s">
        <v>117</v>
      </c>
      <c r="AV537" s="78" t="s">
        <v>117</v>
      </c>
      <c r="AW537" s="78"/>
      <c r="AX537" s="79"/>
      <c r="AY537" s="79"/>
      <c r="AZ537" s="79"/>
      <c r="BA537" s="79"/>
      <c r="BB537" s="79"/>
      <c r="BC537" s="80"/>
    </row>
    <row r="538" ht="15.75" customHeight="1">
      <c r="A538" s="46" t="s">
        <v>4706</v>
      </c>
      <c r="B538" s="78"/>
      <c r="C538" s="78">
        <v>42.0</v>
      </c>
      <c r="D538" s="78" t="s">
        <v>4707</v>
      </c>
      <c r="E538" s="78" t="s">
        <v>4708</v>
      </c>
      <c r="F538" s="78" t="str">
        <f t="shared" si="1"/>
        <v>Lunike'Elihle Libongo Ntlangamso</v>
      </c>
      <c r="G538" s="78" t="s">
        <v>1849</v>
      </c>
      <c r="H538" s="78" t="s">
        <v>4709</v>
      </c>
      <c r="I538" s="78" t="s">
        <v>163</v>
      </c>
      <c r="J538" s="78" t="s">
        <v>4710</v>
      </c>
      <c r="K538" s="83" t="s">
        <v>4711</v>
      </c>
      <c r="L538" s="78" t="s">
        <v>768</v>
      </c>
      <c r="M538" s="78" t="s">
        <v>769</v>
      </c>
      <c r="N538" s="78" t="s">
        <v>3</v>
      </c>
      <c r="O538" s="78" t="s">
        <v>230</v>
      </c>
      <c r="P538" s="78"/>
      <c r="Q538" s="78" t="s">
        <v>44</v>
      </c>
      <c r="R538" s="78" t="s">
        <v>121</v>
      </c>
      <c r="S538" s="46"/>
      <c r="T538" s="83" t="s">
        <v>4712</v>
      </c>
      <c r="U538" s="83" t="s">
        <v>4713</v>
      </c>
      <c r="V538" s="83" t="s">
        <v>4713</v>
      </c>
      <c r="W538" s="78" t="s">
        <v>4714</v>
      </c>
      <c r="X538" s="78" t="s">
        <v>117</v>
      </c>
      <c r="Y538" s="78" t="s">
        <v>121</v>
      </c>
      <c r="Z538" s="78" t="s">
        <v>121</v>
      </c>
      <c r="AA538" s="78" t="s">
        <v>121</v>
      </c>
      <c r="AB538" s="78">
        <v>7.0</v>
      </c>
      <c r="AC538" s="78" t="s">
        <v>121</v>
      </c>
      <c r="AD538" s="78" t="s">
        <v>122</v>
      </c>
      <c r="AE538" s="78" t="s">
        <v>121</v>
      </c>
      <c r="AF538" s="78" t="s">
        <v>122</v>
      </c>
      <c r="AG538" s="78" t="s">
        <v>117</v>
      </c>
      <c r="AH538" s="78" t="s">
        <v>4715</v>
      </c>
      <c r="AI538" s="78" t="s">
        <v>117</v>
      </c>
      <c r="AJ538" s="78" t="s">
        <v>121</v>
      </c>
      <c r="AK538" s="78" t="s">
        <v>121</v>
      </c>
      <c r="AL538" s="78" t="s">
        <v>122</v>
      </c>
      <c r="AM538" s="78" t="s">
        <v>138</v>
      </c>
      <c r="AN538" s="78" t="s">
        <v>121</v>
      </c>
      <c r="AO538" s="79"/>
      <c r="AP538" s="79"/>
      <c r="AQ538" s="78" t="s">
        <v>4716</v>
      </c>
      <c r="AR538" s="78" t="s">
        <v>4717</v>
      </c>
      <c r="AS538" s="78" t="s">
        <v>4718</v>
      </c>
      <c r="AT538" s="78" t="s">
        <v>117</v>
      </c>
      <c r="AU538" s="78" t="s">
        <v>117</v>
      </c>
      <c r="AV538" s="78" t="s">
        <v>117</v>
      </c>
      <c r="AW538" s="78"/>
      <c r="AX538" s="79"/>
      <c r="AY538" s="79"/>
      <c r="AZ538" s="79"/>
      <c r="BA538" s="79"/>
      <c r="BB538" s="79"/>
      <c r="BC538" s="80"/>
    </row>
    <row r="539" ht="15.75" customHeight="1">
      <c r="A539" s="46" t="s">
        <v>4719</v>
      </c>
      <c r="B539" s="78"/>
      <c r="C539" s="78">
        <v>42.0</v>
      </c>
      <c r="D539" s="78" t="s">
        <v>1615</v>
      </c>
      <c r="E539" s="78" t="s">
        <v>4720</v>
      </c>
      <c r="F539" s="78" t="str">
        <f t="shared" si="1"/>
        <v>Lathitha Gola</v>
      </c>
      <c r="G539" s="78" t="s">
        <v>1849</v>
      </c>
      <c r="H539" s="78" t="s">
        <v>4721</v>
      </c>
      <c r="I539" s="78" t="s">
        <v>111</v>
      </c>
      <c r="J539" s="78" t="s">
        <v>4722</v>
      </c>
      <c r="K539" s="83" t="s">
        <v>4723</v>
      </c>
      <c r="L539" s="78" t="s">
        <v>854</v>
      </c>
      <c r="M539" s="78" t="s">
        <v>246</v>
      </c>
      <c r="N539" s="78" t="s">
        <v>42</v>
      </c>
      <c r="O539" s="78" t="s">
        <v>175</v>
      </c>
      <c r="P539" s="78"/>
      <c r="Q539" s="78" t="s">
        <v>44</v>
      </c>
      <c r="R539" s="78" t="s">
        <v>121</v>
      </c>
      <c r="S539" s="46"/>
      <c r="T539" s="83" t="s">
        <v>4724</v>
      </c>
      <c r="U539" s="83" t="s">
        <v>4725</v>
      </c>
      <c r="V539" s="46"/>
      <c r="W539" s="78" t="s">
        <v>4726</v>
      </c>
      <c r="X539" s="78" t="s">
        <v>117</v>
      </c>
      <c r="Y539" s="78" t="s">
        <v>117</v>
      </c>
      <c r="Z539" s="78" t="s">
        <v>117</v>
      </c>
      <c r="AA539" s="78" t="s">
        <v>117</v>
      </c>
      <c r="AB539" s="78">
        <v>3.0</v>
      </c>
      <c r="AC539" s="78" t="s">
        <v>121</v>
      </c>
      <c r="AD539" s="78"/>
      <c r="AE539" s="78" t="s">
        <v>121</v>
      </c>
      <c r="AF539" s="78"/>
      <c r="AG539" s="78" t="s">
        <v>121</v>
      </c>
      <c r="AH539" s="78"/>
      <c r="AI539" s="78" t="s">
        <v>117</v>
      </c>
      <c r="AJ539" s="78" t="s">
        <v>117</v>
      </c>
      <c r="AK539" s="78" t="s">
        <v>117</v>
      </c>
      <c r="AL539" s="78" t="s">
        <v>137</v>
      </c>
      <c r="AM539" s="78" t="s">
        <v>354</v>
      </c>
      <c r="AN539" s="78" t="s">
        <v>121</v>
      </c>
      <c r="AO539" s="79"/>
      <c r="AP539" s="79"/>
      <c r="AQ539" s="78"/>
      <c r="AR539" s="78"/>
      <c r="AS539" s="78"/>
      <c r="AT539" s="78" t="s">
        <v>117</v>
      </c>
      <c r="AU539" s="78" t="s">
        <v>117</v>
      </c>
      <c r="AV539" s="78" t="s">
        <v>117</v>
      </c>
      <c r="AW539" s="78"/>
      <c r="AX539" s="79"/>
      <c r="AY539" s="79"/>
      <c r="AZ539" s="79"/>
      <c r="BA539" s="79"/>
      <c r="BB539" s="79"/>
      <c r="BC539" s="80"/>
    </row>
    <row r="540" ht="15.75" customHeight="1">
      <c r="A540" s="46" t="s">
        <v>4727</v>
      </c>
      <c r="B540" s="78"/>
      <c r="C540" s="78">
        <v>42.0</v>
      </c>
      <c r="D540" s="78" t="s">
        <v>1884</v>
      </c>
      <c r="E540" s="78" t="s">
        <v>4728</v>
      </c>
      <c r="F540" s="78" t="str">
        <f t="shared" si="1"/>
        <v>Lisakhanya Gquka</v>
      </c>
      <c r="G540" s="78" t="s">
        <v>1849</v>
      </c>
      <c r="H540" s="78" t="s">
        <v>4729</v>
      </c>
      <c r="I540" s="78" t="s">
        <v>163</v>
      </c>
      <c r="J540" s="78" t="s">
        <v>4730</v>
      </c>
      <c r="K540" s="46"/>
      <c r="L540" s="78" t="s">
        <v>854</v>
      </c>
      <c r="M540" s="78" t="s">
        <v>246</v>
      </c>
      <c r="N540" s="78" t="s">
        <v>42</v>
      </c>
      <c r="O540" s="78" t="s">
        <v>134</v>
      </c>
      <c r="P540" s="78"/>
      <c r="Q540" s="78" t="s">
        <v>44</v>
      </c>
      <c r="R540" s="78" t="s">
        <v>121</v>
      </c>
      <c r="S540" s="46"/>
      <c r="T540" s="83" t="s">
        <v>4731</v>
      </c>
      <c r="U540" s="83" t="s">
        <v>4731</v>
      </c>
      <c r="V540" s="83" t="s">
        <v>4732</v>
      </c>
      <c r="W540" s="78"/>
      <c r="X540" s="78" t="s">
        <v>121</v>
      </c>
      <c r="Y540" s="78" t="s">
        <v>117</v>
      </c>
      <c r="Z540" s="78" t="s">
        <v>121</v>
      </c>
      <c r="AA540" s="78" t="s">
        <v>121</v>
      </c>
      <c r="AB540" s="78">
        <v>4.0</v>
      </c>
      <c r="AC540" s="78" t="s">
        <v>121</v>
      </c>
      <c r="AD540" s="78"/>
      <c r="AE540" s="78" t="s">
        <v>117</v>
      </c>
      <c r="AF540" s="78" t="s">
        <v>4733</v>
      </c>
      <c r="AG540" s="78" t="s">
        <v>121</v>
      </c>
      <c r="AH540" s="78"/>
      <c r="AI540" s="78" t="s">
        <v>121</v>
      </c>
      <c r="AJ540" s="78" t="s">
        <v>117</v>
      </c>
      <c r="AK540" s="78" t="s">
        <v>117</v>
      </c>
      <c r="AL540" s="78" t="s">
        <v>137</v>
      </c>
      <c r="AM540" s="78" t="s">
        <v>138</v>
      </c>
      <c r="AN540" s="78" t="s">
        <v>121</v>
      </c>
      <c r="AO540" s="79"/>
      <c r="AP540" s="79"/>
      <c r="AQ540" s="78"/>
      <c r="AR540" s="78"/>
      <c r="AS540" s="78"/>
      <c r="AT540" s="78" t="s">
        <v>117</v>
      </c>
      <c r="AU540" s="78" t="s">
        <v>117</v>
      </c>
      <c r="AV540" s="78" t="s">
        <v>117</v>
      </c>
      <c r="AW540" s="78"/>
      <c r="AX540" s="79"/>
      <c r="AY540" s="79"/>
      <c r="AZ540" s="79"/>
      <c r="BA540" s="79"/>
      <c r="BB540" s="79"/>
      <c r="BC540" s="80"/>
    </row>
    <row r="541" ht="15.75" customHeight="1">
      <c r="A541" s="46" t="s">
        <v>4734</v>
      </c>
      <c r="B541" s="78"/>
      <c r="C541" s="78">
        <v>37.0</v>
      </c>
      <c r="D541" s="78" t="s">
        <v>4735</v>
      </c>
      <c r="E541" s="78" t="s">
        <v>4736</v>
      </c>
      <c r="F541" s="78" t="str">
        <f t="shared" si="1"/>
        <v>Zingce Kalawe</v>
      </c>
      <c r="G541" s="78" t="s">
        <v>1849</v>
      </c>
      <c r="H541" s="78" t="s">
        <v>4737</v>
      </c>
      <c r="I541" s="78" t="s">
        <v>163</v>
      </c>
      <c r="J541" s="81">
        <v>39481.0</v>
      </c>
      <c r="K541" s="46"/>
      <c r="L541" s="78" t="s">
        <v>854</v>
      </c>
      <c r="M541" s="78" t="s">
        <v>246</v>
      </c>
      <c r="N541" s="78" t="s">
        <v>42</v>
      </c>
      <c r="O541" s="78" t="s">
        <v>134</v>
      </c>
      <c r="P541" s="78"/>
      <c r="Q541" s="78" t="s">
        <v>44</v>
      </c>
      <c r="R541" s="78" t="s">
        <v>121</v>
      </c>
      <c r="S541" s="46"/>
      <c r="T541" s="83" t="s">
        <v>4738</v>
      </c>
      <c r="U541" s="83" t="s">
        <v>4738</v>
      </c>
      <c r="V541" s="83" t="s">
        <v>4739</v>
      </c>
      <c r="W541" s="78">
        <v>51105.0</v>
      </c>
      <c r="X541" s="78" t="s">
        <v>117</v>
      </c>
      <c r="Y541" s="78" t="s">
        <v>117</v>
      </c>
      <c r="Z541" s="78" t="s">
        <v>117</v>
      </c>
      <c r="AA541" s="78" t="s">
        <v>121</v>
      </c>
      <c r="AB541" s="78">
        <v>6.0</v>
      </c>
      <c r="AC541" s="78" t="s">
        <v>117</v>
      </c>
      <c r="AD541" s="78" t="s">
        <v>4740</v>
      </c>
      <c r="AE541" s="78" t="s">
        <v>117</v>
      </c>
      <c r="AF541" s="78" t="s">
        <v>4741</v>
      </c>
      <c r="AG541" s="78" t="s">
        <v>117</v>
      </c>
      <c r="AH541" s="78" t="s">
        <v>4742</v>
      </c>
      <c r="AI541" s="78" t="s">
        <v>117</v>
      </c>
      <c r="AJ541" s="78" t="s">
        <v>117</v>
      </c>
      <c r="AK541" s="78" t="s">
        <v>121</v>
      </c>
      <c r="AL541" s="78" t="s">
        <v>137</v>
      </c>
      <c r="AM541" s="78" t="s">
        <v>354</v>
      </c>
      <c r="AN541" s="78" t="s">
        <v>121</v>
      </c>
      <c r="AO541" s="79"/>
      <c r="AP541" s="79"/>
      <c r="AQ541" s="78"/>
      <c r="AR541" s="78"/>
      <c r="AS541" s="78"/>
      <c r="AT541" s="78" t="s">
        <v>117</v>
      </c>
      <c r="AU541" s="78" t="s">
        <v>117</v>
      </c>
      <c r="AV541" s="78" t="s">
        <v>117</v>
      </c>
      <c r="AW541" s="78"/>
      <c r="AX541" s="79"/>
      <c r="AY541" s="79"/>
      <c r="AZ541" s="79"/>
      <c r="BA541" s="79"/>
      <c r="BB541" s="79"/>
      <c r="BC541" s="80"/>
    </row>
    <row r="542" ht="15.75" customHeight="1">
      <c r="A542" s="46" t="s">
        <v>4743</v>
      </c>
      <c r="B542" s="78"/>
      <c r="C542" s="78">
        <v>42.0</v>
      </c>
      <c r="D542" s="78" t="s">
        <v>4744</v>
      </c>
      <c r="E542" s="78" t="s">
        <v>1468</v>
      </c>
      <c r="F542" s="78" t="str">
        <f t="shared" si="1"/>
        <v>Mvana Matinise</v>
      </c>
      <c r="G542" s="78" t="s">
        <v>1849</v>
      </c>
      <c r="H542" s="78" t="s">
        <v>4745</v>
      </c>
      <c r="I542" s="78" t="s">
        <v>163</v>
      </c>
      <c r="J542" s="78" t="s">
        <v>4746</v>
      </c>
      <c r="K542" s="83" t="s">
        <v>4747</v>
      </c>
      <c r="L542" s="78" t="s">
        <v>854</v>
      </c>
      <c r="M542" s="78" t="s">
        <v>246</v>
      </c>
      <c r="N542" s="78" t="s">
        <v>42</v>
      </c>
      <c r="O542" s="78" t="s">
        <v>134</v>
      </c>
      <c r="P542" s="78"/>
      <c r="Q542" s="78" t="s">
        <v>44</v>
      </c>
      <c r="R542" s="78" t="s">
        <v>121</v>
      </c>
      <c r="S542" s="46"/>
      <c r="T542" s="83" t="s">
        <v>4748</v>
      </c>
      <c r="U542" s="83" t="s">
        <v>4748</v>
      </c>
      <c r="V542" s="83" t="s">
        <v>4749</v>
      </c>
      <c r="W542" s="78">
        <v>55770.0</v>
      </c>
      <c r="X542" s="78" t="s">
        <v>117</v>
      </c>
      <c r="Y542" s="78" t="s">
        <v>117</v>
      </c>
      <c r="Z542" s="78" t="s">
        <v>117</v>
      </c>
      <c r="AA542" s="78" t="s">
        <v>121</v>
      </c>
      <c r="AB542" s="78">
        <v>4.0</v>
      </c>
      <c r="AC542" s="78" t="s">
        <v>121</v>
      </c>
      <c r="AD542" s="78"/>
      <c r="AE542" s="78" t="s">
        <v>121</v>
      </c>
      <c r="AF542" s="78"/>
      <c r="AG542" s="78" t="s">
        <v>121</v>
      </c>
      <c r="AH542" s="78"/>
      <c r="AI542" s="78" t="s">
        <v>117</v>
      </c>
      <c r="AJ542" s="78" t="s">
        <v>121</v>
      </c>
      <c r="AK542" s="78" t="s">
        <v>117</v>
      </c>
      <c r="AL542" s="78" t="s">
        <v>137</v>
      </c>
      <c r="AM542" s="78" t="s">
        <v>354</v>
      </c>
      <c r="AN542" s="78" t="s">
        <v>121</v>
      </c>
      <c r="AO542" s="79"/>
      <c r="AP542" s="79"/>
      <c r="AQ542" s="78"/>
      <c r="AR542" s="78"/>
      <c r="AS542" s="78"/>
      <c r="AT542" s="78" t="s">
        <v>117</v>
      </c>
      <c r="AU542" s="78" t="s">
        <v>117</v>
      </c>
      <c r="AV542" s="78" t="s">
        <v>117</v>
      </c>
      <c r="AW542" s="78"/>
      <c r="AX542" s="79"/>
      <c r="AY542" s="79"/>
      <c r="AZ542" s="79"/>
      <c r="BA542" s="79"/>
      <c r="BB542" s="79"/>
      <c r="BC542" s="80"/>
    </row>
    <row r="543" ht="15.75" customHeight="1">
      <c r="A543" s="46" t="s">
        <v>4750</v>
      </c>
      <c r="B543" s="78"/>
      <c r="C543" s="78">
        <v>39.0</v>
      </c>
      <c r="D543" s="78" t="s">
        <v>2912</v>
      </c>
      <c r="E543" s="78" t="s">
        <v>4751</v>
      </c>
      <c r="F543" s="78" t="str">
        <f t="shared" si="1"/>
        <v>Simamkele Batyi</v>
      </c>
      <c r="G543" s="78" t="s">
        <v>1849</v>
      </c>
      <c r="H543" s="78" t="s">
        <v>4752</v>
      </c>
      <c r="I543" s="78" t="s">
        <v>111</v>
      </c>
      <c r="J543" s="81">
        <v>39571.0</v>
      </c>
      <c r="K543" s="46" t="s">
        <v>4753</v>
      </c>
      <c r="L543" s="78" t="s">
        <v>174</v>
      </c>
      <c r="M543" s="78" t="s">
        <v>115</v>
      </c>
      <c r="N543" s="78" t="s">
        <v>3</v>
      </c>
      <c r="O543" s="78" t="s">
        <v>4431</v>
      </c>
      <c r="P543" s="78"/>
      <c r="Q543" s="78" t="s">
        <v>46</v>
      </c>
      <c r="R543" s="78" t="s">
        <v>121</v>
      </c>
      <c r="S543" s="46"/>
      <c r="T543" s="46" t="s">
        <v>4754</v>
      </c>
      <c r="U543" s="46" t="s">
        <v>4754</v>
      </c>
      <c r="V543" s="46" t="s">
        <v>4755</v>
      </c>
      <c r="W543" s="78" t="s">
        <v>4756</v>
      </c>
      <c r="X543" s="78" t="s">
        <v>117</v>
      </c>
      <c r="Y543" s="78" t="s">
        <v>121</v>
      </c>
      <c r="Z543" s="78" t="s">
        <v>117</v>
      </c>
      <c r="AA543" s="78" t="s">
        <v>121</v>
      </c>
      <c r="AB543" s="78">
        <v>5.0</v>
      </c>
      <c r="AC543" s="78" t="s">
        <v>121</v>
      </c>
      <c r="AD543" s="78" t="s">
        <v>1898</v>
      </c>
      <c r="AE543" s="78" t="s">
        <v>121</v>
      </c>
      <c r="AF543" s="78" t="s">
        <v>289</v>
      </c>
      <c r="AG543" s="78" t="s">
        <v>121</v>
      </c>
      <c r="AH543" s="78" t="s">
        <v>122</v>
      </c>
      <c r="AI543" s="78" t="s">
        <v>117</v>
      </c>
      <c r="AJ543" s="78" t="s">
        <v>121</v>
      </c>
      <c r="AK543" s="78" t="s">
        <v>117</v>
      </c>
      <c r="AL543" s="78" t="s">
        <v>137</v>
      </c>
      <c r="AM543" s="78"/>
      <c r="AN543" s="78" t="s">
        <v>117</v>
      </c>
      <c r="AO543" s="78" t="s">
        <v>25</v>
      </c>
      <c r="AP543" s="79"/>
      <c r="AQ543" s="78"/>
      <c r="AR543" s="78"/>
      <c r="AS543" s="78"/>
      <c r="AT543" s="78" t="s">
        <v>117</v>
      </c>
      <c r="AU543" s="78" t="s">
        <v>117</v>
      </c>
      <c r="AV543" s="78" t="s">
        <v>117</v>
      </c>
      <c r="AW543" s="78"/>
      <c r="AX543" s="79"/>
      <c r="AY543" s="79"/>
      <c r="AZ543" s="79"/>
      <c r="BA543" s="79"/>
      <c r="BB543" s="79"/>
      <c r="BC543" s="80"/>
    </row>
    <row r="544" ht="15.75" customHeight="1">
      <c r="A544" s="46" t="s">
        <v>4757</v>
      </c>
      <c r="B544" s="78"/>
      <c r="C544" s="78">
        <v>37.0</v>
      </c>
      <c r="D544" s="78" t="s">
        <v>4758</v>
      </c>
      <c r="E544" s="78" t="s">
        <v>4759</v>
      </c>
      <c r="F544" s="78" t="str">
        <f t="shared" si="1"/>
        <v>Sivenathi Dekeda</v>
      </c>
      <c r="G544" s="78" t="s">
        <v>1849</v>
      </c>
      <c r="H544" s="78" t="s">
        <v>4760</v>
      </c>
      <c r="I544" s="78" t="s">
        <v>163</v>
      </c>
      <c r="J544" s="81">
        <v>39417.0</v>
      </c>
      <c r="K544" s="46" t="s">
        <v>4761</v>
      </c>
      <c r="L544" s="78" t="s">
        <v>174</v>
      </c>
      <c r="M544" s="78" t="s">
        <v>115</v>
      </c>
      <c r="N544" s="78" t="s">
        <v>3</v>
      </c>
      <c r="O544" s="78" t="s">
        <v>134</v>
      </c>
      <c r="P544" s="78"/>
      <c r="Q544" s="78" t="s">
        <v>46</v>
      </c>
      <c r="R544" s="78" t="s">
        <v>121</v>
      </c>
      <c r="S544" s="46"/>
      <c r="T544" s="46" t="s">
        <v>4762</v>
      </c>
      <c r="U544" s="46" t="s">
        <v>4763</v>
      </c>
      <c r="V544" s="46" t="s">
        <v>4764</v>
      </c>
      <c r="W544" s="78" t="s">
        <v>4765</v>
      </c>
      <c r="X544" s="78" t="s">
        <v>121</v>
      </c>
      <c r="Y544" s="78" t="s">
        <v>121</v>
      </c>
      <c r="Z544" s="78" t="s">
        <v>121</v>
      </c>
      <c r="AA544" s="78" t="s">
        <v>121</v>
      </c>
      <c r="AB544" s="78">
        <v>5.0</v>
      </c>
      <c r="AC544" s="78" t="s">
        <v>121</v>
      </c>
      <c r="AD544" s="78" t="s">
        <v>289</v>
      </c>
      <c r="AE544" s="78" t="s">
        <v>121</v>
      </c>
      <c r="AF544" s="78" t="s">
        <v>289</v>
      </c>
      <c r="AG544" s="78" t="s">
        <v>117</v>
      </c>
      <c r="AH544" s="78" t="s">
        <v>4766</v>
      </c>
      <c r="AI544" s="78" t="s">
        <v>121</v>
      </c>
      <c r="AJ544" s="78" t="s">
        <v>121</v>
      </c>
      <c r="AK544" s="78" t="s">
        <v>117</v>
      </c>
      <c r="AL544" s="78" t="s">
        <v>137</v>
      </c>
      <c r="AM544" s="78" t="s">
        <v>138</v>
      </c>
      <c r="AN544" s="78" t="s">
        <v>121</v>
      </c>
      <c r="AO544" s="79"/>
      <c r="AP544" s="79"/>
      <c r="AQ544" s="78"/>
      <c r="AR544" s="78"/>
      <c r="AS544" s="78"/>
      <c r="AT544" s="78" t="s">
        <v>117</v>
      </c>
      <c r="AU544" s="78" t="s">
        <v>117</v>
      </c>
      <c r="AV544" s="78" t="s">
        <v>117</v>
      </c>
      <c r="AW544" s="78"/>
      <c r="AX544" s="79"/>
      <c r="AY544" s="79"/>
      <c r="AZ544" s="79"/>
      <c r="BA544" s="79"/>
      <c r="BB544" s="79"/>
      <c r="BC544" s="80"/>
    </row>
    <row r="545" ht="15.75" customHeight="1">
      <c r="A545" s="46" t="s">
        <v>4767</v>
      </c>
      <c r="B545" s="78"/>
      <c r="C545" s="78">
        <v>40.0</v>
      </c>
      <c r="D545" s="78" t="s">
        <v>4768</v>
      </c>
      <c r="E545" s="78" t="s">
        <v>4769</v>
      </c>
      <c r="F545" s="78" t="str">
        <f t="shared" si="1"/>
        <v>Siphokuhle Gaga</v>
      </c>
      <c r="G545" s="78" t="s">
        <v>1849</v>
      </c>
      <c r="H545" s="78" t="s">
        <v>4770</v>
      </c>
      <c r="I545" s="78" t="s">
        <v>111</v>
      </c>
      <c r="J545" s="78" t="s">
        <v>810</v>
      </c>
      <c r="K545" s="46" t="s">
        <v>4771</v>
      </c>
      <c r="L545" s="78" t="s">
        <v>174</v>
      </c>
      <c r="M545" s="78" t="s">
        <v>115</v>
      </c>
      <c r="N545" s="78" t="s">
        <v>3</v>
      </c>
      <c r="O545" s="78" t="s">
        <v>618</v>
      </c>
      <c r="P545" s="78"/>
      <c r="Q545" s="78" t="s">
        <v>46</v>
      </c>
      <c r="R545" s="78" t="s">
        <v>121</v>
      </c>
      <c r="S545" s="46"/>
      <c r="T545" s="46" t="s">
        <v>4772</v>
      </c>
      <c r="U545" s="46" t="s">
        <v>4772</v>
      </c>
      <c r="V545" s="46" t="s">
        <v>4773</v>
      </c>
      <c r="W545" s="78" t="s">
        <v>4774</v>
      </c>
      <c r="X545" s="78" t="s">
        <v>117</v>
      </c>
      <c r="Y545" s="78" t="s">
        <v>121</v>
      </c>
      <c r="Z545" s="78" t="s">
        <v>117</v>
      </c>
      <c r="AA545" s="78" t="s">
        <v>121</v>
      </c>
      <c r="AB545" s="78">
        <v>6.0</v>
      </c>
      <c r="AC545" s="78" t="s">
        <v>121</v>
      </c>
      <c r="AD545" s="78" t="s">
        <v>1898</v>
      </c>
      <c r="AE545" s="78" t="s">
        <v>121</v>
      </c>
      <c r="AF545" s="78" t="s">
        <v>289</v>
      </c>
      <c r="AG545" s="78" t="s">
        <v>121</v>
      </c>
      <c r="AH545" s="78" t="s">
        <v>122</v>
      </c>
      <c r="AI545" s="78" t="s">
        <v>117</v>
      </c>
      <c r="AJ545" s="78" t="s">
        <v>121</v>
      </c>
      <c r="AK545" s="78" t="s">
        <v>117</v>
      </c>
      <c r="AL545" s="78" t="s">
        <v>137</v>
      </c>
      <c r="AM545" s="78" t="s">
        <v>138</v>
      </c>
      <c r="AN545" s="78" t="s">
        <v>117</v>
      </c>
      <c r="AO545" s="78" t="s">
        <v>4775</v>
      </c>
      <c r="AP545" s="79"/>
      <c r="AQ545" s="78"/>
      <c r="AR545" s="78"/>
      <c r="AS545" s="78"/>
      <c r="AT545" s="78" t="s">
        <v>117</v>
      </c>
      <c r="AU545" s="78" t="s">
        <v>117</v>
      </c>
      <c r="AV545" s="78" t="s">
        <v>117</v>
      </c>
      <c r="AW545" s="78"/>
      <c r="AX545" s="79"/>
      <c r="AY545" s="79"/>
      <c r="AZ545" s="79"/>
      <c r="BA545" s="79"/>
      <c r="BB545" s="79"/>
      <c r="BC545" s="80"/>
    </row>
    <row r="546" ht="15.75" customHeight="1">
      <c r="A546" s="46" t="s">
        <v>4776</v>
      </c>
      <c r="B546" s="78"/>
      <c r="C546" s="78">
        <v>38.0</v>
      </c>
      <c r="D546" s="78" t="s">
        <v>4456</v>
      </c>
      <c r="E546" s="78" t="s">
        <v>4777</v>
      </c>
      <c r="F546" s="78" t="str">
        <f t="shared" si="1"/>
        <v>Avuyile  Hlobo</v>
      </c>
      <c r="G546" s="78" t="s">
        <v>1849</v>
      </c>
      <c r="H546" s="78" t="s">
        <v>4778</v>
      </c>
      <c r="I546" s="78" t="s">
        <v>111</v>
      </c>
      <c r="J546" s="78" t="s">
        <v>4779</v>
      </c>
      <c r="K546" s="46" t="s">
        <v>4780</v>
      </c>
      <c r="L546" s="78" t="s">
        <v>174</v>
      </c>
      <c r="M546" s="78" t="s">
        <v>115</v>
      </c>
      <c r="N546" s="78" t="s">
        <v>3</v>
      </c>
      <c r="O546" s="78" t="s">
        <v>4431</v>
      </c>
      <c r="P546" s="78"/>
      <c r="Q546" s="78" t="s">
        <v>46</v>
      </c>
      <c r="R546" s="78" t="s">
        <v>121</v>
      </c>
      <c r="S546" s="46"/>
      <c r="T546" s="46" t="s">
        <v>4781</v>
      </c>
      <c r="U546" s="46" t="s">
        <v>4782</v>
      </c>
      <c r="V546" s="46" t="s">
        <v>4782</v>
      </c>
      <c r="W546" s="78" t="s">
        <v>4783</v>
      </c>
      <c r="X546" s="78" t="s">
        <v>117</v>
      </c>
      <c r="Y546" s="78" t="s">
        <v>117</v>
      </c>
      <c r="Z546" s="78" t="s">
        <v>117</v>
      </c>
      <c r="AA546" s="78" t="s">
        <v>121</v>
      </c>
      <c r="AB546" s="78">
        <v>5.0</v>
      </c>
      <c r="AC546" s="78" t="s">
        <v>117</v>
      </c>
      <c r="AD546" s="78" t="s">
        <v>4784</v>
      </c>
      <c r="AE546" s="78" t="s">
        <v>117</v>
      </c>
      <c r="AF546" s="78" t="s">
        <v>4785</v>
      </c>
      <c r="AG546" s="78" t="s">
        <v>121</v>
      </c>
      <c r="AH546" s="78" t="s">
        <v>122</v>
      </c>
      <c r="AI546" s="78" t="s">
        <v>117</v>
      </c>
      <c r="AJ546" s="78" t="s">
        <v>117</v>
      </c>
      <c r="AK546" s="78" t="s">
        <v>121</v>
      </c>
      <c r="AL546" s="78" t="s">
        <v>122</v>
      </c>
      <c r="AM546" s="78" t="s">
        <v>354</v>
      </c>
      <c r="AN546" s="78" t="s">
        <v>121</v>
      </c>
      <c r="AO546" s="79"/>
      <c r="AP546" s="79"/>
      <c r="AQ546" s="78"/>
      <c r="AR546" s="78"/>
      <c r="AS546" s="78"/>
      <c r="AT546" s="78" t="s">
        <v>117</v>
      </c>
      <c r="AU546" s="78" t="s">
        <v>117</v>
      </c>
      <c r="AV546" s="78" t="s">
        <v>117</v>
      </c>
      <c r="AW546" s="78"/>
      <c r="AX546" s="79"/>
      <c r="AY546" s="79"/>
      <c r="AZ546" s="79"/>
      <c r="BA546" s="79"/>
      <c r="BB546" s="79"/>
      <c r="BC546" s="80"/>
    </row>
    <row r="547" ht="15.75" customHeight="1">
      <c r="A547" s="46" t="s">
        <v>4786</v>
      </c>
      <c r="B547" s="78"/>
      <c r="C547" s="78">
        <v>37.0</v>
      </c>
      <c r="D547" s="78" t="s">
        <v>3372</v>
      </c>
      <c r="E547" s="78" t="s">
        <v>4787</v>
      </c>
      <c r="F547" s="78" t="str">
        <f t="shared" si="1"/>
        <v>Thimna Lamani</v>
      </c>
      <c r="G547" s="78" t="s">
        <v>1849</v>
      </c>
      <c r="H547" s="78" t="s">
        <v>4788</v>
      </c>
      <c r="I547" s="78" t="s">
        <v>163</v>
      </c>
      <c r="J547" s="78" t="s">
        <v>3584</v>
      </c>
      <c r="K547" s="46" t="s">
        <v>4789</v>
      </c>
      <c r="L547" s="78" t="s">
        <v>174</v>
      </c>
      <c r="M547" s="78" t="s">
        <v>115</v>
      </c>
      <c r="N547" s="78" t="s">
        <v>3</v>
      </c>
      <c r="O547" s="78" t="s">
        <v>134</v>
      </c>
      <c r="P547" s="78"/>
      <c r="Q547" s="78" t="s">
        <v>46</v>
      </c>
      <c r="R547" s="78" t="s">
        <v>121</v>
      </c>
      <c r="S547" s="46"/>
      <c r="T547" s="46" t="s">
        <v>4790</v>
      </c>
      <c r="U547" s="46" t="s">
        <v>4790</v>
      </c>
      <c r="V547" s="46" t="s">
        <v>4791</v>
      </c>
      <c r="W547" s="78" t="s">
        <v>4792</v>
      </c>
      <c r="X547" s="78" t="s">
        <v>117</v>
      </c>
      <c r="Y547" s="78" t="s">
        <v>117</v>
      </c>
      <c r="Z547" s="78" t="s">
        <v>117</v>
      </c>
      <c r="AA547" s="78" t="s">
        <v>121</v>
      </c>
      <c r="AB547" s="78">
        <v>3.0</v>
      </c>
      <c r="AC547" s="78" t="s">
        <v>117</v>
      </c>
      <c r="AD547" s="78" t="s">
        <v>2851</v>
      </c>
      <c r="AE547" s="78" t="s">
        <v>121</v>
      </c>
      <c r="AF547" s="78" t="s">
        <v>1898</v>
      </c>
      <c r="AG547" s="78" t="s">
        <v>121</v>
      </c>
      <c r="AH547" s="78" t="s">
        <v>122</v>
      </c>
      <c r="AI547" s="78" t="s">
        <v>117</v>
      </c>
      <c r="AJ547" s="78" t="s">
        <v>121</v>
      </c>
      <c r="AK547" s="78" t="s">
        <v>121</v>
      </c>
      <c r="AL547" s="78" t="s">
        <v>122</v>
      </c>
      <c r="AM547" s="78" t="s">
        <v>138</v>
      </c>
      <c r="AN547" s="78" t="s">
        <v>117</v>
      </c>
      <c r="AO547" s="78" t="s">
        <v>23</v>
      </c>
      <c r="AP547" s="79"/>
      <c r="AQ547" s="78"/>
      <c r="AR547" s="78"/>
      <c r="AS547" s="78"/>
      <c r="AT547" s="78" t="s">
        <v>117</v>
      </c>
      <c r="AU547" s="78" t="s">
        <v>117</v>
      </c>
      <c r="AV547" s="78" t="s">
        <v>117</v>
      </c>
      <c r="AW547" s="78"/>
      <c r="AX547" s="79"/>
      <c r="AY547" s="79"/>
      <c r="AZ547" s="79"/>
      <c r="BA547" s="79"/>
      <c r="BB547" s="79"/>
      <c r="BC547" s="80"/>
    </row>
    <row r="548" ht="15.75" customHeight="1">
      <c r="A548" s="46" t="s">
        <v>4793</v>
      </c>
      <c r="B548" s="78"/>
      <c r="C548" s="78">
        <v>38.0</v>
      </c>
      <c r="D548" s="78" t="s">
        <v>4794</v>
      </c>
      <c r="E548" s="78" t="s">
        <v>4795</v>
      </c>
      <c r="F548" s="78" t="str">
        <f t="shared" si="1"/>
        <v>Liyanda Langbooi</v>
      </c>
      <c r="G548" s="78" t="s">
        <v>1849</v>
      </c>
      <c r="H548" s="78" t="s">
        <v>4796</v>
      </c>
      <c r="I548" s="78" t="s">
        <v>111</v>
      </c>
      <c r="J548" s="81">
        <v>39785.0</v>
      </c>
      <c r="K548" s="46" t="s">
        <v>4797</v>
      </c>
      <c r="L548" s="78" t="s">
        <v>174</v>
      </c>
      <c r="M548" s="78" t="s">
        <v>115</v>
      </c>
      <c r="N548" s="78" t="s">
        <v>3</v>
      </c>
      <c r="O548" s="78" t="s">
        <v>4431</v>
      </c>
      <c r="P548" s="78"/>
      <c r="Q548" s="78" t="s">
        <v>46</v>
      </c>
      <c r="R548" s="78" t="s">
        <v>121</v>
      </c>
      <c r="S548" s="46"/>
      <c r="T548" s="46" t="s">
        <v>4798</v>
      </c>
      <c r="U548" s="46" t="s">
        <v>4798</v>
      </c>
      <c r="V548" s="46" t="s">
        <v>4799</v>
      </c>
      <c r="W548" s="78" t="s">
        <v>4800</v>
      </c>
      <c r="X548" s="78" t="s">
        <v>117</v>
      </c>
      <c r="Y548" s="78" t="s">
        <v>117</v>
      </c>
      <c r="Z548" s="78" t="s">
        <v>117</v>
      </c>
      <c r="AA548" s="78" t="s">
        <v>117</v>
      </c>
      <c r="AB548" s="78">
        <v>5.0</v>
      </c>
      <c r="AC548" s="78" t="s">
        <v>121</v>
      </c>
      <c r="AD548" s="78" t="s">
        <v>1898</v>
      </c>
      <c r="AE548" s="78" t="s">
        <v>121</v>
      </c>
      <c r="AF548" s="78" t="s">
        <v>1898</v>
      </c>
      <c r="AG548" s="78" t="s">
        <v>121</v>
      </c>
      <c r="AH548" s="78" t="s">
        <v>122</v>
      </c>
      <c r="AI548" s="78" t="s">
        <v>117</v>
      </c>
      <c r="AJ548" s="78" t="s">
        <v>117</v>
      </c>
      <c r="AK548" s="78" t="s">
        <v>117</v>
      </c>
      <c r="AL548" s="78" t="s">
        <v>137</v>
      </c>
      <c r="AM548" s="78" t="s">
        <v>138</v>
      </c>
      <c r="AN548" s="78" t="s">
        <v>117</v>
      </c>
      <c r="AO548" s="78" t="s">
        <v>4801</v>
      </c>
      <c r="AP548" s="79"/>
      <c r="AQ548" s="78"/>
      <c r="AR548" s="78"/>
      <c r="AS548" s="78"/>
      <c r="AT548" s="78" t="s">
        <v>117</v>
      </c>
      <c r="AU548" s="78" t="s">
        <v>117</v>
      </c>
      <c r="AV548" s="78" t="s">
        <v>117</v>
      </c>
      <c r="AW548" s="78"/>
      <c r="AX548" s="79"/>
      <c r="AY548" s="79"/>
      <c r="AZ548" s="79"/>
      <c r="BA548" s="79"/>
      <c r="BB548" s="79"/>
      <c r="BC548" s="80"/>
    </row>
    <row r="549" ht="15.75" customHeight="1">
      <c r="A549" s="46" t="s">
        <v>4802</v>
      </c>
      <c r="B549" s="78"/>
      <c r="C549" s="78">
        <v>36.0</v>
      </c>
      <c r="D549" s="78" t="s">
        <v>1749</v>
      </c>
      <c r="E549" s="78" t="s">
        <v>4803</v>
      </c>
      <c r="F549" s="78" t="str">
        <f t="shared" si="1"/>
        <v>Likhaya Mbilini</v>
      </c>
      <c r="G549" s="78" t="s">
        <v>1849</v>
      </c>
      <c r="H549" s="78" t="s">
        <v>4804</v>
      </c>
      <c r="I549" s="78" t="s">
        <v>163</v>
      </c>
      <c r="J549" s="78" t="s">
        <v>4805</v>
      </c>
      <c r="K549" s="46" t="s">
        <v>4806</v>
      </c>
      <c r="L549" s="78" t="s">
        <v>174</v>
      </c>
      <c r="M549" s="78" t="s">
        <v>115</v>
      </c>
      <c r="N549" s="78" t="s">
        <v>3</v>
      </c>
      <c r="O549" s="78" t="s">
        <v>4431</v>
      </c>
      <c r="P549" s="78"/>
      <c r="Q549" s="78" t="s">
        <v>46</v>
      </c>
      <c r="R549" s="78" t="s">
        <v>121</v>
      </c>
      <c r="S549" s="46"/>
      <c r="T549" s="46" t="s">
        <v>4807</v>
      </c>
      <c r="U549" s="46" t="s">
        <v>4807</v>
      </c>
      <c r="V549" s="46" t="s">
        <v>4808</v>
      </c>
      <c r="W549" s="78" t="s">
        <v>4809</v>
      </c>
      <c r="X549" s="78" t="s">
        <v>117</v>
      </c>
      <c r="Y549" s="78" t="s">
        <v>117</v>
      </c>
      <c r="Z549" s="78" t="s">
        <v>117</v>
      </c>
      <c r="AA549" s="78" t="s">
        <v>121</v>
      </c>
      <c r="AB549" s="78">
        <v>5.0</v>
      </c>
      <c r="AC549" s="78" t="s">
        <v>117</v>
      </c>
      <c r="AD549" s="78" t="s">
        <v>831</v>
      </c>
      <c r="AE549" s="78" t="s">
        <v>117</v>
      </c>
      <c r="AF549" s="78" t="s">
        <v>4810</v>
      </c>
      <c r="AG549" s="78" t="s">
        <v>121</v>
      </c>
      <c r="AH549" s="78" t="s">
        <v>122</v>
      </c>
      <c r="AI549" s="78" t="s">
        <v>117</v>
      </c>
      <c r="AJ549" s="78" t="s">
        <v>121</v>
      </c>
      <c r="AK549" s="78" t="s">
        <v>121</v>
      </c>
      <c r="AL549" s="78" t="s">
        <v>122</v>
      </c>
      <c r="AM549" s="78" t="s">
        <v>221</v>
      </c>
      <c r="AN549" s="78" t="s">
        <v>117</v>
      </c>
      <c r="AO549" s="78" t="s">
        <v>4811</v>
      </c>
      <c r="AP549" s="79"/>
      <c r="AQ549" s="78"/>
      <c r="AR549" s="78"/>
      <c r="AS549" s="78"/>
      <c r="AT549" s="78" t="s">
        <v>117</v>
      </c>
      <c r="AU549" s="78" t="s">
        <v>117</v>
      </c>
      <c r="AV549" s="78" t="s">
        <v>117</v>
      </c>
      <c r="AW549" s="78"/>
      <c r="AX549" s="79"/>
      <c r="AY549" s="79"/>
      <c r="AZ549" s="79"/>
      <c r="BA549" s="79"/>
      <c r="BB549" s="79"/>
      <c r="BC549" s="80"/>
    </row>
    <row r="550" ht="15.75" customHeight="1">
      <c r="A550" s="46" t="s">
        <v>4812</v>
      </c>
      <c r="B550" s="78"/>
      <c r="C550" s="78">
        <v>42.0</v>
      </c>
      <c r="D550" s="78" t="s">
        <v>2123</v>
      </c>
      <c r="E550" s="78" t="s">
        <v>4813</v>
      </c>
      <c r="F550" s="78" t="str">
        <f t="shared" si="1"/>
        <v>Mbasa Mngazi</v>
      </c>
      <c r="G550" s="78" t="s">
        <v>1849</v>
      </c>
      <c r="H550" s="78" t="s">
        <v>4814</v>
      </c>
      <c r="I550" s="78" t="s">
        <v>111</v>
      </c>
      <c r="J550" s="78" t="s">
        <v>4815</v>
      </c>
      <c r="K550" s="46" t="s">
        <v>4816</v>
      </c>
      <c r="L550" s="78" t="s">
        <v>174</v>
      </c>
      <c r="M550" s="78" t="s">
        <v>115</v>
      </c>
      <c r="N550" s="78" t="s">
        <v>3</v>
      </c>
      <c r="O550" s="78" t="s">
        <v>134</v>
      </c>
      <c r="P550" s="78"/>
      <c r="Q550" s="78" t="s">
        <v>46</v>
      </c>
      <c r="R550" s="78" t="s">
        <v>121</v>
      </c>
      <c r="S550" s="46"/>
      <c r="T550" s="46" t="s">
        <v>4817</v>
      </c>
      <c r="U550" s="46" t="s">
        <v>4818</v>
      </c>
      <c r="V550" s="46" t="s">
        <v>4819</v>
      </c>
      <c r="W550" s="78" t="s">
        <v>4820</v>
      </c>
      <c r="X550" s="78" t="s">
        <v>117</v>
      </c>
      <c r="Y550" s="78" t="s">
        <v>117</v>
      </c>
      <c r="Z550" s="78" t="s">
        <v>117</v>
      </c>
      <c r="AA550" s="78" t="s">
        <v>121</v>
      </c>
      <c r="AB550" s="78">
        <v>9.0</v>
      </c>
      <c r="AC550" s="78" t="s">
        <v>117</v>
      </c>
      <c r="AD550" s="78"/>
      <c r="AE550" s="78" t="s">
        <v>117</v>
      </c>
      <c r="AF550" s="78"/>
      <c r="AG550" s="78" t="s">
        <v>121</v>
      </c>
      <c r="AH550" s="78" t="s">
        <v>122</v>
      </c>
      <c r="AI550" s="78" t="s">
        <v>117</v>
      </c>
      <c r="AJ550" s="78" t="s">
        <v>121</v>
      </c>
      <c r="AK550" s="78" t="s">
        <v>121</v>
      </c>
      <c r="AL550" s="78" t="s">
        <v>122</v>
      </c>
      <c r="AM550" s="78" t="s">
        <v>138</v>
      </c>
      <c r="AN550" s="78" t="s">
        <v>117</v>
      </c>
      <c r="AO550" s="78" t="s">
        <v>4821</v>
      </c>
      <c r="AP550" s="79"/>
      <c r="AQ550" s="78"/>
      <c r="AR550" s="78"/>
      <c r="AS550" s="78"/>
      <c r="AT550" s="78" t="s">
        <v>117</v>
      </c>
      <c r="AU550" s="78" t="s">
        <v>117</v>
      </c>
      <c r="AV550" s="78" t="s">
        <v>117</v>
      </c>
      <c r="AW550" s="78"/>
      <c r="AX550" s="79"/>
      <c r="AY550" s="79"/>
      <c r="AZ550" s="79"/>
      <c r="BA550" s="79"/>
      <c r="BB550" s="79"/>
      <c r="BC550" s="80"/>
    </row>
    <row r="551" ht="15.75" customHeight="1">
      <c r="A551" s="46" t="s">
        <v>4822</v>
      </c>
      <c r="B551" s="78"/>
      <c r="C551" s="78">
        <v>39.0</v>
      </c>
      <c r="D551" s="78" t="s">
        <v>4209</v>
      </c>
      <c r="E551" s="78" t="s">
        <v>2653</v>
      </c>
      <c r="F551" s="78" t="str">
        <f t="shared" si="1"/>
        <v>Aphiwe  Mzongwana</v>
      </c>
      <c r="G551" s="78" t="s">
        <v>1849</v>
      </c>
      <c r="H551" s="78" t="s">
        <v>4823</v>
      </c>
      <c r="I551" s="78" t="s">
        <v>111</v>
      </c>
      <c r="J551" s="78" t="s">
        <v>859</v>
      </c>
      <c r="K551" s="46" t="s">
        <v>4824</v>
      </c>
      <c r="L551" s="78" t="s">
        <v>174</v>
      </c>
      <c r="M551" s="78" t="s">
        <v>115</v>
      </c>
      <c r="N551" s="78" t="s">
        <v>3</v>
      </c>
      <c r="O551" s="78" t="s">
        <v>618</v>
      </c>
      <c r="P551" s="78"/>
      <c r="Q551" s="78" t="s">
        <v>46</v>
      </c>
      <c r="R551" s="78" t="s">
        <v>121</v>
      </c>
      <c r="S551" s="46"/>
      <c r="T551" s="46" t="s">
        <v>4825</v>
      </c>
      <c r="U551" s="46" t="s">
        <v>4825</v>
      </c>
      <c r="V551" s="46" t="s">
        <v>4826</v>
      </c>
      <c r="W551" s="78" t="s">
        <v>4827</v>
      </c>
      <c r="X551" s="78" t="s">
        <v>117</v>
      </c>
      <c r="Y551" s="78" t="s">
        <v>117</v>
      </c>
      <c r="Z551" s="78" t="s">
        <v>117</v>
      </c>
      <c r="AA551" s="78" t="s">
        <v>121</v>
      </c>
      <c r="AB551" s="78">
        <v>2.0</v>
      </c>
      <c r="AC551" s="78" t="s">
        <v>117</v>
      </c>
      <c r="AD551" s="78" t="s">
        <v>4828</v>
      </c>
      <c r="AE551" s="78" t="s">
        <v>121</v>
      </c>
      <c r="AF551" s="78" t="s">
        <v>1898</v>
      </c>
      <c r="AG551" s="78" t="s">
        <v>121</v>
      </c>
      <c r="AH551" s="78" t="s">
        <v>122</v>
      </c>
      <c r="AI551" s="78" t="s">
        <v>117</v>
      </c>
      <c r="AJ551" s="78" t="s">
        <v>121</v>
      </c>
      <c r="AK551" s="78" t="s">
        <v>121</v>
      </c>
      <c r="AL551" s="78" t="s">
        <v>122</v>
      </c>
      <c r="AM551" s="78" t="s">
        <v>221</v>
      </c>
      <c r="AN551" s="78" t="s">
        <v>117</v>
      </c>
      <c r="AO551" s="78" t="s">
        <v>4829</v>
      </c>
      <c r="AP551" s="79"/>
      <c r="AQ551" s="78"/>
      <c r="AR551" s="78"/>
      <c r="AS551" s="78"/>
      <c r="AT551" s="78" t="s">
        <v>117</v>
      </c>
      <c r="AU551" s="78" t="s">
        <v>117</v>
      </c>
      <c r="AV551" s="78" t="s">
        <v>117</v>
      </c>
      <c r="AW551" s="78"/>
      <c r="AX551" s="79"/>
      <c r="AY551" s="79"/>
      <c r="AZ551" s="79"/>
      <c r="BA551" s="79"/>
      <c r="BB551" s="79"/>
      <c r="BC551" s="80"/>
    </row>
    <row r="552" ht="15.75" customHeight="1">
      <c r="A552" s="46" t="s">
        <v>4830</v>
      </c>
      <c r="B552" s="78"/>
      <c r="C552" s="78">
        <v>35.0</v>
      </c>
      <c r="D552" s="78" t="s">
        <v>3881</v>
      </c>
      <c r="E552" s="78" t="s">
        <v>4831</v>
      </c>
      <c r="F552" s="78" t="str">
        <f t="shared" si="1"/>
        <v>Linomtha Ngamlana</v>
      </c>
      <c r="G552" s="78" t="s">
        <v>1849</v>
      </c>
      <c r="H552" s="78" t="s">
        <v>4832</v>
      </c>
      <c r="I552" s="78" t="s">
        <v>111</v>
      </c>
      <c r="J552" s="81">
        <v>39423.0</v>
      </c>
      <c r="K552" s="46" t="s">
        <v>4833</v>
      </c>
      <c r="L552" s="78" t="s">
        <v>174</v>
      </c>
      <c r="M552" s="78" t="s">
        <v>115</v>
      </c>
      <c r="N552" s="78" t="s">
        <v>3</v>
      </c>
      <c r="O552" s="78" t="s">
        <v>4402</v>
      </c>
      <c r="P552" s="78"/>
      <c r="Q552" s="78" t="s">
        <v>46</v>
      </c>
      <c r="R552" s="78" t="s">
        <v>121</v>
      </c>
      <c r="S552" s="46"/>
      <c r="T552" s="46" t="s">
        <v>4834</v>
      </c>
      <c r="U552" s="46" t="s">
        <v>4835</v>
      </c>
      <c r="V552" s="46" t="s">
        <v>4836</v>
      </c>
      <c r="W552" s="78" t="s">
        <v>4837</v>
      </c>
      <c r="X552" s="78" t="s">
        <v>117</v>
      </c>
      <c r="Y552" s="78" t="s">
        <v>121</v>
      </c>
      <c r="Z552" s="78" t="s">
        <v>121</v>
      </c>
      <c r="AA552" s="78" t="s">
        <v>121</v>
      </c>
      <c r="AB552" s="78">
        <v>7.0</v>
      </c>
      <c r="AC552" s="78" t="s">
        <v>121</v>
      </c>
      <c r="AD552" s="78" t="s">
        <v>1898</v>
      </c>
      <c r="AE552" s="78" t="s">
        <v>121</v>
      </c>
      <c r="AF552" s="78" t="s">
        <v>289</v>
      </c>
      <c r="AG552" s="78" t="s">
        <v>117</v>
      </c>
      <c r="AH552" s="78" t="s">
        <v>4838</v>
      </c>
      <c r="AI552" s="78" t="s">
        <v>121</v>
      </c>
      <c r="AJ552" s="78" t="s">
        <v>121</v>
      </c>
      <c r="AK552" s="78" t="s">
        <v>117</v>
      </c>
      <c r="AL552" s="78" t="s">
        <v>137</v>
      </c>
      <c r="AM552" s="78" t="s">
        <v>138</v>
      </c>
      <c r="AN552" s="78" t="s">
        <v>121</v>
      </c>
      <c r="AO552" s="79"/>
      <c r="AP552" s="79"/>
      <c r="AQ552" s="78"/>
      <c r="AR552" s="78"/>
      <c r="AS552" s="78"/>
      <c r="AT552" s="78" t="s">
        <v>117</v>
      </c>
      <c r="AU552" s="78" t="s">
        <v>117</v>
      </c>
      <c r="AV552" s="78" t="s">
        <v>117</v>
      </c>
      <c r="AW552" s="78"/>
      <c r="AX552" s="79"/>
      <c r="AY552" s="79"/>
      <c r="AZ552" s="79"/>
      <c r="BA552" s="79"/>
      <c r="BB552" s="79"/>
      <c r="BC552" s="80"/>
    </row>
    <row r="553" ht="15.75" customHeight="1">
      <c r="A553" s="46" t="s">
        <v>4839</v>
      </c>
      <c r="B553" s="78"/>
      <c r="C553" s="78">
        <v>37.0</v>
      </c>
      <c r="D553" s="78" t="s">
        <v>4840</v>
      </c>
      <c r="E553" s="78" t="s">
        <v>4841</v>
      </c>
      <c r="F553" s="78" t="str">
        <f t="shared" si="1"/>
        <v>Malixole Pinda</v>
      </c>
      <c r="G553" s="78" t="s">
        <v>1849</v>
      </c>
      <c r="H553" s="78" t="s">
        <v>4842</v>
      </c>
      <c r="I553" s="78" t="s">
        <v>163</v>
      </c>
      <c r="J553" s="78" t="s">
        <v>4843</v>
      </c>
      <c r="K553" s="46" t="s">
        <v>4844</v>
      </c>
      <c r="L553" s="78" t="s">
        <v>174</v>
      </c>
      <c r="M553" s="78" t="s">
        <v>115</v>
      </c>
      <c r="N553" s="78" t="s">
        <v>3</v>
      </c>
      <c r="O553" s="78" t="s">
        <v>175</v>
      </c>
      <c r="P553" s="78"/>
      <c r="Q553" s="78" t="s">
        <v>46</v>
      </c>
      <c r="R553" s="78" t="s">
        <v>121</v>
      </c>
      <c r="S553" s="46"/>
      <c r="T553" s="46" t="s">
        <v>4845</v>
      </c>
      <c r="U553" s="46" t="s">
        <v>4845</v>
      </c>
      <c r="V553" s="46" t="s">
        <v>4846</v>
      </c>
      <c r="W553" s="78" t="s">
        <v>4847</v>
      </c>
      <c r="X553" s="78" t="s">
        <v>121</v>
      </c>
      <c r="Y553" s="78" t="s">
        <v>121</v>
      </c>
      <c r="Z553" s="78" t="s">
        <v>121</v>
      </c>
      <c r="AA553" s="78" t="s">
        <v>121</v>
      </c>
      <c r="AB553" s="78">
        <v>4.0</v>
      </c>
      <c r="AC553" s="78" t="s">
        <v>121</v>
      </c>
      <c r="AD553" s="78" t="s">
        <v>289</v>
      </c>
      <c r="AE553" s="78" t="s">
        <v>121</v>
      </c>
      <c r="AF553" s="78" t="s">
        <v>289</v>
      </c>
      <c r="AG553" s="78" t="s">
        <v>121</v>
      </c>
      <c r="AH553" s="78" t="s">
        <v>122</v>
      </c>
      <c r="AI553" s="78" t="s">
        <v>121</v>
      </c>
      <c r="AJ553" s="78" t="s">
        <v>121</v>
      </c>
      <c r="AK553" s="78" t="s">
        <v>121</v>
      </c>
      <c r="AL553" s="78" t="s">
        <v>122</v>
      </c>
      <c r="AM553" s="78" t="s">
        <v>138</v>
      </c>
      <c r="AN553" s="78" t="s">
        <v>117</v>
      </c>
      <c r="AO553" s="78" t="s">
        <v>3950</v>
      </c>
      <c r="AP553" s="79"/>
      <c r="AQ553" s="78"/>
      <c r="AR553" s="78"/>
      <c r="AS553" s="78"/>
      <c r="AT553" s="78" t="s">
        <v>117</v>
      </c>
      <c r="AU553" s="78" t="s">
        <v>117</v>
      </c>
      <c r="AV553" s="78" t="s">
        <v>117</v>
      </c>
      <c r="AW553" s="78"/>
      <c r="AX553" s="79"/>
      <c r="AY553" s="79"/>
      <c r="AZ553" s="79"/>
      <c r="BA553" s="79"/>
      <c r="BB553" s="79"/>
      <c r="BC553" s="80"/>
    </row>
    <row r="554" ht="15.75" customHeight="1">
      <c r="A554" s="46" t="s">
        <v>4848</v>
      </c>
      <c r="B554" s="78"/>
      <c r="C554" s="78">
        <v>38.0</v>
      </c>
      <c r="D554" s="78" t="s">
        <v>4849</v>
      </c>
      <c r="E554" s="78" t="s">
        <v>4850</v>
      </c>
      <c r="F554" s="78" t="str">
        <f t="shared" si="1"/>
        <v>Amila Sandlana</v>
      </c>
      <c r="G554" s="78" t="s">
        <v>1849</v>
      </c>
      <c r="H554" s="78" t="s">
        <v>4851</v>
      </c>
      <c r="I554" s="78" t="s">
        <v>163</v>
      </c>
      <c r="J554" s="78" t="s">
        <v>4852</v>
      </c>
      <c r="K554" s="46" t="s">
        <v>4853</v>
      </c>
      <c r="L554" s="78" t="s">
        <v>174</v>
      </c>
      <c r="M554" s="78" t="s">
        <v>115</v>
      </c>
      <c r="N554" s="78" t="s">
        <v>3</v>
      </c>
      <c r="O554" s="78" t="s">
        <v>207</v>
      </c>
      <c r="P554" s="78"/>
      <c r="Q554" s="78" t="s">
        <v>46</v>
      </c>
      <c r="R554" s="78" t="s">
        <v>121</v>
      </c>
      <c r="S554" s="46"/>
      <c r="T554" s="46" t="s">
        <v>4854</v>
      </c>
      <c r="U554" s="46" t="s">
        <v>4854</v>
      </c>
      <c r="V554" s="46" t="s">
        <v>4855</v>
      </c>
      <c r="W554" s="78" t="s">
        <v>4856</v>
      </c>
      <c r="X554" s="78" t="s">
        <v>121</v>
      </c>
      <c r="Y554" s="78" t="s">
        <v>117</v>
      </c>
      <c r="Z554" s="78" t="s">
        <v>121</v>
      </c>
      <c r="AA554" s="78" t="s">
        <v>121</v>
      </c>
      <c r="AB554" s="78">
        <v>3.0</v>
      </c>
      <c r="AC554" s="78" t="s">
        <v>121</v>
      </c>
      <c r="AD554" s="78" t="s">
        <v>289</v>
      </c>
      <c r="AE554" s="78" t="s">
        <v>117</v>
      </c>
      <c r="AF554" s="78" t="s">
        <v>4857</v>
      </c>
      <c r="AG554" s="78" t="s">
        <v>117</v>
      </c>
      <c r="AH554" s="78" t="s">
        <v>884</v>
      </c>
      <c r="AI554" s="78" t="s">
        <v>121</v>
      </c>
      <c r="AJ554" s="78" t="s">
        <v>117</v>
      </c>
      <c r="AK554" s="78" t="s">
        <v>121</v>
      </c>
      <c r="AL554" s="78" t="s">
        <v>122</v>
      </c>
      <c r="AM554" s="78" t="s">
        <v>138</v>
      </c>
      <c r="AN554" s="78" t="s">
        <v>117</v>
      </c>
      <c r="AO554" s="78" t="s">
        <v>26</v>
      </c>
      <c r="AP554" s="79"/>
      <c r="AQ554" s="78"/>
      <c r="AR554" s="78"/>
      <c r="AS554" s="78"/>
      <c r="AT554" s="78" t="s">
        <v>117</v>
      </c>
      <c r="AU554" s="78" t="s">
        <v>117</v>
      </c>
      <c r="AV554" s="78" t="s">
        <v>117</v>
      </c>
      <c r="AW554" s="78"/>
      <c r="AX554" s="79"/>
      <c r="AY554" s="79"/>
      <c r="AZ554" s="79"/>
      <c r="BA554" s="79"/>
      <c r="BB554" s="79"/>
      <c r="BC554" s="80"/>
    </row>
    <row r="555" ht="15.75" customHeight="1">
      <c r="A555" s="46" t="s">
        <v>4858</v>
      </c>
      <c r="B555" s="78"/>
      <c r="C555" s="78">
        <v>38.0</v>
      </c>
      <c r="D555" s="78" t="s">
        <v>4859</v>
      </c>
      <c r="E555" s="78" t="s">
        <v>4860</v>
      </c>
      <c r="F555" s="78" t="str">
        <f t="shared" si="1"/>
        <v>Yanelisiwe Sebezo</v>
      </c>
      <c r="G555" s="78" t="s">
        <v>1849</v>
      </c>
      <c r="H555" s="78" t="s">
        <v>4861</v>
      </c>
      <c r="I555" s="78" t="s">
        <v>111</v>
      </c>
      <c r="J555" s="78" t="s">
        <v>3710</v>
      </c>
      <c r="K555" s="46" t="s">
        <v>4862</v>
      </c>
      <c r="L555" s="78" t="s">
        <v>174</v>
      </c>
      <c r="M555" s="78" t="s">
        <v>115</v>
      </c>
      <c r="N555" s="78" t="s">
        <v>3</v>
      </c>
      <c r="O555" s="78" t="s">
        <v>207</v>
      </c>
      <c r="P555" s="78"/>
      <c r="Q555" s="78" t="s">
        <v>46</v>
      </c>
      <c r="R555" s="78" t="s">
        <v>121</v>
      </c>
      <c r="S555" s="46"/>
      <c r="T555" s="46" t="s">
        <v>4863</v>
      </c>
      <c r="U555" s="46" t="s">
        <v>4863</v>
      </c>
      <c r="V555" s="46" t="s">
        <v>4864</v>
      </c>
      <c r="W555" s="78" t="s">
        <v>4865</v>
      </c>
      <c r="X555" s="78" t="s">
        <v>117</v>
      </c>
      <c r="Y555" s="78" t="s">
        <v>117</v>
      </c>
      <c r="Z555" s="78" t="s">
        <v>121</v>
      </c>
      <c r="AA555" s="78" t="s">
        <v>121</v>
      </c>
      <c r="AB555" s="78">
        <v>6.0</v>
      </c>
      <c r="AC555" s="78" t="s">
        <v>121</v>
      </c>
      <c r="AD555" s="78" t="s">
        <v>1898</v>
      </c>
      <c r="AE555" s="78" t="s">
        <v>121</v>
      </c>
      <c r="AF555" s="78" t="s">
        <v>1898</v>
      </c>
      <c r="AG555" s="78" t="s">
        <v>117</v>
      </c>
      <c r="AH555" s="78" t="s">
        <v>1334</v>
      </c>
      <c r="AI555" s="78" t="s">
        <v>121</v>
      </c>
      <c r="AJ555" s="78" t="s">
        <v>121</v>
      </c>
      <c r="AK555" s="78" t="s">
        <v>117</v>
      </c>
      <c r="AL555" s="78" t="s">
        <v>137</v>
      </c>
      <c r="AM555" s="78" t="s">
        <v>221</v>
      </c>
      <c r="AN555" s="78" t="s">
        <v>121</v>
      </c>
      <c r="AO555" s="79"/>
      <c r="AP555" s="79"/>
      <c r="AQ555" s="78"/>
      <c r="AR555" s="78"/>
      <c r="AS555" s="78"/>
      <c r="AT555" s="78" t="s">
        <v>117</v>
      </c>
      <c r="AU555" s="78" t="s">
        <v>117</v>
      </c>
      <c r="AV555" s="78" t="s">
        <v>117</v>
      </c>
      <c r="AW555" s="78"/>
      <c r="AX555" s="79"/>
      <c r="AY555" s="79"/>
      <c r="AZ555" s="79"/>
      <c r="BA555" s="79"/>
      <c r="BB555" s="79"/>
      <c r="BC555" s="80"/>
    </row>
    <row r="556" ht="15.75" customHeight="1">
      <c r="A556" s="46" t="s">
        <v>4866</v>
      </c>
      <c r="B556" s="78"/>
      <c r="C556" s="78">
        <v>45.0</v>
      </c>
      <c r="D556" s="78" t="s">
        <v>4867</v>
      </c>
      <c r="E556" s="78" t="s">
        <v>4868</v>
      </c>
      <c r="F556" s="78" t="str">
        <f t="shared" si="1"/>
        <v>Andiswa Sibene</v>
      </c>
      <c r="G556" s="78" t="s">
        <v>1849</v>
      </c>
      <c r="H556" s="78" t="s">
        <v>4869</v>
      </c>
      <c r="I556" s="78" t="s">
        <v>111</v>
      </c>
      <c r="J556" s="81">
        <v>39211.0</v>
      </c>
      <c r="K556" s="46" t="s">
        <v>4870</v>
      </c>
      <c r="L556" s="78" t="s">
        <v>174</v>
      </c>
      <c r="M556" s="78" t="s">
        <v>115</v>
      </c>
      <c r="N556" s="78" t="s">
        <v>3</v>
      </c>
      <c r="O556" s="78" t="s">
        <v>134</v>
      </c>
      <c r="P556" s="78"/>
      <c r="Q556" s="78" t="s">
        <v>46</v>
      </c>
      <c r="R556" s="78" t="s">
        <v>121</v>
      </c>
      <c r="S556" s="46"/>
      <c r="T556" s="46" t="s">
        <v>4871</v>
      </c>
      <c r="U556" s="46" t="s">
        <v>4871</v>
      </c>
      <c r="V556" s="46" t="s">
        <v>4872</v>
      </c>
      <c r="W556" s="78" t="s">
        <v>4873</v>
      </c>
      <c r="X556" s="78" t="s">
        <v>121</v>
      </c>
      <c r="Y556" s="78" t="s">
        <v>121</v>
      </c>
      <c r="Z556" s="78" t="s">
        <v>121</v>
      </c>
      <c r="AA556" s="78" t="s">
        <v>121</v>
      </c>
      <c r="AB556" s="78">
        <v>6.0</v>
      </c>
      <c r="AC556" s="78" t="s">
        <v>121</v>
      </c>
      <c r="AD556" s="78" t="s">
        <v>289</v>
      </c>
      <c r="AE556" s="78" t="s">
        <v>121</v>
      </c>
      <c r="AF556" s="78" t="s">
        <v>289</v>
      </c>
      <c r="AG556" s="78" t="s">
        <v>117</v>
      </c>
      <c r="AH556" s="78" t="s">
        <v>4874</v>
      </c>
      <c r="AI556" s="78" t="s">
        <v>121</v>
      </c>
      <c r="AJ556" s="78" t="s">
        <v>121</v>
      </c>
      <c r="AK556" s="78" t="s">
        <v>117</v>
      </c>
      <c r="AL556" s="78" t="s">
        <v>137</v>
      </c>
      <c r="AM556" s="78" t="s">
        <v>138</v>
      </c>
      <c r="AN556" s="78" t="s">
        <v>117</v>
      </c>
      <c r="AO556" s="78" t="s">
        <v>4875</v>
      </c>
      <c r="AP556" s="79"/>
      <c r="AQ556" s="78"/>
      <c r="AR556" s="78"/>
      <c r="AS556" s="78"/>
      <c r="AT556" s="78" t="s">
        <v>117</v>
      </c>
      <c r="AU556" s="78" t="s">
        <v>117</v>
      </c>
      <c r="AV556" s="78" t="s">
        <v>117</v>
      </c>
      <c r="AW556" s="78"/>
      <c r="AX556" s="79"/>
      <c r="AY556" s="79"/>
      <c r="AZ556" s="79"/>
      <c r="BA556" s="79"/>
      <c r="BB556" s="79"/>
      <c r="BC556" s="80"/>
    </row>
    <row r="557" ht="15.75" customHeight="1">
      <c r="A557" s="46" t="s">
        <v>4876</v>
      </c>
      <c r="B557" s="78"/>
      <c r="C557" s="78">
        <v>41.0</v>
      </c>
      <c r="D557" s="78" t="s">
        <v>4877</v>
      </c>
      <c r="E557" s="78" t="s">
        <v>4878</v>
      </c>
      <c r="F557" s="78" t="str">
        <f t="shared" si="1"/>
        <v>Ntombizodwa Singata</v>
      </c>
      <c r="G557" s="78" t="s">
        <v>1849</v>
      </c>
      <c r="H557" s="78" t="s">
        <v>4879</v>
      </c>
      <c r="I557" s="78" t="s">
        <v>111</v>
      </c>
      <c r="J557" s="78" t="s">
        <v>3817</v>
      </c>
      <c r="K557" s="46" t="s">
        <v>4880</v>
      </c>
      <c r="L557" s="78" t="s">
        <v>174</v>
      </c>
      <c r="M557" s="78" t="s">
        <v>115</v>
      </c>
      <c r="N557" s="78" t="s">
        <v>3</v>
      </c>
      <c r="O557" s="78" t="s">
        <v>618</v>
      </c>
      <c r="P557" s="78"/>
      <c r="Q557" s="78" t="s">
        <v>46</v>
      </c>
      <c r="R557" s="78" t="s">
        <v>121</v>
      </c>
      <c r="S557" s="46"/>
      <c r="T557" s="46"/>
      <c r="U557" s="46"/>
      <c r="V557" s="46" t="s">
        <v>4881</v>
      </c>
      <c r="W557" s="78" t="s">
        <v>4882</v>
      </c>
      <c r="X557" s="78" t="s">
        <v>117</v>
      </c>
      <c r="Y557" s="78" t="s">
        <v>117</v>
      </c>
      <c r="Z557" s="78" t="s">
        <v>117</v>
      </c>
      <c r="AA557" s="78" t="s">
        <v>117</v>
      </c>
      <c r="AB557" s="78">
        <v>5.0</v>
      </c>
      <c r="AC557" s="78" t="s">
        <v>117</v>
      </c>
      <c r="AD557" s="78" t="s">
        <v>884</v>
      </c>
      <c r="AE557" s="78" t="s">
        <v>117</v>
      </c>
      <c r="AF557" s="78" t="s">
        <v>884</v>
      </c>
      <c r="AG557" s="78" t="s">
        <v>121</v>
      </c>
      <c r="AH557" s="78" t="s">
        <v>122</v>
      </c>
      <c r="AI557" s="78" t="s">
        <v>117</v>
      </c>
      <c r="AJ557" s="78" t="s">
        <v>117</v>
      </c>
      <c r="AK557" s="78" t="s">
        <v>121</v>
      </c>
      <c r="AL557" s="78" t="s">
        <v>122</v>
      </c>
      <c r="AM557" s="78" t="s">
        <v>138</v>
      </c>
      <c r="AN557" s="78" t="s">
        <v>121</v>
      </c>
      <c r="AO557" s="79"/>
      <c r="AP557" s="79"/>
      <c r="AQ557" s="78"/>
      <c r="AR557" s="78"/>
      <c r="AS557" s="78"/>
      <c r="AT557" s="78" t="s">
        <v>117</v>
      </c>
      <c r="AU557" s="78" t="s">
        <v>117</v>
      </c>
      <c r="AV557" s="78" t="s">
        <v>117</v>
      </c>
      <c r="AW557" s="78"/>
      <c r="AX557" s="79"/>
      <c r="AY557" s="79"/>
      <c r="AZ557" s="79"/>
      <c r="BA557" s="79"/>
      <c r="BB557" s="79"/>
      <c r="BC557" s="80"/>
    </row>
    <row r="558" ht="15.75" customHeight="1">
      <c r="A558" s="46" t="s">
        <v>4883</v>
      </c>
      <c r="B558" s="78"/>
      <c r="C558" s="78">
        <v>37.0</v>
      </c>
      <c r="D558" s="78" t="s">
        <v>2635</v>
      </c>
      <c r="E558" s="78" t="s">
        <v>788</v>
      </c>
      <c r="F558" s="78" t="str">
        <f t="shared" si="1"/>
        <v>Oyisa Sonandi</v>
      </c>
      <c r="G558" s="78" t="s">
        <v>1849</v>
      </c>
      <c r="H558" s="78" t="s">
        <v>4884</v>
      </c>
      <c r="I558" s="78" t="s">
        <v>111</v>
      </c>
      <c r="J558" s="81">
        <v>39722.0</v>
      </c>
      <c r="K558" s="46" t="s">
        <v>4885</v>
      </c>
      <c r="L558" s="78" t="s">
        <v>174</v>
      </c>
      <c r="M558" s="78" t="s">
        <v>115</v>
      </c>
      <c r="N558" s="78" t="s">
        <v>3</v>
      </c>
      <c r="O558" s="78" t="s">
        <v>230</v>
      </c>
      <c r="P558" s="78"/>
      <c r="Q558" s="78" t="s">
        <v>46</v>
      </c>
      <c r="R558" s="78" t="s">
        <v>121</v>
      </c>
      <c r="S558" s="46"/>
      <c r="T558" s="46" t="s">
        <v>4886</v>
      </c>
      <c r="U558" s="46" t="s">
        <v>4886</v>
      </c>
      <c r="V558" s="46" t="s">
        <v>4887</v>
      </c>
      <c r="W558" s="78" t="s">
        <v>4888</v>
      </c>
      <c r="X558" s="78" t="s">
        <v>117</v>
      </c>
      <c r="Y558" s="78" t="s">
        <v>117</v>
      </c>
      <c r="Z558" s="78" t="s">
        <v>117</v>
      </c>
      <c r="AA558" s="78" t="s">
        <v>121</v>
      </c>
      <c r="AB558" s="78">
        <v>3.0</v>
      </c>
      <c r="AC558" s="78" t="s">
        <v>117</v>
      </c>
      <c r="AD558" s="78" t="s">
        <v>4889</v>
      </c>
      <c r="AE558" s="78" t="s">
        <v>117</v>
      </c>
      <c r="AF558" s="78" t="s">
        <v>4890</v>
      </c>
      <c r="AG558" s="78" t="s">
        <v>121</v>
      </c>
      <c r="AH558" s="78" t="s">
        <v>122</v>
      </c>
      <c r="AI558" s="78" t="s">
        <v>117</v>
      </c>
      <c r="AJ558" s="78" t="s">
        <v>117</v>
      </c>
      <c r="AK558" s="78" t="s">
        <v>121</v>
      </c>
      <c r="AL558" s="78" t="s">
        <v>122</v>
      </c>
      <c r="AM558" s="78" t="s">
        <v>138</v>
      </c>
      <c r="AN558" s="78" t="s">
        <v>121</v>
      </c>
      <c r="AO558" s="79"/>
      <c r="AP558" s="79"/>
      <c r="AQ558" s="78"/>
      <c r="AR558" s="78"/>
      <c r="AS558" s="78"/>
      <c r="AT558" s="78" t="s">
        <v>117</v>
      </c>
      <c r="AU558" s="78" t="s">
        <v>117</v>
      </c>
      <c r="AV558" s="78" t="s">
        <v>117</v>
      </c>
      <c r="AW558" s="78"/>
      <c r="AX558" s="79"/>
      <c r="AY558" s="79"/>
      <c r="AZ558" s="79"/>
      <c r="BA558" s="79"/>
      <c r="BB558" s="79"/>
      <c r="BC558" s="80"/>
    </row>
    <row r="559" ht="15.75" customHeight="1">
      <c r="A559" s="46" t="s">
        <v>4891</v>
      </c>
      <c r="B559" s="78"/>
      <c r="C559" s="78">
        <v>38.0</v>
      </c>
      <c r="D559" s="78" t="s">
        <v>4892</v>
      </c>
      <c r="E559" s="78" t="s">
        <v>4893</v>
      </c>
      <c r="F559" s="78" t="str">
        <f t="shared" si="1"/>
        <v>Unakho Patricia Tsolo</v>
      </c>
      <c r="G559" s="78" t="s">
        <v>1849</v>
      </c>
      <c r="H559" s="78" t="s">
        <v>4894</v>
      </c>
      <c r="I559" s="78" t="s">
        <v>111</v>
      </c>
      <c r="J559" s="78" t="s">
        <v>3117</v>
      </c>
      <c r="K559" s="46" t="s">
        <v>4895</v>
      </c>
      <c r="L559" s="78" t="s">
        <v>174</v>
      </c>
      <c r="M559" s="78" t="s">
        <v>115</v>
      </c>
      <c r="N559" s="78" t="s">
        <v>3</v>
      </c>
      <c r="O559" s="78" t="s">
        <v>230</v>
      </c>
      <c r="P559" s="78"/>
      <c r="Q559" s="78" t="s">
        <v>46</v>
      </c>
      <c r="R559" s="78" t="s">
        <v>121</v>
      </c>
      <c r="S559" s="46"/>
      <c r="T559" s="46" t="s">
        <v>4896</v>
      </c>
      <c r="U559" s="46" t="s">
        <v>4896</v>
      </c>
      <c r="V559" s="46" t="s">
        <v>4897</v>
      </c>
      <c r="W559" s="78" t="s">
        <v>4898</v>
      </c>
      <c r="X559" s="78" t="s">
        <v>117</v>
      </c>
      <c r="Y559" s="78" t="s">
        <v>117</v>
      </c>
      <c r="Z559" s="78" t="s">
        <v>117</v>
      </c>
      <c r="AA559" s="78" t="s">
        <v>117</v>
      </c>
      <c r="AB559" s="78">
        <v>5.0</v>
      </c>
      <c r="AC559" s="78" t="s">
        <v>121</v>
      </c>
      <c r="AD559" s="78" t="s">
        <v>1898</v>
      </c>
      <c r="AE559" s="78" t="s">
        <v>117</v>
      </c>
      <c r="AF559" s="78" t="s">
        <v>302</v>
      </c>
      <c r="AG559" s="78" t="s">
        <v>121</v>
      </c>
      <c r="AH559" s="78" t="s">
        <v>122</v>
      </c>
      <c r="AI559" s="78" t="s">
        <v>117</v>
      </c>
      <c r="AJ559" s="78" t="s">
        <v>121</v>
      </c>
      <c r="AK559" s="78" t="s">
        <v>121</v>
      </c>
      <c r="AL559" s="78" t="s">
        <v>122</v>
      </c>
      <c r="AM559" s="78" t="s">
        <v>138</v>
      </c>
      <c r="AN559" s="78" t="s">
        <v>121</v>
      </c>
      <c r="AO559" s="79"/>
      <c r="AP559" s="79"/>
      <c r="AQ559" s="78"/>
      <c r="AR559" s="78"/>
      <c r="AS559" s="78"/>
      <c r="AT559" s="78" t="s">
        <v>117</v>
      </c>
      <c r="AU559" s="78" t="s">
        <v>117</v>
      </c>
      <c r="AV559" s="78" t="s">
        <v>117</v>
      </c>
      <c r="AW559" s="78"/>
      <c r="AX559" s="79"/>
      <c r="AY559" s="79"/>
      <c r="AZ559" s="79"/>
      <c r="BA559" s="79"/>
      <c r="BB559" s="79"/>
      <c r="BC559" s="80"/>
    </row>
    <row r="560" ht="15.75" customHeight="1">
      <c r="A560" s="46" t="s">
        <v>4899</v>
      </c>
      <c r="B560" s="78"/>
      <c r="C560" s="78">
        <v>44.0</v>
      </c>
      <c r="D560" s="78" t="s">
        <v>4900</v>
      </c>
      <c r="E560" s="78" t="s">
        <v>3770</v>
      </c>
      <c r="F560" s="78" t="str">
        <f t="shared" si="1"/>
        <v>Ntlantla Olwethu Blom</v>
      </c>
      <c r="G560" s="78" t="s">
        <v>1849</v>
      </c>
      <c r="H560" s="78" t="s">
        <v>4901</v>
      </c>
      <c r="I560" s="78" t="s">
        <v>163</v>
      </c>
      <c r="J560" s="78" t="s">
        <v>4902</v>
      </c>
      <c r="K560" s="46" t="s">
        <v>4903</v>
      </c>
      <c r="L560" s="78" t="s">
        <v>214</v>
      </c>
      <c r="M560" s="78" t="s">
        <v>115</v>
      </c>
      <c r="N560" s="78" t="s">
        <v>3</v>
      </c>
      <c r="O560" s="78" t="s">
        <v>134</v>
      </c>
      <c r="P560" s="78"/>
      <c r="Q560" s="78" t="s">
        <v>46</v>
      </c>
      <c r="R560" s="78" t="s">
        <v>121</v>
      </c>
      <c r="S560" s="46"/>
      <c r="T560" s="46" t="s">
        <v>4904</v>
      </c>
      <c r="U560" s="46" t="s">
        <v>4904</v>
      </c>
      <c r="V560" s="46" t="s">
        <v>4905</v>
      </c>
      <c r="W560" s="78" t="s">
        <v>4906</v>
      </c>
      <c r="X560" s="78" t="s">
        <v>117</v>
      </c>
      <c r="Y560" s="78" t="s">
        <v>117</v>
      </c>
      <c r="Z560" s="78" t="s">
        <v>117</v>
      </c>
      <c r="AA560" s="78" t="s">
        <v>121</v>
      </c>
      <c r="AB560" s="78">
        <v>5.0</v>
      </c>
      <c r="AC560" s="78" t="s">
        <v>121</v>
      </c>
      <c r="AD560" s="78" t="s">
        <v>1898</v>
      </c>
      <c r="AE560" s="78" t="s">
        <v>121</v>
      </c>
      <c r="AF560" s="78" t="s">
        <v>1898</v>
      </c>
      <c r="AG560" s="78" t="s">
        <v>121</v>
      </c>
      <c r="AH560" s="78" t="s">
        <v>122</v>
      </c>
      <c r="AI560" s="78" t="s">
        <v>117</v>
      </c>
      <c r="AJ560" s="78" t="s">
        <v>121</v>
      </c>
      <c r="AK560" s="78" t="s">
        <v>121</v>
      </c>
      <c r="AL560" s="78" t="s">
        <v>122</v>
      </c>
      <c r="AM560" s="78" t="s">
        <v>221</v>
      </c>
      <c r="AN560" s="78" t="s">
        <v>117</v>
      </c>
      <c r="AO560" s="78" t="s">
        <v>4907</v>
      </c>
      <c r="AP560" s="79"/>
      <c r="AQ560" s="78"/>
      <c r="AR560" s="78"/>
      <c r="AS560" s="78"/>
      <c r="AT560" s="78" t="s">
        <v>117</v>
      </c>
      <c r="AU560" s="78" t="s">
        <v>117</v>
      </c>
      <c r="AV560" s="78" t="s">
        <v>117</v>
      </c>
      <c r="AW560" s="78"/>
      <c r="AX560" s="79"/>
      <c r="AY560" s="79"/>
      <c r="AZ560" s="79"/>
      <c r="BA560" s="79"/>
      <c r="BB560" s="79"/>
      <c r="BC560" s="80"/>
    </row>
    <row r="561" ht="15.75" customHeight="1">
      <c r="A561" s="46" t="s">
        <v>4908</v>
      </c>
      <c r="B561" s="78"/>
      <c r="C561" s="78">
        <v>41.0</v>
      </c>
      <c r="D561" s="78" t="s">
        <v>4909</v>
      </c>
      <c r="E561" s="78" t="s">
        <v>4042</v>
      </c>
      <c r="F561" s="78" t="str">
        <f t="shared" si="1"/>
        <v>Mazimandile Blou</v>
      </c>
      <c r="G561" s="78" t="s">
        <v>1849</v>
      </c>
      <c r="H561" s="78" t="s">
        <v>4910</v>
      </c>
      <c r="I561" s="78" t="s">
        <v>163</v>
      </c>
      <c r="J561" s="81">
        <v>39174.0</v>
      </c>
      <c r="K561" s="46" t="s">
        <v>4911</v>
      </c>
      <c r="L561" s="78" t="s">
        <v>214</v>
      </c>
      <c r="M561" s="78" t="s">
        <v>115</v>
      </c>
      <c r="N561" s="78" t="s">
        <v>3</v>
      </c>
      <c r="O561" s="78" t="s">
        <v>134</v>
      </c>
      <c r="P561" s="78"/>
      <c r="Q561" s="78" t="s">
        <v>46</v>
      </c>
      <c r="R561" s="78" t="s">
        <v>121</v>
      </c>
      <c r="S561" s="46"/>
      <c r="T561" s="46" t="s">
        <v>4912</v>
      </c>
      <c r="U561" s="46" t="s">
        <v>4913</v>
      </c>
      <c r="V561" s="46" t="s">
        <v>4914</v>
      </c>
      <c r="W561" s="78" t="s">
        <v>4915</v>
      </c>
      <c r="X561" s="78" t="s">
        <v>117</v>
      </c>
      <c r="Y561" s="78" t="s">
        <v>117</v>
      </c>
      <c r="Z561" s="78" t="s">
        <v>121</v>
      </c>
      <c r="AA561" s="78" t="s">
        <v>121</v>
      </c>
      <c r="AB561" s="78">
        <v>4.0</v>
      </c>
      <c r="AC561" s="78" t="s">
        <v>117</v>
      </c>
      <c r="AD561" s="78" t="s">
        <v>2808</v>
      </c>
      <c r="AE561" s="78" t="s">
        <v>117</v>
      </c>
      <c r="AF561" s="78" t="s">
        <v>4916</v>
      </c>
      <c r="AG561" s="78" t="s">
        <v>121</v>
      </c>
      <c r="AH561" s="78" t="s">
        <v>122</v>
      </c>
      <c r="AI561" s="78" t="s">
        <v>121</v>
      </c>
      <c r="AJ561" s="78" t="s">
        <v>121</v>
      </c>
      <c r="AK561" s="78" t="s">
        <v>117</v>
      </c>
      <c r="AL561" s="78" t="s">
        <v>632</v>
      </c>
      <c r="AM561" s="78" t="s">
        <v>123</v>
      </c>
      <c r="AN561" s="78" t="s">
        <v>117</v>
      </c>
      <c r="AO561" s="78" t="s">
        <v>4917</v>
      </c>
      <c r="AP561" s="79"/>
      <c r="AQ561" s="78"/>
      <c r="AR561" s="78"/>
      <c r="AS561" s="78"/>
      <c r="AT561" s="78" t="s">
        <v>117</v>
      </c>
      <c r="AU561" s="78" t="s">
        <v>117</v>
      </c>
      <c r="AV561" s="78" t="s">
        <v>117</v>
      </c>
      <c r="AW561" s="78"/>
      <c r="AX561" s="79"/>
      <c r="AY561" s="79"/>
      <c r="AZ561" s="79"/>
      <c r="BA561" s="79"/>
      <c r="BB561" s="79"/>
      <c r="BC561" s="80"/>
    </row>
    <row r="562" ht="15.75" customHeight="1">
      <c r="A562" s="46" t="s">
        <v>4918</v>
      </c>
      <c r="B562" s="78"/>
      <c r="C562" s="78">
        <v>38.0</v>
      </c>
      <c r="D562" s="78" t="s">
        <v>4919</v>
      </c>
      <c r="E562" s="78" t="s">
        <v>4920</v>
      </c>
      <c r="F562" s="78" t="str">
        <f t="shared" si="1"/>
        <v>Yibanathi Sinawo Dike</v>
      </c>
      <c r="G562" s="78" t="s">
        <v>1849</v>
      </c>
      <c r="H562" s="78" t="s">
        <v>4921</v>
      </c>
      <c r="I562" s="78" t="s">
        <v>111</v>
      </c>
      <c r="J562" s="81">
        <v>39390.0</v>
      </c>
      <c r="K562" s="46" t="s">
        <v>4922</v>
      </c>
      <c r="L562" s="78" t="s">
        <v>214</v>
      </c>
      <c r="M562" s="78" t="s">
        <v>115</v>
      </c>
      <c r="N562" s="78" t="s">
        <v>3</v>
      </c>
      <c r="O562" s="78" t="s">
        <v>134</v>
      </c>
      <c r="P562" s="78"/>
      <c r="Q562" s="78" t="s">
        <v>46</v>
      </c>
      <c r="R562" s="78" t="s">
        <v>121</v>
      </c>
      <c r="S562" s="46"/>
      <c r="T562" s="46" t="s">
        <v>4923</v>
      </c>
      <c r="U562" s="46" t="s">
        <v>4924</v>
      </c>
      <c r="V562" s="46" t="s">
        <v>4925</v>
      </c>
      <c r="W562" s="78" t="s">
        <v>4926</v>
      </c>
      <c r="X562" s="78" t="s">
        <v>121</v>
      </c>
      <c r="Y562" s="78" t="s">
        <v>121</v>
      </c>
      <c r="Z562" s="78" t="s">
        <v>121</v>
      </c>
      <c r="AA562" s="78" t="s">
        <v>121</v>
      </c>
      <c r="AB562" s="78">
        <v>8.0</v>
      </c>
      <c r="AC562" s="78" t="s">
        <v>121</v>
      </c>
      <c r="AD562" s="78" t="s">
        <v>289</v>
      </c>
      <c r="AE562" s="78" t="s">
        <v>121</v>
      </c>
      <c r="AF562" s="78" t="s">
        <v>289</v>
      </c>
      <c r="AG562" s="78" t="s">
        <v>117</v>
      </c>
      <c r="AH562" s="78"/>
      <c r="AI562" s="78" t="s">
        <v>121</v>
      </c>
      <c r="AJ562" s="78" t="s">
        <v>121</v>
      </c>
      <c r="AK562" s="78" t="s">
        <v>121</v>
      </c>
      <c r="AL562" s="78" t="s">
        <v>122</v>
      </c>
      <c r="AM562" s="78" t="s">
        <v>138</v>
      </c>
      <c r="AN562" s="78" t="s">
        <v>121</v>
      </c>
      <c r="AO562" s="79"/>
      <c r="AP562" s="79"/>
      <c r="AQ562" s="78"/>
      <c r="AR562" s="78"/>
      <c r="AS562" s="78"/>
      <c r="AT562" s="78" t="s">
        <v>117</v>
      </c>
      <c r="AU562" s="78" t="s">
        <v>117</v>
      </c>
      <c r="AV562" s="78" t="s">
        <v>117</v>
      </c>
      <c r="AW562" s="78"/>
      <c r="AX562" s="79"/>
      <c r="AY562" s="79"/>
      <c r="AZ562" s="79"/>
      <c r="BA562" s="79"/>
      <c r="BB562" s="79"/>
      <c r="BC562" s="80"/>
    </row>
    <row r="563" ht="15.75" customHeight="1">
      <c r="A563" s="46" t="s">
        <v>4927</v>
      </c>
      <c r="B563" s="78"/>
      <c r="C563" s="78">
        <v>38.0</v>
      </c>
      <c r="D563" s="78" t="s">
        <v>4928</v>
      </c>
      <c r="E563" s="78" t="s">
        <v>4929</v>
      </c>
      <c r="F563" s="78" t="str">
        <f t="shared" si="1"/>
        <v>Yandisa Gqali</v>
      </c>
      <c r="G563" s="78" t="s">
        <v>1849</v>
      </c>
      <c r="H563" s="78" t="s">
        <v>4930</v>
      </c>
      <c r="I563" s="78" t="s">
        <v>111</v>
      </c>
      <c r="J563" s="78" t="s">
        <v>4931</v>
      </c>
      <c r="K563" s="46" t="s">
        <v>4932</v>
      </c>
      <c r="L563" s="78" t="s">
        <v>214</v>
      </c>
      <c r="M563" s="78" t="s">
        <v>115</v>
      </c>
      <c r="N563" s="78" t="s">
        <v>3</v>
      </c>
      <c r="O563" s="78" t="s">
        <v>134</v>
      </c>
      <c r="P563" s="78"/>
      <c r="Q563" s="78" t="s">
        <v>46</v>
      </c>
      <c r="R563" s="78" t="s">
        <v>121</v>
      </c>
      <c r="S563" s="46"/>
      <c r="T563" s="46" t="s">
        <v>4933</v>
      </c>
      <c r="U563" s="46" t="s">
        <v>4933</v>
      </c>
      <c r="V563" s="46" t="s">
        <v>4933</v>
      </c>
      <c r="W563" s="78" t="s">
        <v>4934</v>
      </c>
      <c r="X563" s="78" t="s">
        <v>117</v>
      </c>
      <c r="Y563" s="78" t="s">
        <v>121</v>
      </c>
      <c r="Z563" s="78" t="s">
        <v>117</v>
      </c>
      <c r="AA563" s="78" t="s">
        <v>121</v>
      </c>
      <c r="AB563" s="78">
        <v>13.0</v>
      </c>
      <c r="AC563" s="78" t="s">
        <v>117</v>
      </c>
      <c r="AD563" s="78" t="s">
        <v>1458</v>
      </c>
      <c r="AE563" s="78" t="s">
        <v>121</v>
      </c>
      <c r="AF563" s="78" t="s">
        <v>1898</v>
      </c>
      <c r="AG563" s="78" t="s">
        <v>121</v>
      </c>
      <c r="AH563" s="78" t="s">
        <v>122</v>
      </c>
      <c r="AI563" s="78" t="s">
        <v>117</v>
      </c>
      <c r="AJ563" s="78" t="s">
        <v>121</v>
      </c>
      <c r="AK563" s="78" t="s">
        <v>121</v>
      </c>
      <c r="AL563" s="78" t="s">
        <v>122</v>
      </c>
      <c r="AM563" s="78" t="s">
        <v>221</v>
      </c>
      <c r="AN563" s="78" t="s">
        <v>117</v>
      </c>
      <c r="AO563" s="78" t="s">
        <v>24</v>
      </c>
      <c r="AP563" s="79"/>
      <c r="AQ563" s="78"/>
      <c r="AR563" s="78"/>
      <c r="AS563" s="78"/>
      <c r="AT563" s="78" t="s">
        <v>117</v>
      </c>
      <c r="AU563" s="78" t="s">
        <v>117</v>
      </c>
      <c r="AV563" s="78" t="s">
        <v>117</v>
      </c>
      <c r="AW563" s="78"/>
      <c r="AX563" s="79"/>
      <c r="AY563" s="79"/>
      <c r="AZ563" s="79"/>
      <c r="BA563" s="79"/>
      <c r="BB563" s="79"/>
      <c r="BC563" s="80"/>
    </row>
    <row r="564" ht="15.75" customHeight="1">
      <c r="A564" s="46" t="s">
        <v>4935</v>
      </c>
      <c r="B564" s="78"/>
      <c r="C564" s="78">
        <v>38.0</v>
      </c>
      <c r="D564" s="78" t="s">
        <v>4936</v>
      </c>
      <c r="E564" s="78" t="s">
        <v>4937</v>
      </c>
      <c r="F564" s="78" t="str">
        <f t="shared" si="1"/>
        <v>Thuliswa Jansen</v>
      </c>
      <c r="G564" s="78" t="s">
        <v>1849</v>
      </c>
      <c r="H564" s="78" t="s">
        <v>4938</v>
      </c>
      <c r="I564" s="78" t="s">
        <v>111</v>
      </c>
      <c r="J564" s="78" t="s">
        <v>4939</v>
      </c>
      <c r="K564" s="46" t="s">
        <v>4940</v>
      </c>
      <c r="L564" s="78" t="s">
        <v>214</v>
      </c>
      <c r="M564" s="78" t="s">
        <v>115</v>
      </c>
      <c r="N564" s="78" t="s">
        <v>3</v>
      </c>
      <c r="O564" s="78" t="s">
        <v>134</v>
      </c>
      <c r="P564" s="78"/>
      <c r="Q564" s="78" t="s">
        <v>46</v>
      </c>
      <c r="R564" s="78" t="s">
        <v>121</v>
      </c>
      <c r="S564" s="46"/>
      <c r="T564" s="46" t="s">
        <v>4941</v>
      </c>
      <c r="U564" s="46" t="s">
        <v>4942</v>
      </c>
      <c r="V564" s="46" t="s">
        <v>4943</v>
      </c>
      <c r="W564" s="78" t="s">
        <v>4944</v>
      </c>
      <c r="X564" s="78" t="s">
        <v>117</v>
      </c>
      <c r="Y564" s="78" t="s">
        <v>121</v>
      </c>
      <c r="Z564" s="78" t="s">
        <v>121</v>
      </c>
      <c r="AA564" s="78" t="s">
        <v>121</v>
      </c>
      <c r="AB564" s="78">
        <v>10.0</v>
      </c>
      <c r="AC564" s="78" t="s">
        <v>121</v>
      </c>
      <c r="AD564" s="78" t="s">
        <v>1898</v>
      </c>
      <c r="AE564" s="78" t="s">
        <v>121</v>
      </c>
      <c r="AF564" s="78" t="s">
        <v>289</v>
      </c>
      <c r="AG564" s="78" t="s">
        <v>117</v>
      </c>
      <c r="AH564" s="78"/>
      <c r="AI564" s="78" t="s">
        <v>121</v>
      </c>
      <c r="AJ564" s="78" t="s">
        <v>121</v>
      </c>
      <c r="AK564" s="78" t="s">
        <v>121</v>
      </c>
      <c r="AL564" s="78" t="s">
        <v>122</v>
      </c>
      <c r="AM564" s="78" t="s">
        <v>221</v>
      </c>
      <c r="AN564" s="78" t="s">
        <v>121</v>
      </c>
      <c r="AO564" s="79"/>
      <c r="AP564" s="79"/>
      <c r="AQ564" s="78"/>
      <c r="AR564" s="78"/>
      <c r="AS564" s="78"/>
      <c r="AT564" s="78" t="s">
        <v>117</v>
      </c>
      <c r="AU564" s="78" t="s">
        <v>117</v>
      </c>
      <c r="AV564" s="78" t="s">
        <v>117</v>
      </c>
      <c r="AW564" s="78"/>
      <c r="AX564" s="79"/>
      <c r="AY564" s="79"/>
      <c r="AZ564" s="79"/>
      <c r="BA564" s="79"/>
      <c r="BB564" s="79"/>
      <c r="BC564" s="80"/>
    </row>
    <row r="565" ht="15.75" customHeight="1">
      <c r="A565" s="46" t="s">
        <v>4945</v>
      </c>
      <c r="B565" s="78"/>
      <c r="C565" s="78">
        <v>35.0</v>
      </c>
      <c r="D565" s="78" t="s">
        <v>2791</v>
      </c>
      <c r="E565" s="78" t="s">
        <v>4946</v>
      </c>
      <c r="F565" s="78" t="str">
        <f t="shared" si="1"/>
        <v>Sibabalwe Jantjies</v>
      </c>
      <c r="G565" s="78" t="s">
        <v>1849</v>
      </c>
      <c r="H565" s="78" t="s">
        <v>4947</v>
      </c>
      <c r="I565" s="78" t="s">
        <v>163</v>
      </c>
      <c r="J565" s="78" t="s">
        <v>4948</v>
      </c>
      <c r="K565" s="46" t="s">
        <v>4949</v>
      </c>
      <c r="L565" s="78" t="s">
        <v>214</v>
      </c>
      <c r="M565" s="78" t="s">
        <v>115</v>
      </c>
      <c r="N565" s="78" t="s">
        <v>3</v>
      </c>
      <c r="O565" s="78" t="s">
        <v>215</v>
      </c>
      <c r="P565" s="78"/>
      <c r="Q565" s="78" t="s">
        <v>46</v>
      </c>
      <c r="R565" s="78" t="s">
        <v>121</v>
      </c>
      <c r="S565" s="46"/>
      <c r="T565" s="46" t="s">
        <v>4950</v>
      </c>
      <c r="U565" s="46" t="s">
        <v>4950</v>
      </c>
      <c r="V565" s="46" t="s">
        <v>4951</v>
      </c>
      <c r="W565" s="78" t="s">
        <v>4952</v>
      </c>
      <c r="X565" s="78" t="s">
        <v>117</v>
      </c>
      <c r="Y565" s="78" t="s">
        <v>117</v>
      </c>
      <c r="Z565" s="78" t="s">
        <v>117</v>
      </c>
      <c r="AA565" s="78" t="s">
        <v>121</v>
      </c>
      <c r="AB565" s="78">
        <v>3.0</v>
      </c>
      <c r="AC565" s="78" t="s">
        <v>121</v>
      </c>
      <c r="AD565" s="78" t="s">
        <v>1898</v>
      </c>
      <c r="AE565" s="78" t="s">
        <v>121</v>
      </c>
      <c r="AF565" s="78" t="s">
        <v>1898</v>
      </c>
      <c r="AG565" s="78" t="s">
        <v>121</v>
      </c>
      <c r="AH565" s="78" t="s">
        <v>122</v>
      </c>
      <c r="AI565" s="78" t="s">
        <v>117</v>
      </c>
      <c r="AJ565" s="78" t="s">
        <v>121</v>
      </c>
      <c r="AK565" s="78" t="s">
        <v>117</v>
      </c>
      <c r="AL565" s="78" t="s">
        <v>137</v>
      </c>
      <c r="AM565" s="78" t="s">
        <v>138</v>
      </c>
      <c r="AN565" s="78" t="s">
        <v>117</v>
      </c>
      <c r="AO565" s="78" t="s">
        <v>4953</v>
      </c>
      <c r="AP565" s="79"/>
      <c r="AQ565" s="78"/>
      <c r="AR565" s="78"/>
      <c r="AS565" s="78"/>
      <c r="AT565" s="78" t="s">
        <v>117</v>
      </c>
      <c r="AU565" s="78" t="s">
        <v>117</v>
      </c>
      <c r="AV565" s="78" t="s">
        <v>117</v>
      </c>
      <c r="AW565" s="78"/>
      <c r="AX565" s="79"/>
      <c r="AY565" s="79"/>
      <c r="AZ565" s="79"/>
      <c r="BA565" s="79"/>
      <c r="BB565" s="79"/>
      <c r="BC565" s="80"/>
    </row>
    <row r="566" ht="15.75" customHeight="1">
      <c r="A566" s="46" t="s">
        <v>4954</v>
      </c>
      <c r="B566" s="78"/>
      <c r="C566" s="78">
        <v>35.0</v>
      </c>
      <c r="D566" s="78" t="s">
        <v>4955</v>
      </c>
      <c r="E566" s="78" t="s">
        <v>4956</v>
      </c>
      <c r="F566" s="78" t="str">
        <f t="shared" si="1"/>
        <v>Uyanda Majali</v>
      </c>
      <c r="G566" s="78" t="s">
        <v>1849</v>
      </c>
      <c r="H566" s="78" t="s">
        <v>4957</v>
      </c>
      <c r="I566" s="78" t="s">
        <v>163</v>
      </c>
      <c r="J566" s="78" t="s">
        <v>4958</v>
      </c>
      <c r="K566" s="46" t="s">
        <v>4959</v>
      </c>
      <c r="L566" s="78" t="s">
        <v>214</v>
      </c>
      <c r="M566" s="78" t="s">
        <v>115</v>
      </c>
      <c r="N566" s="78" t="s">
        <v>3</v>
      </c>
      <c r="O566" s="78" t="s">
        <v>134</v>
      </c>
      <c r="P566" s="78"/>
      <c r="Q566" s="78" t="s">
        <v>46</v>
      </c>
      <c r="R566" s="78" t="s">
        <v>121</v>
      </c>
      <c r="S566" s="46"/>
      <c r="T566" s="46" t="s">
        <v>4960</v>
      </c>
      <c r="U566" s="46" t="s">
        <v>4960</v>
      </c>
      <c r="V566" s="46" t="s">
        <v>4961</v>
      </c>
      <c r="W566" s="78" t="s">
        <v>4962</v>
      </c>
      <c r="X566" s="78" t="s">
        <v>117</v>
      </c>
      <c r="Y566" s="78" t="s">
        <v>117</v>
      </c>
      <c r="Z566" s="78" t="s">
        <v>117</v>
      </c>
      <c r="AA566" s="78" t="s">
        <v>117</v>
      </c>
      <c r="AB566" s="78">
        <v>4.0</v>
      </c>
      <c r="AC566" s="78" t="s">
        <v>121</v>
      </c>
      <c r="AD566" s="78" t="s">
        <v>1898</v>
      </c>
      <c r="AE566" s="78" t="s">
        <v>117</v>
      </c>
      <c r="AF566" s="78" t="s">
        <v>4963</v>
      </c>
      <c r="AG566" s="78" t="s">
        <v>121</v>
      </c>
      <c r="AH566" s="78" t="s">
        <v>122</v>
      </c>
      <c r="AI566" s="78" t="s">
        <v>117</v>
      </c>
      <c r="AJ566" s="78" t="s">
        <v>117</v>
      </c>
      <c r="AK566" s="78" t="s">
        <v>121</v>
      </c>
      <c r="AL566" s="78" t="s">
        <v>122</v>
      </c>
      <c r="AM566" s="78" t="s">
        <v>138</v>
      </c>
      <c r="AN566" s="78" t="s">
        <v>117</v>
      </c>
      <c r="AO566" s="78" t="s">
        <v>4964</v>
      </c>
      <c r="AP566" s="79"/>
      <c r="AQ566" s="78"/>
      <c r="AR566" s="78"/>
      <c r="AS566" s="78"/>
      <c r="AT566" s="78" t="s">
        <v>117</v>
      </c>
      <c r="AU566" s="78" t="s">
        <v>117</v>
      </c>
      <c r="AV566" s="78" t="s">
        <v>117</v>
      </c>
      <c r="AW566" s="78"/>
      <c r="AX566" s="79"/>
      <c r="AY566" s="79"/>
      <c r="AZ566" s="79"/>
      <c r="BA566" s="79"/>
      <c r="BB566" s="79"/>
      <c r="BC566" s="80"/>
    </row>
    <row r="567" ht="15.75" customHeight="1">
      <c r="A567" s="46" t="s">
        <v>4965</v>
      </c>
      <c r="B567" s="78"/>
      <c r="C567" s="78">
        <v>35.0</v>
      </c>
      <c r="D567" s="78" t="s">
        <v>4966</v>
      </c>
      <c r="E567" s="78" t="s">
        <v>4967</v>
      </c>
      <c r="F567" s="78" t="str">
        <f t="shared" si="1"/>
        <v>Abongile Sitenge</v>
      </c>
      <c r="G567" s="78" t="s">
        <v>1849</v>
      </c>
      <c r="H567" s="78" t="s">
        <v>4968</v>
      </c>
      <c r="I567" s="78" t="s">
        <v>111</v>
      </c>
      <c r="J567" s="78" t="s">
        <v>740</v>
      </c>
      <c r="K567" s="46" t="s">
        <v>4969</v>
      </c>
      <c r="L567" s="78" t="s">
        <v>214</v>
      </c>
      <c r="M567" s="78" t="s">
        <v>115</v>
      </c>
      <c r="N567" s="78" t="s">
        <v>3</v>
      </c>
      <c r="O567" s="78" t="s">
        <v>230</v>
      </c>
      <c r="P567" s="78"/>
      <c r="Q567" s="78" t="s">
        <v>46</v>
      </c>
      <c r="R567" s="78" t="s">
        <v>121</v>
      </c>
      <c r="S567" s="46"/>
      <c r="T567" s="46" t="s">
        <v>4970</v>
      </c>
      <c r="U567" s="46" t="s">
        <v>4971</v>
      </c>
      <c r="V567" s="46" t="s">
        <v>4972</v>
      </c>
      <c r="W567" s="78" t="s">
        <v>4973</v>
      </c>
      <c r="X567" s="78" t="s">
        <v>117</v>
      </c>
      <c r="Y567" s="78" t="s">
        <v>117</v>
      </c>
      <c r="Z567" s="78" t="s">
        <v>117</v>
      </c>
      <c r="AA567" s="78" t="s">
        <v>121</v>
      </c>
      <c r="AB567" s="78">
        <v>5.0</v>
      </c>
      <c r="AC567" s="78" t="s">
        <v>121</v>
      </c>
      <c r="AD567" s="78" t="s">
        <v>1898</v>
      </c>
      <c r="AE567" s="78" t="s">
        <v>121</v>
      </c>
      <c r="AF567" s="78" t="s">
        <v>1898</v>
      </c>
      <c r="AG567" s="78" t="s">
        <v>121</v>
      </c>
      <c r="AH567" s="78" t="s">
        <v>122</v>
      </c>
      <c r="AI567" s="78" t="s">
        <v>117</v>
      </c>
      <c r="AJ567" s="78" t="s">
        <v>121</v>
      </c>
      <c r="AK567" s="78" t="s">
        <v>117</v>
      </c>
      <c r="AL567" s="78"/>
      <c r="AM567" s="78" t="s">
        <v>138</v>
      </c>
      <c r="AN567" s="78" t="s">
        <v>117</v>
      </c>
      <c r="AO567" s="78" t="s">
        <v>26</v>
      </c>
      <c r="AP567" s="79"/>
      <c r="AQ567" s="78"/>
      <c r="AR567" s="78"/>
      <c r="AS567" s="78"/>
      <c r="AT567" s="78" t="s">
        <v>117</v>
      </c>
      <c r="AU567" s="78" t="s">
        <v>117</v>
      </c>
      <c r="AV567" s="78" t="s">
        <v>117</v>
      </c>
      <c r="AW567" s="78"/>
      <c r="AX567" s="79"/>
      <c r="AY567" s="79"/>
      <c r="AZ567" s="79"/>
      <c r="BA567" s="79"/>
      <c r="BB567" s="79"/>
      <c r="BC567" s="80"/>
    </row>
    <row r="568" ht="15.75" customHeight="1">
      <c r="A568" s="46" t="s">
        <v>4974</v>
      </c>
      <c r="B568" s="78"/>
      <c r="C568" s="78">
        <v>35.0</v>
      </c>
      <c r="D568" s="78" t="s">
        <v>1986</v>
      </c>
      <c r="E568" s="78" t="s">
        <v>4975</v>
      </c>
      <c r="F568" s="78" t="str">
        <f t="shared" si="1"/>
        <v>Liyema Sompani</v>
      </c>
      <c r="G568" s="78" t="s">
        <v>1849</v>
      </c>
      <c r="H568" s="78" t="s">
        <v>4976</v>
      </c>
      <c r="I568" s="78" t="s">
        <v>163</v>
      </c>
      <c r="J568" s="81">
        <v>39147.0</v>
      </c>
      <c r="K568" s="46" t="s">
        <v>4977</v>
      </c>
      <c r="L568" s="78" t="s">
        <v>214</v>
      </c>
      <c r="M568" s="78" t="s">
        <v>115</v>
      </c>
      <c r="N568" s="78" t="s">
        <v>3</v>
      </c>
      <c r="O568" s="78" t="s">
        <v>215</v>
      </c>
      <c r="P568" s="78"/>
      <c r="Q568" s="78" t="s">
        <v>46</v>
      </c>
      <c r="R568" s="78" t="s">
        <v>121</v>
      </c>
      <c r="S568" s="46"/>
      <c r="T568" s="46" t="s">
        <v>4978</v>
      </c>
      <c r="U568" s="46" t="s">
        <v>4978</v>
      </c>
      <c r="V568" s="46" t="s">
        <v>4978</v>
      </c>
      <c r="W568" s="78" t="s">
        <v>4979</v>
      </c>
      <c r="X568" s="78" t="s">
        <v>117</v>
      </c>
      <c r="Y568" s="78" t="s">
        <v>117</v>
      </c>
      <c r="Z568" s="78" t="s">
        <v>117</v>
      </c>
      <c r="AA568" s="78" t="s">
        <v>117</v>
      </c>
      <c r="AB568" s="78">
        <v>5.0</v>
      </c>
      <c r="AC568" s="78" t="s">
        <v>121</v>
      </c>
      <c r="AD568" s="78" t="s">
        <v>1898</v>
      </c>
      <c r="AE568" s="78" t="s">
        <v>117</v>
      </c>
      <c r="AF568" s="78" t="s">
        <v>4980</v>
      </c>
      <c r="AG568" s="78" t="s">
        <v>117</v>
      </c>
      <c r="AH568" s="78"/>
      <c r="AI568" s="78" t="s">
        <v>121</v>
      </c>
      <c r="AJ568" s="78" t="s">
        <v>117</v>
      </c>
      <c r="AK568" s="78" t="s">
        <v>121</v>
      </c>
      <c r="AL568" s="78" t="s">
        <v>122</v>
      </c>
      <c r="AM568" s="78" t="s">
        <v>221</v>
      </c>
      <c r="AN568" s="78" t="s">
        <v>121</v>
      </c>
      <c r="AO568" s="79"/>
      <c r="AP568" s="79"/>
      <c r="AQ568" s="78"/>
      <c r="AR568" s="78"/>
      <c r="AS568" s="78"/>
      <c r="AT568" s="78" t="s">
        <v>117</v>
      </c>
      <c r="AU568" s="78" t="s">
        <v>117</v>
      </c>
      <c r="AV568" s="78" t="s">
        <v>117</v>
      </c>
      <c r="AW568" s="78"/>
      <c r="AX568" s="79"/>
      <c r="AY568" s="79"/>
      <c r="AZ568" s="79"/>
      <c r="BA568" s="79"/>
      <c r="BB568" s="79"/>
      <c r="BC568" s="80"/>
    </row>
    <row r="569" ht="15.75" customHeight="1">
      <c r="A569" s="46" t="s">
        <v>4981</v>
      </c>
      <c r="B569" s="78"/>
      <c r="C569" s="78">
        <v>37.0</v>
      </c>
      <c r="D569" s="78" t="s">
        <v>4758</v>
      </c>
      <c r="E569" s="78" t="s">
        <v>4982</v>
      </c>
      <c r="F569" s="78" t="str">
        <f t="shared" si="1"/>
        <v>Sivenathi Tlale</v>
      </c>
      <c r="G569" s="78" t="s">
        <v>1849</v>
      </c>
      <c r="H569" s="78" t="s">
        <v>4983</v>
      </c>
      <c r="I569" s="78" t="s">
        <v>163</v>
      </c>
      <c r="J569" s="78" t="s">
        <v>361</v>
      </c>
      <c r="K569" s="46" t="s">
        <v>4984</v>
      </c>
      <c r="L569" s="78" t="s">
        <v>214</v>
      </c>
      <c r="M569" s="78" t="s">
        <v>115</v>
      </c>
      <c r="N569" s="78" t="s">
        <v>3</v>
      </c>
      <c r="O569" s="78" t="s">
        <v>134</v>
      </c>
      <c r="P569" s="78"/>
      <c r="Q569" s="78" t="s">
        <v>46</v>
      </c>
      <c r="R569" s="78" t="s">
        <v>121</v>
      </c>
      <c r="S569" s="46"/>
      <c r="T569" s="46" t="s">
        <v>4985</v>
      </c>
      <c r="U569" s="46" t="s">
        <v>4985</v>
      </c>
      <c r="V569" s="46" t="s">
        <v>4986</v>
      </c>
      <c r="W569" s="78" t="s">
        <v>4987</v>
      </c>
      <c r="X569" s="78" t="s">
        <v>117</v>
      </c>
      <c r="Y569" s="78" t="s">
        <v>117</v>
      </c>
      <c r="Z569" s="78" t="s">
        <v>117</v>
      </c>
      <c r="AA569" s="78" t="s">
        <v>117</v>
      </c>
      <c r="AB569" s="78">
        <v>5.0</v>
      </c>
      <c r="AC569" s="78" t="s">
        <v>117</v>
      </c>
      <c r="AD569" s="78" t="s">
        <v>512</v>
      </c>
      <c r="AE569" s="78" t="s">
        <v>117</v>
      </c>
      <c r="AF569" s="78"/>
      <c r="AG569" s="78" t="s">
        <v>121</v>
      </c>
      <c r="AH569" s="78" t="s">
        <v>122</v>
      </c>
      <c r="AI569" s="78" t="s">
        <v>117</v>
      </c>
      <c r="AJ569" s="78" t="s">
        <v>117</v>
      </c>
      <c r="AK569" s="78" t="s">
        <v>117</v>
      </c>
      <c r="AL569" s="78"/>
      <c r="AM569" s="78" t="s">
        <v>138</v>
      </c>
      <c r="AN569" s="78" t="s">
        <v>121</v>
      </c>
      <c r="AO569" s="79"/>
      <c r="AP569" s="79"/>
      <c r="AQ569" s="78"/>
      <c r="AR569" s="78"/>
      <c r="AS569" s="78"/>
      <c r="AT569" s="78" t="s">
        <v>117</v>
      </c>
      <c r="AU569" s="78" t="s">
        <v>117</v>
      </c>
      <c r="AV569" s="78" t="s">
        <v>117</v>
      </c>
      <c r="AW569" s="78"/>
      <c r="AX569" s="79"/>
      <c r="AY569" s="79"/>
      <c r="AZ569" s="79"/>
      <c r="BA569" s="79"/>
      <c r="BB569" s="79"/>
      <c r="BC569" s="80"/>
    </row>
    <row r="570" ht="15.75" customHeight="1">
      <c r="A570" s="46" t="s">
        <v>4988</v>
      </c>
      <c r="B570" s="78"/>
      <c r="C570" s="78">
        <v>35.0</v>
      </c>
      <c r="D570" s="78" t="s">
        <v>4989</v>
      </c>
      <c r="E570" s="78" t="s">
        <v>4990</v>
      </c>
      <c r="F570" s="78" t="str">
        <f t="shared" si="1"/>
        <v>Syolise Vandala</v>
      </c>
      <c r="G570" s="78" t="s">
        <v>1849</v>
      </c>
      <c r="H570" s="78" t="s">
        <v>4991</v>
      </c>
      <c r="I570" s="78" t="s">
        <v>163</v>
      </c>
      <c r="J570" s="81">
        <v>39423.0</v>
      </c>
      <c r="K570" s="46" t="s">
        <v>4992</v>
      </c>
      <c r="L570" s="78" t="s">
        <v>214</v>
      </c>
      <c r="M570" s="78" t="s">
        <v>115</v>
      </c>
      <c r="N570" s="78" t="s">
        <v>3</v>
      </c>
      <c r="O570" s="78" t="s">
        <v>134</v>
      </c>
      <c r="P570" s="78"/>
      <c r="Q570" s="78" t="s">
        <v>46</v>
      </c>
      <c r="R570" s="78" t="s">
        <v>121</v>
      </c>
      <c r="S570" s="46"/>
      <c r="T570" s="46" t="s">
        <v>4993</v>
      </c>
      <c r="U570" s="46" t="s">
        <v>4993</v>
      </c>
      <c r="V570" s="46" t="s">
        <v>4994</v>
      </c>
      <c r="W570" s="78" t="s">
        <v>4995</v>
      </c>
      <c r="X570" s="78" t="s">
        <v>117</v>
      </c>
      <c r="Y570" s="78" t="s">
        <v>121</v>
      </c>
      <c r="Z570" s="78" t="s">
        <v>117</v>
      </c>
      <c r="AA570" s="78" t="s">
        <v>121</v>
      </c>
      <c r="AB570" s="78">
        <v>5.0</v>
      </c>
      <c r="AC570" s="78" t="s">
        <v>121</v>
      </c>
      <c r="AD570" s="78" t="s">
        <v>1898</v>
      </c>
      <c r="AE570" s="78" t="s">
        <v>121</v>
      </c>
      <c r="AF570" s="78" t="s">
        <v>289</v>
      </c>
      <c r="AG570" s="78" t="s">
        <v>121</v>
      </c>
      <c r="AH570" s="78" t="s">
        <v>122</v>
      </c>
      <c r="AI570" s="78" t="s">
        <v>117</v>
      </c>
      <c r="AJ570" s="78" t="s">
        <v>121</v>
      </c>
      <c r="AK570" s="78" t="s">
        <v>121</v>
      </c>
      <c r="AL570" s="78" t="s">
        <v>122</v>
      </c>
      <c r="AM570" s="78" t="s">
        <v>221</v>
      </c>
      <c r="AN570" s="78" t="s">
        <v>121</v>
      </c>
      <c r="AO570" s="79"/>
      <c r="AP570" s="79"/>
      <c r="AQ570" s="78"/>
      <c r="AR570" s="78"/>
      <c r="AS570" s="78"/>
      <c r="AT570" s="78" t="s">
        <v>117</v>
      </c>
      <c r="AU570" s="78" t="s">
        <v>117</v>
      </c>
      <c r="AV570" s="78" t="s">
        <v>117</v>
      </c>
      <c r="AW570" s="78"/>
      <c r="AX570" s="79"/>
      <c r="AY570" s="79"/>
      <c r="AZ570" s="79"/>
      <c r="BA570" s="79"/>
      <c r="BB570" s="79"/>
      <c r="BC570" s="80"/>
    </row>
    <row r="571" ht="15.75" customHeight="1">
      <c r="A571" s="46" t="s">
        <v>4996</v>
      </c>
      <c r="B571" s="78"/>
      <c r="C571" s="78">
        <v>36.0</v>
      </c>
      <c r="D571" s="78" t="s">
        <v>4997</v>
      </c>
      <c r="E571" s="78" t="s">
        <v>4998</v>
      </c>
      <c r="F571" s="78" t="str">
        <f t="shared" si="1"/>
        <v>Bulumko Vellem</v>
      </c>
      <c r="G571" s="78" t="s">
        <v>1849</v>
      </c>
      <c r="H571" s="78" t="s">
        <v>4999</v>
      </c>
      <c r="I571" s="78" t="s">
        <v>163</v>
      </c>
      <c r="J571" s="78" t="s">
        <v>5000</v>
      </c>
      <c r="K571" s="46" t="s">
        <v>5001</v>
      </c>
      <c r="L571" s="78" t="s">
        <v>214</v>
      </c>
      <c r="M571" s="78" t="s">
        <v>115</v>
      </c>
      <c r="N571" s="78" t="s">
        <v>3</v>
      </c>
      <c r="O571" s="78" t="s">
        <v>134</v>
      </c>
      <c r="P571" s="78"/>
      <c r="Q571" s="78" t="s">
        <v>46</v>
      </c>
      <c r="R571" s="78" t="s">
        <v>121</v>
      </c>
      <c r="S571" s="46"/>
      <c r="T571" s="46" t="s">
        <v>5002</v>
      </c>
      <c r="U571" s="46" t="s">
        <v>5003</v>
      </c>
      <c r="V571" s="46" t="s">
        <v>5004</v>
      </c>
      <c r="W571" s="78" t="s">
        <v>5005</v>
      </c>
      <c r="X571" s="78" t="s">
        <v>117</v>
      </c>
      <c r="Y571" s="78" t="s">
        <v>117</v>
      </c>
      <c r="Z571" s="78" t="s">
        <v>117</v>
      </c>
      <c r="AA571" s="78" t="s">
        <v>121</v>
      </c>
      <c r="AB571" s="78">
        <v>6.0</v>
      </c>
      <c r="AC571" s="78" t="s">
        <v>117</v>
      </c>
      <c r="AD571" s="78" t="s">
        <v>512</v>
      </c>
      <c r="AE571" s="78" t="s">
        <v>121</v>
      </c>
      <c r="AF571" s="78" t="s">
        <v>1898</v>
      </c>
      <c r="AG571" s="78" t="s">
        <v>121</v>
      </c>
      <c r="AH571" s="78" t="s">
        <v>122</v>
      </c>
      <c r="AI571" s="78" t="s">
        <v>121</v>
      </c>
      <c r="AJ571" s="78" t="s">
        <v>121</v>
      </c>
      <c r="AK571" s="78" t="s">
        <v>117</v>
      </c>
      <c r="AL571" s="78" t="s">
        <v>137</v>
      </c>
      <c r="AM571" s="78" t="s">
        <v>221</v>
      </c>
      <c r="AN571" s="78" t="s">
        <v>121</v>
      </c>
      <c r="AO571" s="79"/>
      <c r="AP571" s="79"/>
      <c r="AQ571" s="78"/>
      <c r="AR571" s="78"/>
      <c r="AS571" s="78"/>
      <c r="AT571" s="78" t="s">
        <v>117</v>
      </c>
      <c r="AU571" s="78" t="s">
        <v>117</v>
      </c>
      <c r="AV571" s="78" t="s">
        <v>117</v>
      </c>
      <c r="AW571" s="78"/>
      <c r="AX571" s="79"/>
      <c r="AY571" s="79"/>
      <c r="AZ571" s="79"/>
      <c r="BA571" s="79"/>
      <c r="BB571" s="79"/>
      <c r="BC571" s="80"/>
    </row>
    <row r="572" ht="15.75" customHeight="1">
      <c r="A572" s="46" t="s">
        <v>5006</v>
      </c>
      <c r="B572" s="78"/>
      <c r="C572" s="78">
        <v>36.0</v>
      </c>
      <c r="D572" s="78" t="s">
        <v>2420</v>
      </c>
      <c r="E572" s="78" t="s">
        <v>5007</v>
      </c>
      <c r="F572" s="78" t="str">
        <f t="shared" si="1"/>
        <v>Okuhle Vena</v>
      </c>
      <c r="G572" s="78" t="s">
        <v>1849</v>
      </c>
      <c r="H572" s="78" t="s">
        <v>5008</v>
      </c>
      <c r="I572" s="78" t="s">
        <v>111</v>
      </c>
      <c r="J572" s="81">
        <v>39512.0</v>
      </c>
      <c r="K572" s="46" t="s">
        <v>5009</v>
      </c>
      <c r="L572" s="78" t="s">
        <v>214</v>
      </c>
      <c r="M572" s="78" t="s">
        <v>115</v>
      </c>
      <c r="N572" s="78" t="s">
        <v>3</v>
      </c>
      <c r="O572" s="78" t="s">
        <v>230</v>
      </c>
      <c r="P572" s="78"/>
      <c r="Q572" s="78" t="s">
        <v>46</v>
      </c>
      <c r="R572" s="78" t="s">
        <v>121</v>
      </c>
      <c r="S572" s="46"/>
      <c r="T572" s="46" t="s">
        <v>5010</v>
      </c>
      <c r="U572" s="46" t="s">
        <v>5011</v>
      </c>
      <c r="V572" s="46" t="s">
        <v>5012</v>
      </c>
      <c r="W572" s="78" t="s">
        <v>5013</v>
      </c>
      <c r="X572" s="78" t="s">
        <v>117</v>
      </c>
      <c r="Y572" s="78" t="s">
        <v>117</v>
      </c>
      <c r="Z572" s="78" t="s">
        <v>117</v>
      </c>
      <c r="AA572" s="78" t="s">
        <v>121</v>
      </c>
      <c r="AB572" s="78">
        <v>5.0</v>
      </c>
      <c r="AC572" s="78" t="s">
        <v>121</v>
      </c>
      <c r="AD572" s="78" t="s">
        <v>1898</v>
      </c>
      <c r="AE572" s="78" t="s">
        <v>117</v>
      </c>
      <c r="AF572" s="78"/>
      <c r="AG572" s="78" t="s">
        <v>121</v>
      </c>
      <c r="AH572" s="78" t="s">
        <v>122</v>
      </c>
      <c r="AI572" s="78" t="s">
        <v>121</v>
      </c>
      <c r="AJ572" s="78" t="s">
        <v>121</v>
      </c>
      <c r="AK572" s="78" t="s">
        <v>117</v>
      </c>
      <c r="AL572" s="78" t="s">
        <v>137</v>
      </c>
      <c r="AM572" s="78" t="s">
        <v>138</v>
      </c>
      <c r="AN572" s="78" t="s">
        <v>121</v>
      </c>
      <c r="AO572" s="79"/>
      <c r="AP572" s="79"/>
      <c r="AQ572" s="78"/>
      <c r="AR572" s="78"/>
      <c r="AS572" s="78"/>
      <c r="AT572" s="78" t="s">
        <v>117</v>
      </c>
      <c r="AU572" s="78" t="s">
        <v>117</v>
      </c>
      <c r="AV572" s="78" t="s">
        <v>117</v>
      </c>
      <c r="AW572" s="78"/>
      <c r="AX572" s="79"/>
      <c r="AY572" s="79"/>
      <c r="AZ572" s="79"/>
      <c r="BA572" s="79"/>
      <c r="BB572" s="79"/>
      <c r="BC572" s="80"/>
    </row>
    <row r="573" ht="15.75" customHeight="1">
      <c r="A573" s="46" t="s">
        <v>5014</v>
      </c>
      <c r="B573" s="78"/>
      <c r="C573" s="78">
        <v>35.0</v>
      </c>
      <c r="D573" s="78" t="s">
        <v>5015</v>
      </c>
      <c r="E573" s="78" t="s">
        <v>483</v>
      </c>
      <c r="F573" s="78" t="str">
        <f t="shared" si="1"/>
        <v>Inam Okuhle Williams</v>
      </c>
      <c r="G573" s="78" t="s">
        <v>1849</v>
      </c>
      <c r="H573" s="78" t="s">
        <v>5016</v>
      </c>
      <c r="I573" s="78" t="s">
        <v>111</v>
      </c>
      <c r="J573" s="78" t="s">
        <v>5017</v>
      </c>
      <c r="K573" s="46" t="s">
        <v>5018</v>
      </c>
      <c r="L573" s="78" t="s">
        <v>214</v>
      </c>
      <c r="M573" s="78" t="s">
        <v>115</v>
      </c>
      <c r="N573" s="78" t="s">
        <v>3</v>
      </c>
      <c r="O573" s="78" t="s">
        <v>230</v>
      </c>
      <c r="P573" s="78"/>
      <c r="Q573" s="78" t="s">
        <v>46</v>
      </c>
      <c r="R573" s="78" t="s">
        <v>121</v>
      </c>
      <c r="S573" s="46"/>
      <c r="T573" s="46" t="s">
        <v>4925</v>
      </c>
      <c r="U573" s="46" t="s">
        <v>4925</v>
      </c>
      <c r="V573" s="46" t="s">
        <v>4925</v>
      </c>
      <c r="W573" s="78" t="s">
        <v>4926</v>
      </c>
      <c r="X573" s="78" t="s">
        <v>117</v>
      </c>
      <c r="Y573" s="78" t="s">
        <v>117</v>
      </c>
      <c r="Z573" s="78" t="s">
        <v>117</v>
      </c>
      <c r="AA573" s="78" t="s">
        <v>121</v>
      </c>
      <c r="AB573" s="78">
        <v>11.0</v>
      </c>
      <c r="AC573" s="78" t="s">
        <v>121</v>
      </c>
      <c r="AD573" s="78" t="s">
        <v>1898</v>
      </c>
      <c r="AE573" s="78" t="s">
        <v>121</v>
      </c>
      <c r="AF573" s="78" t="s">
        <v>1898</v>
      </c>
      <c r="AG573" s="78" t="s">
        <v>121</v>
      </c>
      <c r="AH573" s="78" t="s">
        <v>122</v>
      </c>
      <c r="AI573" s="78" t="s">
        <v>121</v>
      </c>
      <c r="AJ573" s="78" t="s">
        <v>121</v>
      </c>
      <c r="AK573" s="78" t="s">
        <v>121</v>
      </c>
      <c r="AL573" s="78" t="s">
        <v>122</v>
      </c>
      <c r="AM573" s="78" t="s">
        <v>138</v>
      </c>
      <c r="AN573" s="78" t="s">
        <v>121</v>
      </c>
      <c r="AO573" s="79"/>
      <c r="AP573" s="79"/>
      <c r="AQ573" s="78"/>
      <c r="AR573" s="78"/>
      <c r="AS573" s="78"/>
      <c r="AT573" s="78" t="s">
        <v>117</v>
      </c>
      <c r="AU573" s="78" t="s">
        <v>117</v>
      </c>
      <c r="AV573" s="78" t="s">
        <v>117</v>
      </c>
      <c r="AW573" s="78"/>
      <c r="AX573" s="79"/>
      <c r="AY573" s="79"/>
      <c r="AZ573" s="79"/>
      <c r="BA573" s="79"/>
      <c r="BB573" s="79"/>
      <c r="BC573" s="80"/>
    </row>
    <row r="574" ht="15.75" customHeight="1">
      <c r="A574" s="46" t="s">
        <v>5019</v>
      </c>
      <c r="B574" s="78"/>
      <c r="C574" s="78">
        <v>37.0</v>
      </c>
      <c r="D574" s="78" t="s">
        <v>5020</v>
      </c>
      <c r="E574" s="78" t="s">
        <v>5021</v>
      </c>
      <c r="F574" s="78" t="str">
        <f t="shared" si="1"/>
        <v>Simanye Benuka</v>
      </c>
      <c r="G574" s="78" t="s">
        <v>1849</v>
      </c>
      <c r="H574" s="78" t="s">
        <v>5022</v>
      </c>
      <c r="I574" s="78" t="s">
        <v>163</v>
      </c>
      <c r="J574" s="78" t="s">
        <v>5023</v>
      </c>
      <c r="K574" s="46" t="s">
        <v>5024</v>
      </c>
      <c r="L574" s="78" t="s">
        <v>229</v>
      </c>
      <c r="M574" s="78" t="s">
        <v>115</v>
      </c>
      <c r="N574" s="78" t="s">
        <v>3</v>
      </c>
      <c r="O574" s="78" t="s">
        <v>362</v>
      </c>
      <c r="P574" s="78"/>
      <c r="Q574" s="78" t="s">
        <v>46</v>
      </c>
      <c r="R574" s="78" t="s">
        <v>121</v>
      </c>
      <c r="S574" s="46"/>
      <c r="T574" s="46" t="s">
        <v>5025</v>
      </c>
      <c r="U574" s="46" t="s">
        <v>5025</v>
      </c>
      <c r="V574" s="46" t="s">
        <v>5026</v>
      </c>
      <c r="W574" s="78" t="s">
        <v>5027</v>
      </c>
      <c r="X574" s="78" t="s">
        <v>117</v>
      </c>
      <c r="Y574" s="78" t="s">
        <v>117</v>
      </c>
      <c r="Z574" s="78" t="s">
        <v>117</v>
      </c>
      <c r="AA574" s="78" t="s">
        <v>121</v>
      </c>
      <c r="AB574" s="78">
        <v>7.0</v>
      </c>
      <c r="AC574" s="78" t="s">
        <v>121</v>
      </c>
      <c r="AD574" s="78" t="s">
        <v>1898</v>
      </c>
      <c r="AE574" s="78" t="s">
        <v>121</v>
      </c>
      <c r="AF574" s="78" t="s">
        <v>1898</v>
      </c>
      <c r="AG574" s="78" t="s">
        <v>121</v>
      </c>
      <c r="AH574" s="78" t="s">
        <v>122</v>
      </c>
      <c r="AI574" s="78" t="s">
        <v>121</v>
      </c>
      <c r="AJ574" s="78" t="s">
        <v>121</v>
      </c>
      <c r="AK574" s="78" t="s">
        <v>121</v>
      </c>
      <c r="AL574" s="78" t="s">
        <v>122</v>
      </c>
      <c r="AM574" s="78"/>
      <c r="AN574" s="78" t="s">
        <v>117</v>
      </c>
      <c r="AO574" s="78" t="s">
        <v>5028</v>
      </c>
      <c r="AP574" s="79"/>
      <c r="AQ574" s="78"/>
      <c r="AR574" s="78"/>
      <c r="AS574" s="78"/>
      <c r="AT574" s="78" t="s">
        <v>117</v>
      </c>
      <c r="AU574" s="78" t="s">
        <v>117</v>
      </c>
      <c r="AV574" s="78" t="s">
        <v>117</v>
      </c>
      <c r="AW574" s="78"/>
      <c r="AX574" s="79"/>
      <c r="AY574" s="79"/>
      <c r="AZ574" s="79"/>
      <c r="BA574" s="79"/>
      <c r="BB574" s="79"/>
      <c r="BC574" s="80"/>
    </row>
    <row r="575" ht="15.75" customHeight="1">
      <c r="A575" s="46" t="s">
        <v>5029</v>
      </c>
      <c r="B575" s="78"/>
      <c r="C575" s="78">
        <v>37.0</v>
      </c>
      <c r="D575" s="78" t="s">
        <v>5030</v>
      </c>
      <c r="E575" s="78" t="s">
        <v>5031</v>
      </c>
      <c r="F575" s="78" t="str">
        <f t="shared" si="1"/>
        <v>Mihle Inga  Damba</v>
      </c>
      <c r="G575" s="78" t="s">
        <v>1849</v>
      </c>
      <c r="H575" s="78" t="s">
        <v>5032</v>
      </c>
      <c r="I575" s="78" t="s">
        <v>163</v>
      </c>
      <c r="J575" s="78" t="s">
        <v>3285</v>
      </c>
      <c r="K575" s="46"/>
      <c r="L575" s="78" t="s">
        <v>229</v>
      </c>
      <c r="M575" s="78" t="s">
        <v>115</v>
      </c>
      <c r="N575" s="78" t="s">
        <v>3</v>
      </c>
      <c r="O575" s="78"/>
      <c r="P575" s="78"/>
      <c r="Q575" s="78" t="s">
        <v>46</v>
      </c>
      <c r="R575" s="78" t="s">
        <v>121</v>
      </c>
      <c r="S575" s="46"/>
      <c r="T575" s="46" t="s">
        <v>5033</v>
      </c>
      <c r="U575" s="46" t="s">
        <v>5033</v>
      </c>
      <c r="V575" s="46" t="s">
        <v>5034</v>
      </c>
      <c r="W575" s="78" t="s">
        <v>5035</v>
      </c>
      <c r="X575" s="78" t="s">
        <v>117</v>
      </c>
      <c r="Y575" s="78" t="s">
        <v>117</v>
      </c>
      <c r="Z575" s="78" t="s">
        <v>117</v>
      </c>
      <c r="AA575" s="78" t="s">
        <v>117</v>
      </c>
      <c r="AB575" s="78">
        <v>3.0</v>
      </c>
      <c r="AC575" s="78" t="s">
        <v>121</v>
      </c>
      <c r="AD575" s="78" t="s">
        <v>1898</v>
      </c>
      <c r="AE575" s="78" t="s">
        <v>117</v>
      </c>
      <c r="AF575" s="78" t="s">
        <v>3307</v>
      </c>
      <c r="AG575" s="78" t="s">
        <v>121</v>
      </c>
      <c r="AH575" s="78" t="s">
        <v>122</v>
      </c>
      <c r="AI575" s="78" t="s">
        <v>117</v>
      </c>
      <c r="AJ575" s="78" t="s">
        <v>117</v>
      </c>
      <c r="AK575" s="78" t="s">
        <v>121</v>
      </c>
      <c r="AL575" s="78" t="s">
        <v>122</v>
      </c>
      <c r="AM575" s="78" t="s">
        <v>138</v>
      </c>
      <c r="AN575" s="78" t="s">
        <v>121</v>
      </c>
      <c r="AO575" s="79"/>
      <c r="AP575" s="79"/>
      <c r="AQ575" s="78"/>
      <c r="AR575" s="78"/>
      <c r="AS575" s="78"/>
      <c r="AT575" s="78" t="s">
        <v>117</v>
      </c>
      <c r="AU575" s="78" t="s">
        <v>117</v>
      </c>
      <c r="AV575" s="78" t="s">
        <v>121</v>
      </c>
      <c r="AW575" s="78"/>
      <c r="AX575" s="79"/>
      <c r="AY575" s="79"/>
      <c r="AZ575" s="79"/>
      <c r="BA575" s="79"/>
      <c r="BB575" s="79"/>
      <c r="BC575" s="80"/>
    </row>
    <row r="576" ht="15.75" customHeight="1">
      <c r="A576" s="46" t="s">
        <v>5036</v>
      </c>
      <c r="B576" s="78"/>
      <c r="C576" s="78">
        <v>35.0</v>
      </c>
      <c r="D576" s="78" t="s">
        <v>5037</v>
      </c>
      <c r="E576" s="78" t="s">
        <v>4720</v>
      </c>
      <c r="F576" s="78" t="str">
        <f t="shared" si="1"/>
        <v>Lukhouthando Gola</v>
      </c>
      <c r="G576" s="78" t="s">
        <v>1849</v>
      </c>
      <c r="H576" s="78" t="s">
        <v>5038</v>
      </c>
      <c r="I576" s="78" t="s">
        <v>111</v>
      </c>
      <c r="J576" s="78" t="s">
        <v>5039</v>
      </c>
      <c r="K576" s="46" t="s">
        <v>5040</v>
      </c>
      <c r="L576" s="78" t="s">
        <v>229</v>
      </c>
      <c r="M576" s="78" t="s">
        <v>115</v>
      </c>
      <c r="N576" s="78" t="s">
        <v>3</v>
      </c>
      <c r="O576" s="78" t="s">
        <v>362</v>
      </c>
      <c r="P576" s="78"/>
      <c r="Q576" s="78" t="s">
        <v>46</v>
      </c>
      <c r="R576" s="78" t="s">
        <v>121</v>
      </c>
      <c r="S576" s="46"/>
      <c r="T576" s="46" t="s">
        <v>5041</v>
      </c>
      <c r="U576" s="46" t="s">
        <v>5041</v>
      </c>
      <c r="V576" s="46" t="s">
        <v>5041</v>
      </c>
      <c r="W576" s="78" t="s">
        <v>5042</v>
      </c>
      <c r="X576" s="78" t="s">
        <v>117</v>
      </c>
      <c r="Y576" s="78" t="s">
        <v>117</v>
      </c>
      <c r="Z576" s="78" t="s">
        <v>121</v>
      </c>
      <c r="AA576" s="78" t="s">
        <v>121</v>
      </c>
      <c r="AB576" s="78">
        <v>6.0</v>
      </c>
      <c r="AC576" s="78" t="s">
        <v>121</v>
      </c>
      <c r="AD576" s="78" t="s">
        <v>1898</v>
      </c>
      <c r="AE576" s="78" t="s">
        <v>121</v>
      </c>
      <c r="AF576" s="78" t="s">
        <v>1898</v>
      </c>
      <c r="AG576" s="78" t="s">
        <v>121</v>
      </c>
      <c r="AH576" s="78" t="s">
        <v>122</v>
      </c>
      <c r="AI576" s="78" t="s">
        <v>121</v>
      </c>
      <c r="AJ576" s="78" t="s">
        <v>121</v>
      </c>
      <c r="AK576" s="78" t="s">
        <v>121</v>
      </c>
      <c r="AL576" s="78" t="s">
        <v>122</v>
      </c>
      <c r="AM576" s="78" t="s">
        <v>138</v>
      </c>
      <c r="AN576" s="78" t="s">
        <v>117</v>
      </c>
      <c r="AO576" s="78" t="s">
        <v>5043</v>
      </c>
      <c r="AP576" s="79"/>
      <c r="AQ576" s="78"/>
      <c r="AR576" s="78"/>
      <c r="AS576" s="78"/>
      <c r="AT576" s="78" t="s">
        <v>117</v>
      </c>
      <c r="AU576" s="78" t="s">
        <v>117</v>
      </c>
      <c r="AV576" s="78" t="s">
        <v>117</v>
      </c>
      <c r="AW576" s="78"/>
      <c r="AX576" s="79"/>
      <c r="AY576" s="79"/>
      <c r="AZ576" s="79"/>
      <c r="BA576" s="79"/>
      <c r="BB576" s="79"/>
      <c r="BC576" s="80"/>
    </row>
    <row r="577" ht="15.75" customHeight="1">
      <c r="A577" s="46" t="s">
        <v>5044</v>
      </c>
      <c r="B577" s="78"/>
      <c r="C577" s="78">
        <v>38.0</v>
      </c>
      <c r="D577" s="78" t="s">
        <v>5045</v>
      </c>
      <c r="E577" s="78" t="s">
        <v>5046</v>
      </c>
      <c r="F577" s="78" t="str">
        <f t="shared" si="1"/>
        <v>Hlakanipha Gqaliwe</v>
      </c>
      <c r="G577" s="78" t="s">
        <v>1849</v>
      </c>
      <c r="H577" s="78" t="s">
        <v>5047</v>
      </c>
      <c r="I577" s="78" t="s">
        <v>111</v>
      </c>
      <c r="J577" s="78" t="s">
        <v>5048</v>
      </c>
      <c r="K577" s="46" t="s">
        <v>5049</v>
      </c>
      <c r="L577" s="78" t="s">
        <v>229</v>
      </c>
      <c r="M577" s="78" t="s">
        <v>115</v>
      </c>
      <c r="N577" s="78" t="s">
        <v>3</v>
      </c>
      <c r="O577" s="78" t="s">
        <v>134</v>
      </c>
      <c r="P577" s="78"/>
      <c r="Q577" s="78" t="s">
        <v>46</v>
      </c>
      <c r="R577" s="78" t="s">
        <v>121</v>
      </c>
      <c r="S577" s="46"/>
      <c r="T577" s="46" t="s">
        <v>5050</v>
      </c>
      <c r="U577" s="46" t="s">
        <v>5050</v>
      </c>
      <c r="V577" s="46" t="s">
        <v>5051</v>
      </c>
      <c r="W577" s="78" t="s">
        <v>5052</v>
      </c>
      <c r="X577" s="78" t="s">
        <v>117</v>
      </c>
      <c r="Y577" s="78" t="s">
        <v>117</v>
      </c>
      <c r="Z577" s="78" t="s">
        <v>121</v>
      </c>
      <c r="AA577" s="78" t="s">
        <v>121</v>
      </c>
      <c r="AB577" s="78">
        <v>8.0</v>
      </c>
      <c r="AC577" s="78" t="s">
        <v>121</v>
      </c>
      <c r="AD577" s="78" t="s">
        <v>1898</v>
      </c>
      <c r="AE577" s="78" t="s">
        <v>121</v>
      </c>
      <c r="AF577" s="78" t="s">
        <v>1898</v>
      </c>
      <c r="AG577" s="78" t="s">
        <v>117</v>
      </c>
      <c r="AH577" s="78" t="s">
        <v>3307</v>
      </c>
      <c r="AI577" s="78" t="s">
        <v>117</v>
      </c>
      <c r="AJ577" s="78" t="s">
        <v>121</v>
      </c>
      <c r="AK577" s="78" t="s">
        <v>121</v>
      </c>
      <c r="AL577" s="78" t="s">
        <v>122</v>
      </c>
      <c r="AM577" s="78" t="s">
        <v>138</v>
      </c>
      <c r="AN577" s="78" t="s">
        <v>117</v>
      </c>
      <c r="AO577" s="78" t="s">
        <v>5053</v>
      </c>
      <c r="AP577" s="79"/>
      <c r="AQ577" s="78"/>
      <c r="AR577" s="78"/>
      <c r="AS577" s="78"/>
      <c r="AT577" s="78" t="s">
        <v>117</v>
      </c>
      <c r="AU577" s="78" t="s">
        <v>117</v>
      </c>
      <c r="AV577" s="78" t="s">
        <v>117</v>
      </c>
      <c r="AW577" s="78"/>
      <c r="AX577" s="79"/>
      <c r="AY577" s="79"/>
      <c r="AZ577" s="79"/>
      <c r="BA577" s="79"/>
      <c r="BB577" s="79"/>
      <c r="BC577" s="80"/>
    </row>
    <row r="578" ht="15.75" customHeight="1">
      <c r="A578" s="46" t="s">
        <v>5054</v>
      </c>
      <c r="B578" s="78"/>
      <c r="C578" s="78">
        <v>38.0</v>
      </c>
      <c r="D578" s="78" t="s">
        <v>1948</v>
      </c>
      <c r="E578" s="78" t="s">
        <v>5055</v>
      </c>
      <c r="F578" s="78" t="str">
        <f t="shared" si="1"/>
        <v>Lithemba Isaac</v>
      </c>
      <c r="G578" s="78" t="s">
        <v>1849</v>
      </c>
      <c r="H578" s="78" t="s">
        <v>5056</v>
      </c>
      <c r="I578" s="78" t="s">
        <v>163</v>
      </c>
      <c r="J578" s="81">
        <v>39212.0</v>
      </c>
      <c r="K578" s="46" t="s">
        <v>5057</v>
      </c>
      <c r="L578" s="78" t="s">
        <v>229</v>
      </c>
      <c r="M578" s="78" t="s">
        <v>115</v>
      </c>
      <c r="N578" s="78" t="s">
        <v>3</v>
      </c>
      <c r="O578" s="78" t="s">
        <v>175</v>
      </c>
      <c r="P578" s="78"/>
      <c r="Q578" s="78" t="s">
        <v>46</v>
      </c>
      <c r="R578" s="78" t="s">
        <v>121</v>
      </c>
      <c r="S578" s="46"/>
      <c r="T578" s="46" t="s">
        <v>5058</v>
      </c>
      <c r="U578" s="46" t="s">
        <v>5058</v>
      </c>
      <c r="V578" s="46" t="s">
        <v>5059</v>
      </c>
      <c r="W578" s="78" t="s">
        <v>5060</v>
      </c>
      <c r="X578" s="78" t="s">
        <v>117</v>
      </c>
      <c r="Y578" s="78" t="s">
        <v>117</v>
      </c>
      <c r="Z578" s="78" t="s">
        <v>117</v>
      </c>
      <c r="AA578" s="78" t="s">
        <v>121</v>
      </c>
      <c r="AB578" s="78">
        <v>4.0</v>
      </c>
      <c r="AC578" s="78" t="s">
        <v>117</v>
      </c>
      <c r="AD578" s="78" t="s">
        <v>5061</v>
      </c>
      <c r="AE578" s="78" t="s">
        <v>121</v>
      </c>
      <c r="AF578" s="78" t="s">
        <v>1898</v>
      </c>
      <c r="AG578" s="78" t="s">
        <v>121</v>
      </c>
      <c r="AH578" s="78" t="s">
        <v>122</v>
      </c>
      <c r="AI578" s="78" t="s">
        <v>117</v>
      </c>
      <c r="AJ578" s="78" t="s">
        <v>121</v>
      </c>
      <c r="AK578" s="78" t="s">
        <v>121</v>
      </c>
      <c r="AL578" s="78" t="s">
        <v>122</v>
      </c>
      <c r="AM578" s="78" t="s">
        <v>123</v>
      </c>
      <c r="AN578" s="78" t="s">
        <v>117</v>
      </c>
      <c r="AO578" s="78" t="s">
        <v>5062</v>
      </c>
      <c r="AP578" s="79"/>
      <c r="AQ578" s="78"/>
      <c r="AR578" s="78"/>
      <c r="AS578" s="78"/>
      <c r="AT578" s="78" t="s">
        <v>117</v>
      </c>
      <c r="AU578" s="78" t="s">
        <v>117</v>
      </c>
      <c r="AV578" s="78" t="s">
        <v>117</v>
      </c>
      <c r="AW578" s="78"/>
      <c r="AX578" s="79"/>
      <c r="AY578" s="79"/>
      <c r="AZ578" s="79"/>
      <c r="BA578" s="79"/>
      <c r="BB578" s="79"/>
      <c r="BC578" s="80"/>
    </row>
    <row r="579" ht="15.75" customHeight="1">
      <c r="A579" s="46" t="s">
        <v>5063</v>
      </c>
      <c r="B579" s="78"/>
      <c r="C579" s="78">
        <v>37.0</v>
      </c>
      <c r="D579" s="78" t="s">
        <v>5064</v>
      </c>
      <c r="E579" s="78" t="s">
        <v>5065</v>
      </c>
      <c r="F579" s="78" t="str">
        <f t="shared" si="1"/>
        <v>Olwakhe Swartbooi</v>
      </c>
      <c r="G579" s="78" t="s">
        <v>1849</v>
      </c>
      <c r="H579" s="78" t="s">
        <v>5066</v>
      </c>
      <c r="I579" s="78" t="s">
        <v>163</v>
      </c>
      <c r="J579" s="78" t="s">
        <v>5067</v>
      </c>
      <c r="K579" s="46" t="s">
        <v>5068</v>
      </c>
      <c r="L579" s="78" t="s">
        <v>5069</v>
      </c>
      <c r="M579" s="78" t="s">
        <v>5070</v>
      </c>
      <c r="N579" s="78" t="s">
        <v>42</v>
      </c>
      <c r="O579" s="78" t="s">
        <v>272</v>
      </c>
      <c r="P579" s="78"/>
      <c r="Q579" s="78" t="s">
        <v>50</v>
      </c>
      <c r="R579" s="78" t="s">
        <v>121</v>
      </c>
      <c r="S579" s="46"/>
      <c r="T579" s="46" t="s">
        <v>5071</v>
      </c>
      <c r="U579" s="46" t="s">
        <v>5071</v>
      </c>
      <c r="V579" s="46" t="s">
        <v>5072</v>
      </c>
      <c r="W579" s="78" t="s">
        <v>5073</v>
      </c>
      <c r="X579" s="78" t="s">
        <v>117</v>
      </c>
      <c r="Y579" s="78" t="s">
        <v>117</v>
      </c>
      <c r="Z579" s="78" t="s">
        <v>117</v>
      </c>
      <c r="AA579" s="78" t="s">
        <v>121</v>
      </c>
      <c r="AB579" s="78">
        <v>2.0</v>
      </c>
      <c r="AC579" s="78" t="s">
        <v>121</v>
      </c>
      <c r="AD579" s="78"/>
      <c r="AE579" s="78" t="s">
        <v>121</v>
      </c>
      <c r="AF579" s="78"/>
      <c r="AG579" s="78" t="s">
        <v>121</v>
      </c>
      <c r="AH579" s="78"/>
      <c r="AI579" s="78" t="s">
        <v>117</v>
      </c>
      <c r="AJ579" s="78" t="s">
        <v>121</v>
      </c>
      <c r="AK579" s="78" t="s">
        <v>117</v>
      </c>
      <c r="AL579" s="78" t="s">
        <v>137</v>
      </c>
      <c r="AM579" s="78" t="s">
        <v>354</v>
      </c>
      <c r="AN579" s="78" t="s">
        <v>121</v>
      </c>
      <c r="AO579" s="79"/>
      <c r="AP579" s="79"/>
      <c r="AQ579" s="78"/>
      <c r="AR579" s="78"/>
      <c r="AS579" s="78"/>
      <c r="AT579" s="78" t="s">
        <v>117</v>
      </c>
      <c r="AU579" s="78"/>
      <c r="AV579" s="78" t="s">
        <v>117</v>
      </c>
      <c r="AW579" s="78"/>
      <c r="AX579" s="79"/>
      <c r="AY579" s="79"/>
      <c r="AZ579" s="79"/>
      <c r="BA579" s="79"/>
      <c r="BB579" s="79"/>
      <c r="BC579" s="80"/>
    </row>
    <row r="580" ht="15.75" customHeight="1">
      <c r="A580" s="46" t="s">
        <v>5074</v>
      </c>
      <c r="B580" s="78"/>
      <c r="C580" s="78">
        <v>36.0</v>
      </c>
      <c r="D580" s="78" t="s">
        <v>5075</v>
      </c>
      <c r="E580" s="78" t="s">
        <v>5076</v>
      </c>
      <c r="F580" s="78" t="str">
        <f t="shared" si="1"/>
        <v>Sikho Koli</v>
      </c>
      <c r="G580" s="78" t="s">
        <v>1849</v>
      </c>
      <c r="H580" s="78" t="s">
        <v>5077</v>
      </c>
      <c r="I580" s="78" t="s">
        <v>163</v>
      </c>
      <c r="J580" s="81">
        <v>39151.0</v>
      </c>
      <c r="K580" s="46" t="s">
        <v>5078</v>
      </c>
      <c r="L580" s="78" t="s">
        <v>229</v>
      </c>
      <c r="M580" s="78" t="s">
        <v>115</v>
      </c>
      <c r="N580" s="78" t="s">
        <v>3</v>
      </c>
      <c r="O580" s="78" t="s">
        <v>362</v>
      </c>
      <c r="P580" s="78"/>
      <c r="Q580" s="78" t="s">
        <v>46</v>
      </c>
      <c r="R580" s="78" t="s">
        <v>121</v>
      </c>
      <c r="S580" s="46"/>
      <c r="T580" s="46" t="s">
        <v>5079</v>
      </c>
      <c r="U580" s="46" t="s">
        <v>5079</v>
      </c>
      <c r="V580" s="46" t="s">
        <v>5080</v>
      </c>
      <c r="W580" s="78" t="s">
        <v>5081</v>
      </c>
      <c r="X580" s="78" t="s">
        <v>117</v>
      </c>
      <c r="Y580" s="78" t="s">
        <v>121</v>
      </c>
      <c r="Z580" s="78" t="s">
        <v>121</v>
      </c>
      <c r="AA580" s="78" t="s">
        <v>121</v>
      </c>
      <c r="AB580" s="78">
        <v>1.0</v>
      </c>
      <c r="AC580" s="78" t="s">
        <v>121</v>
      </c>
      <c r="AD580" s="78" t="s">
        <v>1898</v>
      </c>
      <c r="AE580" s="78" t="s">
        <v>121</v>
      </c>
      <c r="AF580" s="78" t="s">
        <v>1898</v>
      </c>
      <c r="AG580" s="78" t="s">
        <v>121</v>
      </c>
      <c r="AH580" s="78" t="s">
        <v>122</v>
      </c>
      <c r="AI580" s="78" t="s">
        <v>117</v>
      </c>
      <c r="AJ580" s="78" t="s">
        <v>121</v>
      </c>
      <c r="AK580" s="78" t="s">
        <v>117</v>
      </c>
      <c r="AL580" s="78" t="s">
        <v>137</v>
      </c>
      <c r="AM580" s="78" t="s">
        <v>138</v>
      </c>
      <c r="AN580" s="78" t="s">
        <v>117</v>
      </c>
      <c r="AO580" s="78" t="s">
        <v>23</v>
      </c>
      <c r="AP580" s="79"/>
      <c r="AQ580" s="78"/>
      <c r="AR580" s="78"/>
      <c r="AS580" s="78"/>
      <c r="AT580" s="78" t="s">
        <v>117</v>
      </c>
      <c r="AU580" s="78" t="s">
        <v>117</v>
      </c>
      <c r="AV580" s="78" t="s">
        <v>117</v>
      </c>
      <c r="AW580" s="78"/>
      <c r="AX580" s="79"/>
      <c r="AY580" s="79"/>
      <c r="AZ580" s="79"/>
      <c r="BA580" s="79"/>
      <c r="BB580" s="79"/>
      <c r="BC580" s="80"/>
    </row>
    <row r="581" ht="15.75" customHeight="1">
      <c r="A581" s="46" t="s">
        <v>5082</v>
      </c>
      <c r="B581" s="78"/>
      <c r="C581" s="78">
        <v>35.0</v>
      </c>
      <c r="D581" s="78" t="s">
        <v>4541</v>
      </c>
      <c r="E581" s="78" t="s">
        <v>5083</v>
      </c>
      <c r="F581" s="78" t="str">
        <f t="shared" si="1"/>
        <v>Siphelele Mfo</v>
      </c>
      <c r="G581" s="78" t="s">
        <v>1849</v>
      </c>
      <c r="H581" s="78" t="s">
        <v>5084</v>
      </c>
      <c r="I581" s="78" t="s">
        <v>163</v>
      </c>
      <c r="J581" s="81">
        <v>39124.0</v>
      </c>
      <c r="K581" s="46" t="s">
        <v>5085</v>
      </c>
      <c r="L581" s="78" t="s">
        <v>229</v>
      </c>
      <c r="M581" s="78" t="s">
        <v>115</v>
      </c>
      <c r="N581" s="78" t="s">
        <v>3</v>
      </c>
      <c r="O581" s="78" t="s">
        <v>272</v>
      </c>
      <c r="P581" s="78"/>
      <c r="Q581" s="78" t="s">
        <v>46</v>
      </c>
      <c r="R581" s="78" t="s">
        <v>121</v>
      </c>
      <c r="S581" s="46"/>
      <c r="T581" s="46" t="s">
        <v>5086</v>
      </c>
      <c r="U581" s="46" t="s">
        <v>5086</v>
      </c>
      <c r="V581" s="46" t="s">
        <v>5087</v>
      </c>
      <c r="W581" s="78" t="s">
        <v>5088</v>
      </c>
      <c r="X581" s="78" t="s">
        <v>121</v>
      </c>
      <c r="Y581" s="78" t="s">
        <v>117</v>
      </c>
      <c r="Z581" s="78" t="s">
        <v>121</v>
      </c>
      <c r="AA581" s="78" t="s">
        <v>121</v>
      </c>
      <c r="AB581" s="78">
        <v>5.0</v>
      </c>
      <c r="AC581" s="78" t="s">
        <v>121</v>
      </c>
      <c r="AD581" s="78" t="s">
        <v>289</v>
      </c>
      <c r="AE581" s="78" t="s">
        <v>121</v>
      </c>
      <c r="AF581" s="78" t="s">
        <v>1898</v>
      </c>
      <c r="AG581" s="78" t="s">
        <v>117</v>
      </c>
      <c r="AH581" s="78"/>
      <c r="AI581" s="78" t="s">
        <v>121</v>
      </c>
      <c r="AJ581" s="78" t="s">
        <v>121</v>
      </c>
      <c r="AK581" s="78" t="s">
        <v>117</v>
      </c>
      <c r="AL581" s="78" t="s">
        <v>137</v>
      </c>
      <c r="AM581" s="78" t="s">
        <v>138</v>
      </c>
      <c r="AN581" s="78" t="s">
        <v>117</v>
      </c>
      <c r="AO581" s="78" t="s">
        <v>5089</v>
      </c>
      <c r="AP581" s="79"/>
      <c r="AQ581" s="78"/>
      <c r="AR581" s="78"/>
      <c r="AS581" s="78"/>
      <c r="AT581" s="78" t="s">
        <v>117</v>
      </c>
      <c r="AU581" s="78" t="s">
        <v>117</v>
      </c>
      <c r="AV581" s="78" t="s">
        <v>117</v>
      </c>
      <c r="AW581" s="78"/>
      <c r="AX581" s="79"/>
      <c r="AY581" s="79"/>
      <c r="AZ581" s="79"/>
      <c r="BA581" s="79"/>
      <c r="BB581" s="79"/>
      <c r="BC581" s="80"/>
    </row>
    <row r="582" ht="15.75" customHeight="1">
      <c r="A582" s="46" t="s">
        <v>5090</v>
      </c>
      <c r="B582" s="78"/>
      <c r="C582" s="78">
        <v>40.0</v>
      </c>
      <c r="D582" s="78" t="s">
        <v>5091</v>
      </c>
      <c r="E582" s="78" t="s">
        <v>5092</v>
      </c>
      <c r="F582" s="78" t="str">
        <f t="shared" si="1"/>
        <v>Latita Mrwetyana</v>
      </c>
      <c r="G582" s="78" t="s">
        <v>1849</v>
      </c>
      <c r="H582" s="78" t="s">
        <v>5093</v>
      </c>
      <c r="I582" s="78" t="s">
        <v>111</v>
      </c>
      <c r="J582" s="78" t="s">
        <v>682</v>
      </c>
      <c r="K582" s="46" t="s">
        <v>5094</v>
      </c>
      <c r="L582" s="78" t="s">
        <v>229</v>
      </c>
      <c r="M582" s="78" t="s">
        <v>115</v>
      </c>
      <c r="N582" s="78" t="s">
        <v>3</v>
      </c>
      <c r="O582" s="78" t="s">
        <v>134</v>
      </c>
      <c r="P582" s="78"/>
      <c r="Q582" s="78" t="s">
        <v>46</v>
      </c>
      <c r="R582" s="78" t="s">
        <v>121</v>
      </c>
      <c r="S582" s="46"/>
      <c r="T582" s="46" t="s">
        <v>5095</v>
      </c>
      <c r="U582" s="46" t="s">
        <v>5095</v>
      </c>
      <c r="V582" s="46" t="s">
        <v>5096</v>
      </c>
      <c r="W582" s="78" t="s">
        <v>5097</v>
      </c>
      <c r="X582" s="78" t="s">
        <v>117</v>
      </c>
      <c r="Y582" s="78" t="s">
        <v>117</v>
      </c>
      <c r="Z582" s="78" t="s">
        <v>117</v>
      </c>
      <c r="AA582" s="78" t="s">
        <v>117</v>
      </c>
      <c r="AB582" s="78">
        <v>6.0</v>
      </c>
      <c r="AC582" s="78" t="s">
        <v>121</v>
      </c>
      <c r="AD582" s="78" t="s">
        <v>1898</v>
      </c>
      <c r="AE582" s="78" t="s">
        <v>117</v>
      </c>
      <c r="AF582" s="78"/>
      <c r="AG582" s="78" t="s">
        <v>121</v>
      </c>
      <c r="AH582" s="78" t="s">
        <v>122</v>
      </c>
      <c r="AI582" s="78" t="s">
        <v>117</v>
      </c>
      <c r="AJ582" s="78" t="s">
        <v>121</v>
      </c>
      <c r="AK582" s="78" t="s">
        <v>117</v>
      </c>
      <c r="AL582" s="78" t="s">
        <v>137</v>
      </c>
      <c r="AM582" s="78" t="s">
        <v>138</v>
      </c>
      <c r="AN582" s="78" t="s">
        <v>117</v>
      </c>
      <c r="AO582" s="78" t="s">
        <v>5098</v>
      </c>
      <c r="AP582" s="79"/>
      <c r="AQ582" s="78"/>
      <c r="AR582" s="78"/>
      <c r="AS582" s="78"/>
      <c r="AT582" s="78" t="s">
        <v>117</v>
      </c>
      <c r="AU582" s="78" t="s">
        <v>117</v>
      </c>
      <c r="AV582" s="78" t="s">
        <v>117</v>
      </c>
      <c r="AW582" s="78"/>
      <c r="AX582" s="79"/>
      <c r="AY582" s="79"/>
      <c r="AZ582" s="79"/>
      <c r="BA582" s="79"/>
      <c r="BB582" s="79"/>
      <c r="BC582" s="80"/>
    </row>
    <row r="583" ht="15.75" customHeight="1">
      <c r="A583" s="46" t="s">
        <v>5099</v>
      </c>
      <c r="B583" s="78"/>
      <c r="C583" s="78">
        <v>36.0</v>
      </c>
      <c r="D583" s="78" t="s">
        <v>1533</v>
      </c>
      <c r="E583" s="78" t="s">
        <v>5100</v>
      </c>
      <c r="F583" s="78" t="str">
        <f t="shared" si="1"/>
        <v>Khanyisile Thsaba</v>
      </c>
      <c r="G583" s="78" t="s">
        <v>1849</v>
      </c>
      <c r="H583" s="78" t="s">
        <v>5101</v>
      </c>
      <c r="I583" s="78" t="s">
        <v>163</v>
      </c>
      <c r="J583" s="78" t="s">
        <v>2170</v>
      </c>
      <c r="K583" s="46" t="s">
        <v>5102</v>
      </c>
      <c r="L583" s="78" t="s">
        <v>5069</v>
      </c>
      <c r="M583" s="78" t="s">
        <v>5070</v>
      </c>
      <c r="N583" s="78" t="s">
        <v>42</v>
      </c>
      <c r="O583" s="78" t="s">
        <v>272</v>
      </c>
      <c r="P583" s="78"/>
      <c r="Q583" s="78" t="s">
        <v>50</v>
      </c>
      <c r="R583" s="78" t="s">
        <v>121</v>
      </c>
      <c r="S583" s="46"/>
      <c r="T583" s="46" t="s">
        <v>5103</v>
      </c>
      <c r="U583" s="46" t="s">
        <v>5103</v>
      </c>
      <c r="V583" s="46" t="s">
        <v>5104</v>
      </c>
      <c r="W583" s="78" t="s">
        <v>5105</v>
      </c>
      <c r="X583" s="78" t="s">
        <v>117</v>
      </c>
      <c r="Y583" s="78" t="s">
        <v>121</v>
      </c>
      <c r="Z583" s="78" t="s">
        <v>117</v>
      </c>
      <c r="AA583" s="78" t="s">
        <v>121</v>
      </c>
      <c r="AB583" s="78">
        <v>6.0</v>
      </c>
      <c r="AC583" s="78" t="s">
        <v>117</v>
      </c>
      <c r="AD583" s="78" t="s">
        <v>5106</v>
      </c>
      <c r="AE583" s="78" t="s">
        <v>121</v>
      </c>
      <c r="AF583" s="78"/>
      <c r="AG583" s="78" t="s">
        <v>117</v>
      </c>
      <c r="AH583" s="78" t="s">
        <v>2808</v>
      </c>
      <c r="AI583" s="78" t="s">
        <v>117</v>
      </c>
      <c r="AJ583" s="78" t="s">
        <v>121</v>
      </c>
      <c r="AK583" s="78" t="s">
        <v>121</v>
      </c>
      <c r="AL583" s="78"/>
      <c r="AM583" s="78" t="s">
        <v>138</v>
      </c>
      <c r="AN583" s="78" t="s">
        <v>117</v>
      </c>
      <c r="AO583" s="78" t="s">
        <v>5107</v>
      </c>
      <c r="AP583" s="79"/>
      <c r="AQ583" s="78"/>
      <c r="AR583" s="78"/>
      <c r="AS583" s="78"/>
      <c r="AT583" s="78" t="s">
        <v>117</v>
      </c>
      <c r="AU583" s="78"/>
      <c r="AV583" s="78" t="s">
        <v>117</v>
      </c>
      <c r="AW583" s="78"/>
      <c r="AX583" s="79"/>
      <c r="AY583" s="79"/>
      <c r="AZ583" s="79"/>
      <c r="BA583" s="79"/>
      <c r="BB583" s="79"/>
      <c r="BC583" s="80"/>
    </row>
    <row r="584" ht="15.75" customHeight="1">
      <c r="A584" s="46" t="s">
        <v>5108</v>
      </c>
      <c r="B584" s="78"/>
      <c r="C584" s="78">
        <v>37.0</v>
      </c>
      <c r="D584" s="78" t="s">
        <v>5109</v>
      </c>
      <c r="E584" s="78" t="s">
        <v>5110</v>
      </c>
      <c r="F584" s="78" t="str">
        <f t="shared" si="1"/>
        <v>Fidel Nogalawe</v>
      </c>
      <c r="G584" s="78" t="s">
        <v>1849</v>
      </c>
      <c r="H584" s="78" t="s">
        <v>5111</v>
      </c>
      <c r="I584" s="78" t="s">
        <v>111</v>
      </c>
      <c r="J584" s="78" t="s">
        <v>1176</v>
      </c>
      <c r="K584" s="46" t="s">
        <v>5112</v>
      </c>
      <c r="L584" s="78" t="s">
        <v>229</v>
      </c>
      <c r="M584" s="78" t="s">
        <v>115</v>
      </c>
      <c r="N584" s="78" t="s">
        <v>3</v>
      </c>
      <c r="O584" s="78" t="s">
        <v>175</v>
      </c>
      <c r="P584" s="78"/>
      <c r="Q584" s="78" t="s">
        <v>46</v>
      </c>
      <c r="R584" s="78" t="s">
        <v>121</v>
      </c>
      <c r="S584" s="46"/>
      <c r="T584" s="46" t="s">
        <v>5113</v>
      </c>
      <c r="U584" s="46" t="s">
        <v>5113</v>
      </c>
      <c r="V584" s="46" t="s">
        <v>5114</v>
      </c>
      <c r="W584" s="78" t="s">
        <v>5115</v>
      </c>
      <c r="X584" s="78" t="s">
        <v>117</v>
      </c>
      <c r="Y584" s="78" t="s">
        <v>117</v>
      </c>
      <c r="Z584" s="78" t="s">
        <v>117</v>
      </c>
      <c r="AA584" s="78" t="s">
        <v>121</v>
      </c>
      <c r="AB584" s="78">
        <v>3.0</v>
      </c>
      <c r="AC584" s="78" t="s">
        <v>121</v>
      </c>
      <c r="AD584" s="78" t="s">
        <v>1898</v>
      </c>
      <c r="AE584" s="78" t="s">
        <v>121</v>
      </c>
      <c r="AF584" s="78" t="s">
        <v>1898</v>
      </c>
      <c r="AG584" s="78" t="s">
        <v>121</v>
      </c>
      <c r="AH584" s="78" t="s">
        <v>122</v>
      </c>
      <c r="AI584" s="78" t="s">
        <v>121</v>
      </c>
      <c r="AJ584" s="78" t="s">
        <v>121</v>
      </c>
      <c r="AK584" s="78" t="s">
        <v>121</v>
      </c>
      <c r="AL584" s="78" t="s">
        <v>122</v>
      </c>
      <c r="AM584" s="78" t="s">
        <v>138</v>
      </c>
      <c r="AN584" s="78" t="s">
        <v>117</v>
      </c>
      <c r="AO584" s="78" t="s">
        <v>5116</v>
      </c>
      <c r="AP584" s="79"/>
      <c r="AQ584" s="78"/>
      <c r="AR584" s="78"/>
      <c r="AS584" s="78"/>
      <c r="AT584" s="78" t="s">
        <v>117</v>
      </c>
      <c r="AU584" s="78" t="s">
        <v>117</v>
      </c>
      <c r="AV584" s="78" t="s">
        <v>117</v>
      </c>
      <c r="AW584" s="78"/>
      <c r="AX584" s="79"/>
      <c r="AY584" s="79"/>
      <c r="AZ584" s="79"/>
      <c r="BA584" s="79"/>
      <c r="BB584" s="79"/>
      <c r="BC584" s="80"/>
    </row>
    <row r="585" ht="15.75" customHeight="1">
      <c r="A585" s="46" t="s">
        <v>5117</v>
      </c>
      <c r="B585" s="78"/>
      <c r="C585" s="78">
        <v>38.0</v>
      </c>
      <c r="D585" s="78" t="s">
        <v>5118</v>
      </c>
      <c r="E585" s="78" t="s">
        <v>5119</v>
      </c>
      <c r="F585" s="78" t="str">
        <f t="shared" si="1"/>
        <v>Ziyanda Kim Pilisani</v>
      </c>
      <c r="G585" s="78" t="s">
        <v>1849</v>
      </c>
      <c r="H585" s="78" t="s">
        <v>5120</v>
      </c>
      <c r="I585" s="78" t="s">
        <v>111</v>
      </c>
      <c r="J585" s="78" t="s">
        <v>5121</v>
      </c>
      <c r="K585" s="46" t="s">
        <v>5122</v>
      </c>
      <c r="L585" s="78" t="s">
        <v>229</v>
      </c>
      <c r="M585" s="78" t="s">
        <v>115</v>
      </c>
      <c r="N585" s="78" t="s">
        <v>3</v>
      </c>
      <c r="O585" s="78" t="s">
        <v>134</v>
      </c>
      <c r="P585" s="78"/>
      <c r="Q585" s="78" t="s">
        <v>46</v>
      </c>
      <c r="R585" s="78" t="s">
        <v>121</v>
      </c>
      <c r="S585" s="46"/>
      <c r="T585" s="46" t="s">
        <v>5123</v>
      </c>
      <c r="U585" s="46" t="s">
        <v>5123</v>
      </c>
      <c r="V585" s="46" t="s">
        <v>5124</v>
      </c>
      <c r="W585" s="78" t="s">
        <v>5125</v>
      </c>
      <c r="X585" s="78" t="s">
        <v>117</v>
      </c>
      <c r="Y585" s="78" t="s">
        <v>117</v>
      </c>
      <c r="Z585" s="78" t="s">
        <v>121</v>
      </c>
      <c r="AA585" s="78" t="s">
        <v>121</v>
      </c>
      <c r="AB585" s="78">
        <v>5.0</v>
      </c>
      <c r="AC585" s="78" t="s">
        <v>121</v>
      </c>
      <c r="AD585" s="78" t="s">
        <v>1898</v>
      </c>
      <c r="AE585" s="78" t="s">
        <v>121</v>
      </c>
      <c r="AF585" s="78" t="s">
        <v>1898</v>
      </c>
      <c r="AG585" s="78" t="s">
        <v>121</v>
      </c>
      <c r="AH585" s="78" t="s">
        <v>122</v>
      </c>
      <c r="AI585" s="78" t="s">
        <v>117</v>
      </c>
      <c r="AJ585" s="78" t="s">
        <v>117</v>
      </c>
      <c r="AK585" s="78" t="s">
        <v>121</v>
      </c>
      <c r="AL585" s="78" t="s">
        <v>122</v>
      </c>
      <c r="AM585" s="78" t="s">
        <v>138</v>
      </c>
      <c r="AN585" s="78" t="s">
        <v>117</v>
      </c>
      <c r="AO585" s="78" t="s">
        <v>5126</v>
      </c>
      <c r="AP585" s="79"/>
      <c r="AQ585" s="78"/>
      <c r="AR585" s="78"/>
      <c r="AS585" s="78"/>
      <c r="AT585" s="78" t="s">
        <v>117</v>
      </c>
      <c r="AU585" s="78" t="s">
        <v>117</v>
      </c>
      <c r="AV585" s="78" t="s">
        <v>117</v>
      </c>
      <c r="AW585" s="78"/>
      <c r="AX585" s="79"/>
      <c r="AY585" s="79"/>
      <c r="AZ585" s="79"/>
      <c r="BA585" s="79"/>
      <c r="BB585" s="79"/>
      <c r="BC585" s="80"/>
    </row>
    <row r="586" ht="15.75" customHeight="1">
      <c r="A586" s="46" t="s">
        <v>5127</v>
      </c>
      <c r="B586" s="78"/>
      <c r="C586" s="78">
        <v>40.0</v>
      </c>
      <c r="D586" s="78" t="s">
        <v>5128</v>
      </c>
      <c r="E586" s="78" t="s">
        <v>5129</v>
      </c>
      <c r="F586" s="78" t="str">
        <f t="shared" si="1"/>
        <v>Axolile Bacu</v>
      </c>
      <c r="G586" s="78" t="s">
        <v>1849</v>
      </c>
      <c r="H586" s="78" t="s">
        <v>5130</v>
      </c>
      <c r="I586" s="78" t="s">
        <v>111</v>
      </c>
      <c r="J586" s="78" t="s">
        <v>5131</v>
      </c>
      <c r="K586" s="46" t="s">
        <v>5132</v>
      </c>
      <c r="L586" s="78" t="s">
        <v>114</v>
      </c>
      <c r="M586" s="78" t="s">
        <v>115</v>
      </c>
      <c r="N586" s="78" t="s">
        <v>3</v>
      </c>
      <c r="O586" s="78" t="s">
        <v>207</v>
      </c>
      <c r="P586" s="78"/>
      <c r="Q586" s="78" t="s">
        <v>46</v>
      </c>
      <c r="R586" s="78" t="s">
        <v>121</v>
      </c>
      <c r="S586" s="46"/>
      <c r="T586" s="46" t="s">
        <v>5133</v>
      </c>
      <c r="U586" s="46" t="s">
        <v>5133</v>
      </c>
      <c r="V586" s="46" t="s">
        <v>5134</v>
      </c>
      <c r="W586" s="78" t="s">
        <v>5135</v>
      </c>
      <c r="X586" s="78" t="s">
        <v>117</v>
      </c>
      <c r="Y586" s="78" t="s">
        <v>117</v>
      </c>
      <c r="Z586" s="78" t="s">
        <v>117</v>
      </c>
      <c r="AA586" s="78" t="s">
        <v>117</v>
      </c>
      <c r="AB586" s="78">
        <v>4.0</v>
      </c>
      <c r="AC586" s="78" t="s">
        <v>117</v>
      </c>
      <c r="AD586" s="78" t="s">
        <v>3307</v>
      </c>
      <c r="AE586" s="78" t="s">
        <v>117</v>
      </c>
      <c r="AF586" s="78" t="s">
        <v>5136</v>
      </c>
      <c r="AG586" s="78" t="s">
        <v>121</v>
      </c>
      <c r="AH586" s="78" t="s">
        <v>122</v>
      </c>
      <c r="AI586" s="78" t="s">
        <v>117</v>
      </c>
      <c r="AJ586" s="78" t="s">
        <v>117</v>
      </c>
      <c r="AK586" s="78" t="s">
        <v>121</v>
      </c>
      <c r="AL586" s="78" t="s">
        <v>122</v>
      </c>
      <c r="AM586" s="78" t="s">
        <v>138</v>
      </c>
      <c r="AN586" s="78" t="s">
        <v>117</v>
      </c>
      <c r="AO586" s="78" t="s">
        <v>27</v>
      </c>
      <c r="AP586" s="79"/>
      <c r="AQ586" s="78"/>
      <c r="AR586" s="78"/>
      <c r="AS586" s="78"/>
      <c r="AT586" s="78" t="s">
        <v>117</v>
      </c>
      <c r="AU586" s="78" t="s">
        <v>117</v>
      </c>
      <c r="AV586" s="78" t="s">
        <v>117</v>
      </c>
      <c r="AW586" s="78"/>
      <c r="AX586" s="79"/>
      <c r="AY586" s="79"/>
      <c r="AZ586" s="79"/>
      <c r="BA586" s="79"/>
      <c r="BB586" s="79"/>
      <c r="BC586" s="80"/>
    </row>
    <row r="587" ht="15.75" customHeight="1">
      <c r="A587" s="46" t="s">
        <v>5137</v>
      </c>
      <c r="B587" s="78"/>
      <c r="C587" s="78">
        <v>36.0</v>
      </c>
      <c r="D587" s="78" t="s">
        <v>5138</v>
      </c>
      <c r="E587" s="78" t="s">
        <v>5139</v>
      </c>
      <c r="F587" s="78" t="str">
        <f t="shared" si="1"/>
        <v>Sinqwenelokuhle Liyema Biko</v>
      </c>
      <c r="G587" s="78" t="s">
        <v>1849</v>
      </c>
      <c r="H587" s="78" t="s">
        <v>5140</v>
      </c>
      <c r="I587" s="78" t="s">
        <v>163</v>
      </c>
      <c r="J587" s="81">
        <v>39026.0</v>
      </c>
      <c r="K587" s="46" t="s">
        <v>5141</v>
      </c>
      <c r="L587" s="78" t="s">
        <v>114</v>
      </c>
      <c r="M587" s="78" t="s">
        <v>115</v>
      </c>
      <c r="N587" s="78" t="s">
        <v>3</v>
      </c>
      <c r="O587" s="78" t="s">
        <v>1440</v>
      </c>
      <c r="P587" s="78"/>
      <c r="Q587" s="78" t="s">
        <v>46</v>
      </c>
      <c r="R587" s="78" t="s">
        <v>121</v>
      </c>
      <c r="S587" s="46"/>
      <c r="T587" s="46" t="s">
        <v>5142</v>
      </c>
      <c r="U587" s="46" t="s">
        <v>5142</v>
      </c>
      <c r="V587" s="46" t="s">
        <v>5143</v>
      </c>
      <c r="W587" s="78" t="s">
        <v>5144</v>
      </c>
      <c r="X587" s="78" t="s">
        <v>121</v>
      </c>
      <c r="Y587" s="78" t="s">
        <v>121</v>
      </c>
      <c r="Z587" s="78" t="s">
        <v>121</v>
      </c>
      <c r="AA587" s="78" t="s">
        <v>121</v>
      </c>
      <c r="AB587" s="78">
        <v>4.0</v>
      </c>
      <c r="AC587" s="78" t="s">
        <v>121</v>
      </c>
      <c r="AD587" s="78" t="s">
        <v>289</v>
      </c>
      <c r="AE587" s="78" t="s">
        <v>121</v>
      </c>
      <c r="AF587" s="78" t="s">
        <v>289</v>
      </c>
      <c r="AG587" s="78" t="s">
        <v>121</v>
      </c>
      <c r="AH587" s="78" t="s">
        <v>122</v>
      </c>
      <c r="AI587" s="78" t="s">
        <v>121</v>
      </c>
      <c r="AJ587" s="78" t="s">
        <v>121</v>
      </c>
      <c r="AK587" s="78" t="s">
        <v>117</v>
      </c>
      <c r="AL587" s="78" t="s">
        <v>137</v>
      </c>
      <c r="AM587" s="78" t="s">
        <v>138</v>
      </c>
      <c r="AN587" s="78" t="s">
        <v>121</v>
      </c>
      <c r="AO587" s="79"/>
      <c r="AP587" s="79"/>
      <c r="AQ587" s="78"/>
      <c r="AR587" s="78"/>
      <c r="AS587" s="78"/>
      <c r="AT587" s="78" t="s">
        <v>117</v>
      </c>
      <c r="AU587" s="78" t="s">
        <v>117</v>
      </c>
      <c r="AV587" s="78" t="s">
        <v>117</v>
      </c>
      <c r="AW587" s="78"/>
      <c r="AX587" s="79"/>
      <c r="AY587" s="79"/>
      <c r="AZ587" s="79"/>
      <c r="BA587" s="79"/>
      <c r="BB587" s="79"/>
      <c r="BC587" s="80"/>
    </row>
    <row r="588" ht="15.75" customHeight="1">
      <c r="A588" s="46" t="s">
        <v>5145</v>
      </c>
      <c r="B588" s="78"/>
      <c r="C588" s="78">
        <v>40.0</v>
      </c>
      <c r="D588" s="78" t="s">
        <v>5146</v>
      </c>
      <c r="E588" s="78" t="s">
        <v>5147</v>
      </c>
      <c r="F588" s="78" t="str">
        <f t="shared" si="1"/>
        <v>Lathitha  Dlephu</v>
      </c>
      <c r="G588" s="78" t="s">
        <v>1849</v>
      </c>
      <c r="H588" s="78" t="s">
        <v>5148</v>
      </c>
      <c r="I588" s="78" t="s">
        <v>111</v>
      </c>
      <c r="J588" s="78" t="s">
        <v>5149</v>
      </c>
      <c r="K588" s="46" t="s">
        <v>5150</v>
      </c>
      <c r="L588" s="78" t="s">
        <v>114</v>
      </c>
      <c r="M588" s="78" t="s">
        <v>115</v>
      </c>
      <c r="N588" s="78" t="s">
        <v>3</v>
      </c>
      <c r="O588" s="78" t="s">
        <v>134</v>
      </c>
      <c r="P588" s="78"/>
      <c r="Q588" s="78" t="s">
        <v>46</v>
      </c>
      <c r="R588" s="78" t="s">
        <v>121</v>
      </c>
      <c r="S588" s="46"/>
      <c r="T588" s="46" t="s">
        <v>5151</v>
      </c>
      <c r="U588" s="46" t="s">
        <v>5151</v>
      </c>
      <c r="V588" s="46" t="s">
        <v>5152</v>
      </c>
      <c r="W588" s="78" t="s">
        <v>5153</v>
      </c>
      <c r="X588" s="78" t="s">
        <v>117</v>
      </c>
      <c r="Y588" s="78" t="s">
        <v>117</v>
      </c>
      <c r="Z588" s="78" t="s">
        <v>117</v>
      </c>
      <c r="AA588" s="78" t="s">
        <v>121</v>
      </c>
      <c r="AB588" s="78">
        <v>3.0</v>
      </c>
      <c r="AC588" s="78" t="s">
        <v>117</v>
      </c>
      <c r="AD588" s="78" t="s">
        <v>5154</v>
      </c>
      <c r="AE588" s="78" t="s">
        <v>121</v>
      </c>
      <c r="AF588" s="78" t="s">
        <v>1898</v>
      </c>
      <c r="AG588" s="78" t="s">
        <v>121</v>
      </c>
      <c r="AH588" s="78" t="s">
        <v>122</v>
      </c>
      <c r="AI588" s="78" t="s">
        <v>121</v>
      </c>
      <c r="AJ588" s="78" t="s">
        <v>121</v>
      </c>
      <c r="AK588" s="78" t="s">
        <v>121</v>
      </c>
      <c r="AL588" s="78" t="s">
        <v>122</v>
      </c>
      <c r="AM588" s="78" t="s">
        <v>138</v>
      </c>
      <c r="AN588" s="78" t="s">
        <v>117</v>
      </c>
      <c r="AO588" s="78" t="s">
        <v>5155</v>
      </c>
      <c r="AP588" s="79"/>
      <c r="AQ588" s="78"/>
      <c r="AR588" s="78"/>
      <c r="AS588" s="78"/>
      <c r="AT588" s="78" t="s">
        <v>117</v>
      </c>
      <c r="AU588" s="78" t="s">
        <v>117</v>
      </c>
      <c r="AV588" s="78" t="s">
        <v>117</v>
      </c>
      <c r="AW588" s="78"/>
      <c r="AX588" s="79"/>
      <c r="AY588" s="79"/>
      <c r="AZ588" s="79"/>
      <c r="BA588" s="79"/>
      <c r="BB588" s="79"/>
      <c r="BC588" s="80"/>
    </row>
    <row r="589" ht="15.75" customHeight="1">
      <c r="A589" s="46" t="s">
        <v>5156</v>
      </c>
      <c r="B589" s="78"/>
      <c r="C589" s="78">
        <v>37.0</v>
      </c>
      <c r="D589" s="78" t="s">
        <v>5157</v>
      </c>
      <c r="E589" s="78" t="s">
        <v>5158</v>
      </c>
      <c r="F589" s="78" t="str">
        <f t="shared" si="1"/>
        <v>Haydon Arnolds</v>
      </c>
      <c r="G589" s="78" t="s">
        <v>1849</v>
      </c>
      <c r="H589" s="78" t="s">
        <v>5159</v>
      </c>
      <c r="I589" s="78" t="s">
        <v>163</v>
      </c>
      <c r="J589" s="78" t="s">
        <v>896</v>
      </c>
      <c r="K589" s="46" t="s">
        <v>5160</v>
      </c>
      <c r="L589" s="78" t="s">
        <v>1761</v>
      </c>
      <c r="M589" s="78" t="s">
        <v>1762</v>
      </c>
      <c r="N589" s="78" t="s">
        <v>42</v>
      </c>
      <c r="O589" s="78" t="s">
        <v>1440</v>
      </c>
      <c r="P589" s="78"/>
      <c r="Q589" s="78" t="s">
        <v>50</v>
      </c>
      <c r="R589" s="78" t="s">
        <v>121</v>
      </c>
      <c r="S589" s="46"/>
      <c r="T589" s="46" t="s">
        <v>5161</v>
      </c>
      <c r="U589" s="46" t="s">
        <v>5161</v>
      </c>
      <c r="V589" s="46" t="s">
        <v>5162</v>
      </c>
      <c r="W589" s="78" t="s">
        <v>5163</v>
      </c>
      <c r="X589" s="78" t="s">
        <v>117</v>
      </c>
      <c r="Y589" s="78" t="s">
        <v>117</v>
      </c>
      <c r="Z589" s="78" t="s">
        <v>117</v>
      </c>
      <c r="AA589" s="78" t="s">
        <v>117</v>
      </c>
      <c r="AB589" s="78">
        <v>5.0</v>
      </c>
      <c r="AC589" s="78" t="s">
        <v>121</v>
      </c>
      <c r="AD589" s="78"/>
      <c r="AE589" s="78" t="s">
        <v>117</v>
      </c>
      <c r="AF589" s="78" t="s">
        <v>5164</v>
      </c>
      <c r="AG589" s="78" t="s">
        <v>121</v>
      </c>
      <c r="AH589" s="78" t="s">
        <v>122</v>
      </c>
      <c r="AI589" s="78" t="s">
        <v>117</v>
      </c>
      <c r="AJ589" s="78" t="s">
        <v>117</v>
      </c>
      <c r="AK589" s="78" t="s">
        <v>121</v>
      </c>
      <c r="AL589" s="78" t="s">
        <v>632</v>
      </c>
      <c r="AM589" s="78" t="s">
        <v>123</v>
      </c>
      <c r="AN589" s="78" t="s">
        <v>117</v>
      </c>
      <c r="AO589" s="78" t="s">
        <v>5165</v>
      </c>
      <c r="AP589" s="79"/>
      <c r="AQ589" s="78"/>
      <c r="AR589" s="78"/>
      <c r="AS589" s="78"/>
      <c r="AT589" s="78" t="s">
        <v>117</v>
      </c>
      <c r="AU589" s="78"/>
      <c r="AV589" s="78" t="s">
        <v>121</v>
      </c>
      <c r="AW589" s="78"/>
      <c r="AX589" s="79"/>
      <c r="AY589" s="79"/>
      <c r="AZ589" s="79"/>
      <c r="BA589" s="79"/>
      <c r="BB589" s="79"/>
      <c r="BC589" s="80"/>
    </row>
    <row r="590" ht="15.75" customHeight="1">
      <c r="A590" s="46" t="s">
        <v>5166</v>
      </c>
      <c r="B590" s="78"/>
      <c r="C590" s="78">
        <v>36.0</v>
      </c>
      <c r="D590" s="78" t="s">
        <v>1884</v>
      </c>
      <c r="E590" s="78" t="s">
        <v>1972</v>
      </c>
      <c r="F590" s="78" t="str">
        <f t="shared" si="1"/>
        <v>Lisakhanya Dyantyi</v>
      </c>
      <c r="G590" s="78" t="s">
        <v>1849</v>
      </c>
      <c r="H590" s="78" t="s">
        <v>5167</v>
      </c>
      <c r="I590" s="78" t="s">
        <v>111</v>
      </c>
      <c r="J590" s="82">
        <v>39396.0</v>
      </c>
      <c r="K590" s="46" t="s">
        <v>5168</v>
      </c>
      <c r="L590" s="78" t="s">
        <v>114</v>
      </c>
      <c r="M590" s="78" t="s">
        <v>115</v>
      </c>
      <c r="N590" s="78" t="s">
        <v>3</v>
      </c>
      <c r="O590" s="78" t="s">
        <v>134</v>
      </c>
      <c r="P590" s="78"/>
      <c r="Q590" s="78" t="s">
        <v>46</v>
      </c>
      <c r="R590" s="78" t="s">
        <v>121</v>
      </c>
      <c r="S590" s="46"/>
      <c r="T590" s="46" t="s">
        <v>5169</v>
      </c>
      <c r="U590" s="46" t="s">
        <v>5169</v>
      </c>
      <c r="V590" s="46" t="s">
        <v>5170</v>
      </c>
      <c r="W590" s="78" t="s">
        <v>5171</v>
      </c>
      <c r="X590" s="78" t="s">
        <v>117</v>
      </c>
      <c r="Y590" s="78" t="s">
        <v>117</v>
      </c>
      <c r="Z590" s="78" t="s">
        <v>117</v>
      </c>
      <c r="AA590" s="78" t="s">
        <v>121</v>
      </c>
      <c r="AB590" s="78">
        <v>5.0</v>
      </c>
      <c r="AC590" s="78" t="s">
        <v>117</v>
      </c>
      <c r="AD590" s="78"/>
      <c r="AE590" s="78" t="s">
        <v>117</v>
      </c>
      <c r="AF590" s="78"/>
      <c r="AG590" s="78" t="s">
        <v>121</v>
      </c>
      <c r="AH590" s="78" t="s">
        <v>122</v>
      </c>
      <c r="AI590" s="78" t="s">
        <v>117</v>
      </c>
      <c r="AJ590" s="78" t="s">
        <v>121</v>
      </c>
      <c r="AK590" s="78" t="s">
        <v>121</v>
      </c>
      <c r="AL590" s="78" t="s">
        <v>122</v>
      </c>
      <c r="AM590" s="78" t="s">
        <v>138</v>
      </c>
      <c r="AN590" s="78" t="s">
        <v>117</v>
      </c>
      <c r="AO590" s="78" t="s">
        <v>4224</v>
      </c>
      <c r="AP590" s="79"/>
      <c r="AQ590" s="78"/>
      <c r="AR590" s="78"/>
      <c r="AS590" s="78"/>
      <c r="AT590" s="78" t="s">
        <v>117</v>
      </c>
      <c r="AU590" s="78" t="s">
        <v>117</v>
      </c>
      <c r="AV590" s="78" t="s">
        <v>117</v>
      </c>
      <c r="AW590" s="78"/>
      <c r="AX590" s="79"/>
      <c r="AY590" s="79"/>
      <c r="AZ590" s="79"/>
      <c r="BA590" s="79"/>
      <c r="BB590" s="79"/>
      <c r="BC590" s="80"/>
    </row>
    <row r="591" ht="15.75" customHeight="1">
      <c r="A591" s="46" t="s">
        <v>5172</v>
      </c>
      <c r="B591" s="78"/>
      <c r="C591" s="78">
        <v>38.0</v>
      </c>
      <c r="D591" s="78" t="s">
        <v>1948</v>
      </c>
      <c r="E591" s="78" t="s">
        <v>5173</v>
      </c>
      <c r="F591" s="78" t="str">
        <f t="shared" si="1"/>
        <v>Lithemba Fetu</v>
      </c>
      <c r="G591" s="78" t="s">
        <v>1849</v>
      </c>
      <c r="H591" s="78" t="s">
        <v>5174</v>
      </c>
      <c r="I591" s="78" t="s">
        <v>111</v>
      </c>
      <c r="J591" s="78" t="s">
        <v>5175</v>
      </c>
      <c r="K591" s="46" t="s">
        <v>5176</v>
      </c>
      <c r="L591" s="78" t="s">
        <v>114</v>
      </c>
      <c r="M591" s="78" t="s">
        <v>115</v>
      </c>
      <c r="N591" s="78" t="s">
        <v>3</v>
      </c>
      <c r="O591" s="78" t="s">
        <v>272</v>
      </c>
      <c r="P591" s="78"/>
      <c r="Q591" s="78" t="s">
        <v>46</v>
      </c>
      <c r="R591" s="78" t="s">
        <v>117</v>
      </c>
      <c r="S591" s="46"/>
      <c r="T591" s="46" t="s">
        <v>5177</v>
      </c>
      <c r="U591" s="46" t="s">
        <v>5178</v>
      </c>
      <c r="V591" s="46" t="s">
        <v>5178</v>
      </c>
      <c r="W591" s="78" t="s">
        <v>5179</v>
      </c>
      <c r="X591" s="78" t="s">
        <v>117</v>
      </c>
      <c r="Y591" s="78" t="s">
        <v>121</v>
      </c>
      <c r="Z591" s="78" t="s">
        <v>117</v>
      </c>
      <c r="AA591" s="78" t="s">
        <v>121</v>
      </c>
      <c r="AB591" s="78">
        <v>6.0</v>
      </c>
      <c r="AC591" s="78" t="s">
        <v>117</v>
      </c>
      <c r="AD591" s="78" t="s">
        <v>1862</v>
      </c>
      <c r="AE591" s="78" t="s">
        <v>121</v>
      </c>
      <c r="AF591" s="78" t="s">
        <v>289</v>
      </c>
      <c r="AG591" s="78" t="s">
        <v>121</v>
      </c>
      <c r="AH591" s="78" t="s">
        <v>122</v>
      </c>
      <c r="AI591" s="78" t="s">
        <v>117</v>
      </c>
      <c r="AJ591" s="78" t="s">
        <v>121</v>
      </c>
      <c r="AK591" s="78" t="s">
        <v>121</v>
      </c>
      <c r="AL591" s="78" t="s">
        <v>122</v>
      </c>
      <c r="AM591" s="78" t="s">
        <v>138</v>
      </c>
      <c r="AN591" s="78" t="s">
        <v>117</v>
      </c>
      <c r="AO591" s="78" t="s">
        <v>5180</v>
      </c>
      <c r="AP591" s="79"/>
      <c r="AQ591" s="78"/>
      <c r="AR591" s="78"/>
      <c r="AS591" s="78"/>
      <c r="AT591" s="78" t="s">
        <v>117</v>
      </c>
      <c r="AU591" s="78" t="s">
        <v>117</v>
      </c>
      <c r="AV591" s="78" t="s">
        <v>117</v>
      </c>
      <c r="AW591" s="78"/>
      <c r="AX591" s="79"/>
      <c r="AY591" s="79"/>
      <c r="AZ591" s="79"/>
      <c r="BA591" s="79"/>
      <c r="BB591" s="79"/>
      <c r="BC591" s="80"/>
    </row>
    <row r="592" ht="15.75" customHeight="1">
      <c r="A592" s="46" t="s">
        <v>5181</v>
      </c>
      <c r="B592" s="78"/>
      <c r="C592" s="78">
        <v>35.0</v>
      </c>
      <c r="D592" s="78" t="s">
        <v>5182</v>
      </c>
      <c r="E592" s="78" t="s">
        <v>5183</v>
      </c>
      <c r="F592" s="78" t="str">
        <f t="shared" si="1"/>
        <v>Herschelle Barendse</v>
      </c>
      <c r="G592" s="78" t="s">
        <v>1849</v>
      </c>
      <c r="H592" s="78" t="s">
        <v>5184</v>
      </c>
      <c r="I592" s="78" t="s">
        <v>163</v>
      </c>
      <c r="J592" s="78" t="s">
        <v>5185</v>
      </c>
      <c r="K592" s="46" t="s">
        <v>5186</v>
      </c>
      <c r="L592" s="78" t="s">
        <v>1761</v>
      </c>
      <c r="M592" s="78" t="s">
        <v>1762</v>
      </c>
      <c r="N592" s="78" t="s">
        <v>42</v>
      </c>
      <c r="O592" s="78" t="s">
        <v>948</v>
      </c>
      <c r="P592" s="78"/>
      <c r="Q592" s="78" t="s">
        <v>50</v>
      </c>
      <c r="R592" s="78" t="s">
        <v>121</v>
      </c>
      <c r="S592" s="46"/>
      <c r="T592" s="46" t="s">
        <v>5187</v>
      </c>
      <c r="U592" s="46" t="s">
        <v>5187</v>
      </c>
      <c r="V592" s="46"/>
      <c r="W592" s="78" t="s">
        <v>5188</v>
      </c>
      <c r="X592" s="78" t="s">
        <v>117</v>
      </c>
      <c r="Y592" s="78" t="s">
        <v>117</v>
      </c>
      <c r="Z592" s="78" t="s">
        <v>117</v>
      </c>
      <c r="AA592" s="78" t="s">
        <v>117</v>
      </c>
      <c r="AB592" s="78">
        <v>5.0</v>
      </c>
      <c r="AC592" s="78" t="s">
        <v>117</v>
      </c>
      <c r="AD592" s="78" t="s">
        <v>5189</v>
      </c>
      <c r="AE592" s="78" t="s">
        <v>117</v>
      </c>
      <c r="AF592" s="78" t="s">
        <v>5190</v>
      </c>
      <c r="AG592" s="78" t="s">
        <v>121</v>
      </c>
      <c r="AH592" s="78"/>
      <c r="AI592" s="78" t="s">
        <v>117</v>
      </c>
      <c r="AJ592" s="78" t="s">
        <v>117</v>
      </c>
      <c r="AK592" s="78" t="s">
        <v>121</v>
      </c>
      <c r="AL592" s="78"/>
      <c r="AM592" s="78" t="s">
        <v>138</v>
      </c>
      <c r="AN592" s="78" t="s">
        <v>117</v>
      </c>
      <c r="AO592" s="78" t="s">
        <v>23</v>
      </c>
      <c r="AP592" s="79"/>
      <c r="AQ592" s="78"/>
      <c r="AR592" s="78"/>
      <c r="AS592" s="78"/>
      <c r="AT592" s="78" t="s">
        <v>117</v>
      </c>
      <c r="AU592" s="78"/>
      <c r="AV592" s="78" t="s">
        <v>121</v>
      </c>
      <c r="AW592" s="78"/>
      <c r="AX592" s="79"/>
      <c r="AY592" s="79"/>
      <c r="AZ592" s="79"/>
      <c r="BA592" s="79"/>
      <c r="BB592" s="79"/>
      <c r="BC592" s="80"/>
    </row>
    <row r="593" ht="15.75" customHeight="1">
      <c r="A593" s="46" t="s">
        <v>5191</v>
      </c>
      <c r="B593" s="78"/>
      <c r="C593" s="78">
        <v>38.0</v>
      </c>
      <c r="D593" s="78" t="s">
        <v>5192</v>
      </c>
      <c r="E593" s="78" t="s">
        <v>5193</v>
      </c>
      <c r="F593" s="78" t="str">
        <f t="shared" si="1"/>
        <v>Likhanyise  Geelbooi</v>
      </c>
      <c r="G593" s="78" t="s">
        <v>1849</v>
      </c>
      <c r="H593" s="78" t="s">
        <v>5194</v>
      </c>
      <c r="I593" s="78" t="s">
        <v>111</v>
      </c>
      <c r="J593" s="78" t="s">
        <v>5195</v>
      </c>
      <c r="K593" s="46" t="s">
        <v>5196</v>
      </c>
      <c r="L593" s="78" t="s">
        <v>114</v>
      </c>
      <c r="M593" s="78" t="s">
        <v>115</v>
      </c>
      <c r="N593" s="78" t="s">
        <v>3</v>
      </c>
      <c r="O593" s="78" t="s">
        <v>207</v>
      </c>
      <c r="P593" s="78"/>
      <c r="Q593" s="78" t="s">
        <v>46</v>
      </c>
      <c r="R593" s="78" t="s">
        <v>121</v>
      </c>
      <c r="S593" s="46"/>
      <c r="T593" s="46" t="s">
        <v>5197</v>
      </c>
      <c r="U593" s="46" t="s">
        <v>5198</v>
      </c>
      <c r="V593" s="46" t="s">
        <v>5199</v>
      </c>
      <c r="W593" s="78" t="s">
        <v>5200</v>
      </c>
      <c r="X593" s="78" t="s">
        <v>117</v>
      </c>
      <c r="Y593" s="78" t="s">
        <v>117</v>
      </c>
      <c r="Z593" s="78" t="s">
        <v>121</v>
      </c>
      <c r="AA593" s="78" t="s">
        <v>121</v>
      </c>
      <c r="AB593" s="78">
        <v>7.0</v>
      </c>
      <c r="AC593" s="78" t="s">
        <v>121</v>
      </c>
      <c r="AD593" s="78" t="s">
        <v>1898</v>
      </c>
      <c r="AE593" s="78" t="s">
        <v>121</v>
      </c>
      <c r="AF593" s="78" t="s">
        <v>1898</v>
      </c>
      <c r="AG593" s="78" t="s">
        <v>121</v>
      </c>
      <c r="AH593" s="78" t="s">
        <v>122</v>
      </c>
      <c r="AI593" s="78" t="s">
        <v>117</v>
      </c>
      <c r="AJ593" s="78" t="s">
        <v>117</v>
      </c>
      <c r="AK593" s="78" t="s">
        <v>117</v>
      </c>
      <c r="AL593" s="78" t="s">
        <v>137</v>
      </c>
      <c r="AM593" s="78" t="s">
        <v>138</v>
      </c>
      <c r="AN593" s="78" t="s">
        <v>117</v>
      </c>
      <c r="AO593" s="78" t="s">
        <v>5201</v>
      </c>
      <c r="AP593" s="79"/>
      <c r="AQ593" s="78"/>
      <c r="AR593" s="78"/>
      <c r="AS593" s="78"/>
      <c r="AT593" s="78" t="s">
        <v>117</v>
      </c>
      <c r="AU593" s="78" t="s">
        <v>117</v>
      </c>
      <c r="AV593" s="78" t="s">
        <v>117</v>
      </c>
      <c r="AW593" s="78"/>
      <c r="AX593" s="79"/>
      <c r="AY593" s="79"/>
      <c r="AZ593" s="79"/>
      <c r="BA593" s="79"/>
      <c r="BB593" s="79"/>
      <c r="BC593" s="80"/>
    </row>
    <row r="594" ht="15.75" customHeight="1">
      <c r="A594" s="46" t="s">
        <v>5202</v>
      </c>
      <c r="B594" s="78"/>
      <c r="C594" s="78">
        <v>38.0</v>
      </c>
      <c r="D594" s="78" t="s">
        <v>1320</v>
      </c>
      <c r="E594" s="78" t="s">
        <v>5203</v>
      </c>
      <c r="F594" s="78" t="str">
        <f t="shared" si="1"/>
        <v>Inam Gqozo</v>
      </c>
      <c r="G594" s="78" t="s">
        <v>1849</v>
      </c>
      <c r="H594" s="78" t="s">
        <v>5204</v>
      </c>
      <c r="I594" s="78" t="s">
        <v>111</v>
      </c>
      <c r="J594" s="81">
        <v>39633.0</v>
      </c>
      <c r="K594" s="46" t="s">
        <v>5205</v>
      </c>
      <c r="L594" s="78" t="s">
        <v>1761</v>
      </c>
      <c r="M594" s="78" t="s">
        <v>1762</v>
      </c>
      <c r="N594" s="78" t="s">
        <v>42</v>
      </c>
      <c r="O594" s="78" t="s">
        <v>1440</v>
      </c>
      <c r="P594" s="78"/>
      <c r="Q594" s="78" t="s">
        <v>50</v>
      </c>
      <c r="R594" s="78" t="s">
        <v>121</v>
      </c>
      <c r="S594" s="46"/>
      <c r="T594" s="46" t="s">
        <v>5206</v>
      </c>
      <c r="U594" s="46" t="s">
        <v>5207</v>
      </c>
      <c r="V594" s="46" t="s">
        <v>5208</v>
      </c>
      <c r="W594" s="78" t="s">
        <v>5209</v>
      </c>
      <c r="X594" s="78" t="s">
        <v>117</v>
      </c>
      <c r="Y594" s="78" t="s">
        <v>117</v>
      </c>
      <c r="Z594" s="78" t="s">
        <v>121</v>
      </c>
      <c r="AA594" s="78" t="s">
        <v>117</v>
      </c>
      <c r="AB594" s="78">
        <v>3.0</v>
      </c>
      <c r="AC594" s="78" t="s">
        <v>121</v>
      </c>
      <c r="AD594" s="78"/>
      <c r="AE594" s="78" t="s">
        <v>117</v>
      </c>
      <c r="AF594" s="78" t="s">
        <v>5210</v>
      </c>
      <c r="AG594" s="78" t="s">
        <v>121</v>
      </c>
      <c r="AH594" s="78" t="s">
        <v>122</v>
      </c>
      <c r="AI594" s="78" t="s">
        <v>121</v>
      </c>
      <c r="AJ594" s="78" t="s">
        <v>117</v>
      </c>
      <c r="AK594" s="78" t="s">
        <v>117</v>
      </c>
      <c r="AL594" s="78" t="s">
        <v>137</v>
      </c>
      <c r="AM594" s="78" t="s">
        <v>138</v>
      </c>
      <c r="AN594" s="78" t="s">
        <v>117</v>
      </c>
      <c r="AO594" s="78" t="s">
        <v>5211</v>
      </c>
      <c r="AP594" s="79"/>
      <c r="AQ594" s="78"/>
      <c r="AR594" s="78"/>
      <c r="AS594" s="78"/>
      <c r="AT594" s="78" t="s">
        <v>117</v>
      </c>
      <c r="AU594" s="78"/>
      <c r="AV594" s="78" t="s">
        <v>117</v>
      </c>
      <c r="AW594" s="78"/>
      <c r="AX594" s="79"/>
      <c r="AY594" s="79"/>
      <c r="AZ594" s="79"/>
      <c r="BA594" s="79"/>
      <c r="BB594" s="79"/>
      <c r="BC594" s="80"/>
    </row>
    <row r="595" ht="15.75" customHeight="1">
      <c r="A595" s="46" t="s">
        <v>5212</v>
      </c>
      <c r="B595" s="78"/>
      <c r="C595" s="78">
        <v>35.0</v>
      </c>
      <c r="D595" s="78" t="s">
        <v>5213</v>
      </c>
      <c r="E595" s="78" t="s">
        <v>4390</v>
      </c>
      <c r="F595" s="78" t="str">
        <f t="shared" si="1"/>
        <v>Bathandwa Mabongo</v>
      </c>
      <c r="G595" s="78" t="s">
        <v>1849</v>
      </c>
      <c r="H595" s="78" t="s">
        <v>5214</v>
      </c>
      <c r="I595" s="78" t="s">
        <v>163</v>
      </c>
      <c r="J595" s="78" t="s">
        <v>1630</v>
      </c>
      <c r="K595" s="46"/>
      <c r="L595" s="78" t="s">
        <v>1761</v>
      </c>
      <c r="M595" s="78" t="s">
        <v>1762</v>
      </c>
      <c r="N595" s="78" t="s">
        <v>42</v>
      </c>
      <c r="O595" s="78" t="s">
        <v>1440</v>
      </c>
      <c r="P595" s="78"/>
      <c r="Q595" s="78" t="s">
        <v>50</v>
      </c>
      <c r="R595" s="78" t="s">
        <v>121</v>
      </c>
      <c r="S595" s="46"/>
      <c r="T595" s="46" t="s">
        <v>5215</v>
      </c>
      <c r="U595" s="46" t="s">
        <v>5215</v>
      </c>
      <c r="V595" s="46"/>
      <c r="W595" s="78" t="s">
        <v>5216</v>
      </c>
      <c r="X595" s="78" t="s">
        <v>117</v>
      </c>
      <c r="Y595" s="78" t="s">
        <v>117</v>
      </c>
      <c r="Z595" s="78" t="s">
        <v>117</v>
      </c>
      <c r="AA595" s="78" t="s">
        <v>121</v>
      </c>
      <c r="AB595" s="78">
        <v>5.0</v>
      </c>
      <c r="AC595" s="78" t="s">
        <v>121</v>
      </c>
      <c r="AD595" s="78"/>
      <c r="AE595" s="78" t="s">
        <v>117</v>
      </c>
      <c r="AF595" s="78" t="s">
        <v>5217</v>
      </c>
      <c r="AG595" s="78" t="s">
        <v>117</v>
      </c>
      <c r="AH595" s="78" t="s">
        <v>5218</v>
      </c>
      <c r="AI595" s="78" t="s">
        <v>121</v>
      </c>
      <c r="AJ595" s="78" t="s">
        <v>121</v>
      </c>
      <c r="AK595" s="78" t="s">
        <v>117</v>
      </c>
      <c r="AL595" s="78" t="s">
        <v>632</v>
      </c>
      <c r="AM595" s="78" t="s">
        <v>221</v>
      </c>
      <c r="AN595" s="78" t="s">
        <v>121</v>
      </c>
      <c r="AO595" s="79"/>
      <c r="AP595" s="79"/>
      <c r="AQ595" s="78"/>
      <c r="AR595" s="78"/>
      <c r="AS595" s="78"/>
      <c r="AT595" s="78" t="s">
        <v>121</v>
      </c>
      <c r="AU595" s="78"/>
      <c r="AV595" s="78" t="s">
        <v>121</v>
      </c>
      <c r="AW595" s="78"/>
      <c r="AX595" s="79"/>
      <c r="AY595" s="79"/>
      <c r="AZ595" s="79"/>
      <c r="BA595" s="79"/>
      <c r="BB595" s="79"/>
      <c r="BC595" s="80"/>
    </row>
    <row r="596" ht="15.75" customHeight="1">
      <c r="A596" s="46" t="s">
        <v>5219</v>
      </c>
      <c r="B596" s="78"/>
      <c r="C596" s="78">
        <v>35.0</v>
      </c>
      <c r="D596" s="78" t="s">
        <v>1458</v>
      </c>
      <c r="E596" s="78" t="s">
        <v>5220</v>
      </c>
      <c r="F596" s="78" t="str">
        <f t="shared" si="1"/>
        <v>Khanya Jackson</v>
      </c>
      <c r="G596" s="78" t="s">
        <v>1849</v>
      </c>
      <c r="H596" s="78" t="s">
        <v>5221</v>
      </c>
      <c r="I596" s="78" t="s">
        <v>111</v>
      </c>
      <c r="J596" s="78" t="s">
        <v>654</v>
      </c>
      <c r="K596" s="46" t="s">
        <v>5222</v>
      </c>
      <c r="L596" s="78" t="s">
        <v>114</v>
      </c>
      <c r="M596" s="78" t="s">
        <v>115</v>
      </c>
      <c r="N596" s="78" t="s">
        <v>3</v>
      </c>
      <c r="O596" s="78" t="s">
        <v>5223</v>
      </c>
      <c r="P596" s="78"/>
      <c r="Q596" s="78" t="s">
        <v>46</v>
      </c>
      <c r="R596" s="78" t="s">
        <v>121</v>
      </c>
      <c r="S596" s="46"/>
      <c r="T596" s="46" t="s">
        <v>5224</v>
      </c>
      <c r="U596" s="46" t="s">
        <v>5224</v>
      </c>
      <c r="V596" s="46" t="s">
        <v>5225</v>
      </c>
      <c r="W596" s="78" t="s">
        <v>5226</v>
      </c>
      <c r="X596" s="78" t="s">
        <v>117</v>
      </c>
      <c r="Y596" s="78" t="s">
        <v>117</v>
      </c>
      <c r="Z596" s="78" t="s">
        <v>117</v>
      </c>
      <c r="AA596" s="78" t="s">
        <v>121</v>
      </c>
      <c r="AB596" s="78">
        <v>5.0</v>
      </c>
      <c r="AC596" s="78" t="s">
        <v>117</v>
      </c>
      <c r="AD596" s="78"/>
      <c r="AE596" s="78" t="s">
        <v>117</v>
      </c>
      <c r="AF596" s="78"/>
      <c r="AG596" s="78" t="s">
        <v>117</v>
      </c>
      <c r="AH596" s="78"/>
      <c r="AI596" s="78" t="s">
        <v>117</v>
      </c>
      <c r="AJ596" s="78" t="s">
        <v>117</v>
      </c>
      <c r="AK596" s="78" t="s">
        <v>117</v>
      </c>
      <c r="AL596" s="78" t="s">
        <v>137</v>
      </c>
      <c r="AM596" s="78" t="s">
        <v>138</v>
      </c>
      <c r="AN596" s="78" t="s">
        <v>117</v>
      </c>
      <c r="AO596" s="78" t="s">
        <v>5227</v>
      </c>
      <c r="AP596" s="79"/>
      <c r="AQ596" s="78"/>
      <c r="AR596" s="78"/>
      <c r="AS596" s="78"/>
      <c r="AT596" s="78" t="s">
        <v>117</v>
      </c>
      <c r="AU596" s="78" t="s">
        <v>117</v>
      </c>
      <c r="AV596" s="78" t="s">
        <v>117</v>
      </c>
      <c r="AW596" s="78"/>
      <c r="AX596" s="79"/>
      <c r="AY596" s="79"/>
      <c r="AZ596" s="79"/>
      <c r="BA596" s="79"/>
      <c r="BB596" s="79"/>
      <c r="BC596" s="80"/>
    </row>
    <row r="597" ht="15.75" customHeight="1">
      <c r="A597" s="46" t="s">
        <v>5228</v>
      </c>
      <c r="B597" s="78"/>
      <c r="C597" s="78">
        <v>35.0</v>
      </c>
      <c r="D597" s="78" t="s">
        <v>5229</v>
      </c>
      <c r="E597" s="78" t="s">
        <v>5230</v>
      </c>
      <c r="F597" s="78" t="str">
        <f t="shared" si="1"/>
        <v>Iza Joyi</v>
      </c>
      <c r="G597" s="78" t="s">
        <v>1849</v>
      </c>
      <c r="H597" s="78" t="s">
        <v>5231</v>
      </c>
      <c r="I597" s="78" t="s">
        <v>111</v>
      </c>
      <c r="J597" s="78" t="s">
        <v>5232</v>
      </c>
      <c r="K597" s="46" t="s">
        <v>5233</v>
      </c>
      <c r="L597" s="78" t="s">
        <v>114</v>
      </c>
      <c r="M597" s="78" t="s">
        <v>115</v>
      </c>
      <c r="N597" s="78" t="s">
        <v>3</v>
      </c>
      <c r="O597" s="78" t="s">
        <v>272</v>
      </c>
      <c r="P597" s="78"/>
      <c r="Q597" s="78" t="s">
        <v>46</v>
      </c>
      <c r="R597" s="78" t="s">
        <v>117</v>
      </c>
      <c r="S597" s="46"/>
      <c r="T597" s="46" t="s">
        <v>5234</v>
      </c>
      <c r="U597" s="46" t="s">
        <v>5235</v>
      </c>
      <c r="V597" s="46" t="s">
        <v>5236</v>
      </c>
      <c r="W597" s="78" t="s">
        <v>5237</v>
      </c>
      <c r="X597" s="78" t="s">
        <v>117</v>
      </c>
      <c r="Y597" s="78" t="s">
        <v>117</v>
      </c>
      <c r="Z597" s="78" t="s">
        <v>117</v>
      </c>
      <c r="AA597" s="78" t="s">
        <v>117</v>
      </c>
      <c r="AB597" s="78">
        <v>6.0</v>
      </c>
      <c r="AC597" s="78" t="s">
        <v>117</v>
      </c>
      <c r="AD597" s="78" t="s">
        <v>5238</v>
      </c>
      <c r="AE597" s="78" t="s">
        <v>121</v>
      </c>
      <c r="AF597" s="78" t="s">
        <v>1898</v>
      </c>
      <c r="AG597" s="78" t="s">
        <v>121</v>
      </c>
      <c r="AH597" s="78" t="s">
        <v>122</v>
      </c>
      <c r="AI597" s="78" t="s">
        <v>117</v>
      </c>
      <c r="AJ597" s="78" t="s">
        <v>121</v>
      </c>
      <c r="AK597" s="78" t="s">
        <v>117</v>
      </c>
      <c r="AL597" s="78" t="s">
        <v>137</v>
      </c>
      <c r="AM597" s="78" t="s">
        <v>138</v>
      </c>
      <c r="AN597" s="78" t="s">
        <v>117</v>
      </c>
      <c r="AO597" s="78" t="s">
        <v>5239</v>
      </c>
      <c r="AP597" s="79"/>
      <c r="AQ597" s="78"/>
      <c r="AR597" s="78"/>
      <c r="AS597" s="78"/>
      <c r="AT597" s="78" t="s">
        <v>117</v>
      </c>
      <c r="AU597" s="78" t="s">
        <v>117</v>
      </c>
      <c r="AV597" s="78" t="s">
        <v>117</v>
      </c>
      <c r="AW597" s="78"/>
      <c r="AX597" s="79"/>
      <c r="AY597" s="79"/>
      <c r="AZ597" s="79"/>
      <c r="BA597" s="79"/>
      <c r="BB597" s="79"/>
      <c r="BC597" s="80"/>
    </row>
    <row r="598" ht="15.75" customHeight="1">
      <c r="A598" s="46" t="s">
        <v>5240</v>
      </c>
      <c r="B598" s="78"/>
      <c r="C598" s="78">
        <v>35.0</v>
      </c>
      <c r="D598" s="78" t="s">
        <v>5241</v>
      </c>
      <c r="E598" s="78" t="s">
        <v>5242</v>
      </c>
      <c r="F598" s="78" t="str">
        <f t="shared" si="1"/>
        <v>Xolisa Welcome Mahala</v>
      </c>
      <c r="G598" s="78" t="s">
        <v>1849</v>
      </c>
      <c r="H598" s="78" t="s">
        <v>5243</v>
      </c>
      <c r="I598" s="78" t="s">
        <v>163</v>
      </c>
      <c r="J598" s="78" t="s">
        <v>5244</v>
      </c>
      <c r="K598" s="46" t="s">
        <v>5245</v>
      </c>
      <c r="L598" s="78" t="s">
        <v>1761</v>
      </c>
      <c r="M598" s="78" t="s">
        <v>1762</v>
      </c>
      <c r="N598" s="78" t="s">
        <v>42</v>
      </c>
      <c r="O598" s="78" t="s">
        <v>1440</v>
      </c>
      <c r="P598" s="78"/>
      <c r="Q598" s="78" t="s">
        <v>50</v>
      </c>
      <c r="R598" s="78" t="s">
        <v>121</v>
      </c>
      <c r="S598" s="46"/>
      <c r="T598" s="46" t="s">
        <v>5246</v>
      </c>
      <c r="U598" s="46" t="s">
        <v>5247</v>
      </c>
      <c r="V598" s="46" t="s">
        <v>5248</v>
      </c>
      <c r="W598" s="78" t="s">
        <v>5249</v>
      </c>
      <c r="X598" s="78" t="s">
        <v>117</v>
      </c>
      <c r="Y598" s="78" t="s">
        <v>117</v>
      </c>
      <c r="Z598" s="78" t="s">
        <v>117</v>
      </c>
      <c r="AA598" s="78" t="s">
        <v>117</v>
      </c>
      <c r="AB598" s="78">
        <v>7.0</v>
      </c>
      <c r="AC598" s="78" t="s">
        <v>117</v>
      </c>
      <c r="AD598" s="78" t="s">
        <v>512</v>
      </c>
      <c r="AE598" s="78" t="s">
        <v>117</v>
      </c>
      <c r="AF598" s="78" t="s">
        <v>5250</v>
      </c>
      <c r="AG598" s="78" t="s">
        <v>121</v>
      </c>
      <c r="AH598" s="78"/>
      <c r="AI598" s="78" t="s">
        <v>117</v>
      </c>
      <c r="AJ598" s="78" t="s">
        <v>117</v>
      </c>
      <c r="AK598" s="78" t="s">
        <v>117</v>
      </c>
      <c r="AL598" s="78" t="s">
        <v>137</v>
      </c>
      <c r="AM598" s="78" t="s">
        <v>221</v>
      </c>
      <c r="AN598" s="78" t="s">
        <v>117</v>
      </c>
      <c r="AO598" s="78" t="s">
        <v>23</v>
      </c>
      <c r="AP598" s="79"/>
      <c r="AQ598" s="78"/>
      <c r="AR598" s="78"/>
      <c r="AS598" s="78"/>
      <c r="AT598" s="78" t="s">
        <v>117</v>
      </c>
      <c r="AU598" s="78"/>
      <c r="AV598" s="78" t="s">
        <v>117</v>
      </c>
      <c r="AW598" s="78"/>
      <c r="AX598" s="79"/>
      <c r="AY598" s="79"/>
      <c r="AZ598" s="79"/>
      <c r="BA598" s="79"/>
      <c r="BB598" s="79"/>
      <c r="BC598" s="80"/>
    </row>
    <row r="599" ht="15.75" customHeight="1">
      <c r="A599" s="46" t="s">
        <v>5251</v>
      </c>
      <c r="B599" s="78"/>
      <c r="C599" s="78">
        <v>39.0</v>
      </c>
      <c r="D599" s="78" t="s">
        <v>5252</v>
      </c>
      <c r="E599" s="78" t="s">
        <v>5253</v>
      </c>
      <c r="F599" s="78" t="str">
        <f t="shared" si="1"/>
        <v>Mihl'emihle Kati-kati</v>
      </c>
      <c r="G599" s="78" t="s">
        <v>1849</v>
      </c>
      <c r="H599" s="78" t="s">
        <v>5254</v>
      </c>
      <c r="I599" s="78" t="s">
        <v>111</v>
      </c>
      <c r="J599" s="78" t="s">
        <v>5255</v>
      </c>
      <c r="K599" s="46" t="s">
        <v>5256</v>
      </c>
      <c r="L599" s="78" t="s">
        <v>114</v>
      </c>
      <c r="M599" s="78" t="s">
        <v>115</v>
      </c>
      <c r="N599" s="78" t="s">
        <v>3</v>
      </c>
      <c r="O599" s="78" t="s">
        <v>362</v>
      </c>
      <c r="P599" s="78"/>
      <c r="Q599" s="78" t="s">
        <v>46</v>
      </c>
      <c r="R599" s="78" t="s">
        <v>121</v>
      </c>
      <c r="S599" s="46"/>
      <c r="T599" s="46" t="s">
        <v>5257</v>
      </c>
      <c r="U599" s="46" t="s">
        <v>5257</v>
      </c>
      <c r="V599" s="46" t="s">
        <v>5258</v>
      </c>
      <c r="W599" s="78" t="s">
        <v>5259</v>
      </c>
      <c r="X599" s="78" t="s">
        <v>117</v>
      </c>
      <c r="Y599" s="78" t="s">
        <v>117</v>
      </c>
      <c r="Z599" s="78" t="s">
        <v>117</v>
      </c>
      <c r="AA599" s="78" t="s">
        <v>117</v>
      </c>
      <c r="AB599" s="78">
        <v>3.0</v>
      </c>
      <c r="AC599" s="78" t="s">
        <v>117</v>
      </c>
      <c r="AD599" s="78" t="s">
        <v>5260</v>
      </c>
      <c r="AE599" s="78" t="s">
        <v>121</v>
      </c>
      <c r="AF599" s="78" t="s">
        <v>1898</v>
      </c>
      <c r="AG599" s="78" t="s">
        <v>121</v>
      </c>
      <c r="AH599" s="78" t="s">
        <v>122</v>
      </c>
      <c r="AI599" s="78" t="s">
        <v>117</v>
      </c>
      <c r="AJ599" s="78" t="s">
        <v>121</v>
      </c>
      <c r="AK599" s="78" t="s">
        <v>121</v>
      </c>
      <c r="AL599" s="78" t="s">
        <v>122</v>
      </c>
      <c r="AM599" s="78" t="s">
        <v>123</v>
      </c>
      <c r="AN599" s="78" t="s">
        <v>117</v>
      </c>
      <c r="AO599" s="78" t="s">
        <v>5261</v>
      </c>
      <c r="AP599" s="79"/>
      <c r="AQ599" s="78"/>
      <c r="AR599" s="78"/>
      <c r="AS599" s="78"/>
      <c r="AT599" s="78" t="s">
        <v>117</v>
      </c>
      <c r="AU599" s="78" t="s">
        <v>117</v>
      </c>
      <c r="AV599" s="78" t="s">
        <v>117</v>
      </c>
      <c r="AW599" s="78"/>
      <c r="AX599" s="79"/>
      <c r="AY599" s="79"/>
      <c r="AZ599" s="79"/>
      <c r="BA599" s="79"/>
      <c r="BB599" s="79"/>
      <c r="BC599" s="80"/>
    </row>
    <row r="600" ht="15.75" customHeight="1">
      <c r="A600" s="46" t="s">
        <v>5262</v>
      </c>
      <c r="B600" s="78"/>
      <c r="C600" s="78">
        <v>35.0</v>
      </c>
      <c r="D600" s="78" t="s">
        <v>2420</v>
      </c>
      <c r="E600" s="78" t="s">
        <v>5263</v>
      </c>
      <c r="F600" s="78" t="str">
        <f t="shared" si="1"/>
        <v>Okuhle Lolo</v>
      </c>
      <c r="G600" s="78" t="s">
        <v>1849</v>
      </c>
      <c r="H600" s="78" t="s">
        <v>5264</v>
      </c>
      <c r="I600" s="78" t="s">
        <v>163</v>
      </c>
      <c r="J600" s="81">
        <v>39274.0</v>
      </c>
      <c r="K600" s="46" t="s">
        <v>5265</v>
      </c>
      <c r="L600" s="78" t="s">
        <v>114</v>
      </c>
      <c r="M600" s="78" t="s">
        <v>115</v>
      </c>
      <c r="N600" s="78" t="s">
        <v>3</v>
      </c>
      <c r="O600" s="78" t="s">
        <v>207</v>
      </c>
      <c r="P600" s="78"/>
      <c r="Q600" s="78" t="s">
        <v>46</v>
      </c>
      <c r="R600" s="78" t="s">
        <v>121</v>
      </c>
      <c r="S600" s="46"/>
      <c r="T600" s="46" t="s">
        <v>5266</v>
      </c>
      <c r="U600" s="46" t="s">
        <v>5266</v>
      </c>
      <c r="V600" s="46" t="s">
        <v>5267</v>
      </c>
      <c r="W600" s="78" t="s">
        <v>5268</v>
      </c>
      <c r="X600" s="78" t="s">
        <v>117</v>
      </c>
      <c r="Y600" s="78" t="s">
        <v>117</v>
      </c>
      <c r="Z600" s="78" t="s">
        <v>117</v>
      </c>
      <c r="AA600" s="78" t="s">
        <v>117</v>
      </c>
      <c r="AB600" s="78">
        <v>3.0</v>
      </c>
      <c r="AC600" s="78" t="s">
        <v>117</v>
      </c>
      <c r="AD600" s="78" t="s">
        <v>5269</v>
      </c>
      <c r="AE600" s="78" t="s">
        <v>121</v>
      </c>
      <c r="AF600" s="78" t="s">
        <v>1898</v>
      </c>
      <c r="AG600" s="78" t="s">
        <v>121</v>
      </c>
      <c r="AH600" s="78" t="s">
        <v>122</v>
      </c>
      <c r="AI600" s="78" t="s">
        <v>117</v>
      </c>
      <c r="AJ600" s="78" t="s">
        <v>117</v>
      </c>
      <c r="AK600" s="78" t="s">
        <v>117</v>
      </c>
      <c r="AL600" s="78" t="s">
        <v>137</v>
      </c>
      <c r="AM600" s="78" t="s">
        <v>221</v>
      </c>
      <c r="AN600" s="78" t="s">
        <v>117</v>
      </c>
      <c r="AO600" s="78" t="s">
        <v>25</v>
      </c>
      <c r="AP600" s="79"/>
      <c r="AQ600" s="78"/>
      <c r="AR600" s="78"/>
      <c r="AS600" s="78"/>
      <c r="AT600" s="78" t="s">
        <v>117</v>
      </c>
      <c r="AU600" s="78" t="s">
        <v>117</v>
      </c>
      <c r="AV600" s="78" t="s">
        <v>117</v>
      </c>
      <c r="AW600" s="78"/>
      <c r="AX600" s="79"/>
      <c r="AY600" s="79"/>
      <c r="AZ600" s="79"/>
      <c r="BA600" s="79"/>
      <c r="BB600" s="79"/>
      <c r="BC600" s="80"/>
    </row>
    <row r="601" ht="15.75" customHeight="1">
      <c r="A601" s="46" t="s">
        <v>5270</v>
      </c>
      <c r="B601" s="78"/>
      <c r="C601" s="78">
        <v>40.0</v>
      </c>
      <c r="D601" s="78" t="s">
        <v>5271</v>
      </c>
      <c r="E601" s="78" t="s">
        <v>5272</v>
      </c>
      <c r="F601" s="78" t="str">
        <f t="shared" si="1"/>
        <v>Ahlumile Somila Mabope</v>
      </c>
      <c r="G601" s="78" t="s">
        <v>1849</v>
      </c>
      <c r="H601" s="78" t="s">
        <v>5273</v>
      </c>
      <c r="I601" s="78" t="s">
        <v>163</v>
      </c>
      <c r="J601" s="81">
        <v>39601.0</v>
      </c>
      <c r="K601" s="46" t="s">
        <v>5274</v>
      </c>
      <c r="L601" s="78" t="s">
        <v>114</v>
      </c>
      <c r="M601" s="78" t="s">
        <v>115</v>
      </c>
      <c r="N601" s="78" t="s">
        <v>3</v>
      </c>
      <c r="O601" s="78" t="s">
        <v>362</v>
      </c>
      <c r="P601" s="78"/>
      <c r="Q601" s="78" t="s">
        <v>46</v>
      </c>
      <c r="R601" s="78" t="s">
        <v>121</v>
      </c>
      <c r="S601" s="46"/>
      <c r="T601" s="46" t="s">
        <v>5275</v>
      </c>
      <c r="U601" s="46" t="s">
        <v>5275</v>
      </c>
      <c r="V601" s="46" t="s">
        <v>5276</v>
      </c>
      <c r="W601" s="78" t="s">
        <v>5277</v>
      </c>
      <c r="X601" s="78" t="s">
        <v>117</v>
      </c>
      <c r="Y601" s="78" t="s">
        <v>117</v>
      </c>
      <c r="Z601" s="78" t="s">
        <v>121</v>
      </c>
      <c r="AA601" s="78" t="s">
        <v>121</v>
      </c>
      <c r="AB601" s="78">
        <v>3.0</v>
      </c>
      <c r="AC601" s="78"/>
      <c r="AD601" s="78"/>
      <c r="AE601" s="78" t="s">
        <v>117</v>
      </c>
      <c r="AF601" s="78" t="s">
        <v>5278</v>
      </c>
      <c r="AG601" s="78" t="s">
        <v>121</v>
      </c>
      <c r="AH601" s="78" t="s">
        <v>122</v>
      </c>
      <c r="AI601" s="78" t="s">
        <v>121</v>
      </c>
      <c r="AJ601" s="78" t="s">
        <v>117</v>
      </c>
      <c r="AK601" s="78" t="s">
        <v>117</v>
      </c>
      <c r="AL601" s="78" t="s">
        <v>137</v>
      </c>
      <c r="AM601" s="78" t="s">
        <v>138</v>
      </c>
      <c r="AN601" s="78" t="s">
        <v>117</v>
      </c>
      <c r="AO601" s="78" t="s">
        <v>5279</v>
      </c>
      <c r="AP601" s="79"/>
      <c r="AQ601" s="78"/>
      <c r="AR601" s="78"/>
      <c r="AS601" s="78"/>
      <c r="AT601" s="78" t="s">
        <v>117</v>
      </c>
      <c r="AU601" s="78" t="s">
        <v>117</v>
      </c>
      <c r="AV601" s="78" t="s">
        <v>117</v>
      </c>
      <c r="AW601" s="78"/>
      <c r="AX601" s="79"/>
      <c r="AY601" s="79"/>
      <c r="AZ601" s="79"/>
      <c r="BA601" s="79"/>
      <c r="BB601" s="79"/>
      <c r="BC601" s="80"/>
    </row>
    <row r="602" ht="15.75" customHeight="1">
      <c r="A602" s="46" t="s">
        <v>5280</v>
      </c>
      <c r="B602" s="78"/>
      <c r="C602" s="78">
        <v>36.0</v>
      </c>
      <c r="D602" s="78" t="s">
        <v>1256</v>
      </c>
      <c r="E602" s="78" t="s">
        <v>5281</v>
      </c>
      <c r="F602" s="78" t="str">
        <f t="shared" si="1"/>
        <v>Imange Mbovane</v>
      </c>
      <c r="G602" s="78" t="s">
        <v>1849</v>
      </c>
      <c r="H602" s="78" t="s">
        <v>5282</v>
      </c>
      <c r="I602" s="78" t="s">
        <v>111</v>
      </c>
      <c r="J602" s="78" t="s">
        <v>5283</v>
      </c>
      <c r="K602" s="46" t="s">
        <v>5284</v>
      </c>
      <c r="L602" s="78" t="s">
        <v>1761</v>
      </c>
      <c r="M602" s="78" t="s">
        <v>1762</v>
      </c>
      <c r="N602" s="78" t="s">
        <v>42</v>
      </c>
      <c r="O602" s="78" t="s">
        <v>1440</v>
      </c>
      <c r="P602" s="78"/>
      <c r="Q602" s="78" t="s">
        <v>50</v>
      </c>
      <c r="R602" s="78" t="s">
        <v>121</v>
      </c>
      <c r="S602" s="46"/>
      <c r="T602" s="46" t="s">
        <v>5285</v>
      </c>
      <c r="U602" s="46" t="s">
        <v>5285</v>
      </c>
      <c r="V602" s="46" t="s">
        <v>5286</v>
      </c>
      <c r="W602" s="78" t="s">
        <v>5287</v>
      </c>
      <c r="X602" s="78" t="s">
        <v>117</v>
      </c>
      <c r="Y602" s="78" t="s">
        <v>117</v>
      </c>
      <c r="Z602" s="78" t="s">
        <v>117</v>
      </c>
      <c r="AA602" s="78" t="s">
        <v>121</v>
      </c>
      <c r="AB602" s="78">
        <v>5.0</v>
      </c>
      <c r="AC602" s="78" t="s">
        <v>117</v>
      </c>
      <c r="AD602" s="78" t="s">
        <v>5288</v>
      </c>
      <c r="AE602" s="78" t="s">
        <v>117</v>
      </c>
      <c r="AF602" s="78"/>
      <c r="AG602" s="78" t="s">
        <v>117</v>
      </c>
      <c r="AH602" s="78"/>
      <c r="AI602" s="78" t="s">
        <v>117</v>
      </c>
      <c r="AJ602" s="78" t="s">
        <v>117</v>
      </c>
      <c r="AK602" s="78" t="s">
        <v>121</v>
      </c>
      <c r="AL602" s="78"/>
      <c r="AM602" s="78" t="s">
        <v>138</v>
      </c>
      <c r="AN602" s="78" t="s">
        <v>121</v>
      </c>
      <c r="AO602" s="79"/>
      <c r="AP602" s="79"/>
      <c r="AQ602" s="78"/>
      <c r="AR602" s="78"/>
      <c r="AS602" s="78"/>
      <c r="AT602" s="78" t="s">
        <v>117</v>
      </c>
      <c r="AU602" s="78"/>
      <c r="AV602" s="78" t="s">
        <v>117</v>
      </c>
      <c r="AW602" s="78"/>
      <c r="AX602" s="79"/>
      <c r="AY602" s="79"/>
      <c r="AZ602" s="79"/>
      <c r="BA602" s="79"/>
      <c r="BB602" s="79"/>
      <c r="BC602" s="80"/>
    </row>
    <row r="603" ht="15.75" customHeight="1">
      <c r="A603" s="46" t="s">
        <v>5289</v>
      </c>
      <c r="B603" s="78"/>
      <c r="C603" s="78">
        <v>37.0</v>
      </c>
      <c r="D603" s="78" t="s">
        <v>1615</v>
      </c>
      <c r="E603" s="78" t="s">
        <v>5290</v>
      </c>
      <c r="F603" s="78" t="str">
        <f t="shared" si="1"/>
        <v>Lathitha Macala</v>
      </c>
      <c r="G603" s="78" t="s">
        <v>1849</v>
      </c>
      <c r="H603" s="78" t="s">
        <v>5291</v>
      </c>
      <c r="I603" s="78" t="s">
        <v>111</v>
      </c>
      <c r="J603" s="78" t="s">
        <v>5292</v>
      </c>
      <c r="K603" s="46" t="s">
        <v>5293</v>
      </c>
      <c r="L603" s="78" t="s">
        <v>114</v>
      </c>
      <c r="M603" s="78" t="s">
        <v>115</v>
      </c>
      <c r="N603" s="78" t="s">
        <v>3</v>
      </c>
      <c r="O603" s="78" t="s">
        <v>207</v>
      </c>
      <c r="P603" s="78"/>
      <c r="Q603" s="78" t="s">
        <v>46</v>
      </c>
      <c r="R603" s="78" t="s">
        <v>121</v>
      </c>
      <c r="S603" s="46"/>
      <c r="T603" s="46" t="s">
        <v>5294</v>
      </c>
      <c r="U603" s="46" t="s">
        <v>5295</v>
      </c>
      <c r="V603" s="46" t="s">
        <v>5296</v>
      </c>
      <c r="W603" s="78" t="s">
        <v>5297</v>
      </c>
      <c r="X603" s="78" t="s">
        <v>117</v>
      </c>
      <c r="Y603" s="78" t="s">
        <v>117</v>
      </c>
      <c r="Z603" s="78" t="s">
        <v>117</v>
      </c>
      <c r="AA603" s="78" t="s">
        <v>121</v>
      </c>
      <c r="AB603" s="78">
        <v>5.0</v>
      </c>
      <c r="AC603" s="78"/>
      <c r="AD603" s="78"/>
      <c r="AE603" s="78"/>
      <c r="AF603" s="78"/>
      <c r="AG603" s="78" t="s">
        <v>121</v>
      </c>
      <c r="AH603" s="78" t="s">
        <v>122</v>
      </c>
      <c r="AI603" s="78" t="s">
        <v>117</v>
      </c>
      <c r="AJ603" s="78" t="s">
        <v>117</v>
      </c>
      <c r="AK603" s="78" t="s">
        <v>117</v>
      </c>
      <c r="AL603" s="78" t="s">
        <v>137</v>
      </c>
      <c r="AM603" s="78" t="s">
        <v>138</v>
      </c>
      <c r="AN603" s="78" t="s">
        <v>117</v>
      </c>
      <c r="AO603" s="78" t="s">
        <v>5298</v>
      </c>
      <c r="AP603" s="79"/>
      <c r="AQ603" s="78"/>
      <c r="AR603" s="78"/>
      <c r="AS603" s="78"/>
      <c r="AT603" s="78" t="s">
        <v>117</v>
      </c>
      <c r="AU603" s="78" t="s">
        <v>117</v>
      </c>
      <c r="AV603" s="78" t="s">
        <v>117</v>
      </c>
      <c r="AW603" s="78"/>
      <c r="AX603" s="79"/>
      <c r="AY603" s="79"/>
      <c r="AZ603" s="79"/>
      <c r="BA603" s="79"/>
      <c r="BB603" s="79"/>
      <c r="BC603" s="80"/>
    </row>
    <row r="604" ht="15.75" customHeight="1">
      <c r="A604" s="46" t="s">
        <v>5299</v>
      </c>
      <c r="B604" s="78"/>
      <c r="C604" s="78">
        <v>38.0</v>
      </c>
      <c r="D604" s="78" t="s">
        <v>5300</v>
      </c>
      <c r="E604" s="78" t="s">
        <v>5301</v>
      </c>
      <c r="F604" s="78" t="str">
        <f t="shared" si="1"/>
        <v>Anam Likhona Mdoti</v>
      </c>
      <c r="G604" s="78" t="s">
        <v>1849</v>
      </c>
      <c r="H604" s="78" t="s">
        <v>5302</v>
      </c>
      <c r="I604" s="78" t="s">
        <v>111</v>
      </c>
      <c r="J604" s="78" t="s">
        <v>2245</v>
      </c>
      <c r="K604" s="46" t="s">
        <v>5303</v>
      </c>
      <c r="L604" s="78" t="s">
        <v>1761</v>
      </c>
      <c r="M604" s="78" t="s">
        <v>1762</v>
      </c>
      <c r="N604" s="78" t="s">
        <v>42</v>
      </c>
      <c r="O604" s="78" t="s">
        <v>948</v>
      </c>
      <c r="P604" s="78"/>
      <c r="Q604" s="78" t="s">
        <v>50</v>
      </c>
      <c r="R604" s="78" t="s">
        <v>121</v>
      </c>
      <c r="S604" s="46"/>
      <c r="T604" s="46" t="s">
        <v>5304</v>
      </c>
      <c r="U604" s="46"/>
      <c r="V604" s="46" t="s">
        <v>5305</v>
      </c>
      <c r="W604" s="78" t="s">
        <v>5306</v>
      </c>
      <c r="X604" s="78" t="s">
        <v>117</v>
      </c>
      <c r="Y604" s="78" t="s">
        <v>121</v>
      </c>
      <c r="Z604" s="78" t="s">
        <v>117</v>
      </c>
      <c r="AA604" s="78" t="s">
        <v>121</v>
      </c>
      <c r="AB604" s="78">
        <v>6.0</v>
      </c>
      <c r="AC604" s="78" t="s">
        <v>121</v>
      </c>
      <c r="AD604" s="78"/>
      <c r="AE604" s="78" t="s">
        <v>121</v>
      </c>
      <c r="AF604" s="78"/>
      <c r="AG604" s="78" t="s">
        <v>121</v>
      </c>
      <c r="AH604" s="78"/>
      <c r="AI604" s="78" t="s">
        <v>117</v>
      </c>
      <c r="AJ604" s="78" t="s">
        <v>121</v>
      </c>
      <c r="AK604" s="78" t="s">
        <v>117</v>
      </c>
      <c r="AL604" s="78" t="s">
        <v>137</v>
      </c>
      <c r="AM604" s="78" t="s">
        <v>221</v>
      </c>
      <c r="AN604" s="78" t="s">
        <v>117</v>
      </c>
      <c r="AO604" s="78" t="s">
        <v>5307</v>
      </c>
      <c r="AP604" s="79"/>
      <c r="AQ604" s="78"/>
      <c r="AR604" s="78"/>
      <c r="AS604" s="78"/>
      <c r="AT604" s="78" t="s">
        <v>117</v>
      </c>
      <c r="AU604" s="78"/>
      <c r="AV604" s="78" t="s">
        <v>117</v>
      </c>
      <c r="AW604" s="78"/>
      <c r="AX604" s="79"/>
      <c r="AY604" s="79"/>
      <c r="AZ604" s="79"/>
      <c r="BA604" s="79"/>
      <c r="BB604" s="79"/>
      <c r="BC604" s="80"/>
    </row>
    <row r="605" ht="15.75" customHeight="1">
      <c r="A605" s="46" t="s">
        <v>5308</v>
      </c>
      <c r="B605" s="78"/>
      <c r="C605" s="78">
        <v>36.0</v>
      </c>
      <c r="D605" s="78" t="s">
        <v>5309</v>
      </c>
      <c r="E605" s="78" t="s">
        <v>5310</v>
      </c>
      <c r="F605" s="78" t="str">
        <f t="shared" si="1"/>
        <v>Inganathi Pearl Madwara</v>
      </c>
      <c r="G605" s="78" t="s">
        <v>1849</v>
      </c>
      <c r="H605" s="78" t="s">
        <v>5311</v>
      </c>
      <c r="I605" s="78" t="s">
        <v>111</v>
      </c>
      <c r="J605" s="78" t="s">
        <v>1315</v>
      </c>
      <c r="K605" s="46" t="s">
        <v>5312</v>
      </c>
      <c r="L605" s="78" t="s">
        <v>114</v>
      </c>
      <c r="M605" s="78" t="s">
        <v>115</v>
      </c>
      <c r="N605" s="78" t="s">
        <v>3</v>
      </c>
      <c r="O605" s="78" t="s">
        <v>362</v>
      </c>
      <c r="P605" s="78"/>
      <c r="Q605" s="78" t="s">
        <v>46</v>
      </c>
      <c r="R605" s="78" t="s">
        <v>121</v>
      </c>
      <c r="S605" s="46"/>
      <c r="T605" s="46" t="s">
        <v>5313</v>
      </c>
      <c r="U605" s="46" t="s">
        <v>5314</v>
      </c>
      <c r="V605" s="46" t="s">
        <v>5313</v>
      </c>
      <c r="W605" s="78" t="s">
        <v>5315</v>
      </c>
      <c r="X605" s="78" t="s">
        <v>117</v>
      </c>
      <c r="Y605" s="78" t="s">
        <v>117</v>
      </c>
      <c r="Z605" s="78" t="s">
        <v>117</v>
      </c>
      <c r="AA605" s="78" t="s">
        <v>121</v>
      </c>
      <c r="AB605" s="78">
        <v>7.0</v>
      </c>
      <c r="AC605" s="78" t="s">
        <v>117</v>
      </c>
      <c r="AD605" s="78" t="s">
        <v>261</v>
      </c>
      <c r="AE605" s="78" t="s">
        <v>121</v>
      </c>
      <c r="AF605" s="78" t="s">
        <v>1898</v>
      </c>
      <c r="AG605" s="78" t="s">
        <v>121</v>
      </c>
      <c r="AH605" s="78" t="s">
        <v>122</v>
      </c>
      <c r="AI605" s="78" t="s">
        <v>117</v>
      </c>
      <c r="AJ605" s="78" t="s">
        <v>121</v>
      </c>
      <c r="AK605" s="78" t="s">
        <v>121</v>
      </c>
      <c r="AL605" s="78" t="s">
        <v>122</v>
      </c>
      <c r="AM605" s="78" t="s">
        <v>138</v>
      </c>
      <c r="AN605" s="78" t="s">
        <v>117</v>
      </c>
      <c r="AO605" s="78" t="s">
        <v>23</v>
      </c>
      <c r="AP605" s="79"/>
      <c r="AQ605" s="78"/>
      <c r="AR605" s="78"/>
      <c r="AS605" s="78"/>
      <c r="AT605" s="78" t="s">
        <v>117</v>
      </c>
      <c r="AU605" s="78" t="s">
        <v>117</v>
      </c>
      <c r="AV605" s="78" t="s">
        <v>117</v>
      </c>
      <c r="AW605" s="78"/>
      <c r="AX605" s="79"/>
      <c r="AY605" s="79"/>
      <c r="AZ605" s="79"/>
      <c r="BA605" s="79"/>
      <c r="BB605" s="79"/>
      <c r="BC605" s="80"/>
    </row>
    <row r="606" ht="15.75" customHeight="1">
      <c r="A606" s="46" t="s">
        <v>5316</v>
      </c>
      <c r="B606" s="78"/>
      <c r="C606" s="78">
        <v>35.0</v>
      </c>
      <c r="D606" s="78" t="s">
        <v>3596</v>
      </c>
      <c r="E606" s="78" t="s">
        <v>5317</v>
      </c>
      <c r="F606" s="78" t="str">
        <f t="shared" si="1"/>
        <v>Yolanda Mkele</v>
      </c>
      <c r="G606" s="78" t="s">
        <v>1849</v>
      </c>
      <c r="H606" s="78" t="s">
        <v>5318</v>
      </c>
      <c r="I606" s="78" t="s">
        <v>111</v>
      </c>
      <c r="J606" s="81">
        <v>39450.0</v>
      </c>
      <c r="K606" s="46" t="s">
        <v>5319</v>
      </c>
      <c r="L606" s="78" t="s">
        <v>1761</v>
      </c>
      <c r="M606" s="78" t="s">
        <v>1762</v>
      </c>
      <c r="N606" s="78" t="s">
        <v>42</v>
      </c>
      <c r="O606" s="78" t="s">
        <v>2748</v>
      </c>
      <c r="P606" s="78"/>
      <c r="Q606" s="78" t="s">
        <v>50</v>
      </c>
      <c r="R606" s="78" t="s">
        <v>121</v>
      </c>
      <c r="S606" s="46"/>
      <c r="T606" s="46" t="s">
        <v>5320</v>
      </c>
      <c r="U606" s="46" t="s">
        <v>5321</v>
      </c>
      <c r="V606" s="46" t="s">
        <v>5321</v>
      </c>
      <c r="W606" s="78" t="s">
        <v>5322</v>
      </c>
      <c r="X606" s="78" t="s">
        <v>117</v>
      </c>
      <c r="Y606" s="78" t="s">
        <v>117</v>
      </c>
      <c r="Z606" s="78" t="s">
        <v>121</v>
      </c>
      <c r="AA606" s="78" t="s">
        <v>117</v>
      </c>
      <c r="AB606" s="78">
        <v>3.0</v>
      </c>
      <c r="AC606" s="78" t="s">
        <v>117</v>
      </c>
      <c r="AD606" s="78" t="s">
        <v>5323</v>
      </c>
      <c r="AE606" s="78" t="s">
        <v>117</v>
      </c>
      <c r="AF606" s="78" t="s">
        <v>4889</v>
      </c>
      <c r="AG606" s="78" t="s">
        <v>121</v>
      </c>
      <c r="AH606" s="78"/>
      <c r="AI606" s="78" t="s">
        <v>117</v>
      </c>
      <c r="AJ606" s="78" t="s">
        <v>117</v>
      </c>
      <c r="AK606" s="78" t="s">
        <v>121</v>
      </c>
      <c r="AL606" s="78" t="s">
        <v>122</v>
      </c>
      <c r="AM606" s="78" t="s">
        <v>138</v>
      </c>
      <c r="AN606" s="78" t="s">
        <v>117</v>
      </c>
      <c r="AO606" s="78" t="s">
        <v>5324</v>
      </c>
      <c r="AP606" s="79"/>
      <c r="AQ606" s="78"/>
      <c r="AR606" s="78"/>
      <c r="AS606" s="78"/>
      <c r="AT606" s="78" t="s">
        <v>117</v>
      </c>
      <c r="AU606" s="78"/>
      <c r="AV606" s="78" t="s">
        <v>117</v>
      </c>
      <c r="AW606" s="78"/>
      <c r="AX606" s="79"/>
      <c r="AY606" s="79"/>
      <c r="AZ606" s="79"/>
      <c r="BA606" s="79"/>
      <c r="BB606" s="79"/>
      <c r="BC606" s="80"/>
    </row>
    <row r="607" ht="15.75" customHeight="1">
      <c r="A607" s="46" t="s">
        <v>5325</v>
      </c>
      <c r="B607" s="78"/>
      <c r="C607" s="78">
        <v>37.0</v>
      </c>
      <c r="D607" s="78" t="s">
        <v>3024</v>
      </c>
      <c r="E607" s="78" t="s">
        <v>5326</v>
      </c>
      <c r="F607" s="78" t="str">
        <f t="shared" si="1"/>
        <v>Sinethemba Mnguni</v>
      </c>
      <c r="G607" s="78" t="s">
        <v>1849</v>
      </c>
      <c r="H607" s="78" t="s">
        <v>5327</v>
      </c>
      <c r="I607" s="78" t="s">
        <v>111</v>
      </c>
      <c r="J607" s="81">
        <v>39211.0</v>
      </c>
      <c r="K607" s="46" t="s">
        <v>5328</v>
      </c>
      <c r="L607" s="78" t="s">
        <v>1761</v>
      </c>
      <c r="M607" s="78" t="s">
        <v>1762</v>
      </c>
      <c r="N607" s="78" t="s">
        <v>42</v>
      </c>
      <c r="O607" s="78" t="s">
        <v>948</v>
      </c>
      <c r="P607" s="78"/>
      <c r="Q607" s="78" t="s">
        <v>50</v>
      </c>
      <c r="R607" s="78" t="s">
        <v>121</v>
      </c>
      <c r="S607" s="46"/>
      <c r="T607" s="46" t="s">
        <v>5329</v>
      </c>
      <c r="U607" s="46" t="s">
        <v>5329</v>
      </c>
      <c r="V607" s="46" t="s">
        <v>5330</v>
      </c>
      <c r="W607" s="78" t="s">
        <v>5331</v>
      </c>
      <c r="X607" s="78" t="s">
        <v>117</v>
      </c>
      <c r="Y607" s="78" t="s">
        <v>117</v>
      </c>
      <c r="Z607" s="78" t="s">
        <v>117</v>
      </c>
      <c r="AA607" s="78" t="s">
        <v>121</v>
      </c>
      <c r="AB607" s="78">
        <v>5.0</v>
      </c>
      <c r="AC607" s="78" t="s">
        <v>117</v>
      </c>
      <c r="AD607" s="78" t="s">
        <v>512</v>
      </c>
      <c r="AE607" s="78" t="s">
        <v>121</v>
      </c>
      <c r="AF607" s="78"/>
      <c r="AG607" s="78" t="s">
        <v>121</v>
      </c>
      <c r="AH607" s="78" t="s">
        <v>5332</v>
      </c>
      <c r="AI607" s="78" t="s">
        <v>117</v>
      </c>
      <c r="AJ607" s="78" t="s">
        <v>121</v>
      </c>
      <c r="AK607" s="78" t="s">
        <v>117</v>
      </c>
      <c r="AL607" s="78" t="s">
        <v>137</v>
      </c>
      <c r="AM607" s="78" t="s">
        <v>221</v>
      </c>
      <c r="AN607" s="78" t="s">
        <v>117</v>
      </c>
      <c r="AO607" s="79"/>
      <c r="AP607" s="79"/>
      <c r="AQ607" s="78"/>
      <c r="AR607" s="78"/>
      <c r="AS607" s="78"/>
      <c r="AT607" s="78" t="s">
        <v>117</v>
      </c>
      <c r="AU607" s="78"/>
      <c r="AV607" s="78" t="s">
        <v>117</v>
      </c>
      <c r="AW607" s="78"/>
      <c r="AX607" s="79"/>
      <c r="AY607" s="79"/>
      <c r="AZ607" s="79"/>
      <c r="BA607" s="79"/>
      <c r="BB607" s="79"/>
      <c r="BC607" s="80"/>
    </row>
    <row r="608" ht="15.75" customHeight="1">
      <c r="A608" s="46" t="s">
        <v>5333</v>
      </c>
      <c r="B608" s="78"/>
      <c r="C608" s="78">
        <v>36.0</v>
      </c>
      <c r="D608" s="78" t="s">
        <v>5334</v>
      </c>
      <c r="E608" s="78" t="s">
        <v>5335</v>
      </c>
      <c r="F608" s="78" t="str">
        <f t="shared" si="1"/>
        <v>Likhaya Prince Ngceno</v>
      </c>
      <c r="G608" s="78" t="s">
        <v>1849</v>
      </c>
      <c r="H608" s="78" t="s">
        <v>5336</v>
      </c>
      <c r="I608" s="78" t="s">
        <v>163</v>
      </c>
      <c r="J608" s="81">
        <v>38847.0</v>
      </c>
      <c r="K608" s="46" t="s">
        <v>5337</v>
      </c>
      <c r="L608" s="78" t="s">
        <v>1761</v>
      </c>
      <c r="M608" s="78" t="s">
        <v>1762</v>
      </c>
      <c r="N608" s="78" t="s">
        <v>42</v>
      </c>
      <c r="O608" s="78" t="s">
        <v>1440</v>
      </c>
      <c r="P608" s="78"/>
      <c r="Q608" s="78" t="s">
        <v>50</v>
      </c>
      <c r="R608" s="78" t="s">
        <v>121</v>
      </c>
      <c r="S608" s="46"/>
      <c r="T608" s="46" t="s">
        <v>5338</v>
      </c>
      <c r="U608" s="46" t="s">
        <v>5339</v>
      </c>
      <c r="V608" s="46" t="s">
        <v>5340</v>
      </c>
      <c r="W608" s="78" t="s">
        <v>5341</v>
      </c>
      <c r="X608" s="78" t="s">
        <v>121</v>
      </c>
      <c r="Y608" s="78" t="s">
        <v>117</v>
      </c>
      <c r="Z608" s="78" t="s">
        <v>121</v>
      </c>
      <c r="AA608" s="78" t="s">
        <v>117</v>
      </c>
      <c r="AB608" s="78">
        <v>2.0</v>
      </c>
      <c r="AC608" s="78" t="s">
        <v>121</v>
      </c>
      <c r="AD608" s="78"/>
      <c r="AE608" s="78" t="s">
        <v>117</v>
      </c>
      <c r="AF608" s="78" t="s">
        <v>340</v>
      </c>
      <c r="AG608" s="78" t="s">
        <v>121</v>
      </c>
      <c r="AH608" s="78"/>
      <c r="AI608" s="78" t="s">
        <v>121</v>
      </c>
      <c r="AJ608" s="78" t="s">
        <v>117</v>
      </c>
      <c r="AK608" s="78" t="s">
        <v>121</v>
      </c>
      <c r="AL608" s="78"/>
      <c r="AM608" s="78" t="s">
        <v>138</v>
      </c>
      <c r="AN608" s="78" t="s">
        <v>121</v>
      </c>
      <c r="AO608" s="79"/>
      <c r="AP608" s="79"/>
      <c r="AQ608" s="78"/>
      <c r="AR608" s="78"/>
      <c r="AS608" s="78"/>
      <c r="AT608" s="78" t="s">
        <v>117</v>
      </c>
      <c r="AU608" s="78"/>
      <c r="AV608" s="78" t="s">
        <v>117</v>
      </c>
      <c r="AW608" s="78"/>
      <c r="AX608" s="79"/>
      <c r="AY608" s="79"/>
      <c r="AZ608" s="79"/>
      <c r="BA608" s="79"/>
      <c r="BB608" s="79"/>
      <c r="BC608" s="80"/>
    </row>
    <row r="609" ht="15.75" customHeight="1">
      <c r="A609" s="46" t="s">
        <v>5342</v>
      </c>
      <c r="B609" s="78"/>
      <c r="C609" s="78">
        <v>37.0</v>
      </c>
      <c r="D609" s="78" t="s">
        <v>5343</v>
      </c>
      <c r="E609" s="78" t="s">
        <v>5344</v>
      </c>
      <c r="F609" s="78" t="str">
        <f t="shared" si="1"/>
        <v>Yanga  Stamper</v>
      </c>
      <c r="G609" s="78" t="s">
        <v>1849</v>
      </c>
      <c r="H609" s="78" t="s">
        <v>5345</v>
      </c>
      <c r="I609" s="78" t="s">
        <v>111</v>
      </c>
      <c r="J609" s="78" t="s">
        <v>5346</v>
      </c>
      <c r="K609" s="46" t="s">
        <v>5347</v>
      </c>
      <c r="L609" s="78" t="s">
        <v>1761</v>
      </c>
      <c r="M609" s="78" t="s">
        <v>1762</v>
      </c>
      <c r="N609" s="78" t="s">
        <v>42</v>
      </c>
      <c r="O609" s="78" t="s">
        <v>2748</v>
      </c>
      <c r="P609" s="78"/>
      <c r="Q609" s="78" t="s">
        <v>50</v>
      </c>
      <c r="R609" s="78" t="s">
        <v>121</v>
      </c>
      <c r="S609" s="46"/>
      <c r="T609" s="46" t="s">
        <v>5348</v>
      </c>
      <c r="U609" s="46" t="s">
        <v>5348</v>
      </c>
      <c r="V609" s="46" t="s">
        <v>5349</v>
      </c>
      <c r="W609" s="78" t="s">
        <v>5350</v>
      </c>
      <c r="X609" s="78" t="s">
        <v>117</v>
      </c>
      <c r="Y609" s="78" t="s">
        <v>117</v>
      </c>
      <c r="Z609" s="78" t="s">
        <v>117</v>
      </c>
      <c r="AA609" s="78" t="s">
        <v>121</v>
      </c>
      <c r="AB609" s="78">
        <v>4.0</v>
      </c>
      <c r="AC609" s="78" t="s">
        <v>117</v>
      </c>
      <c r="AD609" s="78" t="s">
        <v>953</v>
      </c>
      <c r="AE609" s="78" t="s">
        <v>121</v>
      </c>
      <c r="AF609" s="78"/>
      <c r="AG609" s="78"/>
      <c r="AH609" s="78"/>
      <c r="AI609" s="78" t="s">
        <v>117</v>
      </c>
      <c r="AJ609" s="78" t="s">
        <v>121</v>
      </c>
      <c r="AK609" s="78" t="s">
        <v>117</v>
      </c>
      <c r="AL609" s="78" t="s">
        <v>137</v>
      </c>
      <c r="AM609" s="78" t="s">
        <v>138</v>
      </c>
      <c r="AN609" s="78" t="s">
        <v>117</v>
      </c>
      <c r="AO609" s="78" t="s">
        <v>5351</v>
      </c>
      <c r="AP609" s="79"/>
      <c r="AQ609" s="78"/>
      <c r="AR609" s="78"/>
      <c r="AS609" s="78"/>
      <c r="AT609" s="78" t="s">
        <v>117</v>
      </c>
      <c r="AU609" s="78"/>
      <c r="AV609" s="78" t="s">
        <v>117</v>
      </c>
      <c r="AW609" s="78"/>
      <c r="AX609" s="79"/>
      <c r="AY609" s="79"/>
      <c r="AZ609" s="79"/>
      <c r="BA609" s="79"/>
      <c r="BB609" s="79"/>
      <c r="BC609" s="80"/>
    </row>
    <row r="610" ht="15.75" customHeight="1">
      <c r="A610" s="46" t="s">
        <v>5352</v>
      </c>
      <c r="B610" s="78"/>
      <c r="C610" s="78">
        <v>38.0</v>
      </c>
      <c r="D610" s="78" t="s">
        <v>796</v>
      </c>
      <c r="E610" s="78" t="s">
        <v>1168</v>
      </c>
      <c r="F610" s="78" t="str">
        <f t="shared" si="1"/>
        <v>Ayabonga Magqaza</v>
      </c>
      <c r="G610" s="78" t="s">
        <v>1849</v>
      </c>
      <c r="H610" s="78" t="s">
        <v>5353</v>
      </c>
      <c r="I610" s="78" t="s">
        <v>163</v>
      </c>
      <c r="J610" s="78" t="s">
        <v>5354</v>
      </c>
      <c r="K610" s="46" t="s">
        <v>5355</v>
      </c>
      <c r="L610" s="78" t="s">
        <v>114</v>
      </c>
      <c r="M610" s="78" t="s">
        <v>115</v>
      </c>
      <c r="N610" s="78" t="s">
        <v>3</v>
      </c>
      <c r="O610" s="78" t="s">
        <v>437</v>
      </c>
      <c r="P610" s="78"/>
      <c r="Q610" s="78" t="s">
        <v>46</v>
      </c>
      <c r="R610" s="78" t="s">
        <v>117</v>
      </c>
      <c r="S610" s="46"/>
      <c r="T610" s="46" t="s">
        <v>5356</v>
      </c>
      <c r="U610" s="46" t="s">
        <v>5357</v>
      </c>
      <c r="V610" s="46" t="s">
        <v>5358</v>
      </c>
      <c r="W610" s="78" t="s">
        <v>5359</v>
      </c>
      <c r="X610" s="78" t="s">
        <v>117</v>
      </c>
      <c r="Y610" s="78" t="s">
        <v>117</v>
      </c>
      <c r="Z610" s="78" t="s">
        <v>117</v>
      </c>
      <c r="AA610" s="78" t="s">
        <v>121</v>
      </c>
      <c r="AB610" s="78">
        <v>2.0</v>
      </c>
      <c r="AC610" s="78" t="s">
        <v>117</v>
      </c>
      <c r="AD610" s="78"/>
      <c r="AE610" s="78" t="s">
        <v>121</v>
      </c>
      <c r="AF610" s="78" t="s">
        <v>1898</v>
      </c>
      <c r="AG610" s="78" t="s">
        <v>121</v>
      </c>
      <c r="AH610" s="78" t="s">
        <v>122</v>
      </c>
      <c r="AI610" s="78" t="s">
        <v>117</v>
      </c>
      <c r="AJ610" s="78" t="s">
        <v>121</v>
      </c>
      <c r="AK610" s="78" t="s">
        <v>121</v>
      </c>
      <c r="AL610" s="78" t="s">
        <v>122</v>
      </c>
      <c r="AM610" s="78" t="s">
        <v>138</v>
      </c>
      <c r="AN610" s="78" t="s">
        <v>117</v>
      </c>
      <c r="AO610" s="78" t="s">
        <v>5360</v>
      </c>
      <c r="AP610" s="79"/>
      <c r="AQ610" s="78"/>
      <c r="AR610" s="78"/>
      <c r="AS610" s="78"/>
      <c r="AT610" s="78" t="s">
        <v>117</v>
      </c>
      <c r="AU610" s="78" t="s">
        <v>117</v>
      </c>
      <c r="AV610" s="78" t="s">
        <v>117</v>
      </c>
      <c r="AW610" s="78"/>
      <c r="AX610" s="79"/>
      <c r="AY610" s="79"/>
      <c r="AZ610" s="79"/>
      <c r="BA610" s="79"/>
      <c r="BB610" s="79"/>
      <c r="BC610" s="80"/>
    </row>
    <row r="611" ht="15.75" customHeight="1">
      <c r="A611" s="46" t="s">
        <v>5361</v>
      </c>
      <c r="B611" s="78"/>
      <c r="C611" s="78">
        <v>36.0</v>
      </c>
      <c r="D611" s="78" t="s">
        <v>1393</v>
      </c>
      <c r="E611" s="78" t="s">
        <v>2251</v>
      </c>
      <c r="F611" s="78" t="str">
        <f t="shared" si="1"/>
        <v>Iviwe Stofile</v>
      </c>
      <c r="G611" s="78" t="s">
        <v>1849</v>
      </c>
      <c r="H611" s="78" t="s">
        <v>5362</v>
      </c>
      <c r="I611" s="78" t="s">
        <v>111</v>
      </c>
      <c r="J611" s="81">
        <v>39722.0</v>
      </c>
      <c r="K611" s="46" t="s">
        <v>5363</v>
      </c>
      <c r="L611" s="78" t="s">
        <v>1761</v>
      </c>
      <c r="M611" s="78" t="s">
        <v>1762</v>
      </c>
      <c r="N611" s="78" t="s">
        <v>42</v>
      </c>
      <c r="O611" s="78" t="s">
        <v>2748</v>
      </c>
      <c r="P611" s="78"/>
      <c r="Q611" s="78" t="s">
        <v>50</v>
      </c>
      <c r="R611" s="78" t="s">
        <v>121</v>
      </c>
      <c r="S611" s="46"/>
      <c r="T611" s="46" t="s">
        <v>5364</v>
      </c>
      <c r="U611" s="46"/>
      <c r="V611" s="46" t="s">
        <v>5365</v>
      </c>
      <c r="W611" s="78" t="s">
        <v>5366</v>
      </c>
      <c r="X611" s="78" t="s">
        <v>117</v>
      </c>
      <c r="Y611" s="78" t="s">
        <v>117</v>
      </c>
      <c r="Z611" s="78" t="s">
        <v>117</v>
      </c>
      <c r="AA611" s="78" t="s">
        <v>121</v>
      </c>
      <c r="AB611" s="78">
        <v>5.0</v>
      </c>
      <c r="AC611" s="78" t="s">
        <v>117</v>
      </c>
      <c r="AD611" s="78" t="s">
        <v>352</v>
      </c>
      <c r="AE611" s="78" t="s">
        <v>121</v>
      </c>
      <c r="AF611" s="78"/>
      <c r="AG611" s="78"/>
      <c r="AH611" s="78"/>
      <c r="AI611" s="78" t="s">
        <v>117</v>
      </c>
      <c r="AJ611" s="78" t="s">
        <v>121</v>
      </c>
      <c r="AK611" s="78" t="s">
        <v>121</v>
      </c>
      <c r="AL611" s="78" t="s">
        <v>122</v>
      </c>
      <c r="AM611" s="78" t="s">
        <v>221</v>
      </c>
      <c r="AN611" s="78" t="s">
        <v>117</v>
      </c>
      <c r="AO611" s="78" t="s">
        <v>5367</v>
      </c>
      <c r="AP611" s="79"/>
      <c r="AQ611" s="78"/>
      <c r="AR611" s="78"/>
      <c r="AS611" s="78"/>
      <c r="AT611" s="78" t="s">
        <v>117</v>
      </c>
      <c r="AU611" s="78"/>
      <c r="AV611" s="78" t="s">
        <v>117</v>
      </c>
      <c r="AW611" s="78"/>
      <c r="AX611" s="79"/>
      <c r="AY611" s="79"/>
      <c r="AZ611" s="79"/>
      <c r="BA611" s="79"/>
      <c r="BB611" s="79"/>
      <c r="BC611" s="80"/>
    </row>
    <row r="612" ht="15.75" customHeight="1">
      <c r="A612" s="46" t="s">
        <v>5368</v>
      </c>
      <c r="B612" s="78"/>
      <c r="C612" s="78">
        <v>37.0</v>
      </c>
      <c r="D612" s="78" t="s">
        <v>5369</v>
      </c>
      <c r="E612" s="78" t="s">
        <v>5370</v>
      </c>
      <c r="F612" s="78" t="str">
        <f t="shared" si="1"/>
        <v>Aicha Toure</v>
      </c>
      <c r="G612" s="78" t="s">
        <v>1849</v>
      </c>
      <c r="H612" s="78" t="s">
        <v>5371</v>
      </c>
      <c r="I612" s="78" t="s">
        <v>111</v>
      </c>
      <c r="J612" s="78" t="s">
        <v>5372</v>
      </c>
      <c r="K612" s="46" t="s">
        <v>5373</v>
      </c>
      <c r="L612" s="78" t="s">
        <v>1761</v>
      </c>
      <c r="M612" s="78" t="s">
        <v>1762</v>
      </c>
      <c r="N612" s="78" t="s">
        <v>42</v>
      </c>
      <c r="O612" s="78" t="s">
        <v>2748</v>
      </c>
      <c r="P612" s="78"/>
      <c r="Q612" s="78" t="s">
        <v>50</v>
      </c>
      <c r="R612" s="78" t="s">
        <v>121</v>
      </c>
      <c r="S612" s="46"/>
      <c r="T612" s="46" t="s">
        <v>5374</v>
      </c>
      <c r="U612" s="46"/>
      <c r="V612" s="46" t="s">
        <v>5375</v>
      </c>
      <c r="W612" s="78"/>
      <c r="X612" s="78" t="s">
        <v>117</v>
      </c>
      <c r="Y612" s="78" t="s">
        <v>117</v>
      </c>
      <c r="Z612" s="78" t="s">
        <v>117</v>
      </c>
      <c r="AA612" s="78" t="s">
        <v>117</v>
      </c>
      <c r="AB612" s="78">
        <v>5.0</v>
      </c>
      <c r="AC612" s="78" t="s">
        <v>117</v>
      </c>
      <c r="AD612" s="78" t="s">
        <v>340</v>
      </c>
      <c r="AE612" s="78" t="s">
        <v>117</v>
      </c>
      <c r="AF612" s="78" t="s">
        <v>340</v>
      </c>
      <c r="AG612" s="78" t="s">
        <v>117</v>
      </c>
      <c r="AH612" s="78" t="s">
        <v>5376</v>
      </c>
      <c r="AI612" s="78" t="s">
        <v>117</v>
      </c>
      <c r="AJ612" s="78" t="s">
        <v>117</v>
      </c>
      <c r="AK612" s="78"/>
      <c r="AL612" s="78"/>
      <c r="AM612" s="78" t="s">
        <v>138</v>
      </c>
      <c r="AN612" s="78" t="s">
        <v>117</v>
      </c>
      <c r="AO612" s="78" t="s">
        <v>5377</v>
      </c>
      <c r="AP612" s="79"/>
      <c r="AQ612" s="78"/>
      <c r="AR612" s="78"/>
      <c r="AS612" s="78"/>
      <c r="AT612" s="78" t="s">
        <v>117</v>
      </c>
      <c r="AU612" s="78"/>
      <c r="AV612" s="78" t="s">
        <v>117</v>
      </c>
      <c r="AW612" s="78"/>
      <c r="AX612" s="79"/>
      <c r="AY612" s="79"/>
      <c r="AZ612" s="79"/>
      <c r="BA612" s="79"/>
      <c r="BB612" s="79"/>
      <c r="BC612" s="80"/>
    </row>
    <row r="613" ht="15.75" customHeight="1">
      <c r="A613" s="46" t="s">
        <v>5378</v>
      </c>
      <c r="B613" s="78"/>
      <c r="C613" s="78">
        <v>36.0</v>
      </c>
      <c r="D613" s="78" t="s">
        <v>5379</v>
      </c>
      <c r="E613" s="78" t="s">
        <v>5380</v>
      </c>
      <c r="F613" s="78" t="str">
        <f t="shared" si="1"/>
        <v>Cwenga Xiphu</v>
      </c>
      <c r="G613" s="78" t="s">
        <v>1849</v>
      </c>
      <c r="H613" s="78" t="s">
        <v>5381</v>
      </c>
      <c r="I613" s="78" t="s">
        <v>163</v>
      </c>
      <c r="J613" s="78" t="s">
        <v>5382</v>
      </c>
      <c r="K613" s="46" t="s">
        <v>5383</v>
      </c>
      <c r="L613" s="78" t="s">
        <v>1761</v>
      </c>
      <c r="M613" s="78" t="s">
        <v>1762</v>
      </c>
      <c r="N613" s="78" t="s">
        <v>42</v>
      </c>
      <c r="O613" s="78" t="s">
        <v>3745</v>
      </c>
      <c r="P613" s="78"/>
      <c r="Q613" s="78" t="s">
        <v>50</v>
      </c>
      <c r="R613" s="78" t="s">
        <v>121</v>
      </c>
      <c r="S613" s="46"/>
      <c r="T613" s="46" t="s">
        <v>5384</v>
      </c>
      <c r="U613" s="46" t="s">
        <v>5385</v>
      </c>
      <c r="V613" s="46" t="s">
        <v>5386</v>
      </c>
      <c r="W613" s="78" t="s">
        <v>5387</v>
      </c>
      <c r="X613" s="78" t="s">
        <v>117</v>
      </c>
      <c r="Y613" s="78" t="s">
        <v>117</v>
      </c>
      <c r="Z613" s="78" t="s">
        <v>117</v>
      </c>
      <c r="AA613" s="78" t="s">
        <v>121</v>
      </c>
      <c r="AB613" s="78">
        <v>5.0</v>
      </c>
      <c r="AC613" s="78" t="s">
        <v>121</v>
      </c>
      <c r="AD613" s="78"/>
      <c r="AE613" s="78" t="s">
        <v>117</v>
      </c>
      <c r="AF613" s="78"/>
      <c r="AG613" s="78"/>
      <c r="AH613" s="78"/>
      <c r="AI613" s="78" t="s">
        <v>117</v>
      </c>
      <c r="AJ613" s="78" t="s">
        <v>121</v>
      </c>
      <c r="AK613" s="78" t="s">
        <v>121</v>
      </c>
      <c r="AL613" s="78" t="s">
        <v>122</v>
      </c>
      <c r="AM613" s="78" t="s">
        <v>354</v>
      </c>
      <c r="AN613" s="78" t="s">
        <v>117</v>
      </c>
      <c r="AO613" s="78" t="s">
        <v>5388</v>
      </c>
      <c r="AP613" s="79"/>
      <c r="AQ613" s="78"/>
      <c r="AR613" s="78"/>
      <c r="AS613" s="78"/>
      <c r="AT613" s="78" t="s">
        <v>117</v>
      </c>
      <c r="AU613" s="78"/>
      <c r="AV613" s="78" t="s">
        <v>121</v>
      </c>
      <c r="AW613" s="78"/>
      <c r="AX613" s="79"/>
      <c r="AY613" s="79"/>
      <c r="AZ613" s="79"/>
      <c r="BA613" s="79"/>
      <c r="BB613" s="79"/>
      <c r="BC613" s="80"/>
    </row>
    <row r="614" ht="15.75" customHeight="1">
      <c r="A614" s="46" t="s">
        <v>5389</v>
      </c>
      <c r="B614" s="78"/>
      <c r="C614" s="78">
        <v>37.0</v>
      </c>
      <c r="D614" s="78" t="s">
        <v>5390</v>
      </c>
      <c r="E614" s="78" t="s">
        <v>5391</v>
      </c>
      <c r="F614" s="78" t="str">
        <f t="shared" si="1"/>
        <v>Tairiq Ahmed</v>
      </c>
      <c r="G614" s="78" t="s">
        <v>1849</v>
      </c>
      <c r="H614" s="78" t="s">
        <v>5392</v>
      </c>
      <c r="I614" s="78" t="s">
        <v>163</v>
      </c>
      <c r="J614" s="78" t="s">
        <v>4657</v>
      </c>
      <c r="K614" s="46" t="s">
        <v>5393</v>
      </c>
      <c r="L614" s="78" t="s">
        <v>472</v>
      </c>
      <c r="M614" s="78" t="s">
        <v>473</v>
      </c>
      <c r="N614" s="78" t="s">
        <v>3</v>
      </c>
      <c r="O614" s="78" t="s">
        <v>948</v>
      </c>
      <c r="P614" s="78"/>
      <c r="Q614" s="78" t="s">
        <v>50</v>
      </c>
      <c r="R614" s="78" t="s">
        <v>121</v>
      </c>
      <c r="S614" s="46"/>
      <c r="T614" s="46" t="s">
        <v>5394</v>
      </c>
      <c r="U614" s="46" t="s">
        <v>5394</v>
      </c>
      <c r="V614" s="46" t="s">
        <v>5395</v>
      </c>
      <c r="W614" s="78" t="s">
        <v>5396</v>
      </c>
      <c r="X614" s="78" t="s">
        <v>117</v>
      </c>
      <c r="Y614" s="78" t="s">
        <v>117</v>
      </c>
      <c r="Z614" s="78" t="s">
        <v>117</v>
      </c>
      <c r="AA614" s="78" t="s">
        <v>121</v>
      </c>
      <c r="AB614" s="78">
        <v>4.0</v>
      </c>
      <c r="AC614" s="78" t="s">
        <v>117</v>
      </c>
      <c r="AD614" s="78" t="s">
        <v>5397</v>
      </c>
      <c r="AE614" s="78" t="s">
        <v>121</v>
      </c>
      <c r="AF614" s="78"/>
      <c r="AG614" s="78" t="s">
        <v>121</v>
      </c>
      <c r="AH614" s="78"/>
      <c r="AI614" s="78" t="s">
        <v>117</v>
      </c>
      <c r="AJ614" s="78" t="s">
        <v>121</v>
      </c>
      <c r="AK614" s="78" t="s">
        <v>121</v>
      </c>
      <c r="AL614" s="78"/>
      <c r="AM614" s="78" t="s">
        <v>123</v>
      </c>
      <c r="AN614" s="78" t="s">
        <v>117</v>
      </c>
      <c r="AO614" s="78" t="s">
        <v>5398</v>
      </c>
      <c r="AP614" s="78" t="s">
        <v>5399</v>
      </c>
      <c r="AQ614" s="78"/>
      <c r="AR614" s="78"/>
      <c r="AS614" s="78"/>
      <c r="AT614" s="78" t="s">
        <v>117</v>
      </c>
      <c r="AU614" s="78"/>
      <c r="AV614" s="78" t="s">
        <v>117</v>
      </c>
      <c r="AW614" s="78"/>
      <c r="AX614" s="79"/>
      <c r="AY614" s="79"/>
      <c r="AZ614" s="79"/>
      <c r="BA614" s="79"/>
      <c r="BB614" s="79"/>
      <c r="BC614" s="80"/>
    </row>
    <row r="615" ht="15.75" customHeight="1">
      <c r="A615" s="46" t="s">
        <v>5400</v>
      </c>
      <c r="B615" s="78"/>
      <c r="C615" s="78">
        <v>36.0</v>
      </c>
      <c r="D615" s="78" t="s">
        <v>5401</v>
      </c>
      <c r="E615" s="78" t="s">
        <v>5402</v>
      </c>
      <c r="F615" s="78" t="str">
        <f t="shared" si="1"/>
        <v>Lee-Ann Zoetland</v>
      </c>
      <c r="G615" s="78" t="s">
        <v>1849</v>
      </c>
      <c r="H615" s="78" t="s">
        <v>5403</v>
      </c>
      <c r="I615" s="78" t="s">
        <v>111</v>
      </c>
      <c r="J615" s="81">
        <v>38877.0</v>
      </c>
      <c r="K615" s="46" t="s">
        <v>5404</v>
      </c>
      <c r="L615" s="78" t="s">
        <v>1761</v>
      </c>
      <c r="M615" s="78" t="s">
        <v>1762</v>
      </c>
      <c r="N615" s="78" t="s">
        <v>42</v>
      </c>
      <c r="O615" s="78" t="s">
        <v>1440</v>
      </c>
      <c r="P615" s="78"/>
      <c r="Q615" s="78" t="s">
        <v>50</v>
      </c>
      <c r="R615" s="78" t="s">
        <v>121</v>
      </c>
      <c r="S615" s="46"/>
      <c r="T615" s="46" t="s">
        <v>5405</v>
      </c>
      <c r="U615" s="46" t="s">
        <v>5406</v>
      </c>
      <c r="V615" s="46" t="s">
        <v>5407</v>
      </c>
      <c r="W615" s="78" t="s">
        <v>5408</v>
      </c>
      <c r="X615" s="78" t="s">
        <v>117</v>
      </c>
      <c r="Y615" s="78" t="s">
        <v>121</v>
      </c>
      <c r="Z615" s="78" t="s">
        <v>121</v>
      </c>
      <c r="AA615" s="78" t="s">
        <v>121</v>
      </c>
      <c r="AB615" s="78">
        <v>8.0</v>
      </c>
      <c r="AC615" s="78" t="s">
        <v>121</v>
      </c>
      <c r="AD615" s="78"/>
      <c r="AE615" s="78"/>
      <c r="AF615" s="78"/>
      <c r="AG615" s="78" t="s">
        <v>117</v>
      </c>
      <c r="AH615" s="78" t="s">
        <v>5409</v>
      </c>
      <c r="AI615" s="78" t="s">
        <v>121</v>
      </c>
      <c r="AJ615" s="78" t="s">
        <v>121</v>
      </c>
      <c r="AK615" s="78" t="s">
        <v>121</v>
      </c>
      <c r="AL615" s="78" t="s">
        <v>122</v>
      </c>
      <c r="AM615" s="78" t="s">
        <v>138</v>
      </c>
      <c r="AN615" s="78" t="s">
        <v>121</v>
      </c>
      <c r="AO615" s="79"/>
      <c r="AP615" s="79"/>
      <c r="AQ615" s="78"/>
      <c r="AR615" s="78"/>
      <c r="AS615" s="78"/>
      <c r="AT615" s="78" t="s">
        <v>117</v>
      </c>
      <c r="AU615" s="78"/>
      <c r="AV615" s="78" t="s">
        <v>117</v>
      </c>
      <c r="AW615" s="78"/>
      <c r="AX615" s="79"/>
      <c r="AY615" s="79"/>
      <c r="AZ615" s="79"/>
      <c r="BA615" s="79"/>
      <c r="BB615" s="79"/>
      <c r="BC615" s="80"/>
    </row>
    <row r="616" ht="15.75" customHeight="1">
      <c r="A616" s="46" t="s">
        <v>5410</v>
      </c>
      <c r="B616" s="78"/>
      <c r="C616" s="78">
        <v>36.0</v>
      </c>
      <c r="D616" s="78" t="s">
        <v>4112</v>
      </c>
      <c r="E616" s="78" t="s">
        <v>5411</v>
      </c>
      <c r="F616" s="78" t="str">
        <f t="shared" si="1"/>
        <v>Akhanani Mashiqana</v>
      </c>
      <c r="G616" s="78" t="s">
        <v>1849</v>
      </c>
      <c r="H616" s="78" t="s">
        <v>5412</v>
      </c>
      <c r="I616" s="78" t="s">
        <v>163</v>
      </c>
      <c r="J616" s="82">
        <v>39367.0</v>
      </c>
      <c r="K616" s="46" t="s">
        <v>5413</v>
      </c>
      <c r="L616" s="78" t="s">
        <v>114</v>
      </c>
      <c r="M616" s="78" t="s">
        <v>115</v>
      </c>
      <c r="N616" s="78" t="s">
        <v>3</v>
      </c>
      <c r="O616" s="78" t="s">
        <v>362</v>
      </c>
      <c r="P616" s="78"/>
      <c r="Q616" s="78" t="s">
        <v>46</v>
      </c>
      <c r="R616" s="78" t="s">
        <v>121</v>
      </c>
      <c r="S616" s="46"/>
      <c r="T616" s="46" t="s">
        <v>5414</v>
      </c>
      <c r="U616" s="46" t="s">
        <v>5414</v>
      </c>
      <c r="V616" s="46" t="s">
        <v>5415</v>
      </c>
      <c r="W616" s="78" t="s">
        <v>5416</v>
      </c>
      <c r="X616" s="78" t="s">
        <v>117</v>
      </c>
      <c r="Y616" s="78" t="s">
        <v>117</v>
      </c>
      <c r="Z616" s="78" t="s">
        <v>117</v>
      </c>
      <c r="AA616" s="78" t="s">
        <v>117</v>
      </c>
      <c r="AB616" s="78">
        <v>4.0</v>
      </c>
      <c r="AC616" s="78" t="s">
        <v>121</v>
      </c>
      <c r="AD616" s="78" t="s">
        <v>1898</v>
      </c>
      <c r="AE616" s="78" t="s">
        <v>121</v>
      </c>
      <c r="AF616" s="78" t="s">
        <v>1898</v>
      </c>
      <c r="AG616" s="78" t="s">
        <v>121</v>
      </c>
      <c r="AH616" s="78" t="s">
        <v>122</v>
      </c>
      <c r="AI616" s="78" t="s">
        <v>117</v>
      </c>
      <c r="AJ616" s="78" t="s">
        <v>117</v>
      </c>
      <c r="AK616" s="78" t="s">
        <v>117</v>
      </c>
      <c r="AL616" s="78" t="s">
        <v>137</v>
      </c>
      <c r="AM616" s="78" t="s">
        <v>138</v>
      </c>
      <c r="AN616" s="78" t="s">
        <v>121</v>
      </c>
      <c r="AO616" s="79"/>
      <c r="AP616" s="79"/>
      <c r="AQ616" s="78"/>
      <c r="AR616" s="78"/>
      <c r="AS616" s="78"/>
      <c r="AT616" s="78" t="s">
        <v>117</v>
      </c>
      <c r="AU616" s="78" t="s">
        <v>117</v>
      </c>
      <c r="AV616" s="78" t="s">
        <v>117</v>
      </c>
      <c r="AW616" s="78"/>
      <c r="AX616" s="79"/>
      <c r="AY616" s="79"/>
      <c r="AZ616" s="79"/>
      <c r="BA616" s="79"/>
      <c r="BB616" s="79"/>
      <c r="BC616" s="80"/>
    </row>
    <row r="617" ht="15.75" customHeight="1">
      <c r="A617" s="46" t="s">
        <v>5417</v>
      </c>
      <c r="B617" s="78"/>
      <c r="C617" s="78">
        <v>38.0</v>
      </c>
      <c r="D617" s="78" t="s">
        <v>5418</v>
      </c>
      <c r="E617" s="78" t="s">
        <v>5419</v>
      </c>
      <c r="F617" s="78" t="str">
        <f t="shared" si="1"/>
        <v>Sinesihle Izabel Mathomane</v>
      </c>
      <c r="G617" s="78" t="s">
        <v>1849</v>
      </c>
      <c r="H617" s="78" t="s">
        <v>5420</v>
      </c>
      <c r="I617" s="78" t="s">
        <v>111</v>
      </c>
      <c r="J617" s="78" t="s">
        <v>5421</v>
      </c>
      <c r="K617" s="46" t="s">
        <v>5422</v>
      </c>
      <c r="L617" s="78" t="s">
        <v>114</v>
      </c>
      <c r="M617" s="78" t="s">
        <v>115</v>
      </c>
      <c r="N617" s="78" t="s">
        <v>3</v>
      </c>
      <c r="O617" s="78" t="s">
        <v>207</v>
      </c>
      <c r="P617" s="78"/>
      <c r="Q617" s="78" t="s">
        <v>46</v>
      </c>
      <c r="R617" s="78" t="s">
        <v>121</v>
      </c>
      <c r="S617" s="46"/>
      <c r="T617" s="46" t="s">
        <v>5423</v>
      </c>
      <c r="U617" s="46" t="s">
        <v>5423</v>
      </c>
      <c r="V617" s="46"/>
      <c r="W617" s="78" t="s">
        <v>5424</v>
      </c>
      <c r="X617" s="78" t="s">
        <v>117</v>
      </c>
      <c r="Y617" s="78" t="s">
        <v>117</v>
      </c>
      <c r="Z617" s="78" t="s">
        <v>117</v>
      </c>
      <c r="AA617" s="78" t="s">
        <v>121</v>
      </c>
      <c r="AB617" s="78">
        <v>4.0</v>
      </c>
      <c r="AC617" s="78" t="s">
        <v>121</v>
      </c>
      <c r="AD617" s="78" t="s">
        <v>1898</v>
      </c>
      <c r="AE617" s="78" t="s">
        <v>121</v>
      </c>
      <c r="AF617" s="78" t="s">
        <v>1898</v>
      </c>
      <c r="AG617" s="78" t="s">
        <v>121</v>
      </c>
      <c r="AH617" s="78" t="s">
        <v>122</v>
      </c>
      <c r="AI617" s="78" t="s">
        <v>117</v>
      </c>
      <c r="AJ617" s="78" t="s">
        <v>121</v>
      </c>
      <c r="AK617" s="78" t="s">
        <v>117</v>
      </c>
      <c r="AL617" s="78" t="s">
        <v>137</v>
      </c>
      <c r="AM617" s="78" t="s">
        <v>221</v>
      </c>
      <c r="AN617" s="78" t="s">
        <v>117</v>
      </c>
      <c r="AO617" s="79"/>
      <c r="AP617" s="79"/>
      <c r="AQ617" s="78"/>
      <c r="AR617" s="78"/>
      <c r="AS617" s="78"/>
      <c r="AT617" s="78" t="s">
        <v>117</v>
      </c>
      <c r="AU617" s="78" t="s">
        <v>117</v>
      </c>
      <c r="AV617" s="78" t="s">
        <v>117</v>
      </c>
      <c r="AW617" s="78"/>
      <c r="AX617" s="79"/>
      <c r="AY617" s="79"/>
      <c r="AZ617" s="79"/>
      <c r="BA617" s="79"/>
      <c r="BB617" s="79"/>
      <c r="BC617" s="80"/>
    </row>
    <row r="618" ht="15.75" customHeight="1">
      <c r="A618" s="46" t="s">
        <v>5425</v>
      </c>
      <c r="B618" s="78"/>
      <c r="C618" s="78">
        <v>36.0</v>
      </c>
      <c r="D618" s="78" t="s">
        <v>5426</v>
      </c>
      <c r="E618" s="78" t="s">
        <v>5427</v>
      </c>
      <c r="F618" s="78" t="str">
        <f t="shared" si="1"/>
        <v>Siyolise Shaun  Baatjie</v>
      </c>
      <c r="G618" s="78" t="s">
        <v>1849</v>
      </c>
      <c r="H618" s="78" t="s">
        <v>5428</v>
      </c>
      <c r="I618" s="78" t="s">
        <v>163</v>
      </c>
      <c r="J618" s="78" t="s">
        <v>5429</v>
      </c>
      <c r="K618" s="46" t="s">
        <v>5430</v>
      </c>
      <c r="L618" s="78" t="s">
        <v>311</v>
      </c>
      <c r="M618" s="78" t="s">
        <v>206</v>
      </c>
      <c r="N618" s="78" t="s">
        <v>3</v>
      </c>
      <c r="O618" s="78" t="s">
        <v>207</v>
      </c>
      <c r="P618" s="78"/>
      <c r="Q618" s="78" t="s">
        <v>50</v>
      </c>
      <c r="R618" s="78" t="s">
        <v>121</v>
      </c>
      <c r="S618" s="46"/>
      <c r="T618" s="46" t="s">
        <v>5431</v>
      </c>
      <c r="U618" s="46"/>
      <c r="V618" s="46" t="s">
        <v>5432</v>
      </c>
      <c r="W618" s="78" t="s">
        <v>5433</v>
      </c>
      <c r="X618" s="78" t="s">
        <v>117</v>
      </c>
      <c r="Y618" s="78" t="s">
        <v>117</v>
      </c>
      <c r="Z618" s="78" t="s">
        <v>117</v>
      </c>
      <c r="AA618" s="78" t="s">
        <v>121</v>
      </c>
      <c r="AB618" s="78">
        <v>6.0</v>
      </c>
      <c r="AC618" s="78" t="s">
        <v>121</v>
      </c>
      <c r="AD618" s="78"/>
      <c r="AE618" s="78" t="s">
        <v>121</v>
      </c>
      <c r="AF618" s="78"/>
      <c r="AG618" s="78" t="s">
        <v>121</v>
      </c>
      <c r="AH618" s="78"/>
      <c r="AI618" s="78" t="s">
        <v>117</v>
      </c>
      <c r="AJ618" s="78" t="s">
        <v>121</v>
      </c>
      <c r="AK618" s="78" t="s">
        <v>121</v>
      </c>
      <c r="AL618" s="78" t="s">
        <v>122</v>
      </c>
      <c r="AM618" s="78" t="s">
        <v>123</v>
      </c>
      <c r="AN618" s="78" t="s">
        <v>117</v>
      </c>
      <c r="AO618" s="78" t="s">
        <v>5434</v>
      </c>
      <c r="AP618" s="79"/>
      <c r="AQ618" s="78"/>
      <c r="AR618" s="78"/>
      <c r="AS618" s="78"/>
      <c r="AT618" s="78" t="s">
        <v>117</v>
      </c>
      <c r="AU618" s="78"/>
      <c r="AV618" s="78" t="s">
        <v>117</v>
      </c>
      <c r="AW618" s="78"/>
      <c r="AX618" s="79"/>
      <c r="AY618" s="79"/>
      <c r="AZ618" s="79"/>
      <c r="BA618" s="79"/>
      <c r="BB618" s="79"/>
      <c r="BC618" s="80"/>
    </row>
    <row r="619" ht="15.75" customHeight="1">
      <c r="A619" s="46" t="s">
        <v>5435</v>
      </c>
      <c r="B619" s="78"/>
      <c r="C619" s="78">
        <v>35.0</v>
      </c>
      <c r="D619" s="78" t="s">
        <v>5436</v>
      </c>
      <c r="E619" s="78" t="s">
        <v>5437</v>
      </c>
      <c r="F619" s="78" t="str">
        <f t="shared" si="1"/>
        <v>Masibulele Mayana</v>
      </c>
      <c r="G619" s="78" t="s">
        <v>1849</v>
      </c>
      <c r="H619" s="78" t="s">
        <v>5438</v>
      </c>
      <c r="I619" s="78" t="s">
        <v>163</v>
      </c>
      <c r="J619" s="81">
        <v>39058.0</v>
      </c>
      <c r="K619" s="46" t="s">
        <v>5439</v>
      </c>
      <c r="L619" s="78" t="s">
        <v>114</v>
      </c>
      <c r="M619" s="78" t="s">
        <v>115</v>
      </c>
      <c r="N619" s="78" t="s">
        <v>3</v>
      </c>
      <c r="O619" s="78" t="s">
        <v>207</v>
      </c>
      <c r="P619" s="78"/>
      <c r="Q619" s="78" t="s">
        <v>46</v>
      </c>
      <c r="R619" s="78" t="s">
        <v>121</v>
      </c>
      <c r="S619" s="46"/>
      <c r="T619" s="46" t="s">
        <v>5440</v>
      </c>
      <c r="U619" s="46" t="s">
        <v>5440</v>
      </c>
      <c r="V619" s="46" t="s">
        <v>5441</v>
      </c>
      <c r="W619" s="78" t="s">
        <v>5442</v>
      </c>
      <c r="X619" s="78" t="s">
        <v>117</v>
      </c>
      <c r="Y619" s="78" t="s">
        <v>121</v>
      </c>
      <c r="Z619" s="78" t="s">
        <v>117</v>
      </c>
      <c r="AA619" s="78" t="s">
        <v>121</v>
      </c>
      <c r="AB619" s="78">
        <v>4.0</v>
      </c>
      <c r="AC619" s="78" t="s">
        <v>121</v>
      </c>
      <c r="AD619" s="78" t="s">
        <v>1898</v>
      </c>
      <c r="AE619" s="78" t="s">
        <v>121</v>
      </c>
      <c r="AF619" s="78" t="s">
        <v>289</v>
      </c>
      <c r="AG619" s="78" t="s">
        <v>121</v>
      </c>
      <c r="AH619" s="78" t="s">
        <v>122</v>
      </c>
      <c r="AI619" s="78" t="s">
        <v>121</v>
      </c>
      <c r="AJ619" s="78" t="s">
        <v>121</v>
      </c>
      <c r="AK619" s="78" t="s">
        <v>121</v>
      </c>
      <c r="AL619" s="78" t="s">
        <v>122</v>
      </c>
      <c r="AM619" s="78" t="s">
        <v>138</v>
      </c>
      <c r="AN619" s="78" t="s">
        <v>121</v>
      </c>
      <c r="AO619" s="79"/>
      <c r="AP619" s="79"/>
      <c r="AQ619" s="78"/>
      <c r="AR619" s="78"/>
      <c r="AS619" s="78"/>
      <c r="AT619" s="78" t="s">
        <v>117</v>
      </c>
      <c r="AU619" s="78" t="s">
        <v>117</v>
      </c>
      <c r="AV619" s="78" t="s">
        <v>117</v>
      </c>
      <c r="AW619" s="78"/>
      <c r="AX619" s="79"/>
      <c r="AY619" s="79"/>
      <c r="AZ619" s="79"/>
      <c r="BA619" s="79"/>
      <c r="BB619" s="79"/>
      <c r="BC619" s="80"/>
    </row>
    <row r="620" ht="15.75" customHeight="1">
      <c r="A620" s="46" t="s">
        <v>5443</v>
      </c>
      <c r="B620" s="78"/>
      <c r="C620" s="78">
        <v>37.0</v>
      </c>
      <c r="D620" s="78" t="s">
        <v>5444</v>
      </c>
      <c r="E620" s="78" t="s">
        <v>5445</v>
      </c>
      <c r="F620" s="78" t="str">
        <f t="shared" si="1"/>
        <v>Ambeswa Mbanva</v>
      </c>
      <c r="G620" s="78" t="s">
        <v>1849</v>
      </c>
      <c r="H620" s="78" t="s">
        <v>5446</v>
      </c>
      <c r="I620" s="78" t="s">
        <v>111</v>
      </c>
      <c r="J620" s="78" t="s">
        <v>2170</v>
      </c>
      <c r="K620" s="46" t="s">
        <v>5447</v>
      </c>
      <c r="L620" s="78" t="s">
        <v>114</v>
      </c>
      <c r="M620" s="78" t="s">
        <v>115</v>
      </c>
      <c r="N620" s="78" t="s">
        <v>3</v>
      </c>
      <c r="O620" s="78" t="s">
        <v>134</v>
      </c>
      <c r="P620" s="78"/>
      <c r="Q620" s="78" t="s">
        <v>46</v>
      </c>
      <c r="R620" s="78" t="s">
        <v>121</v>
      </c>
      <c r="S620" s="46"/>
      <c r="T620" s="46" t="s">
        <v>5448</v>
      </c>
      <c r="U620" s="46" t="s">
        <v>5448</v>
      </c>
      <c r="V620" s="46" t="s">
        <v>5449</v>
      </c>
      <c r="W620" s="78" t="s">
        <v>5450</v>
      </c>
      <c r="X620" s="78" t="s">
        <v>117</v>
      </c>
      <c r="Y620" s="78" t="s">
        <v>121</v>
      </c>
      <c r="Z620" s="78" t="s">
        <v>117</v>
      </c>
      <c r="AA620" s="78" t="s">
        <v>121</v>
      </c>
      <c r="AB620" s="78">
        <v>3.0</v>
      </c>
      <c r="AC620" s="78" t="s">
        <v>117</v>
      </c>
      <c r="AD620" s="78" t="s">
        <v>5451</v>
      </c>
      <c r="AE620" s="78" t="s">
        <v>121</v>
      </c>
      <c r="AF620" s="78" t="s">
        <v>289</v>
      </c>
      <c r="AG620" s="78" t="s">
        <v>121</v>
      </c>
      <c r="AH620" s="78" t="s">
        <v>122</v>
      </c>
      <c r="AI620" s="78" t="s">
        <v>117</v>
      </c>
      <c r="AJ620" s="78" t="s">
        <v>121</v>
      </c>
      <c r="AK620" s="78" t="s">
        <v>121</v>
      </c>
      <c r="AL620" s="78" t="s">
        <v>122</v>
      </c>
      <c r="AM620" s="78" t="s">
        <v>138</v>
      </c>
      <c r="AN620" s="78" t="s">
        <v>121</v>
      </c>
      <c r="AO620" s="79"/>
      <c r="AP620" s="79"/>
      <c r="AQ620" s="78"/>
      <c r="AR620" s="78"/>
      <c r="AS620" s="78"/>
      <c r="AT620" s="78" t="s">
        <v>117</v>
      </c>
      <c r="AU620" s="78" t="s">
        <v>117</v>
      </c>
      <c r="AV620" s="78" t="s">
        <v>117</v>
      </c>
      <c r="AW620" s="78"/>
      <c r="AX620" s="79"/>
      <c r="AY620" s="79"/>
      <c r="AZ620" s="79"/>
      <c r="BA620" s="79"/>
      <c r="BB620" s="79"/>
      <c r="BC620" s="80"/>
    </row>
    <row r="621" ht="15.75" customHeight="1">
      <c r="A621" s="46" t="s">
        <v>5452</v>
      </c>
      <c r="B621" s="78"/>
      <c r="C621" s="78">
        <v>35.0</v>
      </c>
      <c r="D621" s="78" t="s">
        <v>5453</v>
      </c>
      <c r="E621" s="78" t="s">
        <v>5454</v>
      </c>
      <c r="F621" s="78" t="str">
        <f t="shared" si="1"/>
        <v>Owam Taira Mgqobele</v>
      </c>
      <c r="G621" s="78" t="s">
        <v>1849</v>
      </c>
      <c r="H621" s="78" t="s">
        <v>5455</v>
      </c>
      <c r="I621" s="78" t="s">
        <v>111</v>
      </c>
      <c r="J621" s="81">
        <v>39085.0</v>
      </c>
      <c r="K621" s="46" t="s">
        <v>5456</v>
      </c>
      <c r="L621" s="78" t="s">
        <v>114</v>
      </c>
      <c r="M621" s="78" t="s">
        <v>115</v>
      </c>
      <c r="N621" s="78" t="s">
        <v>3</v>
      </c>
      <c r="O621" s="78" t="s">
        <v>207</v>
      </c>
      <c r="P621" s="78"/>
      <c r="Q621" s="78" t="s">
        <v>46</v>
      </c>
      <c r="R621" s="78" t="s">
        <v>121</v>
      </c>
      <c r="S621" s="46"/>
      <c r="T621" s="46" t="s">
        <v>5457</v>
      </c>
      <c r="U621" s="46" t="s">
        <v>5457</v>
      </c>
      <c r="V621" s="46" t="s">
        <v>5458</v>
      </c>
      <c r="W621" s="78" t="s">
        <v>5459</v>
      </c>
      <c r="X621" s="78" t="s">
        <v>117</v>
      </c>
      <c r="Y621" s="78" t="s">
        <v>117</v>
      </c>
      <c r="Z621" s="78" t="s">
        <v>117</v>
      </c>
      <c r="AA621" s="78" t="s">
        <v>121</v>
      </c>
      <c r="AB621" s="78">
        <v>2.0</v>
      </c>
      <c r="AC621" s="78" t="s">
        <v>117</v>
      </c>
      <c r="AD621" s="78" t="s">
        <v>5460</v>
      </c>
      <c r="AE621" s="78" t="s">
        <v>117</v>
      </c>
      <c r="AF621" s="78" t="s">
        <v>353</v>
      </c>
      <c r="AG621" s="78" t="s">
        <v>121</v>
      </c>
      <c r="AH621" s="78" t="s">
        <v>122</v>
      </c>
      <c r="AI621" s="78" t="s">
        <v>117</v>
      </c>
      <c r="AJ621" s="78" t="s">
        <v>117</v>
      </c>
      <c r="AK621" s="78" t="s">
        <v>121</v>
      </c>
      <c r="AL621" s="78" t="s">
        <v>122</v>
      </c>
      <c r="AM621" s="78" t="s">
        <v>138</v>
      </c>
      <c r="AN621" s="78" t="s">
        <v>121</v>
      </c>
      <c r="AO621" s="79"/>
      <c r="AP621" s="79"/>
      <c r="AQ621" s="78"/>
      <c r="AR621" s="78"/>
      <c r="AS621" s="78"/>
      <c r="AT621" s="78" t="s">
        <v>117</v>
      </c>
      <c r="AU621" s="78" t="s">
        <v>117</v>
      </c>
      <c r="AV621" s="78" t="s">
        <v>117</v>
      </c>
      <c r="AW621" s="78"/>
      <c r="AX621" s="79"/>
      <c r="AY621" s="79"/>
      <c r="AZ621" s="79"/>
      <c r="BA621" s="79"/>
      <c r="BB621" s="79"/>
      <c r="BC621" s="80"/>
    </row>
    <row r="622" ht="15.75" customHeight="1">
      <c r="A622" s="46" t="s">
        <v>5461</v>
      </c>
      <c r="B622" s="78"/>
      <c r="C622" s="78">
        <v>44.0</v>
      </c>
      <c r="D622" s="78" t="s">
        <v>1737</v>
      </c>
      <c r="E622" s="78" t="s">
        <v>5462</v>
      </c>
      <c r="F622" s="78" t="str">
        <f t="shared" si="1"/>
        <v>Lihle Ganda-Ganda</v>
      </c>
      <c r="G622" s="78" t="s">
        <v>1849</v>
      </c>
      <c r="H622" s="78" t="s">
        <v>5463</v>
      </c>
      <c r="I622" s="78" t="s">
        <v>163</v>
      </c>
      <c r="J622" s="78" t="s">
        <v>5464</v>
      </c>
      <c r="K622" s="46" t="s">
        <v>5465</v>
      </c>
      <c r="L622" s="78" t="s">
        <v>311</v>
      </c>
      <c r="M622" s="78" t="s">
        <v>206</v>
      </c>
      <c r="N622" s="78" t="s">
        <v>3</v>
      </c>
      <c r="O622" s="78" t="s">
        <v>175</v>
      </c>
      <c r="P622" s="78"/>
      <c r="Q622" s="78" t="s">
        <v>50</v>
      </c>
      <c r="R622" s="78" t="s">
        <v>121</v>
      </c>
      <c r="S622" s="46"/>
      <c r="T622" s="46" t="s">
        <v>5466</v>
      </c>
      <c r="U622" s="46" t="s">
        <v>5467</v>
      </c>
      <c r="V622" s="46" t="s">
        <v>5468</v>
      </c>
      <c r="W622" s="78" t="s">
        <v>5469</v>
      </c>
      <c r="X622" s="78" t="s">
        <v>117</v>
      </c>
      <c r="Y622" s="78" t="s">
        <v>121</v>
      </c>
      <c r="Z622" s="78" t="s">
        <v>121</v>
      </c>
      <c r="AA622" s="78"/>
      <c r="AB622" s="78">
        <v>5.0</v>
      </c>
      <c r="AC622" s="78" t="s">
        <v>121</v>
      </c>
      <c r="AD622" s="78"/>
      <c r="AE622" s="78"/>
      <c r="AF622" s="78"/>
      <c r="AG622" s="78" t="s">
        <v>117</v>
      </c>
      <c r="AH622" s="78" t="s">
        <v>5470</v>
      </c>
      <c r="AI622" s="78" t="s">
        <v>121</v>
      </c>
      <c r="AJ622" s="78"/>
      <c r="AK622" s="78" t="s">
        <v>121</v>
      </c>
      <c r="AL622" s="78" t="s">
        <v>122</v>
      </c>
      <c r="AM622" s="78" t="s">
        <v>354</v>
      </c>
      <c r="AN622" s="78" t="s">
        <v>117</v>
      </c>
      <c r="AO622" s="78" t="s">
        <v>5471</v>
      </c>
      <c r="AP622" s="79"/>
      <c r="AQ622" s="78"/>
      <c r="AR622" s="78"/>
      <c r="AS622" s="78"/>
      <c r="AT622" s="78" t="s">
        <v>117</v>
      </c>
      <c r="AU622" s="78"/>
      <c r="AV622" s="78" t="s">
        <v>117</v>
      </c>
      <c r="AW622" s="78"/>
      <c r="AX622" s="79"/>
      <c r="AY622" s="79"/>
      <c r="AZ622" s="79"/>
      <c r="BA622" s="79"/>
      <c r="BB622" s="79"/>
      <c r="BC622" s="80"/>
    </row>
    <row r="623" ht="15.75" customHeight="1">
      <c r="A623" s="46" t="s">
        <v>5472</v>
      </c>
      <c r="B623" s="78"/>
      <c r="C623" s="78">
        <v>41.0</v>
      </c>
      <c r="D623" s="78" t="s">
        <v>5473</v>
      </c>
      <c r="E623" s="78" t="s">
        <v>5474</v>
      </c>
      <c r="F623" s="78" t="str">
        <f t="shared" si="1"/>
        <v>Liyabona Rene Londa</v>
      </c>
      <c r="G623" s="78" t="s">
        <v>1849</v>
      </c>
      <c r="H623" s="78" t="s">
        <v>5475</v>
      </c>
      <c r="I623" s="78" t="s">
        <v>163</v>
      </c>
      <c r="J623" s="78" t="s">
        <v>1267</v>
      </c>
      <c r="K623" s="46" t="s">
        <v>5476</v>
      </c>
      <c r="L623" s="78" t="s">
        <v>311</v>
      </c>
      <c r="M623" s="78" t="s">
        <v>206</v>
      </c>
      <c r="N623" s="78" t="s">
        <v>3</v>
      </c>
      <c r="O623" s="78" t="s">
        <v>207</v>
      </c>
      <c r="P623" s="78"/>
      <c r="Q623" s="78" t="s">
        <v>50</v>
      </c>
      <c r="R623" s="78" t="s">
        <v>121</v>
      </c>
      <c r="S623" s="46"/>
      <c r="T623" s="46" t="s">
        <v>5477</v>
      </c>
      <c r="U623" s="46"/>
      <c r="V623" s="46" t="s">
        <v>5478</v>
      </c>
      <c r="W623" s="78" t="s">
        <v>5479</v>
      </c>
      <c r="X623" s="78" t="s">
        <v>117</v>
      </c>
      <c r="Y623" s="78" t="s">
        <v>117</v>
      </c>
      <c r="Z623" s="78" t="s">
        <v>117</v>
      </c>
      <c r="AA623" s="78" t="s">
        <v>121</v>
      </c>
      <c r="AB623" s="78">
        <v>5.0</v>
      </c>
      <c r="AC623" s="78" t="s">
        <v>121</v>
      </c>
      <c r="AD623" s="78"/>
      <c r="AE623" s="78" t="s">
        <v>121</v>
      </c>
      <c r="AF623" s="78"/>
      <c r="AG623" s="78" t="s">
        <v>121</v>
      </c>
      <c r="AH623" s="78"/>
      <c r="AI623" s="78" t="s">
        <v>117</v>
      </c>
      <c r="AJ623" s="78" t="s">
        <v>121</v>
      </c>
      <c r="AK623" s="78" t="s">
        <v>117</v>
      </c>
      <c r="AL623" s="78" t="s">
        <v>137</v>
      </c>
      <c r="AM623" s="78" t="s">
        <v>138</v>
      </c>
      <c r="AN623" s="78" t="s">
        <v>117</v>
      </c>
      <c r="AO623" s="78" t="s">
        <v>5480</v>
      </c>
      <c r="AP623" s="79"/>
      <c r="AQ623" s="78"/>
      <c r="AR623" s="78"/>
      <c r="AS623" s="78"/>
      <c r="AT623" s="78" t="s">
        <v>117</v>
      </c>
      <c r="AU623" s="78"/>
      <c r="AV623" s="78" t="s">
        <v>117</v>
      </c>
      <c r="AW623" s="78"/>
      <c r="AX623" s="79"/>
      <c r="AY623" s="79"/>
      <c r="AZ623" s="79"/>
      <c r="BA623" s="79"/>
      <c r="BB623" s="79"/>
      <c r="BC623" s="80"/>
    </row>
    <row r="624" ht="15.75" customHeight="1">
      <c r="A624" s="46" t="s">
        <v>5481</v>
      </c>
      <c r="B624" s="78"/>
      <c r="C624" s="78">
        <v>39.0</v>
      </c>
      <c r="D624" s="78" t="s">
        <v>1256</v>
      </c>
      <c r="E624" s="78" t="s">
        <v>5482</v>
      </c>
      <c r="F624" s="78" t="str">
        <f t="shared" si="1"/>
        <v>Imange Mkhuzangwe</v>
      </c>
      <c r="G624" s="78" t="s">
        <v>1849</v>
      </c>
      <c r="H624" s="78" t="s">
        <v>5483</v>
      </c>
      <c r="I624" s="78" t="s">
        <v>163</v>
      </c>
      <c r="J624" s="78" t="s">
        <v>5017</v>
      </c>
      <c r="K624" s="46" t="s">
        <v>5484</v>
      </c>
      <c r="L624" s="78" t="s">
        <v>114</v>
      </c>
      <c r="M624" s="78" t="s">
        <v>115</v>
      </c>
      <c r="N624" s="78" t="s">
        <v>3</v>
      </c>
      <c r="O624" s="78" t="s">
        <v>207</v>
      </c>
      <c r="P624" s="78"/>
      <c r="Q624" s="78" t="s">
        <v>46</v>
      </c>
      <c r="R624" s="78" t="s">
        <v>121</v>
      </c>
      <c r="S624" s="46"/>
      <c r="T624" s="46" t="s">
        <v>5485</v>
      </c>
      <c r="U624" s="46" t="s">
        <v>5485</v>
      </c>
      <c r="V624" s="46" t="s">
        <v>5486</v>
      </c>
      <c r="W624" s="78" t="s">
        <v>5487</v>
      </c>
      <c r="X624" s="78" t="s">
        <v>117</v>
      </c>
      <c r="Y624" s="78" t="s">
        <v>117</v>
      </c>
      <c r="Z624" s="78" t="s">
        <v>117</v>
      </c>
      <c r="AA624" s="78" t="s">
        <v>117</v>
      </c>
      <c r="AB624" s="78">
        <v>4.0</v>
      </c>
      <c r="AC624" s="78" t="s">
        <v>117</v>
      </c>
      <c r="AD624" s="78" t="s">
        <v>5488</v>
      </c>
      <c r="AE624" s="78" t="s">
        <v>121</v>
      </c>
      <c r="AF624" s="78" t="s">
        <v>1898</v>
      </c>
      <c r="AG624" s="78" t="s">
        <v>121</v>
      </c>
      <c r="AH624" s="78" t="s">
        <v>122</v>
      </c>
      <c r="AI624" s="78" t="s">
        <v>117</v>
      </c>
      <c r="AJ624" s="78" t="s">
        <v>117</v>
      </c>
      <c r="AK624" s="78" t="s">
        <v>121</v>
      </c>
      <c r="AL624" s="78" t="s">
        <v>122</v>
      </c>
      <c r="AM624" s="78" t="s">
        <v>138</v>
      </c>
      <c r="AN624" s="78" t="s">
        <v>121</v>
      </c>
      <c r="AO624" s="79"/>
      <c r="AP624" s="79"/>
      <c r="AQ624" s="78"/>
      <c r="AR624" s="78"/>
      <c r="AS624" s="78"/>
      <c r="AT624" s="78" t="s">
        <v>117</v>
      </c>
      <c r="AU624" s="78" t="s">
        <v>117</v>
      </c>
      <c r="AV624" s="78" t="s">
        <v>117</v>
      </c>
      <c r="AW624" s="78"/>
      <c r="AX624" s="79"/>
      <c r="AY624" s="79"/>
      <c r="AZ624" s="79"/>
      <c r="BA624" s="79"/>
      <c r="BB624" s="79"/>
      <c r="BC624" s="80"/>
    </row>
    <row r="625" ht="15.75" customHeight="1">
      <c r="A625" s="46" t="s">
        <v>5489</v>
      </c>
      <c r="B625" s="78"/>
      <c r="C625" s="78">
        <v>38.0</v>
      </c>
      <c r="D625" s="78" t="s">
        <v>5490</v>
      </c>
      <c r="E625" s="78" t="s">
        <v>5491</v>
      </c>
      <c r="F625" s="78" t="str">
        <f t="shared" si="1"/>
        <v>Siyolise Sibusiso Mlambo</v>
      </c>
      <c r="G625" s="78" t="s">
        <v>1849</v>
      </c>
      <c r="H625" s="78" t="s">
        <v>5492</v>
      </c>
      <c r="I625" s="78" t="s">
        <v>163</v>
      </c>
      <c r="J625" s="81">
        <v>39661.0</v>
      </c>
      <c r="K625" s="46" t="s">
        <v>5493</v>
      </c>
      <c r="L625" s="78" t="s">
        <v>114</v>
      </c>
      <c r="M625" s="78" t="s">
        <v>115</v>
      </c>
      <c r="N625" s="78" t="s">
        <v>3</v>
      </c>
      <c r="O625" s="78" t="s">
        <v>312</v>
      </c>
      <c r="P625" s="78"/>
      <c r="Q625" s="78" t="s">
        <v>46</v>
      </c>
      <c r="R625" s="78" t="s">
        <v>121</v>
      </c>
      <c r="S625" s="46"/>
      <c r="T625" s="46" t="s">
        <v>5494</v>
      </c>
      <c r="U625" s="46" t="s">
        <v>5494</v>
      </c>
      <c r="V625" s="46" t="s">
        <v>5495</v>
      </c>
      <c r="W625" s="78" t="s">
        <v>5496</v>
      </c>
      <c r="X625" s="78" t="s">
        <v>117</v>
      </c>
      <c r="Y625" s="78" t="s">
        <v>121</v>
      </c>
      <c r="Z625" s="78" t="s">
        <v>117</v>
      </c>
      <c r="AA625" s="78" t="s">
        <v>121</v>
      </c>
      <c r="AB625" s="78">
        <v>4.0</v>
      </c>
      <c r="AC625" s="78" t="s">
        <v>117</v>
      </c>
      <c r="AD625" s="78"/>
      <c r="AE625" s="78" t="s">
        <v>121</v>
      </c>
      <c r="AF625" s="78" t="s">
        <v>1898</v>
      </c>
      <c r="AG625" s="78" t="s">
        <v>121</v>
      </c>
      <c r="AH625" s="78" t="s">
        <v>122</v>
      </c>
      <c r="AI625" s="78" t="s">
        <v>117</v>
      </c>
      <c r="AJ625" s="78" t="s">
        <v>121</v>
      </c>
      <c r="AK625" s="78" t="s">
        <v>121</v>
      </c>
      <c r="AL625" s="78" t="s">
        <v>122</v>
      </c>
      <c r="AM625" s="78"/>
      <c r="AN625" s="78" t="s">
        <v>117</v>
      </c>
      <c r="AO625" s="79"/>
      <c r="AP625" s="79"/>
      <c r="AQ625" s="78"/>
      <c r="AR625" s="78"/>
      <c r="AS625" s="78"/>
      <c r="AT625" s="78" t="s">
        <v>117</v>
      </c>
      <c r="AU625" s="78" t="s">
        <v>117</v>
      </c>
      <c r="AV625" s="78" t="s">
        <v>117</v>
      </c>
      <c r="AW625" s="78"/>
      <c r="AX625" s="79"/>
      <c r="AY625" s="79"/>
      <c r="AZ625" s="79"/>
      <c r="BA625" s="79"/>
      <c r="BB625" s="79"/>
      <c r="BC625" s="80"/>
    </row>
    <row r="626" ht="15.75" customHeight="1">
      <c r="A626" s="46" t="s">
        <v>5497</v>
      </c>
      <c r="B626" s="78"/>
      <c r="C626" s="78">
        <v>35.0</v>
      </c>
      <c r="D626" s="78" t="s">
        <v>2198</v>
      </c>
      <c r="E626" s="78" t="s">
        <v>5498</v>
      </c>
      <c r="F626" s="78" t="str">
        <f t="shared" si="1"/>
        <v>Mihlali Mnyamana</v>
      </c>
      <c r="G626" s="78" t="s">
        <v>1849</v>
      </c>
      <c r="H626" s="78" t="s">
        <v>5499</v>
      </c>
      <c r="I626" s="78" t="s">
        <v>163</v>
      </c>
      <c r="J626" s="78" t="s">
        <v>5500</v>
      </c>
      <c r="K626" s="46" t="s">
        <v>5501</v>
      </c>
      <c r="L626" s="78" t="s">
        <v>311</v>
      </c>
      <c r="M626" s="78" t="s">
        <v>206</v>
      </c>
      <c r="N626" s="78" t="s">
        <v>3</v>
      </c>
      <c r="O626" s="78" t="s">
        <v>134</v>
      </c>
      <c r="P626" s="78"/>
      <c r="Q626" s="78" t="s">
        <v>50</v>
      </c>
      <c r="R626" s="78" t="s">
        <v>121</v>
      </c>
      <c r="S626" s="46"/>
      <c r="T626" s="46" t="s">
        <v>5502</v>
      </c>
      <c r="U626" s="46" t="s">
        <v>5503</v>
      </c>
      <c r="V626" s="46" t="s">
        <v>5504</v>
      </c>
      <c r="W626" s="78" t="s">
        <v>5505</v>
      </c>
      <c r="X626" s="78" t="s">
        <v>121</v>
      </c>
      <c r="Y626" s="78" t="s">
        <v>117</v>
      </c>
      <c r="Z626" s="78" t="s">
        <v>121</v>
      </c>
      <c r="AA626" s="78" t="s">
        <v>121</v>
      </c>
      <c r="AB626" s="78">
        <v>11.0</v>
      </c>
      <c r="AC626" s="78" t="s">
        <v>121</v>
      </c>
      <c r="AD626" s="78"/>
      <c r="AE626" s="78" t="s">
        <v>121</v>
      </c>
      <c r="AF626" s="78"/>
      <c r="AG626" s="78" t="s">
        <v>121</v>
      </c>
      <c r="AH626" s="78" t="s">
        <v>122</v>
      </c>
      <c r="AI626" s="78" t="s">
        <v>121</v>
      </c>
      <c r="AJ626" s="78" t="s">
        <v>121</v>
      </c>
      <c r="AK626" s="78" t="s">
        <v>117</v>
      </c>
      <c r="AL626" s="78" t="s">
        <v>137</v>
      </c>
      <c r="AM626" s="78" t="s">
        <v>221</v>
      </c>
      <c r="AN626" s="78" t="s">
        <v>121</v>
      </c>
      <c r="AO626" s="79"/>
      <c r="AP626" s="79"/>
      <c r="AQ626" s="78"/>
      <c r="AR626" s="78"/>
      <c r="AS626" s="78"/>
      <c r="AT626" s="78" t="s">
        <v>117</v>
      </c>
      <c r="AU626" s="78"/>
      <c r="AV626" s="78" t="s">
        <v>117</v>
      </c>
      <c r="AW626" s="78"/>
      <c r="AX626" s="79"/>
      <c r="AY626" s="79"/>
      <c r="AZ626" s="79"/>
      <c r="BA626" s="79"/>
      <c r="BB626" s="79"/>
      <c r="BC626" s="80"/>
    </row>
    <row r="627" ht="15.75" customHeight="1">
      <c r="A627" s="46" t="s">
        <v>5506</v>
      </c>
      <c r="B627" s="78"/>
      <c r="C627" s="78">
        <v>35.0</v>
      </c>
      <c r="D627" s="78" t="s">
        <v>2479</v>
      </c>
      <c r="E627" s="78" t="s">
        <v>5507</v>
      </c>
      <c r="F627" s="78" t="str">
        <f t="shared" si="1"/>
        <v>Olwethu Mnyhila</v>
      </c>
      <c r="G627" s="78" t="s">
        <v>1849</v>
      </c>
      <c r="H627" s="78" t="s">
        <v>5508</v>
      </c>
      <c r="I627" s="78" t="s">
        <v>111</v>
      </c>
      <c r="J627" s="78" t="s">
        <v>296</v>
      </c>
      <c r="K627" s="46" t="s">
        <v>5509</v>
      </c>
      <c r="L627" s="78" t="s">
        <v>311</v>
      </c>
      <c r="M627" s="78" t="s">
        <v>206</v>
      </c>
      <c r="N627" s="78" t="s">
        <v>3</v>
      </c>
      <c r="O627" s="78" t="s">
        <v>175</v>
      </c>
      <c r="P627" s="78"/>
      <c r="Q627" s="78" t="s">
        <v>50</v>
      </c>
      <c r="R627" s="78" t="s">
        <v>121</v>
      </c>
      <c r="S627" s="46"/>
      <c r="T627" s="46" t="s">
        <v>5510</v>
      </c>
      <c r="U627" s="46"/>
      <c r="V627" s="46" t="s">
        <v>5510</v>
      </c>
      <c r="W627" s="78" t="s">
        <v>5511</v>
      </c>
      <c r="X627" s="78" t="s">
        <v>117</v>
      </c>
      <c r="Y627" s="78" t="s">
        <v>117</v>
      </c>
      <c r="Z627" s="78" t="s">
        <v>117</v>
      </c>
      <c r="AA627" s="78" t="s">
        <v>121</v>
      </c>
      <c r="AB627" s="78">
        <v>5.0</v>
      </c>
      <c r="AC627" s="78" t="s">
        <v>121</v>
      </c>
      <c r="AD627" s="78"/>
      <c r="AE627" s="78" t="s">
        <v>121</v>
      </c>
      <c r="AF627" s="78"/>
      <c r="AG627" s="78" t="s">
        <v>121</v>
      </c>
      <c r="AH627" s="78" t="s">
        <v>122</v>
      </c>
      <c r="AI627" s="78" t="s">
        <v>117</v>
      </c>
      <c r="AJ627" s="78" t="s">
        <v>121</v>
      </c>
      <c r="AK627" s="78" t="s">
        <v>117</v>
      </c>
      <c r="AL627" s="78" t="s">
        <v>137</v>
      </c>
      <c r="AM627" s="78" t="s">
        <v>138</v>
      </c>
      <c r="AN627" s="78" t="s">
        <v>117</v>
      </c>
      <c r="AO627" s="78" t="s">
        <v>23</v>
      </c>
      <c r="AP627" s="79"/>
      <c r="AQ627" s="78"/>
      <c r="AR627" s="78"/>
      <c r="AS627" s="78"/>
      <c r="AT627" s="78" t="s">
        <v>117</v>
      </c>
      <c r="AU627" s="78"/>
      <c r="AV627" s="78" t="s">
        <v>117</v>
      </c>
      <c r="AW627" s="78"/>
      <c r="AX627" s="79"/>
      <c r="AY627" s="79"/>
      <c r="AZ627" s="79"/>
      <c r="BA627" s="79"/>
      <c r="BB627" s="79"/>
      <c r="BC627" s="80"/>
    </row>
    <row r="628" ht="15.75" customHeight="1">
      <c r="A628" s="46" t="s">
        <v>5512</v>
      </c>
      <c r="B628" s="78"/>
      <c r="C628" s="78">
        <v>38.0</v>
      </c>
      <c r="D628" s="78" t="s">
        <v>454</v>
      </c>
      <c r="E628" s="78" t="s">
        <v>5513</v>
      </c>
      <c r="F628" s="78" t="str">
        <f t="shared" si="1"/>
        <v>Anelisa Mnana</v>
      </c>
      <c r="G628" s="78" t="s">
        <v>1849</v>
      </c>
      <c r="H628" s="78" t="s">
        <v>5514</v>
      </c>
      <c r="I628" s="78" t="s">
        <v>111</v>
      </c>
      <c r="J628" s="78" t="s">
        <v>1919</v>
      </c>
      <c r="K628" s="46" t="s">
        <v>5515</v>
      </c>
      <c r="L628" s="78" t="s">
        <v>114</v>
      </c>
      <c r="M628" s="78" t="s">
        <v>115</v>
      </c>
      <c r="N628" s="78" t="s">
        <v>3</v>
      </c>
      <c r="O628" s="78" t="s">
        <v>618</v>
      </c>
      <c r="P628" s="78"/>
      <c r="Q628" s="78" t="s">
        <v>46</v>
      </c>
      <c r="R628" s="78" t="s">
        <v>121</v>
      </c>
      <c r="S628" s="46"/>
      <c r="T628" s="46" t="s">
        <v>5516</v>
      </c>
      <c r="U628" s="46" t="s">
        <v>5516</v>
      </c>
      <c r="V628" s="46" t="s">
        <v>5517</v>
      </c>
      <c r="W628" s="78" t="s">
        <v>5518</v>
      </c>
      <c r="X628" s="78" t="s">
        <v>117</v>
      </c>
      <c r="Y628" s="78" t="s">
        <v>117</v>
      </c>
      <c r="Z628" s="78" t="s">
        <v>117</v>
      </c>
      <c r="AA628" s="78" t="s">
        <v>117</v>
      </c>
      <c r="AB628" s="78">
        <v>6.0</v>
      </c>
      <c r="AC628" s="78" t="s">
        <v>121</v>
      </c>
      <c r="AD628" s="78" t="s">
        <v>1898</v>
      </c>
      <c r="AE628" s="78" t="s">
        <v>117</v>
      </c>
      <c r="AF628" s="78" t="s">
        <v>2326</v>
      </c>
      <c r="AG628" s="78" t="s">
        <v>121</v>
      </c>
      <c r="AH628" s="78" t="s">
        <v>122</v>
      </c>
      <c r="AI628" s="78" t="s">
        <v>117</v>
      </c>
      <c r="AJ628" s="78" t="s">
        <v>117</v>
      </c>
      <c r="AK628" s="78" t="s">
        <v>121</v>
      </c>
      <c r="AL628" s="78" t="s">
        <v>122</v>
      </c>
      <c r="AM628" s="78" t="s">
        <v>138</v>
      </c>
      <c r="AN628" s="78" t="s">
        <v>121</v>
      </c>
      <c r="AO628" s="79"/>
      <c r="AP628" s="79"/>
      <c r="AQ628" s="78"/>
      <c r="AR628" s="78"/>
      <c r="AS628" s="78"/>
      <c r="AT628" s="78" t="s">
        <v>117</v>
      </c>
      <c r="AU628" s="78" t="s">
        <v>117</v>
      </c>
      <c r="AV628" s="78" t="s">
        <v>117</v>
      </c>
      <c r="AW628" s="78"/>
      <c r="AX628" s="79"/>
      <c r="AY628" s="79"/>
      <c r="AZ628" s="79"/>
      <c r="BA628" s="79"/>
      <c r="BB628" s="79"/>
      <c r="BC628" s="80"/>
    </row>
    <row r="629" ht="15.75" customHeight="1">
      <c r="A629" s="46" t="s">
        <v>5519</v>
      </c>
      <c r="B629" s="78"/>
      <c r="C629" s="78">
        <v>37.0</v>
      </c>
      <c r="D629" s="78" t="s">
        <v>5520</v>
      </c>
      <c r="E629" s="78" t="s">
        <v>5521</v>
      </c>
      <c r="F629" s="78" t="str">
        <f t="shared" si="1"/>
        <v>Sisipho Legeto Msweli</v>
      </c>
      <c r="G629" s="78" t="s">
        <v>1849</v>
      </c>
      <c r="H629" s="78" t="s">
        <v>5522</v>
      </c>
      <c r="I629" s="78" t="s">
        <v>111</v>
      </c>
      <c r="J629" s="81">
        <v>39479.0</v>
      </c>
      <c r="K629" s="46" t="s">
        <v>5523</v>
      </c>
      <c r="L629" s="78" t="s">
        <v>311</v>
      </c>
      <c r="M629" s="78" t="s">
        <v>206</v>
      </c>
      <c r="N629" s="78" t="s">
        <v>3</v>
      </c>
      <c r="O629" s="78" t="s">
        <v>151</v>
      </c>
      <c r="P629" s="78"/>
      <c r="Q629" s="78" t="s">
        <v>50</v>
      </c>
      <c r="R629" s="78" t="s">
        <v>121</v>
      </c>
      <c r="S629" s="46"/>
      <c r="T629" s="46" t="s">
        <v>5524</v>
      </c>
      <c r="U629" s="46" t="s">
        <v>5525</v>
      </c>
      <c r="V629" s="46" t="s">
        <v>5524</v>
      </c>
      <c r="W629" s="78" t="s">
        <v>5526</v>
      </c>
      <c r="X629" s="78" t="s">
        <v>117</v>
      </c>
      <c r="Y629" s="78" t="s">
        <v>117</v>
      </c>
      <c r="Z629" s="78" t="s">
        <v>121</v>
      </c>
      <c r="AA629" s="78" t="s">
        <v>121</v>
      </c>
      <c r="AB629" s="78">
        <v>5.0</v>
      </c>
      <c r="AC629" s="78" t="s">
        <v>117</v>
      </c>
      <c r="AD629" s="78"/>
      <c r="AE629" s="78" t="s">
        <v>121</v>
      </c>
      <c r="AF629" s="78"/>
      <c r="AG629" s="78" t="s">
        <v>121</v>
      </c>
      <c r="AH629" s="78"/>
      <c r="AI629" s="78" t="s">
        <v>117</v>
      </c>
      <c r="AJ629" s="78" t="s">
        <v>121</v>
      </c>
      <c r="AK629" s="78" t="s">
        <v>117</v>
      </c>
      <c r="AL629" s="78" t="s">
        <v>137</v>
      </c>
      <c r="AM629" s="78" t="s">
        <v>221</v>
      </c>
      <c r="AN629" s="78" t="s">
        <v>121</v>
      </c>
      <c r="AO629" s="79"/>
      <c r="AP629" s="79"/>
      <c r="AQ629" s="78"/>
      <c r="AR629" s="78"/>
      <c r="AS629" s="78"/>
      <c r="AT629" s="78" t="s">
        <v>117</v>
      </c>
      <c r="AU629" s="78"/>
      <c r="AV629" s="78" t="s">
        <v>117</v>
      </c>
      <c r="AW629" s="78"/>
      <c r="AX629" s="79"/>
      <c r="AY629" s="79"/>
      <c r="AZ629" s="79"/>
      <c r="BA629" s="79"/>
      <c r="BB629" s="79"/>
      <c r="BC629" s="80"/>
    </row>
    <row r="630" ht="15.75" customHeight="1">
      <c r="A630" s="46" t="s">
        <v>5527</v>
      </c>
      <c r="B630" s="78"/>
      <c r="C630" s="78">
        <v>37.0</v>
      </c>
      <c r="D630" s="78" t="s">
        <v>5528</v>
      </c>
      <c r="E630" s="78" t="s">
        <v>5529</v>
      </c>
      <c r="F630" s="78" t="str">
        <f t="shared" si="1"/>
        <v>Ongama Precious Mpongwana</v>
      </c>
      <c r="G630" s="78" t="s">
        <v>1849</v>
      </c>
      <c r="H630" s="78" t="s">
        <v>5530</v>
      </c>
      <c r="I630" s="78" t="s">
        <v>111</v>
      </c>
      <c r="J630" s="81">
        <v>39451.0</v>
      </c>
      <c r="K630" s="46" t="s">
        <v>5531</v>
      </c>
      <c r="L630" s="78" t="s">
        <v>114</v>
      </c>
      <c r="M630" s="78" t="s">
        <v>115</v>
      </c>
      <c r="N630" s="78" t="s">
        <v>3</v>
      </c>
      <c r="O630" s="78" t="s">
        <v>134</v>
      </c>
      <c r="P630" s="78"/>
      <c r="Q630" s="78" t="s">
        <v>46</v>
      </c>
      <c r="R630" s="78" t="s">
        <v>121</v>
      </c>
      <c r="S630" s="46"/>
      <c r="T630" s="46" t="s">
        <v>5532</v>
      </c>
      <c r="U630" s="46" t="s">
        <v>5532</v>
      </c>
      <c r="V630" s="46" t="s">
        <v>5533</v>
      </c>
      <c r="W630" s="78" t="s">
        <v>5534</v>
      </c>
      <c r="X630" s="78" t="s">
        <v>117</v>
      </c>
      <c r="Y630" s="78" t="s">
        <v>117</v>
      </c>
      <c r="Z630" s="78" t="s">
        <v>117</v>
      </c>
      <c r="AA630" s="78" t="s">
        <v>121</v>
      </c>
      <c r="AB630" s="78">
        <v>4.0</v>
      </c>
      <c r="AC630" s="78" t="s">
        <v>117</v>
      </c>
      <c r="AD630" s="78" t="s">
        <v>5535</v>
      </c>
      <c r="AE630" s="78" t="s">
        <v>121</v>
      </c>
      <c r="AF630" s="78" t="s">
        <v>1898</v>
      </c>
      <c r="AG630" s="78" t="s">
        <v>121</v>
      </c>
      <c r="AH630" s="78" t="s">
        <v>122</v>
      </c>
      <c r="AI630" s="78" t="s">
        <v>117</v>
      </c>
      <c r="AJ630" s="78" t="s">
        <v>121</v>
      </c>
      <c r="AK630" s="78" t="s">
        <v>121</v>
      </c>
      <c r="AL630" s="78" t="s">
        <v>122</v>
      </c>
      <c r="AM630" s="78" t="s">
        <v>138</v>
      </c>
      <c r="AN630" s="78" t="s">
        <v>117</v>
      </c>
      <c r="AO630" s="78" t="s">
        <v>5536</v>
      </c>
      <c r="AP630" s="79"/>
      <c r="AQ630" s="78"/>
      <c r="AR630" s="78"/>
      <c r="AS630" s="78"/>
      <c r="AT630" s="78" t="s">
        <v>117</v>
      </c>
      <c r="AU630" s="78" t="s">
        <v>117</v>
      </c>
      <c r="AV630" s="78" t="s">
        <v>117</v>
      </c>
      <c r="AW630" s="78"/>
      <c r="AX630" s="79"/>
      <c r="AY630" s="79"/>
      <c r="AZ630" s="79"/>
      <c r="BA630" s="79"/>
      <c r="BB630" s="79"/>
      <c r="BC630" s="80"/>
    </row>
    <row r="631" ht="15.75" customHeight="1">
      <c r="A631" s="46" t="s">
        <v>5537</v>
      </c>
      <c r="B631" s="78"/>
      <c r="C631" s="78">
        <v>35.0</v>
      </c>
      <c r="D631" s="78" t="s">
        <v>5538</v>
      </c>
      <c r="E631" s="78" t="s">
        <v>5539</v>
      </c>
      <c r="F631" s="78" t="str">
        <f t="shared" si="1"/>
        <v>Aviwe  Gotyana</v>
      </c>
      <c r="G631" s="78" t="s">
        <v>1849</v>
      </c>
      <c r="H631" s="78" t="s">
        <v>5540</v>
      </c>
      <c r="I631" s="78" t="s">
        <v>163</v>
      </c>
      <c r="J631" s="78"/>
      <c r="K631" s="46"/>
      <c r="L631" s="78" t="s">
        <v>205</v>
      </c>
      <c r="M631" s="78" t="s">
        <v>206</v>
      </c>
      <c r="N631" s="78" t="s">
        <v>3</v>
      </c>
      <c r="O631" s="78" t="s">
        <v>166</v>
      </c>
      <c r="P631" s="78"/>
      <c r="Q631" s="78" t="s">
        <v>48</v>
      </c>
      <c r="R631" s="78" t="s">
        <v>121</v>
      </c>
      <c r="S631" s="46"/>
      <c r="T631" s="46"/>
      <c r="U631" s="46"/>
      <c r="V631" s="46"/>
      <c r="W631" s="78"/>
      <c r="X631" s="78"/>
      <c r="Y631" s="78"/>
      <c r="Z631" s="78"/>
      <c r="AA631" s="78"/>
      <c r="AB631" s="78"/>
      <c r="AC631" s="78"/>
      <c r="AD631" s="78"/>
      <c r="AE631" s="78"/>
      <c r="AF631" s="78"/>
      <c r="AG631" s="78"/>
      <c r="AH631" s="78"/>
      <c r="AI631" s="78"/>
      <c r="AJ631" s="78"/>
      <c r="AK631" s="78"/>
      <c r="AL631" s="78"/>
      <c r="AM631" s="78"/>
      <c r="AN631" s="78"/>
      <c r="AO631" s="79"/>
      <c r="AP631" s="79"/>
      <c r="AQ631" s="78"/>
      <c r="AR631" s="78"/>
      <c r="AS631" s="78"/>
      <c r="AT631" s="78" t="s">
        <v>117</v>
      </c>
      <c r="AU631" s="78"/>
      <c r="AV631" s="78" t="s">
        <v>117</v>
      </c>
      <c r="AW631" s="78"/>
      <c r="AX631" s="79"/>
      <c r="AY631" s="79"/>
      <c r="AZ631" s="79"/>
      <c r="BA631" s="79"/>
      <c r="BB631" s="79"/>
      <c r="BC631" s="80"/>
    </row>
    <row r="632" ht="15.75" customHeight="1">
      <c r="A632" s="46" t="s">
        <v>5541</v>
      </c>
      <c r="B632" s="78"/>
      <c r="C632" s="78">
        <v>40.0</v>
      </c>
      <c r="D632" s="78" t="s">
        <v>5542</v>
      </c>
      <c r="E632" s="78" t="s">
        <v>5543</v>
      </c>
      <c r="F632" s="78" t="str">
        <f t="shared" si="1"/>
        <v>Siphosihle Shlrely Jokani</v>
      </c>
      <c r="G632" s="78" t="s">
        <v>1849</v>
      </c>
      <c r="H632" s="78" t="s">
        <v>5544</v>
      </c>
      <c r="I632" s="78"/>
      <c r="J632" s="78"/>
      <c r="K632" s="46"/>
      <c r="L632" s="78" t="s">
        <v>205</v>
      </c>
      <c r="M632" s="78" t="s">
        <v>206</v>
      </c>
      <c r="N632" s="78" t="s">
        <v>3</v>
      </c>
      <c r="O632" s="78" t="s">
        <v>362</v>
      </c>
      <c r="P632" s="78"/>
      <c r="Q632" s="78" t="s">
        <v>48</v>
      </c>
      <c r="R632" s="78" t="s">
        <v>121</v>
      </c>
      <c r="S632" s="46"/>
      <c r="T632" s="46"/>
      <c r="U632" s="46"/>
      <c r="V632" s="46"/>
      <c r="W632" s="78"/>
      <c r="X632" s="78"/>
      <c r="Y632" s="78"/>
      <c r="Z632" s="78"/>
      <c r="AA632" s="78"/>
      <c r="AB632" s="78"/>
      <c r="AC632" s="78"/>
      <c r="AD632" s="78"/>
      <c r="AE632" s="78"/>
      <c r="AF632" s="78"/>
      <c r="AG632" s="78"/>
      <c r="AH632" s="78"/>
      <c r="AI632" s="78"/>
      <c r="AJ632" s="78"/>
      <c r="AK632" s="78"/>
      <c r="AL632" s="78"/>
      <c r="AM632" s="78"/>
      <c r="AN632" s="78"/>
      <c r="AO632" s="79"/>
      <c r="AP632" s="79"/>
      <c r="AQ632" s="78"/>
      <c r="AR632" s="78"/>
      <c r="AS632" s="78"/>
      <c r="AT632" s="78" t="s">
        <v>117</v>
      </c>
      <c r="AU632" s="78"/>
      <c r="AV632" s="78" t="s">
        <v>117</v>
      </c>
      <c r="AW632" s="78"/>
      <c r="AX632" s="79"/>
      <c r="AY632" s="79"/>
      <c r="AZ632" s="79"/>
      <c r="BA632" s="79"/>
      <c r="BB632" s="79"/>
      <c r="BC632" s="80"/>
    </row>
    <row r="633" ht="15.75" customHeight="1">
      <c r="A633" s="46" t="s">
        <v>5545</v>
      </c>
      <c r="B633" s="78"/>
      <c r="C633" s="78">
        <v>36.0</v>
      </c>
      <c r="D633" s="78" t="s">
        <v>1884</v>
      </c>
      <c r="E633" s="78" t="s">
        <v>5546</v>
      </c>
      <c r="F633" s="78" t="str">
        <f t="shared" si="1"/>
        <v>Lisakhanya Noruka</v>
      </c>
      <c r="G633" s="78" t="s">
        <v>1849</v>
      </c>
      <c r="H633" s="78" t="s">
        <v>5547</v>
      </c>
      <c r="I633" s="78" t="s">
        <v>111</v>
      </c>
      <c r="J633" s="78" t="s">
        <v>5548</v>
      </c>
      <c r="K633" s="46" t="s">
        <v>5549</v>
      </c>
      <c r="L633" s="78" t="s">
        <v>311</v>
      </c>
      <c r="M633" s="78" t="s">
        <v>206</v>
      </c>
      <c r="N633" s="78" t="s">
        <v>3</v>
      </c>
      <c r="O633" s="78" t="s">
        <v>134</v>
      </c>
      <c r="P633" s="78"/>
      <c r="Q633" s="78" t="s">
        <v>50</v>
      </c>
      <c r="R633" s="78" t="s">
        <v>121</v>
      </c>
      <c r="S633" s="46"/>
      <c r="T633" s="46" t="s">
        <v>5550</v>
      </c>
      <c r="U633" s="46" t="s">
        <v>5550</v>
      </c>
      <c r="V633" s="46" t="s">
        <v>5550</v>
      </c>
      <c r="W633" s="78" t="s">
        <v>5551</v>
      </c>
      <c r="X633" s="78" t="s">
        <v>117</v>
      </c>
      <c r="Y633" s="78" t="s">
        <v>117</v>
      </c>
      <c r="Z633" s="78" t="s">
        <v>117</v>
      </c>
      <c r="AA633" s="78" t="s">
        <v>121</v>
      </c>
      <c r="AB633" s="78">
        <v>10.0</v>
      </c>
      <c r="AC633" s="78" t="s">
        <v>121</v>
      </c>
      <c r="AD633" s="78"/>
      <c r="AE633" s="78" t="s">
        <v>121</v>
      </c>
      <c r="AF633" s="78"/>
      <c r="AG633" s="78" t="s">
        <v>121</v>
      </c>
      <c r="AH633" s="78"/>
      <c r="AI633" s="78" t="s">
        <v>117</v>
      </c>
      <c r="AJ633" s="78" t="s">
        <v>121</v>
      </c>
      <c r="AK633" s="78" t="s">
        <v>121</v>
      </c>
      <c r="AL633" s="78" t="s">
        <v>122</v>
      </c>
      <c r="AM633" s="78" t="s">
        <v>123</v>
      </c>
      <c r="AN633" s="78" t="s">
        <v>117</v>
      </c>
      <c r="AO633" s="78" t="s">
        <v>23</v>
      </c>
      <c r="AP633" s="79"/>
      <c r="AQ633" s="78"/>
      <c r="AR633" s="78"/>
      <c r="AS633" s="78"/>
      <c r="AT633" s="78" t="s">
        <v>117</v>
      </c>
      <c r="AU633" s="78"/>
      <c r="AV633" s="78" t="s">
        <v>117</v>
      </c>
      <c r="AW633" s="78"/>
      <c r="AX633" s="79"/>
      <c r="AY633" s="79"/>
      <c r="AZ633" s="79"/>
      <c r="BA633" s="79"/>
      <c r="BB633" s="79"/>
      <c r="BC633" s="80"/>
    </row>
    <row r="634" ht="15.75" customHeight="1">
      <c r="A634" s="46" t="s">
        <v>5552</v>
      </c>
      <c r="B634" s="78"/>
      <c r="C634" s="78">
        <v>38.0</v>
      </c>
      <c r="D634" s="78" t="s">
        <v>5553</v>
      </c>
      <c r="E634" s="78" t="s">
        <v>5554</v>
      </c>
      <c r="F634" s="78" t="str">
        <f t="shared" si="1"/>
        <v>Lithetha Kale</v>
      </c>
      <c r="G634" s="78" t="s">
        <v>1849</v>
      </c>
      <c r="H634" s="78" t="s">
        <v>5555</v>
      </c>
      <c r="I634" s="78" t="s">
        <v>163</v>
      </c>
      <c r="J634" s="78"/>
      <c r="K634" s="46"/>
      <c r="L634" s="78" t="s">
        <v>205</v>
      </c>
      <c r="M634" s="78" t="s">
        <v>206</v>
      </c>
      <c r="N634" s="78" t="s">
        <v>3</v>
      </c>
      <c r="O634" s="78" t="s">
        <v>207</v>
      </c>
      <c r="P634" s="78"/>
      <c r="Q634" s="78" t="s">
        <v>48</v>
      </c>
      <c r="R634" s="78" t="s">
        <v>121</v>
      </c>
      <c r="S634" s="46"/>
      <c r="T634" s="46"/>
      <c r="U634" s="46"/>
      <c r="V634" s="46"/>
      <c r="W634" s="78"/>
      <c r="X634" s="78"/>
      <c r="Y634" s="78"/>
      <c r="Z634" s="78"/>
      <c r="AA634" s="78"/>
      <c r="AB634" s="78"/>
      <c r="AC634" s="78"/>
      <c r="AD634" s="78"/>
      <c r="AE634" s="78"/>
      <c r="AF634" s="78"/>
      <c r="AG634" s="78"/>
      <c r="AH634" s="78"/>
      <c r="AI634" s="78"/>
      <c r="AJ634" s="78"/>
      <c r="AK634" s="78"/>
      <c r="AL634" s="78"/>
      <c r="AM634" s="78"/>
      <c r="AN634" s="78"/>
      <c r="AO634" s="79"/>
      <c r="AP634" s="79"/>
      <c r="AQ634" s="78"/>
      <c r="AR634" s="78"/>
      <c r="AS634" s="78"/>
      <c r="AT634" s="78" t="s">
        <v>117</v>
      </c>
      <c r="AU634" s="78"/>
      <c r="AV634" s="78" t="s">
        <v>117</v>
      </c>
      <c r="AW634" s="78"/>
      <c r="AX634" s="79"/>
      <c r="AY634" s="79"/>
      <c r="AZ634" s="79"/>
      <c r="BA634" s="79"/>
      <c r="BB634" s="79"/>
      <c r="BC634" s="80"/>
    </row>
    <row r="635" ht="15.75" customHeight="1">
      <c r="A635" s="46" t="s">
        <v>5556</v>
      </c>
      <c r="B635" s="78"/>
      <c r="C635" s="78">
        <v>41.0</v>
      </c>
      <c r="D635" s="78" t="s">
        <v>4758</v>
      </c>
      <c r="E635" s="78" t="s">
        <v>5557</v>
      </c>
      <c r="F635" s="78" t="str">
        <f t="shared" si="1"/>
        <v>Sivenathi Kiva</v>
      </c>
      <c r="G635" s="78" t="s">
        <v>1849</v>
      </c>
      <c r="H635" s="78" t="s">
        <v>5558</v>
      </c>
      <c r="I635" s="78" t="s">
        <v>111</v>
      </c>
      <c r="J635" s="78"/>
      <c r="K635" s="46"/>
      <c r="L635" s="78" t="s">
        <v>205</v>
      </c>
      <c r="M635" s="78" t="s">
        <v>206</v>
      </c>
      <c r="N635" s="78" t="s">
        <v>3</v>
      </c>
      <c r="O635" s="78" t="s">
        <v>362</v>
      </c>
      <c r="P635" s="78"/>
      <c r="Q635" s="78" t="s">
        <v>48</v>
      </c>
      <c r="R635" s="78" t="s">
        <v>121</v>
      </c>
      <c r="S635" s="46"/>
      <c r="T635" s="46"/>
      <c r="U635" s="46"/>
      <c r="V635" s="46"/>
      <c r="W635" s="78"/>
      <c r="X635" s="78"/>
      <c r="Y635" s="78"/>
      <c r="Z635" s="78"/>
      <c r="AA635" s="78"/>
      <c r="AB635" s="78"/>
      <c r="AC635" s="78"/>
      <c r="AD635" s="78"/>
      <c r="AE635" s="78"/>
      <c r="AF635" s="78"/>
      <c r="AG635" s="78"/>
      <c r="AH635" s="78"/>
      <c r="AI635" s="78"/>
      <c r="AJ635" s="78"/>
      <c r="AK635" s="78"/>
      <c r="AL635" s="78"/>
      <c r="AM635" s="78"/>
      <c r="AN635" s="78"/>
      <c r="AO635" s="79"/>
      <c r="AP635" s="79"/>
      <c r="AQ635" s="78"/>
      <c r="AR635" s="78"/>
      <c r="AS635" s="78"/>
      <c r="AT635" s="78" t="s">
        <v>117</v>
      </c>
      <c r="AU635" s="78"/>
      <c r="AV635" s="78" t="s">
        <v>117</v>
      </c>
      <c r="AW635" s="78"/>
      <c r="AX635" s="79"/>
      <c r="AY635" s="79"/>
      <c r="AZ635" s="79"/>
      <c r="BA635" s="79"/>
      <c r="BB635" s="79"/>
      <c r="BC635" s="80"/>
    </row>
    <row r="636" ht="15.75" customHeight="1">
      <c r="A636" s="46" t="s">
        <v>5559</v>
      </c>
      <c r="B636" s="78"/>
      <c r="C636" s="78">
        <v>35.0</v>
      </c>
      <c r="D636" s="78" t="s">
        <v>5560</v>
      </c>
      <c r="E636" s="78" t="s">
        <v>5561</v>
      </c>
      <c r="F636" s="78" t="str">
        <f t="shared" si="1"/>
        <v>Iviwe Solami Kolisi</v>
      </c>
      <c r="G636" s="78" t="s">
        <v>1849</v>
      </c>
      <c r="H636" s="78" t="s">
        <v>5562</v>
      </c>
      <c r="I636" s="78" t="s">
        <v>111</v>
      </c>
      <c r="J636" s="78" t="s">
        <v>5563</v>
      </c>
      <c r="K636" s="46"/>
      <c r="L636" s="78" t="s">
        <v>205</v>
      </c>
      <c r="M636" s="78" t="s">
        <v>206</v>
      </c>
      <c r="N636" s="78" t="s">
        <v>3</v>
      </c>
      <c r="O636" s="78" t="s">
        <v>362</v>
      </c>
      <c r="P636" s="78"/>
      <c r="Q636" s="78" t="s">
        <v>48</v>
      </c>
      <c r="R636" s="78" t="s">
        <v>121</v>
      </c>
      <c r="S636" s="46"/>
      <c r="T636" s="46"/>
      <c r="U636" s="46"/>
      <c r="V636" s="46"/>
      <c r="W636" s="78"/>
      <c r="X636" s="78"/>
      <c r="Y636" s="78"/>
      <c r="Z636" s="78"/>
      <c r="AA636" s="78"/>
      <c r="AB636" s="78"/>
      <c r="AC636" s="78"/>
      <c r="AD636" s="78"/>
      <c r="AE636" s="78"/>
      <c r="AF636" s="78"/>
      <c r="AG636" s="78"/>
      <c r="AH636" s="78"/>
      <c r="AI636" s="78"/>
      <c r="AJ636" s="78"/>
      <c r="AK636" s="78"/>
      <c r="AL636" s="78"/>
      <c r="AM636" s="78"/>
      <c r="AN636" s="78"/>
      <c r="AO636" s="79"/>
      <c r="AP636" s="79"/>
      <c r="AQ636" s="78"/>
      <c r="AR636" s="78"/>
      <c r="AS636" s="78"/>
      <c r="AT636" s="78" t="s">
        <v>117</v>
      </c>
      <c r="AU636" s="78"/>
      <c r="AV636" s="78" t="s">
        <v>117</v>
      </c>
      <c r="AW636" s="78"/>
      <c r="AX636" s="79"/>
      <c r="AY636" s="79"/>
      <c r="AZ636" s="79"/>
      <c r="BA636" s="79"/>
      <c r="BB636" s="79"/>
      <c r="BC636" s="80"/>
    </row>
    <row r="637" ht="15.75" customHeight="1">
      <c r="A637" s="46" t="s">
        <v>5564</v>
      </c>
      <c r="B637" s="78"/>
      <c r="C637" s="78">
        <v>35.0</v>
      </c>
      <c r="D637" s="78" t="s">
        <v>1045</v>
      </c>
      <c r="E637" s="78" t="s">
        <v>5565</v>
      </c>
      <c r="F637" s="78" t="str">
        <f t="shared" si="1"/>
        <v>Emihle Maphaphu</v>
      </c>
      <c r="G637" s="78" t="s">
        <v>1849</v>
      </c>
      <c r="H637" s="78" t="s">
        <v>5566</v>
      </c>
      <c r="I637" s="78"/>
      <c r="J637" s="78"/>
      <c r="K637" s="46"/>
      <c r="L637" s="78" t="s">
        <v>205</v>
      </c>
      <c r="M637" s="78" t="s">
        <v>206</v>
      </c>
      <c r="N637" s="78" t="s">
        <v>3</v>
      </c>
      <c r="O637" s="78" t="s">
        <v>362</v>
      </c>
      <c r="P637" s="78"/>
      <c r="Q637" s="78" t="s">
        <v>48</v>
      </c>
      <c r="R637" s="78" t="s">
        <v>121</v>
      </c>
      <c r="S637" s="46"/>
      <c r="T637" s="46"/>
      <c r="U637" s="46"/>
      <c r="V637" s="46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  <c r="AG637" s="78"/>
      <c r="AH637" s="78"/>
      <c r="AI637" s="78"/>
      <c r="AJ637" s="78"/>
      <c r="AK637" s="78"/>
      <c r="AL637" s="78"/>
      <c r="AM637" s="78"/>
      <c r="AN637" s="78"/>
      <c r="AO637" s="79"/>
      <c r="AP637" s="79"/>
      <c r="AQ637" s="78"/>
      <c r="AR637" s="78"/>
      <c r="AS637" s="78"/>
      <c r="AT637" s="78" t="s">
        <v>117</v>
      </c>
      <c r="AU637" s="78"/>
      <c r="AV637" s="78" t="s">
        <v>117</v>
      </c>
      <c r="AW637" s="78"/>
      <c r="AX637" s="79"/>
      <c r="AY637" s="79"/>
      <c r="AZ637" s="79"/>
      <c r="BA637" s="79"/>
      <c r="BB637" s="79"/>
      <c r="BC637" s="80"/>
    </row>
    <row r="638" ht="15.75" customHeight="1">
      <c r="A638" s="46" t="s">
        <v>5567</v>
      </c>
      <c r="B638" s="78"/>
      <c r="C638" s="78">
        <v>38.0</v>
      </c>
      <c r="D638" s="78" t="s">
        <v>5568</v>
      </c>
      <c r="E638" s="78" t="s">
        <v>5569</v>
      </c>
      <c r="F638" s="78" t="str">
        <f t="shared" si="1"/>
        <v>Kungawo Mgqaliso</v>
      </c>
      <c r="G638" s="78" t="s">
        <v>1849</v>
      </c>
      <c r="H638" s="78" t="s">
        <v>5570</v>
      </c>
      <c r="I638" s="78" t="s">
        <v>163</v>
      </c>
      <c r="J638" s="78" t="s">
        <v>5571</v>
      </c>
      <c r="K638" s="83" t="s">
        <v>5572</v>
      </c>
      <c r="L638" s="78" t="s">
        <v>854</v>
      </c>
      <c r="M638" s="78" t="s">
        <v>246</v>
      </c>
      <c r="N638" s="78" t="s">
        <v>42</v>
      </c>
      <c r="O638" s="78" t="s">
        <v>134</v>
      </c>
      <c r="P638" s="78"/>
      <c r="Q638" s="78" t="s">
        <v>44</v>
      </c>
      <c r="R638" s="78" t="s">
        <v>121</v>
      </c>
      <c r="S638" s="46"/>
      <c r="T638" s="83" t="s">
        <v>5573</v>
      </c>
      <c r="U638" s="83" t="s">
        <v>5573</v>
      </c>
      <c r="V638" s="83" t="s">
        <v>5574</v>
      </c>
      <c r="W638" s="78"/>
      <c r="X638" s="78" t="s">
        <v>117</v>
      </c>
      <c r="Y638" s="78" t="s">
        <v>121</v>
      </c>
      <c r="Z638" s="78" t="s">
        <v>117</v>
      </c>
      <c r="AA638" s="78" t="s">
        <v>121</v>
      </c>
      <c r="AB638" s="78">
        <v>10.0</v>
      </c>
      <c r="AC638" s="78" t="s">
        <v>117</v>
      </c>
      <c r="AD638" s="78" t="s">
        <v>980</v>
      </c>
      <c r="AE638" s="78" t="s">
        <v>121</v>
      </c>
      <c r="AF638" s="78"/>
      <c r="AG638" s="78" t="s">
        <v>117</v>
      </c>
      <c r="AH638" s="78" t="s">
        <v>980</v>
      </c>
      <c r="AI638" s="78" t="s">
        <v>117</v>
      </c>
      <c r="AJ638" s="78" t="s">
        <v>121</v>
      </c>
      <c r="AK638" s="78" t="s">
        <v>117</v>
      </c>
      <c r="AL638" s="78" t="s">
        <v>137</v>
      </c>
      <c r="AM638" s="78" t="s">
        <v>354</v>
      </c>
      <c r="AN638" s="78" t="s">
        <v>121</v>
      </c>
      <c r="AO638" s="79"/>
      <c r="AP638" s="79"/>
      <c r="AQ638" s="78"/>
      <c r="AR638" s="78"/>
      <c r="AS638" s="78"/>
      <c r="AT638" s="78" t="s">
        <v>117</v>
      </c>
      <c r="AU638" s="78" t="s">
        <v>117</v>
      </c>
      <c r="AV638" s="78" t="s">
        <v>117</v>
      </c>
      <c r="AW638" s="78"/>
      <c r="AX638" s="79"/>
      <c r="AY638" s="79"/>
      <c r="AZ638" s="79"/>
      <c r="BA638" s="79"/>
      <c r="BB638" s="79"/>
      <c r="BC638" s="80"/>
    </row>
    <row r="639" ht="15.75" customHeight="1">
      <c r="A639" s="46" t="s">
        <v>5575</v>
      </c>
      <c r="B639" s="78"/>
      <c r="C639" s="78">
        <v>41.0</v>
      </c>
      <c r="D639" s="78" t="s">
        <v>5576</v>
      </c>
      <c r="E639" s="78" t="s">
        <v>5577</v>
      </c>
      <c r="F639" s="78" t="str">
        <f t="shared" si="1"/>
        <v>Lisekho  Mase</v>
      </c>
      <c r="G639" s="78" t="s">
        <v>1849</v>
      </c>
      <c r="H639" s="78" t="s">
        <v>5578</v>
      </c>
      <c r="I639" s="78" t="s">
        <v>111</v>
      </c>
      <c r="J639" s="78"/>
      <c r="K639" s="46"/>
      <c r="L639" s="78" t="s">
        <v>205</v>
      </c>
      <c r="M639" s="78" t="s">
        <v>206</v>
      </c>
      <c r="N639" s="78" t="s">
        <v>3</v>
      </c>
      <c r="O639" s="78" t="s">
        <v>166</v>
      </c>
      <c r="P639" s="78"/>
      <c r="Q639" s="78" t="s">
        <v>48</v>
      </c>
      <c r="R639" s="78"/>
      <c r="S639" s="46"/>
      <c r="T639" s="46"/>
      <c r="U639" s="46"/>
      <c r="V639" s="46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  <c r="AG639" s="78"/>
      <c r="AH639" s="78"/>
      <c r="AI639" s="78"/>
      <c r="AJ639" s="78"/>
      <c r="AK639" s="78"/>
      <c r="AL639" s="78"/>
      <c r="AM639" s="78"/>
      <c r="AN639" s="78"/>
      <c r="AO639" s="79"/>
      <c r="AP639" s="79"/>
      <c r="AQ639" s="78"/>
      <c r="AR639" s="78"/>
      <c r="AS639" s="78"/>
      <c r="AT639" s="78" t="s">
        <v>117</v>
      </c>
      <c r="AU639" s="78"/>
      <c r="AV639" s="78" t="s">
        <v>117</v>
      </c>
      <c r="AW639" s="78"/>
      <c r="AX639" s="79"/>
      <c r="AY639" s="79"/>
      <c r="AZ639" s="79"/>
      <c r="BA639" s="79"/>
      <c r="BB639" s="79"/>
      <c r="BC639" s="80"/>
    </row>
    <row r="640" ht="15.75" customHeight="1">
      <c r="A640" s="46" t="s">
        <v>5579</v>
      </c>
      <c r="B640" s="78"/>
      <c r="C640" s="78">
        <v>35.0</v>
      </c>
      <c r="D640" s="78" t="s">
        <v>1117</v>
      </c>
      <c r="E640" s="78" t="s">
        <v>4579</v>
      </c>
      <c r="F640" s="78" t="str">
        <f t="shared" si="1"/>
        <v>Entle Mbengashe</v>
      </c>
      <c r="G640" s="78" t="s">
        <v>1849</v>
      </c>
      <c r="H640" s="78" t="s">
        <v>5580</v>
      </c>
      <c r="I640" s="78"/>
      <c r="J640" s="78"/>
      <c r="K640" s="46"/>
      <c r="L640" s="78" t="s">
        <v>205</v>
      </c>
      <c r="M640" s="78" t="s">
        <v>206</v>
      </c>
      <c r="N640" s="78" t="s">
        <v>3</v>
      </c>
      <c r="O640" s="78" t="s">
        <v>362</v>
      </c>
      <c r="P640" s="78"/>
      <c r="Q640" s="78" t="s">
        <v>48</v>
      </c>
      <c r="R640" s="78" t="s">
        <v>121</v>
      </c>
      <c r="S640" s="46"/>
      <c r="T640" s="46"/>
      <c r="U640" s="46"/>
      <c r="V640" s="46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  <c r="AG640" s="78"/>
      <c r="AH640" s="78"/>
      <c r="AI640" s="78"/>
      <c r="AJ640" s="78"/>
      <c r="AK640" s="78"/>
      <c r="AL640" s="78"/>
      <c r="AM640" s="78"/>
      <c r="AN640" s="78"/>
      <c r="AO640" s="79"/>
      <c r="AP640" s="79"/>
      <c r="AQ640" s="78"/>
      <c r="AR640" s="78"/>
      <c r="AS640" s="78"/>
      <c r="AT640" s="78" t="s">
        <v>117</v>
      </c>
      <c r="AU640" s="78"/>
      <c r="AV640" s="78" t="s">
        <v>117</v>
      </c>
      <c r="AW640" s="78"/>
      <c r="AX640" s="79"/>
      <c r="AY640" s="79"/>
      <c r="AZ640" s="79"/>
      <c r="BA640" s="79"/>
      <c r="BB640" s="79"/>
      <c r="BC640" s="80"/>
    </row>
    <row r="641" ht="15.75" customHeight="1">
      <c r="A641" s="46" t="s">
        <v>5581</v>
      </c>
      <c r="B641" s="78"/>
      <c r="C641" s="78">
        <v>38.0</v>
      </c>
      <c r="D641" s="78" t="s">
        <v>5582</v>
      </c>
      <c r="E641" s="78" t="s">
        <v>5583</v>
      </c>
      <c r="F641" s="78" t="str">
        <f t="shared" si="1"/>
        <v>Emihle Gift Mqadi</v>
      </c>
      <c r="G641" s="78" t="s">
        <v>1849</v>
      </c>
      <c r="H641" s="78" t="s">
        <v>5584</v>
      </c>
      <c r="I641" s="78" t="s">
        <v>163</v>
      </c>
      <c r="J641" s="81">
        <v>39334.0</v>
      </c>
      <c r="K641" s="46" t="s">
        <v>5585</v>
      </c>
      <c r="L641" s="78" t="s">
        <v>114</v>
      </c>
      <c r="M641" s="78" t="s">
        <v>115</v>
      </c>
      <c r="N641" s="78" t="s">
        <v>3</v>
      </c>
      <c r="O641" s="78" t="s">
        <v>207</v>
      </c>
      <c r="P641" s="78"/>
      <c r="Q641" s="78" t="s">
        <v>46</v>
      </c>
      <c r="R641" s="78" t="s">
        <v>121</v>
      </c>
      <c r="S641" s="46"/>
      <c r="T641" s="46" t="s">
        <v>5586</v>
      </c>
      <c r="U641" s="46" t="s">
        <v>5586</v>
      </c>
      <c r="V641" s="46" t="s">
        <v>5587</v>
      </c>
      <c r="W641" s="78" t="s">
        <v>5588</v>
      </c>
      <c r="X641" s="78" t="s">
        <v>117</v>
      </c>
      <c r="Y641" s="78" t="s">
        <v>117</v>
      </c>
      <c r="Z641" s="78" t="s">
        <v>117</v>
      </c>
      <c r="AA641" s="78" t="s">
        <v>117</v>
      </c>
      <c r="AB641" s="78">
        <v>12.0</v>
      </c>
      <c r="AC641" s="78" t="s">
        <v>121</v>
      </c>
      <c r="AD641" s="78" t="s">
        <v>1898</v>
      </c>
      <c r="AE641" s="78" t="s">
        <v>121</v>
      </c>
      <c r="AF641" s="78" t="s">
        <v>1898</v>
      </c>
      <c r="AG641" s="78" t="s">
        <v>121</v>
      </c>
      <c r="AH641" s="78" t="s">
        <v>122</v>
      </c>
      <c r="AI641" s="78" t="s">
        <v>117</v>
      </c>
      <c r="AJ641" s="78" t="s">
        <v>117</v>
      </c>
      <c r="AK641" s="78" t="s">
        <v>117</v>
      </c>
      <c r="AL641" s="78" t="s">
        <v>137</v>
      </c>
      <c r="AM641" s="78" t="s">
        <v>138</v>
      </c>
      <c r="AN641" s="78" t="s">
        <v>121</v>
      </c>
      <c r="AO641" s="79"/>
      <c r="AP641" s="79"/>
      <c r="AQ641" s="78"/>
      <c r="AR641" s="78"/>
      <c r="AS641" s="78"/>
      <c r="AT641" s="78" t="s">
        <v>117</v>
      </c>
      <c r="AU641" s="78" t="s">
        <v>117</v>
      </c>
      <c r="AV641" s="78" t="s">
        <v>117</v>
      </c>
      <c r="AW641" s="78"/>
      <c r="AX641" s="79"/>
      <c r="AY641" s="79"/>
      <c r="AZ641" s="79"/>
      <c r="BA641" s="79"/>
      <c r="BB641" s="79"/>
      <c r="BC641" s="80"/>
    </row>
    <row r="642" ht="15.75" customHeight="1">
      <c r="A642" s="46" t="s">
        <v>5589</v>
      </c>
      <c r="B642" s="78"/>
      <c r="C642" s="78">
        <v>41.0</v>
      </c>
      <c r="D642" s="78" t="s">
        <v>5590</v>
      </c>
      <c r="E642" s="78" t="s">
        <v>5591</v>
      </c>
      <c r="F642" s="78" t="str">
        <f t="shared" si="1"/>
        <v>Sthembiso Mqalekiso</v>
      </c>
      <c r="G642" s="78" t="s">
        <v>1849</v>
      </c>
      <c r="H642" s="78" t="s">
        <v>5592</v>
      </c>
      <c r="I642" s="78" t="s">
        <v>163</v>
      </c>
      <c r="J642" s="78" t="s">
        <v>5571</v>
      </c>
      <c r="K642" s="83" t="s">
        <v>5593</v>
      </c>
      <c r="L642" s="78" t="s">
        <v>854</v>
      </c>
      <c r="M642" s="78" t="s">
        <v>246</v>
      </c>
      <c r="N642" s="78" t="s">
        <v>42</v>
      </c>
      <c r="O642" s="78" t="s">
        <v>134</v>
      </c>
      <c r="P642" s="78"/>
      <c r="Q642" s="78" t="s">
        <v>44</v>
      </c>
      <c r="R642" s="78" t="s">
        <v>121</v>
      </c>
      <c r="S642" s="46"/>
      <c r="T642" s="83" t="s">
        <v>5594</v>
      </c>
      <c r="U642" s="83" t="s">
        <v>5594</v>
      </c>
      <c r="V642" s="46"/>
      <c r="W642" s="78"/>
      <c r="X642" s="78" t="s">
        <v>117</v>
      </c>
      <c r="Y642" s="78" t="s">
        <v>121</v>
      </c>
      <c r="Z642" s="78" t="s">
        <v>121</v>
      </c>
      <c r="AA642" s="78" t="s">
        <v>121</v>
      </c>
      <c r="AB642" s="78">
        <v>4.0</v>
      </c>
      <c r="AC642" s="78" t="s">
        <v>121</v>
      </c>
      <c r="AD642" s="78"/>
      <c r="AE642" s="78" t="s">
        <v>121</v>
      </c>
      <c r="AF642" s="78"/>
      <c r="AG642" s="78" t="s">
        <v>121</v>
      </c>
      <c r="AH642" s="78"/>
      <c r="AI642" s="78" t="s">
        <v>117</v>
      </c>
      <c r="AJ642" s="78" t="s">
        <v>121</v>
      </c>
      <c r="AK642" s="78" t="s">
        <v>117</v>
      </c>
      <c r="AL642" s="78" t="s">
        <v>137</v>
      </c>
      <c r="AM642" s="78" t="s">
        <v>354</v>
      </c>
      <c r="AN642" s="78" t="s">
        <v>121</v>
      </c>
      <c r="AO642" s="79"/>
      <c r="AP642" s="79"/>
      <c r="AQ642" s="78"/>
      <c r="AR642" s="78"/>
      <c r="AS642" s="78"/>
      <c r="AT642" s="78" t="s">
        <v>117</v>
      </c>
      <c r="AU642" s="78" t="s">
        <v>117</v>
      </c>
      <c r="AV642" s="78" t="s">
        <v>117</v>
      </c>
      <c r="AW642" s="78"/>
      <c r="AX642" s="79"/>
      <c r="AY642" s="79"/>
      <c r="AZ642" s="79"/>
      <c r="BA642" s="79"/>
      <c r="BB642" s="79"/>
      <c r="BC642" s="80"/>
    </row>
    <row r="643" ht="15.75" customHeight="1">
      <c r="A643" s="46" t="s">
        <v>5595</v>
      </c>
      <c r="B643" s="78"/>
      <c r="C643" s="78">
        <v>37.0</v>
      </c>
      <c r="D643" s="78" t="s">
        <v>2150</v>
      </c>
      <c r="E643" s="78" t="s">
        <v>5596</v>
      </c>
      <c r="F643" s="78" t="str">
        <f t="shared" si="1"/>
        <v>Mbalentle Mlityalwa</v>
      </c>
      <c r="G643" s="78" t="s">
        <v>1849</v>
      </c>
      <c r="H643" s="78" t="s">
        <v>5597</v>
      </c>
      <c r="I643" s="78" t="s">
        <v>111</v>
      </c>
      <c r="J643" s="78" t="s">
        <v>5598</v>
      </c>
      <c r="K643" s="83" t="s">
        <v>5599</v>
      </c>
      <c r="L643" s="78" t="s">
        <v>854</v>
      </c>
      <c r="M643" s="78" t="s">
        <v>246</v>
      </c>
      <c r="N643" s="78" t="s">
        <v>42</v>
      </c>
      <c r="O643" s="78" t="s">
        <v>134</v>
      </c>
      <c r="P643" s="78"/>
      <c r="Q643" s="78" t="s">
        <v>44</v>
      </c>
      <c r="R643" s="78" t="s">
        <v>121</v>
      </c>
      <c r="S643" s="46"/>
      <c r="T643" s="83" t="s">
        <v>5600</v>
      </c>
      <c r="U643" s="83" t="s">
        <v>5600</v>
      </c>
      <c r="V643" s="83" t="s">
        <v>5601</v>
      </c>
      <c r="W643" s="78" t="s">
        <v>5602</v>
      </c>
      <c r="X643" s="78" t="s">
        <v>117</v>
      </c>
      <c r="Y643" s="78" t="s">
        <v>117</v>
      </c>
      <c r="Z643" s="78" t="s">
        <v>117</v>
      </c>
      <c r="AA643" s="78" t="s">
        <v>121</v>
      </c>
      <c r="AB643" s="78">
        <v>11.0</v>
      </c>
      <c r="AC643" s="78" t="s">
        <v>121</v>
      </c>
      <c r="AD643" s="78"/>
      <c r="AE643" s="78" t="s">
        <v>121</v>
      </c>
      <c r="AF643" s="78"/>
      <c r="AG643" s="78" t="s">
        <v>121</v>
      </c>
      <c r="AH643" s="78"/>
      <c r="AI643" s="78" t="s">
        <v>121</v>
      </c>
      <c r="AJ643" s="78" t="s">
        <v>121</v>
      </c>
      <c r="AK643" s="78" t="s">
        <v>117</v>
      </c>
      <c r="AL643" s="78" t="s">
        <v>137</v>
      </c>
      <c r="AM643" s="78" t="s">
        <v>138</v>
      </c>
      <c r="AN643" s="78" t="s">
        <v>121</v>
      </c>
      <c r="AO643" s="79"/>
      <c r="AP643" s="79"/>
      <c r="AQ643" s="78"/>
      <c r="AR643" s="78"/>
      <c r="AS643" s="78"/>
      <c r="AT643" s="78" t="s">
        <v>117</v>
      </c>
      <c r="AU643" s="78" t="s">
        <v>117</v>
      </c>
      <c r="AV643" s="78" t="s">
        <v>117</v>
      </c>
      <c r="AW643" s="78"/>
      <c r="AX643" s="79"/>
      <c r="AY643" s="79"/>
      <c r="AZ643" s="79"/>
      <c r="BA643" s="79"/>
      <c r="BB643" s="79"/>
      <c r="BC643" s="80"/>
    </row>
    <row r="644" ht="15.75" customHeight="1">
      <c r="A644" s="46" t="s">
        <v>5603</v>
      </c>
      <c r="B644" s="78"/>
      <c r="C644" s="78">
        <v>35.0</v>
      </c>
      <c r="D644" s="78" t="s">
        <v>5604</v>
      </c>
      <c r="E644" s="78" t="s">
        <v>5605</v>
      </c>
      <c r="F644" s="78" t="str">
        <f t="shared" si="1"/>
        <v>Akholiwe Mshushumbe</v>
      </c>
      <c r="G644" s="78" t="s">
        <v>1849</v>
      </c>
      <c r="H644" s="78" t="s">
        <v>5606</v>
      </c>
      <c r="I644" s="78" t="s">
        <v>111</v>
      </c>
      <c r="J644" s="81">
        <v>39153.0</v>
      </c>
      <c r="K644" s="46" t="s">
        <v>5607</v>
      </c>
      <c r="L644" s="78" t="s">
        <v>114</v>
      </c>
      <c r="M644" s="78" t="s">
        <v>115</v>
      </c>
      <c r="N644" s="78" t="s">
        <v>3</v>
      </c>
      <c r="O644" s="78" t="s">
        <v>207</v>
      </c>
      <c r="P644" s="78"/>
      <c r="Q644" s="78" t="s">
        <v>46</v>
      </c>
      <c r="R644" s="78" t="s">
        <v>121</v>
      </c>
      <c r="S644" s="46"/>
      <c r="T644" s="46" t="s">
        <v>5608</v>
      </c>
      <c r="U644" s="46" t="s">
        <v>5608</v>
      </c>
      <c r="V644" s="46" t="s">
        <v>5609</v>
      </c>
      <c r="W644" s="78" t="s">
        <v>5610</v>
      </c>
      <c r="X644" s="78" t="s">
        <v>117</v>
      </c>
      <c r="Y644" s="78" t="s">
        <v>121</v>
      </c>
      <c r="Z644" s="78" t="s">
        <v>117</v>
      </c>
      <c r="AA644" s="78" t="s">
        <v>121</v>
      </c>
      <c r="AB644" s="78">
        <v>3.0</v>
      </c>
      <c r="AC644" s="78" t="s">
        <v>121</v>
      </c>
      <c r="AD644" s="78" t="s">
        <v>1898</v>
      </c>
      <c r="AE644" s="78" t="s">
        <v>121</v>
      </c>
      <c r="AF644" s="78" t="s">
        <v>1898</v>
      </c>
      <c r="AG644" s="78" t="s">
        <v>121</v>
      </c>
      <c r="AH644" s="78" t="s">
        <v>122</v>
      </c>
      <c r="AI644" s="78" t="s">
        <v>117</v>
      </c>
      <c r="AJ644" s="78" t="s">
        <v>121</v>
      </c>
      <c r="AK644" s="78" t="s">
        <v>117</v>
      </c>
      <c r="AL644" s="78" t="s">
        <v>137</v>
      </c>
      <c r="AM644" s="78" t="s">
        <v>221</v>
      </c>
      <c r="AN644" s="78" t="s">
        <v>121</v>
      </c>
      <c r="AO644" s="79"/>
      <c r="AP644" s="79"/>
      <c r="AQ644" s="78"/>
      <c r="AR644" s="78"/>
      <c r="AS644" s="78"/>
      <c r="AT644" s="78" t="s">
        <v>117</v>
      </c>
      <c r="AU644" s="78" t="s">
        <v>117</v>
      </c>
      <c r="AV644" s="78" t="s">
        <v>117</v>
      </c>
      <c r="AW644" s="78"/>
      <c r="AX644" s="79"/>
      <c r="AY644" s="79"/>
      <c r="AZ644" s="79"/>
      <c r="BA644" s="79"/>
      <c r="BB644" s="79"/>
      <c r="BC644" s="80"/>
    </row>
    <row r="645" ht="15.75" customHeight="1">
      <c r="A645" s="46" t="s">
        <v>5611</v>
      </c>
      <c r="B645" s="78"/>
      <c r="C645" s="78">
        <v>35.0</v>
      </c>
      <c r="D645" s="78" t="s">
        <v>1836</v>
      </c>
      <c r="E645" s="78" t="s">
        <v>5612</v>
      </c>
      <c r="F645" s="78" t="str">
        <f t="shared" si="1"/>
        <v>Lindokuhle Mti</v>
      </c>
      <c r="G645" s="78" t="s">
        <v>1849</v>
      </c>
      <c r="H645" s="78" t="s">
        <v>5613</v>
      </c>
      <c r="I645" s="78" t="s">
        <v>111</v>
      </c>
      <c r="J645" s="78" t="s">
        <v>458</v>
      </c>
      <c r="K645" s="46"/>
      <c r="L645" s="78" t="s">
        <v>114</v>
      </c>
      <c r="M645" s="78" t="s">
        <v>115</v>
      </c>
      <c r="N645" s="78" t="s">
        <v>3</v>
      </c>
      <c r="O645" s="78" t="s">
        <v>362</v>
      </c>
      <c r="P645" s="78"/>
      <c r="Q645" s="78" t="s">
        <v>46</v>
      </c>
      <c r="R645" s="78" t="s">
        <v>121</v>
      </c>
      <c r="S645" s="46"/>
      <c r="T645" s="46" t="s">
        <v>5614</v>
      </c>
      <c r="U645" s="46" t="s">
        <v>5615</v>
      </c>
      <c r="V645" s="46"/>
      <c r="W645" s="78" t="s">
        <v>5616</v>
      </c>
      <c r="X645" s="78" t="s">
        <v>117</v>
      </c>
      <c r="Y645" s="78" t="s">
        <v>117</v>
      </c>
      <c r="Z645" s="78" t="s">
        <v>121</v>
      </c>
      <c r="AA645" s="78" t="s">
        <v>121</v>
      </c>
      <c r="AB645" s="78">
        <v>3.0</v>
      </c>
      <c r="AC645" s="78" t="s">
        <v>121</v>
      </c>
      <c r="AD645" s="78" t="s">
        <v>1898</v>
      </c>
      <c r="AE645" s="78" t="s">
        <v>121</v>
      </c>
      <c r="AF645" s="78" t="s">
        <v>1898</v>
      </c>
      <c r="AG645" s="78" t="s">
        <v>121</v>
      </c>
      <c r="AH645" s="78" t="s">
        <v>122</v>
      </c>
      <c r="AI645" s="78" t="s">
        <v>121</v>
      </c>
      <c r="AJ645" s="78" t="s">
        <v>117</v>
      </c>
      <c r="AK645" s="78" t="s">
        <v>121</v>
      </c>
      <c r="AL645" s="78" t="s">
        <v>122</v>
      </c>
      <c r="AM645" s="78" t="s">
        <v>123</v>
      </c>
      <c r="AN645" s="78" t="s">
        <v>121</v>
      </c>
      <c r="AO645" s="79"/>
      <c r="AP645" s="79"/>
      <c r="AQ645" s="78"/>
      <c r="AR645" s="78"/>
      <c r="AS645" s="78"/>
      <c r="AT645" s="78" t="s">
        <v>117</v>
      </c>
      <c r="AU645" s="78" t="s">
        <v>117</v>
      </c>
      <c r="AV645" s="78" t="s">
        <v>121</v>
      </c>
      <c r="AW645" s="78"/>
      <c r="AX645" s="79"/>
      <c r="AY645" s="79"/>
      <c r="AZ645" s="79"/>
      <c r="BA645" s="79"/>
      <c r="BB645" s="79"/>
      <c r="BC645" s="80"/>
    </row>
    <row r="646" ht="15.75" customHeight="1">
      <c r="A646" s="46" t="s">
        <v>5617</v>
      </c>
      <c r="B646" s="78"/>
      <c r="C646" s="78">
        <v>35.0</v>
      </c>
      <c r="D646" s="78" t="s">
        <v>572</v>
      </c>
      <c r="E646" s="78" t="s">
        <v>5618</v>
      </c>
      <c r="F646" s="78" t="str">
        <f t="shared" si="1"/>
        <v>Aqhama Moko</v>
      </c>
      <c r="G646" s="78" t="s">
        <v>1849</v>
      </c>
      <c r="H646" s="78" t="s">
        <v>5619</v>
      </c>
      <c r="I646" s="78"/>
      <c r="J646" s="78" t="s">
        <v>5620</v>
      </c>
      <c r="K646" s="46"/>
      <c r="L646" s="78" t="s">
        <v>205</v>
      </c>
      <c r="M646" s="78" t="s">
        <v>206</v>
      </c>
      <c r="N646" s="78" t="s">
        <v>3</v>
      </c>
      <c r="O646" s="78" t="s">
        <v>383</v>
      </c>
      <c r="P646" s="78"/>
      <c r="Q646" s="78" t="s">
        <v>48</v>
      </c>
      <c r="R646" s="78" t="s">
        <v>121</v>
      </c>
      <c r="S646" s="46"/>
      <c r="T646" s="46" t="s">
        <v>5621</v>
      </c>
      <c r="U646" s="46"/>
      <c r="V646" s="46" t="s">
        <v>5622</v>
      </c>
      <c r="W646" s="78" t="s">
        <v>5623</v>
      </c>
      <c r="X646" s="78" t="s">
        <v>121</v>
      </c>
      <c r="Y646" s="78" t="s">
        <v>121</v>
      </c>
      <c r="Z646" s="78" t="s">
        <v>121</v>
      </c>
      <c r="AA646" s="78" t="s">
        <v>121</v>
      </c>
      <c r="AB646" s="78">
        <v>7.0</v>
      </c>
      <c r="AC646" s="78" t="s">
        <v>121</v>
      </c>
      <c r="AD646" s="78"/>
      <c r="AE646" s="78" t="s">
        <v>121</v>
      </c>
      <c r="AF646" s="78"/>
      <c r="AG646" s="78" t="s">
        <v>117</v>
      </c>
      <c r="AH646" s="78"/>
      <c r="AI646" s="78" t="s">
        <v>121</v>
      </c>
      <c r="AJ646" s="78" t="s">
        <v>121</v>
      </c>
      <c r="AK646" s="78" t="s">
        <v>117</v>
      </c>
      <c r="AL646" s="78"/>
      <c r="AM646" s="78" t="s">
        <v>123</v>
      </c>
      <c r="AN646" s="78" t="s">
        <v>117</v>
      </c>
      <c r="AO646" s="78"/>
      <c r="AP646" s="79"/>
      <c r="AQ646" s="78" t="s">
        <v>5624</v>
      </c>
      <c r="AR646" s="78" t="s">
        <v>1094</v>
      </c>
      <c r="AS646" s="78" t="s">
        <v>5625</v>
      </c>
      <c r="AT646" s="78" t="s">
        <v>117</v>
      </c>
      <c r="AU646" s="78"/>
      <c r="AV646" s="78" t="s">
        <v>117</v>
      </c>
      <c r="AW646" s="78"/>
      <c r="AX646" s="79"/>
      <c r="AY646" s="79"/>
      <c r="AZ646" s="79"/>
      <c r="BA646" s="79"/>
      <c r="BB646" s="79"/>
      <c r="BC646" s="80"/>
    </row>
    <row r="647" ht="15.75" customHeight="1">
      <c r="A647" s="46" t="s">
        <v>5626</v>
      </c>
      <c r="B647" s="78"/>
      <c r="C647" s="78">
        <v>37.0</v>
      </c>
      <c r="D647" s="78" t="s">
        <v>5627</v>
      </c>
      <c r="E647" s="78" t="s">
        <v>5628</v>
      </c>
      <c r="F647" s="78" t="str">
        <f t="shared" si="1"/>
        <v>Esihle Msizi</v>
      </c>
      <c r="G647" s="78" t="s">
        <v>1849</v>
      </c>
      <c r="H647" s="78" t="s">
        <v>5629</v>
      </c>
      <c r="I647" s="78"/>
      <c r="J647" s="78"/>
      <c r="K647" s="46"/>
      <c r="L647" s="78" t="s">
        <v>205</v>
      </c>
      <c r="M647" s="78" t="s">
        <v>206</v>
      </c>
      <c r="N647" s="78" t="s">
        <v>3</v>
      </c>
      <c r="O647" s="78" t="s">
        <v>362</v>
      </c>
      <c r="P647" s="78"/>
      <c r="Q647" s="78" t="s">
        <v>48</v>
      </c>
      <c r="R647" s="78" t="s">
        <v>121</v>
      </c>
      <c r="S647" s="46"/>
      <c r="T647" s="46"/>
      <c r="U647" s="46"/>
      <c r="V647" s="46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  <c r="AG647" s="78"/>
      <c r="AH647" s="78"/>
      <c r="AI647" s="78"/>
      <c r="AJ647" s="78"/>
      <c r="AK647" s="78"/>
      <c r="AL647" s="78"/>
      <c r="AM647" s="78"/>
      <c r="AN647" s="78"/>
      <c r="AO647" s="79"/>
      <c r="AP647" s="79"/>
      <c r="AQ647" s="78"/>
      <c r="AR647" s="78"/>
      <c r="AS647" s="78"/>
      <c r="AT647" s="78" t="s">
        <v>117</v>
      </c>
      <c r="AU647" s="78" t="s">
        <v>117</v>
      </c>
      <c r="AV647" s="78" t="s">
        <v>117</v>
      </c>
      <c r="AW647" s="78"/>
      <c r="AX647" s="79"/>
      <c r="AY647" s="79"/>
      <c r="AZ647" s="79"/>
      <c r="BA647" s="79"/>
      <c r="BB647" s="79"/>
      <c r="BC647" s="80"/>
    </row>
    <row r="648" ht="15.75" customHeight="1">
      <c r="A648" s="46" t="s">
        <v>5630</v>
      </c>
      <c r="B648" s="78"/>
      <c r="C648" s="78">
        <v>38.0</v>
      </c>
      <c r="D648" s="78" t="s">
        <v>2791</v>
      </c>
      <c r="E648" s="78" t="s">
        <v>5631</v>
      </c>
      <c r="F648" s="78" t="str">
        <f t="shared" si="1"/>
        <v>Sibabalwe Ncipa</v>
      </c>
      <c r="G648" s="78" t="s">
        <v>1849</v>
      </c>
      <c r="H648" s="78" t="s">
        <v>5632</v>
      </c>
      <c r="I648" s="78" t="s">
        <v>163</v>
      </c>
      <c r="J648" s="78" t="s">
        <v>5633</v>
      </c>
      <c r="K648" s="46" t="s">
        <v>5634</v>
      </c>
      <c r="L648" s="78" t="s">
        <v>114</v>
      </c>
      <c r="M648" s="78" t="s">
        <v>115</v>
      </c>
      <c r="N648" s="78" t="s">
        <v>3</v>
      </c>
      <c r="O648" s="78" t="s">
        <v>207</v>
      </c>
      <c r="P648" s="78"/>
      <c r="Q648" s="78" t="s">
        <v>46</v>
      </c>
      <c r="R648" s="78" t="s">
        <v>121</v>
      </c>
      <c r="S648" s="46"/>
      <c r="T648" s="46" t="s">
        <v>5635</v>
      </c>
      <c r="U648" s="46" t="s">
        <v>5635</v>
      </c>
      <c r="V648" s="46" t="s">
        <v>5636</v>
      </c>
      <c r="W648" s="78" t="s">
        <v>5637</v>
      </c>
      <c r="X648" s="78" t="s">
        <v>117</v>
      </c>
      <c r="Y648" s="78" t="s">
        <v>117</v>
      </c>
      <c r="Z648" s="78" t="s">
        <v>117</v>
      </c>
      <c r="AA648" s="78" t="s">
        <v>121</v>
      </c>
      <c r="AB648" s="78">
        <v>5.0</v>
      </c>
      <c r="AC648" s="78" t="s">
        <v>121</v>
      </c>
      <c r="AD648" s="78" t="s">
        <v>1898</v>
      </c>
      <c r="AE648" s="78" t="s">
        <v>117</v>
      </c>
      <c r="AF648" s="78" t="s">
        <v>5638</v>
      </c>
      <c r="AG648" s="78" t="s">
        <v>121</v>
      </c>
      <c r="AH648" s="78" t="s">
        <v>122</v>
      </c>
      <c r="AI648" s="78" t="s">
        <v>117</v>
      </c>
      <c r="AJ648" s="78" t="s">
        <v>117</v>
      </c>
      <c r="AK648" s="78" t="s">
        <v>121</v>
      </c>
      <c r="AL648" s="78" t="s">
        <v>122</v>
      </c>
      <c r="AM648" s="78" t="s">
        <v>221</v>
      </c>
      <c r="AN648" s="78" t="s">
        <v>121</v>
      </c>
      <c r="AO648" s="79"/>
      <c r="AP648" s="79"/>
      <c r="AQ648" s="78"/>
      <c r="AR648" s="78"/>
      <c r="AS648" s="78"/>
      <c r="AT648" s="78" t="s">
        <v>117</v>
      </c>
      <c r="AU648" s="78" t="s">
        <v>117</v>
      </c>
      <c r="AV648" s="78" t="s">
        <v>117</v>
      </c>
      <c r="AW648" s="78"/>
      <c r="AX648" s="79"/>
      <c r="AY648" s="79"/>
      <c r="AZ648" s="79"/>
      <c r="BA648" s="79"/>
      <c r="BB648" s="79"/>
      <c r="BC648" s="80"/>
    </row>
    <row r="649" ht="15.75" customHeight="1">
      <c r="A649" s="46" t="s">
        <v>5639</v>
      </c>
      <c r="B649" s="78"/>
      <c r="C649" s="78">
        <v>38.0</v>
      </c>
      <c r="D649" s="78" t="s">
        <v>5640</v>
      </c>
      <c r="E649" s="78" t="s">
        <v>5641</v>
      </c>
      <c r="F649" s="78" t="str">
        <f t="shared" si="1"/>
        <v>Alulutho Mojalefa Ngalwa</v>
      </c>
      <c r="G649" s="78" t="s">
        <v>1849</v>
      </c>
      <c r="H649" s="78" t="s">
        <v>5642</v>
      </c>
      <c r="I649" s="78" t="s">
        <v>163</v>
      </c>
      <c r="J649" s="81">
        <v>39695.0</v>
      </c>
      <c r="K649" s="46" t="s">
        <v>5643</v>
      </c>
      <c r="L649" s="78" t="s">
        <v>114</v>
      </c>
      <c r="M649" s="78" t="s">
        <v>115</v>
      </c>
      <c r="N649" s="78" t="s">
        <v>3</v>
      </c>
      <c r="O649" s="78" t="s">
        <v>207</v>
      </c>
      <c r="P649" s="78"/>
      <c r="Q649" s="78" t="s">
        <v>46</v>
      </c>
      <c r="R649" s="78" t="s">
        <v>121</v>
      </c>
      <c r="S649" s="46"/>
      <c r="T649" s="46" t="s">
        <v>5644</v>
      </c>
      <c r="U649" s="46" t="s">
        <v>5644</v>
      </c>
      <c r="V649" s="46" t="s">
        <v>5645</v>
      </c>
      <c r="W649" s="78" t="s">
        <v>5646</v>
      </c>
      <c r="X649" s="78" t="s">
        <v>117</v>
      </c>
      <c r="Y649" s="78" t="s">
        <v>117</v>
      </c>
      <c r="Z649" s="78" t="s">
        <v>117</v>
      </c>
      <c r="AA649" s="78" t="s">
        <v>121</v>
      </c>
      <c r="AB649" s="78">
        <v>3.0</v>
      </c>
      <c r="AC649" s="78" t="s">
        <v>121</v>
      </c>
      <c r="AD649" s="78" t="s">
        <v>1898</v>
      </c>
      <c r="AE649" s="78" t="s">
        <v>121</v>
      </c>
      <c r="AF649" s="78" t="s">
        <v>1898</v>
      </c>
      <c r="AG649" s="78" t="s">
        <v>121</v>
      </c>
      <c r="AH649" s="78" t="s">
        <v>122</v>
      </c>
      <c r="AI649" s="78" t="s">
        <v>117</v>
      </c>
      <c r="AJ649" s="78" t="s">
        <v>121</v>
      </c>
      <c r="AK649" s="78" t="s">
        <v>117</v>
      </c>
      <c r="AL649" s="78" t="s">
        <v>137</v>
      </c>
      <c r="AM649" s="78" t="s">
        <v>123</v>
      </c>
      <c r="AN649" s="78" t="s">
        <v>121</v>
      </c>
      <c r="AO649" s="79"/>
      <c r="AP649" s="79"/>
      <c r="AQ649" s="78"/>
      <c r="AR649" s="78"/>
      <c r="AS649" s="78"/>
      <c r="AT649" s="78" t="s">
        <v>117</v>
      </c>
      <c r="AU649" s="78" t="s">
        <v>117</v>
      </c>
      <c r="AV649" s="78" t="s">
        <v>117</v>
      </c>
      <c r="AW649" s="78"/>
      <c r="AX649" s="79"/>
      <c r="AY649" s="79"/>
      <c r="AZ649" s="79"/>
      <c r="BA649" s="79"/>
      <c r="BB649" s="79"/>
      <c r="BC649" s="80"/>
    </row>
    <row r="650" ht="15.75" customHeight="1">
      <c r="A650" s="46" t="s">
        <v>5647</v>
      </c>
      <c r="B650" s="78"/>
      <c r="C650" s="78">
        <v>38.0</v>
      </c>
      <c r="D650" s="78" t="s">
        <v>2668</v>
      </c>
      <c r="E650" s="78" t="s">
        <v>5648</v>
      </c>
      <c r="F650" s="78" t="str">
        <f t="shared" si="1"/>
        <v>Phumelela Plaatjie</v>
      </c>
      <c r="G650" s="78" t="s">
        <v>1849</v>
      </c>
      <c r="H650" s="78" t="s">
        <v>5649</v>
      </c>
      <c r="I650" s="78" t="s">
        <v>111</v>
      </c>
      <c r="J650" s="78" t="s">
        <v>5650</v>
      </c>
      <c r="K650" s="46" t="s">
        <v>5651</v>
      </c>
      <c r="L650" s="78" t="s">
        <v>114</v>
      </c>
      <c r="M650" s="78" t="s">
        <v>115</v>
      </c>
      <c r="N650" s="78" t="s">
        <v>3</v>
      </c>
      <c r="O650" s="78" t="s">
        <v>272</v>
      </c>
      <c r="P650" s="78"/>
      <c r="Q650" s="78" t="s">
        <v>46</v>
      </c>
      <c r="R650" s="78" t="s">
        <v>117</v>
      </c>
      <c r="S650" s="46"/>
      <c r="T650" s="46" t="s">
        <v>5652</v>
      </c>
      <c r="U650" s="46" t="s">
        <v>5652</v>
      </c>
      <c r="V650" s="46" t="s">
        <v>5653</v>
      </c>
      <c r="W650" s="78" t="s">
        <v>5654</v>
      </c>
      <c r="X650" s="78" t="s">
        <v>117</v>
      </c>
      <c r="Y650" s="78" t="s">
        <v>117</v>
      </c>
      <c r="Z650" s="78" t="s">
        <v>117</v>
      </c>
      <c r="AA650" s="78" t="s">
        <v>117</v>
      </c>
      <c r="AB650" s="78">
        <v>4.0</v>
      </c>
      <c r="AC650" s="78" t="s">
        <v>121</v>
      </c>
      <c r="AD650" s="78" t="s">
        <v>1898</v>
      </c>
      <c r="AE650" s="78" t="s">
        <v>121</v>
      </c>
      <c r="AF650" s="78" t="s">
        <v>1898</v>
      </c>
      <c r="AG650" s="78" t="s">
        <v>121</v>
      </c>
      <c r="AH650" s="78" t="s">
        <v>122</v>
      </c>
      <c r="AI650" s="78" t="s">
        <v>117</v>
      </c>
      <c r="AJ650" s="78" t="s">
        <v>117</v>
      </c>
      <c r="AK650" s="78" t="s">
        <v>121</v>
      </c>
      <c r="AL650" s="78" t="s">
        <v>122</v>
      </c>
      <c r="AM650" s="78" t="s">
        <v>138</v>
      </c>
      <c r="AN650" s="78" t="s">
        <v>117</v>
      </c>
      <c r="AO650" s="78" t="s">
        <v>5655</v>
      </c>
      <c r="AP650" s="79"/>
      <c r="AQ650" s="78"/>
      <c r="AR650" s="78"/>
      <c r="AS650" s="78"/>
      <c r="AT650" s="78" t="s">
        <v>117</v>
      </c>
      <c r="AU650" s="78" t="s">
        <v>117</v>
      </c>
      <c r="AV650" s="78" t="s">
        <v>117</v>
      </c>
      <c r="AW650" s="78"/>
      <c r="AX650" s="79"/>
      <c r="AY650" s="79"/>
      <c r="AZ650" s="79"/>
      <c r="BA650" s="79"/>
      <c r="BB650" s="79"/>
      <c r="BC650" s="80"/>
    </row>
    <row r="651" ht="15.75" customHeight="1">
      <c r="A651" s="46" t="s">
        <v>5656</v>
      </c>
      <c r="B651" s="78"/>
      <c r="C651" s="78">
        <v>35.0</v>
      </c>
      <c r="D651" s="78" t="s">
        <v>5657</v>
      </c>
      <c r="E651" s="78" t="s">
        <v>5658</v>
      </c>
      <c r="F651" s="78" t="str">
        <f t="shared" si="1"/>
        <v>Yolisa Esona Mtotoyi</v>
      </c>
      <c r="G651" s="78" t="s">
        <v>1849</v>
      </c>
      <c r="H651" s="78" t="s">
        <v>5659</v>
      </c>
      <c r="I651" s="78"/>
      <c r="J651" s="78"/>
      <c r="K651" s="46"/>
      <c r="L651" s="78" t="s">
        <v>205</v>
      </c>
      <c r="M651" s="78" t="s">
        <v>206</v>
      </c>
      <c r="N651" s="78" t="s">
        <v>3</v>
      </c>
      <c r="O651" s="78" t="s">
        <v>362</v>
      </c>
      <c r="P651" s="78"/>
      <c r="Q651" s="78" t="s">
        <v>48</v>
      </c>
      <c r="R651" s="78" t="s">
        <v>121</v>
      </c>
      <c r="S651" s="46"/>
      <c r="T651" s="46"/>
      <c r="U651" s="46"/>
      <c r="V651" s="46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  <c r="AG651" s="78"/>
      <c r="AH651" s="78"/>
      <c r="AI651" s="78"/>
      <c r="AJ651" s="78"/>
      <c r="AK651" s="78"/>
      <c r="AL651" s="78"/>
      <c r="AM651" s="78"/>
      <c r="AN651" s="78"/>
      <c r="AO651" s="79"/>
      <c r="AP651" s="79"/>
      <c r="AQ651" s="78"/>
      <c r="AR651" s="78"/>
      <c r="AS651" s="78"/>
      <c r="AT651" s="78" t="s">
        <v>117</v>
      </c>
      <c r="AU651" s="78"/>
      <c r="AV651" s="78" t="s">
        <v>117</v>
      </c>
      <c r="AW651" s="78"/>
      <c r="AX651" s="79"/>
      <c r="AY651" s="79"/>
      <c r="AZ651" s="79"/>
      <c r="BA651" s="79"/>
      <c r="BB651" s="79"/>
      <c r="BC651" s="80"/>
    </row>
    <row r="652" ht="15.75" customHeight="1">
      <c r="A652" s="46" t="s">
        <v>5660</v>
      </c>
      <c r="B652" s="78"/>
      <c r="C652" s="78">
        <v>36.0</v>
      </c>
      <c r="D652" s="78" t="s">
        <v>5661</v>
      </c>
      <c r="E652" s="78" t="s">
        <v>5662</v>
      </c>
      <c r="F652" s="78" t="str">
        <f t="shared" si="1"/>
        <v>Zikhona Platyi</v>
      </c>
      <c r="G652" s="78" t="s">
        <v>1849</v>
      </c>
      <c r="H652" s="78" t="s">
        <v>5663</v>
      </c>
      <c r="I652" s="78" t="s">
        <v>111</v>
      </c>
      <c r="J652" s="81">
        <v>39206.0</v>
      </c>
      <c r="K652" s="46" t="s">
        <v>5664</v>
      </c>
      <c r="L652" s="78" t="s">
        <v>114</v>
      </c>
      <c r="M652" s="78" t="s">
        <v>115</v>
      </c>
      <c r="N652" s="78" t="s">
        <v>3</v>
      </c>
      <c r="O652" s="78" t="s">
        <v>207</v>
      </c>
      <c r="P652" s="78"/>
      <c r="Q652" s="78" t="s">
        <v>46</v>
      </c>
      <c r="R652" s="78" t="s">
        <v>121</v>
      </c>
      <c r="S652" s="46"/>
      <c r="T652" s="46" t="s">
        <v>5665</v>
      </c>
      <c r="U652" s="46" t="s">
        <v>5665</v>
      </c>
      <c r="V652" s="46" t="s">
        <v>5666</v>
      </c>
      <c r="W652" s="78" t="s">
        <v>5667</v>
      </c>
      <c r="X652" s="78" t="s">
        <v>117</v>
      </c>
      <c r="Y652" s="78" t="s">
        <v>117</v>
      </c>
      <c r="Z652" s="78" t="s">
        <v>117</v>
      </c>
      <c r="AA652" s="78" t="s">
        <v>121</v>
      </c>
      <c r="AB652" s="78">
        <v>4.0</v>
      </c>
      <c r="AC652" s="78" t="s">
        <v>117</v>
      </c>
      <c r="AD652" s="78" t="s">
        <v>5668</v>
      </c>
      <c r="AE652" s="78" t="s">
        <v>121</v>
      </c>
      <c r="AF652" s="78" t="s">
        <v>1898</v>
      </c>
      <c r="AG652" s="78" t="s">
        <v>121</v>
      </c>
      <c r="AH652" s="78" t="s">
        <v>122</v>
      </c>
      <c r="AI652" s="78" t="s">
        <v>117</v>
      </c>
      <c r="AJ652" s="78" t="s">
        <v>121</v>
      </c>
      <c r="AK652" s="78" t="s">
        <v>117</v>
      </c>
      <c r="AL652" s="78" t="s">
        <v>137</v>
      </c>
      <c r="AM652" s="78" t="s">
        <v>138</v>
      </c>
      <c r="AN652" s="78" t="s">
        <v>117</v>
      </c>
      <c r="AO652" s="78" t="s">
        <v>24</v>
      </c>
      <c r="AP652" s="79"/>
      <c r="AQ652" s="78"/>
      <c r="AR652" s="78"/>
      <c r="AS652" s="78"/>
      <c r="AT652" s="78" t="s">
        <v>117</v>
      </c>
      <c r="AU652" s="78" t="s">
        <v>117</v>
      </c>
      <c r="AV652" s="78" t="s">
        <v>117</v>
      </c>
      <c r="AW652" s="78"/>
      <c r="AX652" s="79"/>
      <c r="AY652" s="79"/>
      <c r="AZ652" s="79"/>
      <c r="BA652" s="79"/>
      <c r="BB652" s="79"/>
      <c r="BC652" s="80"/>
    </row>
    <row r="653" ht="15.75" customHeight="1">
      <c r="A653" s="46" t="s">
        <v>5669</v>
      </c>
      <c r="B653" s="78"/>
      <c r="C653" s="78">
        <v>39.0</v>
      </c>
      <c r="D653" s="78" t="s">
        <v>1045</v>
      </c>
      <c r="E653" s="78" t="s">
        <v>5670</v>
      </c>
      <c r="F653" s="78" t="str">
        <f t="shared" si="1"/>
        <v>Emihle Ndinisa</v>
      </c>
      <c r="G653" s="78" t="s">
        <v>1849</v>
      </c>
      <c r="H653" s="78" t="s">
        <v>5671</v>
      </c>
      <c r="I653" s="78" t="s">
        <v>111</v>
      </c>
      <c r="J653" s="81">
        <v>39269.0</v>
      </c>
      <c r="K653" s="46" t="s">
        <v>5672</v>
      </c>
      <c r="L653" s="78" t="s">
        <v>205</v>
      </c>
      <c r="M653" s="78" t="s">
        <v>206</v>
      </c>
      <c r="N653" s="78" t="s">
        <v>3</v>
      </c>
      <c r="O653" s="78" t="s">
        <v>383</v>
      </c>
      <c r="P653" s="78"/>
      <c r="Q653" s="78" t="s">
        <v>48</v>
      </c>
      <c r="R653" s="78" t="s">
        <v>121</v>
      </c>
      <c r="S653" s="46"/>
      <c r="T653" s="46" t="s">
        <v>5673</v>
      </c>
      <c r="U653" s="46"/>
      <c r="V653" s="46" t="s">
        <v>5674</v>
      </c>
      <c r="W653" s="78" t="s">
        <v>5675</v>
      </c>
      <c r="X653" s="78" t="s">
        <v>117</v>
      </c>
      <c r="Y653" s="78" t="s">
        <v>117</v>
      </c>
      <c r="Z653" s="78" t="s">
        <v>117</v>
      </c>
      <c r="AA653" s="78" t="s">
        <v>121</v>
      </c>
      <c r="AB653" s="78">
        <v>5.0</v>
      </c>
      <c r="AC653" s="78" t="s">
        <v>117</v>
      </c>
      <c r="AD653" s="78" t="s">
        <v>5676</v>
      </c>
      <c r="AE653" s="78" t="s">
        <v>117</v>
      </c>
      <c r="AF653" s="78" t="s">
        <v>5677</v>
      </c>
      <c r="AG653" s="78" t="s">
        <v>121</v>
      </c>
      <c r="AH653" s="78"/>
      <c r="AI653" s="78" t="s">
        <v>117</v>
      </c>
      <c r="AJ653" s="78" t="s">
        <v>117</v>
      </c>
      <c r="AK653" s="78" t="s">
        <v>121</v>
      </c>
      <c r="AL653" s="78"/>
      <c r="AM653" s="78" t="s">
        <v>138</v>
      </c>
      <c r="AN653" s="78" t="s">
        <v>117</v>
      </c>
      <c r="AO653" s="78" t="s">
        <v>23</v>
      </c>
      <c r="AP653" s="79"/>
      <c r="AQ653" s="78" t="s">
        <v>5678</v>
      </c>
      <c r="AR653" s="78" t="s">
        <v>5679</v>
      </c>
      <c r="AS653" s="78" t="s">
        <v>5680</v>
      </c>
      <c r="AT653" s="78" t="s">
        <v>117</v>
      </c>
      <c r="AU653" s="78"/>
      <c r="AV653" s="78" t="s">
        <v>117</v>
      </c>
      <c r="AW653" s="78"/>
      <c r="AX653" s="79"/>
      <c r="AY653" s="79"/>
      <c r="AZ653" s="79"/>
      <c r="BA653" s="79"/>
      <c r="BB653" s="79"/>
      <c r="BC653" s="80"/>
    </row>
    <row r="654" ht="15.75" customHeight="1">
      <c r="A654" s="46" t="s">
        <v>5681</v>
      </c>
      <c r="B654" s="78"/>
      <c r="C654" s="78">
        <v>35.0</v>
      </c>
      <c r="D654" s="78" t="s">
        <v>4226</v>
      </c>
      <c r="E654" s="78" t="s">
        <v>4975</v>
      </c>
      <c r="F654" s="78" t="str">
        <f t="shared" si="1"/>
        <v>Akhona Sompani</v>
      </c>
      <c r="G654" s="78" t="s">
        <v>1849</v>
      </c>
      <c r="H654" s="78" t="s">
        <v>5682</v>
      </c>
      <c r="I654" s="78" t="s">
        <v>163</v>
      </c>
      <c r="J654" s="81">
        <v>39693.0</v>
      </c>
      <c r="K654" s="46" t="s">
        <v>5683</v>
      </c>
      <c r="L654" s="78" t="s">
        <v>114</v>
      </c>
      <c r="M654" s="78" t="s">
        <v>115</v>
      </c>
      <c r="N654" s="78" t="s">
        <v>3</v>
      </c>
      <c r="O654" s="78" t="s">
        <v>437</v>
      </c>
      <c r="P654" s="78"/>
      <c r="Q654" s="78" t="s">
        <v>46</v>
      </c>
      <c r="R654" s="78" t="s">
        <v>117</v>
      </c>
      <c r="S654" s="46"/>
      <c r="T654" s="46" t="s">
        <v>5684</v>
      </c>
      <c r="U654" s="46" t="s">
        <v>5684</v>
      </c>
      <c r="V654" s="46" t="s">
        <v>5685</v>
      </c>
      <c r="W654" s="78" t="s">
        <v>5686</v>
      </c>
      <c r="X654" s="78" t="s">
        <v>117</v>
      </c>
      <c r="Y654" s="78" t="s">
        <v>121</v>
      </c>
      <c r="Z654" s="78" t="s">
        <v>117</v>
      </c>
      <c r="AA654" s="78" t="s">
        <v>121</v>
      </c>
      <c r="AB654" s="78">
        <v>10.0</v>
      </c>
      <c r="AC654" s="78" t="s">
        <v>121</v>
      </c>
      <c r="AD654" s="78" t="s">
        <v>1898</v>
      </c>
      <c r="AE654" s="78" t="s">
        <v>121</v>
      </c>
      <c r="AF654" s="78" t="s">
        <v>1898</v>
      </c>
      <c r="AG654" s="78" t="s">
        <v>121</v>
      </c>
      <c r="AH654" s="78" t="s">
        <v>122</v>
      </c>
      <c r="AI654" s="78" t="s">
        <v>117</v>
      </c>
      <c r="AJ654" s="78" t="s">
        <v>121</v>
      </c>
      <c r="AK654" s="78" t="s">
        <v>117</v>
      </c>
      <c r="AL654" s="78" t="s">
        <v>137</v>
      </c>
      <c r="AM654" s="78" t="s">
        <v>138</v>
      </c>
      <c r="AN654" s="78" t="s">
        <v>117</v>
      </c>
      <c r="AO654" s="78" t="s">
        <v>5687</v>
      </c>
      <c r="AP654" s="79"/>
      <c r="AQ654" s="78"/>
      <c r="AR654" s="78"/>
      <c r="AS654" s="78"/>
      <c r="AT654" s="78" t="s">
        <v>117</v>
      </c>
      <c r="AU654" s="78" t="s">
        <v>117</v>
      </c>
      <c r="AV654" s="78" t="s">
        <v>117</v>
      </c>
      <c r="AW654" s="78"/>
      <c r="AX654" s="79"/>
      <c r="AY654" s="79"/>
      <c r="AZ654" s="79"/>
      <c r="BA654" s="79"/>
      <c r="BB654" s="79"/>
      <c r="BC654" s="80"/>
    </row>
    <row r="655" ht="15.75" customHeight="1">
      <c r="A655" s="46" t="s">
        <v>5688</v>
      </c>
      <c r="B655" s="78"/>
      <c r="C655" s="78">
        <v>45.0</v>
      </c>
      <c r="D655" s="78" t="s">
        <v>5689</v>
      </c>
      <c r="E655" s="78" t="s">
        <v>5690</v>
      </c>
      <c r="F655" s="78" t="str">
        <f t="shared" si="1"/>
        <v>Indibabale Ngca</v>
      </c>
      <c r="G655" s="78" t="s">
        <v>1849</v>
      </c>
      <c r="H655" s="78" t="s">
        <v>5691</v>
      </c>
      <c r="I655" s="78"/>
      <c r="J655" s="84">
        <v>39211.0</v>
      </c>
      <c r="K655" s="46" t="s">
        <v>5692</v>
      </c>
      <c r="L655" s="78" t="s">
        <v>205</v>
      </c>
      <c r="M655" s="78" t="s">
        <v>206</v>
      </c>
      <c r="N655" s="78" t="s">
        <v>3</v>
      </c>
      <c r="O655" s="78" t="s">
        <v>383</v>
      </c>
      <c r="P655" s="78"/>
      <c r="Q655" s="78" t="s">
        <v>48</v>
      </c>
      <c r="R655" s="78" t="s">
        <v>121</v>
      </c>
      <c r="S655" s="46"/>
      <c r="T655" s="46" t="s">
        <v>5693</v>
      </c>
      <c r="U655" s="46" t="s">
        <v>5694</v>
      </c>
      <c r="V655" s="46" t="s">
        <v>5693</v>
      </c>
      <c r="W655" s="78" t="s">
        <v>5695</v>
      </c>
      <c r="X655" s="78" t="s">
        <v>117</v>
      </c>
      <c r="Y655" s="78" t="s">
        <v>117</v>
      </c>
      <c r="Z655" s="78" t="s">
        <v>117</v>
      </c>
      <c r="AA655" s="78" t="s">
        <v>121</v>
      </c>
      <c r="AB655" s="78">
        <v>10.0</v>
      </c>
      <c r="AC655" s="78" t="s">
        <v>121</v>
      </c>
      <c r="AD655" s="78"/>
      <c r="AE655" s="78" t="s">
        <v>121</v>
      </c>
      <c r="AF655" s="78"/>
      <c r="AG655" s="78" t="s">
        <v>117</v>
      </c>
      <c r="AH655" s="78" t="s">
        <v>5696</v>
      </c>
      <c r="AI655" s="78" t="s">
        <v>117</v>
      </c>
      <c r="AJ655" s="78" t="s">
        <v>117</v>
      </c>
      <c r="AK655" s="78" t="s">
        <v>117</v>
      </c>
      <c r="AL655" s="78" t="s">
        <v>137</v>
      </c>
      <c r="AM655" s="78" t="s">
        <v>123</v>
      </c>
      <c r="AN655" s="78" t="s">
        <v>117</v>
      </c>
      <c r="AO655" s="78" t="s">
        <v>5697</v>
      </c>
      <c r="AP655" s="79"/>
      <c r="AQ655" s="78"/>
      <c r="AR655" s="78"/>
      <c r="AS655" s="78"/>
      <c r="AT655" s="78" t="s">
        <v>117</v>
      </c>
      <c r="AU655" s="78"/>
      <c r="AV655" s="78" t="s">
        <v>117</v>
      </c>
      <c r="AW655" s="78"/>
      <c r="AX655" s="79"/>
      <c r="AY655" s="79"/>
      <c r="AZ655" s="79"/>
      <c r="BA655" s="79"/>
      <c r="BB655" s="79"/>
      <c r="BC655" s="80"/>
    </row>
    <row r="656" ht="15.75" customHeight="1">
      <c r="A656" s="46" t="s">
        <v>5698</v>
      </c>
      <c r="B656" s="78"/>
      <c r="C656" s="78">
        <v>38.0</v>
      </c>
      <c r="D656" s="78" t="s">
        <v>2912</v>
      </c>
      <c r="E656" s="78" t="s">
        <v>5699</v>
      </c>
      <c r="F656" s="78" t="str">
        <f t="shared" si="1"/>
        <v>Simamkele Nkani</v>
      </c>
      <c r="G656" s="78" t="s">
        <v>1849</v>
      </c>
      <c r="H656" s="78" t="s">
        <v>5700</v>
      </c>
      <c r="I656" s="78"/>
      <c r="J656" s="78"/>
      <c r="K656" s="46"/>
      <c r="L656" s="78" t="s">
        <v>205</v>
      </c>
      <c r="M656" s="78" t="s">
        <v>206</v>
      </c>
      <c r="N656" s="78" t="s">
        <v>3</v>
      </c>
      <c r="O656" s="78" t="s">
        <v>362</v>
      </c>
      <c r="P656" s="78"/>
      <c r="Q656" s="78" t="s">
        <v>48</v>
      </c>
      <c r="R656" s="78" t="s">
        <v>121</v>
      </c>
      <c r="S656" s="46"/>
      <c r="T656" s="46"/>
      <c r="U656" s="46"/>
      <c r="V656" s="46"/>
      <c r="W656" s="78"/>
      <c r="X656" s="78"/>
      <c r="Y656" s="78"/>
      <c r="Z656" s="78"/>
      <c r="AA656" s="78"/>
      <c r="AB656" s="78"/>
      <c r="AC656" s="78"/>
      <c r="AD656" s="78"/>
      <c r="AE656" s="78"/>
      <c r="AF656" s="78"/>
      <c r="AG656" s="78"/>
      <c r="AH656" s="78"/>
      <c r="AI656" s="78"/>
      <c r="AJ656" s="78"/>
      <c r="AK656" s="78"/>
      <c r="AL656" s="78"/>
      <c r="AM656" s="78"/>
      <c r="AN656" s="78"/>
      <c r="AO656" s="79"/>
      <c r="AP656" s="79"/>
      <c r="AQ656" s="78"/>
      <c r="AR656" s="78"/>
      <c r="AS656" s="78"/>
      <c r="AT656" s="78" t="s">
        <v>117</v>
      </c>
      <c r="AU656" s="78"/>
      <c r="AV656" s="78" t="s">
        <v>117</v>
      </c>
      <c r="AW656" s="78"/>
      <c r="AX656" s="79"/>
      <c r="AY656" s="79"/>
      <c r="AZ656" s="79"/>
      <c r="BA656" s="79"/>
      <c r="BB656" s="79"/>
      <c r="BC656" s="80"/>
    </row>
    <row r="657" ht="15.75" customHeight="1">
      <c r="A657" s="46" t="s">
        <v>5701</v>
      </c>
      <c r="B657" s="78"/>
      <c r="C657" s="78">
        <v>36.0</v>
      </c>
      <c r="D657" s="78" t="s">
        <v>5702</v>
      </c>
      <c r="E657" s="78" t="s">
        <v>5703</v>
      </c>
      <c r="F657" s="78" t="str">
        <f t="shared" si="1"/>
        <v>Esona Nogoqa</v>
      </c>
      <c r="G657" s="78" t="s">
        <v>1849</v>
      </c>
      <c r="H657" s="78" t="s">
        <v>5704</v>
      </c>
      <c r="I657" s="78"/>
      <c r="J657" s="81">
        <v>39271.0</v>
      </c>
      <c r="K657" s="46" t="s">
        <v>5705</v>
      </c>
      <c r="L657" s="78" t="s">
        <v>205</v>
      </c>
      <c r="M657" s="78" t="s">
        <v>206</v>
      </c>
      <c r="N657" s="78" t="s">
        <v>3</v>
      </c>
      <c r="O657" s="78" t="s">
        <v>383</v>
      </c>
      <c r="P657" s="78"/>
      <c r="Q657" s="78" t="s">
        <v>48</v>
      </c>
      <c r="R657" s="78" t="s">
        <v>121</v>
      </c>
      <c r="S657" s="46"/>
      <c r="T657" s="46" t="s">
        <v>5706</v>
      </c>
      <c r="U657" s="46"/>
      <c r="V657" s="46" t="s">
        <v>5707</v>
      </c>
      <c r="W657" s="78" t="s">
        <v>5708</v>
      </c>
      <c r="X657" s="78" t="s">
        <v>117</v>
      </c>
      <c r="Y657" s="78" t="s">
        <v>117</v>
      </c>
      <c r="Z657" s="78" t="s">
        <v>117</v>
      </c>
      <c r="AA657" s="78" t="s">
        <v>121</v>
      </c>
      <c r="AB657" s="78">
        <v>5.0</v>
      </c>
      <c r="AC657" s="78" t="s">
        <v>117</v>
      </c>
      <c r="AD657" s="78"/>
      <c r="AE657" s="78" t="s">
        <v>121</v>
      </c>
      <c r="AF657" s="78"/>
      <c r="AG657" s="78" t="s">
        <v>121</v>
      </c>
      <c r="AH657" s="78"/>
      <c r="AI657" s="78" t="s">
        <v>117</v>
      </c>
      <c r="AJ657" s="78" t="s">
        <v>121</v>
      </c>
      <c r="AK657" s="78" t="s">
        <v>121</v>
      </c>
      <c r="AL657" s="78"/>
      <c r="AM657" s="78" t="s">
        <v>138</v>
      </c>
      <c r="AN657" s="78" t="s">
        <v>117</v>
      </c>
      <c r="AO657" s="78" t="s">
        <v>5709</v>
      </c>
      <c r="AP657" s="79"/>
      <c r="AQ657" s="78" t="s">
        <v>125</v>
      </c>
      <c r="AR657" s="78" t="s">
        <v>5710</v>
      </c>
      <c r="AS657" s="78" t="s">
        <v>1834</v>
      </c>
      <c r="AT657" s="78" t="s">
        <v>117</v>
      </c>
      <c r="AU657" s="78"/>
      <c r="AV657" s="78" t="s">
        <v>117</v>
      </c>
      <c r="AW657" s="78"/>
      <c r="AX657" s="79"/>
      <c r="AY657" s="79"/>
      <c r="AZ657" s="79"/>
      <c r="BA657" s="79"/>
      <c r="BB657" s="79"/>
      <c r="BC657" s="80"/>
    </row>
    <row r="658" ht="15.75" customHeight="1">
      <c r="A658" s="46" t="s">
        <v>5711</v>
      </c>
      <c r="B658" s="78"/>
      <c r="C658" s="78">
        <v>36.0</v>
      </c>
      <c r="D658" s="78" t="s">
        <v>5712</v>
      </c>
      <c r="E658" s="78" t="s">
        <v>5713</v>
      </c>
      <c r="F658" s="78" t="str">
        <f t="shared" si="1"/>
        <v>Linomtha Yonela Notshoba</v>
      </c>
      <c r="G658" s="78" t="s">
        <v>1849</v>
      </c>
      <c r="H658" s="78" t="s">
        <v>5714</v>
      </c>
      <c r="I658" s="78"/>
      <c r="J658" s="78"/>
      <c r="K658" s="46"/>
      <c r="L658" s="78" t="s">
        <v>205</v>
      </c>
      <c r="M658" s="78" t="s">
        <v>206</v>
      </c>
      <c r="N658" s="78" t="s">
        <v>3</v>
      </c>
      <c r="O658" s="78" t="s">
        <v>166</v>
      </c>
      <c r="P658" s="78"/>
      <c r="Q658" s="78" t="s">
        <v>48</v>
      </c>
      <c r="R658" s="78"/>
      <c r="S658" s="46"/>
      <c r="T658" s="46"/>
      <c r="U658" s="46"/>
      <c r="V658" s="46"/>
      <c r="W658" s="78"/>
      <c r="X658" s="78"/>
      <c r="Y658" s="78"/>
      <c r="Z658" s="78"/>
      <c r="AA658" s="78"/>
      <c r="AB658" s="78"/>
      <c r="AC658" s="78"/>
      <c r="AD658" s="78"/>
      <c r="AE658" s="78"/>
      <c r="AF658" s="78"/>
      <c r="AG658" s="78"/>
      <c r="AH658" s="78"/>
      <c r="AI658" s="78"/>
      <c r="AJ658" s="78"/>
      <c r="AK658" s="78"/>
      <c r="AL658" s="78"/>
      <c r="AM658" s="78"/>
      <c r="AN658" s="78"/>
      <c r="AO658" s="79"/>
      <c r="AP658" s="79"/>
      <c r="AQ658" s="78"/>
      <c r="AR658" s="78"/>
      <c r="AS658" s="78"/>
      <c r="AT658" s="78"/>
      <c r="AU658" s="78"/>
      <c r="AV658" s="78" t="s">
        <v>121</v>
      </c>
      <c r="AW658" s="78"/>
      <c r="AX658" s="79"/>
      <c r="AY658" s="79"/>
      <c r="AZ658" s="79"/>
      <c r="BA658" s="79"/>
      <c r="BB658" s="79"/>
      <c r="BC658" s="80"/>
    </row>
    <row r="659" ht="15.75" customHeight="1">
      <c r="A659" s="46" t="s">
        <v>5715</v>
      </c>
      <c r="B659" s="78"/>
      <c r="C659" s="78">
        <v>38.0</v>
      </c>
      <c r="D659" s="78" t="s">
        <v>5716</v>
      </c>
      <c r="E659" s="78" t="s">
        <v>5717</v>
      </c>
      <c r="F659" s="78" t="str">
        <f t="shared" si="1"/>
        <v>Sisipho Abegail Sikiti</v>
      </c>
      <c r="G659" s="78" t="s">
        <v>1849</v>
      </c>
      <c r="H659" s="78" t="s">
        <v>5718</v>
      </c>
      <c r="I659" s="78" t="s">
        <v>111</v>
      </c>
      <c r="J659" s="78"/>
      <c r="K659" s="46"/>
      <c r="L659" s="78" t="s">
        <v>205</v>
      </c>
      <c r="M659" s="78" t="s">
        <v>206</v>
      </c>
      <c r="N659" s="78" t="s">
        <v>3</v>
      </c>
      <c r="O659" s="78" t="s">
        <v>166</v>
      </c>
      <c r="P659" s="78"/>
      <c r="Q659" s="78" t="s">
        <v>48</v>
      </c>
      <c r="R659" s="78" t="s">
        <v>121</v>
      </c>
      <c r="S659" s="46"/>
      <c r="T659" s="46"/>
      <c r="U659" s="46"/>
      <c r="V659" s="46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  <c r="AG659" s="78"/>
      <c r="AH659" s="78"/>
      <c r="AI659" s="78"/>
      <c r="AJ659" s="78"/>
      <c r="AK659" s="78"/>
      <c r="AL659" s="78"/>
      <c r="AM659" s="78"/>
      <c r="AN659" s="78"/>
      <c r="AO659" s="79"/>
      <c r="AP659" s="79"/>
      <c r="AQ659" s="78"/>
      <c r="AR659" s="78"/>
      <c r="AS659" s="78"/>
      <c r="AT659" s="78" t="s">
        <v>117</v>
      </c>
      <c r="AU659" s="78"/>
      <c r="AV659" s="78" t="s">
        <v>117</v>
      </c>
      <c r="AW659" s="78"/>
      <c r="AX659" s="79"/>
      <c r="AY659" s="79"/>
      <c r="AZ659" s="79"/>
      <c r="BA659" s="79"/>
      <c r="BB659" s="79"/>
      <c r="BC659" s="80"/>
    </row>
    <row r="660" ht="15.75" customHeight="1">
      <c r="A660" s="46" t="s">
        <v>5719</v>
      </c>
      <c r="B660" s="78"/>
      <c r="C660" s="78">
        <v>35.0</v>
      </c>
      <c r="D660" s="78" t="s">
        <v>5720</v>
      </c>
      <c r="E660" s="78" t="s">
        <v>4366</v>
      </c>
      <c r="F660" s="78" t="str">
        <f t="shared" si="1"/>
        <v>Amyoli Siko</v>
      </c>
      <c r="G660" s="78" t="s">
        <v>1849</v>
      </c>
      <c r="H660" s="78" t="s">
        <v>5721</v>
      </c>
      <c r="I660" s="78" t="s">
        <v>163</v>
      </c>
      <c r="J660" s="78" t="s">
        <v>5722</v>
      </c>
      <c r="K660" s="46" t="s">
        <v>5723</v>
      </c>
      <c r="L660" s="78" t="s">
        <v>205</v>
      </c>
      <c r="M660" s="78" t="s">
        <v>206</v>
      </c>
      <c r="N660" s="78" t="s">
        <v>3</v>
      </c>
      <c r="O660" s="78" t="s">
        <v>383</v>
      </c>
      <c r="P660" s="78"/>
      <c r="Q660" s="78" t="s">
        <v>48</v>
      </c>
      <c r="R660" s="78" t="s">
        <v>121</v>
      </c>
      <c r="S660" s="46"/>
      <c r="T660" s="46" t="s">
        <v>5724</v>
      </c>
      <c r="U660" s="46" t="s">
        <v>5724</v>
      </c>
      <c r="V660" s="46" t="s">
        <v>5725</v>
      </c>
      <c r="W660" s="78" t="s">
        <v>5726</v>
      </c>
      <c r="X660" s="78" t="s">
        <v>117</v>
      </c>
      <c r="Y660" s="78" t="s">
        <v>117</v>
      </c>
      <c r="Z660" s="78" t="s">
        <v>117</v>
      </c>
      <c r="AA660" s="78" t="s">
        <v>117</v>
      </c>
      <c r="AB660" s="78">
        <v>8.0</v>
      </c>
      <c r="AC660" s="78" t="s">
        <v>121</v>
      </c>
      <c r="AD660" s="78"/>
      <c r="AE660" s="78" t="s">
        <v>117</v>
      </c>
      <c r="AF660" s="78"/>
      <c r="AG660" s="78" t="s">
        <v>117</v>
      </c>
      <c r="AH660" s="78" t="s">
        <v>5727</v>
      </c>
      <c r="AI660" s="78" t="s">
        <v>121</v>
      </c>
      <c r="AJ660" s="78" t="s">
        <v>117</v>
      </c>
      <c r="AK660" s="78" t="s">
        <v>117</v>
      </c>
      <c r="AL660" s="78" t="s">
        <v>137</v>
      </c>
      <c r="AM660" s="78" t="s">
        <v>138</v>
      </c>
      <c r="AN660" s="78" t="s">
        <v>117</v>
      </c>
      <c r="AO660" s="78" t="s">
        <v>23</v>
      </c>
      <c r="AP660" s="79"/>
      <c r="AQ660" s="78" t="s">
        <v>5710</v>
      </c>
      <c r="AR660" s="78" t="s">
        <v>5728</v>
      </c>
      <c r="AS660" s="78" t="s">
        <v>5729</v>
      </c>
      <c r="AT660" s="78" t="s">
        <v>117</v>
      </c>
      <c r="AU660" s="78"/>
      <c r="AV660" s="78" t="s">
        <v>117</v>
      </c>
      <c r="AW660" s="78"/>
      <c r="AX660" s="79"/>
      <c r="AY660" s="79"/>
      <c r="AZ660" s="79"/>
      <c r="BA660" s="79"/>
      <c r="BB660" s="79"/>
      <c r="BC660" s="80"/>
    </row>
    <row r="661" ht="15.75" customHeight="1">
      <c r="A661" s="46" t="s">
        <v>5730</v>
      </c>
      <c r="B661" s="78"/>
      <c r="C661" s="78">
        <v>35.0</v>
      </c>
      <c r="D661" s="78" t="s">
        <v>5731</v>
      </c>
      <c r="E661" s="78" t="s">
        <v>107</v>
      </c>
      <c r="F661" s="78" t="str">
        <f t="shared" si="1"/>
        <v>Sinalo Tolom</v>
      </c>
      <c r="G661" s="78" t="s">
        <v>1849</v>
      </c>
      <c r="H661" s="78" t="s">
        <v>5732</v>
      </c>
      <c r="I661" s="78"/>
      <c r="J661" s="78"/>
      <c r="K661" s="46"/>
      <c r="L661" s="78" t="s">
        <v>205</v>
      </c>
      <c r="M661" s="78" t="s">
        <v>206</v>
      </c>
      <c r="N661" s="78" t="s">
        <v>3</v>
      </c>
      <c r="O661" s="78" t="s">
        <v>362</v>
      </c>
      <c r="P661" s="78"/>
      <c r="Q661" s="78" t="s">
        <v>48</v>
      </c>
      <c r="R661" s="78" t="s">
        <v>121</v>
      </c>
      <c r="S661" s="46"/>
      <c r="T661" s="46"/>
      <c r="U661" s="46"/>
      <c r="V661" s="46"/>
      <c r="W661" s="78"/>
      <c r="X661" s="78"/>
      <c r="Y661" s="78"/>
      <c r="Z661" s="78"/>
      <c r="AA661" s="78"/>
      <c r="AB661" s="78"/>
      <c r="AC661" s="78"/>
      <c r="AD661" s="78"/>
      <c r="AE661" s="78"/>
      <c r="AF661" s="78"/>
      <c r="AG661" s="78"/>
      <c r="AH661" s="78"/>
      <c r="AI661" s="78"/>
      <c r="AJ661" s="78"/>
      <c r="AK661" s="78"/>
      <c r="AL661" s="78"/>
      <c r="AM661" s="78"/>
      <c r="AN661" s="78"/>
      <c r="AO661" s="79"/>
      <c r="AP661" s="79"/>
      <c r="AQ661" s="78"/>
      <c r="AR661" s="78"/>
      <c r="AS661" s="78"/>
      <c r="AT661" s="78" t="s">
        <v>117</v>
      </c>
      <c r="AU661" s="78"/>
      <c r="AV661" s="78" t="s">
        <v>117</v>
      </c>
      <c r="AW661" s="78"/>
      <c r="AX661" s="79"/>
      <c r="AY661" s="79"/>
      <c r="AZ661" s="79"/>
      <c r="BA661" s="79"/>
      <c r="BB661" s="79"/>
      <c r="BC661" s="80"/>
    </row>
    <row r="662" ht="15.75" customHeight="1">
      <c r="A662" s="46" t="s">
        <v>5733</v>
      </c>
      <c r="B662" s="78"/>
      <c r="C662" s="78">
        <v>36.0</v>
      </c>
      <c r="D662" s="78" t="s">
        <v>5734</v>
      </c>
      <c r="E662" s="78" t="s">
        <v>5735</v>
      </c>
      <c r="F662" s="78" t="str">
        <f t="shared" si="1"/>
        <v>Sinawo Thontsi</v>
      </c>
      <c r="G662" s="78" t="s">
        <v>1849</v>
      </c>
      <c r="H662" s="78" t="s">
        <v>5736</v>
      </c>
      <c r="I662" s="78" t="s">
        <v>111</v>
      </c>
      <c r="J662" s="81">
        <v>39513.0</v>
      </c>
      <c r="K662" s="46" t="s">
        <v>5737</v>
      </c>
      <c r="L662" s="78" t="s">
        <v>114</v>
      </c>
      <c r="M662" s="78" t="s">
        <v>115</v>
      </c>
      <c r="N662" s="78" t="s">
        <v>3</v>
      </c>
      <c r="O662" s="78" t="s">
        <v>272</v>
      </c>
      <c r="P662" s="78"/>
      <c r="Q662" s="78" t="s">
        <v>46</v>
      </c>
      <c r="R662" s="78" t="s">
        <v>117</v>
      </c>
      <c r="S662" s="46"/>
      <c r="T662" s="46" t="s">
        <v>5738</v>
      </c>
      <c r="U662" s="46" t="s">
        <v>5738</v>
      </c>
      <c r="V662" s="46" t="s">
        <v>5739</v>
      </c>
      <c r="W662" s="78" t="s">
        <v>5740</v>
      </c>
      <c r="X662" s="78" t="s">
        <v>117</v>
      </c>
      <c r="Y662" s="78" t="s">
        <v>117</v>
      </c>
      <c r="Z662" s="78" t="s">
        <v>121</v>
      </c>
      <c r="AA662" s="78" t="s">
        <v>121</v>
      </c>
      <c r="AB662" s="78">
        <v>2.0</v>
      </c>
      <c r="AC662" s="78" t="s">
        <v>121</v>
      </c>
      <c r="AD662" s="78" t="s">
        <v>1898</v>
      </c>
      <c r="AE662" s="78" t="s">
        <v>117</v>
      </c>
      <c r="AF662" s="78"/>
      <c r="AG662" s="78" t="s">
        <v>117</v>
      </c>
      <c r="AH662" s="78"/>
      <c r="AI662" s="78" t="s">
        <v>121</v>
      </c>
      <c r="AJ662" s="78" t="s">
        <v>121</v>
      </c>
      <c r="AK662" s="78" t="s">
        <v>117</v>
      </c>
      <c r="AL662" s="78" t="s">
        <v>137</v>
      </c>
      <c r="AM662" s="78" t="s">
        <v>138</v>
      </c>
      <c r="AN662" s="78" t="s">
        <v>117</v>
      </c>
      <c r="AO662" s="78" t="s">
        <v>5741</v>
      </c>
      <c r="AP662" s="79"/>
      <c r="AQ662" s="78"/>
      <c r="AR662" s="78"/>
      <c r="AS662" s="78"/>
      <c r="AT662" s="78" t="s">
        <v>117</v>
      </c>
      <c r="AU662" s="78" t="s">
        <v>117</v>
      </c>
      <c r="AV662" s="78" t="s">
        <v>117</v>
      </c>
      <c r="AW662" s="78"/>
      <c r="AX662" s="79"/>
      <c r="AY662" s="79"/>
      <c r="AZ662" s="79"/>
      <c r="BA662" s="79"/>
      <c r="BB662" s="79"/>
      <c r="BC662" s="80"/>
    </row>
    <row r="663" ht="15.75" customHeight="1">
      <c r="A663" s="46" t="s">
        <v>5742</v>
      </c>
      <c r="B663" s="78"/>
      <c r="C663" s="78">
        <v>40.0</v>
      </c>
      <c r="D663" s="78" t="s">
        <v>2098</v>
      </c>
      <c r="E663" s="78" t="s">
        <v>5743</v>
      </c>
      <c r="F663" s="78" t="str">
        <f t="shared" si="1"/>
        <v>Lusapho Vakala</v>
      </c>
      <c r="G663" s="78" t="s">
        <v>1849</v>
      </c>
      <c r="H663" s="78" t="s">
        <v>5744</v>
      </c>
      <c r="I663" s="78" t="s">
        <v>163</v>
      </c>
      <c r="J663" s="78" t="s">
        <v>2263</v>
      </c>
      <c r="K663" s="46" t="s">
        <v>5745</v>
      </c>
      <c r="L663" s="78" t="s">
        <v>114</v>
      </c>
      <c r="M663" s="78" t="s">
        <v>115</v>
      </c>
      <c r="N663" s="78" t="s">
        <v>3</v>
      </c>
      <c r="O663" s="78" t="s">
        <v>437</v>
      </c>
      <c r="P663" s="78"/>
      <c r="Q663" s="78" t="s">
        <v>46</v>
      </c>
      <c r="R663" s="78" t="s">
        <v>117</v>
      </c>
      <c r="S663" s="46"/>
      <c r="T663" s="46" t="s">
        <v>5746</v>
      </c>
      <c r="U663" s="46" t="s">
        <v>5747</v>
      </c>
      <c r="V663" s="46" t="s">
        <v>5748</v>
      </c>
      <c r="W663" s="78" t="s">
        <v>5749</v>
      </c>
      <c r="X663" s="78" t="s">
        <v>117</v>
      </c>
      <c r="Y663" s="78" t="s">
        <v>117</v>
      </c>
      <c r="Z663" s="78" t="s">
        <v>117</v>
      </c>
      <c r="AA663" s="78" t="s">
        <v>117</v>
      </c>
      <c r="AB663" s="78">
        <v>5.0</v>
      </c>
      <c r="AC663" s="78" t="s">
        <v>117</v>
      </c>
      <c r="AD663" s="78" t="s">
        <v>5750</v>
      </c>
      <c r="AE663" s="78" t="s">
        <v>121</v>
      </c>
      <c r="AF663" s="78" t="s">
        <v>1898</v>
      </c>
      <c r="AG663" s="78" t="s">
        <v>117</v>
      </c>
      <c r="AH663" s="78"/>
      <c r="AI663" s="78" t="s">
        <v>117</v>
      </c>
      <c r="AJ663" s="78" t="s">
        <v>121</v>
      </c>
      <c r="AK663" s="78" t="s">
        <v>117</v>
      </c>
      <c r="AL663" s="78" t="s">
        <v>137</v>
      </c>
      <c r="AM663" s="78" t="s">
        <v>138</v>
      </c>
      <c r="AN663" s="78" t="s">
        <v>117</v>
      </c>
      <c r="AO663" s="78" t="s">
        <v>23</v>
      </c>
      <c r="AP663" s="79"/>
      <c r="AQ663" s="78"/>
      <c r="AR663" s="78"/>
      <c r="AS663" s="78"/>
      <c r="AT663" s="78" t="s">
        <v>117</v>
      </c>
      <c r="AU663" s="78" t="s">
        <v>117</v>
      </c>
      <c r="AV663" s="78" t="s">
        <v>117</v>
      </c>
      <c r="AW663" s="78"/>
      <c r="AX663" s="79"/>
      <c r="AY663" s="79"/>
      <c r="AZ663" s="79"/>
      <c r="BA663" s="79"/>
      <c r="BB663" s="79"/>
      <c r="BC663" s="80"/>
    </row>
    <row r="664" ht="15.75" customHeight="1">
      <c r="A664" s="46" t="s">
        <v>5751</v>
      </c>
      <c r="B664" s="78"/>
      <c r="C664" s="78">
        <v>36.0</v>
      </c>
      <c r="D664" s="78" t="s">
        <v>3250</v>
      </c>
      <c r="E664" s="78" t="s">
        <v>5752</v>
      </c>
      <c r="F664" s="78" t="str">
        <f t="shared" si="1"/>
        <v>Siyolise Xali</v>
      </c>
      <c r="G664" s="78" t="s">
        <v>1849</v>
      </c>
      <c r="H664" s="78" t="s">
        <v>5753</v>
      </c>
      <c r="I664" s="78" t="s">
        <v>111</v>
      </c>
      <c r="J664" s="78" t="s">
        <v>5754</v>
      </c>
      <c r="K664" s="46" t="s">
        <v>5755</v>
      </c>
      <c r="L664" s="78" t="s">
        <v>114</v>
      </c>
      <c r="M664" s="78" t="s">
        <v>115</v>
      </c>
      <c r="N664" s="78" t="s">
        <v>3</v>
      </c>
      <c r="O664" s="78" t="s">
        <v>207</v>
      </c>
      <c r="P664" s="78"/>
      <c r="Q664" s="78" t="s">
        <v>46</v>
      </c>
      <c r="R664" s="78" t="s">
        <v>121</v>
      </c>
      <c r="S664" s="46"/>
      <c r="T664" s="46" t="s">
        <v>5756</v>
      </c>
      <c r="U664" s="46" t="s">
        <v>5756</v>
      </c>
      <c r="V664" s="46" t="s">
        <v>5757</v>
      </c>
      <c r="W664" s="78" t="s">
        <v>5758</v>
      </c>
      <c r="X664" s="78" t="s">
        <v>117</v>
      </c>
      <c r="Y664" s="78" t="s">
        <v>121</v>
      </c>
      <c r="Z664" s="78" t="s">
        <v>121</v>
      </c>
      <c r="AA664" s="78" t="s">
        <v>121</v>
      </c>
      <c r="AB664" s="78">
        <v>2.0</v>
      </c>
      <c r="AC664" s="78" t="s">
        <v>121</v>
      </c>
      <c r="AD664" s="78" t="s">
        <v>1898</v>
      </c>
      <c r="AE664" s="78" t="s">
        <v>121</v>
      </c>
      <c r="AF664" s="78" t="s">
        <v>1898</v>
      </c>
      <c r="AG664" s="78" t="s">
        <v>121</v>
      </c>
      <c r="AH664" s="78" t="s">
        <v>122</v>
      </c>
      <c r="AI664" s="78" t="s">
        <v>121</v>
      </c>
      <c r="AJ664" s="78" t="s">
        <v>121</v>
      </c>
      <c r="AK664" s="78" t="s">
        <v>117</v>
      </c>
      <c r="AL664" s="78" t="s">
        <v>137</v>
      </c>
      <c r="AM664" s="78" t="s">
        <v>138</v>
      </c>
      <c r="AN664" s="78" t="s">
        <v>117</v>
      </c>
      <c r="AO664" s="78" t="s">
        <v>23</v>
      </c>
      <c r="AP664" s="79"/>
      <c r="AQ664" s="78"/>
      <c r="AR664" s="78"/>
      <c r="AS664" s="78"/>
      <c r="AT664" s="78" t="s">
        <v>117</v>
      </c>
      <c r="AU664" s="78" t="s">
        <v>117</v>
      </c>
      <c r="AV664" s="78" t="s">
        <v>117</v>
      </c>
      <c r="AW664" s="78"/>
      <c r="AX664" s="79"/>
      <c r="AY664" s="79"/>
      <c r="AZ664" s="79"/>
      <c r="BA664" s="79"/>
      <c r="BB664" s="79"/>
      <c r="BC664" s="80"/>
    </row>
    <row r="665" ht="15.75" customHeight="1">
      <c r="A665" s="46" t="s">
        <v>5759</v>
      </c>
      <c r="B665" s="78"/>
      <c r="C665" s="78">
        <v>36.0</v>
      </c>
      <c r="D665" s="78" t="s">
        <v>5760</v>
      </c>
      <c r="E665" s="78" t="s">
        <v>5761</v>
      </c>
      <c r="F665" s="78" t="str">
        <f t="shared" si="1"/>
        <v>Luniko Xhango</v>
      </c>
      <c r="G665" s="78" t="s">
        <v>1849</v>
      </c>
      <c r="H665" s="78" t="s">
        <v>5762</v>
      </c>
      <c r="I665" s="78" t="s">
        <v>111</v>
      </c>
      <c r="J665" s="78" t="s">
        <v>5763</v>
      </c>
      <c r="K665" s="46" t="s">
        <v>5764</v>
      </c>
      <c r="L665" s="78" t="s">
        <v>114</v>
      </c>
      <c r="M665" s="78" t="s">
        <v>115</v>
      </c>
      <c r="N665" s="78" t="s">
        <v>3</v>
      </c>
      <c r="O665" s="78" t="s">
        <v>5223</v>
      </c>
      <c r="P665" s="78"/>
      <c r="Q665" s="78" t="s">
        <v>46</v>
      </c>
      <c r="R665" s="78" t="s">
        <v>121</v>
      </c>
      <c r="S665" s="46"/>
      <c r="T665" s="46" t="s">
        <v>5765</v>
      </c>
      <c r="U665" s="46" t="s">
        <v>5765</v>
      </c>
      <c r="V665" s="46" t="s">
        <v>5766</v>
      </c>
      <c r="W665" s="78" t="s">
        <v>5767</v>
      </c>
      <c r="X665" s="78" t="s">
        <v>117</v>
      </c>
      <c r="Y665" s="78" t="s">
        <v>117</v>
      </c>
      <c r="Z665" s="78" t="s">
        <v>117</v>
      </c>
      <c r="AA665" s="78" t="s">
        <v>121</v>
      </c>
      <c r="AB665" s="78">
        <v>5.0</v>
      </c>
      <c r="AC665" s="78" t="s">
        <v>121</v>
      </c>
      <c r="AD665" s="78" t="s">
        <v>1898</v>
      </c>
      <c r="AE665" s="78" t="s">
        <v>121</v>
      </c>
      <c r="AF665" s="78" t="s">
        <v>1898</v>
      </c>
      <c r="AG665" s="78" t="s">
        <v>121</v>
      </c>
      <c r="AH665" s="78" t="s">
        <v>122</v>
      </c>
      <c r="AI665" s="78" t="s">
        <v>117</v>
      </c>
      <c r="AJ665" s="78" t="s">
        <v>121</v>
      </c>
      <c r="AK665" s="78" t="s">
        <v>117</v>
      </c>
      <c r="AL665" s="78" t="s">
        <v>137</v>
      </c>
      <c r="AM665" s="78" t="s">
        <v>138</v>
      </c>
      <c r="AN665" s="78" t="s">
        <v>117</v>
      </c>
      <c r="AO665" s="78" t="s">
        <v>5768</v>
      </c>
      <c r="AP665" s="79"/>
      <c r="AQ665" s="78"/>
      <c r="AR665" s="78"/>
      <c r="AS665" s="78"/>
      <c r="AT665" s="78" t="s">
        <v>117</v>
      </c>
      <c r="AU665" s="78" t="s">
        <v>117</v>
      </c>
      <c r="AV665" s="78" t="s">
        <v>117</v>
      </c>
      <c r="AW665" s="78"/>
      <c r="AX665" s="79"/>
      <c r="AY665" s="79"/>
      <c r="AZ665" s="79"/>
      <c r="BA665" s="79"/>
      <c r="BB665" s="79"/>
      <c r="BC665" s="80"/>
    </row>
    <row r="666" ht="15.75" customHeight="1">
      <c r="A666" s="46" t="s">
        <v>5769</v>
      </c>
      <c r="B666" s="78"/>
      <c r="C666" s="78">
        <v>38.0</v>
      </c>
      <c r="D666" s="78" t="s">
        <v>5770</v>
      </c>
      <c r="E666" s="78" t="s">
        <v>5771</v>
      </c>
      <c r="F666" s="78" t="str">
        <f t="shared" si="1"/>
        <v>Ovayo Lamla Yanta</v>
      </c>
      <c r="G666" s="78" t="s">
        <v>1849</v>
      </c>
      <c r="H666" s="78" t="s">
        <v>5772</v>
      </c>
      <c r="I666" s="78" t="s">
        <v>111</v>
      </c>
      <c r="J666" s="81">
        <v>39512.0</v>
      </c>
      <c r="K666" s="46" t="s">
        <v>5773</v>
      </c>
      <c r="L666" s="78" t="s">
        <v>114</v>
      </c>
      <c r="M666" s="78" t="s">
        <v>115</v>
      </c>
      <c r="N666" s="78" t="s">
        <v>3</v>
      </c>
      <c r="O666" s="78" t="s">
        <v>207</v>
      </c>
      <c r="P666" s="78"/>
      <c r="Q666" s="78" t="s">
        <v>46</v>
      </c>
      <c r="R666" s="78" t="s">
        <v>121</v>
      </c>
      <c r="S666" s="46"/>
      <c r="T666" s="46" t="s">
        <v>5774</v>
      </c>
      <c r="U666" s="46" t="s">
        <v>5775</v>
      </c>
      <c r="V666" s="46" t="s">
        <v>5776</v>
      </c>
      <c r="W666" s="78" t="s">
        <v>5777</v>
      </c>
      <c r="X666" s="78" t="s">
        <v>117</v>
      </c>
      <c r="Y666" s="78" t="s">
        <v>121</v>
      </c>
      <c r="Z666" s="78" t="s">
        <v>117</v>
      </c>
      <c r="AA666" s="78" t="s">
        <v>121</v>
      </c>
      <c r="AB666" s="78">
        <v>4.0</v>
      </c>
      <c r="AC666" s="78" t="s">
        <v>117</v>
      </c>
      <c r="AD666" s="78" t="s">
        <v>5778</v>
      </c>
      <c r="AE666" s="78" t="s">
        <v>121</v>
      </c>
      <c r="AF666" s="78" t="s">
        <v>289</v>
      </c>
      <c r="AG666" s="78" t="s">
        <v>121</v>
      </c>
      <c r="AH666" s="78" t="s">
        <v>122</v>
      </c>
      <c r="AI666" s="78" t="s">
        <v>117</v>
      </c>
      <c r="AJ666" s="78" t="s">
        <v>121</v>
      </c>
      <c r="AK666" s="78" t="s">
        <v>117</v>
      </c>
      <c r="AL666" s="78" t="s">
        <v>137</v>
      </c>
      <c r="AM666" s="78" t="s">
        <v>138</v>
      </c>
      <c r="AN666" s="78" t="s">
        <v>121</v>
      </c>
      <c r="AO666" s="79"/>
      <c r="AP666" s="79"/>
      <c r="AQ666" s="78"/>
      <c r="AR666" s="78"/>
      <c r="AS666" s="78"/>
      <c r="AT666" s="78" t="s">
        <v>117</v>
      </c>
      <c r="AU666" s="78" t="s">
        <v>117</v>
      </c>
      <c r="AV666" s="78" t="s">
        <v>117</v>
      </c>
      <c r="AW666" s="78"/>
      <c r="AX666" s="79"/>
      <c r="AY666" s="79"/>
      <c r="AZ666" s="79"/>
      <c r="BA666" s="79"/>
      <c r="BB666" s="79"/>
      <c r="BC666" s="80"/>
    </row>
    <row r="667" ht="15.75" customHeight="1">
      <c r="A667" s="46" t="s">
        <v>5779</v>
      </c>
      <c r="B667" s="78"/>
      <c r="C667" s="78">
        <v>35.0</v>
      </c>
      <c r="D667" s="78" t="s">
        <v>5780</v>
      </c>
      <c r="E667" s="78" t="s">
        <v>5781</v>
      </c>
      <c r="F667" s="78" t="str">
        <f t="shared" si="1"/>
        <v>Milisa Yoyo</v>
      </c>
      <c r="G667" s="78" t="s">
        <v>1849</v>
      </c>
      <c r="H667" s="78" t="s">
        <v>5782</v>
      </c>
      <c r="I667" s="78" t="s">
        <v>111</v>
      </c>
      <c r="J667" s="78" t="s">
        <v>4495</v>
      </c>
      <c r="K667" s="46" t="s">
        <v>5783</v>
      </c>
      <c r="L667" s="78" t="s">
        <v>114</v>
      </c>
      <c r="M667" s="78" t="s">
        <v>115</v>
      </c>
      <c r="N667" s="78" t="s">
        <v>3</v>
      </c>
      <c r="O667" s="78" t="s">
        <v>272</v>
      </c>
      <c r="P667" s="78"/>
      <c r="Q667" s="78" t="s">
        <v>46</v>
      </c>
      <c r="R667" s="78" t="s">
        <v>117</v>
      </c>
      <c r="S667" s="46"/>
      <c r="T667" s="46" t="s">
        <v>5784</v>
      </c>
      <c r="U667" s="46" t="s">
        <v>5784</v>
      </c>
      <c r="V667" s="46" t="s">
        <v>5785</v>
      </c>
      <c r="W667" s="78" t="s">
        <v>5786</v>
      </c>
      <c r="X667" s="78" t="s">
        <v>117</v>
      </c>
      <c r="Y667" s="78" t="s">
        <v>121</v>
      </c>
      <c r="Z667" s="78" t="s">
        <v>117</v>
      </c>
      <c r="AA667" s="78" t="s">
        <v>121</v>
      </c>
      <c r="AB667" s="78">
        <v>3.0</v>
      </c>
      <c r="AC667" s="78" t="s">
        <v>121</v>
      </c>
      <c r="AD667" s="78" t="s">
        <v>1898</v>
      </c>
      <c r="AE667" s="78" t="s">
        <v>121</v>
      </c>
      <c r="AF667" s="78" t="s">
        <v>289</v>
      </c>
      <c r="AG667" s="78" t="s">
        <v>121</v>
      </c>
      <c r="AH667" s="78" t="s">
        <v>122</v>
      </c>
      <c r="AI667" s="78" t="s">
        <v>117</v>
      </c>
      <c r="AJ667" s="78" t="s">
        <v>121</v>
      </c>
      <c r="AK667" s="78" t="s">
        <v>121</v>
      </c>
      <c r="AL667" s="78" t="s">
        <v>122</v>
      </c>
      <c r="AM667" s="78" t="s">
        <v>221</v>
      </c>
      <c r="AN667" s="78" t="s">
        <v>117</v>
      </c>
      <c r="AO667" s="78" t="s">
        <v>5787</v>
      </c>
      <c r="AP667" s="79"/>
      <c r="AQ667" s="78"/>
      <c r="AR667" s="78"/>
      <c r="AS667" s="78"/>
      <c r="AT667" s="78" t="s">
        <v>117</v>
      </c>
      <c r="AU667" s="78" t="s">
        <v>117</v>
      </c>
      <c r="AV667" s="78" t="s">
        <v>117</v>
      </c>
      <c r="AW667" s="78"/>
      <c r="AX667" s="79"/>
      <c r="AY667" s="79"/>
      <c r="AZ667" s="79"/>
      <c r="BA667" s="79"/>
      <c r="BB667" s="79"/>
      <c r="BC667" s="80"/>
    </row>
    <row r="668" ht="15.75" customHeight="1">
      <c r="A668" s="46" t="s">
        <v>5788</v>
      </c>
      <c r="B668" s="78"/>
      <c r="C668" s="78">
        <v>46.0</v>
      </c>
      <c r="D668" s="78" t="s">
        <v>4418</v>
      </c>
      <c r="E668" s="78" t="s">
        <v>5789</v>
      </c>
      <c r="F668" s="78" t="s">
        <v>5790</v>
      </c>
      <c r="G668" s="78" t="s">
        <v>1849</v>
      </c>
      <c r="H668" s="78" t="s">
        <v>5791</v>
      </c>
      <c r="I668" s="78" t="s">
        <v>163</v>
      </c>
      <c r="J668" s="81">
        <v>39094.0</v>
      </c>
      <c r="K668" s="83" t="s">
        <v>5792</v>
      </c>
      <c r="L668" s="78" t="s">
        <v>854</v>
      </c>
      <c r="M668" s="78" t="s">
        <v>246</v>
      </c>
      <c r="N668" s="78" t="s">
        <v>42</v>
      </c>
      <c r="O668" s="78" t="s">
        <v>134</v>
      </c>
      <c r="P668" s="78"/>
      <c r="Q668" s="78" t="s">
        <v>44</v>
      </c>
      <c r="R668" s="78" t="s">
        <v>121</v>
      </c>
      <c r="S668" s="46"/>
      <c r="T668" s="83" t="s">
        <v>5793</v>
      </c>
      <c r="U668" s="83" t="s">
        <v>5794</v>
      </c>
      <c r="V668" s="83" t="s">
        <v>5795</v>
      </c>
      <c r="W668" s="78" t="s">
        <v>5796</v>
      </c>
      <c r="X668" s="78" t="s">
        <v>117</v>
      </c>
      <c r="Y668" s="78" t="s">
        <v>117</v>
      </c>
      <c r="Z668" s="78" t="s">
        <v>117</v>
      </c>
      <c r="AA668" s="78" t="s">
        <v>117</v>
      </c>
      <c r="AB668" s="78">
        <v>4.0</v>
      </c>
      <c r="AC668" s="78" t="s">
        <v>121</v>
      </c>
      <c r="AD668" s="78"/>
      <c r="AE668" s="78" t="s">
        <v>121</v>
      </c>
      <c r="AF668" s="78"/>
      <c r="AG668" s="78" t="s">
        <v>121</v>
      </c>
      <c r="AH668" s="78"/>
      <c r="AI668" s="78" t="s">
        <v>117</v>
      </c>
      <c r="AJ668" s="78" t="s">
        <v>117</v>
      </c>
      <c r="AK668" s="78" t="s">
        <v>117</v>
      </c>
      <c r="AL668" s="78" t="s">
        <v>137</v>
      </c>
      <c r="AM668" s="78" t="s">
        <v>123</v>
      </c>
      <c r="AN668" s="78" t="s">
        <v>121</v>
      </c>
      <c r="AO668" s="79"/>
      <c r="AP668" s="79"/>
      <c r="AQ668" s="78"/>
      <c r="AR668" s="78"/>
      <c r="AS668" s="78"/>
      <c r="AT668" s="78" t="s">
        <v>117</v>
      </c>
      <c r="AU668" s="78" t="s">
        <v>117</v>
      </c>
      <c r="AV668" s="78" t="s">
        <v>117</v>
      </c>
      <c r="AW668" s="78"/>
      <c r="AX668" s="79"/>
      <c r="AY668" s="79"/>
      <c r="AZ668" s="79"/>
      <c r="BA668" s="79"/>
      <c r="BB668" s="79"/>
      <c r="BC668" s="80"/>
    </row>
    <row r="669" ht="15.75" customHeight="1">
      <c r="A669" s="46" t="s">
        <v>5797</v>
      </c>
      <c r="B669" s="78"/>
      <c r="C669" s="78">
        <v>39.0</v>
      </c>
      <c r="D669" s="78" t="s">
        <v>1360</v>
      </c>
      <c r="E669" s="78" t="s">
        <v>5798</v>
      </c>
      <c r="F669" s="78" t="str">
        <f t="shared" ref="F669:F964" si="2">D669&amp;" " &amp;E669</f>
        <v>Inga Ngcwangu</v>
      </c>
      <c r="G669" s="78" t="s">
        <v>1849</v>
      </c>
      <c r="H669" s="78" t="s">
        <v>5799</v>
      </c>
      <c r="I669" s="78" t="s">
        <v>111</v>
      </c>
      <c r="J669" s="78" t="s">
        <v>719</v>
      </c>
      <c r="K669" s="83" t="s">
        <v>5800</v>
      </c>
      <c r="L669" s="78" t="s">
        <v>854</v>
      </c>
      <c r="M669" s="78" t="s">
        <v>246</v>
      </c>
      <c r="N669" s="78" t="s">
        <v>42</v>
      </c>
      <c r="O669" s="78" t="s">
        <v>175</v>
      </c>
      <c r="P669" s="78"/>
      <c r="Q669" s="78" t="s">
        <v>44</v>
      </c>
      <c r="R669" s="78" t="s">
        <v>121</v>
      </c>
      <c r="S669" s="46"/>
      <c r="T669" s="83" t="s">
        <v>5801</v>
      </c>
      <c r="U669" s="83" t="s">
        <v>5802</v>
      </c>
      <c r="V669" s="83" t="s">
        <v>5803</v>
      </c>
      <c r="W669" s="78" t="s">
        <v>5804</v>
      </c>
      <c r="X669" s="78" t="s">
        <v>117</v>
      </c>
      <c r="Y669" s="78" t="s">
        <v>117</v>
      </c>
      <c r="Z669" s="78" t="s">
        <v>117</v>
      </c>
      <c r="AA669" s="78" t="s">
        <v>121</v>
      </c>
      <c r="AB669" s="78">
        <v>6.0</v>
      </c>
      <c r="AC669" s="78" t="s">
        <v>117</v>
      </c>
      <c r="AD669" s="78" t="s">
        <v>5805</v>
      </c>
      <c r="AE669" s="78" t="s">
        <v>121</v>
      </c>
      <c r="AF669" s="78"/>
      <c r="AG669" s="78" t="s">
        <v>121</v>
      </c>
      <c r="AH669" s="78"/>
      <c r="AI669" s="78" t="s">
        <v>117</v>
      </c>
      <c r="AJ669" s="78" t="s">
        <v>121</v>
      </c>
      <c r="AK669" s="78" t="s">
        <v>117</v>
      </c>
      <c r="AL669" s="78" t="s">
        <v>137</v>
      </c>
      <c r="AM669" s="78" t="s">
        <v>354</v>
      </c>
      <c r="AN669" s="78" t="s">
        <v>117</v>
      </c>
      <c r="AO669" s="78" t="s">
        <v>5806</v>
      </c>
      <c r="AP669" s="79"/>
      <c r="AQ669" s="78"/>
      <c r="AR669" s="78"/>
      <c r="AS669" s="78"/>
      <c r="AT669" s="78" t="s">
        <v>117</v>
      </c>
      <c r="AU669" s="78" t="s">
        <v>117</v>
      </c>
      <c r="AV669" s="78" t="s">
        <v>117</v>
      </c>
      <c r="AW669" s="78"/>
      <c r="AX669" s="79"/>
      <c r="AY669" s="79"/>
      <c r="AZ669" s="79"/>
      <c r="BA669" s="79"/>
      <c r="BB669" s="79"/>
      <c r="BC669" s="80"/>
    </row>
    <row r="670" ht="15.75" customHeight="1">
      <c r="A670" s="46" t="s">
        <v>5807</v>
      </c>
      <c r="B670" s="78"/>
      <c r="C670" s="78">
        <v>41.0</v>
      </c>
      <c r="D670" s="78" t="s">
        <v>5808</v>
      </c>
      <c r="E670" s="78" t="s">
        <v>964</v>
      </c>
      <c r="F670" s="78" t="str">
        <f t="shared" si="2"/>
        <v>Asenathi Ngqongwe</v>
      </c>
      <c r="G670" s="78" t="s">
        <v>1849</v>
      </c>
      <c r="H670" s="78" t="s">
        <v>5809</v>
      </c>
      <c r="I670" s="78" t="s">
        <v>111</v>
      </c>
      <c r="J670" s="78" t="s">
        <v>5810</v>
      </c>
      <c r="K670" s="83" t="s">
        <v>5811</v>
      </c>
      <c r="L670" s="78" t="s">
        <v>854</v>
      </c>
      <c r="M670" s="78" t="s">
        <v>246</v>
      </c>
      <c r="N670" s="78" t="s">
        <v>42</v>
      </c>
      <c r="O670" s="78" t="s">
        <v>134</v>
      </c>
      <c r="P670" s="78"/>
      <c r="Q670" s="78" t="s">
        <v>44</v>
      </c>
      <c r="R670" s="78" t="s">
        <v>121</v>
      </c>
      <c r="S670" s="46"/>
      <c r="T670" s="83" t="s">
        <v>5812</v>
      </c>
      <c r="U670" s="83" t="s">
        <v>5812</v>
      </c>
      <c r="V670" s="83" t="s">
        <v>5813</v>
      </c>
      <c r="W670" s="78"/>
      <c r="X670" s="78" t="s">
        <v>121</v>
      </c>
      <c r="Y670" s="78" t="s">
        <v>117</v>
      </c>
      <c r="Z670" s="78" t="s">
        <v>121</v>
      </c>
      <c r="AA670" s="78" t="s">
        <v>121</v>
      </c>
      <c r="AB670" s="78">
        <v>6.0</v>
      </c>
      <c r="AC670" s="78" t="s">
        <v>121</v>
      </c>
      <c r="AD670" s="78"/>
      <c r="AE670" s="78" t="s">
        <v>117</v>
      </c>
      <c r="AF670" s="78" t="s">
        <v>5814</v>
      </c>
      <c r="AG670" s="78" t="s">
        <v>121</v>
      </c>
      <c r="AH670" s="78"/>
      <c r="AI670" s="78" t="s">
        <v>121</v>
      </c>
      <c r="AJ670" s="78" t="s">
        <v>117</v>
      </c>
      <c r="AK670" s="78" t="s">
        <v>117</v>
      </c>
      <c r="AL670" s="78" t="s">
        <v>137</v>
      </c>
      <c r="AM670" s="78" t="s">
        <v>221</v>
      </c>
      <c r="AN670" s="78" t="s">
        <v>117</v>
      </c>
      <c r="AO670" s="78" t="s">
        <v>5815</v>
      </c>
      <c r="AP670" s="79"/>
      <c r="AQ670" s="78"/>
      <c r="AR670" s="78"/>
      <c r="AS670" s="78"/>
      <c r="AT670" s="78" t="s">
        <v>117</v>
      </c>
      <c r="AU670" s="78" t="s">
        <v>117</v>
      </c>
      <c r="AV670" s="78" t="s">
        <v>117</v>
      </c>
      <c r="AW670" s="78"/>
      <c r="AX670" s="79"/>
      <c r="AY670" s="79"/>
      <c r="AZ670" s="79"/>
      <c r="BA670" s="79"/>
      <c r="BB670" s="79"/>
      <c r="BC670" s="80"/>
    </row>
    <row r="671" ht="15.75" customHeight="1">
      <c r="A671" s="46" t="s">
        <v>5816</v>
      </c>
      <c r="B671" s="78"/>
      <c r="C671" s="78">
        <v>48.0</v>
      </c>
      <c r="D671" s="78" t="s">
        <v>5817</v>
      </c>
      <c r="E671" s="78" t="s">
        <v>5818</v>
      </c>
      <c r="F671" s="78" t="str">
        <f t="shared" si="2"/>
        <v>Asekho Nokulila</v>
      </c>
      <c r="G671" s="78" t="s">
        <v>1849</v>
      </c>
      <c r="H671" s="78" t="s">
        <v>5819</v>
      </c>
      <c r="I671" s="78" t="s">
        <v>163</v>
      </c>
      <c r="J671" s="78" t="s">
        <v>5820</v>
      </c>
      <c r="K671" s="83" t="s">
        <v>5821</v>
      </c>
      <c r="L671" s="78" t="s">
        <v>854</v>
      </c>
      <c r="M671" s="78" t="s">
        <v>246</v>
      </c>
      <c r="N671" s="78" t="s">
        <v>42</v>
      </c>
      <c r="O671" s="78" t="s">
        <v>134</v>
      </c>
      <c r="P671" s="78"/>
      <c r="Q671" s="78" t="s">
        <v>44</v>
      </c>
      <c r="R671" s="78" t="s">
        <v>121</v>
      </c>
      <c r="S671" s="46"/>
      <c r="T671" s="83" t="s">
        <v>5822</v>
      </c>
      <c r="U671" s="83" t="s">
        <v>5822</v>
      </c>
      <c r="V671" s="46"/>
      <c r="W671" s="78"/>
      <c r="X671" s="78" t="s">
        <v>121</v>
      </c>
      <c r="Y671" s="78" t="s">
        <v>121</v>
      </c>
      <c r="Z671" s="78" t="s">
        <v>121</v>
      </c>
      <c r="AA671" s="78" t="s">
        <v>121</v>
      </c>
      <c r="AB671" s="78">
        <v>7.0</v>
      </c>
      <c r="AC671" s="78" t="s">
        <v>121</v>
      </c>
      <c r="AD671" s="78"/>
      <c r="AE671" s="78" t="s">
        <v>121</v>
      </c>
      <c r="AF671" s="78"/>
      <c r="AG671" s="78" t="s">
        <v>117</v>
      </c>
      <c r="AH671" s="78" t="s">
        <v>5823</v>
      </c>
      <c r="AI671" s="78" t="s">
        <v>121</v>
      </c>
      <c r="AJ671" s="78" t="s">
        <v>121</v>
      </c>
      <c r="AK671" s="78" t="s">
        <v>117</v>
      </c>
      <c r="AL671" s="78" t="s">
        <v>137</v>
      </c>
      <c r="AM671" s="78" t="s">
        <v>123</v>
      </c>
      <c r="AN671" s="78" t="s">
        <v>121</v>
      </c>
      <c r="AO671" s="79"/>
      <c r="AP671" s="79"/>
      <c r="AQ671" s="78"/>
      <c r="AR671" s="78"/>
      <c r="AS671" s="78"/>
      <c r="AT671" s="78" t="s">
        <v>117</v>
      </c>
      <c r="AU671" s="78" t="s">
        <v>117</v>
      </c>
      <c r="AV671" s="78" t="s">
        <v>121</v>
      </c>
      <c r="AW671" s="78"/>
      <c r="AX671" s="79"/>
      <c r="AY671" s="79"/>
      <c r="AZ671" s="79"/>
      <c r="BA671" s="79"/>
      <c r="BB671" s="79"/>
      <c r="BC671" s="80"/>
    </row>
    <row r="672" ht="15.75" customHeight="1">
      <c r="A672" s="46" t="s">
        <v>5824</v>
      </c>
      <c r="B672" s="78"/>
      <c r="C672" s="78">
        <v>44.0</v>
      </c>
      <c r="D672" s="78" t="s">
        <v>5825</v>
      </c>
      <c r="E672" s="78" t="s">
        <v>5826</v>
      </c>
      <c r="F672" s="78" t="str">
        <f t="shared" si="2"/>
        <v>Ahmed Zubair Loonat</v>
      </c>
      <c r="G672" s="78" t="s">
        <v>1849</v>
      </c>
      <c r="H672" s="78" t="s">
        <v>5827</v>
      </c>
      <c r="I672" s="78" t="s">
        <v>163</v>
      </c>
      <c r="J672" s="81">
        <v>38754.0</v>
      </c>
      <c r="K672" s="46" t="s">
        <v>5828</v>
      </c>
      <c r="L672" s="78" t="s">
        <v>472</v>
      </c>
      <c r="M672" s="78" t="s">
        <v>473</v>
      </c>
      <c r="N672" s="78" t="s">
        <v>3</v>
      </c>
      <c r="O672" s="78" t="s">
        <v>437</v>
      </c>
      <c r="P672" s="78"/>
      <c r="Q672" s="78" t="s">
        <v>50</v>
      </c>
      <c r="R672" s="78" t="s">
        <v>121</v>
      </c>
      <c r="S672" s="46"/>
      <c r="T672" s="46" t="s">
        <v>5829</v>
      </c>
      <c r="U672" s="46"/>
      <c r="V672" s="46" t="s">
        <v>5830</v>
      </c>
      <c r="W672" s="78" t="s">
        <v>5831</v>
      </c>
      <c r="X672" s="78" t="s">
        <v>117</v>
      </c>
      <c r="Y672" s="78" t="s">
        <v>117</v>
      </c>
      <c r="Z672" s="78" t="s">
        <v>117</v>
      </c>
      <c r="AA672" s="78" t="s">
        <v>121</v>
      </c>
      <c r="AB672" s="78">
        <v>3.0</v>
      </c>
      <c r="AC672" s="78" t="s">
        <v>117</v>
      </c>
      <c r="AD672" s="78" t="s">
        <v>5409</v>
      </c>
      <c r="AE672" s="78" t="s">
        <v>121</v>
      </c>
      <c r="AF672" s="78"/>
      <c r="AG672" s="78" t="s">
        <v>121</v>
      </c>
      <c r="AH672" s="78"/>
      <c r="AI672" s="78" t="s">
        <v>117</v>
      </c>
      <c r="AJ672" s="78" t="s">
        <v>121</v>
      </c>
      <c r="AK672" s="78" t="s">
        <v>121</v>
      </c>
      <c r="AL672" s="78"/>
      <c r="AM672" s="78" t="s">
        <v>354</v>
      </c>
      <c r="AN672" s="78" t="s">
        <v>117</v>
      </c>
      <c r="AO672" s="78" t="s">
        <v>23</v>
      </c>
      <c r="AP672" s="79"/>
      <c r="AQ672" s="78" t="s">
        <v>5832</v>
      </c>
      <c r="AR672" s="78" t="s">
        <v>5833</v>
      </c>
      <c r="AS672" s="78"/>
      <c r="AT672" s="78" t="s">
        <v>117</v>
      </c>
      <c r="AU672" s="78"/>
      <c r="AV672" s="78" t="s">
        <v>117</v>
      </c>
      <c r="AW672" s="78"/>
      <c r="AX672" s="79"/>
      <c r="AY672" s="79"/>
      <c r="AZ672" s="79"/>
      <c r="BA672" s="79"/>
      <c r="BB672" s="79"/>
      <c r="BC672" s="80"/>
    </row>
    <row r="673" ht="15.75" customHeight="1">
      <c r="A673" s="46" t="s">
        <v>5834</v>
      </c>
      <c r="B673" s="78"/>
      <c r="C673" s="78">
        <v>41.0</v>
      </c>
      <c r="D673" s="78" t="s">
        <v>5835</v>
      </c>
      <c r="E673" s="78" t="s">
        <v>5836</v>
      </c>
      <c r="F673" s="78" t="str">
        <f t="shared" si="2"/>
        <v>Mlamli Ntloya</v>
      </c>
      <c r="G673" s="78" t="s">
        <v>1849</v>
      </c>
      <c r="H673" s="78" t="s">
        <v>5837</v>
      </c>
      <c r="I673" s="78" t="s">
        <v>163</v>
      </c>
      <c r="J673" s="82">
        <v>38636.0</v>
      </c>
      <c r="K673" s="46"/>
      <c r="L673" s="78" t="s">
        <v>854</v>
      </c>
      <c r="M673" s="78" t="s">
        <v>246</v>
      </c>
      <c r="N673" s="78" t="s">
        <v>42</v>
      </c>
      <c r="O673" s="78" t="s">
        <v>134</v>
      </c>
      <c r="P673" s="78"/>
      <c r="Q673" s="78" t="s">
        <v>44</v>
      </c>
      <c r="R673" s="78" t="s">
        <v>121</v>
      </c>
      <c r="S673" s="46"/>
      <c r="T673" s="46" t="s">
        <v>5822</v>
      </c>
      <c r="U673" s="46"/>
      <c r="V673" s="46"/>
      <c r="W673" s="78"/>
      <c r="X673" s="78" t="s">
        <v>121</v>
      </c>
      <c r="Y673" s="78" t="s">
        <v>121</v>
      </c>
      <c r="Z673" s="78" t="s">
        <v>121</v>
      </c>
      <c r="AA673" s="78" t="s">
        <v>121</v>
      </c>
      <c r="AB673" s="78">
        <v>7.0</v>
      </c>
      <c r="AC673" s="78" t="s">
        <v>121</v>
      </c>
      <c r="AD673" s="78"/>
      <c r="AE673" s="78" t="s">
        <v>121</v>
      </c>
      <c r="AF673" s="78"/>
      <c r="AG673" s="78" t="s">
        <v>117</v>
      </c>
      <c r="AH673" s="78" t="s">
        <v>5838</v>
      </c>
      <c r="AI673" s="78" t="s">
        <v>121</v>
      </c>
      <c r="AJ673" s="78" t="s">
        <v>121</v>
      </c>
      <c r="AK673" s="78" t="s">
        <v>121</v>
      </c>
      <c r="AL673" s="78" t="s">
        <v>122</v>
      </c>
      <c r="AM673" s="78" t="s">
        <v>123</v>
      </c>
      <c r="AN673" s="78" t="s">
        <v>121</v>
      </c>
      <c r="AO673" s="79"/>
      <c r="AP673" s="79"/>
      <c r="AQ673" s="78"/>
      <c r="AR673" s="78"/>
      <c r="AS673" s="78"/>
      <c r="AT673" s="78" t="s">
        <v>117</v>
      </c>
      <c r="AU673" s="78" t="s">
        <v>117</v>
      </c>
      <c r="AV673" s="78" t="s">
        <v>121</v>
      </c>
      <c r="AW673" s="78"/>
      <c r="AX673" s="79"/>
      <c r="AY673" s="79"/>
      <c r="AZ673" s="79"/>
      <c r="BA673" s="79"/>
      <c r="BB673" s="79"/>
      <c r="BC673" s="80"/>
    </row>
    <row r="674" ht="15.75" customHeight="1">
      <c r="A674" s="46" t="s">
        <v>5839</v>
      </c>
      <c r="B674" s="78"/>
      <c r="C674" s="78">
        <v>34.0</v>
      </c>
      <c r="D674" s="78" t="s">
        <v>5840</v>
      </c>
      <c r="E674" s="78" t="s">
        <v>5670</v>
      </c>
      <c r="F674" s="78" t="str">
        <f t="shared" si="2"/>
        <v>Asakhe Olona Ndinisa</v>
      </c>
      <c r="G674" s="78" t="s">
        <v>1849</v>
      </c>
      <c r="H674" s="78" t="s">
        <v>5841</v>
      </c>
      <c r="I674" s="78" t="s">
        <v>163</v>
      </c>
      <c r="J674" s="78" t="s">
        <v>553</v>
      </c>
      <c r="K674" s="46" t="s">
        <v>5842</v>
      </c>
      <c r="L674" s="78" t="s">
        <v>472</v>
      </c>
      <c r="M674" s="78" t="s">
        <v>473</v>
      </c>
      <c r="N674" s="78" t="s">
        <v>3</v>
      </c>
      <c r="O674" s="78" t="s">
        <v>948</v>
      </c>
      <c r="P674" s="78"/>
      <c r="Q674" s="78" t="s">
        <v>50</v>
      </c>
      <c r="R674" s="78" t="s">
        <v>121</v>
      </c>
      <c r="S674" s="46"/>
      <c r="T674" s="46" t="s">
        <v>5843</v>
      </c>
      <c r="U674" s="46" t="s">
        <v>5844</v>
      </c>
      <c r="V674" s="46" t="s">
        <v>5845</v>
      </c>
      <c r="W674" s="78" t="s">
        <v>5846</v>
      </c>
      <c r="X674" s="78" t="s">
        <v>117</v>
      </c>
      <c r="Y674" s="78" t="s">
        <v>117</v>
      </c>
      <c r="Z674" s="78" t="s">
        <v>117</v>
      </c>
      <c r="AA674" s="78" t="s">
        <v>117</v>
      </c>
      <c r="AB674" s="78">
        <v>6.0</v>
      </c>
      <c r="AC674" s="78" t="s">
        <v>117</v>
      </c>
      <c r="AD674" s="78" t="s">
        <v>5847</v>
      </c>
      <c r="AE674" s="78" t="s">
        <v>117</v>
      </c>
      <c r="AF674" s="78" t="s">
        <v>5848</v>
      </c>
      <c r="AG674" s="78" t="s">
        <v>121</v>
      </c>
      <c r="AH674" s="78"/>
      <c r="AI674" s="78" t="s">
        <v>117</v>
      </c>
      <c r="AJ674" s="78" t="s">
        <v>121</v>
      </c>
      <c r="AK674" s="78" t="s">
        <v>121</v>
      </c>
      <c r="AL674" s="78" t="s">
        <v>122</v>
      </c>
      <c r="AM674" s="78" t="s">
        <v>123</v>
      </c>
      <c r="AN674" s="78" t="s">
        <v>117</v>
      </c>
      <c r="AO674" s="78" t="s">
        <v>5849</v>
      </c>
      <c r="AP674" s="79"/>
      <c r="AQ674" s="78"/>
      <c r="AR674" s="78"/>
      <c r="AS674" s="78"/>
      <c r="AT674" s="78" t="s">
        <v>117</v>
      </c>
      <c r="AU674" s="78"/>
      <c r="AV674" s="78" t="s">
        <v>117</v>
      </c>
      <c r="AW674" s="78"/>
      <c r="AX674" s="79"/>
      <c r="AY674" s="79"/>
      <c r="AZ674" s="79"/>
      <c r="BA674" s="79"/>
      <c r="BB674" s="79"/>
      <c r="BC674" s="80"/>
    </row>
    <row r="675" ht="15.75" customHeight="1">
      <c r="A675" s="46" t="s">
        <v>5850</v>
      </c>
      <c r="B675" s="78"/>
      <c r="C675" s="78">
        <v>38.0</v>
      </c>
      <c r="D675" s="78" t="s">
        <v>5851</v>
      </c>
      <c r="E675" s="78" t="s">
        <v>5852</v>
      </c>
      <c r="F675" s="78" t="str">
        <f t="shared" si="2"/>
        <v>Lisolethu Skiti</v>
      </c>
      <c r="G675" s="78" t="s">
        <v>1849</v>
      </c>
      <c r="H675" s="78" t="s">
        <v>5853</v>
      </c>
      <c r="I675" s="78" t="s">
        <v>111</v>
      </c>
      <c r="J675" s="78" t="s">
        <v>5854</v>
      </c>
      <c r="K675" s="83" t="s">
        <v>5855</v>
      </c>
      <c r="L675" s="78" t="s">
        <v>854</v>
      </c>
      <c r="M675" s="78" t="s">
        <v>246</v>
      </c>
      <c r="N675" s="78" t="s">
        <v>42</v>
      </c>
      <c r="O675" s="78" t="s">
        <v>175</v>
      </c>
      <c r="P675" s="78"/>
      <c r="Q675" s="78" t="s">
        <v>44</v>
      </c>
      <c r="R675" s="78" t="s">
        <v>121</v>
      </c>
      <c r="S675" s="46"/>
      <c r="T675" s="83" t="s">
        <v>5856</v>
      </c>
      <c r="U675" s="83" t="s">
        <v>5856</v>
      </c>
      <c r="V675" s="83" t="s">
        <v>5857</v>
      </c>
      <c r="W675" s="78" t="s">
        <v>5858</v>
      </c>
      <c r="X675" s="78" t="s">
        <v>117</v>
      </c>
      <c r="Y675" s="78" t="s">
        <v>117</v>
      </c>
      <c r="Z675" s="78" t="s">
        <v>121</v>
      </c>
      <c r="AA675" s="78" t="s">
        <v>121</v>
      </c>
      <c r="AB675" s="78">
        <v>5.0</v>
      </c>
      <c r="AC675" s="78" t="s">
        <v>121</v>
      </c>
      <c r="AD675" s="78"/>
      <c r="AE675" s="78" t="s">
        <v>117</v>
      </c>
      <c r="AF675" s="78" t="s">
        <v>5859</v>
      </c>
      <c r="AG675" s="78" t="s">
        <v>117</v>
      </c>
      <c r="AH675" s="78" t="s">
        <v>5860</v>
      </c>
      <c r="AI675" s="78" t="s">
        <v>121</v>
      </c>
      <c r="AJ675" s="78" t="s">
        <v>117</v>
      </c>
      <c r="AK675" s="78" t="s">
        <v>117</v>
      </c>
      <c r="AL675" s="78" t="s">
        <v>137</v>
      </c>
      <c r="AM675" s="78" t="s">
        <v>354</v>
      </c>
      <c r="AN675" s="78" t="s">
        <v>121</v>
      </c>
      <c r="AO675" s="79"/>
      <c r="AP675" s="79"/>
      <c r="AQ675" s="78"/>
      <c r="AR675" s="78"/>
      <c r="AS675" s="78"/>
      <c r="AT675" s="78" t="s">
        <v>117</v>
      </c>
      <c r="AU675" s="78" t="s">
        <v>117</v>
      </c>
      <c r="AV675" s="78" t="s">
        <v>117</v>
      </c>
      <c r="AW675" s="78"/>
      <c r="AX675" s="79"/>
      <c r="AY675" s="79"/>
      <c r="AZ675" s="79"/>
      <c r="BA675" s="79"/>
      <c r="BB675" s="79"/>
      <c r="BC675" s="80"/>
    </row>
    <row r="676" ht="15.75" customHeight="1">
      <c r="A676" s="46" t="s">
        <v>5861</v>
      </c>
      <c r="B676" s="78"/>
      <c r="C676" s="78">
        <v>37.0</v>
      </c>
      <c r="D676" s="78" t="s">
        <v>5862</v>
      </c>
      <c r="E676" s="78" t="s">
        <v>5863</v>
      </c>
      <c r="F676" s="78" t="str">
        <f t="shared" si="2"/>
        <v>Tamara Allison Sampson</v>
      </c>
      <c r="G676" s="78" t="s">
        <v>1849</v>
      </c>
      <c r="H676" s="78" t="s">
        <v>5864</v>
      </c>
      <c r="I676" s="78" t="s">
        <v>111</v>
      </c>
      <c r="J676" s="78" t="s">
        <v>5865</v>
      </c>
      <c r="K676" s="46" t="s">
        <v>5866</v>
      </c>
      <c r="L676" s="78" t="s">
        <v>472</v>
      </c>
      <c r="M676" s="78" t="s">
        <v>473</v>
      </c>
      <c r="N676" s="78" t="s">
        <v>3</v>
      </c>
      <c r="O676" s="78" t="s">
        <v>948</v>
      </c>
      <c r="P676" s="78"/>
      <c r="Q676" s="78" t="s">
        <v>50</v>
      </c>
      <c r="R676" s="78" t="s">
        <v>121</v>
      </c>
      <c r="S676" s="46"/>
      <c r="T676" s="46" t="s">
        <v>5867</v>
      </c>
      <c r="U676" s="46"/>
      <c r="V676" s="46" t="s">
        <v>5868</v>
      </c>
      <c r="W676" s="78" t="s">
        <v>5869</v>
      </c>
      <c r="X676" s="78" t="s">
        <v>117</v>
      </c>
      <c r="Y676" s="78" t="s">
        <v>117</v>
      </c>
      <c r="Z676" s="78" t="s">
        <v>117</v>
      </c>
      <c r="AA676" s="78" t="s">
        <v>117</v>
      </c>
      <c r="AB676" s="78">
        <v>5.0</v>
      </c>
      <c r="AC676" s="78" t="s">
        <v>117</v>
      </c>
      <c r="AD676" s="78" t="s">
        <v>5870</v>
      </c>
      <c r="AE676" s="78" t="s">
        <v>117</v>
      </c>
      <c r="AF676" s="78" t="s">
        <v>5871</v>
      </c>
      <c r="AG676" s="78" t="s">
        <v>121</v>
      </c>
      <c r="AH676" s="78"/>
      <c r="AI676" s="78" t="s">
        <v>117</v>
      </c>
      <c r="AJ676" s="78" t="s">
        <v>117</v>
      </c>
      <c r="AK676" s="78" t="s">
        <v>121</v>
      </c>
      <c r="AL676" s="78" t="s">
        <v>122</v>
      </c>
      <c r="AM676" s="78" t="s">
        <v>123</v>
      </c>
      <c r="AN676" s="78" t="s">
        <v>117</v>
      </c>
      <c r="AO676" s="78" t="s">
        <v>23</v>
      </c>
      <c r="AP676" s="79"/>
      <c r="AQ676" s="78"/>
      <c r="AR676" s="78"/>
      <c r="AS676" s="78"/>
      <c r="AT676" s="78" t="s">
        <v>117</v>
      </c>
      <c r="AU676" s="78"/>
      <c r="AV676" s="78" t="s">
        <v>117</v>
      </c>
      <c r="AW676" s="78"/>
      <c r="AX676" s="79"/>
      <c r="AY676" s="79"/>
      <c r="AZ676" s="79"/>
      <c r="BA676" s="79"/>
      <c r="BB676" s="79"/>
      <c r="BC676" s="80"/>
    </row>
    <row r="677" ht="15.75" customHeight="1">
      <c r="A677" s="46" t="s">
        <v>5872</v>
      </c>
      <c r="B677" s="78"/>
      <c r="C677" s="78">
        <v>40.0</v>
      </c>
      <c r="D677" s="78" t="s">
        <v>5873</v>
      </c>
      <c r="E677" s="78" t="s">
        <v>5874</v>
      </c>
      <c r="F677" s="78" t="str">
        <f t="shared" si="2"/>
        <v>Sohlomela  Sundu</v>
      </c>
      <c r="G677" s="78" t="s">
        <v>1849</v>
      </c>
      <c r="H677" s="78" t="s">
        <v>5875</v>
      </c>
      <c r="I677" s="78" t="s">
        <v>163</v>
      </c>
      <c r="J677" s="81">
        <v>39148.0</v>
      </c>
      <c r="K677" s="46" t="s">
        <v>5876</v>
      </c>
      <c r="L677" s="78" t="s">
        <v>472</v>
      </c>
      <c r="M677" s="78" t="s">
        <v>473</v>
      </c>
      <c r="N677" s="78" t="s">
        <v>3</v>
      </c>
      <c r="O677" s="78" t="s">
        <v>5877</v>
      </c>
      <c r="P677" s="78"/>
      <c r="Q677" s="78" t="s">
        <v>50</v>
      </c>
      <c r="R677" s="78" t="s">
        <v>121</v>
      </c>
      <c r="S677" s="46"/>
      <c r="T677" s="46" t="s">
        <v>5878</v>
      </c>
      <c r="U677" s="46" t="s">
        <v>5878</v>
      </c>
      <c r="V677" s="46" t="s">
        <v>5879</v>
      </c>
      <c r="W677" s="78" t="s">
        <v>5880</v>
      </c>
      <c r="X677" s="78" t="s">
        <v>117</v>
      </c>
      <c r="Y677" s="78" t="s">
        <v>117</v>
      </c>
      <c r="Z677" s="78" t="s">
        <v>117</v>
      </c>
      <c r="AA677" s="78" t="s">
        <v>117</v>
      </c>
      <c r="AB677" s="78">
        <v>5.0</v>
      </c>
      <c r="AC677" s="78" t="s">
        <v>121</v>
      </c>
      <c r="AD677" s="78"/>
      <c r="AE677" s="78" t="s">
        <v>117</v>
      </c>
      <c r="AF677" s="78" t="s">
        <v>5881</v>
      </c>
      <c r="AG677" s="78" t="s">
        <v>121</v>
      </c>
      <c r="AH677" s="78"/>
      <c r="AI677" s="78" t="s">
        <v>117</v>
      </c>
      <c r="AJ677" s="78" t="s">
        <v>117</v>
      </c>
      <c r="AK677" s="78" t="s">
        <v>121</v>
      </c>
      <c r="AL677" s="78" t="s">
        <v>122</v>
      </c>
      <c r="AM677" s="78" t="s">
        <v>138</v>
      </c>
      <c r="AN677" s="78" t="s">
        <v>117</v>
      </c>
      <c r="AO677" s="78" t="s">
        <v>5882</v>
      </c>
      <c r="AP677" s="79"/>
      <c r="AQ677" s="78"/>
      <c r="AR677" s="78"/>
      <c r="AS677" s="78"/>
      <c r="AT677" s="78" t="s">
        <v>117</v>
      </c>
      <c r="AU677" s="78"/>
      <c r="AV677" s="78" t="s">
        <v>117</v>
      </c>
      <c r="AW677" s="78"/>
      <c r="AX677" s="79"/>
      <c r="AY677" s="79"/>
      <c r="AZ677" s="79"/>
      <c r="BA677" s="79"/>
      <c r="BB677" s="79"/>
      <c r="BC677" s="80"/>
    </row>
    <row r="678" ht="15.75" customHeight="1">
      <c r="A678" s="46" t="s">
        <v>5883</v>
      </c>
      <c r="B678" s="78"/>
      <c r="C678" s="78">
        <v>34.0</v>
      </c>
      <c r="D678" s="78" t="s">
        <v>5884</v>
      </c>
      <c r="E678" s="78" t="s">
        <v>5885</v>
      </c>
      <c r="F678" s="78" t="str">
        <f t="shared" si="2"/>
        <v>Kamryn Saskia Turner</v>
      </c>
      <c r="G678" s="78" t="s">
        <v>1849</v>
      </c>
      <c r="H678" s="78" t="s">
        <v>5886</v>
      </c>
      <c r="I678" s="78" t="s">
        <v>163</v>
      </c>
      <c r="J678" s="78" t="s">
        <v>1315</v>
      </c>
      <c r="K678" s="46" t="s">
        <v>5887</v>
      </c>
      <c r="L678" s="78" t="s">
        <v>472</v>
      </c>
      <c r="M678" s="78" t="s">
        <v>473</v>
      </c>
      <c r="N678" s="78" t="s">
        <v>3</v>
      </c>
      <c r="O678" s="78" t="s">
        <v>948</v>
      </c>
      <c r="P678" s="78"/>
      <c r="Q678" s="78" t="s">
        <v>50</v>
      </c>
      <c r="R678" s="78" t="s">
        <v>121</v>
      </c>
      <c r="S678" s="46"/>
      <c r="T678" s="46"/>
      <c r="U678" s="46"/>
      <c r="V678" s="46"/>
      <c r="W678" s="78"/>
      <c r="X678" s="78"/>
      <c r="Y678" s="78"/>
      <c r="Z678" s="78"/>
      <c r="AA678" s="78"/>
      <c r="AB678" s="78"/>
      <c r="AC678" s="78"/>
      <c r="AD678" s="78"/>
      <c r="AE678" s="78"/>
      <c r="AF678" s="78"/>
      <c r="AG678" s="78"/>
      <c r="AH678" s="78"/>
      <c r="AI678" s="78"/>
      <c r="AJ678" s="78"/>
      <c r="AK678" s="78"/>
      <c r="AL678" s="78"/>
      <c r="AM678" s="78"/>
      <c r="AN678" s="78"/>
      <c r="AO678" s="79"/>
      <c r="AP678" s="79"/>
      <c r="AQ678" s="78"/>
      <c r="AR678" s="78"/>
      <c r="AS678" s="78"/>
      <c r="AT678" s="78" t="s">
        <v>121</v>
      </c>
      <c r="AU678" s="78"/>
      <c r="AV678" s="78" t="s">
        <v>117</v>
      </c>
      <c r="AW678" s="78"/>
      <c r="AX678" s="79"/>
      <c r="AY678" s="79"/>
      <c r="AZ678" s="79"/>
      <c r="BA678" s="79"/>
      <c r="BB678" s="79"/>
      <c r="BC678" s="80"/>
    </row>
    <row r="679" ht="15.75" customHeight="1">
      <c r="A679" s="46" t="s">
        <v>5888</v>
      </c>
      <c r="B679" s="78"/>
      <c r="C679" s="78">
        <v>39.0</v>
      </c>
      <c r="D679" s="78" t="s">
        <v>2117</v>
      </c>
      <c r="E679" s="78" t="s">
        <v>5889</v>
      </c>
      <c r="F679" s="78" t="str">
        <f t="shared" si="2"/>
        <v>Banoyolo Bazi</v>
      </c>
      <c r="G679" s="78" t="s">
        <v>1849</v>
      </c>
      <c r="H679" s="78" t="s">
        <v>5890</v>
      </c>
      <c r="I679" s="78" t="s">
        <v>111</v>
      </c>
      <c r="J679" s="78" t="s">
        <v>5891</v>
      </c>
      <c r="K679" s="83" t="s">
        <v>5892</v>
      </c>
      <c r="L679" s="78" t="s">
        <v>133</v>
      </c>
      <c r="M679" s="78" t="s">
        <v>115</v>
      </c>
      <c r="N679" s="78" t="s">
        <v>3</v>
      </c>
      <c r="O679" s="78" t="s">
        <v>362</v>
      </c>
      <c r="P679" s="78"/>
      <c r="Q679" s="78" t="s">
        <v>44</v>
      </c>
      <c r="R679" s="78" t="s">
        <v>121</v>
      </c>
      <c r="S679" s="46"/>
      <c r="T679" s="83" t="s">
        <v>5893</v>
      </c>
      <c r="U679" s="83" t="s">
        <v>5893</v>
      </c>
      <c r="V679" s="83" t="s">
        <v>5894</v>
      </c>
      <c r="W679" s="78" t="s">
        <v>5895</v>
      </c>
      <c r="X679" s="78" t="s">
        <v>117</v>
      </c>
      <c r="Y679" s="78" t="s">
        <v>117</v>
      </c>
      <c r="Z679" s="78" t="s">
        <v>117</v>
      </c>
      <c r="AA679" s="78" t="s">
        <v>121</v>
      </c>
      <c r="AB679" s="78">
        <v>8.0</v>
      </c>
      <c r="AC679" s="78" t="s">
        <v>117</v>
      </c>
      <c r="AD679" s="78" t="s">
        <v>2851</v>
      </c>
      <c r="AE679" s="78" t="s">
        <v>121</v>
      </c>
      <c r="AF679" s="78"/>
      <c r="AG679" s="78" t="s">
        <v>121</v>
      </c>
      <c r="AH679" s="78"/>
      <c r="AI679" s="78" t="s">
        <v>117</v>
      </c>
      <c r="AJ679" s="78" t="s">
        <v>121</v>
      </c>
      <c r="AK679" s="78" t="s">
        <v>121</v>
      </c>
      <c r="AL679" s="78" t="s">
        <v>122</v>
      </c>
      <c r="AM679" s="78" t="s">
        <v>138</v>
      </c>
      <c r="AN679" s="78" t="s">
        <v>121</v>
      </c>
      <c r="AO679" s="79"/>
      <c r="AP679" s="79"/>
      <c r="AQ679" s="78"/>
      <c r="AR679" s="78"/>
      <c r="AS679" s="78"/>
      <c r="AT679" s="78" t="s">
        <v>117</v>
      </c>
      <c r="AU679" s="78" t="s">
        <v>117</v>
      </c>
      <c r="AV679" s="78" t="s">
        <v>117</v>
      </c>
      <c r="AW679" s="78"/>
      <c r="AX679" s="79"/>
      <c r="AY679" s="79"/>
      <c r="AZ679" s="79"/>
      <c r="BA679" s="79"/>
      <c r="BB679" s="79"/>
      <c r="BC679" s="80"/>
    </row>
    <row r="680" ht="15.75" customHeight="1">
      <c r="A680" s="46" t="s">
        <v>5896</v>
      </c>
      <c r="B680" s="78"/>
      <c r="C680" s="78">
        <v>38.0</v>
      </c>
      <c r="D680" s="78" t="s">
        <v>5897</v>
      </c>
      <c r="E680" s="78" t="s">
        <v>5898</v>
      </c>
      <c r="F680" s="78" t="str">
        <f t="shared" si="2"/>
        <v>Hayley Weideman</v>
      </c>
      <c r="G680" s="78" t="s">
        <v>1849</v>
      </c>
      <c r="H680" s="78" t="s">
        <v>5899</v>
      </c>
      <c r="I680" s="78" t="s">
        <v>111</v>
      </c>
      <c r="J680" s="78" t="s">
        <v>5900</v>
      </c>
      <c r="K680" s="46" t="s">
        <v>5901</v>
      </c>
      <c r="L680" s="78" t="s">
        <v>472</v>
      </c>
      <c r="M680" s="78" t="s">
        <v>473</v>
      </c>
      <c r="N680" s="78" t="s">
        <v>3</v>
      </c>
      <c r="O680" s="78" t="s">
        <v>948</v>
      </c>
      <c r="P680" s="78"/>
      <c r="Q680" s="78" t="s">
        <v>50</v>
      </c>
      <c r="R680" s="78" t="s">
        <v>121</v>
      </c>
      <c r="S680" s="46"/>
      <c r="T680" s="46" t="s">
        <v>5902</v>
      </c>
      <c r="U680" s="46"/>
      <c r="V680" s="46" t="s">
        <v>5903</v>
      </c>
      <c r="W680" s="78" t="s">
        <v>5904</v>
      </c>
      <c r="X680" s="78" t="s">
        <v>121</v>
      </c>
      <c r="Y680" s="78" t="s">
        <v>121</v>
      </c>
      <c r="Z680" s="78" t="s">
        <v>121</v>
      </c>
      <c r="AA680" s="78" t="s">
        <v>121</v>
      </c>
      <c r="AB680" s="78">
        <v>3.0</v>
      </c>
      <c r="AC680" s="78" t="s">
        <v>117</v>
      </c>
      <c r="AD680" s="78" t="s">
        <v>5905</v>
      </c>
      <c r="AE680" s="78" t="s">
        <v>117</v>
      </c>
      <c r="AF680" s="78" t="s">
        <v>5906</v>
      </c>
      <c r="AG680" s="78" t="s">
        <v>121</v>
      </c>
      <c r="AH680" s="78"/>
      <c r="AI680" s="78" t="s">
        <v>117</v>
      </c>
      <c r="AJ680" s="78" t="s">
        <v>117</v>
      </c>
      <c r="AK680" s="78" t="s">
        <v>117</v>
      </c>
      <c r="AL680" s="78"/>
      <c r="AM680" s="78" t="s">
        <v>138</v>
      </c>
      <c r="AN680" s="78" t="s">
        <v>117</v>
      </c>
      <c r="AO680" s="78" t="s">
        <v>5907</v>
      </c>
      <c r="AP680" s="79"/>
      <c r="AQ680" s="78" t="s">
        <v>5908</v>
      </c>
      <c r="AR680" s="78" t="s">
        <v>5909</v>
      </c>
      <c r="AS680" s="78" t="s">
        <v>404</v>
      </c>
      <c r="AT680" s="78" t="s">
        <v>117</v>
      </c>
      <c r="AU680" s="78"/>
      <c r="AV680" s="78" t="s">
        <v>117</v>
      </c>
      <c r="AW680" s="78"/>
      <c r="AX680" s="79"/>
      <c r="AY680" s="79"/>
      <c r="AZ680" s="79"/>
      <c r="BA680" s="79"/>
      <c r="BB680" s="79"/>
      <c r="BC680" s="80"/>
    </row>
    <row r="681" ht="15.75" customHeight="1">
      <c r="A681" s="46" t="s">
        <v>5910</v>
      </c>
      <c r="B681" s="78"/>
      <c r="C681" s="78">
        <v>35.0</v>
      </c>
      <c r="D681" s="78" t="s">
        <v>833</v>
      </c>
      <c r="E681" s="78" t="s">
        <v>5911</v>
      </c>
      <c r="F681" s="78" t="str">
        <f t="shared" si="2"/>
        <v>Ayabulela Doli</v>
      </c>
      <c r="G681" s="78" t="s">
        <v>1849</v>
      </c>
      <c r="H681" s="78" t="s">
        <v>5912</v>
      </c>
      <c r="I681" s="78" t="s">
        <v>163</v>
      </c>
      <c r="J681" s="78" t="s">
        <v>5913</v>
      </c>
      <c r="K681" s="83" t="s">
        <v>5914</v>
      </c>
      <c r="L681" s="78" t="s">
        <v>133</v>
      </c>
      <c r="M681" s="78" t="s">
        <v>115</v>
      </c>
      <c r="N681" s="78" t="s">
        <v>3</v>
      </c>
      <c r="O681" s="78" t="s">
        <v>134</v>
      </c>
      <c r="P681" s="78"/>
      <c r="Q681" s="78" t="s">
        <v>44</v>
      </c>
      <c r="R681" s="78" t="s">
        <v>121</v>
      </c>
      <c r="S681" s="46"/>
      <c r="T681" s="83" t="s">
        <v>5915</v>
      </c>
      <c r="U681" s="46"/>
      <c r="V681" s="83" t="s">
        <v>5915</v>
      </c>
      <c r="W681" s="78" t="s">
        <v>5916</v>
      </c>
      <c r="X681" s="78" t="s">
        <v>117</v>
      </c>
      <c r="Y681" s="78" t="s">
        <v>117</v>
      </c>
      <c r="Z681" s="78" t="s">
        <v>117</v>
      </c>
      <c r="AA681" s="78" t="s">
        <v>117</v>
      </c>
      <c r="AB681" s="78">
        <v>6.0</v>
      </c>
      <c r="AC681" s="78" t="s">
        <v>117</v>
      </c>
      <c r="AD681" s="78" t="s">
        <v>5917</v>
      </c>
      <c r="AE681" s="78" t="s">
        <v>117</v>
      </c>
      <c r="AF681" s="78" t="s">
        <v>1178</v>
      </c>
      <c r="AG681" s="78" t="s">
        <v>121</v>
      </c>
      <c r="AH681" s="78"/>
      <c r="AI681" s="78" t="s">
        <v>117</v>
      </c>
      <c r="AJ681" s="78" t="s">
        <v>117</v>
      </c>
      <c r="AK681" s="78" t="s">
        <v>121</v>
      </c>
      <c r="AL681" s="78" t="s">
        <v>122</v>
      </c>
      <c r="AM681" s="78" t="s">
        <v>138</v>
      </c>
      <c r="AN681" s="78" t="s">
        <v>121</v>
      </c>
      <c r="AO681" s="79"/>
      <c r="AP681" s="79"/>
      <c r="AQ681" s="78"/>
      <c r="AR681" s="78"/>
      <c r="AS681" s="78"/>
      <c r="AT681" s="78" t="s">
        <v>117</v>
      </c>
      <c r="AU681" s="78" t="s">
        <v>117</v>
      </c>
      <c r="AV681" s="78" t="s">
        <v>117</v>
      </c>
      <c r="AW681" s="78"/>
      <c r="AX681" s="79"/>
      <c r="AY681" s="79"/>
      <c r="AZ681" s="79"/>
      <c r="BA681" s="79"/>
      <c r="BB681" s="79"/>
      <c r="BC681" s="80"/>
    </row>
    <row r="682" ht="15.75" customHeight="1">
      <c r="A682" s="46" t="s">
        <v>5918</v>
      </c>
      <c r="B682" s="78"/>
      <c r="C682" s="78">
        <v>35.0</v>
      </c>
      <c r="D682" s="78" t="s">
        <v>44</v>
      </c>
      <c r="E682" s="78" t="s">
        <v>5919</v>
      </c>
      <c r="F682" s="78" t="str">
        <f t="shared" si="2"/>
        <v>Asemahle Gqotholo</v>
      </c>
      <c r="G682" s="78" t="s">
        <v>1849</v>
      </c>
      <c r="H682" s="78" t="s">
        <v>5920</v>
      </c>
      <c r="I682" s="78" t="s">
        <v>111</v>
      </c>
      <c r="J682" s="78" t="s">
        <v>4181</v>
      </c>
      <c r="K682" s="83" t="s">
        <v>5921</v>
      </c>
      <c r="L682" s="78" t="s">
        <v>133</v>
      </c>
      <c r="M682" s="78" t="s">
        <v>115</v>
      </c>
      <c r="N682" s="78" t="s">
        <v>3</v>
      </c>
      <c r="O682" s="78" t="s">
        <v>272</v>
      </c>
      <c r="P682" s="78"/>
      <c r="Q682" s="78" t="s">
        <v>44</v>
      </c>
      <c r="R682" s="78" t="s">
        <v>121</v>
      </c>
      <c r="S682" s="46"/>
      <c r="T682" s="83" t="s">
        <v>5922</v>
      </c>
      <c r="U682" s="83" t="s">
        <v>5923</v>
      </c>
      <c r="V682" s="46" t="s">
        <v>5924</v>
      </c>
      <c r="W682" s="78" t="s">
        <v>5925</v>
      </c>
      <c r="X682" s="78" t="s">
        <v>117</v>
      </c>
      <c r="Y682" s="78" t="s">
        <v>117</v>
      </c>
      <c r="Z682" s="78" t="s">
        <v>117</v>
      </c>
      <c r="AA682" s="78" t="s">
        <v>121</v>
      </c>
      <c r="AB682" s="78">
        <v>4.0</v>
      </c>
      <c r="AC682" s="78" t="s">
        <v>121</v>
      </c>
      <c r="AD682" s="78"/>
      <c r="AE682" s="78" t="s">
        <v>117</v>
      </c>
      <c r="AF682" s="78" t="s">
        <v>5926</v>
      </c>
      <c r="AG682" s="78" t="s">
        <v>121</v>
      </c>
      <c r="AH682" s="78"/>
      <c r="AI682" s="78" t="s">
        <v>117</v>
      </c>
      <c r="AJ682" s="78" t="s">
        <v>121</v>
      </c>
      <c r="AK682" s="78" t="s">
        <v>121</v>
      </c>
      <c r="AL682" s="78" t="s">
        <v>122</v>
      </c>
      <c r="AM682" s="78" t="s">
        <v>138</v>
      </c>
      <c r="AN682" s="78" t="s">
        <v>117</v>
      </c>
      <c r="AO682" s="78" t="s">
        <v>5927</v>
      </c>
      <c r="AP682" s="79"/>
      <c r="AQ682" s="78"/>
      <c r="AR682" s="78"/>
      <c r="AS682" s="78"/>
      <c r="AT682" s="78" t="s">
        <v>117</v>
      </c>
      <c r="AU682" s="78" t="s">
        <v>117</v>
      </c>
      <c r="AV682" s="78" t="s">
        <v>117</v>
      </c>
      <c r="AW682" s="78"/>
      <c r="AX682" s="79"/>
      <c r="AY682" s="79"/>
      <c r="AZ682" s="79"/>
      <c r="BA682" s="79"/>
      <c r="BB682" s="79"/>
      <c r="BC682" s="80"/>
    </row>
    <row r="683" ht="15.75" customHeight="1">
      <c r="A683" s="46" t="s">
        <v>5928</v>
      </c>
      <c r="B683" s="78"/>
      <c r="C683" s="78">
        <v>40.0</v>
      </c>
      <c r="D683" s="78" t="s">
        <v>659</v>
      </c>
      <c r="E683" s="78" t="s">
        <v>5929</v>
      </c>
      <c r="F683" s="78" t="str">
        <f t="shared" si="2"/>
        <v>Asive Hala</v>
      </c>
      <c r="G683" s="78" t="s">
        <v>1849</v>
      </c>
      <c r="H683" s="78" t="s">
        <v>5930</v>
      </c>
      <c r="I683" s="78" t="s">
        <v>111</v>
      </c>
      <c r="J683" s="78" t="s">
        <v>5931</v>
      </c>
      <c r="K683" s="83" t="s">
        <v>5932</v>
      </c>
      <c r="L683" s="78" t="s">
        <v>133</v>
      </c>
      <c r="M683" s="78" t="s">
        <v>115</v>
      </c>
      <c r="N683" s="78" t="s">
        <v>3</v>
      </c>
      <c r="O683" s="78" t="s">
        <v>362</v>
      </c>
      <c r="P683" s="78"/>
      <c r="Q683" s="78" t="s">
        <v>44</v>
      </c>
      <c r="R683" s="78" t="s">
        <v>121</v>
      </c>
      <c r="S683" s="46"/>
      <c r="T683" s="83" t="s">
        <v>5933</v>
      </c>
      <c r="U683" s="83" t="s">
        <v>5933</v>
      </c>
      <c r="V683" s="83" t="s">
        <v>5934</v>
      </c>
      <c r="W683" s="78" t="s">
        <v>5935</v>
      </c>
      <c r="X683" s="78" t="s">
        <v>117</v>
      </c>
      <c r="Y683" s="78" t="s">
        <v>117</v>
      </c>
      <c r="Z683" s="78" t="s">
        <v>117</v>
      </c>
      <c r="AA683" s="78" t="s">
        <v>121</v>
      </c>
      <c r="AB683" s="78">
        <v>7.0</v>
      </c>
      <c r="AC683" s="78" t="s">
        <v>121</v>
      </c>
      <c r="AD683" s="78"/>
      <c r="AE683" s="78" t="s">
        <v>121</v>
      </c>
      <c r="AF683" s="78"/>
      <c r="AG683" s="78" t="s">
        <v>117</v>
      </c>
      <c r="AH683" s="78" t="s">
        <v>5936</v>
      </c>
      <c r="AI683" s="78" t="s">
        <v>117</v>
      </c>
      <c r="AJ683" s="78" t="s">
        <v>121</v>
      </c>
      <c r="AK683" s="78" t="s">
        <v>117</v>
      </c>
      <c r="AL683" s="78" t="s">
        <v>137</v>
      </c>
      <c r="AM683" s="78" t="s">
        <v>138</v>
      </c>
      <c r="AN683" s="78" t="s">
        <v>121</v>
      </c>
      <c r="AO683" s="79"/>
      <c r="AP683" s="79"/>
      <c r="AQ683" s="78"/>
      <c r="AR683" s="78"/>
      <c r="AS683" s="78"/>
      <c r="AT683" s="78" t="s">
        <v>117</v>
      </c>
      <c r="AU683" s="78" t="s">
        <v>117</v>
      </c>
      <c r="AV683" s="78" t="s">
        <v>117</v>
      </c>
      <c r="AW683" s="78"/>
      <c r="AX683" s="79"/>
      <c r="AY683" s="79"/>
      <c r="AZ683" s="79"/>
      <c r="BA683" s="79"/>
      <c r="BB683" s="79"/>
      <c r="BC683" s="80"/>
    </row>
    <row r="684" ht="15.75" customHeight="1">
      <c r="A684" s="46" t="s">
        <v>5937</v>
      </c>
      <c r="B684" s="78"/>
      <c r="C684" s="78">
        <v>34.0</v>
      </c>
      <c r="D684" s="78" t="s">
        <v>5938</v>
      </c>
      <c r="E684" s="78" t="s">
        <v>5939</v>
      </c>
      <c r="F684" s="78" t="str">
        <f t="shared" si="2"/>
        <v>Ambesiwe Jongwana</v>
      </c>
      <c r="G684" s="78" t="s">
        <v>1849</v>
      </c>
      <c r="H684" s="78" t="s">
        <v>5940</v>
      </c>
      <c r="I684" s="78" t="s">
        <v>111</v>
      </c>
      <c r="J684" s="78" t="s">
        <v>2385</v>
      </c>
      <c r="K684" s="46"/>
      <c r="L684" s="78" t="s">
        <v>133</v>
      </c>
      <c r="M684" s="78" t="s">
        <v>115</v>
      </c>
      <c r="N684" s="78" t="s">
        <v>3</v>
      </c>
      <c r="O684" s="78" t="s">
        <v>116</v>
      </c>
      <c r="P684" s="78"/>
      <c r="Q684" s="78" t="s">
        <v>44</v>
      </c>
      <c r="R684" s="78" t="s">
        <v>121</v>
      </c>
      <c r="S684" s="46"/>
      <c r="T684" s="83" t="s">
        <v>5941</v>
      </c>
      <c r="U684" s="46"/>
      <c r="V684" s="83" t="s">
        <v>5942</v>
      </c>
      <c r="W684" s="78" t="s">
        <v>5943</v>
      </c>
      <c r="X684" s="78"/>
      <c r="Y684" s="78"/>
      <c r="Z684" s="78"/>
      <c r="AA684" s="78"/>
      <c r="AB684" s="78"/>
      <c r="AC684" s="78"/>
      <c r="AD684" s="78"/>
      <c r="AE684" s="78"/>
      <c r="AF684" s="78"/>
      <c r="AG684" s="78"/>
      <c r="AH684" s="78"/>
      <c r="AI684" s="78"/>
      <c r="AJ684" s="78"/>
      <c r="AK684" s="78"/>
      <c r="AL684" s="78"/>
      <c r="AM684" s="78"/>
      <c r="AN684" s="78"/>
      <c r="AO684" s="79"/>
      <c r="AP684" s="79"/>
      <c r="AQ684" s="78"/>
      <c r="AR684" s="78"/>
      <c r="AS684" s="78"/>
      <c r="AT684" s="78" t="s">
        <v>117</v>
      </c>
      <c r="AU684" s="78" t="s">
        <v>117</v>
      </c>
      <c r="AV684" s="78" t="s">
        <v>117</v>
      </c>
      <c r="AW684" s="78"/>
      <c r="AX684" s="79"/>
      <c r="AY684" s="79"/>
      <c r="AZ684" s="79"/>
      <c r="BA684" s="79"/>
      <c r="BB684" s="79"/>
      <c r="BC684" s="80"/>
    </row>
    <row r="685" ht="15.75" customHeight="1">
      <c r="A685" s="46" t="s">
        <v>5944</v>
      </c>
      <c r="B685" s="78"/>
      <c r="C685" s="78">
        <v>35.0</v>
      </c>
      <c r="D685" s="78" t="s">
        <v>5945</v>
      </c>
      <c r="E685" s="78" t="s">
        <v>5946</v>
      </c>
      <c r="F685" s="78" t="str">
        <f t="shared" si="2"/>
        <v>Onela Kalani</v>
      </c>
      <c r="G685" s="78" t="s">
        <v>1849</v>
      </c>
      <c r="H685" s="78" t="s">
        <v>5947</v>
      </c>
      <c r="I685" s="78" t="s">
        <v>111</v>
      </c>
      <c r="J685" s="78" t="s">
        <v>5948</v>
      </c>
      <c r="K685" s="83" t="s">
        <v>5949</v>
      </c>
      <c r="L685" s="78" t="s">
        <v>133</v>
      </c>
      <c r="M685" s="78" t="s">
        <v>115</v>
      </c>
      <c r="N685" s="78" t="s">
        <v>3</v>
      </c>
      <c r="O685" s="78" t="s">
        <v>230</v>
      </c>
      <c r="P685" s="78"/>
      <c r="Q685" s="78" t="s">
        <v>44</v>
      </c>
      <c r="R685" s="78" t="s">
        <v>121</v>
      </c>
      <c r="S685" s="46"/>
      <c r="T685" s="83" t="s">
        <v>5941</v>
      </c>
      <c r="U685" s="83" t="s">
        <v>5941</v>
      </c>
      <c r="V685" s="83" t="s">
        <v>5950</v>
      </c>
      <c r="W685" s="78" t="s">
        <v>5951</v>
      </c>
      <c r="X685" s="78" t="s">
        <v>117</v>
      </c>
      <c r="Y685" s="78" t="s">
        <v>117</v>
      </c>
      <c r="Z685" s="78" t="s">
        <v>121</v>
      </c>
      <c r="AA685" s="78" t="s">
        <v>117</v>
      </c>
      <c r="AB685" s="78">
        <v>2.0</v>
      </c>
      <c r="AC685" s="78" t="s">
        <v>121</v>
      </c>
      <c r="AD685" s="78"/>
      <c r="AE685" s="78" t="s">
        <v>121</v>
      </c>
      <c r="AF685" s="78"/>
      <c r="AG685" s="78" t="s">
        <v>121</v>
      </c>
      <c r="AH685" s="78"/>
      <c r="AI685" s="78" t="s">
        <v>117</v>
      </c>
      <c r="AJ685" s="78" t="s">
        <v>117</v>
      </c>
      <c r="AK685" s="78" t="s">
        <v>121</v>
      </c>
      <c r="AL685" s="78" t="s">
        <v>122</v>
      </c>
      <c r="AM685" s="78" t="s">
        <v>138</v>
      </c>
      <c r="AN685" s="78" t="s">
        <v>121</v>
      </c>
      <c r="AO685" s="79"/>
      <c r="AP685" s="79"/>
      <c r="AQ685" s="78"/>
      <c r="AR685" s="78"/>
      <c r="AS685" s="78"/>
      <c r="AT685" s="78" t="s">
        <v>117</v>
      </c>
      <c r="AU685" s="78" t="s">
        <v>117</v>
      </c>
      <c r="AV685" s="78" t="s">
        <v>117</v>
      </c>
      <c r="AW685" s="78"/>
      <c r="AX685" s="79"/>
      <c r="AY685" s="79"/>
      <c r="AZ685" s="79"/>
      <c r="BA685" s="79"/>
      <c r="BB685" s="79"/>
      <c r="BC685" s="80"/>
    </row>
    <row r="686" ht="15.75" customHeight="1">
      <c r="A686" s="46" t="s">
        <v>5952</v>
      </c>
      <c r="B686" s="78"/>
      <c r="C686" s="78">
        <v>35.0</v>
      </c>
      <c r="D686" s="78" t="s">
        <v>5953</v>
      </c>
      <c r="E686" s="78" t="s">
        <v>5954</v>
      </c>
      <c r="F686" s="78" t="str">
        <f t="shared" si="2"/>
        <v>Inganathi Kani</v>
      </c>
      <c r="G686" s="78" t="s">
        <v>1849</v>
      </c>
      <c r="H686" s="78" t="s">
        <v>5955</v>
      </c>
      <c r="I686" s="78" t="s">
        <v>111</v>
      </c>
      <c r="J686" s="81">
        <v>39425.0</v>
      </c>
      <c r="K686" s="83" t="s">
        <v>5956</v>
      </c>
      <c r="L686" s="78" t="s">
        <v>133</v>
      </c>
      <c r="M686" s="78" t="s">
        <v>115</v>
      </c>
      <c r="N686" s="78" t="s">
        <v>3</v>
      </c>
      <c r="O686" s="78" t="s">
        <v>134</v>
      </c>
      <c r="P686" s="78"/>
      <c r="Q686" s="78" t="s">
        <v>44</v>
      </c>
      <c r="R686" s="78" t="s">
        <v>121</v>
      </c>
      <c r="S686" s="46"/>
      <c r="T686" s="83" t="s">
        <v>5957</v>
      </c>
      <c r="U686" s="83" t="s">
        <v>5957</v>
      </c>
      <c r="V686" s="83" t="s">
        <v>5957</v>
      </c>
      <c r="W686" s="78" t="s">
        <v>5958</v>
      </c>
      <c r="X686" s="78" t="s">
        <v>117</v>
      </c>
      <c r="Y686" s="78" t="s">
        <v>117</v>
      </c>
      <c r="Z686" s="78" t="s">
        <v>117</v>
      </c>
      <c r="AA686" s="78" t="s">
        <v>121</v>
      </c>
      <c r="AB686" s="78">
        <v>5.0</v>
      </c>
      <c r="AC686" s="78" t="s">
        <v>121</v>
      </c>
      <c r="AD686" s="78"/>
      <c r="AE686" s="78" t="s">
        <v>121</v>
      </c>
      <c r="AF686" s="78"/>
      <c r="AG686" s="78" t="s">
        <v>117</v>
      </c>
      <c r="AH686" s="78" t="s">
        <v>980</v>
      </c>
      <c r="AI686" s="78" t="s">
        <v>117</v>
      </c>
      <c r="AJ686" s="78" t="s">
        <v>117</v>
      </c>
      <c r="AK686" s="78" t="s">
        <v>121</v>
      </c>
      <c r="AL686" s="78" t="s">
        <v>122</v>
      </c>
      <c r="AM686" s="78" t="s">
        <v>138</v>
      </c>
      <c r="AN686" s="78" t="s">
        <v>121</v>
      </c>
      <c r="AO686" s="79"/>
      <c r="AP686" s="79"/>
      <c r="AQ686" s="78"/>
      <c r="AR686" s="78"/>
      <c r="AS686" s="78"/>
      <c r="AT686" s="78" t="s">
        <v>117</v>
      </c>
      <c r="AU686" s="78" t="s">
        <v>117</v>
      </c>
      <c r="AV686" s="78" t="s">
        <v>117</v>
      </c>
      <c r="AW686" s="78"/>
      <c r="AX686" s="79"/>
      <c r="AY686" s="79"/>
      <c r="AZ686" s="79"/>
      <c r="BA686" s="79"/>
      <c r="BB686" s="79"/>
      <c r="BC686" s="80"/>
    </row>
    <row r="687" ht="15.75" customHeight="1">
      <c r="A687" s="46" t="s">
        <v>5959</v>
      </c>
      <c r="B687" s="78"/>
      <c r="C687" s="78">
        <v>41.0</v>
      </c>
      <c r="D687" s="78" t="s">
        <v>5960</v>
      </c>
      <c r="E687" s="78" t="s">
        <v>5961</v>
      </c>
      <c r="F687" s="78" t="str">
        <f t="shared" si="2"/>
        <v>Ayigayil Krwaxa</v>
      </c>
      <c r="G687" s="78" t="s">
        <v>1849</v>
      </c>
      <c r="H687" s="78" t="s">
        <v>5962</v>
      </c>
      <c r="I687" s="78" t="s">
        <v>111</v>
      </c>
      <c r="J687" s="81">
        <v>39668.0</v>
      </c>
      <c r="K687" s="46"/>
      <c r="L687" s="78" t="s">
        <v>133</v>
      </c>
      <c r="M687" s="78" t="s">
        <v>115</v>
      </c>
      <c r="N687" s="78" t="s">
        <v>3</v>
      </c>
      <c r="O687" s="78" t="s">
        <v>116</v>
      </c>
      <c r="P687" s="78"/>
      <c r="Q687" s="78" t="s">
        <v>44</v>
      </c>
      <c r="R687" s="78" t="s">
        <v>121</v>
      </c>
      <c r="S687" s="46"/>
      <c r="T687" s="46"/>
      <c r="U687" s="46"/>
      <c r="V687" s="46"/>
      <c r="W687" s="78"/>
      <c r="X687" s="78"/>
      <c r="Y687" s="78"/>
      <c r="Z687" s="78"/>
      <c r="AA687" s="78"/>
      <c r="AB687" s="78"/>
      <c r="AC687" s="78"/>
      <c r="AD687" s="78"/>
      <c r="AE687" s="78"/>
      <c r="AF687" s="78"/>
      <c r="AG687" s="78"/>
      <c r="AH687" s="78"/>
      <c r="AI687" s="78"/>
      <c r="AJ687" s="78"/>
      <c r="AK687" s="78"/>
      <c r="AL687" s="78"/>
      <c r="AM687" s="78"/>
      <c r="AN687" s="78"/>
      <c r="AO687" s="79"/>
      <c r="AP687" s="79"/>
      <c r="AQ687" s="78"/>
      <c r="AR687" s="78"/>
      <c r="AS687" s="78"/>
      <c r="AT687" s="78" t="s">
        <v>117</v>
      </c>
      <c r="AU687" s="78" t="s">
        <v>117</v>
      </c>
      <c r="AV687" s="78" t="s">
        <v>117</v>
      </c>
      <c r="AW687" s="78"/>
      <c r="AX687" s="79"/>
      <c r="AY687" s="79"/>
      <c r="AZ687" s="79"/>
      <c r="BA687" s="79"/>
      <c r="BB687" s="79"/>
      <c r="BC687" s="80"/>
    </row>
    <row r="688" ht="15.75" customHeight="1">
      <c r="A688" s="46" t="s">
        <v>5963</v>
      </c>
      <c r="B688" s="78"/>
      <c r="C688" s="78">
        <v>34.0</v>
      </c>
      <c r="D688" s="78" t="s">
        <v>5964</v>
      </c>
      <c r="E688" s="78" t="s">
        <v>5965</v>
      </c>
      <c r="F688" s="78" t="str">
        <f t="shared" si="2"/>
        <v>Alizwa Madlingozi</v>
      </c>
      <c r="G688" s="78" t="s">
        <v>1849</v>
      </c>
      <c r="H688" s="78" t="s">
        <v>5966</v>
      </c>
      <c r="I688" s="78" t="s">
        <v>111</v>
      </c>
      <c r="J688" s="78" t="s">
        <v>5967</v>
      </c>
      <c r="K688" s="46"/>
      <c r="L688" s="78" t="s">
        <v>133</v>
      </c>
      <c r="M688" s="78" t="s">
        <v>115</v>
      </c>
      <c r="N688" s="78" t="s">
        <v>3</v>
      </c>
      <c r="O688" s="78" t="s">
        <v>5968</v>
      </c>
      <c r="P688" s="78"/>
      <c r="Q688" s="78" t="s">
        <v>44</v>
      </c>
      <c r="R688" s="78" t="s">
        <v>121</v>
      </c>
      <c r="S688" s="46"/>
      <c r="T688" s="83" t="s">
        <v>5969</v>
      </c>
      <c r="U688" s="83" t="s">
        <v>5969</v>
      </c>
      <c r="V688" s="83" t="s">
        <v>5970</v>
      </c>
      <c r="W688" s="78" t="s">
        <v>5971</v>
      </c>
      <c r="X688" s="78" t="s">
        <v>117</v>
      </c>
      <c r="Y688" s="78" t="s">
        <v>121</v>
      </c>
      <c r="Z688" s="78" t="s">
        <v>117</v>
      </c>
      <c r="AA688" s="78" t="s">
        <v>121</v>
      </c>
      <c r="AB688" s="78">
        <v>4.0</v>
      </c>
      <c r="AC688" s="78" t="s">
        <v>117</v>
      </c>
      <c r="AD688" s="78"/>
      <c r="AE688" s="78" t="s">
        <v>121</v>
      </c>
      <c r="AF688" s="78"/>
      <c r="AG688" s="78" t="s">
        <v>117</v>
      </c>
      <c r="AH688" s="78" t="s">
        <v>4379</v>
      </c>
      <c r="AI688" s="78" t="s">
        <v>117</v>
      </c>
      <c r="AJ688" s="78" t="s">
        <v>121</v>
      </c>
      <c r="AK688" s="78" t="s">
        <v>121</v>
      </c>
      <c r="AL688" s="78" t="s">
        <v>122</v>
      </c>
      <c r="AM688" s="78" t="s">
        <v>138</v>
      </c>
      <c r="AN688" s="78" t="s">
        <v>121</v>
      </c>
      <c r="AO688" s="79"/>
      <c r="AP688" s="79"/>
      <c r="AQ688" s="78"/>
      <c r="AR688" s="78"/>
      <c r="AS688" s="78"/>
      <c r="AT688" s="78" t="s">
        <v>117</v>
      </c>
      <c r="AU688" s="78" t="s">
        <v>117</v>
      </c>
      <c r="AV688" s="78" t="s">
        <v>117</v>
      </c>
      <c r="AW688" s="78"/>
      <c r="AX688" s="79"/>
      <c r="AY688" s="79"/>
      <c r="AZ688" s="79"/>
      <c r="BA688" s="79"/>
      <c r="BB688" s="79"/>
      <c r="BC688" s="80"/>
    </row>
    <row r="689" ht="15.75" customHeight="1">
      <c r="A689" s="46" t="s">
        <v>5972</v>
      </c>
      <c r="B689" s="78"/>
      <c r="C689" s="78">
        <v>39.0</v>
      </c>
      <c r="D689" s="78" t="s">
        <v>5973</v>
      </c>
      <c r="E689" s="78" t="s">
        <v>5974</v>
      </c>
      <c r="F689" s="78" t="str">
        <f t="shared" si="2"/>
        <v>Lwandisiwe Mafuya</v>
      </c>
      <c r="G689" s="78" t="s">
        <v>1849</v>
      </c>
      <c r="H689" s="78" t="s">
        <v>5975</v>
      </c>
      <c r="I689" s="78" t="s">
        <v>111</v>
      </c>
      <c r="J689" s="78" t="s">
        <v>5976</v>
      </c>
      <c r="K689" s="46"/>
      <c r="L689" s="78" t="s">
        <v>133</v>
      </c>
      <c r="M689" s="78" t="s">
        <v>115</v>
      </c>
      <c r="N689" s="78" t="s">
        <v>3</v>
      </c>
      <c r="O689" s="78" t="s">
        <v>116</v>
      </c>
      <c r="P689" s="78"/>
      <c r="Q689" s="78" t="s">
        <v>44</v>
      </c>
      <c r="R689" s="78" t="s">
        <v>121</v>
      </c>
      <c r="S689" s="46"/>
      <c r="T689" s="46"/>
      <c r="U689" s="46"/>
      <c r="V689" s="46"/>
      <c r="W689" s="78"/>
      <c r="X689" s="78"/>
      <c r="Y689" s="78"/>
      <c r="Z689" s="78"/>
      <c r="AA689" s="78"/>
      <c r="AB689" s="78"/>
      <c r="AC689" s="78"/>
      <c r="AD689" s="78"/>
      <c r="AE689" s="78"/>
      <c r="AF689" s="78"/>
      <c r="AG689" s="78"/>
      <c r="AH689" s="78"/>
      <c r="AI689" s="78"/>
      <c r="AJ689" s="78"/>
      <c r="AK689" s="78"/>
      <c r="AL689" s="78"/>
      <c r="AM689" s="78"/>
      <c r="AN689" s="78"/>
      <c r="AO689" s="79"/>
      <c r="AP689" s="79"/>
      <c r="AQ689" s="78"/>
      <c r="AR689" s="78"/>
      <c r="AS689" s="78"/>
      <c r="AT689" s="78" t="s">
        <v>117</v>
      </c>
      <c r="AU689" s="78" t="s">
        <v>117</v>
      </c>
      <c r="AV689" s="78" t="s">
        <v>121</v>
      </c>
      <c r="AW689" s="78"/>
      <c r="AX689" s="79"/>
      <c r="AY689" s="79"/>
      <c r="AZ689" s="79"/>
      <c r="BA689" s="79"/>
      <c r="BB689" s="79"/>
      <c r="BC689" s="80"/>
    </row>
    <row r="690" ht="15.75" customHeight="1">
      <c r="A690" s="46" t="s">
        <v>5977</v>
      </c>
      <c r="B690" s="78"/>
      <c r="C690" s="78">
        <v>40.0</v>
      </c>
      <c r="D690" s="78" t="s">
        <v>5978</v>
      </c>
      <c r="E690" s="78" t="s">
        <v>5979</v>
      </c>
      <c r="F690" s="78" t="str">
        <f t="shared" si="2"/>
        <v>Zinhle Mazomba</v>
      </c>
      <c r="G690" s="78" t="s">
        <v>1849</v>
      </c>
      <c r="H690" s="78" t="s">
        <v>5980</v>
      </c>
      <c r="I690" s="78" t="s">
        <v>111</v>
      </c>
      <c r="J690" s="81">
        <v>39270.0</v>
      </c>
      <c r="K690" s="83" t="s">
        <v>5981</v>
      </c>
      <c r="L690" s="78" t="s">
        <v>133</v>
      </c>
      <c r="M690" s="78" t="s">
        <v>115</v>
      </c>
      <c r="N690" s="78" t="s">
        <v>3</v>
      </c>
      <c r="O690" s="78" t="s">
        <v>134</v>
      </c>
      <c r="P690" s="78"/>
      <c r="Q690" s="78" t="s">
        <v>44</v>
      </c>
      <c r="R690" s="78" t="s">
        <v>121</v>
      </c>
      <c r="S690" s="46"/>
      <c r="T690" s="83" t="s">
        <v>5982</v>
      </c>
      <c r="U690" s="83" t="s">
        <v>5982</v>
      </c>
      <c r="V690" s="83" t="s">
        <v>5983</v>
      </c>
      <c r="W690" s="78" t="s">
        <v>5984</v>
      </c>
      <c r="X690" s="78" t="s">
        <v>117</v>
      </c>
      <c r="Y690" s="78" t="s">
        <v>121</v>
      </c>
      <c r="Z690" s="78" t="s">
        <v>117</v>
      </c>
      <c r="AA690" s="78" t="s">
        <v>121</v>
      </c>
      <c r="AB690" s="78">
        <v>8.0</v>
      </c>
      <c r="AC690" s="78" t="s">
        <v>121</v>
      </c>
      <c r="AD690" s="78"/>
      <c r="AE690" s="78" t="s">
        <v>121</v>
      </c>
      <c r="AF690" s="78"/>
      <c r="AG690" s="78" t="s">
        <v>117</v>
      </c>
      <c r="AH690" s="78" t="s">
        <v>5985</v>
      </c>
      <c r="AI690" s="78" t="s">
        <v>117</v>
      </c>
      <c r="AJ690" s="78" t="s">
        <v>121</v>
      </c>
      <c r="AK690" s="78" t="s">
        <v>121</v>
      </c>
      <c r="AL690" s="78" t="s">
        <v>122</v>
      </c>
      <c r="AM690" s="78" t="s">
        <v>138</v>
      </c>
      <c r="AN690" s="78" t="s">
        <v>121</v>
      </c>
      <c r="AO690" s="79"/>
      <c r="AP690" s="79"/>
      <c r="AQ690" s="78"/>
      <c r="AR690" s="78"/>
      <c r="AS690" s="78"/>
      <c r="AT690" s="78" t="s">
        <v>117</v>
      </c>
      <c r="AU690" s="78" t="s">
        <v>117</v>
      </c>
      <c r="AV690" s="78" t="s">
        <v>117</v>
      </c>
      <c r="AW690" s="78"/>
      <c r="AX690" s="79"/>
      <c r="AY690" s="79"/>
      <c r="AZ690" s="79"/>
      <c r="BA690" s="79"/>
      <c r="BB690" s="79"/>
      <c r="BC690" s="80"/>
    </row>
    <row r="691" ht="15.75" customHeight="1">
      <c r="A691" s="46" t="s">
        <v>5986</v>
      </c>
      <c r="B691" s="78"/>
      <c r="C691" s="78">
        <v>43.0</v>
      </c>
      <c r="D691" s="78" t="s">
        <v>4287</v>
      </c>
      <c r="E691" s="78" t="s">
        <v>5987</v>
      </c>
      <c r="F691" s="78" t="str">
        <f t="shared" si="2"/>
        <v>Sinothando Bedeshe</v>
      </c>
      <c r="G691" s="78" t="s">
        <v>1849</v>
      </c>
      <c r="H691" s="78" t="s">
        <v>5988</v>
      </c>
      <c r="I691" s="78"/>
      <c r="J691" s="81">
        <v>39604.0</v>
      </c>
      <c r="K691" s="46" t="s">
        <v>5989</v>
      </c>
      <c r="L691" s="78" t="s">
        <v>1478</v>
      </c>
      <c r="M691" s="78" t="s">
        <v>206</v>
      </c>
      <c r="N691" s="78" t="s">
        <v>3</v>
      </c>
      <c r="O691" s="78" t="s">
        <v>230</v>
      </c>
      <c r="P691" s="78"/>
      <c r="Q691" s="78" t="s">
        <v>48</v>
      </c>
      <c r="R691" s="78" t="s">
        <v>121</v>
      </c>
      <c r="S691" s="46"/>
      <c r="T691" s="46" t="s">
        <v>5990</v>
      </c>
      <c r="U691" s="46"/>
      <c r="V691" s="46" t="s">
        <v>5991</v>
      </c>
      <c r="W691" s="78" t="s">
        <v>5992</v>
      </c>
      <c r="X691" s="78" t="s">
        <v>117</v>
      </c>
      <c r="Y691" s="78" t="s">
        <v>117</v>
      </c>
      <c r="Z691" s="78" t="s">
        <v>117</v>
      </c>
      <c r="AA691" s="78" t="s">
        <v>121</v>
      </c>
      <c r="AB691" s="78">
        <v>5.0</v>
      </c>
      <c r="AC691" s="78" t="s">
        <v>117</v>
      </c>
      <c r="AD691" s="78" t="s">
        <v>5993</v>
      </c>
      <c r="AE691" s="78" t="s">
        <v>121</v>
      </c>
      <c r="AF691" s="78"/>
      <c r="AG691" s="78" t="s">
        <v>121</v>
      </c>
      <c r="AH691" s="78"/>
      <c r="AI691" s="78" t="s">
        <v>117</v>
      </c>
      <c r="AJ691" s="78" t="s">
        <v>121</v>
      </c>
      <c r="AK691" s="78" t="s">
        <v>117</v>
      </c>
      <c r="AL691" s="78" t="s">
        <v>137</v>
      </c>
      <c r="AM691" s="78" t="s">
        <v>123</v>
      </c>
      <c r="AN691" s="78" t="s">
        <v>117</v>
      </c>
      <c r="AO691" s="78" t="s">
        <v>5994</v>
      </c>
      <c r="AP691" s="79"/>
      <c r="AQ691" s="78"/>
      <c r="AR691" s="78"/>
      <c r="AS691" s="78"/>
      <c r="AT691" s="78" t="s">
        <v>117</v>
      </c>
      <c r="AU691" s="78"/>
      <c r="AV691" s="78" t="s">
        <v>117</v>
      </c>
      <c r="AW691" s="78"/>
      <c r="AX691" s="79"/>
      <c r="AY691" s="79"/>
      <c r="AZ691" s="79"/>
      <c r="BA691" s="79"/>
      <c r="BB691" s="79"/>
      <c r="BC691" s="80"/>
    </row>
    <row r="692" ht="15.75" customHeight="1">
      <c r="A692" s="46" t="s">
        <v>5995</v>
      </c>
      <c r="B692" s="78"/>
      <c r="C692" s="78">
        <v>35.0</v>
      </c>
      <c r="D692" s="78" t="s">
        <v>1045</v>
      </c>
      <c r="E692" s="78" t="s">
        <v>5996</v>
      </c>
      <c r="F692" s="78" t="str">
        <f t="shared" si="2"/>
        <v>Emihle Boyce</v>
      </c>
      <c r="G692" s="78" t="s">
        <v>1849</v>
      </c>
      <c r="H692" s="78" t="s">
        <v>5997</v>
      </c>
      <c r="I692" s="78"/>
      <c r="J692" s="81">
        <v>39274.0</v>
      </c>
      <c r="K692" s="46" t="s">
        <v>5998</v>
      </c>
      <c r="L692" s="78" t="s">
        <v>1478</v>
      </c>
      <c r="M692" s="78" t="s">
        <v>206</v>
      </c>
      <c r="N692" s="78" t="s">
        <v>3</v>
      </c>
      <c r="O692" s="78" t="s">
        <v>400</v>
      </c>
      <c r="P692" s="78"/>
      <c r="Q692" s="78" t="s">
        <v>48</v>
      </c>
      <c r="R692" s="78" t="s">
        <v>121</v>
      </c>
      <c r="S692" s="46"/>
      <c r="T692" s="46" t="s">
        <v>5999</v>
      </c>
      <c r="U692" s="46"/>
      <c r="V692" s="46" t="s">
        <v>6000</v>
      </c>
      <c r="W692" s="78" t="s">
        <v>6001</v>
      </c>
      <c r="X692" s="78" t="s">
        <v>117</v>
      </c>
      <c r="Y692" s="78" t="s">
        <v>117</v>
      </c>
      <c r="Z692" s="78" t="s">
        <v>121</v>
      </c>
      <c r="AA692" s="78" t="s">
        <v>121</v>
      </c>
      <c r="AB692" s="78">
        <v>3.0</v>
      </c>
      <c r="AC692" s="78" t="s">
        <v>121</v>
      </c>
      <c r="AD692" s="78"/>
      <c r="AE692" s="78" t="s">
        <v>121</v>
      </c>
      <c r="AF692" s="78"/>
      <c r="AG692" s="78" t="s">
        <v>121</v>
      </c>
      <c r="AH692" s="78"/>
      <c r="AI692" s="78" t="s">
        <v>121</v>
      </c>
      <c r="AJ692" s="78" t="s">
        <v>121</v>
      </c>
      <c r="AK692" s="78" t="s">
        <v>121</v>
      </c>
      <c r="AL692" s="78" t="s">
        <v>137</v>
      </c>
      <c r="AM692" s="78" t="s">
        <v>123</v>
      </c>
      <c r="AN692" s="78" t="s">
        <v>117</v>
      </c>
      <c r="AO692" s="78" t="s">
        <v>6002</v>
      </c>
      <c r="AP692" s="79"/>
      <c r="AQ692" s="78"/>
      <c r="AR692" s="78"/>
      <c r="AS692" s="78"/>
      <c r="AT692" s="78" t="s">
        <v>117</v>
      </c>
      <c r="AU692" s="78" t="s">
        <v>117</v>
      </c>
      <c r="AV692" s="78" t="s">
        <v>117</v>
      </c>
      <c r="AW692" s="78"/>
      <c r="AX692" s="79"/>
      <c r="AY692" s="79"/>
      <c r="AZ692" s="79"/>
      <c r="BA692" s="79"/>
      <c r="BB692" s="79"/>
      <c r="BC692" s="80"/>
    </row>
    <row r="693" ht="15.75" customHeight="1">
      <c r="A693" s="46" t="s">
        <v>6003</v>
      </c>
      <c r="B693" s="78"/>
      <c r="C693" s="78">
        <v>40.0</v>
      </c>
      <c r="D693" s="78" t="s">
        <v>6004</v>
      </c>
      <c r="E693" s="78" t="s">
        <v>6005</v>
      </c>
      <c r="F693" s="78" t="str">
        <f t="shared" si="2"/>
        <v>Yongama Mbokri</v>
      </c>
      <c r="G693" s="78" t="s">
        <v>1849</v>
      </c>
      <c r="H693" s="78" t="s">
        <v>6006</v>
      </c>
      <c r="I693" s="78" t="s">
        <v>111</v>
      </c>
      <c r="J693" s="81">
        <v>39270.0</v>
      </c>
      <c r="K693" s="83" t="s">
        <v>6007</v>
      </c>
      <c r="L693" s="78" t="s">
        <v>133</v>
      </c>
      <c r="M693" s="78" t="s">
        <v>115</v>
      </c>
      <c r="N693" s="78" t="s">
        <v>3</v>
      </c>
      <c r="O693" s="78" t="s">
        <v>134</v>
      </c>
      <c r="P693" s="78"/>
      <c r="Q693" s="78" t="s">
        <v>44</v>
      </c>
      <c r="R693" s="78" t="s">
        <v>121</v>
      </c>
      <c r="S693" s="46"/>
      <c r="T693" s="83" t="s">
        <v>6008</v>
      </c>
      <c r="U693" s="83" t="s">
        <v>6009</v>
      </c>
      <c r="V693" s="83" t="s">
        <v>6010</v>
      </c>
      <c r="W693" s="78" t="s">
        <v>6011</v>
      </c>
      <c r="X693" s="78" t="s">
        <v>121</v>
      </c>
      <c r="Y693" s="78" t="s">
        <v>121</v>
      </c>
      <c r="Z693" s="78" t="s">
        <v>121</v>
      </c>
      <c r="AA693" s="78" t="s">
        <v>121</v>
      </c>
      <c r="AB693" s="78">
        <v>9.0</v>
      </c>
      <c r="AC693" s="78" t="s">
        <v>121</v>
      </c>
      <c r="AD693" s="78"/>
      <c r="AE693" s="78" t="s">
        <v>121</v>
      </c>
      <c r="AF693" s="78"/>
      <c r="AG693" s="78" t="s">
        <v>121</v>
      </c>
      <c r="AH693" s="78"/>
      <c r="AI693" s="78" t="s">
        <v>121</v>
      </c>
      <c r="AJ693" s="78" t="s">
        <v>121</v>
      </c>
      <c r="AK693" s="78" t="s">
        <v>121</v>
      </c>
      <c r="AL693" s="78" t="s">
        <v>122</v>
      </c>
      <c r="AM693" s="78" t="s">
        <v>138</v>
      </c>
      <c r="AN693" s="78" t="s">
        <v>121</v>
      </c>
      <c r="AO693" s="79"/>
      <c r="AP693" s="79"/>
      <c r="AQ693" s="78"/>
      <c r="AR693" s="78"/>
      <c r="AS693" s="78"/>
      <c r="AT693" s="78" t="s">
        <v>117</v>
      </c>
      <c r="AU693" s="78" t="s">
        <v>117</v>
      </c>
      <c r="AV693" s="78" t="s">
        <v>117</v>
      </c>
      <c r="AW693" s="78"/>
      <c r="AX693" s="79"/>
      <c r="AY693" s="79"/>
      <c r="AZ693" s="79"/>
      <c r="BA693" s="79"/>
      <c r="BB693" s="79"/>
      <c r="BC693" s="80"/>
    </row>
    <row r="694" ht="15.75" customHeight="1">
      <c r="A694" s="46" t="s">
        <v>6012</v>
      </c>
      <c r="B694" s="78"/>
      <c r="C694" s="78">
        <v>37.0</v>
      </c>
      <c r="D694" s="78" t="s">
        <v>6013</v>
      </c>
      <c r="E694" s="78" t="s">
        <v>6014</v>
      </c>
      <c r="F694" s="78" t="str">
        <f t="shared" si="2"/>
        <v>Aluvuyo Jezi</v>
      </c>
      <c r="G694" s="78" t="s">
        <v>1849</v>
      </c>
      <c r="H694" s="78" t="s">
        <v>6015</v>
      </c>
      <c r="I694" s="78"/>
      <c r="J694" s="78" t="s">
        <v>6016</v>
      </c>
      <c r="K694" s="46" t="s">
        <v>6017</v>
      </c>
      <c r="L694" s="78" t="s">
        <v>1478</v>
      </c>
      <c r="M694" s="78" t="s">
        <v>206</v>
      </c>
      <c r="N694" s="78" t="s">
        <v>3</v>
      </c>
      <c r="O694" s="78" t="s">
        <v>400</v>
      </c>
      <c r="P694" s="78"/>
      <c r="Q694" s="78" t="s">
        <v>48</v>
      </c>
      <c r="R694" s="78" t="s">
        <v>121</v>
      </c>
      <c r="S694" s="46"/>
      <c r="T694" s="46" t="s">
        <v>6018</v>
      </c>
      <c r="U694" s="46"/>
      <c r="V694" s="46" t="s">
        <v>6019</v>
      </c>
      <c r="W694" s="78" t="s">
        <v>6020</v>
      </c>
      <c r="X694" s="78" t="s">
        <v>117</v>
      </c>
      <c r="Y694" s="78" t="s">
        <v>117</v>
      </c>
      <c r="Z694" s="78" t="s">
        <v>121</v>
      </c>
      <c r="AA694" s="78" t="s">
        <v>117</v>
      </c>
      <c r="AB694" s="78">
        <v>11.0</v>
      </c>
      <c r="AC694" s="78" t="s">
        <v>121</v>
      </c>
      <c r="AD694" s="78"/>
      <c r="AE694" s="78" t="s">
        <v>121</v>
      </c>
      <c r="AF694" s="78"/>
      <c r="AG694" s="78" t="s">
        <v>121</v>
      </c>
      <c r="AH694" s="78"/>
      <c r="AI694" s="78" t="s">
        <v>121</v>
      </c>
      <c r="AJ694" s="78" t="s">
        <v>117</v>
      </c>
      <c r="AK694" s="78" t="s">
        <v>117</v>
      </c>
      <c r="AL694" s="78" t="s">
        <v>137</v>
      </c>
      <c r="AM694" s="78" t="s">
        <v>123</v>
      </c>
      <c r="AN694" s="78" t="s">
        <v>117</v>
      </c>
      <c r="AO694" s="78" t="s">
        <v>6021</v>
      </c>
      <c r="AP694" s="79"/>
      <c r="AQ694" s="78"/>
      <c r="AR694" s="78"/>
      <c r="AS694" s="78"/>
      <c r="AT694" s="78" t="s">
        <v>117</v>
      </c>
      <c r="AU694" s="78" t="s">
        <v>117</v>
      </c>
      <c r="AV694" s="78" t="s">
        <v>117</v>
      </c>
      <c r="AW694" s="78"/>
      <c r="AX694" s="79"/>
      <c r="AY694" s="79"/>
      <c r="AZ694" s="79"/>
      <c r="BA694" s="79"/>
      <c r="BB694" s="79"/>
      <c r="BC694" s="80"/>
    </row>
    <row r="695" ht="15.75" customHeight="1">
      <c r="A695" s="46" t="s">
        <v>6022</v>
      </c>
      <c r="B695" s="78"/>
      <c r="C695" s="78">
        <v>37.0</v>
      </c>
      <c r="D695" s="78" t="s">
        <v>6023</v>
      </c>
      <c r="E695" s="78" t="s">
        <v>6024</v>
      </c>
      <c r="F695" s="78" t="str">
        <f t="shared" si="2"/>
        <v>Nomvelo Matjane</v>
      </c>
      <c r="G695" s="78" t="s">
        <v>1849</v>
      </c>
      <c r="H695" s="78" t="s">
        <v>6025</v>
      </c>
      <c r="I695" s="78"/>
      <c r="J695" s="78" t="s">
        <v>2080</v>
      </c>
      <c r="K695" s="46" t="s">
        <v>6026</v>
      </c>
      <c r="L695" s="78" t="s">
        <v>1478</v>
      </c>
      <c r="M695" s="78" t="s">
        <v>206</v>
      </c>
      <c r="N695" s="78" t="s">
        <v>3</v>
      </c>
      <c r="O695" s="78" t="s">
        <v>400</v>
      </c>
      <c r="P695" s="78"/>
      <c r="Q695" s="78" t="s">
        <v>48</v>
      </c>
      <c r="R695" s="78" t="s">
        <v>121</v>
      </c>
      <c r="S695" s="46"/>
      <c r="T695" s="46" t="s">
        <v>6027</v>
      </c>
      <c r="U695" s="46"/>
      <c r="V695" s="46" t="s">
        <v>6028</v>
      </c>
      <c r="W695" s="78" t="s">
        <v>6029</v>
      </c>
      <c r="X695" s="78" t="s">
        <v>117</v>
      </c>
      <c r="Y695" s="78" t="s">
        <v>117</v>
      </c>
      <c r="Z695" s="78" t="s">
        <v>117</v>
      </c>
      <c r="AA695" s="78" t="s">
        <v>121</v>
      </c>
      <c r="AB695" s="78">
        <v>4.0</v>
      </c>
      <c r="AC695" s="78" t="s">
        <v>117</v>
      </c>
      <c r="AD695" s="78" t="s">
        <v>953</v>
      </c>
      <c r="AE695" s="78" t="s">
        <v>121</v>
      </c>
      <c r="AF695" s="78"/>
      <c r="AG695" s="78" t="s">
        <v>121</v>
      </c>
      <c r="AH695" s="78"/>
      <c r="AI695" s="78"/>
      <c r="AJ695" s="78"/>
      <c r="AK695" s="78" t="s">
        <v>121</v>
      </c>
      <c r="AL695" s="78"/>
      <c r="AM695" s="78" t="s">
        <v>221</v>
      </c>
      <c r="AN695" s="78" t="s">
        <v>117</v>
      </c>
      <c r="AO695" s="78" t="s">
        <v>6030</v>
      </c>
      <c r="AP695" s="79"/>
      <c r="AQ695" s="78"/>
      <c r="AR695" s="78"/>
      <c r="AS695" s="78"/>
      <c r="AT695" s="78" t="s">
        <v>117</v>
      </c>
      <c r="AU695" s="78" t="s">
        <v>117</v>
      </c>
      <c r="AV695" s="78" t="s">
        <v>117</v>
      </c>
      <c r="AW695" s="78"/>
      <c r="AX695" s="79"/>
      <c r="AY695" s="79"/>
      <c r="AZ695" s="79"/>
      <c r="BA695" s="79"/>
      <c r="BB695" s="79"/>
      <c r="BC695" s="80"/>
    </row>
    <row r="696" ht="15.75" customHeight="1">
      <c r="A696" s="46" t="s">
        <v>6031</v>
      </c>
      <c r="B696" s="78"/>
      <c r="C696" s="78">
        <v>36.0</v>
      </c>
      <c r="D696" s="78" t="s">
        <v>6032</v>
      </c>
      <c r="E696" s="78" t="s">
        <v>6033</v>
      </c>
      <c r="F696" s="78" t="str">
        <f t="shared" si="2"/>
        <v>Mihle Shanty Mendile</v>
      </c>
      <c r="G696" s="78" t="s">
        <v>1849</v>
      </c>
      <c r="H696" s="78" t="s">
        <v>6034</v>
      </c>
      <c r="I696" s="78" t="s">
        <v>111</v>
      </c>
      <c r="J696" s="78" t="s">
        <v>647</v>
      </c>
      <c r="K696" s="83" t="s">
        <v>6035</v>
      </c>
      <c r="L696" s="78" t="s">
        <v>133</v>
      </c>
      <c r="M696" s="78" t="s">
        <v>115</v>
      </c>
      <c r="N696" s="78" t="s">
        <v>3</v>
      </c>
      <c r="O696" s="78" t="s">
        <v>272</v>
      </c>
      <c r="P696" s="78"/>
      <c r="Q696" s="78" t="s">
        <v>44</v>
      </c>
      <c r="R696" s="78" t="s">
        <v>121</v>
      </c>
      <c r="S696" s="46"/>
      <c r="T696" s="83" t="s">
        <v>6036</v>
      </c>
      <c r="U696" s="83" t="s">
        <v>6036</v>
      </c>
      <c r="V696" s="83" t="s">
        <v>6036</v>
      </c>
      <c r="W696" s="78" t="s">
        <v>6037</v>
      </c>
      <c r="X696" s="78" t="s">
        <v>117</v>
      </c>
      <c r="Y696" s="78" t="s">
        <v>117</v>
      </c>
      <c r="Z696" s="78" t="s">
        <v>117</v>
      </c>
      <c r="AA696" s="78" t="s">
        <v>121</v>
      </c>
      <c r="AB696" s="78">
        <v>4.0</v>
      </c>
      <c r="AC696" s="78" t="s">
        <v>121</v>
      </c>
      <c r="AD696" s="78"/>
      <c r="AE696" s="78" t="s">
        <v>121</v>
      </c>
      <c r="AF696" s="78"/>
      <c r="AG696" s="78" t="s">
        <v>121</v>
      </c>
      <c r="AH696" s="78"/>
      <c r="AI696" s="78" t="s">
        <v>117</v>
      </c>
      <c r="AJ696" s="78" t="s">
        <v>117</v>
      </c>
      <c r="AK696" s="78" t="s">
        <v>121</v>
      </c>
      <c r="AL696" s="78" t="s">
        <v>122</v>
      </c>
      <c r="AM696" s="78" t="s">
        <v>138</v>
      </c>
      <c r="AN696" s="78" t="s">
        <v>121</v>
      </c>
      <c r="AO696" s="79"/>
      <c r="AP696" s="79"/>
      <c r="AQ696" s="78"/>
      <c r="AR696" s="78"/>
      <c r="AS696" s="78"/>
      <c r="AT696" s="78" t="s">
        <v>117</v>
      </c>
      <c r="AU696" s="78" t="s">
        <v>117</v>
      </c>
      <c r="AV696" s="78" t="s">
        <v>117</v>
      </c>
      <c r="AW696" s="78"/>
      <c r="AX696" s="79"/>
      <c r="AY696" s="79"/>
      <c r="AZ696" s="79"/>
      <c r="BA696" s="79"/>
      <c r="BB696" s="79"/>
      <c r="BC696" s="80"/>
    </row>
    <row r="697" ht="15.75" customHeight="1">
      <c r="A697" s="46" t="s">
        <v>6038</v>
      </c>
      <c r="B697" s="78"/>
      <c r="C697" s="78">
        <v>34.0</v>
      </c>
      <c r="D697" s="78" t="s">
        <v>44</v>
      </c>
      <c r="E697" s="78" t="s">
        <v>6039</v>
      </c>
      <c r="F697" s="78" t="str">
        <f t="shared" si="2"/>
        <v>Asemahle Mhlanganyelwa</v>
      </c>
      <c r="G697" s="78" t="s">
        <v>1849</v>
      </c>
      <c r="H697" s="78" t="s">
        <v>6040</v>
      </c>
      <c r="I697" s="78" t="s">
        <v>111</v>
      </c>
      <c r="J697" s="81">
        <v>38721.0</v>
      </c>
      <c r="K697" s="83" t="s">
        <v>6041</v>
      </c>
      <c r="L697" s="78" t="s">
        <v>133</v>
      </c>
      <c r="M697" s="78" t="s">
        <v>115</v>
      </c>
      <c r="N697" s="78" t="s">
        <v>3</v>
      </c>
      <c r="O697" s="78" t="s">
        <v>134</v>
      </c>
      <c r="P697" s="78"/>
      <c r="Q697" s="78" t="s">
        <v>44</v>
      </c>
      <c r="R697" s="78" t="s">
        <v>121</v>
      </c>
      <c r="S697" s="46"/>
      <c r="T697" s="83" t="s">
        <v>6042</v>
      </c>
      <c r="U697" s="83" t="s">
        <v>6042</v>
      </c>
      <c r="V697" s="83" t="s">
        <v>6043</v>
      </c>
      <c r="W697" s="78" t="s">
        <v>6044</v>
      </c>
      <c r="X697" s="78" t="s">
        <v>121</v>
      </c>
      <c r="Y697" s="78" t="s">
        <v>121</v>
      </c>
      <c r="Z697" s="78" t="s">
        <v>121</v>
      </c>
      <c r="AA697" s="78" t="s">
        <v>121</v>
      </c>
      <c r="AB697" s="78">
        <v>7.0</v>
      </c>
      <c r="AC697" s="78" t="s">
        <v>121</v>
      </c>
      <c r="AD697" s="78"/>
      <c r="AE697" s="78" t="s">
        <v>121</v>
      </c>
      <c r="AF697" s="78"/>
      <c r="AG697" s="78" t="s">
        <v>117</v>
      </c>
      <c r="AH697" s="78"/>
      <c r="AI697" s="78" t="s">
        <v>121</v>
      </c>
      <c r="AJ697" s="78" t="s">
        <v>121</v>
      </c>
      <c r="AK697" s="78" t="s">
        <v>121</v>
      </c>
      <c r="AL697" s="78" t="s">
        <v>122</v>
      </c>
      <c r="AM697" s="78" t="s">
        <v>138</v>
      </c>
      <c r="AN697" s="78" t="s">
        <v>121</v>
      </c>
      <c r="AO697" s="79"/>
      <c r="AP697" s="79"/>
      <c r="AQ697" s="78"/>
      <c r="AR697" s="78"/>
      <c r="AS697" s="78"/>
      <c r="AT697" s="78" t="s">
        <v>117</v>
      </c>
      <c r="AU697" s="78" t="s">
        <v>117</v>
      </c>
      <c r="AV697" s="78" t="s">
        <v>117</v>
      </c>
      <c r="AW697" s="78"/>
      <c r="AX697" s="79"/>
      <c r="AY697" s="79"/>
      <c r="AZ697" s="79"/>
      <c r="BA697" s="79"/>
      <c r="BB697" s="79"/>
      <c r="BC697" s="80"/>
    </row>
    <row r="698" ht="15.75" customHeight="1">
      <c r="A698" s="46" t="s">
        <v>6045</v>
      </c>
      <c r="B698" s="78"/>
      <c r="C698" s="78">
        <v>38.0</v>
      </c>
      <c r="D698" s="78" t="s">
        <v>2479</v>
      </c>
      <c r="E698" s="78" t="s">
        <v>6046</v>
      </c>
      <c r="F698" s="78" t="str">
        <f t="shared" si="2"/>
        <v>Olwethu Mtana</v>
      </c>
      <c r="G698" s="78" t="s">
        <v>1849</v>
      </c>
      <c r="H698" s="78" t="s">
        <v>6047</v>
      </c>
      <c r="I698" s="78" t="s">
        <v>163</v>
      </c>
      <c r="J698" s="78" t="s">
        <v>5976</v>
      </c>
      <c r="K698" s="46"/>
      <c r="L698" s="78" t="s">
        <v>133</v>
      </c>
      <c r="M698" s="78" t="s">
        <v>115</v>
      </c>
      <c r="N698" s="78" t="s">
        <v>3</v>
      </c>
      <c r="O698" s="78" t="s">
        <v>272</v>
      </c>
      <c r="P698" s="78"/>
      <c r="Q698" s="78" t="s">
        <v>44</v>
      </c>
      <c r="R698" s="78" t="s">
        <v>121</v>
      </c>
      <c r="S698" s="46"/>
      <c r="T698" s="46"/>
      <c r="U698" s="46"/>
      <c r="V698" s="46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9"/>
      <c r="AP698" s="79"/>
      <c r="AQ698" s="78"/>
      <c r="AR698" s="78"/>
      <c r="AS698" s="78"/>
      <c r="AT698" s="78" t="s">
        <v>117</v>
      </c>
      <c r="AU698" s="78" t="s">
        <v>117</v>
      </c>
      <c r="AV698" s="78" t="s">
        <v>117</v>
      </c>
      <c r="AW698" s="78"/>
      <c r="AX698" s="79"/>
      <c r="AY698" s="79"/>
      <c r="AZ698" s="79"/>
      <c r="BA698" s="79"/>
      <c r="BB698" s="79"/>
      <c r="BC698" s="80"/>
    </row>
    <row r="699" ht="15.75" customHeight="1">
      <c r="A699" s="46" t="s">
        <v>6048</v>
      </c>
      <c r="B699" s="78"/>
      <c r="C699" s="78">
        <v>38.0</v>
      </c>
      <c r="D699" s="78" t="s">
        <v>6049</v>
      </c>
      <c r="E699" s="78" t="s">
        <v>6050</v>
      </c>
      <c r="F699" s="78" t="str">
        <f t="shared" si="2"/>
        <v>Kwanda Mzobotshi</v>
      </c>
      <c r="G699" s="78" t="s">
        <v>1849</v>
      </c>
      <c r="H699" s="78" t="s">
        <v>6051</v>
      </c>
      <c r="I699" s="78" t="s">
        <v>163</v>
      </c>
      <c r="J699" s="78" t="s">
        <v>5548</v>
      </c>
      <c r="K699" s="46"/>
      <c r="L699" s="78" t="s">
        <v>133</v>
      </c>
      <c r="M699" s="78" t="s">
        <v>115</v>
      </c>
      <c r="N699" s="78" t="s">
        <v>3</v>
      </c>
      <c r="O699" s="78" t="s">
        <v>272</v>
      </c>
      <c r="P699" s="78"/>
      <c r="Q699" s="78" t="s">
        <v>44</v>
      </c>
      <c r="R699" s="78" t="s">
        <v>121</v>
      </c>
      <c r="S699" s="46"/>
      <c r="T699" s="46"/>
      <c r="U699" s="46"/>
      <c r="V699" s="46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9"/>
      <c r="AP699" s="79"/>
      <c r="AQ699" s="78"/>
      <c r="AR699" s="78"/>
      <c r="AS699" s="78"/>
      <c r="AT699" s="78" t="s">
        <v>117</v>
      </c>
      <c r="AU699" s="78" t="s">
        <v>117</v>
      </c>
      <c r="AV699" s="78" t="s">
        <v>117</v>
      </c>
      <c r="AW699" s="78"/>
      <c r="AX699" s="79"/>
      <c r="AY699" s="79"/>
      <c r="AZ699" s="79"/>
      <c r="BA699" s="79"/>
      <c r="BB699" s="79"/>
      <c r="BC699" s="80"/>
    </row>
    <row r="700" ht="15.75" customHeight="1">
      <c r="A700" s="46" t="s">
        <v>6052</v>
      </c>
      <c r="B700" s="78"/>
      <c r="C700" s="78">
        <v>37.0</v>
      </c>
      <c r="D700" s="78" t="s">
        <v>6053</v>
      </c>
      <c r="E700" s="78" t="s">
        <v>6054</v>
      </c>
      <c r="F700" s="78" t="str">
        <f t="shared" si="2"/>
        <v>Bethusike Mdilitwana Bethusile</v>
      </c>
      <c r="G700" s="78" t="s">
        <v>1849</v>
      </c>
      <c r="H700" s="78" t="s">
        <v>6055</v>
      </c>
      <c r="I700" s="78"/>
      <c r="J700" s="78" t="s">
        <v>5195</v>
      </c>
      <c r="K700" s="46" t="s">
        <v>6056</v>
      </c>
      <c r="L700" s="78" t="s">
        <v>1478</v>
      </c>
      <c r="M700" s="78" t="s">
        <v>206</v>
      </c>
      <c r="N700" s="78" t="s">
        <v>3</v>
      </c>
      <c r="O700" s="78" t="s">
        <v>948</v>
      </c>
      <c r="P700" s="78"/>
      <c r="Q700" s="78" t="s">
        <v>48</v>
      </c>
      <c r="R700" s="78" t="s">
        <v>121</v>
      </c>
      <c r="S700" s="46"/>
      <c r="T700" s="46" t="s">
        <v>6057</v>
      </c>
      <c r="U700" s="46"/>
      <c r="V700" s="46"/>
      <c r="W700" s="78" t="s">
        <v>6058</v>
      </c>
      <c r="X700" s="78" t="s">
        <v>117</v>
      </c>
      <c r="Y700" s="78" t="s">
        <v>117</v>
      </c>
      <c r="Z700" s="78" t="s">
        <v>117</v>
      </c>
      <c r="AA700" s="78" t="s">
        <v>121</v>
      </c>
      <c r="AB700" s="78">
        <v>6.0</v>
      </c>
      <c r="AC700" s="78" t="s">
        <v>121</v>
      </c>
      <c r="AD700" s="78"/>
      <c r="AE700" s="78" t="s">
        <v>121</v>
      </c>
      <c r="AF700" s="78"/>
      <c r="AG700" s="78" t="s">
        <v>117</v>
      </c>
      <c r="AH700" s="78" t="s">
        <v>6059</v>
      </c>
      <c r="AI700" s="78" t="s">
        <v>117</v>
      </c>
      <c r="AJ700" s="78" t="s">
        <v>121</v>
      </c>
      <c r="AK700" s="78" t="s">
        <v>117</v>
      </c>
      <c r="AL700" s="78" t="s">
        <v>137</v>
      </c>
      <c r="AM700" s="78" t="s">
        <v>123</v>
      </c>
      <c r="AN700" s="78" t="s">
        <v>117</v>
      </c>
      <c r="AO700" s="78" t="s">
        <v>6060</v>
      </c>
      <c r="AP700" s="79"/>
      <c r="AQ700" s="78"/>
      <c r="AR700" s="78"/>
      <c r="AS700" s="78"/>
      <c r="AT700" s="78" t="s">
        <v>117</v>
      </c>
      <c r="AU700" s="78"/>
      <c r="AV700" s="78" t="s">
        <v>117</v>
      </c>
      <c r="AW700" s="78"/>
      <c r="AX700" s="79"/>
      <c r="AY700" s="79"/>
      <c r="AZ700" s="79"/>
      <c r="BA700" s="79"/>
      <c r="BB700" s="79"/>
      <c r="BC700" s="80"/>
    </row>
    <row r="701" ht="15.75" customHeight="1">
      <c r="A701" s="46" t="s">
        <v>6061</v>
      </c>
      <c r="B701" s="78"/>
      <c r="C701" s="78">
        <v>38.0</v>
      </c>
      <c r="D701" s="78" t="s">
        <v>6062</v>
      </c>
      <c r="E701" s="78" t="s">
        <v>6063</v>
      </c>
      <c r="F701" s="78" t="str">
        <f t="shared" si="2"/>
        <v>Isakhanya Ralo</v>
      </c>
      <c r="G701" s="78" t="s">
        <v>1849</v>
      </c>
      <c r="H701" s="78" t="s">
        <v>6064</v>
      </c>
      <c r="I701" s="78" t="s">
        <v>111</v>
      </c>
      <c r="J701" s="81">
        <v>39271.0</v>
      </c>
      <c r="K701" s="83" t="s">
        <v>6065</v>
      </c>
      <c r="L701" s="78" t="s">
        <v>133</v>
      </c>
      <c r="M701" s="78" t="s">
        <v>115</v>
      </c>
      <c r="N701" s="78" t="s">
        <v>3</v>
      </c>
      <c r="O701" s="78" t="s">
        <v>230</v>
      </c>
      <c r="P701" s="78"/>
      <c r="Q701" s="78" t="s">
        <v>44</v>
      </c>
      <c r="R701" s="78" t="s">
        <v>121</v>
      </c>
      <c r="S701" s="46"/>
      <c r="T701" s="83" t="s">
        <v>6066</v>
      </c>
      <c r="U701" s="83" t="s">
        <v>6066</v>
      </c>
      <c r="V701" s="83" t="s">
        <v>6067</v>
      </c>
      <c r="W701" s="78" t="s">
        <v>6068</v>
      </c>
      <c r="X701" s="78" t="s">
        <v>117</v>
      </c>
      <c r="Y701" s="78" t="s">
        <v>117</v>
      </c>
      <c r="Z701" s="78" t="s">
        <v>117</v>
      </c>
      <c r="AA701" s="78" t="s">
        <v>121</v>
      </c>
      <c r="AB701" s="78">
        <v>2.0</v>
      </c>
      <c r="AC701" s="78" t="s">
        <v>121</v>
      </c>
      <c r="AD701" s="78"/>
      <c r="AE701" s="78" t="s">
        <v>117</v>
      </c>
      <c r="AF701" s="78" t="s">
        <v>6069</v>
      </c>
      <c r="AG701" s="78" t="s">
        <v>121</v>
      </c>
      <c r="AH701" s="78"/>
      <c r="AI701" s="78" t="s">
        <v>121</v>
      </c>
      <c r="AJ701" s="78" t="s">
        <v>117</v>
      </c>
      <c r="AK701" s="78" t="s">
        <v>121</v>
      </c>
      <c r="AL701" s="78" t="s">
        <v>122</v>
      </c>
      <c r="AM701" s="78" t="s">
        <v>138</v>
      </c>
      <c r="AN701" s="78" t="s">
        <v>121</v>
      </c>
      <c r="AO701" s="79"/>
      <c r="AP701" s="79"/>
      <c r="AQ701" s="78"/>
      <c r="AR701" s="78"/>
      <c r="AS701" s="78"/>
      <c r="AT701" s="78" t="s">
        <v>117</v>
      </c>
      <c r="AU701" s="78" t="s">
        <v>117</v>
      </c>
      <c r="AV701" s="78" t="s">
        <v>117</v>
      </c>
      <c r="AW701" s="78"/>
      <c r="AX701" s="79"/>
      <c r="AY701" s="79"/>
      <c r="AZ701" s="79"/>
      <c r="BA701" s="79"/>
      <c r="BB701" s="79"/>
      <c r="BC701" s="80"/>
    </row>
    <row r="702" ht="15.75" customHeight="1">
      <c r="A702" s="46" t="s">
        <v>6070</v>
      </c>
      <c r="B702" s="78"/>
      <c r="C702" s="78">
        <v>37.0</v>
      </c>
      <c r="D702" s="78" t="s">
        <v>6071</v>
      </c>
      <c r="E702" s="78" t="s">
        <v>6072</v>
      </c>
      <c r="F702" s="78" t="str">
        <f t="shared" si="2"/>
        <v>Xhantilomzi Nkwinti</v>
      </c>
      <c r="G702" s="78" t="s">
        <v>1849</v>
      </c>
      <c r="H702" s="78" t="s">
        <v>6073</v>
      </c>
      <c r="I702" s="78"/>
      <c r="J702" s="78"/>
      <c r="K702" s="46"/>
      <c r="L702" s="78" t="s">
        <v>1478</v>
      </c>
      <c r="M702" s="78" t="s">
        <v>206</v>
      </c>
      <c r="N702" s="78" t="s">
        <v>3</v>
      </c>
      <c r="O702" s="78" t="s">
        <v>1440</v>
      </c>
      <c r="P702" s="78"/>
      <c r="Q702" s="78" t="s">
        <v>48</v>
      </c>
      <c r="R702" s="78" t="s">
        <v>121</v>
      </c>
      <c r="S702" s="46"/>
      <c r="T702" s="46"/>
      <c r="U702" s="46"/>
      <c r="V702" s="46"/>
      <c r="W702" s="78"/>
      <c r="X702" s="78"/>
      <c r="Y702" s="78"/>
      <c r="Z702" s="78"/>
      <c r="AA702" s="78"/>
      <c r="AB702" s="78"/>
      <c r="AC702" s="78"/>
      <c r="AD702" s="78"/>
      <c r="AE702" s="78"/>
      <c r="AF702" s="78"/>
      <c r="AG702" s="78"/>
      <c r="AH702" s="78"/>
      <c r="AI702" s="78"/>
      <c r="AJ702" s="78"/>
      <c r="AK702" s="78"/>
      <c r="AL702" s="78"/>
      <c r="AM702" s="78"/>
      <c r="AN702" s="78"/>
      <c r="AO702" s="79"/>
      <c r="AP702" s="79"/>
      <c r="AQ702" s="78"/>
      <c r="AR702" s="78"/>
      <c r="AS702" s="78"/>
      <c r="AT702" s="78" t="s">
        <v>117</v>
      </c>
      <c r="AU702" s="78" t="s">
        <v>117</v>
      </c>
      <c r="AV702" s="78" t="s">
        <v>117</v>
      </c>
      <c r="AW702" s="78"/>
      <c r="AX702" s="79"/>
      <c r="AY702" s="79"/>
      <c r="AZ702" s="79"/>
      <c r="BA702" s="79"/>
      <c r="BB702" s="79"/>
      <c r="BC702" s="80"/>
    </row>
    <row r="703" ht="15.75" customHeight="1">
      <c r="A703" s="46" t="s">
        <v>6074</v>
      </c>
      <c r="B703" s="78"/>
      <c r="C703" s="78">
        <v>39.0</v>
      </c>
      <c r="D703" s="78" t="s">
        <v>6075</v>
      </c>
      <c r="E703" s="78" t="s">
        <v>6076</v>
      </c>
      <c r="F703" s="78" t="str">
        <f t="shared" si="2"/>
        <v>Ntombikayise Ntisa</v>
      </c>
      <c r="G703" s="78" t="s">
        <v>1849</v>
      </c>
      <c r="H703" s="78" t="s">
        <v>6077</v>
      </c>
      <c r="I703" s="78"/>
      <c r="J703" s="78" t="s">
        <v>4045</v>
      </c>
      <c r="K703" s="46" t="s">
        <v>6078</v>
      </c>
      <c r="L703" s="78" t="s">
        <v>1478</v>
      </c>
      <c r="M703" s="78" t="s">
        <v>206</v>
      </c>
      <c r="N703" s="78" t="s">
        <v>3</v>
      </c>
      <c r="O703" s="78" t="s">
        <v>1440</v>
      </c>
      <c r="P703" s="78"/>
      <c r="Q703" s="78" t="s">
        <v>48</v>
      </c>
      <c r="R703" s="78" t="s">
        <v>121</v>
      </c>
      <c r="S703" s="46"/>
      <c r="T703" s="46" t="s">
        <v>6079</v>
      </c>
      <c r="U703" s="46"/>
      <c r="V703" s="46"/>
      <c r="W703" s="78" t="s">
        <v>6080</v>
      </c>
      <c r="X703" s="78" t="s">
        <v>117</v>
      </c>
      <c r="Y703" s="78" t="s">
        <v>117</v>
      </c>
      <c r="Z703" s="78" t="s">
        <v>117</v>
      </c>
      <c r="AA703" s="78" t="s">
        <v>121</v>
      </c>
      <c r="AB703" s="78">
        <v>6.0</v>
      </c>
      <c r="AC703" s="78" t="s">
        <v>121</v>
      </c>
      <c r="AD703" s="78"/>
      <c r="AE703" s="78" t="s">
        <v>121</v>
      </c>
      <c r="AF703" s="78"/>
      <c r="AG703" s="78" t="s">
        <v>121</v>
      </c>
      <c r="AH703" s="78"/>
      <c r="AI703" s="78" t="s">
        <v>117</v>
      </c>
      <c r="AJ703" s="78" t="s">
        <v>117</v>
      </c>
      <c r="AK703" s="78" t="s">
        <v>117</v>
      </c>
      <c r="AL703" s="78"/>
      <c r="AM703" s="78" t="s">
        <v>123</v>
      </c>
      <c r="AN703" s="78" t="s">
        <v>121</v>
      </c>
      <c r="AO703" s="79"/>
      <c r="AP703" s="79"/>
      <c r="AQ703" s="78" t="s">
        <v>237</v>
      </c>
      <c r="AR703" s="78" t="s">
        <v>6081</v>
      </c>
      <c r="AS703" s="78" t="s">
        <v>6082</v>
      </c>
      <c r="AT703" s="78" t="s">
        <v>117</v>
      </c>
      <c r="AU703" s="78"/>
      <c r="AV703" s="78" t="s">
        <v>117</v>
      </c>
      <c r="AW703" s="78"/>
      <c r="AX703" s="79"/>
      <c r="AY703" s="79"/>
      <c r="AZ703" s="79"/>
      <c r="BA703" s="79"/>
      <c r="BB703" s="79"/>
      <c r="BC703" s="80"/>
    </row>
    <row r="704" ht="15.75" customHeight="1">
      <c r="A704" s="46" t="s">
        <v>6083</v>
      </c>
      <c r="B704" s="78"/>
      <c r="C704" s="78">
        <v>39.0</v>
      </c>
      <c r="D704" s="78" t="s">
        <v>6084</v>
      </c>
      <c r="E704" s="78" t="s">
        <v>6085</v>
      </c>
      <c r="F704" s="78" t="str">
        <f t="shared" si="2"/>
        <v>Somangaye Selani</v>
      </c>
      <c r="G704" s="78" t="s">
        <v>1849</v>
      </c>
      <c r="H704" s="78" t="s">
        <v>6086</v>
      </c>
      <c r="I704" s="78" t="s">
        <v>111</v>
      </c>
      <c r="J704" s="78" t="s">
        <v>5931</v>
      </c>
      <c r="K704" s="83" t="s">
        <v>6087</v>
      </c>
      <c r="L704" s="78" t="s">
        <v>133</v>
      </c>
      <c r="M704" s="78" t="s">
        <v>115</v>
      </c>
      <c r="N704" s="78" t="s">
        <v>3</v>
      </c>
      <c r="O704" s="78" t="s">
        <v>400</v>
      </c>
      <c r="P704" s="78"/>
      <c r="Q704" s="78" t="s">
        <v>44</v>
      </c>
      <c r="R704" s="78" t="s">
        <v>121</v>
      </c>
      <c r="S704" s="46"/>
      <c r="T704" s="83" t="s">
        <v>6088</v>
      </c>
      <c r="U704" s="83" t="s">
        <v>6088</v>
      </c>
      <c r="V704" s="83" t="s">
        <v>6089</v>
      </c>
      <c r="W704" s="78" t="s">
        <v>6090</v>
      </c>
      <c r="X704" s="78" t="s">
        <v>121</v>
      </c>
      <c r="Y704" s="78" t="s">
        <v>117</v>
      </c>
      <c r="Z704" s="78" t="s">
        <v>121</v>
      </c>
      <c r="AA704" s="78" t="s">
        <v>117</v>
      </c>
      <c r="AB704" s="78">
        <v>3.0</v>
      </c>
      <c r="AC704" s="78" t="s">
        <v>121</v>
      </c>
      <c r="AD704" s="78"/>
      <c r="AE704" s="78" t="s">
        <v>117</v>
      </c>
      <c r="AF704" s="78"/>
      <c r="AG704" s="78" t="s">
        <v>121</v>
      </c>
      <c r="AH704" s="78"/>
      <c r="AI704" s="78" t="s">
        <v>121</v>
      </c>
      <c r="AJ704" s="78" t="s">
        <v>117</v>
      </c>
      <c r="AK704" s="78" t="s">
        <v>117</v>
      </c>
      <c r="AL704" s="78" t="s">
        <v>137</v>
      </c>
      <c r="AM704" s="78" t="s">
        <v>138</v>
      </c>
      <c r="AN704" s="78" t="s">
        <v>121</v>
      </c>
      <c r="AO704" s="79"/>
      <c r="AP704" s="79"/>
      <c r="AQ704" s="78"/>
      <c r="AR704" s="78"/>
      <c r="AS704" s="78"/>
      <c r="AT704" s="78" t="s">
        <v>117</v>
      </c>
      <c r="AU704" s="78" t="s">
        <v>117</v>
      </c>
      <c r="AV704" s="78" t="s">
        <v>117</v>
      </c>
      <c r="AW704" s="78"/>
      <c r="AX704" s="79"/>
      <c r="AY704" s="79"/>
      <c r="AZ704" s="79"/>
      <c r="BA704" s="79"/>
      <c r="BB704" s="79"/>
      <c r="BC704" s="80"/>
    </row>
    <row r="705" ht="15.75" customHeight="1">
      <c r="A705" s="46" t="s">
        <v>6091</v>
      </c>
      <c r="B705" s="78"/>
      <c r="C705" s="78">
        <v>36.0</v>
      </c>
      <c r="D705" s="78" t="s">
        <v>6092</v>
      </c>
      <c r="E705" s="78" t="s">
        <v>6093</v>
      </c>
      <c r="F705" s="78" t="str">
        <f t="shared" si="2"/>
        <v>Siphosethu  Oliphant</v>
      </c>
      <c r="G705" s="78" t="s">
        <v>1849</v>
      </c>
      <c r="H705" s="78" t="s">
        <v>6094</v>
      </c>
      <c r="I705" s="78"/>
      <c r="J705" s="78" t="s">
        <v>4045</v>
      </c>
      <c r="K705" s="46" t="s">
        <v>6095</v>
      </c>
      <c r="L705" s="78" t="s">
        <v>1478</v>
      </c>
      <c r="M705" s="78" t="s">
        <v>206</v>
      </c>
      <c r="N705" s="78" t="s">
        <v>3</v>
      </c>
      <c r="O705" s="78" t="s">
        <v>437</v>
      </c>
      <c r="P705" s="78"/>
      <c r="Q705" s="78" t="s">
        <v>48</v>
      </c>
      <c r="R705" s="78" t="s">
        <v>121</v>
      </c>
      <c r="S705" s="46"/>
      <c r="T705" s="46" t="s">
        <v>6096</v>
      </c>
      <c r="U705" s="46"/>
      <c r="V705" s="46"/>
      <c r="W705" s="78" t="s">
        <v>6097</v>
      </c>
      <c r="X705" s="78" t="s">
        <v>117</v>
      </c>
      <c r="Y705" s="78" t="s">
        <v>117</v>
      </c>
      <c r="Z705" s="78" t="s">
        <v>117</v>
      </c>
      <c r="AA705" s="78" t="s">
        <v>121</v>
      </c>
      <c r="AB705" s="78">
        <v>6.0</v>
      </c>
      <c r="AC705" s="78" t="s">
        <v>117</v>
      </c>
      <c r="AD705" s="78"/>
      <c r="AE705" s="78" t="s">
        <v>117</v>
      </c>
      <c r="AF705" s="78"/>
      <c r="AG705" s="78" t="s">
        <v>117</v>
      </c>
      <c r="AH705" s="78"/>
      <c r="AI705" s="78" t="s">
        <v>117</v>
      </c>
      <c r="AJ705" s="78" t="s">
        <v>121</v>
      </c>
      <c r="AK705" s="78" t="s">
        <v>121</v>
      </c>
      <c r="AL705" s="78"/>
      <c r="AM705" s="78" t="s">
        <v>138</v>
      </c>
      <c r="AN705" s="78" t="s">
        <v>121</v>
      </c>
      <c r="AO705" s="79"/>
      <c r="AP705" s="79"/>
      <c r="AQ705" s="78"/>
      <c r="AR705" s="78"/>
      <c r="AS705" s="78"/>
      <c r="AT705" s="78" t="s">
        <v>117</v>
      </c>
      <c r="AU705" s="78" t="s">
        <v>117</v>
      </c>
      <c r="AV705" s="78" t="s">
        <v>117</v>
      </c>
      <c r="AW705" s="78"/>
      <c r="AX705" s="79"/>
      <c r="AY705" s="79"/>
      <c r="AZ705" s="79"/>
      <c r="BA705" s="79"/>
      <c r="BB705" s="79"/>
      <c r="BC705" s="80"/>
    </row>
    <row r="706" ht="15.75" customHeight="1">
      <c r="A706" s="46" t="s">
        <v>6098</v>
      </c>
      <c r="B706" s="78"/>
      <c r="C706" s="78">
        <v>36.0</v>
      </c>
      <c r="D706" s="78" t="s">
        <v>3224</v>
      </c>
      <c r="E706" s="78" t="s">
        <v>6099</v>
      </c>
      <c r="F706" s="78" t="str">
        <f t="shared" si="2"/>
        <v>Siyanda Tshitshi</v>
      </c>
      <c r="G706" s="78" t="s">
        <v>1849</v>
      </c>
      <c r="H706" s="78" t="s">
        <v>6100</v>
      </c>
      <c r="I706" s="78"/>
      <c r="J706" s="78" t="s">
        <v>6101</v>
      </c>
      <c r="K706" s="46" t="s">
        <v>6102</v>
      </c>
      <c r="L706" s="78" t="s">
        <v>1478</v>
      </c>
      <c r="M706" s="78" t="s">
        <v>206</v>
      </c>
      <c r="N706" s="78" t="s">
        <v>3</v>
      </c>
      <c r="O706" s="78" t="s">
        <v>1440</v>
      </c>
      <c r="P706" s="78"/>
      <c r="Q706" s="78" t="s">
        <v>48</v>
      </c>
      <c r="R706" s="78" t="s">
        <v>121</v>
      </c>
      <c r="S706" s="46"/>
      <c r="T706" s="46" t="s">
        <v>6103</v>
      </c>
      <c r="U706" s="46"/>
      <c r="V706" s="46" t="s">
        <v>6104</v>
      </c>
      <c r="W706" s="78" t="s">
        <v>6105</v>
      </c>
      <c r="X706" s="78" t="s">
        <v>117</v>
      </c>
      <c r="Y706" s="78" t="s">
        <v>117</v>
      </c>
      <c r="Z706" s="78" t="s">
        <v>117</v>
      </c>
      <c r="AA706" s="78" t="s">
        <v>121</v>
      </c>
      <c r="AB706" s="78">
        <v>4.0</v>
      </c>
      <c r="AC706" s="78" t="s">
        <v>121</v>
      </c>
      <c r="AD706" s="78"/>
      <c r="AE706" s="78" t="s">
        <v>117</v>
      </c>
      <c r="AF706" s="78" t="s">
        <v>6106</v>
      </c>
      <c r="AG706" s="78" t="s">
        <v>121</v>
      </c>
      <c r="AH706" s="78"/>
      <c r="AI706" s="78" t="s">
        <v>117</v>
      </c>
      <c r="AJ706" s="78" t="s">
        <v>117</v>
      </c>
      <c r="AK706" s="78" t="s">
        <v>121</v>
      </c>
      <c r="AL706" s="78"/>
      <c r="AM706" s="78" t="s">
        <v>123</v>
      </c>
      <c r="AN706" s="78" t="s">
        <v>121</v>
      </c>
      <c r="AO706" s="79"/>
      <c r="AP706" s="79"/>
      <c r="AQ706" s="78"/>
      <c r="AR706" s="78"/>
      <c r="AS706" s="78"/>
      <c r="AT706" s="78" t="s">
        <v>117</v>
      </c>
      <c r="AU706" s="78" t="s">
        <v>117</v>
      </c>
      <c r="AV706" s="78" t="s">
        <v>117</v>
      </c>
      <c r="AW706" s="78"/>
      <c r="AX706" s="79"/>
      <c r="AY706" s="79"/>
      <c r="AZ706" s="79"/>
      <c r="BA706" s="79"/>
      <c r="BB706" s="79"/>
      <c r="BC706" s="80"/>
    </row>
    <row r="707" ht="15.75" customHeight="1">
      <c r="A707" s="46" t="s">
        <v>6107</v>
      </c>
      <c r="B707" s="78"/>
      <c r="C707" s="78">
        <v>35.0</v>
      </c>
      <c r="D707" s="78" t="s">
        <v>504</v>
      </c>
      <c r="E707" s="78" t="s">
        <v>6108</v>
      </c>
      <c r="F707" s="78" t="str">
        <f t="shared" si="2"/>
        <v>Anganathi Sixolo</v>
      </c>
      <c r="G707" s="78" t="s">
        <v>1849</v>
      </c>
      <c r="H707" s="78" t="s">
        <v>6109</v>
      </c>
      <c r="I707" s="78" t="s">
        <v>111</v>
      </c>
      <c r="J707" s="78" t="s">
        <v>5149</v>
      </c>
      <c r="K707" s="83" t="s">
        <v>6110</v>
      </c>
      <c r="L707" s="78" t="s">
        <v>133</v>
      </c>
      <c r="M707" s="78" t="s">
        <v>115</v>
      </c>
      <c r="N707" s="78" t="s">
        <v>3</v>
      </c>
      <c r="O707" s="78" t="s">
        <v>400</v>
      </c>
      <c r="P707" s="78"/>
      <c r="Q707" s="78" t="s">
        <v>44</v>
      </c>
      <c r="R707" s="78" t="s">
        <v>121</v>
      </c>
      <c r="S707" s="46"/>
      <c r="T707" s="83" t="s">
        <v>6111</v>
      </c>
      <c r="U707" s="83" t="s">
        <v>6111</v>
      </c>
      <c r="V707" s="83" t="s">
        <v>6112</v>
      </c>
      <c r="W707" s="78" t="s">
        <v>6113</v>
      </c>
      <c r="X707" s="78" t="s">
        <v>117</v>
      </c>
      <c r="Y707" s="78" t="s">
        <v>117</v>
      </c>
      <c r="Z707" s="78" t="s">
        <v>117</v>
      </c>
      <c r="AA707" s="78" t="s">
        <v>117</v>
      </c>
      <c r="AB707" s="78">
        <v>5.0</v>
      </c>
      <c r="AC707" s="78" t="s">
        <v>121</v>
      </c>
      <c r="AD707" s="78"/>
      <c r="AE707" s="78" t="s">
        <v>121</v>
      </c>
      <c r="AF707" s="78"/>
      <c r="AG707" s="78" t="s">
        <v>121</v>
      </c>
      <c r="AH707" s="78"/>
      <c r="AI707" s="78" t="s">
        <v>117</v>
      </c>
      <c r="AJ707" s="78" t="s">
        <v>117</v>
      </c>
      <c r="AK707" s="78" t="s">
        <v>117</v>
      </c>
      <c r="AL707" s="78" t="s">
        <v>137</v>
      </c>
      <c r="AM707" s="78" t="s">
        <v>138</v>
      </c>
      <c r="AN707" s="78" t="s">
        <v>121</v>
      </c>
      <c r="AO707" s="79"/>
      <c r="AP707" s="79"/>
      <c r="AQ707" s="78"/>
      <c r="AR707" s="78"/>
      <c r="AS707" s="78"/>
      <c r="AT707" s="78" t="s">
        <v>117</v>
      </c>
      <c r="AU707" s="78" t="s">
        <v>117</v>
      </c>
      <c r="AV707" s="78" t="s">
        <v>117</v>
      </c>
      <c r="AW707" s="78"/>
      <c r="AX707" s="79"/>
      <c r="AY707" s="79"/>
      <c r="AZ707" s="79"/>
      <c r="BA707" s="79"/>
      <c r="BB707" s="79"/>
      <c r="BC707" s="80"/>
    </row>
    <row r="708" ht="15.75" customHeight="1">
      <c r="A708" s="46" t="s">
        <v>6114</v>
      </c>
      <c r="B708" s="78"/>
      <c r="C708" s="78">
        <v>35.0</v>
      </c>
      <c r="D708" s="78" t="s">
        <v>6115</v>
      </c>
      <c r="E708" s="78" t="s">
        <v>6116</v>
      </c>
      <c r="F708" s="78" t="str">
        <f t="shared" si="2"/>
        <v>Asivenathi Sondlo</v>
      </c>
      <c r="G708" s="78" t="s">
        <v>1849</v>
      </c>
      <c r="H708" s="78" t="s">
        <v>6117</v>
      </c>
      <c r="I708" s="78" t="s">
        <v>111</v>
      </c>
      <c r="J708" s="81">
        <v>39481.0</v>
      </c>
      <c r="K708" s="83" t="s">
        <v>6118</v>
      </c>
      <c r="L708" s="78" t="s">
        <v>133</v>
      </c>
      <c r="M708" s="78" t="s">
        <v>115</v>
      </c>
      <c r="N708" s="78" t="s">
        <v>3</v>
      </c>
      <c r="O708" s="78" t="s">
        <v>134</v>
      </c>
      <c r="P708" s="78"/>
      <c r="Q708" s="78" t="s">
        <v>44</v>
      </c>
      <c r="R708" s="78" t="s">
        <v>121</v>
      </c>
      <c r="S708" s="46"/>
      <c r="T708" s="83" t="s">
        <v>6119</v>
      </c>
      <c r="U708" s="83" t="s">
        <v>6119</v>
      </c>
      <c r="V708" s="83" t="s">
        <v>6120</v>
      </c>
      <c r="W708" s="78" t="s">
        <v>6121</v>
      </c>
      <c r="X708" s="78" t="s">
        <v>117</v>
      </c>
      <c r="Y708" s="78" t="s">
        <v>117</v>
      </c>
      <c r="Z708" s="78" t="s">
        <v>117</v>
      </c>
      <c r="AA708" s="78" t="s">
        <v>117</v>
      </c>
      <c r="AB708" s="78">
        <v>5.0</v>
      </c>
      <c r="AC708" s="78" t="s">
        <v>117</v>
      </c>
      <c r="AD708" s="78" t="s">
        <v>1938</v>
      </c>
      <c r="AE708" s="78" t="s">
        <v>117</v>
      </c>
      <c r="AF708" s="78" t="s">
        <v>6122</v>
      </c>
      <c r="AG708" s="78" t="s">
        <v>121</v>
      </c>
      <c r="AH708" s="78"/>
      <c r="AI708" s="78" t="s">
        <v>117</v>
      </c>
      <c r="AJ708" s="78" t="s">
        <v>117</v>
      </c>
      <c r="AK708" s="78" t="s">
        <v>117</v>
      </c>
      <c r="AL708" s="78" t="s">
        <v>137</v>
      </c>
      <c r="AM708" s="78" t="s">
        <v>138</v>
      </c>
      <c r="AN708" s="78" t="s">
        <v>121</v>
      </c>
      <c r="AO708" s="79"/>
      <c r="AP708" s="79"/>
      <c r="AQ708" s="78"/>
      <c r="AR708" s="78"/>
      <c r="AS708" s="78"/>
      <c r="AT708" s="78" t="s">
        <v>117</v>
      </c>
      <c r="AU708" s="78" t="s">
        <v>117</v>
      </c>
      <c r="AV708" s="78" t="s">
        <v>117</v>
      </c>
      <c r="AW708" s="78"/>
      <c r="AX708" s="79"/>
      <c r="AY708" s="79"/>
      <c r="AZ708" s="79"/>
      <c r="BA708" s="79"/>
      <c r="BB708" s="79"/>
      <c r="BC708" s="80"/>
    </row>
    <row r="709" ht="15.75" customHeight="1">
      <c r="A709" s="46" t="s">
        <v>6123</v>
      </c>
      <c r="B709" s="78"/>
      <c r="C709" s="78">
        <v>39.0</v>
      </c>
      <c r="D709" s="78" t="s">
        <v>6124</v>
      </c>
      <c r="E709" s="78" t="s">
        <v>3057</v>
      </c>
      <c r="F709" s="78" t="str">
        <f t="shared" si="2"/>
        <v>Asakhe Tofile</v>
      </c>
      <c r="G709" s="78" t="s">
        <v>1849</v>
      </c>
      <c r="H709" s="78" t="s">
        <v>6125</v>
      </c>
      <c r="I709" s="78" t="s">
        <v>111</v>
      </c>
      <c r="J709" s="78" t="s">
        <v>6126</v>
      </c>
      <c r="K709" s="83" t="s">
        <v>6127</v>
      </c>
      <c r="L709" s="78" t="s">
        <v>133</v>
      </c>
      <c r="M709" s="78" t="s">
        <v>115</v>
      </c>
      <c r="N709" s="78" t="s">
        <v>3</v>
      </c>
      <c r="O709" s="78" t="s">
        <v>400</v>
      </c>
      <c r="P709" s="78"/>
      <c r="Q709" s="78" t="s">
        <v>44</v>
      </c>
      <c r="R709" s="78" t="s">
        <v>121</v>
      </c>
      <c r="S709" s="46"/>
      <c r="T709" s="83" t="s">
        <v>6128</v>
      </c>
      <c r="U709" s="83" t="s">
        <v>6128</v>
      </c>
      <c r="V709" s="83" t="s">
        <v>6129</v>
      </c>
      <c r="W709" s="78" t="s">
        <v>6130</v>
      </c>
      <c r="X709" s="78" t="s">
        <v>117</v>
      </c>
      <c r="Y709" s="78" t="s">
        <v>117</v>
      </c>
      <c r="Z709" s="78" t="s">
        <v>117</v>
      </c>
      <c r="AA709" s="78" t="s">
        <v>117</v>
      </c>
      <c r="AB709" s="78">
        <v>5.0</v>
      </c>
      <c r="AC709" s="78" t="s">
        <v>121</v>
      </c>
      <c r="AD709" s="78"/>
      <c r="AE709" s="78" t="s">
        <v>117</v>
      </c>
      <c r="AF709" s="78" t="s">
        <v>1178</v>
      </c>
      <c r="AG709" s="78" t="s">
        <v>121</v>
      </c>
      <c r="AH709" s="78"/>
      <c r="AI709" s="78" t="s">
        <v>117</v>
      </c>
      <c r="AJ709" s="78" t="s">
        <v>117</v>
      </c>
      <c r="AK709" s="78" t="s">
        <v>121</v>
      </c>
      <c r="AL709" s="78" t="s">
        <v>122</v>
      </c>
      <c r="AM709" s="78" t="s">
        <v>138</v>
      </c>
      <c r="AN709" s="78" t="s">
        <v>121</v>
      </c>
      <c r="AO709" s="79"/>
      <c r="AP709" s="79"/>
      <c r="AQ709" s="78"/>
      <c r="AR709" s="78"/>
      <c r="AS709" s="78"/>
      <c r="AT709" s="78" t="s">
        <v>117</v>
      </c>
      <c r="AU709" s="78" t="s">
        <v>117</v>
      </c>
      <c r="AV709" s="78" t="s">
        <v>117</v>
      </c>
      <c r="AW709" s="78"/>
      <c r="AX709" s="79"/>
      <c r="AY709" s="79"/>
      <c r="AZ709" s="79"/>
      <c r="BA709" s="79"/>
      <c r="BB709" s="79"/>
      <c r="BC709" s="80"/>
    </row>
    <row r="710" ht="15.75" customHeight="1">
      <c r="A710" s="46" t="s">
        <v>6131</v>
      </c>
      <c r="B710" s="78"/>
      <c r="C710" s="78">
        <v>34.0</v>
      </c>
      <c r="D710" s="78" t="s">
        <v>6132</v>
      </c>
      <c r="E710" s="78" t="s">
        <v>6133</v>
      </c>
      <c r="F710" s="78" t="str">
        <f t="shared" si="2"/>
        <v>Anawo Tose</v>
      </c>
      <c r="G710" s="78" t="s">
        <v>1849</v>
      </c>
      <c r="H710" s="78" t="s">
        <v>6134</v>
      </c>
      <c r="I710" s="78" t="s">
        <v>111</v>
      </c>
      <c r="J710" s="78" t="s">
        <v>6135</v>
      </c>
      <c r="K710" s="83" t="s">
        <v>6136</v>
      </c>
      <c r="L710" s="78" t="s">
        <v>133</v>
      </c>
      <c r="M710" s="78" t="s">
        <v>115</v>
      </c>
      <c r="N710" s="78" t="s">
        <v>3</v>
      </c>
      <c r="O710" s="78" t="s">
        <v>400</v>
      </c>
      <c r="P710" s="78"/>
      <c r="Q710" s="78" t="s">
        <v>44</v>
      </c>
      <c r="R710" s="78" t="s">
        <v>121</v>
      </c>
      <c r="S710" s="46"/>
      <c r="T710" s="83" t="s">
        <v>6137</v>
      </c>
      <c r="U710" s="83" t="s">
        <v>6137</v>
      </c>
      <c r="V710" s="83" t="s">
        <v>6138</v>
      </c>
      <c r="W710" s="78" t="s">
        <v>6139</v>
      </c>
      <c r="X710" s="78" t="s">
        <v>117</v>
      </c>
      <c r="Y710" s="78" t="s">
        <v>117</v>
      </c>
      <c r="Z710" s="78" t="s">
        <v>117</v>
      </c>
      <c r="AA710" s="78" t="s">
        <v>117</v>
      </c>
      <c r="AB710" s="78">
        <v>4.0</v>
      </c>
      <c r="AC710" s="78" t="s">
        <v>121</v>
      </c>
      <c r="AD710" s="78"/>
      <c r="AE710" s="78" t="s">
        <v>117</v>
      </c>
      <c r="AF710" s="78" t="s">
        <v>6140</v>
      </c>
      <c r="AG710" s="78" t="s">
        <v>121</v>
      </c>
      <c r="AH710" s="78"/>
      <c r="AI710" s="78" t="s">
        <v>117</v>
      </c>
      <c r="AJ710" s="78" t="s">
        <v>117</v>
      </c>
      <c r="AK710" s="78" t="s">
        <v>117</v>
      </c>
      <c r="AL710" s="78" t="s">
        <v>137</v>
      </c>
      <c r="AM710" s="78" t="s">
        <v>138</v>
      </c>
      <c r="AN710" s="78" t="s">
        <v>121</v>
      </c>
      <c r="AO710" s="79"/>
      <c r="AP710" s="79"/>
      <c r="AQ710" s="78"/>
      <c r="AR710" s="78"/>
      <c r="AS710" s="78"/>
      <c r="AT710" s="78" t="s">
        <v>117</v>
      </c>
      <c r="AU710" s="78" t="s">
        <v>117</v>
      </c>
      <c r="AV710" s="78" t="s">
        <v>117</v>
      </c>
      <c r="AW710" s="78"/>
      <c r="AX710" s="79"/>
      <c r="AY710" s="79"/>
      <c r="AZ710" s="79"/>
      <c r="BA710" s="79"/>
      <c r="BB710" s="79"/>
      <c r="BC710" s="80"/>
    </row>
    <row r="711" ht="15.75" customHeight="1">
      <c r="A711" s="46" t="s">
        <v>6141</v>
      </c>
      <c r="B711" s="78"/>
      <c r="C711" s="78">
        <v>36.0</v>
      </c>
      <c r="D711" s="78" t="s">
        <v>6142</v>
      </c>
      <c r="E711" s="78" t="s">
        <v>6143</v>
      </c>
      <c r="F711" s="78" t="str">
        <f t="shared" si="2"/>
        <v>Yonela Tukani</v>
      </c>
      <c r="G711" s="78" t="s">
        <v>1849</v>
      </c>
      <c r="H711" s="78" t="s">
        <v>6144</v>
      </c>
      <c r="I711" s="78" t="s">
        <v>111</v>
      </c>
      <c r="J711" s="78" t="s">
        <v>6145</v>
      </c>
      <c r="K711" s="83" t="s">
        <v>6146</v>
      </c>
      <c r="L711" s="78" t="s">
        <v>133</v>
      </c>
      <c r="M711" s="78" t="s">
        <v>115</v>
      </c>
      <c r="N711" s="78" t="s">
        <v>3</v>
      </c>
      <c r="O711" s="78" t="s">
        <v>400</v>
      </c>
      <c r="P711" s="78"/>
      <c r="Q711" s="78" t="s">
        <v>44</v>
      </c>
      <c r="R711" s="78" t="s">
        <v>121</v>
      </c>
      <c r="S711" s="46"/>
      <c r="T711" s="83" t="s">
        <v>6147</v>
      </c>
      <c r="U711" s="83" t="s">
        <v>6147</v>
      </c>
      <c r="V711" s="83" t="s">
        <v>6148</v>
      </c>
      <c r="W711" s="78" t="s">
        <v>6149</v>
      </c>
      <c r="X711" s="78" t="s">
        <v>121</v>
      </c>
      <c r="Y711" s="78" t="s">
        <v>121</v>
      </c>
      <c r="Z711" s="78" t="s">
        <v>121</v>
      </c>
      <c r="AA711" s="78" t="s">
        <v>121</v>
      </c>
      <c r="AB711" s="78">
        <v>4.0</v>
      </c>
      <c r="AC711" s="78" t="s">
        <v>121</v>
      </c>
      <c r="AD711" s="78"/>
      <c r="AE711" s="78" t="s">
        <v>121</v>
      </c>
      <c r="AF711" s="78"/>
      <c r="AG711" s="78" t="s">
        <v>117</v>
      </c>
      <c r="AH711" s="78" t="s">
        <v>6150</v>
      </c>
      <c r="AI711" s="78" t="s">
        <v>121</v>
      </c>
      <c r="AJ711" s="78" t="s">
        <v>121</v>
      </c>
      <c r="AK711" s="78" t="s">
        <v>117</v>
      </c>
      <c r="AL711" s="78" t="s">
        <v>137</v>
      </c>
      <c r="AM711" s="78" t="s">
        <v>138</v>
      </c>
      <c r="AN711" s="78" t="s">
        <v>121</v>
      </c>
      <c r="AO711" s="79"/>
      <c r="AP711" s="79"/>
      <c r="AQ711" s="78"/>
      <c r="AR711" s="78"/>
      <c r="AS711" s="78"/>
      <c r="AT711" s="78" t="s">
        <v>117</v>
      </c>
      <c r="AU711" s="78" t="s">
        <v>117</v>
      </c>
      <c r="AV711" s="78" t="s">
        <v>117</v>
      </c>
      <c r="AW711" s="78"/>
      <c r="AX711" s="79"/>
      <c r="AY711" s="79"/>
      <c r="AZ711" s="79"/>
      <c r="BA711" s="79"/>
      <c r="BB711" s="79"/>
      <c r="BC711" s="80"/>
    </row>
    <row r="712" ht="15.75" customHeight="1">
      <c r="A712" s="46" t="s">
        <v>6151</v>
      </c>
      <c r="B712" s="78"/>
      <c r="C712" s="78">
        <v>34.0</v>
      </c>
      <c r="D712" s="78" t="s">
        <v>6152</v>
      </c>
      <c r="E712" s="78" t="s">
        <v>6153</v>
      </c>
      <c r="F712" s="78" t="str">
        <f t="shared" si="2"/>
        <v>Lihlumelo Twenty</v>
      </c>
      <c r="G712" s="78" t="s">
        <v>1849</v>
      </c>
      <c r="H712" s="78" t="s">
        <v>6154</v>
      </c>
      <c r="I712" s="78" t="s">
        <v>111</v>
      </c>
      <c r="J712" s="81">
        <v>38998.0</v>
      </c>
      <c r="K712" s="83" t="s">
        <v>6155</v>
      </c>
      <c r="L712" s="78" t="s">
        <v>133</v>
      </c>
      <c r="M712" s="78" t="s">
        <v>115</v>
      </c>
      <c r="N712" s="78" t="s">
        <v>3</v>
      </c>
      <c r="O712" s="78" t="s">
        <v>116</v>
      </c>
      <c r="P712" s="78"/>
      <c r="Q712" s="78" t="s">
        <v>44</v>
      </c>
      <c r="R712" s="78" t="s">
        <v>121</v>
      </c>
      <c r="S712" s="46"/>
      <c r="T712" s="83" t="s">
        <v>6156</v>
      </c>
      <c r="U712" s="83" t="s">
        <v>6156</v>
      </c>
      <c r="V712" s="83" t="s">
        <v>6157</v>
      </c>
      <c r="W712" s="78" t="s">
        <v>6158</v>
      </c>
      <c r="X712" s="78" t="s">
        <v>117</v>
      </c>
      <c r="Y712" s="78" t="s">
        <v>117</v>
      </c>
      <c r="Z712" s="78" t="s">
        <v>121</v>
      </c>
      <c r="AA712" s="78" t="s">
        <v>121</v>
      </c>
      <c r="AB712" s="78">
        <v>3.0</v>
      </c>
      <c r="AC712" s="78" t="s">
        <v>121</v>
      </c>
      <c r="AD712" s="78"/>
      <c r="AE712" s="78" t="s">
        <v>121</v>
      </c>
      <c r="AF712" s="78"/>
      <c r="AG712" s="78" t="s">
        <v>117</v>
      </c>
      <c r="AH712" s="78" t="s">
        <v>6159</v>
      </c>
      <c r="AI712" s="78" t="s">
        <v>121</v>
      </c>
      <c r="AJ712" s="78" t="s">
        <v>121</v>
      </c>
      <c r="AK712" s="78" t="s">
        <v>121</v>
      </c>
      <c r="AL712" s="78" t="s">
        <v>122</v>
      </c>
      <c r="AM712" s="78" t="s">
        <v>123</v>
      </c>
      <c r="AN712" s="78" t="s">
        <v>121</v>
      </c>
      <c r="AO712" s="79"/>
      <c r="AP712" s="79"/>
      <c r="AQ712" s="78"/>
      <c r="AR712" s="78"/>
      <c r="AS712" s="78"/>
      <c r="AT712" s="78" t="s">
        <v>117</v>
      </c>
      <c r="AU712" s="78" t="s">
        <v>117</v>
      </c>
      <c r="AV712" s="78" t="s">
        <v>117</v>
      </c>
      <c r="AW712" s="78"/>
      <c r="AX712" s="79"/>
      <c r="AY712" s="79"/>
      <c r="AZ712" s="79"/>
      <c r="BA712" s="79"/>
      <c r="BB712" s="79"/>
      <c r="BC712" s="80"/>
    </row>
    <row r="713" ht="15.75" customHeight="1">
      <c r="A713" s="46" t="s">
        <v>6160</v>
      </c>
      <c r="B713" s="78"/>
      <c r="C713" s="78">
        <v>34.0</v>
      </c>
      <c r="D713" s="78" t="s">
        <v>6161</v>
      </c>
      <c r="E713" s="78" t="s">
        <v>4014</v>
      </c>
      <c r="F713" s="78" t="str">
        <f t="shared" si="2"/>
        <v>Hlomla Zondani</v>
      </c>
      <c r="G713" s="78" t="s">
        <v>1849</v>
      </c>
      <c r="H713" s="78" t="s">
        <v>6162</v>
      </c>
      <c r="I713" s="78" t="s">
        <v>111</v>
      </c>
      <c r="J713" s="81">
        <v>39511.0</v>
      </c>
      <c r="K713" s="83" t="s">
        <v>6163</v>
      </c>
      <c r="L713" s="78" t="s">
        <v>133</v>
      </c>
      <c r="M713" s="78" t="s">
        <v>115</v>
      </c>
      <c r="N713" s="78" t="s">
        <v>3</v>
      </c>
      <c r="O713" s="78" t="s">
        <v>134</v>
      </c>
      <c r="P713" s="78"/>
      <c r="Q713" s="78" t="s">
        <v>44</v>
      </c>
      <c r="R713" s="78" t="s">
        <v>121</v>
      </c>
      <c r="S713" s="46"/>
      <c r="T713" s="83" t="s">
        <v>6164</v>
      </c>
      <c r="U713" s="83" t="s">
        <v>6164</v>
      </c>
      <c r="V713" s="83" t="s">
        <v>6165</v>
      </c>
      <c r="W713" s="78" t="s">
        <v>6166</v>
      </c>
      <c r="X713" s="78" t="s">
        <v>121</v>
      </c>
      <c r="Y713" s="78" t="s">
        <v>117</v>
      </c>
      <c r="Z713" s="78" t="s">
        <v>121</v>
      </c>
      <c r="AA713" s="78" t="s">
        <v>117</v>
      </c>
      <c r="AB713" s="78">
        <v>4.0</v>
      </c>
      <c r="AC713" s="78" t="s">
        <v>121</v>
      </c>
      <c r="AD713" s="78"/>
      <c r="AE713" s="78" t="s">
        <v>117</v>
      </c>
      <c r="AF713" s="78" t="s">
        <v>980</v>
      </c>
      <c r="AG713" s="78" t="s">
        <v>121</v>
      </c>
      <c r="AH713" s="78"/>
      <c r="AI713" s="78" t="s">
        <v>121</v>
      </c>
      <c r="AJ713" s="78" t="s">
        <v>117</v>
      </c>
      <c r="AK713" s="78" t="s">
        <v>117</v>
      </c>
      <c r="AL713" s="78" t="s">
        <v>137</v>
      </c>
      <c r="AM713" s="78" t="s">
        <v>221</v>
      </c>
      <c r="AN713" s="78" t="s">
        <v>117</v>
      </c>
      <c r="AO713" s="78" t="s">
        <v>6167</v>
      </c>
      <c r="AP713" s="79"/>
      <c r="AQ713" s="78"/>
      <c r="AR713" s="78"/>
      <c r="AS713" s="78"/>
      <c r="AT713" s="78" t="s">
        <v>117</v>
      </c>
      <c r="AU713" s="78" t="s">
        <v>117</v>
      </c>
      <c r="AV713" s="78" t="s">
        <v>117</v>
      </c>
      <c r="AW713" s="78"/>
      <c r="AX713" s="79"/>
      <c r="AY713" s="79"/>
      <c r="AZ713" s="79"/>
      <c r="BA713" s="79"/>
      <c r="BB713" s="79"/>
      <c r="BC713" s="80"/>
    </row>
    <row r="714" ht="15.75" customHeight="1">
      <c r="A714" s="46" t="s">
        <v>6168</v>
      </c>
      <c r="B714" s="78"/>
      <c r="C714" s="78">
        <v>38.0</v>
      </c>
      <c r="D714" s="78" t="s">
        <v>6169</v>
      </c>
      <c r="E714" s="78" t="s">
        <v>6170</v>
      </c>
      <c r="F714" s="78" t="str">
        <f t="shared" si="2"/>
        <v>Amyoli Junior Bunge</v>
      </c>
      <c r="G714" s="78" t="s">
        <v>1849</v>
      </c>
      <c r="H714" s="78" t="s">
        <v>6171</v>
      </c>
      <c r="I714" s="78" t="s">
        <v>163</v>
      </c>
      <c r="J714" s="81">
        <v>39267.0</v>
      </c>
      <c r="K714" s="83" t="s">
        <v>6172</v>
      </c>
      <c r="L714" s="78" t="s">
        <v>2535</v>
      </c>
      <c r="M714" s="78" t="s">
        <v>2536</v>
      </c>
      <c r="N714" s="78" t="s">
        <v>3</v>
      </c>
      <c r="O714" s="78" t="s">
        <v>1440</v>
      </c>
      <c r="P714" s="78"/>
      <c r="Q714" s="78" t="s">
        <v>44</v>
      </c>
      <c r="R714" s="78" t="s">
        <v>121</v>
      </c>
      <c r="S714" s="46"/>
      <c r="T714" s="46" t="s">
        <v>6173</v>
      </c>
      <c r="U714" s="46" t="s">
        <v>6174</v>
      </c>
      <c r="V714" s="46" t="s">
        <v>6174</v>
      </c>
      <c r="W714" s="78" t="s">
        <v>6175</v>
      </c>
      <c r="X714" s="78" t="s">
        <v>121</v>
      </c>
      <c r="Y714" s="78" t="s">
        <v>121</v>
      </c>
      <c r="Z714" s="78" t="s">
        <v>121</v>
      </c>
      <c r="AA714" s="78" t="s">
        <v>121</v>
      </c>
      <c r="AB714" s="78">
        <v>8.0</v>
      </c>
      <c r="AC714" s="78" t="s">
        <v>121</v>
      </c>
      <c r="AD714" s="78"/>
      <c r="AE714" s="78" t="s">
        <v>121</v>
      </c>
      <c r="AF714" s="78"/>
      <c r="AG714" s="78" t="s">
        <v>121</v>
      </c>
      <c r="AH714" s="78"/>
      <c r="AI714" s="78" t="s">
        <v>121</v>
      </c>
      <c r="AJ714" s="78" t="s">
        <v>121</v>
      </c>
      <c r="AK714" s="78" t="s">
        <v>117</v>
      </c>
      <c r="AL714" s="78" t="s">
        <v>137</v>
      </c>
      <c r="AM714" s="78" t="s">
        <v>138</v>
      </c>
      <c r="AN714" s="78" t="s">
        <v>117</v>
      </c>
      <c r="AO714" s="78" t="s">
        <v>3797</v>
      </c>
      <c r="AP714" s="79"/>
      <c r="AQ714" s="78"/>
      <c r="AR714" s="78"/>
      <c r="AS714" s="78"/>
      <c r="AT714" s="78" t="s">
        <v>117</v>
      </c>
      <c r="AU714" s="78" t="s">
        <v>117</v>
      </c>
      <c r="AV714" s="78" t="s">
        <v>117</v>
      </c>
      <c r="AW714" s="78"/>
      <c r="AX714" s="79"/>
      <c r="AY714" s="79"/>
      <c r="AZ714" s="79"/>
      <c r="BA714" s="79"/>
      <c r="BB714" s="79"/>
      <c r="BC714" s="80"/>
    </row>
    <row r="715" ht="15.75" customHeight="1">
      <c r="A715" s="46" t="s">
        <v>6176</v>
      </c>
      <c r="B715" s="78"/>
      <c r="C715" s="78">
        <v>36.0</v>
      </c>
      <c r="D715" s="78" t="s">
        <v>6177</v>
      </c>
      <c r="E715" s="78" t="s">
        <v>6178</v>
      </c>
      <c r="F715" s="78" t="str">
        <f t="shared" si="2"/>
        <v>Seko Faba</v>
      </c>
      <c r="G715" s="78" t="s">
        <v>1849</v>
      </c>
      <c r="H715" s="78" t="s">
        <v>6179</v>
      </c>
      <c r="I715" s="78" t="s">
        <v>163</v>
      </c>
      <c r="J715" s="78"/>
      <c r="K715" s="46"/>
      <c r="L715" s="78" t="s">
        <v>2535</v>
      </c>
      <c r="M715" s="78" t="s">
        <v>2536</v>
      </c>
      <c r="N715" s="78" t="s">
        <v>3</v>
      </c>
      <c r="O715" s="78" t="s">
        <v>1398</v>
      </c>
      <c r="P715" s="78"/>
      <c r="Q715" s="78" t="s">
        <v>44</v>
      </c>
      <c r="R715" s="78" t="s">
        <v>121</v>
      </c>
      <c r="S715" s="46"/>
      <c r="T715" s="46" t="s">
        <v>6180</v>
      </c>
      <c r="U715" s="46"/>
      <c r="V715" s="46"/>
      <c r="W715" s="78"/>
      <c r="X715" s="78" t="s">
        <v>117</v>
      </c>
      <c r="Y715" s="78" t="s">
        <v>117</v>
      </c>
      <c r="Z715" s="78" t="s">
        <v>117</v>
      </c>
      <c r="AA715" s="78" t="s">
        <v>121</v>
      </c>
      <c r="AB715" s="78">
        <v>5.0</v>
      </c>
      <c r="AC715" s="78" t="s">
        <v>121</v>
      </c>
      <c r="AD715" s="78"/>
      <c r="AE715" s="78" t="s">
        <v>121</v>
      </c>
      <c r="AF715" s="78"/>
      <c r="AG715" s="78" t="s">
        <v>117</v>
      </c>
      <c r="AH715" s="78" t="s">
        <v>6181</v>
      </c>
      <c r="AI715" s="78" t="s">
        <v>117</v>
      </c>
      <c r="AJ715" s="78" t="s">
        <v>121</v>
      </c>
      <c r="AK715" s="78" t="s">
        <v>117</v>
      </c>
      <c r="AL715" s="78" t="s">
        <v>137</v>
      </c>
      <c r="AM715" s="78" t="s">
        <v>138</v>
      </c>
      <c r="AN715" s="78" t="s">
        <v>121</v>
      </c>
      <c r="AO715" s="79"/>
      <c r="AP715" s="79"/>
      <c r="AQ715" s="78"/>
      <c r="AR715" s="78"/>
      <c r="AS715" s="78"/>
      <c r="AT715" s="78" t="s">
        <v>117</v>
      </c>
      <c r="AU715" s="78" t="s">
        <v>117</v>
      </c>
      <c r="AV715" s="78" t="s">
        <v>117</v>
      </c>
      <c r="AW715" s="78"/>
      <c r="AX715" s="79"/>
      <c r="AY715" s="79"/>
      <c r="AZ715" s="79"/>
      <c r="BA715" s="79"/>
      <c r="BB715" s="79"/>
      <c r="BC715" s="80"/>
    </row>
    <row r="716" ht="15.75" customHeight="1">
      <c r="A716" s="46" t="s">
        <v>6182</v>
      </c>
      <c r="B716" s="78"/>
      <c r="C716" s="78">
        <v>40.0</v>
      </c>
      <c r="D716" s="78" t="s">
        <v>6183</v>
      </c>
      <c r="E716" s="78" t="s">
        <v>6184</v>
      </c>
      <c r="F716" s="78" t="str">
        <f t="shared" si="2"/>
        <v>Elam Fuzani</v>
      </c>
      <c r="G716" s="78" t="s">
        <v>1849</v>
      </c>
      <c r="H716" s="78" t="s">
        <v>6185</v>
      </c>
      <c r="I716" s="78" t="s">
        <v>111</v>
      </c>
      <c r="J716" s="78" t="s">
        <v>3050</v>
      </c>
      <c r="K716" s="46" t="s">
        <v>6186</v>
      </c>
      <c r="L716" s="78" t="s">
        <v>2535</v>
      </c>
      <c r="M716" s="78" t="s">
        <v>2536</v>
      </c>
      <c r="N716" s="78" t="s">
        <v>3</v>
      </c>
      <c r="O716" s="78" t="s">
        <v>272</v>
      </c>
      <c r="P716" s="78"/>
      <c r="Q716" s="78" t="s">
        <v>44</v>
      </c>
      <c r="R716" s="78" t="s">
        <v>121</v>
      </c>
      <c r="S716" s="46"/>
      <c r="T716" s="46" t="s">
        <v>6187</v>
      </c>
      <c r="U716" s="46"/>
      <c r="V716" s="46" t="s">
        <v>6188</v>
      </c>
      <c r="W716" s="78" t="s">
        <v>6189</v>
      </c>
      <c r="X716" s="78" t="s">
        <v>117</v>
      </c>
      <c r="Y716" s="78" t="s">
        <v>117</v>
      </c>
      <c r="Z716" s="78" t="s">
        <v>121</v>
      </c>
      <c r="AA716" s="78" t="s">
        <v>117</v>
      </c>
      <c r="AB716" s="78">
        <v>4.0</v>
      </c>
      <c r="AC716" s="78"/>
      <c r="AD716" s="78"/>
      <c r="AE716" s="78" t="s">
        <v>117</v>
      </c>
      <c r="AF716" s="78" t="s">
        <v>5409</v>
      </c>
      <c r="AG716" s="78" t="s">
        <v>117</v>
      </c>
      <c r="AH716" s="78" t="s">
        <v>4303</v>
      </c>
      <c r="AI716" s="78" t="s">
        <v>121</v>
      </c>
      <c r="AJ716" s="78" t="s">
        <v>117</v>
      </c>
      <c r="AK716" s="78" t="s">
        <v>121</v>
      </c>
      <c r="AL716" s="78" t="s">
        <v>122</v>
      </c>
      <c r="AM716" s="78" t="s">
        <v>138</v>
      </c>
      <c r="AN716" s="78" t="s">
        <v>117</v>
      </c>
      <c r="AO716" s="78" t="s">
        <v>23</v>
      </c>
      <c r="AP716" s="79"/>
      <c r="AQ716" s="78"/>
      <c r="AR716" s="78"/>
      <c r="AS716" s="78"/>
      <c r="AT716" s="78" t="s">
        <v>117</v>
      </c>
      <c r="AU716" s="78" t="s">
        <v>117</v>
      </c>
      <c r="AV716" s="78" t="s">
        <v>117</v>
      </c>
      <c r="AW716" s="78"/>
      <c r="AX716" s="79"/>
      <c r="AY716" s="79"/>
      <c r="AZ716" s="79"/>
      <c r="BA716" s="79"/>
      <c r="BB716" s="79"/>
      <c r="BC716" s="80"/>
    </row>
    <row r="717" ht="15.75" customHeight="1">
      <c r="A717" s="46" t="s">
        <v>6190</v>
      </c>
      <c r="B717" s="78"/>
      <c r="C717" s="78">
        <v>41.0</v>
      </c>
      <c r="D717" s="78" t="s">
        <v>6191</v>
      </c>
      <c r="E717" s="78" t="s">
        <v>6192</v>
      </c>
      <c r="F717" s="78" t="str">
        <f t="shared" si="2"/>
        <v>Lehlohonono Hani</v>
      </c>
      <c r="G717" s="78" t="s">
        <v>1849</v>
      </c>
      <c r="H717" s="78" t="s">
        <v>6193</v>
      </c>
      <c r="I717" s="78" t="s">
        <v>163</v>
      </c>
      <c r="J717" s="78" t="s">
        <v>1760</v>
      </c>
      <c r="K717" s="46" t="s">
        <v>6194</v>
      </c>
      <c r="L717" s="78" t="s">
        <v>2535</v>
      </c>
      <c r="M717" s="78" t="s">
        <v>2536</v>
      </c>
      <c r="N717" s="78" t="s">
        <v>3</v>
      </c>
      <c r="O717" s="78" t="s">
        <v>175</v>
      </c>
      <c r="P717" s="78"/>
      <c r="Q717" s="78" t="s">
        <v>44</v>
      </c>
      <c r="R717" s="78" t="s">
        <v>121</v>
      </c>
      <c r="S717" s="46"/>
      <c r="T717" s="46" t="s">
        <v>6195</v>
      </c>
      <c r="U717" s="46"/>
      <c r="V717" s="46"/>
      <c r="W717" s="78" t="s">
        <v>6196</v>
      </c>
      <c r="X717" s="78" t="s">
        <v>121</v>
      </c>
      <c r="Y717" s="78" t="s">
        <v>121</v>
      </c>
      <c r="Z717" s="78" t="s">
        <v>121</v>
      </c>
      <c r="AA717" s="78" t="s">
        <v>121</v>
      </c>
      <c r="AB717" s="78">
        <v>2.0</v>
      </c>
      <c r="AC717" s="78" t="s">
        <v>121</v>
      </c>
      <c r="AD717" s="78"/>
      <c r="AE717" s="78" t="s">
        <v>121</v>
      </c>
      <c r="AF717" s="78"/>
      <c r="AG717" s="78" t="s">
        <v>121</v>
      </c>
      <c r="AH717" s="78"/>
      <c r="AI717" s="78" t="s">
        <v>121</v>
      </c>
      <c r="AJ717" s="78" t="s">
        <v>121</v>
      </c>
      <c r="AK717" s="78" t="s">
        <v>117</v>
      </c>
      <c r="AL717" s="78" t="s">
        <v>137</v>
      </c>
      <c r="AM717" s="78" t="s">
        <v>138</v>
      </c>
      <c r="AN717" s="78" t="s">
        <v>117</v>
      </c>
      <c r="AO717" s="78" t="s">
        <v>23</v>
      </c>
      <c r="AP717" s="79"/>
      <c r="AQ717" s="78"/>
      <c r="AR717" s="78"/>
      <c r="AS717" s="78"/>
      <c r="AT717" s="78" t="s">
        <v>117</v>
      </c>
      <c r="AU717" s="78" t="s">
        <v>117</v>
      </c>
      <c r="AV717" s="78" t="s">
        <v>117</v>
      </c>
      <c r="AW717" s="78"/>
      <c r="AX717" s="79"/>
      <c r="AY717" s="79"/>
      <c r="AZ717" s="79"/>
      <c r="BA717" s="79"/>
      <c r="BB717" s="79"/>
      <c r="BC717" s="80"/>
    </row>
    <row r="718" ht="15.75" customHeight="1">
      <c r="A718" s="46" t="s">
        <v>6197</v>
      </c>
      <c r="B718" s="78"/>
      <c r="C718" s="78">
        <v>37.0</v>
      </c>
      <c r="D718" s="78" t="s">
        <v>2198</v>
      </c>
      <c r="E718" s="78" t="s">
        <v>184</v>
      </c>
      <c r="F718" s="78" t="str">
        <f t="shared" si="2"/>
        <v>Mihlali Maneli</v>
      </c>
      <c r="G718" s="78" t="s">
        <v>1849</v>
      </c>
      <c r="H718" s="78" t="s">
        <v>6198</v>
      </c>
      <c r="I718" s="78" t="s">
        <v>111</v>
      </c>
      <c r="J718" s="81">
        <v>38448.0</v>
      </c>
      <c r="K718" s="46" t="s">
        <v>6199</v>
      </c>
      <c r="L718" s="78" t="s">
        <v>2535</v>
      </c>
      <c r="M718" s="78" t="s">
        <v>2536</v>
      </c>
      <c r="N718" s="78" t="s">
        <v>3</v>
      </c>
      <c r="O718" s="78" t="s">
        <v>2748</v>
      </c>
      <c r="P718" s="78"/>
      <c r="Q718" s="78" t="s">
        <v>44</v>
      </c>
      <c r="R718" s="78" t="s">
        <v>121</v>
      </c>
      <c r="S718" s="46"/>
      <c r="T718" s="46" t="s">
        <v>6200</v>
      </c>
      <c r="U718" s="46"/>
      <c r="V718" s="46" t="s">
        <v>6201</v>
      </c>
      <c r="W718" s="78" t="s">
        <v>6202</v>
      </c>
      <c r="X718" s="78" t="s">
        <v>117</v>
      </c>
      <c r="Y718" s="78" t="s">
        <v>117</v>
      </c>
      <c r="Z718" s="78" t="s">
        <v>117</v>
      </c>
      <c r="AA718" s="78" t="s">
        <v>121</v>
      </c>
      <c r="AB718" s="78">
        <v>2.0</v>
      </c>
      <c r="AC718" s="78" t="s">
        <v>121</v>
      </c>
      <c r="AD718" s="78"/>
      <c r="AE718" s="78" t="s">
        <v>121</v>
      </c>
      <c r="AF718" s="78"/>
      <c r="AG718" s="78" t="s">
        <v>121</v>
      </c>
      <c r="AH718" s="78"/>
      <c r="AI718" s="78" t="s">
        <v>117</v>
      </c>
      <c r="AJ718" s="78" t="s">
        <v>117</v>
      </c>
      <c r="AK718" s="78" t="s">
        <v>121</v>
      </c>
      <c r="AL718" s="78" t="s">
        <v>122</v>
      </c>
      <c r="AM718" s="78" t="s">
        <v>138</v>
      </c>
      <c r="AN718" s="78" t="s">
        <v>117</v>
      </c>
      <c r="AO718" s="78" t="s">
        <v>6203</v>
      </c>
      <c r="AP718" s="79"/>
      <c r="AQ718" s="78"/>
      <c r="AR718" s="78"/>
      <c r="AS718" s="78"/>
      <c r="AT718" s="78" t="s">
        <v>117</v>
      </c>
      <c r="AU718" s="78" t="s">
        <v>117</v>
      </c>
      <c r="AV718" s="78" t="s">
        <v>117</v>
      </c>
      <c r="AW718" s="78"/>
      <c r="AX718" s="79"/>
      <c r="AY718" s="79"/>
      <c r="AZ718" s="79"/>
      <c r="BA718" s="79"/>
      <c r="BB718" s="79"/>
      <c r="BC718" s="80"/>
    </row>
    <row r="719" ht="15.75" customHeight="1">
      <c r="A719" s="46" t="s">
        <v>6204</v>
      </c>
      <c r="B719" s="78"/>
      <c r="C719" s="78">
        <v>35.0</v>
      </c>
      <c r="D719" s="78" t="s">
        <v>6205</v>
      </c>
      <c r="E719" s="78" t="s">
        <v>4312</v>
      </c>
      <c r="F719" s="78" t="str">
        <f t="shared" si="2"/>
        <v>Ndzondelelo Manqina</v>
      </c>
      <c r="G719" s="78" t="s">
        <v>1849</v>
      </c>
      <c r="H719" s="78" t="s">
        <v>6206</v>
      </c>
      <c r="I719" s="78" t="s">
        <v>163</v>
      </c>
      <c r="J719" s="78" t="s">
        <v>6207</v>
      </c>
      <c r="K719" s="46" t="s">
        <v>6208</v>
      </c>
      <c r="L719" s="78" t="s">
        <v>2535</v>
      </c>
      <c r="M719" s="78" t="s">
        <v>2536</v>
      </c>
      <c r="N719" s="78" t="s">
        <v>3</v>
      </c>
      <c r="O719" s="78" t="s">
        <v>1398</v>
      </c>
      <c r="P719" s="78"/>
      <c r="Q719" s="78" t="s">
        <v>44</v>
      </c>
      <c r="R719" s="78" t="s">
        <v>121</v>
      </c>
      <c r="S719" s="46"/>
      <c r="T719" s="46" t="s">
        <v>6209</v>
      </c>
      <c r="U719" s="46"/>
      <c r="V719" s="46"/>
      <c r="W719" s="78" t="s">
        <v>6210</v>
      </c>
      <c r="X719" s="78" t="s">
        <v>117</v>
      </c>
      <c r="Y719" s="78" t="s">
        <v>117</v>
      </c>
      <c r="Z719" s="78" t="s">
        <v>121</v>
      </c>
      <c r="AA719" s="78" t="s">
        <v>121</v>
      </c>
      <c r="AB719" s="78">
        <v>5.0</v>
      </c>
      <c r="AC719" s="78" t="s">
        <v>121</v>
      </c>
      <c r="AD719" s="78"/>
      <c r="AE719" s="78" t="s">
        <v>121</v>
      </c>
      <c r="AF719" s="78"/>
      <c r="AG719" s="78" t="s">
        <v>121</v>
      </c>
      <c r="AH719" s="78"/>
      <c r="AI719" s="78" t="s">
        <v>117</v>
      </c>
      <c r="AJ719" s="78" t="s">
        <v>121</v>
      </c>
      <c r="AK719" s="78" t="s">
        <v>117</v>
      </c>
      <c r="AL719" s="78" t="s">
        <v>137</v>
      </c>
      <c r="AM719" s="78" t="s">
        <v>138</v>
      </c>
      <c r="AN719" s="78" t="s">
        <v>121</v>
      </c>
      <c r="AO719" s="79"/>
      <c r="AP719" s="79"/>
      <c r="AQ719" s="78"/>
      <c r="AR719" s="78"/>
      <c r="AS719" s="78"/>
      <c r="AT719" s="78" t="s">
        <v>117</v>
      </c>
      <c r="AU719" s="78" t="s">
        <v>117</v>
      </c>
      <c r="AV719" s="78" t="s">
        <v>117</v>
      </c>
      <c r="AW719" s="78"/>
      <c r="AX719" s="79"/>
      <c r="AY719" s="79"/>
      <c r="AZ719" s="79"/>
      <c r="BA719" s="79"/>
      <c r="BB719" s="79"/>
      <c r="BC719" s="80"/>
    </row>
    <row r="720" ht="15.75" customHeight="1">
      <c r="A720" s="46" t="s">
        <v>6211</v>
      </c>
      <c r="B720" s="78"/>
      <c r="C720" s="78">
        <v>36.0</v>
      </c>
      <c r="D720" s="78" t="s">
        <v>3372</v>
      </c>
      <c r="E720" s="78" t="s">
        <v>6212</v>
      </c>
      <c r="F720" s="78" t="str">
        <f t="shared" si="2"/>
        <v>Thimna Manyathi</v>
      </c>
      <c r="G720" s="78" t="s">
        <v>1849</v>
      </c>
      <c r="H720" s="78" t="s">
        <v>6213</v>
      </c>
      <c r="I720" s="78" t="s">
        <v>111</v>
      </c>
      <c r="J720" s="81">
        <v>39358.0</v>
      </c>
      <c r="K720" s="46"/>
      <c r="L720" s="78" t="s">
        <v>2535</v>
      </c>
      <c r="M720" s="78" t="s">
        <v>2536</v>
      </c>
      <c r="N720" s="78" t="s">
        <v>3</v>
      </c>
      <c r="O720" s="78" t="s">
        <v>2748</v>
      </c>
      <c r="P720" s="78"/>
      <c r="Q720" s="78" t="s">
        <v>44</v>
      </c>
      <c r="R720" s="78" t="s">
        <v>121</v>
      </c>
      <c r="S720" s="46"/>
      <c r="T720" s="46" t="s">
        <v>6214</v>
      </c>
      <c r="U720" s="46" t="s">
        <v>6214</v>
      </c>
      <c r="V720" s="46" t="s">
        <v>6215</v>
      </c>
      <c r="W720" s="78" t="s">
        <v>6216</v>
      </c>
      <c r="X720" s="78" t="s">
        <v>117</v>
      </c>
      <c r="Y720" s="78" t="s">
        <v>117</v>
      </c>
      <c r="Z720" s="78" t="s">
        <v>117</v>
      </c>
      <c r="AA720" s="78" t="s">
        <v>117</v>
      </c>
      <c r="AB720" s="78">
        <v>16.0</v>
      </c>
      <c r="AC720" s="78" t="s">
        <v>117</v>
      </c>
      <c r="AD720" s="78" t="s">
        <v>884</v>
      </c>
      <c r="AE720" s="78" t="s">
        <v>117</v>
      </c>
      <c r="AF720" s="78" t="s">
        <v>23</v>
      </c>
      <c r="AG720" s="78" t="s">
        <v>117</v>
      </c>
      <c r="AH720" s="78" t="s">
        <v>6217</v>
      </c>
      <c r="AI720" s="78" t="s">
        <v>117</v>
      </c>
      <c r="AJ720" s="78" t="s">
        <v>117</v>
      </c>
      <c r="AK720" s="78" t="s">
        <v>121</v>
      </c>
      <c r="AL720" s="78" t="s">
        <v>122</v>
      </c>
      <c r="AM720" s="78" t="s">
        <v>138</v>
      </c>
      <c r="AN720" s="78" t="s">
        <v>121</v>
      </c>
      <c r="AO720" s="79"/>
      <c r="AP720" s="79"/>
      <c r="AQ720" s="78"/>
      <c r="AR720" s="78"/>
      <c r="AS720" s="78"/>
      <c r="AT720" s="78" t="s">
        <v>117</v>
      </c>
      <c r="AU720" s="78" t="s">
        <v>117</v>
      </c>
      <c r="AV720" s="78" t="s">
        <v>117</v>
      </c>
      <c r="AW720" s="78"/>
      <c r="AX720" s="79"/>
      <c r="AY720" s="79"/>
      <c r="AZ720" s="79"/>
      <c r="BA720" s="79"/>
      <c r="BB720" s="79"/>
      <c r="BC720" s="80"/>
    </row>
    <row r="721" ht="15.75" customHeight="1">
      <c r="A721" s="46" t="s">
        <v>6218</v>
      </c>
      <c r="B721" s="78"/>
      <c r="C721" s="78">
        <v>37.0</v>
      </c>
      <c r="D721" s="78" t="s">
        <v>915</v>
      </c>
      <c r="E721" s="78" t="s">
        <v>6219</v>
      </c>
      <c r="F721" s="78" t="str">
        <f t="shared" si="2"/>
        <v>Bongani Memani</v>
      </c>
      <c r="G721" s="78" t="s">
        <v>1849</v>
      </c>
      <c r="H721" s="78" t="s">
        <v>6220</v>
      </c>
      <c r="I721" s="78" t="s">
        <v>163</v>
      </c>
      <c r="J721" s="78" t="s">
        <v>1013</v>
      </c>
      <c r="K721" s="46"/>
      <c r="L721" s="78" t="s">
        <v>2535</v>
      </c>
      <c r="M721" s="78" t="s">
        <v>2536</v>
      </c>
      <c r="N721" s="78" t="s">
        <v>3</v>
      </c>
      <c r="O721" s="78" t="s">
        <v>1440</v>
      </c>
      <c r="P721" s="78"/>
      <c r="Q721" s="78" t="s">
        <v>44</v>
      </c>
      <c r="R721" s="78" t="s">
        <v>121</v>
      </c>
      <c r="S721" s="46"/>
      <c r="T721" s="46" t="s">
        <v>6221</v>
      </c>
      <c r="U721" s="46"/>
      <c r="V721" s="46" t="s">
        <v>6221</v>
      </c>
      <c r="W721" s="78" t="s">
        <v>6222</v>
      </c>
      <c r="X721" s="78" t="s">
        <v>117</v>
      </c>
      <c r="Y721" s="78" t="s">
        <v>117</v>
      </c>
      <c r="Z721" s="78" t="s">
        <v>117</v>
      </c>
      <c r="AA721" s="78" t="s">
        <v>117</v>
      </c>
      <c r="AB721" s="78">
        <v>9.0</v>
      </c>
      <c r="AC721" s="78" t="s">
        <v>117</v>
      </c>
      <c r="AD721" s="78" t="s">
        <v>6223</v>
      </c>
      <c r="AE721" s="78" t="s">
        <v>117</v>
      </c>
      <c r="AF721" s="78" t="s">
        <v>288</v>
      </c>
      <c r="AG721" s="78" t="s">
        <v>121</v>
      </c>
      <c r="AH721" s="78"/>
      <c r="AI721" s="78" t="s">
        <v>117</v>
      </c>
      <c r="AJ721" s="78" t="s">
        <v>121</v>
      </c>
      <c r="AK721" s="78" t="s">
        <v>121</v>
      </c>
      <c r="AL721" s="78" t="s">
        <v>122</v>
      </c>
      <c r="AM721" s="78" t="s">
        <v>221</v>
      </c>
      <c r="AN721" s="78" t="s">
        <v>117</v>
      </c>
      <c r="AO721" s="78" t="s">
        <v>23</v>
      </c>
      <c r="AP721" s="79"/>
      <c r="AQ721" s="78"/>
      <c r="AR721" s="78"/>
      <c r="AS721" s="78"/>
      <c r="AT721" s="78" t="s">
        <v>117</v>
      </c>
      <c r="AU721" s="78" t="s">
        <v>117</v>
      </c>
      <c r="AV721" s="78" t="s">
        <v>117</v>
      </c>
      <c r="AW721" s="78"/>
      <c r="AX721" s="79"/>
      <c r="AY721" s="79"/>
      <c r="AZ721" s="79"/>
      <c r="BA721" s="79"/>
      <c r="BB721" s="79"/>
      <c r="BC721" s="80"/>
    </row>
    <row r="722" ht="15.75" customHeight="1">
      <c r="A722" s="46" t="s">
        <v>6224</v>
      </c>
      <c r="B722" s="78"/>
      <c r="C722" s="78">
        <v>37.0</v>
      </c>
      <c r="D722" s="78" t="s">
        <v>6225</v>
      </c>
      <c r="E722" s="78" t="s">
        <v>6226</v>
      </c>
      <c r="F722" s="78" t="str">
        <f t="shared" si="2"/>
        <v>Oyisa Zukhanye Mnuna</v>
      </c>
      <c r="G722" s="78" t="s">
        <v>1849</v>
      </c>
      <c r="H722" s="78" t="s">
        <v>6227</v>
      </c>
      <c r="I722" s="78" t="s">
        <v>163</v>
      </c>
      <c r="J722" s="78" t="s">
        <v>810</v>
      </c>
      <c r="K722" s="46"/>
      <c r="L722" s="78" t="s">
        <v>2535</v>
      </c>
      <c r="M722" s="78" t="s">
        <v>2536</v>
      </c>
      <c r="N722" s="78" t="s">
        <v>3</v>
      </c>
      <c r="O722" s="78" t="s">
        <v>1398</v>
      </c>
      <c r="P722" s="78"/>
      <c r="Q722" s="78" t="s">
        <v>44</v>
      </c>
      <c r="R722" s="78" t="s">
        <v>121</v>
      </c>
      <c r="S722" s="46"/>
      <c r="T722" s="46" t="s">
        <v>6228</v>
      </c>
      <c r="U722" s="46"/>
      <c r="V722" s="46" t="s">
        <v>6229</v>
      </c>
      <c r="W722" s="78" t="s">
        <v>6230</v>
      </c>
      <c r="X722" s="78" t="s">
        <v>117</v>
      </c>
      <c r="Y722" s="78" t="s">
        <v>117</v>
      </c>
      <c r="Z722" s="78" t="s">
        <v>117</v>
      </c>
      <c r="AA722" s="78" t="s">
        <v>121</v>
      </c>
      <c r="AB722" s="78">
        <v>6.0</v>
      </c>
      <c r="AC722" s="78" t="s">
        <v>121</v>
      </c>
      <c r="AD722" s="78"/>
      <c r="AE722" s="78" t="s">
        <v>121</v>
      </c>
      <c r="AF722" s="78"/>
      <c r="AG722" s="78" t="s">
        <v>121</v>
      </c>
      <c r="AH722" s="78"/>
      <c r="AI722" s="78" t="s">
        <v>117</v>
      </c>
      <c r="AJ722" s="78" t="s">
        <v>121</v>
      </c>
      <c r="AK722" s="78" t="s">
        <v>117</v>
      </c>
      <c r="AL722" s="78" t="s">
        <v>137</v>
      </c>
      <c r="AM722" s="78" t="s">
        <v>123</v>
      </c>
      <c r="AN722" s="78" t="s">
        <v>121</v>
      </c>
      <c r="AO722" s="79"/>
      <c r="AP722" s="79"/>
      <c r="AQ722" s="78"/>
      <c r="AR722" s="78"/>
      <c r="AS722" s="78"/>
      <c r="AT722" s="78" t="s">
        <v>117</v>
      </c>
      <c r="AU722" s="78" t="s">
        <v>117</v>
      </c>
      <c r="AV722" s="78" t="s">
        <v>117</v>
      </c>
      <c r="AW722" s="78"/>
      <c r="AX722" s="79"/>
      <c r="AY722" s="79"/>
      <c r="AZ722" s="79"/>
      <c r="BA722" s="79"/>
      <c r="BB722" s="79"/>
      <c r="BC722" s="80"/>
    </row>
    <row r="723" ht="15.75" customHeight="1">
      <c r="A723" s="46" t="s">
        <v>6231</v>
      </c>
      <c r="B723" s="78"/>
      <c r="C723" s="78">
        <v>35.0</v>
      </c>
      <c r="D723" s="78" t="s">
        <v>1749</v>
      </c>
      <c r="E723" s="78" t="s">
        <v>6232</v>
      </c>
      <c r="F723" s="78" t="str">
        <f t="shared" si="2"/>
        <v>Likhaya Ncanywa</v>
      </c>
      <c r="G723" s="78" t="s">
        <v>1849</v>
      </c>
      <c r="H723" s="78" t="s">
        <v>6233</v>
      </c>
      <c r="I723" s="78" t="s">
        <v>163</v>
      </c>
      <c r="J723" s="78" t="s">
        <v>6234</v>
      </c>
      <c r="K723" s="46"/>
      <c r="L723" s="78" t="s">
        <v>2535</v>
      </c>
      <c r="M723" s="78" t="s">
        <v>2536</v>
      </c>
      <c r="N723" s="78" t="s">
        <v>3</v>
      </c>
      <c r="O723" s="78" t="s">
        <v>175</v>
      </c>
      <c r="P723" s="78"/>
      <c r="Q723" s="78" t="s">
        <v>44</v>
      </c>
      <c r="R723" s="78" t="s">
        <v>121</v>
      </c>
      <c r="S723" s="46"/>
      <c r="T723" s="46" t="s">
        <v>6235</v>
      </c>
      <c r="U723" s="46"/>
      <c r="V723" s="46" t="s">
        <v>6236</v>
      </c>
      <c r="W723" s="78" t="s">
        <v>6237</v>
      </c>
      <c r="X723" s="78" t="s">
        <v>117</v>
      </c>
      <c r="Y723" s="78" t="s">
        <v>117</v>
      </c>
      <c r="Z723" s="78" t="s">
        <v>117</v>
      </c>
      <c r="AA723" s="78" t="s">
        <v>117</v>
      </c>
      <c r="AB723" s="78">
        <v>5.0</v>
      </c>
      <c r="AC723" s="78" t="s">
        <v>121</v>
      </c>
      <c r="AD723" s="78"/>
      <c r="AE723" s="78" t="s">
        <v>117</v>
      </c>
      <c r="AF723" s="78" t="s">
        <v>6238</v>
      </c>
      <c r="AG723" s="78" t="s">
        <v>121</v>
      </c>
      <c r="AH723" s="78"/>
      <c r="AI723" s="78" t="s">
        <v>117</v>
      </c>
      <c r="AJ723" s="78" t="s">
        <v>117</v>
      </c>
      <c r="AK723" s="78" t="s">
        <v>117</v>
      </c>
      <c r="AL723" s="78" t="s">
        <v>137</v>
      </c>
      <c r="AM723" s="78" t="s">
        <v>123</v>
      </c>
      <c r="AN723" s="78" t="s">
        <v>121</v>
      </c>
      <c r="AO723" s="79"/>
      <c r="AP723" s="79"/>
      <c r="AQ723" s="78"/>
      <c r="AR723" s="78"/>
      <c r="AS723" s="78"/>
      <c r="AT723" s="78" t="s">
        <v>117</v>
      </c>
      <c r="AU723" s="78" t="s">
        <v>117</v>
      </c>
      <c r="AV723" s="78" t="s">
        <v>117</v>
      </c>
      <c r="AW723" s="78"/>
      <c r="AX723" s="79"/>
      <c r="AY723" s="79"/>
      <c r="AZ723" s="79"/>
      <c r="BA723" s="79"/>
      <c r="BB723" s="79"/>
      <c r="BC723" s="80"/>
    </row>
    <row r="724" ht="15.75" customHeight="1">
      <c r="A724" s="46" t="s">
        <v>6239</v>
      </c>
      <c r="B724" s="78"/>
      <c r="C724" s="78">
        <v>35.0</v>
      </c>
      <c r="D724" s="78" t="s">
        <v>833</v>
      </c>
      <c r="E724" s="78" t="s">
        <v>6240</v>
      </c>
      <c r="F724" s="78" t="str">
        <f t="shared" si="2"/>
        <v>Ayabulela Nyembezi</v>
      </c>
      <c r="G724" s="78" t="s">
        <v>1849</v>
      </c>
      <c r="H724" s="78" t="s">
        <v>6241</v>
      </c>
      <c r="I724" s="78" t="s">
        <v>163</v>
      </c>
      <c r="J724" s="78"/>
      <c r="K724" s="46" t="s">
        <v>6242</v>
      </c>
      <c r="L724" s="78" t="s">
        <v>2535</v>
      </c>
      <c r="M724" s="78" t="s">
        <v>2536</v>
      </c>
      <c r="N724" s="78" t="s">
        <v>3</v>
      </c>
      <c r="O724" s="78" t="s">
        <v>1440</v>
      </c>
      <c r="P724" s="78"/>
      <c r="Q724" s="78" t="s">
        <v>44</v>
      </c>
      <c r="R724" s="78" t="s">
        <v>121</v>
      </c>
      <c r="S724" s="46"/>
      <c r="T724" s="46" t="s">
        <v>6243</v>
      </c>
      <c r="U724" s="46"/>
      <c r="V724" s="46" t="s">
        <v>6244</v>
      </c>
      <c r="W724" s="78" t="s">
        <v>6245</v>
      </c>
      <c r="X724" s="78" t="s">
        <v>117</v>
      </c>
      <c r="Y724" s="78" t="s">
        <v>117</v>
      </c>
      <c r="Z724" s="78" t="s">
        <v>121</v>
      </c>
      <c r="AA724" s="78" t="s">
        <v>121</v>
      </c>
      <c r="AB724" s="78">
        <v>6.0</v>
      </c>
      <c r="AC724" s="78" t="s">
        <v>117</v>
      </c>
      <c r="AD724" s="78" t="s">
        <v>980</v>
      </c>
      <c r="AE724" s="78" t="s">
        <v>121</v>
      </c>
      <c r="AF724" s="78"/>
      <c r="AG724" s="78" t="s">
        <v>121</v>
      </c>
      <c r="AH724" s="78"/>
      <c r="AI724" s="78" t="s">
        <v>117</v>
      </c>
      <c r="AJ724" s="78" t="s">
        <v>121</v>
      </c>
      <c r="AK724" s="78" t="s">
        <v>117</v>
      </c>
      <c r="AL724" s="78" t="s">
        <v>137</v>
      </c>
      <c r="AM724" s="78" t="s">
        <v>123</v>
      </c>
      <c r="AN724" s="78" t="s">
        <v>121</v>
      </c>
      <c r="AO724" s="79"/>
      <c r="AP724" s="79"/>
      <c r="AQ724" s="78"/>
      <c r="AR724" s="78"/>
      <c r="AS724" s="78"/>
      <c r="AT724" s="78" t="s">
        <v>117</v>
      </c>
      <c r="AU724" s="78" t="s">
        <v>117</v>
      </c>
      <c r="AV724" s="78" t="s">
        <v>117</v>
      </c>
      <c r="AW724" s="78"/>
      <c r="AX724" s="79"/>
      <c r="AY724" s="79"/>
      <c r="AZ724" s="79"/>
      <c r="BA724" s="79"/>
      <c r="BB724" s="79"/>
      <c r="BC724" s="80"/>
    </row>
    <row r="725" ht="15.75" customHeight="1">
      <c r="A725" s="46" t="s">
        <v>6246</v>
      </c>
      <c r="B725" s="78"/>
      <c r="C725" s="78">
        <v>36.0</v>
      </c>
      <c r="D725" s="78" t="s">
        <v>1986</v>
      </c>
      <c r="E725" s="78" t="s">
        <v>6247</v>
      </c>
      <c r="F725" s="78" t="str">
        <f t="shared" si="2"/>
        <v>Liyema Peyi</v>
      </c>
      <c r="G725" s="78" t="s">
        <v>1849</v>
      </c>
      <c r="H725" s="78" t="s">
        <v>6248</v>
      </c>
      <c r="I725" s="78" t="s">
        <v>163</v>
      </c>
      <c r="J725" s="78" t="s">
        <v>6249</v>
      </c>
      <c r="K725" s="46" t="s">
        <v>6250</v>
      </c>
      <c r="L725" s="78" t="s">
        <v>2535</v>
      </c>
      <c r="M725" s="78" t="s">
        <v>2536</v>
      </c>
      <c r="N725" s="78" t="s">
        <v>3</v>
      </c>
      <c r="O725" s="78" t="s">
        <v>1440</v>
      </c>
      <c r="P725" s="78"/>
      <c r="Q725" s="78" t="s">
        <v>44</v>
      </c>
      <c r="R725" s="78" t="s">
        <v>121</v>
      </c>
      <c r="S725" s="46"/>
      <c r="T725" s="46" t="s">
        <v>6251</v>
      </c>
      <c r="U725" s="46"/>
      <c r="V725" s="46" t="s">
        <v>6251</v>
      </c>
      <c r="W725" s="78">
        <v>18115.0</v>
      </c>
      <c r="X725" s="78" t="s">
        <v>117</v>
      </c>
      <c r="Y725" s="78" t="s">
        <v>117</v>
      </c>
      <c r="Z725" s="78" t="s">
        <v>117</v>
      </c>
      <c r="AA725" s="78" t="s">
        <v>117</v>
      </c>
      <c r="AB725" s="78">
        <v>8.0</v>
      </c>
      <c r="AC725" s="78" t="s">
        <v>117</v>
      </c>
      <c r="AD725" s="78" t="s">
        <v>4303</v>
      </c>
      <c r="AE725" s="78" t="s">
        <v>121</v>
      </c>
      <c r="AF725" s="78"/>
      <c r="AG725" s="78" t="s">
        <v>117</v>
      </c>
      <c r="AH725" s="78"/>
      <c r="AI725" s="78" t="s">
        <v>117</v>
      </c>
      <c r="AJ725" s="78" t="s">
        <v>121</v>
      </c>
      <c r="AK725" s="78" t="s">
        <v>117</v>
      </c>
      <c r="AL725" s="78" t="s">
        <v>137</v>
      </c>
      <c r="AM725" s="78" t="s">
        <v>138</v>
      </c>
      <c r="AN725" s="78" t="s">
        <v>121</v>
      </c>
      <c r="AO725" s="79"/>
      <c r="AP725" s="79"/>
      <c r="AQ725" s="78"/>
      <c r="AR725" s="78"/>
      <c r="AS725" s="78"/>
      <c r="AT725" s="78" t="s">
        <v>117</v>
      </c>
      <c r="AU725" s="78" t="s">
        <v>117</v>
      </c>
      <c r="AV725" s="78" t="s">
        <v>117</v>
      </c>
      <c r="AW725" s="78"/>
      <c r="AX725" s="79"/>
      <c r="AY725" s="79"/>
      <c r="AZ725" s="79"/>
      <c r="BA725" s="79"/>
      <c r="BB725" s="79"/>
      <c r="BC725" s="80"/>
    </row>
    <row r="726" ht="15.75" customHeight="1">
      <c r="A726" s="46" t="s">
        <v>6252</v>
      </c>
      <c r="B726" s="78"/>
      <c r="C726" s="78">
        <v>36.0</v>
      </c>
      <c r="D726" s="78" t="s">
        <v>6253</v>
      </c>
      <c r="E726" s="78" t="s">
        <v>6254</v>
      </c>
      <c r="F726" s="78" t="str">
        <f t="shared" si="2"/>
        <v>Usisipho Sifo</v>
      </c>
      <c r="G726" s="78" t="s">
        <v>1849</v>
      </c>
      <c r="H726" s="78" t="s">
        <v>6255</v>
      </c>
      <c r="I726" s="78" t="s">
        <v>111</v>
      </c>
      <c r="J726" s="81">
        <v>38838.0</v>
      </c>
      <c r="K726" s="46"/>
      <c r="L726" s="78" t="s">
        <v>2535</v>
      </c>
      <c r="M726" s="78" t="s">
        <v>2536</v>
      </c>
      <c r="N726" s="78" t="s">
        <v>3</v>
      </c>
      <c r="O726" s="78" t="s">
        <v>1440</v>
      </c>
      <c r="P726" s="78"/>
      <c r="Q726" s="78" t="s">
        <v>44</v>
      </c>
      <c r="R726" s="78" t="s">
        <v>121</v>
      </c>
      <c r="S726" s="46"/>
      <c r="T726" s="46" t="s">
        <v>6256</v>
      </c>
      <c r="U726" s="46" t="s">
        <v>6256</v>
      </c>
      <c r="V726" s="46" t="s">
        <v>6257</v>
      </c>
      <c r="W726" s="78" t="s">
        <v>6258</v>
      </c>
      <c r="X726" s="78" t="s">
        <v>117</v>
      </c>
      <c r="Y726" s="78" t="s">
        <v>121</v>
      </c>
      <c r="Z726" s="78" t="s">
        <v>117</v>
      </c>
      <c r="AA726" s="78" t="s">
        <v>121</v>
      </c>
      <c r="AB726" s="78">
        <v>7.0</v>
      </c>
      <c r="AC726" s="78" t="s">
        <v>121</v>
      </c>
      <c r="AD726" s="78"/>
      <c r="AE726" s="78" t="s">
        <v>121</v>
      </c>
      <c r="AF726" s="78"/>
      <c r="AG726" s="78" t="s">
        <v>121</v>
      </c>
      <c r="AH726" s="78"/>
      <c r="AI726" s="78" t="s">
        <v>117</v>
      </c>
      <c r="AJ726" s="78" t="s">
        <v>121</v>
      </c>
      <c r="AK726" s="78" t="s">
        <v>117</v>
      </c>
      <c r="AL726" s="78" t="s">
        <v>137</v>
      </c>
      <c r="AM726" s="78" t="s">
        <v>138</v>
      </c>
      <c r="AN726" s="78" t="s">
        <v>117</v>
      </c>
      <c r="AO726" s="78" t="s">
        <v>6259</v>
      </c>
      <c r="AP726" s="79"/>
      <c r="AQ726" s="78"/>
      <c r="AR726" s="78"/>
      <c r="AS726" s="78"/>
      <c r="AT726" s="78" t="s">
        <v>117</v>
      </c>
      <c r="AU726" s="78" t="s">
        <v>117</v>
      </c>
      <c r="AV726" s="78" t="s">
        <v>117</v>
      </c>
      <c r="AW726" s="78"/>
      <c r="AX726" s="79"/>
      <c r="AY726" s="79"/>
      <c r="AZ726" s="79"/>
      <c r="BA726" s="79"/>
      <c r="BB726" s="79"/>
      <c r="BC726" s="80"/>
    </row>
    <row r="727" ht="15.75" customHeight="1">
      <c r="A727" s="46" t="s">
        <v>6260</v>
      </c>
      <c r="B727" s="78"/>
      <c r="C727" s="78">
        <v>35.0</v>
      </c>
      <c r="D727" s="78" t="s">
        <v>1167</v>
      </c>
      <c r="E727" s="78" t="s">
        <v>6261</v>
      </c>
      <c r="F727" s="78" t="str">
        <f t="shared" si="2"/>
        <v>Hlumelo Simon</v>
      </c>
      <c r="G727" s="78" t="s">
        <v>1849</v>
      </c>
      <c r="H727" s="78" t="s">
        <v>6262</v>
      </c>
      <c r="I727" s="78" t="s">
        <v>163</v>
      </c>
      <c r="J727" s="78" t="s">
        <v>3474</v>
      </c>
      <c r="K727" s="46"/>
      <c r="L727" s="78" t="s">
        <v>2535</v>
      </c>
      <c r="M727" s="78" t="s">
        <v>2536</v>
      </c>
      <c r="N727" s="78" t="s">
        <v>3</v>
      </c>
      <c r="O727" s="78" t="s">
        <v>1440</v>
      </c>
      <c r="P727" s="78"/>
      <c r="Q727" s="78" t="s">
        <v>44</v>
      </c>
      <c r="R727" s="78" t="s">
        <v>121</v>
      </c>
      <c r="S727" s="46"/>
      <c r="T727" s="46" t="s">
        <v>6263</v>
      </c>
      <c r="U727" s="46" t="s">
        <v>6264</v>
      </c>
      <c r="V727" s="46" t="s">
        <v>6265</v>
      </c>
      <c r="W727" s="78" t="s">
        <v>6266</v>
      </c>
      <c r="X727" s="78" t="s">
        <v>117</v>
      </c>
      <c r="Y727" s="78" t="s">
        <v>121</v>
      </c>
      <c r="Z727" s="78" t="s">
        <v>117</v>
      </c>
      <c r="AA727" s="78" t="s">
        <v>121</v>
      </c>
      <c r="AB727" s="78">
        <v>3.0</v>
      </c>
      <c r="AC727" s="78" t="s">
        <v>117</v>
      </c>
      <c r="AD727" s="78" t="s">
        <v>6267</v>
      </c>
      <c r="AE727" s="78" t="s">
        <v>121</v>
      </c>
      <c r="AF727" s="78"/>
      <c r="AG727" s="78" t="s">
        <v>117</v>
      </c>
      <c r="AH727" s="78" t="s">
        <v>1694</v>
      </c>
      <c r="AI727" s="78" t="s">
        <v>117</v>
      </c>
      <c r="AJ727" s="78" t="s">
        <v>121</v>
      </c>
      <c r="AK727" s="78" t="s">
        <v>117</v>
      </c>
      <c r="AL727" s="78" t="s">
        <v>122</v>
      </c>
      <c r="AM727" s="78" t="s">
        <v>123</v>
      </c>
      <c r="AN727" s="78" t="s">
        <v>121</v>
      </c>
      <c r="AO727" s="79"/>
      <c r="AP727" s="79"/>
      <c r="AQ727" s="78"/>
      <c r="AR727" s="78"/>
      <c r="AS727" s="78"/>
      <c r="AT727" s="78" t="s">
        <v>117</v>
      </c>
      <c r="AU727" s="78" t="s">
        <v>117</v>
      </c>
      <c r="AV727" s="78" t="s">
        <v>117</v>
      </c>
      <c r="AW727" s="78"/>
      <c r="AX727" s="79"/>
      <c r="AY727" s="79"/>
      <c r="AZ727" s="79"/>
      <c r="BA727" s="79"/>
      <c r="BB727" s="79"/>
      <c r="BC727" s="80"/>
    </row>
    <row r="728" ht="15.75" customHeight="1">
      <c r="A728" s="46" t="s">
        <v>6268</v>
      </c>
      <c r="B728" s="78"/>
      <c r="C728" s="78">
        <v>35.0</v>
      </c>
      <c r="D728" s="78" t="s">
        <v>6269</v>
      </c>
      <c r="E728" s="78" t="s">
        <v>6270</v>
      </c>
      <c r="F728" s="78" t="str">
        <f t="shared" si="2"/>
        <v>Usenathi Bakawuli</v>
      </c>
      <c r="G728" s="78" t="s">
        <v>1849</v>
      </c>
      <c r="H728" s="78" t="s">
        <v>6271</v>
      </c>
      <c r="I728" s="78" t="s">
        <v>111</v>
      </c>
      <c r="J728" s="78"/>
      <c r="K728" s="46"/>
      <c r="L728" s="78" t="s">
        <v>617</v>
      </c>
      <c r="M728" s="78" t="s">
        <v>115</v>
      </c>
      <c r="N728" s="78" t="s">
        <v>3</v>
      </c>
      <c r="O728" s="78" t="s">
        <v>618</v>
      </c>
      <c r="P728" s="78"/>
      <c r="Q728" s="78" t="s">
        <v>44</v>
      </c>
      <c r="R728" s="78" t="s">
        <v>121</v>
      </c>
      <c r="S728" s="46"/>
      <c r="T728" s="46" t="s">
        <v>6272</v>
      </c>
      <c r="U728" s="46"/>
      <c r="V728" s="46" t="s">
        <v>6273</v>
      </c>
      <c r="W728" s="78" t="s">
        <v>6274</v>
      </c>
      <c r="X728" s="78" t="s">
        <v>117</v>
      </c>
      <c r="Y728" s="78" t="s">
        <v>117</v>
      </c>
      <c r="Z728" s="78" t="s">
        <v>117</v>
      </c>
      <c r="AA728" s="78" t="s">
        <v>117</v>
      </c>
      <c r="AB728" s="78">
        <v>3.0</v>
      </c>
      <c r="AC728" s="78" t="s">
        <v>121</v>
      </c>
      <c r="AD728" s="78" t="s">
        <v>122</v>
      </c>
      <c r="AE728" s="78" t="s">
        <v>121</v>
      </c>
      <c r="AF728" s="78" t="s">
        <v>122</v>
      </c>
      <c r="AG728" s="78" t="s">
        <v>121</v>
      </c>
      <c r="AH728" s="78" t="s">
        <v>122</v>
      </c>
      <c r="AI728" s="78" t="s">
        <v>117</v>
      </c>
      <c r="AJ728" s="78" t="s">
        <v>117</v>
      </c>
      <c r="AK728" s="78" t="s">
        <v>117</v>
      </c>
      <c r="AL728" s="78" t="s">
        <v>137</v>
      </c>
      <c r="AM728" s="78" t="s">
        <v>138</v>
      </c>
      <c r="AN728" s="78" t="s">
        <v>121</v>
      </c>
      <c r="AO728" s="79"/>
      <c r="AP728" s="79"/>
      <c r="AQ728" s="78" t="s">
        <v>237</v>
      </c>
      <c r="AR728" s="78" t="s">
        <v>406</v>
      </c>
      <c r="AS728" s="78" t="s">
        <v>982</v>
      </c>
      <c r="AT728" s="78" t="s">
        <v>117</v>
      </c>
      <c r="AU728" s="78" t="s">
        <v>117</v>
      </c>
      <c r="AV728" s="78" t="s">
        <v>121</v>
      </c>
      <c r="AW728" s="78"/>
      <c r="AX728" s="79"/>
      <c r="AY728" s="79"/>
      <c r="AZ728" s="79"/>
      <c r="BA728" s="79"/>
      <c r="BB728" s="79"/>
      <c r="BC728" s="80"/>
    </row>
    <row r="729" ht="15.75" customHeight="1">
      <c r="A729" s="46" t="s">
        <v>6275</v>
      </c>
      <c r="B729" s="78"/>
      <c r="C729" s="78">
        <v>44.0</v>
      </c>
      <c r="D729" s="78" t="s">
        <v>6276</v>
      </c>
      <c r="E729" s="78" t="s">
        <v>6277</v>
      </c>
      <c r="F729" s="78" t="str">
        <f t="shared" si="2"/>
        <v>Piwe Besi</v>
      </c>
      <c r="G729" s="78" t="s">
        <v>1849</v>
      </c>
      <c r="H729" s="78" t="s">
        <v>6278</v>
      </c>
      <c r="I729" s="78" t="s">
        <v>111</v>
      </c>
      <c r="J729" s="78" t="s">
        <v>4075</v>
      </c>
      <c r="K729" s="83" t="s">
        <v>6279</v>
      </c>
      <c r="L729" s="78" t="s">
        <v>617</v>
      </c>
      <c r="M729" s="78" t="s">
        <v>115</v>
      </c>
      <c r="N729" s="78" t="s">
        <v>3</v>
      </c>
      <c r="O729" s="78" t="s">
        <v>400</v>
      </c>
      <c r="P729" s="78"/>
      <c r="Q729" s="78" t="s">
        <v>44</v>
      </c>
      <c r="R729" s="78" t="s">
        <v>121</v>
      </c>
      <c r="S729" s="46"/>
      <c r="T729" s="46" t="s">
        <v>6280</v>
      </c>
      <c r="U729" s="46"/>
      <c r="V729" s="46" t="s">
        <v>6281</v>
      </c>
      <c r="W729" s="78" t="s">
        <v>6282</v>
      </c>
      <c r="X729" s="78" t="s">
        <v>117</v>
      </c>
      <c r="Y729" s="78" t="s">
        <v>117</v>
      </c>
      <c r="Z729" s="78" t="s">
        <v>117</v>
      </c>
      <c r="AA729" s="78" t="s">
        <v>121</v>
      </c>
      <c r="AB729" s="78">
        <v>3.0</v>
      </c>
      <c r="AC729" s="78" t="s">
        <v>117</v>
      </c>
      <c r="AD729" s="78" t="s">
        <v>6283</v>
      </c>
      <c r="AE729" s="78" t="s">
        <v>117</v>
      </c>
      <c r="AF729" s="78" t="s">
        <v>6284</v>
      </c>
      <c r="AG729" s="78" t="s">
        <v>121</v>
      </c>
      <c r="AH729" s="78" t="s">
        <v>122</v>
      </c>
      <c r="AI729" s="78" t="s">
        <v>117</v>
      </c>
      <c r="AJ729" s="78" t="s">
        <v>121</v>
      </c>
      <c r="AK729" s="78" t="s">
        <v>121</v>
      </c>
      <c r="AL729" s="78" t="s">
        <v>122</v>
      </c>
      <c r="AM729" s="78" t="s">
        <v>123</v>
      </c>
      <c r="AN729" s="78" t="s">
        <v>117</v>
      </c>
      <c r="AO729" s="78" t="s">
        <v>6285</v>
      </c>
      <c r="AP729" s="79"/>
      <c r="AQ729" s="78" t="s">
        <v>156</v>
      </c>
      <c r="AR729" s="78" t="s">
        <v>406</v>
      </c>
      <c r="AS729" s="78" t="s">
        <v>237</v>
      </c>
      <c r="AT729" s="78" t="s">
        <v>117</v>
      </c>
      <c r="AU729" s="78" t="s">
        <v>117</v>
      </c>
      <c r="AV729" s="78" t="s">
        <v>117</v>
      </c>
      <c r="AW729" s="78"/>
      <c r="AX729" s="79"/>
      <c r="AY729" s="79"/>
      <c r="AZ729" s="79"/>
      <c r="BA729" s="79"/>
      <c r="BB729" s="79"/>
      <c r="BC729" s="80"/>
    </row>
    <row r="730" ht="15.75" customHeight="1">
      <c r="A730" s="46" t="s">
        <v>6286</v>
      </c>
      <c r="B730" s="78"/>
      <c r="C730" s="78">
        <v>39.0</v>
      </c>
      <c r="D730" s="78" t="s">
        <v>6287</v>
      </c>
      <c r="E730" s="78" t="s">
        <v>6288</v>
      </c>
      <c r="F730" s="78" t="str">
        <f t="shared" si="2"/>
        <v>Achumile Bill</v>
      </c>
      <c r="G730" s="78" t="s">
        <v>1849</v>
      </c>
      <c r="H730" s="78" t="s">
        <v>6289</v>
      </c>
      <c r="I730" s="78" t="s">
        <v>163</v>
      </c>
      <c r="J730" s="78" t="s">
        <v>6290</v>
      </c>
      <c r="K730" s="83" t="s">
        <v>6291</v>
      </c>
      <c r="L730" s="78" t="s">
        <v>617</v>
      </c>
      <c r="M730" s="78" t="s">
        <v>115</v>
      </c>
      <c r="N730" s="78" t="s">
        <v>3</v>
      </c>
      <c r="O730" s="78" t="s">
        <v>618</v>
      </c>
      <c r="P730" s="78"/>
      <c r="Q730" s="78" t="s">
        <v>44</v>
      </c>
      <c r="R730" s="78" t="s">
        <v>121</v>
      </c>
      <c r="S730" s="46"/>
      <c r="T730" s="46" t="s">
        <v>6292</v>
      </c>
      <c r="U730" s="46"/>
      <c r="V730" s="46" t="s">
        <v>6293</v>
      </c>
      <c r="W730" s="78" t="s">
        <v>6294</v>
      </c>
      <c r="X730" s="78" t="s">
        <v>117</v>
      </c>
      <c r="Y730" s="78" t="s">
        <v>121</v>
      </c>
      <c r="Z730" s="78" t="s">
        <v>117</v>
      </c>
      <c r="AA730" s="78" t="s">
        <v>121</v>
      </c>
      <c r="AB730" s="78">
        <v>7.0</v>
      </c>
      <c r="AC730" s="78" t="s">
        <v>121</v>
      </c>
      <c r="AD730" s="78" t="s">
        <v>122</v>
      </c>
      <c r="AE730" s="78" t="s">
        <v>121</v>
      </c>
      <c r="AF730" s="78" t="s">
        <v>122</v>
      </c>
      <c r="AG730" s="78" t="s">
        <v>117</v>
      </c>
      <c r="AH730" s="78"/>
      <c r="AI730" s="78" t="s">
        <v>117</v>
      </c>
      <c r="AJ730" s="78" t="s">
        <v>121</v>
      </c>
      <c r="AK730" s="78" t="s">
        <v>121</v>
      </c>
      <c r="AL730" s="78" t="s">
        <v>122</v>
      </c>
      <c r="AM730" s="78" t="s">
        <v>138</v>
      </c>
      <c r="AN730" s="78" t="s">
        <v>117</v>
      </c>
      <c r="AO730" s="78" t="s">
        <v>6295</v>
      </c>
      <c r="AP730" s="79"/>
      <c r="AQ730" s="78" t="s">
        <v>6296</v>
      </c>
      <c r="AR730" s="78" t="s">
        <v>2488</v>
      </c>
      <c r="AS730" s="78" t="s">
        <v>139</v>
      </c>
      <c r="AT730" s="78" t="s">
        <v>117</v>
      </c>
      <c r="AU730" s="78" t="s">
        <v>117</v>
      </c>
      <c r="AV730" s="78" t="s">
        <v>117</v>
      </c>
      <c r="AW730" s="78"/>
      <c r="AX730" s="79"/>
      <c r="AY730" s="79"/>
      <c r="AZ730" s="79"/>
      <c r="BA730" s="79"/>
      <c r="BB730" s="79"/>
      <c r="BC730" s="80"/>
    </row>
    <row r="731" ht="15.75" customHeight="1">
      <c r="A731" s="46" t="s">
        <v>6297</v>
      </c>
      <c r="B731" s="78"/>
      <c r="C731" s="78">
        <v>34.0</v>
      </c>
      <c r="D731" s="78" t="s">
        <v>6298</v>
      </c>
      <c r="E731" s="78" t="s">
        <v>6288</v>
      </c>
      <c r="F731" s="78" t="str">
        <f t="shared" si="2"/>
        <v>Lulamela Bill</v>
      </c>
      <c r="G731" s="78" t="s">
        <v>1849</v>
      </c>
      <c r="H731" s="78" t="s">
        <v>6299</v>
      </c>
      <c r="I731" s="78" t="s">
        <v>163</v>
      </c>
      <c r="J731" s="81">
        <v>39175.0</v>
      </c>
      <c r="K731" s="83" t="s">
        <v>6300</v>
      </c>
      <c r="L731" s="78" t="s">
        <v>617</v>
      </c>
      <c r="M731" s="78" t="s">
        <v>115</v>
      </c>
      <c r="N731" s="78" t="s">
        <v>3</v>
      </c>
      <c r="O731" s="78" t="s">
        <v>1398</v>
      </c>
      <c r="P731" s="78"/>
      <c r="Q731" s="78" t="s">
        <v>44</v>
      </c>
      <c r="R731" s="78" t="s">
        <v>121</v>
      </c>
      <c r="S731" s="46"/>
      <c r="T731" s="46" t="s">
        <v>6301</v>
      </c>
      <c r="U731" s="46"/>
      <c r="V731" s="46"/>
      <c r="W731" s="78" t="s">
        <v>6302</v>
      </c>
      <c r="X731" s="78" t="s">
        <v>121</v>
      </c>
      <c r="Y731" s="78" t="s">
        <v>121</v>
      </c>
      <c r="Z731" s="78" t="s">
        <v>121</v>
      </c>
      <c r="AA731" s="78" t="s">
        <v>121</v>
      </c>
      <c r="AB731" s="78">
        <v>5.0</v>
      </c>
      <c r="AC731" s="78" t="s">
        <v>121</v>
      </c>
      <c r="AD731" s="78" t="s">
        <v>122</v>
      </c>
      <c r="AE731" s="78" t="s">
        <v>121</v>
      </c>
      <c r="AF731" s="78" t="s">
        <v>122</v>
      </c>
      <c r="AG731" s="78" t="s">
        <v>121</v>
      </c>
      <c r="AH731" s="78" t="s">
        <v>122</v>
      </c>
      <c r="AI731" s="78" t="s">
        <v>121</v>
      </c>
      <c r="AJ731" s="78" t="s">
        <v>121</v>
      </c>
      <c r="AK731" s="78" t="s">
        <v>117</v>
      </c>
      <c r="AL731" s="78" t="s">
        <v>137</v>
      </c>
      <c r="AM731" s="78" t="s">
        <v>138</v>
      </c>
      <c r="AN731" s="78" t="s">
        <v>117</v>
      </c>
      <c r="AO731" s="78" t="s">
        <v>23</v>
      </c>
      <c r="AP731" s="79"/>
      <c r="AQ731" s="78" t="s">
        <v>139</v>
      </c>
      <c r="AR731" s="78" t="s">
        <v>404</v>
      </c>
      <c r="AS731" s="78" t="s">
        <v>237</v>
      </c>
      <c r="AT731" s="78" t="s">
        <v>117</v>
      </c>
      <c r="AU731" s="78" t="s">
        <v>117</v>
      </c>
      <c r="AV731" s="78" t="s">
        <v>117</v>
      </c>
      <c r="AW731" s="78"/>
      <c r="AX731" s="79"/>
      <c r="AY731" s="79"/>
      <c r="AZ731" s="79"/>
      <c r="BA731" s="79"/>
      <c r="BB731" s="79"/>
      <c r="BC731" s="80"/>
    </row>
    <row r="732" ht="15.75" customHeight="1">
      <c r="A732" s="46" t="s">
        <v>6303</v>
      </c>
      <c r="B732" s="78"/>
      <c r="C732" s="78">
        <v>36.0</v>
      </c>
      <c r="D732" s="78" t="s">
        <v>6304</v>
      </c>
      <c r="E732" s="78" t="s">
        <v>6305</v>
      </c>
      <c r="F732" s="78" t="str">
        <f t="shared" si="2"/>
        <v>Liyabona   Bobo</v>
      </c>
      <c r="G732" s="78" t="s">
        <v>1849</v>
      </c>
      <c r="H732" s="78" t="s">
        <v>6306</v>
      </c>
      <c r="I732" s="78" t="s">
        <v>111</v>
      </c>
      <c r="J732" s="78"/>
      <c r="K732" s="46"/>
      <c r="L732" s="78" t="s">
        <v>617</v>
      </c>
      <c r="M732" s="78" t="s">
        <v>115</v>
      </c>
      <c r="N732" s="78" t="s">
        <v>3</v>
      </c>
      <c r="O732" s="78" t="s">
        <v>230</v>
      </c>
      <c r="P732" s="78"/>
      <c r="Q732" s="78" t="s">
        <v>44</v>
      </c>
      <c r="R732" s="78" t="s">
        <v>121</v>
      </c>
      <c r="S732" s="46"/>
      <c r="T732" s="46"/>
      <c r="U732" s="46"/>
      <c r="V732" s="46"/>
      <c r="W732" s="78"/>
      <c r="X732" s="78"/>
      <c r="Y732" s="78"/>
      <c r="Z732" s="78"/>
      <c r="AA732" s="78"/>
      <c r="AB732" s="78"/>
      <c r="AC732" s="78"/>
      <c r="AD732" s="78"/>
      <c r="AE732" s="78"/>
      <c r="AF732" s="78"/>
      <c r="AG732" s="78"/>
      <c r="AH732" s="78"/>
      <c r="AI732" s="78"/>
      <c r="AJ732" s="78"/>
      <c r="AK732" s="78"/>
      <c r="AL732" s="78"/>
      <c r="AM732" s="78"/>
      <c r="AN732" s="78"/>
      <c r="AO732" s="79"/>
      <c r="AP732" s="79"/>
      <c r="AQ732" s="78"/>
      <c r="AR732" s="78"/>
      <c r="AS732" s="78"/>
      <c r="AT732" s="78"/>
      <c r="AU732" s="78"/>
      <c r="AV732" s="78" t="s">
        <v>121</v>
      </c>
      <c r="AW732" s="78"/>
      <c r="AX732" s="79"/>
      <c r="AY732" s="79"/>
      <c r="AZ732" s="79"/>
      <c r="BA732" s="79"/>
      <c r="BB732" s="79"/>
      <c r="BC732" s="80"/>
    </row>
    <row r="733" ht="15.75" customHeight="1">
      <c r="A733" s="46" t="s">
        <v>6307</v>
      </c>
      <c r="B733" s="78"/>
      <c r="C733" s="78">
        <v>42.0</v>
      </c>
      <c r="D733" s="78" t="s">
        <v>6308</v>
      </c>
      <c r="E733" s="78" t="s">
        <v>6309</v>
      </c>
      <c r="F733" s="78" t="str">
        <f t="shared" si="2"/>
        <v>Nomfusi Bolonti</v>
      </c>
      <c r="G733" s="78" t="s">
        <v>1849</v>
      </c>
      <c r="H733" s="78" t="s">
        <v>6310</v>
      </c>
      <c r="I733" s="78" t="s">
        <v>111</v>
      </c>
      <c r="J733" s="78" t="s">
        <v>6311</v>
      </c>
      <c r="K733" s="83" t="s">
        <v>6312</v>
      </c>
      <c r="L733" s="78" t="s">
        <v>617</v>
      </c>
      <c r="M733" s="78" t="s">
        <v>115</v>
      </c>
      <c r="N733" s="78" t="s">
        <v>3</v>
      </c>
      <c r="O733" s="78" t="s">
        <v>400</v>
      </c>
      <c r="P733" s="78"/>
      <c r="Q733" s="78" t="s">
        <v>44</v>
      </c>
      <c r="R733" s="78" t="s">
        <v>121</v>
      </c>
      <c r="S733" s="46"/>
      <c r="T733" s="46" t="s">
        <v>6313</v>
      </c>
      <c r="U733" s="46" t="s">
        <v>6314</v>
      </c>
      <c r="V733" s="46" t="s">
        <v>6315</v>
      </c>
      <c r="W733" s="78" t="s">
        <v>6316</v>
      </c>
      <c r="X733" s="78" t="s">
        <v>117</v>
      </c>
      <c r="Y733" s="78" t="s">
        <v>121</v>
      </c>
      <c r="Z733" s="78" t="s">
        <v>121</v>
      </c>
      <c r="AA733" s="78" t="s">
        <v>121</v>
      </c>
      <c r="AB733" s="78">
        <v>2.0</v>
      </c>
      <c r="AC733" s="78" t="s">
        <v>121</v>
      </c>
      <c r="AD733" s="78" t="s">
        <v>122</v>
      </c>
      <c r="AE733" s="78" t="s">
        <v>121</v>
      </c>
      <c r="AF733" s="78" t="s">
        <v>122</v>
      </c>
      <c r="AG733" s="78" t="s">
        <v>121</v>
      </c>
      <c r="AH733" s="78" t="s">
        <v>122</v>
      </c>
      <c r="AI733" s="78" t="s">
        <v>121</v>
      </c>
      <c r="AJ733" s="78" t="s">
        <v>121</v>
      </c>
      <c r="AK733" s="78" t="s">
        <v>117</v>
      </c>
      <c r="AL733" s="78" t="s">
        <v>137</v>
      </c>
      <c r="AM733" s="78" t="s">
        <v>138</v>
      </c>
      <c r="AN733" s="78" t="s">
        <v>117</v>
      </c>
      <c r="AO733" s="78" t="s">
        <v>6317</v>
      </c>
      <c r="AP733" s="79"/>
      <c r="AQ733" s="78" t="s">
        <v>1094</v>
      </c>
      <c r="AR733" s="78" t="s">
        <v>404</v>
      </c>
      <c r="AS733" s="78" t="s">
        <v>139</v>
      </c>
      <c r="AT733" s="78" t="s">
        <v>117</v>
      </c>
      <c r="AU733" s="78" t="s">
        <v>117</v>
      </c>
      <c r="AV733" s="78" t="s">
        <v>117</v>
      </c>
      <c r="AW733" s="78"/>
      <c r="AX733" s="79"/>
      <c r="AY733" s="79"/>
      <c r="AZ733" s="79"/>
      <c r="BA733" s="79"/>
      <c r="BB733" s="79"/>
      <c r="BC733" s="80"/>
    </row>
    <row r="734" ht="15.75" customHeight="1">
      <c r="A734" s="46" t="s">
        <v>6318</v>
      </c>
      <c r="B734" s="78"/>
      <c r="C734" s="78">
        <v>41.0</v>
      </c>
      <c r="D734" s="78" t="s">
        <v>6319</v>
      </c>
      <c r="E734" s="78" t="s">
        <v>606</v>
      </c>
      <c r="F734" s="78" t="str">
        <f t="shared" si="2"/>
        <v>Ande Booi</v>
      </c>
      <c r="G734" s="78" t="s">
        <v>1849</v>
      </c>
      <c r="H734" s="78" t="s">
        <v>6320</v>
      </c>
      <c r="I734" s="78" t="s">
        <v>111</v>
      </c>
      <c r="J734" s="78" t="s">
        <v>389</v>
      </c>
      <c r="K734" s="83" t="s">
        <v>6321</v>
      </c>
      <c r="L734" s="78" t="s">
        <v>617</v>
      </c>
      <c r="M734" s="78" t="s">
        <v>115</v>
      </c>
      <c r="N734" s="78" t="s">
        <v>3</v>
      </c>
      <c r="O734" s="78" t="s">
        <v>175</v>
      </c>
      <c r="P734" s="78"/>
      <c r="Q734" s="78" t="s">
        <v>44</v>
      </c>
      <c r="R734" s="78" t="s">
        <v>121</v>
      </c>
      <c r="S734" s="46"/>
      <c r="T734" s="46" t="s">
        <v>6322</v>
      </c>
      <c r="U734" s="46"/>
      <c r="V734" s="46" t="s">
        <v>6323</v>
      </c>
      <c r="W734" s="78" t="s">
        <v>6324</v>
      </c>
      <c r="X734" s="78" t="s">
        <v>117</v>
      </c>
      <c r="Y734" s="78" t="s">
        <v>117</v>
      </c>
      <c r="Z734" s="78" t="s">
        <v>117</v>
      </c>
      <c r="AA734" s="78" t="s">
        <v>121</v>
      </c>
      <c r="AB734" s="78">
        <v>3.0</v>
      </c>
      <c r="AC734" s="78" t="s">
        <v>121</v>
      </c>
      <c r="AD734" s="78" t="s">
        <v>122</v>
      </c>
      <c r="AE734" s="78" t="s">
        <v>117</v>
      </c>
      <c r="AF734" s="78" t="s">
        <v>1844</v>
      </c>
      <c r="AG734" s="78" t="s">
        <v>121</v>
      </c>
      <c r="AH734" s="78" t="s">
        <v>122</v>
      </c>
      <c r="AI734" s="78" t="s">
        <v>121</v>
      </c>
      <c r="AJ734" s="78" t="s">
        <v>121</v>
      </c>
      <c r="AK734" s="78" t="s">
        <v>117</v>
      </c>
      <c r="AL734" s="78" t="s">
        <v>137</v>
      </c>
      <c r="AM734" s="78" t="s">
        <v>138</v>
      </c>
      <c r="AN734" s="78" t="s">
        <v>117</v>
      </c>
      <c r="AO734" s="78" t="s">
        <v>6325</v>
      </c>
      <c r="AP734" s="79"/>
      <c r="AQ734" s="78" t="s">
        <v>251</v>
      </c>
      <c r="AR734" s="78" t="s">
        <v>2986</v>
      </c>
      <c r="AS734" s="78" t="s">
        <v>6326</v>
      </c>
      <c r="AT734" s="78" t="s">
        <v>117</v>
      </c>
      <c r="AU734" s="78" t="s">
        <v>117</v>
      </c>
      <c r="AV734" s="78" t="s">
        <v>117</v>
      </c>
      <c r="AW734" s="78"/>
      <c r="AX734" s="79"/>
      <c r="AY734" s="79"/>
      <c r="AZ734" s="79"/>
      <c r="BA734" s="79"/>
      <c r="BB734" s="79"/>
      <c r="BC734" s="80"/>
    </row>
    <row r="735" ht="15.75" customHeight="1">
      <c r="A735" s="46" t="s">
        <v>6327</v>
      </c>
      <c r="B735" s="78"/>
      <c r="C735" s="78">
        <v>39.0</v>
      </c>
      <c r="D735" s="78" t="s">
        <v>6328</v>
      </c>
      <c r="E735" s="78" t="s">
        <v>6329</v>
      </c>
      <c r="F735" s="78" t="str">
        <f t="shared" si="2"/>
        <v>Kolosangoyehova Cezula</v>
      </c>
      <c r="G735" s="78" t="s">
        <v>1849</v>
      </c>
      <c r="H735" s="78" t="s">
        <v>6330</v>
      </c>
      <c r="I735" s="78" t="s">
        <v>163</v>
      </c>
      <c r="J735" s="78"/>
      <c r="K735" s="46"/>
      <c r="L735" s="78" t="s">
        <v>617</v>
      </c>
      <c r="M735" s="78" t="s">
        <v>115</v>
      </c>
      <c r="N735" s="78" t="s">
        <v>3</v>
      </c>
      <c r="O735" s="78" t="s">
        <v>618</v>
      </c>
      <c r="P735" s="78"/>
      <c r="Q735" s="78" t="s">
        <v>44</v>
      </c>
      <c r="R735" s="78" t="s">
        <v>121</v>
      </c>
      <c r="S735" s="46"/>
      <c r="T735" s="46" t="s">
        <v>6331</v>
      </c>
      <c r="U735" s="46"/>
      <c r="V735" s="46" t="s">
        <v>6332</v>
      </c>
      <c r="W735" s="78" t="s">
        <v>6333</v>
      </c>
      <c r="X735" s="78" t="s">
        <v>117</v>
      </c>
      <c r="Y735" s="78" t="s">
        <v>117</v>
      </c>
      <c r="Z735" s="78" t="s">
        <v>117</v>
      </c>
      <c r="AA735" s="78" t="s">
        <v>121</v>
      </c>
      <c r="AB735" s="78">
        <v>5.0</v>
      </c>
      <c r="AC735" s="78" t="s">
        <v>121</v>
      </c>
      <c r="AD735" s="78" t="s">
        <v>122</v>
      </c>
      <c r="AE735" s="78" t="s">
        <v>121</v>
      </c>
      <c r="AF735" s="78" t="s">
        <v>122</v>
      </c>
      <c r="AG735" s="78" t="s">
        <v>121</v>
      </c>
      <c r="AH735" s="78" t="s">
        <v>122</v>
      </c>
      <c r="AI735" s="78" t="s">
        <v>121</v>
      </c>
      <c r="AJ735" s="78" t="s">
        <v>121</v>
      </c>
      <c r="AK735" s="78" t="s">
        <v>121</v>
      </c>
      <c r="AL735" s="78" t="s">
        <v>122</v>
      </c>
      <c r="AM735" s="78" t="s">
        <v>123</v>
      </c>
      <c r="AN735" s="78" t="s">
        <v>117</v>
      </c>
      <c r="AO735" s="78" t="s">
        <v>5089</v>
      </c>
      <c r="AP735" s="79"/>
      <c r="AQ735" s="78" t="s">
        <v>237</v>
      </c>
      <c r="AR735" s="78" t="s">
        <v>1180</v>
      </c>
      <c r="AS735" s="78"/>
      <c r="AT735" s="78" t="s">
        <v>117</v>
      </c>
      <c r="AU735" s="78" t="s">
        <v>117</v>
      </c>
      <c r="AV735" s="78" t="s">
        <v>121</v>
      </c>
      <c r="AW735" s="78"/>
      <c r="AX735" s="79"/>
      <c r="AY735" s="79"/>
      <c r="AZ735" s="79"/>
      <c r="BA735" s="79"/>
      <c r="BB735" s="79"/>
      <c r="BC735" s="80"/>
    </row>
    <row r="736" ht="15.75" customHeight="1">
      <c r="A736" s="46" t="s">
        <v>6334</v>
      </c>
      <c r="B736" s="78"/>
      <c r="C736" s="78">
        <v>35.0</v>
      </c>
      <c r="D736" s="78" t="s">
        <v>394</v>
      </c>
      <c r="E736" s="78" t="s">
        <v>6335</v>
      </c>
      <c r="F736" s="78" t="str">
        <f t="shared" si="2"/>
        <v>Anathi Dyinkwana</v>
      </c>
      <c r="G736" s="78" t="s">
        <v>1849</v>
      </c>
      <c r="H736" s="78" t="s">
        <v>6336</v>
      </c>
      <c r="I736" s="78" t="s">
        <v>111</v>
      </c>
      <c r="J736" s="78" t="s">
        <v>6337</v>
      </c>
      <c r="K736" s="83" t="s">
        <v>6338</v>
      </c>
      <c r="L736" s="78" t="s">
        <v>617</v>
      </c>
      <c r="M736" s="78" t="s">
        <v>115</v>
      </c>
      <c r="N736" s="78" t="s">
        <v>3</v>
      </c>
      <c r="O736" s="78" t="s">
        <v>175</v>
      </c>
      <c r="P736" s="78"/>
      <c r="Q736" s="78" t="s">
        <v>44</v>
      </c>
      <c r="R736" s="78" t="s">
        <v>121</v>
      </c>
      <c r="S736" s="46"/>
      <c r="T736" s="46" t="s">
        <v>6339</v>
      </c>
      <c r="U736" s="46"/>
      <c r="V736" s="46" t="s">
        <v>6340</v>
      </c>
      <c r="W736" s="78" t="s">
        <v>6341</v>
      </c>
      <c r="X736" s="78" t="s">
        <v>117</v>
      </c>
      <c r="Y736" s="78" t="s">
        <v>117</v>
      </c>
      <c r="Z736" s="78" t="s">
        <v>121</v>
      </c>
      <c r="AA736" s="78" t="s">
        <v>121</v>
      </c>
      <c r="AB736" s="78">
        <v>3.0</v>
      </c>
      <c r="AC736" s="78" t="s">
        <v>117</v>
      </c>
      <c r="AD736" s="78" t="s">
        <v>6342</v>
      </c>
      <c r="AE736" s="78" t="s">
        <v>117</v>
      </c>
      <c r="AF736" s="78" t="s">
        <v>5881</v>
      </c>
      <c r="AG736" s="78" t="s">
        <v>121</v>
      </c>
      <c r="AH736" s="78" t="s">
        <v>122</v>
      </c>
      <c r="AI736" s="78" t="s">
        <v>117</v>
      </c>
      <c r="AJ736" s="78" t="s">
        <v>117</v>
      </c>
      <c r="AK736" s="78" t="s">
        <v>121</v>
      </c>
      <c r="AL736" s="78" t="s">
        <v>122</v>
      </c>
      <c r="AM736" s="78" t="s">
        <v>123</v>
      </c>
      <c r="AN736" s="78" t="s">
        <v>117</v>
      </c>
      <c r="AO736" s="78" t="s">
        <v>6343</v>
      </c>
      <c r="AP736" s="79"/>
      <c r="AQ736" s="78" t="s">
        <v>404</v>
      </c>
      <c r="AR736" s="78" t="s">
        <v>6344</v>
      </c>
      <c r="AS736" s="78" t="s">
        <v>6345</v>
      </c>
      <c r="AT736" s="78" t="s">
        <v>117</v>
      </c>
      <c r="AU736" s="78" t="s">
        <v>117</v>
      </c>
      <c r="AV736" s="78" t="s">
        <v>117</v>
      </c>
      <c r="AW736" s="78"/>
      <c r="AX736" s="79"/>
      <c r="AY736" s="79"/>
      <c r="AZ736" s="79"/>
      <c r="BA736" s="79"/>
      <c r="BB736" s="79"/>
      <c r="BC736" s="80"/>
    </row>
    <row r="737" ht="15.75" customHeight="1">
      <c r="A737" s="46" t="s">
        <v>6346</v>
      </c>
      <c r="B737" s="78"/>
      <c r="C737" s="78">
        <v>38.0</v>
      </c>
      <c r="D737" s="78" t="s">
        <v>1977</v>
      </c>
      <c r="E737" s="78" t="s">
        <v>6347</v>
      </c>
      <c r="F737" s="78" t="str">
        <f t="shared" si="2"/>
        <v>Liyakhanya Gamanda</v>
      </c>
      <c r="G737" s="78" t="s">
        <v>1849</v>
      </c>
      <c r="H737" s="78" t="s">
        <v>6348</v>
      </c>
      <c r="I737" s="78" t="s">
        <v>111</v>
      </c>
      <c r="J737" s="82">
        <v>39427.0</v>
      </c>
      <c r="K737" s="46" t="s">
        <v>6349</v>
      </c>
      <c r="L737" s="78" t="s">
        <v>617</v>
      </c>
      <c r="M737" s="78" t="s">
        <v>115</v>
      </c>
      <c r="N737" s="78" t="s">
        <v>3</v>
      </c>
      <c r="O737" s="78" t="s">
        <v>618</v>
      </c>
      <c r="P737" s="78"/>
      <c r="Q737" s="78" t="s">
        <v>44</v>
      </c>
      <c r="R737" s="78" t="s">
        <v>121</v>
      </c>
      <c r="S737" s="46"/>
      <c r="T737" s="46" t="s">
        <v>6350</v>
      </c>
      <c r="U737" s="46"/>
      <c r="V737" s="46"/>
      <c r="W737" s="78" t="s">
        <v>6351</v>
      </c>
      <c r="X737" s="78" t="s">
        <v>117</v>
      </c>
      <c r="Y737" s="78" t="s">
        <v>121</v>
      </c>
      <c r="Z737" s="78" t="s">
        <v>117</v>
      </c>
      <c r="AA737" s="78" t="s">
        <v>121</v>
      </c>
      <c r="AB737" s="78">
        <v>7.0</v>
      </c>
      <c r="AC737" s="78" t="s">
        <v>121</v>
      </c>
      <c r="AD737" s="78" t="s">
        <v>122</v>
      </c>
      <c r="AE737" s="78" t="s">
        <v>121</v>
      </c>
      <c r="AF737" s="78" t="s">
        <v>122</v>
      </c>
      <c r="AG737" s="78" t="s">
        <v>121</v>
      </c>
      <c r="AH737" s="78" t="s">
        <v>122</v>
      </c>
      <c r="AI737" s="78" t="s">
        <v>117</v>
      </c>
      <c r="AJ737" s="78" t="s">
        <v>121</v>
      </c>
      <c r="AK737" s="78" t="s">
        <v>117</v>
      </c>
      <c r="AL737" s="78" t="s">
        <v>137</v>
      </c>
      <c r="AM737" s="78" t="s">
        <v>138</v>
      </c>
      <c r="AN737" s="78" t="s">
        <v>121</v>
      </c>
      <c r="AO737" s="78"/>
      <c r="AP737" s="79"/>
      <c r="AQ737" s="78" t="s">
        <v>406</v>
      </c>
      <c r="AR737" s="78" t="s">
        <v>237</v>
      </c>
      <c r="AS737" s="78" t="s">
        <v>982</v>
      </c>
      <c r="AT737" s="78" t="s">
        <v>117</v>
      </c>
      <c r="AU737" s="78" t="s">
        <v>117</v>
      </c>
      <c r="AV737" s="78" t="s">
        <v>117</v>
      </c>
      <c r="AW737" s="78"/>
      <c r="AX737" s="79"/>
      <c r="AY737" s="79"/>
      <c r="AZ737" s="79"/>
      <c r="BA737" s="79"/>
      <c r="BB737" s="79"/>
      <c r="BC737" s="80"/>
    </row>
    <row r="738" ht="15.75" customHeight="1">
      <c r="A738" s="46" t="s">
        <v>6352</v>
      </c>
      <c r="B738" s="78"/>
      <c r="C738" s="78">
        <v>39.0</v>
      </c>
      <c r="D738" s="78" t="s">
        <v>2070</v>
      </c>
      <c r="E738" s="78" t="s">
        <v>6353</v>
      </c>
      <c r="F738" s="78" t="str">
        <f t="shared" si="2"/>
        <v>Lunathi Gcakasi</v>
      </c>
      <c r="G738" s="78" t="s">
        <v>1849</v>
      </c>
      <c r="H738" s="78" t="s">
        <v>6354</v>
      </c>
      <c r="I738" s="78" t="s">
        <v>163</v>
      </c>
      <c r="J738" s="78" t="s">
        <v>2837</v>
      </c>
      <c r="K738" s="83" t="s">
        <v>6355</v>
      </c>
      <c r="L738" s="78" t="s">
        <v>617</v>
      </c>
      <c r="M738" s="78" t="s">
        <v>115</v>
      </c>
      <c r="N738" s="78" t="s">
        <v>3</v>
      </c>
      <c r="O738" s="78" t="s">
        <v>618</v>
      </c>
      <c r="P738" s="78"/>
      <c r="Q738" s="78" t="s">
        <v>44</v>
      </c>
      <c r="R738" s="78" t="s">
        <v>121</v>
      </c>
      <c r="S738" s="46"/>
      <c r="T738" s="46" t="s">
        <v>6356</v>
      </c>
      <c r="U738" s="46"/>
      <c r="V738" s="46" t="s">
        <v>6357</v>
      </c>
      <c r="W738" s="78" t="s">
        <v>6358</v>
      </c>
      <c r="X738" s="78" t="s">
        <v>117</v>
      </c>
      <c r="Y738" s="78" t="s">
        <v>117</v>
      </c>
      <c r="Z738" s="78" t="s">
        <v>121</v>
      </c>
      <c r="AA738" s="78" t="s">
        <v>121</v>
      </c>
      <c r="AB738" s="78">
        <v>5.0</v>
      </c>
      <c r="AC738" s="78" t="s">
        <v>121</v>
      </c>
      <c r="AD738" s="78" t="s">
        <v>122</v>
      </c>
      <c r="AE738" s="78" t="s">
        <v>121</v>
      </c>
      <c r="AF738" s="78" t="s">
        <v>122</v>
      </c>
      <c r="AG738" s="78" t="s">
        <v>117</v>
      </c>
      <c r="AH738" s="78" t="s">
        <v>2231</v>
      </c>
      <c r="AI738" s="78" t="s">
        <v>117</v>
      </c>
      <c r="AJ738" s="78" t="s">
        <v>117</v>
      </c>
      <c r="AK738" s="78" t="s">
        <v>117</v>
      </c>
      <c r="AL738" s="78" t="s">
        <v>632</v>
      </c>
      <c r="AM738" s="78" t="s">
        <v>138</v>
      </c>
      <c r="AN738" s="78" t="s">
        <v>117</v>
      </c>
      <c r="AO738" s="78" t="s">
        <v>6359</v>
      </c>
      <c r="AP738" s="79"/>
      <c r="AQ738" s="78" t="s">
        <v>6360</v>
      </c>
      <c r="AR738" s="78" t="s">
        <v>237</v>
      </c>
      <c r="AS738" s="78" t="s">
        <v>982</v>
      </c>
      <c r="AT738" s="78" t="s">
        <v>117</v>
      </c>
      <c r="AU738" s="78" t="s">
        <v>117</v>
      </c>
      <c r="AV738" s="78" t="s">
        <v>117</v>
      </c>
      <c r="AW738" s="78"/>
      <c r="AX738" s="79"/>
      <c r="AY738" s="79"/>
      <c r="AZ738" s="79"/>
      <c r="BA738" s="79"/>
      <c r="BB738" s="79"/>
      <c r="BC738" s="80"/>
    </row>
    <row r="739" ht="15.75" customHeight="1">
      <c r="A739" s="46" t="s">
        <v>6361</v>
      </c>
      <c r="B739" s="78"/>
      <c r="C739" s="78">
        <v>39.0</v>
      </c>
      <c r="D739" s="78" t="s">
        <v>1884</v>
      </c>
      <c r="E739" s="78" t="s">
        <v>6362</v>
      </c>
      <c r="F739" s="78" t="str">
        <f t="shared" si="2"/>
        <v>Lisakhanya Jacobs</v>
      </c>
      <c r="G739" s="78" t="s">
        <v>1849</v>
      </c>
      <c r="H739" s="78" t="s">
        <v>6363</v>
      </c>
      <c r="I739" s="78" t="s">
        <v>163</v>
      </c>
      <c r="J739" s="78" t="s">
        <v>6364</v>
      </c>
      <c r="K739" s="83" t="s">
        <v>6365</v>
      </c>
      <c r="L739" s="78" t="s">
        <v>617</v>
      </c>
      <c r="M739" s="78" t="s">
        <v>115</v>
      </c>
      <c r="N739" s="78" t="s">
        <v>3</v>
      </c>
      <c r="O739" s="78" t="s">
        <v>618</v>
      </c>
      <c r="P739" s="78"/>
      <c r="Q739" s="78" t="s">
        <v>44</v>
      </c>
      <c r="R739" s="78" t="s">
        <v>121</v>
      </c>
      <c r="S739" s="46"/>
      <c r="T739" s="46" t="s">
        <v>6366</v>
      </c>
      <c r="U739" s="46"/>
      <c r="V739" s="46" t="s">
        <v>6367</v>
      </c>
      <c r="W739" s="78" t="s">
        <v>6368</v>
      </c>
      <c r="X739" s="78" t="s">
        <v>117</v>
      </c>
      <c r="Y739" s="78" t="s">
        <v>121</v>
      </c>
      <c r="Z739" s="78" t="s">
        <v>117</v>
      </c>
      <c r="AA739" s="78" t="s">
        <v>121</v>
      </c>
      <c r="AB739" s="78">
        <v>3.0</v>
      </c>
      <c r="AC739" s="78" t="s">
        <v>117</v>
      </c>
      <c r="AD739" s="78" t="s">
        <v>884</v>
      </c>
      <c r="AE739" s="78" t="s">
        <v>121</v>
      </c>
      <c r="AF739" s="78" t="s">
        <v>122</v>
      </c>
      <c r="AG739" s="78" t="s">
        <v>117</v>
      </c>
      <c r="AH739" s="78" t="s">
        <v>6369</v>
      </c>
      <c r="AI739" s="78" t="s">
        <v>117</v>
      </c>
      <c r="AJ739" s="78" t="s">
        <v>121</v>
      </c>
      <c r="AK739" s="78" t="s">
        <v>121</v>
      </c>
      <c r="AL739" s="78" t="s">
        <v>122</v>
      </c>
      <c r="AM739" s="78" t="s">
        <v>123</v>
      </c>
      <c r="AN739" s="78" t="s">
        <v>117</v>
      </c>
      <c r="AO739" s="78" t="s">
        <v>27</v>
      </c>
      <c r="AP739" s="79"/>
      <c r="AQ739" s="78" t="s">
        <v>6370</v>
      </c>
      <c r="AR739" s="78" t="s">
        <v>6371</v>
      </c>
      <c r="AS739" s="78" t="s">
        <v>6372</v>
      </c>
      <c r="AT739" s="78" t="s">
        <v>117</v>
      </c>
      <c r="AU739" s="78" t="s">
        <v>117</v>
      </c>
      <c r="AV739" s="78" t="s">
        <v>117</v>
      </c>
      <c r="AW739" s="78"/>
      <c r="AX739" s="79"/>
      <c r="AY739" s="79"/>
      <c r="AZ739" s="79"/>
      <c r="BA739" s="79"/>
      <c r="BB739" s="79"/>
      <c r="BC739" s="80"/>
    </row>
    <row r="740" ht="15.75" customHeight="1">
      <c r="A740" s="46" t="s">
        <v>6373</v>
      </c>
      <c r="B740" s="78"/>
      <c r="C740" s="78">
        <v>37.0</v>
      </c>
      <c r="D740" s="78" t="s">
        <v>6374</v>
      </c>
      <c r="E740" s="78" t="s">
        <v>6375</v>
      </c>
      <c r="F740" s="78" t="str">
        <f t="shared" si="2"/>
        <v>Ahluma Kom</v>
      </c>
      <c r="G740" s="78" t="s">
        <v>1849</v>
      </c>
      <c r="H740" s="78" t="s">
        <v>6376</v>
      </c>
      <c r="I740" s="78" t="s">
        <v>111</v>
      </c>
      <c r="J740" s="81">
        <v>38845.0</v>
      </c>
      <c r="K740" s="83" t="s">
        <v>6377</v>
      </c>
      <c r="L740" s="78" t="s">
        <v>617</v>
      </c>
      <c r="M740" s="78" t="s">
        <v>115</v>
      </c>
      <c r="N740" s="78" t="s">
        <v>3</v>
      </c>
      <c r="O740" s="78" t="s">
        <v>400</v>
      </c>
      <c r="P740" s="78"/>
      <c r="Q740" s="78" t="s">
        <v>44</v>
      </c>
      <c r="R740" s="78" t="s">
        <v>121</v>
      </c>
      <c r="S740" s="46"/>
      <c r="T740" s="46" t="s">
        <v>6378</v>
      </c>
      <c r="U740" s="46"/>
      <c r="V740" s="46" t="s">
        <v>6379</v>
      </c>
      <c r="W740" s="78" t="s">
        <v>6380</v>
      </c>
      <c r="X740" s="78" t="s">
        <v>121</v>
      </c>
      <c r="Y740" s="78" t="s">
        <v>117</v>
      </c>
      <c r="Z740" s="78" t="s">
        <v>121</v>
      </c>
      <c r="AA740" s="78" t="s">
        <v>121</v>
      </c>
      <c r="AB740" s="78">
        <v>5.0</v>
      </c>
      <c r="AC740" s="78" t="s">
        <v>121</v>
      </c>
      <c r="AD740" s="78" t="s">
        <v>122</v>
      </c>
      <c r="AE740" s="78" t="s">
        <v>121</v>
      </c>
      <c r="AF740" s="78" t="s">
        <v>122</v>
      </c>
      <c r="AG740" s="78" t="s">
        <v>117</v>
      </c>
      <c r="AH740" s="78" t="s">
        <v>884</v>
      </c>
      <c r="AI740" s="78" t="s">
        <v>121</v>
      </c>
      <c r="AJ740" s="78" t="s">
        <v>121</v>
      </c>
      <c r="AK740" s="78" t="s">
        <v>117</v>
      </c>
      <c r="AL740" s="78" t="s">
        <v>137</v>
      </c>
      <c r="AM740" s="78" t="s">
        <v>138</v>
      </c>
      <c r="AN740" s="78" t="s">
        <v>117</v>
      </c>
      <c r="AO740" s="78" t="s">
        <v>6381</v>
      </c>
      <c r="AP740" s="79"/>
      <c r="AQ740" s="78" t="s">
        <v>6360</v>
      </c>
      <c r="AR740" s="78" t="s">
        <v>404</v>
      </c>
      <c r="AS740" s="78" t="s">
        <v>6382</v>
      </c>
      <c r="AT740" s="78" t="s">
        <v>117</v>
      </c>
      <c r="AU740" s="78" t="s">
        <v>117</v>
      </c>
      <c r="AV740" s="78" t="s">
        <v>117</v>
      </c>
      <c r="AW740" s="78"/>
      <c r="AX740" s="79"/>
      <c r="AY740" s="79"/>
      <c r="AZ740" s="79"/>
      <c r="BA740" s="79"/>
      <c r="BB740" s="79"/>
      <c r="BC740" s="80"/>
    </row>
    <row r="741" ht="15.75" customHeight="1">
      <c r="A741" s="46" t="s">
        <v>6383</v>
      </c>
      <c r="B741" s="78"/>
      <c r="C741" s="78">
        <v>38.0</v>
      </c>
      <c r="D741" s="78" t="s">
        <v>3000</v>
      </c>
      <c r="E741" s="78" t="s">
        <v>6384</v>
      </c>
      <c r="F741" s="78" t="str">
        <f t="shared" si="2"/>
        <v>Sinelitha Lusizi</v>
      </c>
      <c r="G741" s="78" t="s">
        <v>1849</v>
      </c>
      <c r="H741" s="78" t="s">
        <v>6385</v>
      </c>
      <c r="I741" s="78" t="s">
        <v>163</v>
      </c>
      <c r="J741" s="78" t="s">
        <v>6386</v>
      </c>
      <c r="K741" s="83" t="s">
        <v>6387</v>
      </c>
      <c r="L741" s="78" t="s">
        <v>617</v>
      </c>
      <c r="M741" s="78" t="s">
        <v>115</v>
      </c>
      <c r="N741" s="78" t="s">
        <v>3</v>
      </c>
      <c r="O741" s="78" t="s">
        <v>151</v>
      </c>
      <c r="P741" s="78"/>
      <c r="Q741" s="78" t="s">
        <v>44</v>
      </c>
      <c r="R741" s="78" t="s">
        <v>121</v>
      </c>
      <c r="S741" s="46"/>
      <c r="T741" s="46" t="s">
        <v>6388</v>
      </c>
      <c r="U741" s="46"/>
      <c r="V741" s="46" t="s">
        <v>6389</v>
      </c>
      <c r="W741" s="78" t="s">
        <v>6390</v>
      </c>
      <c r="X741" s="78" t="s">
        <v>117</v>
      </c>
      <c r="Y741" s="78" t="s">
        <v>117</v>
      </c>
      <c r="Z741" s="78" t="s">
        <v>117</v>
      </c>
      <c r="AA741" s="78" t="s">
        <v>121</v>
      </c>
      <c r="AB741" s="78">
        <v>5.0</v>
      </c>
      <c r="AC741" s="78" t="s">
        <v>117</v>
      </c>
      <c r="AD741" s="78" t="s">
        <v>6391</v>
      </c>
      <c r="AE741" s="78" t="s">
        <v>121</v>
      </c>
      <c r="AF741" s="78" t="s">
        <v>122</v>
      </c>
      <c r="AG741" s="78" t="s">
        <v>121</v>
      </c>
      <c r="AH741" s="78" t="s">
        <v>122</v>
      </c>
      <c r="AI741" s="78" t="s">
        <v>121</v>
      </c>
      <c r="AJ741" s="78" t="s">
        <v>121</v>
      </c>
      <c r="AK741" s="78" t="s">
        <v>117</v>
      </c>
      <c r="AL741" s="78" t="s">
        <v>137</v>
      </c>
      <c r="AM741" s="78" t="s">
        <v>138</v>
      </c>
      <c r="AN741" s="78" t="s">
        <v>117</v>
      </c>
      <c r="AO741" s="78" t="s">
        <v>6392</v>
      </c>
      <c r="AP741" s="79"/>
      <c r="AQ741" s="78" t="s">
        <v>6360</v>
      </c>
      <c r="AR741" s="78" t="s">
        <v>404</v>
      </c>
      <c r="AS741" s="78" t="s">
        <v>6382</v>
      </c>
      <c r="AT741" s="78" t="s">
        <v>117</v>
      </c>
      <c r="AU741" s="78" t="s">
        <v>117</v>
      </c>
      <c r="AV741" s="78" t="s">
        <v>117</v>
      </c>
      <c r="AW741" s="78"/>
      <c r="AX741" s="79"/>
      <c r="AY741" s="79"/>
      <c r="AZ741" s="79"/>
      <c r="BA741" s="79"/>
      <c r="BB741" s="79"/>
      <c r="BC741" s="80"/>
    </row>
    <row r="742" ht="15.75" customHeight="1">
      <c r="A742" s="46" t="s">
        <v>6393</v>
      </c>
      <c r="B742" s="78"/>
      <c r="C742" s="78">
        <v>45.0</v>
      </c>
      <c r="D742" s="78" t="s">
        <v>6394</v>
      </c>
      <c r="E742" s="78" t="s">
        <v>6395</v>
      </c>
      <c r="F742" s="78" t="str">
        <f t="shared" si="2"/>
        <v>Lebu Ma-awu</v>
      </c>
      <c r="G742" s="78" t="s">
        <v>1849</v>
      </c>
      <c r="H742" s="78" t="s">
        <v>6396</v>
      </c>
      <c r="I742" s="78" t="s">
        <v>111</v>
      </c>
      <c r="J742" s="78" t="s">
        <v>2562</v>
      </c>
      <c r="K742" s="83" t="s">
        <v>6397</v>
      </c>
      <c r="L742" s="78" t="s">
        <v>617</v>
      </c>
      <c r="M742" s="78" t="s">
        <v>115</v>
      </c>
      <c r="N742" s="78" t="s">
        <v>3</v>
      </c>
      <c r="O742" s="78" t="s">
        <v>400</v>
      </c>
      <c r="P742" s="78"/>
      <c r="Q742" s="78" t="s">
        <v>44</v>
      </c>
      <c r="R742" s="78" t="s">
        <v>121</v>
      </c>
      <c r="S742" s="46"/>
      <c r="T742" s="46" t="s">
        <v>6398</v>
      </c>
      <c r="U742" s="46"/>
      <c r="V742" s="46" t="s">
        <v>6399</v>
      </c>
      <c r="W742" s="78" t="s">
        <v>6400</v>
      </c>
      <c r="X742" s="78" t="s">
        <v>117</v>
      </c>
      <c r="Y742" s="78" t="s">
        <v>117</v>
      </c>
      <c r="Z742" s="78" t="s">
        <v>117</v>
      </c>
      <c r="AA742" s="78" t="s">
        <v>117</v>
      </c>
      <c r="AB742" s="78">
        <v>14.0</v>
      </c>
      <c r="AC742" s="78" t="s">
        <v>121</v>
      </c>
      <c r="AD742" s="78" t="s">
        <v>122</v>
      </c>
      <c r="AE742" s="78" t="s">
        <v>121</v>
      </c>
      <c r="AF742" s="78" t="s">
        <v>122</v>
      </c>
      <c r="AG742" s="78" t="s">
        <v>117</v>
      </c>
      <c r="AH742" s="78" t="s">
        <v>6401</v>
      </c>
      <c r="AI742" s="78" t="s">
        <v>121</v>
      </c>
      <c r="AJ742" s="78" t="s">
        <v>117</v>
      </c>
      <c r="AK742" s="78" t="s">
        <v>117</v>
      </c>
      <c r="AL742" s="78" t="s">
        <v>137</v>
      </c>
      <c r="AM742" s="78" t="s">
        <v>123</v>
      </c>
      <c r="AN742" s="78" t="s">
        <v>117</v>
      </c>
      <c r="AO742" s="78" t="s">
        <v>6402</v>
      </c>
      <c r="AP742" s="79"/>
      <c r="AQ742" s="78" t="s">
        <v>404</v>
      </c>
      <c r="AR742" s="78" t="s">
        <v>6403</v>
      </c>
      <c r="AS742" s="78" t="s">
        <v>6404</v>
      </c>
      <c r="AT742" s="78" t="s">
        <v>117</v>
      </c>
      <c r="AU742" s="78" t="s">
        <v>117</v>
      </c>
      <c r="AV742" s="78" t="s">
        <v>117</v>
      </c>
      <c r="AW742" s="78"/>
      <c r="AX742" s="79"/>
      <c r="AY742" s="79"/>
      <c r="AZ742" s="79"/>
      <c r="BA742" s="79"/>
      <c r="BB742" s="79"/>
      <c r="BC742" s="80"/>
    </row>
    <row r="743" ht="15.75" customHeight="1">
      <c r="A743" s="46" t="s">
        <v>6405</v>
      </c>
      <c r="B743" s="78"/>
      <c r="C743" s="78">
        <v>38.0</v>
      </c>
      <c r="D743" s="78" t="s">
        <v>2479</v>
      </c>
      <c r="E743" s="78" t="s">
        <v>1623</v>
      </c>
      <c r="F743" s="78" t="str">
        <f t="shared" si="2"/>
        <v>Olwethu Mani</v>
      </c>
      <c r="G743" s="78" t="s">
        <v>1849</v>
      </c>
      <c r="H743" s="78" t="s">
        <v>6406</v>
      </c>
      <c r="I743" s="78" t="s">
        <v>111</v>
      </c>
      <c r="J743" s="78"/>
      <c r="K743" s="46"/>
      <c r="L743" s="78" t="s">
        <v>617</v>
      </c>
      <c r="M743" s="78" t="s">
        <v>115</v>
      </c>
      <c r="N743" s="78" t="s">
        <v>3</v>
      </c>
      <c r="O743" s="78" t="s">
        <v>618</v>
      </c>
      <c r="P743" s="78"/>
      <c r="Q743" s="78" t="s">
        <v>44</v>
      </c>
      <c r="R743" s="78" t="s">
        <v>121</v>
      </c>
      <c r="S743" s="46"/>
      <c r="T743" s="46" t="s">
        <v>6407</v>
      </c>
      <c r="U743" s="46"/>
      <c r="V743" s="46" t="s">
        <v>6408</v>
      </c>
      <c r="W743" s="78" t="s">
        <v>6409</v>
      </c>
      <c r="X743" s="78" t="s">
        <v>121</v>
      </c>
      <c r="Y743" s="78" t="s">
        <v>121</v>
      </c>
      <c r="Z743" s="78" t="s">
        <v>121</v>
      </c>
      <c r="AA743" s="78" t="s">
        <v>121</v>
      </c>
      <c r="AB743" s="78">
        <v>10.0</v>
      </c>
      <c r="AC743" s="78" t="s">
        <v>121</v>
      </c>
      <c r="AD743" s="78" t="s">
        <v>122</v>
      </c>
      <c r="AE743" s="78" t="s">
        <v>121</v>
      </c>
      <c r="AF743" s="78" t="s">
        <v>122</v>
      </c>
      <c r="AG743" s="78" t="s">
        <v>117</v>
      </c>
      <c r="AH743" s="78" t="s">
        <v>6410</v>
      </c>
      <c r="AI743" s="78" t="s">
        <v>121</v>
      </c>
      <c r="AJ743" s="78" t="s">
        <v>121</v>
      </c>
      <c r="AK743" s="78" t="s">
        <v>117</v>
      </c>
      <c r="AL743" s="78" t="s">
        <v>137</v>
      </c>
      <c r="AM743" s="78" t="s">
        <v>138</v>
      </c>
      <c r="AN743" s="78" t="s">
        <v>117</v>
      </c>
      <c r="AO743" s="78" t="s">
        <v>5994</v>
      </c>
      <c r="AP743" s="79"/>
      <c r="AQ743" s="78" t="s">
        <v>6411</v>
      </c>
      <c r="AR743" s="78" t="s">
        <v>6412</v>
      </c>
      <c r="AS743" s="78"/>
      <c r="AT743" s="78" t="s">
        <v>117</v>
      </c>
      <c r="AU743" s="78" t="s">
        <v>117</v>
      </c>
      <c r="AV743" s="78" t="s">
        <v>121</v>
      </c>
      <c r="AW743" s="78"/>
      <c r="AX743" s="79"/>
      <c r="AY743" s="79"/>
      <c r="AZ743" s="79"/>
      <c r="BA743" s="79"/>
      <c r="BB743" s="79"/>
      <c r="BC743" s="80"/>
    </row>
    <row r="744" ht="15.75" customHeight="1">
      <c r="A744" s="46" t="s">
        <v>6413</v>
      </c>
      <c r="B744" s="78"/>
      <c r="C744" s="78">
        <v>36.0</v>
      </c>
      <c r="D744" s="78" t="s">
        <v>6414</v>
      </c>
      <c r="E744" s="78" t="s">
        <v>6415</v>
      </c>
      <c r="F744" s="78" t="str">
        <f t="shared" si="2"/>
        <v>Onelitha Matiwane</v>
      </c>
      <c r="G744" s="78" t="s">
        <v>1849</v>
      </c>
      <c r="H744" s="78" t="s">
        <v>6416</v>
      </c>
      <c r="I744" s="78" t="s">
        <v>111</v>
      </c>
      <c r="J744" s="81">
        <v>39783.0</v>
      </c>
      <c r="K744" s="83" t="s">
        <v>6417</v>
      </c>
      <c r="L744" s="78" t="s">
        <v>617</v>
      </c>
      <c r="M744" s="78" t="s">
        <v>115</v>
      </c>
      <c r="N744" s="78" t="s">
        <v>3</v>
      </c>
      <c r="O744" s="78" t="s">
        <v>175</v>
      </c>
      <c r="P744" s="78"/>
      <c r="Q744" s="78" t="s">
        <v>44</v>
      </c>
      <c r="R744" s="78" t="s">
        <v>121</v>
      </c>
      <c r="S744" s="46"/>
      <c r="T744" s="46" t="s">
        <v>6418</v>
      </c>
      <c r="U744" s="46"/>
      <c r="V744" s="46" t="s">
        <v>6419</v>
      </c>
      <c r="W744" s="78" t="s">
        <v>6420</v>
      </c>
      <c r="X744" s="78" t="s">
        <v>117</v>
      </c>
      <c r="Y744" s="78" t="s">
        <v>117</v>
      </c>
      <c r="Z744" s="78" t="s">
        <v>117</v>
      </c>
      <c r="AA744" s="78" t="s">
        <v>121</v>
      </c>
      <c r="AB744" s="78">
        <v>5.0</v>
      </c>
      <c r="AC744" s="78" t="s">
        <v>117</v>
      </c>
      <c r="AD744" s="78" t="s">
        <v>2529</v>
      </c>
      <c r="AE744" s="78" t="s">
        <v>117</v>
      </c>
      <c r="AF744" s="78" t="s">
        <v>6421</v>
      </c>
      <c r="AG744" s="78" t="s">
        <v>121</v>
      </c>
      <c r="AH744" s="78" t="s">
        <v>122</v>
      </c>
      <c r="AI744" s="78" t="s">
        <v>117</v>
      </c>
      <c r="AJ744" s="78" t="s">
        <v>117</v>
      </c>
      <c r="AK744" s="78" t="s">
        <v>117</v>
      </c>
      <c r="AL744" s="78" t="s">
        <v>137</v>
      </c>
      <c r="AM744" s="78" t="s">
        <v>221</v>
      </c>
      <c r="AN744" s="78" t="s">
        <v>121</v>
      </c>
      <c r="AO744" s="79"/>
      <c r="AP744" s="79"/>
      <c r="AQ744" s="78" t="s">
        <v>125</v>
      </c>
      <c r="AR744" s="78" t="s">
        <v>404</v>
      </c>
      <c r="AS744" s="78" t="s">
        <v>6344</v>
      </c>
      <c r="AT744" s="78" t="s">
        <v>117</v>
      </c>
      <c r="AU744" s="78" t="s">
        <v>117</v>
      </c>
      <c r="AV744" s="78" t="s">
        <v>117</v>
      </c>
      <c r="AW744" s="78"/>
      <c r="AX744" s="79"/>
      <c r="AY744" s="79"/>
      <c r="AZ744" s="79"/>
      <c r="BA744" s="79"/>
      <c r="BB744" s="79"/>
      <c r="BC744" s="80"/>
    </row>
    <row r="745" ht="15.75" customHeight="1">
      <c r="A745" s="46" t="s">
        <v>6422</v>
      </c>
      <c r="B745" s="78"/>
      <c r="C745" s="78">
        <v>37.0</v>
      </c>
      <c r="D745" s="78" t="s">
        <v>6423</v>
      </c>
      <c r="E745" s="78" t="s">
        <v>6415</v>
      </c>
      <c r="F745" s="78" t="str">
        <f t="shared" si="2"/>
        <v>Sanele Matiwane</v>
      </c>
      <c r="G745" s="78" t="s">
        <v>1849</v>
      </c>
      <c r="H745" s="78" t="s">
        <v>6424</v>
      </c>
      <c r="I745" s="78" t="s">
        <v>111</v>
      </c>
      <c r="J745" s="78" t="s">
        <v>6425</v>
      </c>
      <c r="K745" s="83" t="s">
        <v>6426</v>
      </c>
      <c r="L745" s="78" t="s">
        <v>617</v>
      </c>
      <c r="M745" s="78" t="s">
        <v>115</v>
      </c>
      <c r="N745" s="78" t="s">
        <v>3</v>
      </c>
      <c r="O745" s="78" t="s">
        <v>400</v>
      </c>
      <c r="P745" s="78"/>
      <c r="Q745" s="78" t="s">
        <v>44</v>
      </c>
      <c r="R745" s="78" t="s">
        <v>121</v>
      </c>
      <c r="S745" s="46"/>
      <c r="T745" s="46" t="s">
        <v>6427</v>
      </c>
      <c r="U745" s="46"/>
      <c r="V745" s="46" t="s">
        <v>6419</v>
      </c>
      <c r="W745" s="78" t="s">
        <v>6428</v>
      </c>
      <c r="X745" s="78" t="s">
        <v>117</v>
      </c>
      <c r="Y745" s="78" t="s">
        <v>121</v>
      </c>
      <c r="Z745" s="78" t="s">
        <v>117</v>
      </c>
      <c r="AA745" s="78" t="s">
        <v>121</v>
      </c>
      <c r="AB745" s="78">
        <v>5.0</v>
      </c>
      <c r="AC745" s="78" t="s">
        <v>117</v>
      </c>
      <c r="AD745" s="78" t="s">
        <v>2529</v>
      </c>
      <c r="AE745" s="78" t="s">
        <v>121</v>
      </c>
      <c r="AF745" s="78" t="s">
        <v>122</v>
      </c>
      <c r="AG745" s="78" t="s">
        <v>121</v>
      </c>
      <c r="AH745" s="78" t="s">
        <v>122</v>
      </c>
      <c r="AI745" s="78" t="s">
        <v>117</v>
      </c>
      <c r="AJ745" s="78" t="s">
        <v>121</v>
      </c>
      <c r="AK745" s="78" t="s">
        <v>121</v>
      </c>
      <c r="AL745" s="78" t="s">
        <v>122</v>
      </c>
      <c r="AM745" s="78" t="s">
        <v>221</v>
      </c>
      <c r="AN745" s="78" t="s">
        <v>121</v>
      </c>
      <c r="AO745" s="79"/>
      <c r="AP745" s="79"/>
      <c r="AQ745" s="78" t="s">
        <v>6360</v>
      </c>
      <c r="AR745" s="78" t="s">
        <v>4387</v>
      </c>
      <c r="AS745" s="78" t="s">
        <v>156</v>
      </c>
      <c r="AT745" s="78" t="s">
        <v>117</v>
      </c>
      <c r="AU745" s="78" t="s">
        <v>117</v>
      </c>
      <c r="AV745" s="78" t="s">
        <v>117</v>
      </c>
      <c r="AW745" s="78"/>
      <c r="AX745" s="79"/>
      <c r="AY745" s="79"/>
      <c r="AZ745" s="79"/>
      <c r="BA745" s="79"/>
      <c r="BB745" s="79"/>
      <c r="BC745" s="80"/>
    </row>
    <row r="746" ht="15.75" customHeight="1">
      <c r="A746" s="46" t="s">
        <v>6429</v>
      </c>
      <c r="B746" s="78"/>
      <c r="C746" s="78">
        <v>34.0</v>
      </c>
      <c r="D746" s="78" t="s">
        <v>1971</v>
      </c>
      <c r="E746" s="78" t="s">
        <v>6430</v>
      </c>
      <c r="F746" s="78" t="str">
        <f t="shared" si="2"/>
        <v>Liyabona Mavelana</v>
      </c>
      <c r="G746" s="78" t="s">
        <v>1849</v>
      </c>
      <c r="H746" s="78" t="s">
        <v>6431</v>
      </c>
      <c r="I746" s="78" t="s">
        <v>111</v>
      </c>
      <c r="J746" s="78"/>
      <c r="K746" s="46"/>
      <c r="L746" s="78" t="s">
        <v>617</v>
      </c>
      <c r="M746" s="78" t="s">
        <v>115</v>
      </c>
      <c r="N746" s="78" t="s">
        <v>3</v>
      </c>
      <c r="O746" s="78" t="s">
        <v>618</v>
      </c>
      <c r="P746" s="78"/>
      <c r="Q746" s="78" t="s">
        <v>44</v>
      </c>
      <c r="R746" s="78" t="s">
        <v>121</v>
      </c>
      <c r="S746" s="46"/>
      <c r="T746" s="46" t="s">
        <v>6432</v>
      </c>
      <c r="U746" s="46"/>
      <c r="V746" s="46" t="s">
        <v>6433</v>
      </c>
      <c r="W746" s="78" t="s">
        <v>6434</v>
      </c>
      <c r="X746" s="78" t="s">
        <v>117</v>
      </c>
      <c r="Y746" s="78" t="s">
        <v>117</v>
      </c>
      <c r="Z746" s="78" t="s">
        <v>117</v>
      </c>
      <c r="AA746" s="78" t="s">
        <v>121</v>
      </c>
      <c r="AB746" s="78">
        <v>8.0</v>
      </c>
      <c r="AC746" s="78" t="s">
        <v>121</v>
      </c>
      <c r="AD746" s="78" t="s">
        <v>122</v>
      </c>
      <c r="AE746" s="78" t="s">
        <v>121</v>
      </c>
      <c r="AF746" s="78" t="s">
        <v>122</v>
      </c>
      <c r="AG746" s="78" t="s">
        <v>121</v>
      </c>
      <c r="AH746" s="78" t="s">
        <v>122</v>
      </c>
      <c r="AI746" s="78" t="s">
        <v>121</v>
      </c>
      <c r="AJ746" s="78" t="s">
        <v>117</v>
      </c>
      <c r="AK746" s="78" t="s">
        <v>117</v>
      </c>
      <c r="AL746" s="78" t="s">
        <v>137</v>
      </c>
      <c r="AM746" s="78" t="s">
        <v>138</v>
      </c>
      <c r="AN746" s="78" t="s">
        <v>117</v>
      </c>
      <c r="AO746" s="78" t="s">
        <v>23</v>
      </c>
      <c r="AP746" s="79"/>
      <c r="AQ746" s="78" t="s">
        <v>406</v>
      </c>
      <c r="AR746" s="78" t="s">
        <v>139</v>
      </c>
      <c r="AS746" s="78" t="s">
        <v>6435</v>
      </c>
      <c r="AT746" s="78" t="s">
        <v>117</v>
      </c>
      <c r="AU746" s="78" t="s">
        <v>117</v>
      </c>
      <c r="AV746" s="78" t="s">
        <v>121</v>
      </c>
      <c r="AW746" s="78"/>
      <c r="AX746" s="79"/>
      <c r="AY746" s="79"/>
      <c r="AZ746" s="79"/>
      <c r="BA746" s="79"/>
      <c r="BB746" s="79"/>
      <c r="BC746" s="80"/>
    </row>
    <row r="747" ht="15.75" customHeight="1">
      <c r="A747" s="46" t="s">
        <v>6436</v>
      </c>
      <c r="B747" s="78"/>
      <c r="C747" s="78">
        <v>36.0</v>
      </c>
      <c r="D747" s="78" t="s">
        <v>6437</v>
      </c>
      <c r="E747" s="78" t="s">
        <v>6430</v>
      </c>
      <c r="F747" s="78" t="str">
        <f t="shared" si="2"/>
        <v>Liyathandwa Mavelana</v>
      </c>
      <c r="G747" s="78" t="s">
        <v>1849</v>
      </c>
      <c r="H747" s="78" t="s">
        <v>6438</v>
      </c>
      <c r="I747" s="78" t="s">
        <v>111</v>
      </c>
      <c r="J747" s="78"/>
      <c r="K747" s="46"/>
      <c r="L747" s="78" t="s">
        <v>617</v>
      </c>
      <c r="M747" s="78" t="s">
        <v>115</v>
      </c>
      <c r="N747" s="78" t="s">
        <v>3</v>
      </c>
      <c r="O747" s="78" t="s">
        <v>618</v>
      </c>
      <c r="P747" s="78"/>
      <c r="Q747" s="78" t="s">
        <v>44</v>
      </c>
      <c r="R747" s="78" t="s">
        <v>121</v>
      </c>
      <c r="S747" s="46"/>
      <c r="T747" s="46" t="s">
        <v>6432</v>
      </c>
      <c r="U747" s="46"/>
      <c r="V747" s="46" t="s">
        <v>6433</v>
      </c>
      <c r="W747" s="78" t="s">
        <v>6434</v>
      </c>
      <c r="X747" s="78" t="s">
        <v>117</v>
      </c>
      <c r="Y747" s="78" t="s">
        <v>117</v>
      </c>
      <c r="Z747" s="78" t="s">
        <v>117</v>
      </c>
      <c r="AA747" s="78" t="s">
        <v>121</v>
      </c>
      <c r="AB747" s="78">
        <v>8.0</v>
      </c>
      <c r="AC747" s="78" t="s">
        <v>121</v>
      </c>
      <c r="AD747" s="78" t="s">
        <v>122</v>
      </c>
      <c r="AE747" s="78" t="s">
        <v>121</v>
      </c>
      <c r="AF747" s="78" t="s">
        <v>122</v>
      </c>
      <c r="AG747" s="78" t="s">
        <v>121</v>
      </c>
      <c r="AH747" s="78" t="s">
        <v>122</v>
      </c>
      <c r="AI747" s="78" t="s">
        <v>121</v>
      </c>
      <c r="AJ747" s="78" t="s">
        <v>117</v>
      </c>
      <c r="AK747" s="78" t="s">
        <v>117</v>
      </c>
      <c r="AL747" s="78" t="s">
        <v>137</v>
      </c>
      <c r="AM747" s="78" t="s">
        <v>138</v>
      </c>
      <c r="AN747" s="78" t="s">
        <v>117</v>
      </c>
      <c r="AO747" s="78" t="s">
        <v>23</v>
      </c>
      <c r="AP747" s="79"/>
      <c r="AQ747" s="78" t="s">
        <v>406</v>
      </c>
      <c r="AR747" s="78" t="s">
        <v>139</v>
      </c>
      <c r="AS747" s="78" t="s">
        <v>6435</v>
      </c>
      <c r="AT747" s="78" t="s">
        <v>117</v>
      </c>
      <c r="AU747" s="78" t="s">
        <v>117</v>
      </c>
      <c r="AV747" s="78" t="s">
        <v>121</v>
      </c>
      <c r="AW747" s="78"/>
      <c r="AX747" s="79"/>
      <c r="AY747" s="79"/>
      <c r="AZ747" s="79"/>
      <c r="BA747" s="79"/>
      <c r="BB747" s="79"/>
      <c r="BC747" s="80"/>
    </row>
    <row r="748" ht="15.75" customHeight="1">
      <c r="A748" s="46" t="s">
        <v>6439</v>
      </c>
      <c r="B748" s="78"/>
      <c r="C748" s="78">
        <v>35.0</v>
      </c>
      <c r="D748" s="78" t="s">
        <v>6440</v>
      </c>
      <c r="E748" s="78" t="s">
        <v>6441</v>
      </c>
      <c r="F748" s="78" t="str">
        <f t="shared" si="2"/>
        <v>Philasande Mbono</v>
      </c>
      <c r="G748" s="78" t="s">
        <v>1849</v>
      </c>
      <c r="H748" s="78" t="s">
        <v>6442</v>
      </c>
      <c r="I748" s="78" t="s">
        <v>111</v>
      </c>
      <c r="J748" s="78" t="s">
        <v>3626</v>
      </c>
      <c r="K748" s="83" t="s">
        <v>6443</v>
      </c>
      <c r="L748" s="78" t="s">
        <v>617</v>
      </c>
      <c r="M748" s="78" t="s">
        <v>115</v>
      </c>
      <c r="N748" s="78" t="s">
        <v>3</v>
      </c>
      <c r="O748" s="78" t="s">
        <v>175</v>
      </c>
      <c r="P748" s="78"/>
      <c r="Q748" s="78" t="s">
        <v>44</v>
      </c>
      <c r="R748" s="78" t="s">
        <v>121</v>
      </c>
      <c r="S748" s="46"/>
      <c r="T748" s="46" t="s">
        <v>6444</v>
      </c>
      <c r="U748" s="46"/>
      <c r="V748" s="46" t="s">
        <v>6445</v>
      </c>
      <c r="W748" s="78" t="s">
        <v>6446</v>
      </c>
      <c r="X748" s="78" t="s">
        <v>117</v>
      </c>
      <c r="Y748" s="78" t="s">
        <v>117</v>
      </c>
      <c r="Z748" s="78" t="s">
        <v>121</v>
      </c>
      <c r="AA748" s="78" t="s">
        <v>121</v>
      </c>
      <c r="AB748" s="78">
        <v>5.0</v>
      </c>
      <c r="AC748" s="78" t="s">
        <v>121</v>
      </c>
      <c r="AD748" s="78" t="s">
        <v>122</v>
      </c>
      <c r="AE748" s="78" t="s">
        <v>121</v>
      </c>
      <c r="AF748" s="78" t="s">
        <v>122</v>
      </c>
      <c r="AG748" s="78" t="s">
        <v>121</v>
      </c>
      <c r="AH748" s="78" t="s">
        <v>122</v>
      </c>
      <c r="AI748" s="78" t="s">
        <v>121</v>
      </c>
      <c r="AJ748" s="78" t="s">
        <v>121</v>
      </c>
      <c r="AK748" s="78"/>
      <c r="AL748" s="78"/>
      <c r="AM748" s="78" t="s">
        <v>138</v>
      </c>
      <c r="AN748" s="78" t="s">
        <v>121</v>
      </c>
      <c r="AO748" s="79"/>
      <c r="AP748" s="79"/>
      <c r="AQ748" s="78" t="s">
        <v>404</v>
      </c>
      <c r="AR748" s="78" t="s">
        <v>125</v>
      </c>
      <c r="AS748" s="78" t="s">
        <v>406</v>
      </c>
      <c r="AT748" s="78" t="s">
        <v>117</v>
      </c>
      <c r="AU748" s="78" t="s">
        <v>117</v>
      </c>
      <c r="AV748" s="78" t="s">
        <v>117</v>
      </c>
      <c r="AW748" s="78"/>
      <c r="AX748" s="79"/>
      <c r="AY748" s="79"/>
      <c r="AZ748" s="79"/>
      <c r="BA748" s="79"/>
      <c r="BB748" s="79"/>
      <c r="BC748" s="80"/>
    </row>
    <row r="749" ht="15.75" customHeight="1">
      <c r="A749" s="46" t="s">
        <v>6447</v>
      </c>
      <c r="B749" s="78"/>
      <c r="C749" s="78">
        <v>37.0</v>
      </c>
      <c r="D749" s="78" t="s">
        <v>454</v>
      </c>
      <c r="E749" s="78" t="s">
        <v>614</v>
      </c>
      <c r="F749" s="78" t="str">
        <f t="shared" si="2"/>
        <v>Anelisa Mngcokoca</v>
      </c>
      <c r="G749" s="78" t="s">
        <v>1849</v>
      </c>
      <c r="H749" s="78" t="s">
        <v>6448</v>
      </c>
      <c r="I749" s="78" t="s">
        <v>111</v>
      </c>
      <c r="J749" s="81">
        <v>39115.0</v>
      </c>
      <c r="K749" s="83" t="s">
        <v>6449</v>
      </c>
      <c r="L749" s="78" t="s">
        <v>617</v>
      </c>
      <c r="M749" s="78" t="s">
        <v>115</v>
      </c>
      <c r="N749" s="78" t="s">
        <v>3</v>
      </c>
      <c r="O749" s="78" t="s">
        <v>618</v>
      </c>
      <c r="P749" s="78"/>
      <c r="Q749" s="78" t="s">
        <v>44</v>
      </c>
      <c r="R749" s="78" t="s">
        <v>121</v>
      </c>
      <c r="S749" s="46"/>
      <c r="T749" s="46" t="s">
        <v>6450</v>
      </c>
      <c r="U749" s="46"/>
      <c r="V749" s="46" t="s">
        <v>6451</v>
      </c>
      <c r="W749" s="78" t="s">
        <v>6452</v>
      </c>
      <c r="X749" s="78" t="s">
        <v>117</v>
      </c>
      <c r="Y749" s="78" t="s">
        <v>117</v>
      </c>
      <c r="Z749" s="78" t="s">
        <v>117</v>
      </c>
      <c r="AA749" s="78" t="s">
        <v>121</v>
      </c>
      <c r="AB749" s="78">
        <v>15.0</v>
      </c>
      <c r="AC749" s="78" t="s">
        <v>117</v>
      </c>
      <c r="AD749" s="78" t="s">
        <v>6453</v>
      </c>
      <c r="AE749" s="78" t="s">
        <v>121</v>
      </c>
      <c r="AF749" s="78" t="s">
        <v>122</v>
      </c>
      <c r="AG749" s="78" t="s">
        <v>121</v>
      </c>
      <c r="AH749" s="78" t="s">
        <v>122</v>
      </c>
      <c r="AI749" s="78" t="s">
        <v>117</v>
      </c>
      <c r="AJ749" s="78" t="s">
        <v>121</v>
      </c>
      <c r="AK749" s="78" t="s">
        <v>121</v>
      </c>
      <c r="AL749" s="78" t="s">
        <v>122</v>
      </c>
      <c r="AM749" s="78" t="s">
        <v>138</v>
      </c>
      <c r="AN749" s="78" t="s">
        <v>121</v>
      </c>
      <c r="AO749" s="79"/>
      <c r="AP749" s="79"/>
      <c r="AQ749" s="78" t="s">
        <v>237</v>
      </c>
      <c r="AR749" s="78" t="s">
        <v>406</v>
      </c>
      <c r="AS749" s="78" t="s">
        <v>2488</v>
      </c>
      <c r="AT749" s="78" t="s">
        <v>117</v>
      </c>
      <c r="AU749" s="78" t="s">
        <v>117</v>
      </c>
      <c r="AV749" s="78" t="s">
        <v>117</v>
      </c>
      <c r="AW749" s="78"/>
      <c r="AX749" s="79"/>
      <c r="AY749" s="79"/>
      <c r="AZ749" s="79"/>
      <c r="BA749" s="79"/>
      <c r="BB749" s="79"/>
      <c r="BC749" s="80"/>
    </row>
    <row r="750" ht="15.75" customHeight="1">
      <c r="A750" s="46" t="s">
        <v>6454</v>
      </c>
      <c r="B750" s="78"/>
      <c r="C750" s="78">
        <v>36.0</v>
      </c>
      <c r="D750" s="78" t="s">
        <v>6455</v>
      </c>
      <c r="E750" s="78" t="s">
        <v>6456</v>
      </c>
      <c r="F750" s="78" t="str">
        <f t="shared" si="2"/>
        <v>Tsego Motloheloa</v>
      </c>
      <c r="G750" s="78" t="s">
        <v>1849</v>
      </c>
      <c r="H750" s="78" t="s">
        <v>6457</v>
      </c>
      <c r="I750" s="78" t="s">
        <v>111</v>
      </c>
      <c r="J750" s="81">
        <v>39210.0</v>
      </c>
      <c r="K750" s="83" t="s">
        <v>6458</v>
      </c>
      <c r="L750" s="78" t="s">
        <v>617</v>
      </c>
      <c r="M750" s="78" t="s">
        <v>115</v>
      </c>
      <c r="N750" s="78" t="s">
        <v>3</v>
      </c>
      <c r="O750" s="78" t="s">
        <v>175</v>
      </c>
      <c r="P750" s="78"/>
      <c r="Q750" s="78" t="s">
        <v>44</v>
      </c>
      <c r="R750" s="78" t="s">
        <v>121</v>
      </c>
      <c r="S750" s="46"/>
      <c r="T750" s="46" t="s">
        <v>6459</v>
      </c>
      <c r="U750" s="46"/>
      <c r="V750" s="46" t="s">
        <v>6460</v>
      </c>
      <c r="W750" s="78" t="s">
        <v>6461</v>
      </c>
      <c r="X750" s="78" t="s">
        <v>117</v>
      </c>
      <c r="Y750" s="78" t="s">
        <v>121</v>
      </c>
      <c r="Z750" s="78" t="s">
        <v>121</v>
      </c>
      <c r="AA750" s="78" t="s">
        <v>121</v>
      </c>
      <c r="AB750" s="78"/>
      <c r="AC750" s="78" t="s">
        <v>121</v>
      </c>
      <c r="AD750" s="78" t="s">
        <v>122</v>
      </c>
      <c r="AE750" s="78" t="s">
        <v>121</v>
      </c>
      <c r="AF750" s="78" t="s">
        <v>122</v>
      </c>
      <c r="AG750" s="78" t="s">
        <v>121</v>
      </c>
      <c r="AH750" s="78" t="s">
        <v>122</v>
      </c>
      <c r="AI750" s="78" t="s">
        <v>121</v>
      </c>
      <c r="AJ750" s="78" t="s">
        <v>121</v>
      </c>
      <c r="AK750" s="78" t="s">
        <v>121</v>
      </c>
      <c r="AL750" s="78" t="s">
        <v>122</v>
      </c>
      <c r="AM750" s="78" t="s">
        <v>138</v>
      </c>
      <c r="AN750" s="78" t="s">
        <v>117</v>
      </c>
      <c r="AO750" s="78" t="s">
        <v>6462</v>
      </c>
      <c r="AP750" s="79"/>
      <c r="AQ750" s="78" t="s">
        <v>1818</v>
      </c>
      <c r="AR750" s="78" t="s">
        <v>6463</v>
      </c>
      <c r="AS750" s="78" t="s">
        <v>262</v>
      </c>
      <c r="AT750" s="78" t="s">
        <v>117</v>
      </c>
      <c r="AU750" s="78" t="s">
        <v>117</v>
      </c>
      <c r="AV750" s="78" t="s">
        <v>117</v>
      </c>
      <c r="AW750" s="78"/>
      <c r="AX750" s="79"/>
      <c r="AY750" s="79"/>
      <c r="AZ750" s="79"/>
      <c r="BA750" s="79"/>
      <c r="BB750" s="79"/>
      <c r="BC750" s="80"/>
    </row>
    <row r="751" ht="15.75" customHeight="1">
      <c r="A751" s="46" t="s">
        <v>6464</v>
      </c>
      <c r="B751" s="78"/>
      <c r="C751" s="78">
        <v>36.0</v>
      </c>
      <c r="D751" s="78" t="s">
        <v>6465</v>
      </c>
      <c r="E751" s="78" t="s">
        <v>6466</v>
      </c>
      <c r="F751" s="78" t="str">
        <f t="shared" si="2"/>
        <v>Thulubeke Mtya</v>
      </c>
      <c r="G751" s="78" t="s">
        <v>1849</v>
      </c>
      <c r="H751" s="78" t="s">
        <v>6467</v>
      </c>
      <c r="I751" s="78" t="s">
        <v>163</v>
      </c>
      <c r="J751" s="78"/>
      <c r="K751" s="46"/>
      <c r="L751" s="78" t="s">
        <v>617</v>
      </c>
      <c r="M751" s="78" t="s">
        <v>115</v>
      </c>
      <c r="N751" s="78" t="s">
        <v>3</v>
      </c>
      <c r="O751" s="78" t="s">
        <v>618</v>
      </c>
      <c r="P751" s="78"/>
      <c r="Q751" s="78" t="s">
        <v>44</v>
      </c>
      <c r="R751" s="78" t="s">
        <v>121</v>
      </c>
      <c r="S751" s="46"/>
      <c r="T751" s="46"/>
      <c r="U751" s="46"/>
      <c r="V751" s="46"/>
      <c r="W751" s="78"/>
      <c r="X751" s="78"/>
      <c r="Y751" s="78"/>
      <c r="Z751" s="78"/>
      <c r="AA751" s="78"/>
      <c r="AB751" s="78"/>
      <c r="AC751" s="78"/>
      <c r="AD751" s="78"/>
      <c r="AE751" s="78"/>
      <c r="AF751" s="78"/>
      <c r="AG751" s="78"/>
      <c r="AH751" s="78"/>
      <c r="AI751" s="78"/>
      <c r="AJ751" s="78"/>
      <c r="AK751" s="78"/>
      <c r="AL751" s="78"/>
      <c r="AM751" s="78"/>
      <c r="AN751" s="78"/>
      <c r="AO751" s="79"/>
      <c r="AP751" s="79"/>
      <c r="AQ751" s="78"/>
      <c r="AR751" s="78"/>
      <c r="AS751" s="78"/>
      <c r="AT751" s="78"/>
      <c r="AU751" s="78"/>
      <c r="AV751" s="78" t="s">
        <v>121</v>
      </c>
      <c r="AW751" s="78"/>
      <c r="AX751" s="79"/>
      <c r="AY751" s="79"/>
      <c r="AZ751" s="79"/>
      <c r="BA751" s="79"/>
      <c r="BB751" s="79"/>
      <c r="BC751" s="80"/>
    </row>
    <row r="752" ht="15.75" customHeight="1">
      <c r="A752" s="46" t="s">
        <v>6468</v>
      </c>
      <c r="B752" s="78"/>
      <c r="C752" s="78">
        <v>36.0</v>
      </c>
      <c r="D752" s="78" t="s">
        <v>1087</v>
      </c>
      <c r="E752" s="78" t="s">
        <v>6469</v>
      </c>
      <c r="F752" s="78" t="str">
        <f t="shared" si="2"/>
        <v>Endinako Ncamiso</v>
      </c>
      <c r="G752" s="78" t="s">
        <v>1849</v>
      </c>
      <c r="H752" s="78" t="s">
        <v>6470</v>
      </c>
      <c r="I752" s="78" t="s">
        <v>111</v>
      </c>
      <c r="J752" s="78"/>
      <c r="K752" s="46"/>
      <c r="L752" s="78" t="s">
        <v>617</v>
      </c>
      <c r="M752" s="78" t="s">
        <v>115</v>
      </c>
      <c r="N752" s="78" t="s">
        <v>3</v>
      </c>
      <c r="O752" s="78" t="s">
        <v>1398</v>
      </c>
      <c r="P752" s="78"/>
      <c r="Q752" s="78" t="s">
        <v>44</v>
      </c>
      <c r="R752" s="78" t="s">
        <v>121</v>
      </c>
      <c r="S752" s="46"/>
      <c r="T752" s="46"/>
      <c r="U752" s="46"/>
      <c r="V752" s="46"/>
      <c r="W752" s="78"/>
      <c r="X752" s="78"/>
      <c r="Y752" s="78"/>
      <c r="Z752" s="78"/>
      <c r="AA752" s="78"/>
      <c r="AB752" s="78"/>
      <c r="AC752" s="78"/>
      <c r="AD752" s="78"/>
      <c r="AE752" s="78"/>
      <c r="AF752" s="78"/>
      <c r="AG752" s="78"/>
      <c r="AH752" s="78"/>
      <c r="AI752" s="78"/>
      <c r="AJ752" s="78"/>
      <c r="AK752" s="78"/>
      <c r="AL752" s="78"/>
      <c r="AM752" s="78"/>
      <c r="AN752" s="78"/>
      <c r="AO752" s="79"/>
      <c r="AP752" s="79"/>
      <c r="AQ752" s="78"/>
      <c r="AR752" s="78"/>
      <c r="AS752" s="78"/>
      <c r="AT752" s="78"/>
      <c r="AU752" s="78"/>
      <c r="AV752" s="78" t="s">
        <v>121</v>
      </c>
      <c r="AW752" s="78"/>
      <c r="AX752" s="79"/>
      <c r="AY752" s="79"/>
      <c r="AZ752" s="79"/>
      <c r="BA752" s="79"/>
      <c r="BB752" s="79"/>
      <c r="BC752" s="80"/>
    </row>
    <row r="753" ht="15.75" customHeight="1">
      <c r="A753" s="46" t="s">
        <v>6471</v>
      </c>
      <c r="B753" s="78"/>
      <c r="C753" s="78">
        <v>39.0</v>
      </c>
      <c r="D753" s="78" t="s">
        <v>3470</v>
      </c>
      <c r="E753" s="78" t="s">
        <v>6472</v>
      </c>
      <c r="F753" s="78" t="str">
        <f t="shared" si="2"/>
        <v>Unathi Ndongeni</v>
      </c>
      <c r="G753" s="78" t="s">
        <v>1849</v>
      </c>
      <c r="H753" s="78" t="s">
        <v>6473</v>
      </c>
      <c r="I753" s="78" t="s">
        <v>163</v>
      </c>
      <c r="J753" s="78" t="s">
        <v>3494</v>
      </c>
      <c r="K753" s="83" t="s">
        <v>6474</v>
      </c>
      <c r="L753" s="78" t="s">
        <v>617</v>
      </c>
      <c r="M753" s="78" t="s">
        <v>115</v>
      </c>
      <c r="N753" s="78" t="s">
        <v>3</v>
      </c>
      <c r="O753" s="78" t="s">
        <v>175</v>
      </c>
      <c r="P753" s="78"/>
      <c r="Q753" s="78" t="s">
        <v>44</v>
      </c>
      <c r="R753" s="78" t="s">
        <v>121</v>
      </c>
      <c r="S753" s="46"/>
      <c r="T753" s="46" t="s">
        <v>6475</v>
      </c>
      <c r="U753" s="46"/>
      <c r="V753" s="46" t="s">
        <v>6476</v>
      </c>
      <c r="W753" s="78" t="s">
        <v>6477</v>
      </c>
      <c r="X753" s="78" t="s">
        <v>117</v>
      </c>
      <c r="Y753" s="78" t="s">
        <v>117</v>
      </c>
      <c r="Z753" s="78" t="s">
        <v>117</v>
      </c>
      <c r="AA753" s="78" t="s">
        <v>121</v>
      </c>
      <c r="AB753" s="78">
        <v>4.0</v>
      </c>
      <c r="AC753" s="78" t="s">
        <v>121</v>
      </c>
      <c r="AD753" s="78" t="s">
        <v>122</v>
      </c>
      <c r="AE753" s="78" t="s">
        <v>121</v>
      </c>
      <c r="AF753" s="78" t="s">
        <v>122</v>
      </c>
      <c r="AG753" s="78" t="s">
        <v>121</v>
      </c>
      <c r="AH753" s="78" t="s">
        <v>122</v>
      </c>
      <c r="AI753" s="78" t="s">
        <v>117</v>
      </c>
      <c r="AJ753" s="78" t="s">
        <v>117</v>
      </c>
      <c r="AK753" s="78" t="s">
        <v>117</v>
      </c>
      <c r="AL753" s="78" t="s">
        <v>137</v>
      </c>
      <c r="AM753" s="78" t="s">
        <v>138</v>
      </c>
      <c r="AN753" s="78" t="s">
        <v>117</v>
      </c>
      <c r="AO753" s="78" t="s">
        <v>6478</v>
      </c>
      <c r="AP753" s="79"/>
      <c r="AQ753" s="78" t="s">
        <v>6479</v>
      </c>
      <c r="AR753" s="78" t="s">
        <v>6480</v>
      </c>
      <c r="AS753" s="78" t="s">
        <v>6481</v>
      </c>
      <c r="AT753" s="78" t="s">
        <v>117</v>
      </c>
      <c r="AU753" s="78" t="s">
        <v>117</v>
      </c>
      <c r="AV753" s="78" t="s">
        <v>117</v>
      </c>
      <c r="AW753" s="78"/>
      <c r="AX753" s="79"/>
      <c r="AY753" s="79"/>
      <c r="AZ753" s="79"/>
      <c r="BA753" s="79"/>
      <c r="BB753" s="79"/>
      <c r="BC753" s="80"/>
    </row>
    <row r="754" ht="15.75" customHeight="1">
      <c r="A754" s="46" t="s">
        <v>6482</v>
      </c>
      <c r="B754" s="78"/>
      <c r="C754" s="78">
        <v>35.0</v>
      </c>
      <c r="D754" s="78" t="s">
        <v>6483</v>
      </c>
      <c r="E754" s="78" t="s">
        <v>6484</v>
      </c>
      <c r="F754" s="78" t="str">
        <f t="shared" si="2"/>
        <v>Siyathemba Ndziba</v>
      </c>
      <c r="G754" s="78" t="s">
        <v>1849</v>
      </c>
      <c r="H754" s="78" t="s">
        <v>6485</v>
      </c>
      <c r="I754" s="78" t="s">
        <v>163</v>
      </c>
      <c r="J754" s="78"/>
      <c r="K754" s="46"/>
      <c r="L754" s="78" t="s">
        <v>617</v>
      </c>
      <c r="M754" s="78" t="s">
        <v>115</v>
      </c>
      <c r="N754" s="78" t="s">
        <v>3</v>
      </c>
      <c r="O754" s="78" t="s">
        <v>1398</v>
      </c>
      <c r="P754" s="78"/>
      <c r="Q754" s="78" t="s">
        <v>44</v>
      </c>
      <c r="R754" s="78" t="s">
        <v>121</v>
      </c>
      <c r="S754" s="46"/>
      <c r="T754" s="46"/>
      <c r="U754" s="46"/>
      <c r="V754" s="46"/>
      <c r="W754" s="78"/>
      <c r="X754" s="78"/>
      <c r="Y754" s="78"/>
      <c r="Z754" s="78"/>
      <c r="AA754" s="78"/>
      <c r="AB754" s="78"/>
      <c r="AC754" s="78"/>
      <c r="AD754" s="78"/>
      <c r="AE754" s="78"/>
      <c r="AF754" s="78"/>
      <c r="AG754" s="78"/>
      <c r="AH754" s="78"/>
      <c r="AI754" s="78"/>
      <c r="AJ754" s="78"/>
      <c r="AK754" s="78"/>
      <c r="AL754" s="78"/>
      <c r="AM754" s="78"/>
      <c r="AN754" s="78"/>
      <c r="AO754" s="79"/>
      <c r="AP754" s="79"/>
      <c r="AQ754" s="78"/>
      <c r="AR754" s="78"/>
      <c r="AS754" s="78"/>
      <c r="AT754" s="78"/>
      <c r="AU754" s="78"/>
      <c r="AV754" s="78" t="s">
        <v>121</v>
      </c>
      <c r="AW754" s="78"/>
      <c r="AX754" s="79"/>
      <c r="AY754" s="79"/>
      <c r="AZ754" s="79"/>
      <c r="BA754" s="79"/>
      <c r="BB754" s="79"/>
      <c r="BC754" s="80"/>
    </row>
    <row r="755" ht="15.75" customHeight="1">
      <c r="A755" s="46" t="s">
        <v>6486</v>
      </c>
      <c r="B755" s="78"/>
      <c r="C755" s="78">
        <v>37.0</v>
      </c>
      <c r="D755" s="78" t="s">
        <v>6487</v>
      </c>
      <c r="E755" s="78" t="s">
        <v>6488</v>
      </c>
      <c r="F755" s="78" t="str">
        <f t="shared" si="2"/>
        <v>Shaun Ngcibi</v>
      </c>
      <c r="G755" s="78" t="s">
        <v>1849</v>
      </c>
      <c r="H755" s="78" t="s">
        <v>6489</v>
      </c>
      <c r="I755" s="78" t="s">
        <v>163</v>
      </c>
      <c r="J755" s="78" t="s">
        <v>6490</v>
      </c>
      <c r="K755" s="83" t="s">
        <v>6491</v>
      </c>
      <c r="L755" s="78" t="s">
        <v>617</v>
      </c>
      <c r="M755" s="78" t="s">
        <v>115</v>
      </c>
      <c r="N755" s="78" t="s">
        <v>3</v>
      </c>
      <c r="O755" s="78" t="s">
        <v>618</v>
      </c>
      <c r="P755" s="78"/>
      <c r="Q755" s="78" t="s">
        <v>44</v>
      </c>
      <c r="R755" s="78" t="s">
        <v>121</v>
      </c>
      <c r="S755" s="46"/>
      <c r="T755" s="46" t="s">
        <v>6492</v>
      </c>
      <c r="U755" s="46" t="s">
        <v>6493</v>
      </c>
      <c r="V755" s="46"/>
      <c r="W755" s="78" t="s">
        <v>6494</v>
      </c>
      <c r="X755" s="78" t="s">
        <v>121</v>
      </c>
      <c r="Y755" s="78" t="s">
        <v>121</v>
      </c>
      <c r="Z755" s="78" t="s">
        <v>121</v>
      </c>
      <c r="AA755" s="78" t="s">
        <v>121</v>
      </c>
      <c r="AB755" s="78">
        <v>8.0</v>
      </c>
      <c r="AC755" s="78" t="s">
        <v>121</v>
      </c>
      <c r="AD755" s="78" t="s">
        <v>122</v>
      </c>
      <c r="AE755" s="78" t="s">
        <v>121</v>
      </c>
      <c r="AF755" s="78" t="s">
        <v>122</v>
      </c>
      <c r="AG755" s="78" t="s">
        <v>117</v>
      </c>
      <c r="AH755" s="78" t="s">
        <v>6495</v>
      </c>
      <c r="AI755" s="78" t="s">
        <v>121</v>
      </c>
      <c r="AJ755" s="78" t="s">
        <v>121</v>
      </c>
      <c r="AK755" s="78" t="s">
        <v>117</v>
      </c>
      <c r="AL755" s="78" t="s">
        <v>137</v>
      </c>
      <c r="AM755" s="78" t="s">
        <v>138</v>
      </c>
      <c r="AN755" s="78" t="s">
        <v>117</v>
      </c>
      <c r="AO755" s="78" t="s">
        <v>6496</v>
      </c>
      <c r="AP755" s="79"/>
      <c r="AQ755" s="78" t="s">
        <v>6497</v>
      </c>
      <c r="AR755" s="78" t="s">
        <v>6498</v>
      </c>
      <c r="AS755" s="78" t="s">
        <v>237</v>
      </c>
      <c r="AT755" s="78" t="s">
        <v>117</v>
      </c>
      <c r="AU755" s="78" t="s">
        <v>117</v>
      </c>
      <c r="AV755" s="78" t="s">
        <v>117</v>
      </c>
      <c r="AW755" s="78"/>
      <c r="AX755" s="79"/>
      <c r="AY755" s="79"/>
      <c r="AZ755" s="79"/>
      <c r="BA755" s="79"/>
      <c r="BB755" s="79"/>
      <c r="BC755" s="80"/>
    </row>
    <row r="756" ht="15.75" customHeight="1">
      <c r="A756" s="46" t="s">
        <v>6499</v>
      </c>
      <c r="B756" s="78"/>
      <c r="C756" s="78">
        <v>35.0</v>
      </c>
      <c r="D756" s="78" t="s">
        <v>5720</v>
      </c>
      <c r="E756" s="78" t="s">
        <v>6500</v>
      </c>
      <c r="F756" s="78" t="str">
        <f t="shared" si="2"/>
        <v>Amyoli Ningi</v>
      </c>
      <c r="G756" s="78" t="s">
        <v>1849</v>
      </c>
      <c r="H756" s="78" t="s">
        <v>6501</v>
      </c>
      <c r="I756" s="78" t="s">
        <v>111</v>
      </c>
      <c r="J756" s="78" t="s">
        <v>147</v>
      </c>
      <c r="K756" s="83" t="s">
        <v>6502</v>
      </c>
      <c r="L756" s="78" t="s">
        <v>617</v>
      </c>
      <c r="M756" s="78" t="s">
        <v>115</v>
      </c>
      <c r="N756" s="78" t="s">
        <v>3</v>
      </c>
      <c r="O756" s="78" t="s">
        <v>400</v>
      </c>
      <c r="P756" s="78"/>
      <c r="Q756" s="78" t="s">
        <v>44</v>
      </c>
      <c r="R756" s="78" t="s">
        <v>121</v>
      </c>
      <c r="S756" s="46"/>
      <c r="T756" s="46" t="s">
        <v>6503</v>
      </c>
      <c r="U756" s="46"/>
      <c r="V756" s="46" t="s">
        <v>6504</v>
      </c>
      <c r="W756" s="78" t="s">
        <v>6505</v>
      </c>
      <c r="X756" s="78" t="s">
        <v>117</v>
      </c>
      <c r="Y756" s="78" t="s">
        <v>117</v>
      </c>
      <c r="Z756" s="78" t="s">
        <v>117</v>
      </c>
      <c r="AA756" s="78" t="s">
        <v>121</v>
      </c>
      <c r="AB756" s="78">
        <v>6.0</v>
      </c>
      <c r="AC756" s="78" t="s">
        <v>121</v>
      </c>
      <c r="AD756" s="78" t="s">
        <v>122</v>
      </c>
      <c r="AE756" s="78" t="s">
        <v>117</v>
      </c>
      <c r="AF756" s="78" t="s">
        <v>2095</v>
      </c>
      <c r="AG756" s="78" t="s">
        <v>121</v>
      </c>
      <c r="AH756" s="78" t="s">
        <v>122</v>
      </c>
      <c r="AI756" s="78" t="s">
        <v>117</v>
      </c>
      <c r="AJ756" s="78" t="s">
        <v>117</v>
      </c>
      <c r="AK756" s="78" t="s">
        <v>117</v>
      </c>
      <c r="AL756" s="78" t="s">
        <v>137</v>
      </c>
      <c r="AM756" s="78" t="s">
        <v>123</v>
      </c>
      <c r="AN756" s="78" t="s">
        <v>117</v>
      </c>
      <c r="AO756" s="78" t="s">
        <v>6506</v>
      </c>
      <c r="AP756" s="79"/>
      <c r="AQ756" s="78" t="s">
        <v>6507</v>
      </c>
      <c r="AR756" s="78" t="s">
        <v>404</v>
      </c>
      <c r="AS756" s="78" t="s">
        <v>6508</v>
      </c>
      <c r="AT756" s="78" t="s">
        <v>117</v>
      </c>
      <c r="AU756" s="78" t="s">
        <v>117</v>
      </c>
      <c r="AV756" s="78" t="s">
        <v>117</v>
      </c>
      <c r="AW756" s="78"/>
      <c r="AX756" s="79"/>
      <c r="AY756" s="79"/>
      <c r="AZ756" s="79"/>
      <c r="BA756" s="79"/>
      <c r="BB756" s="79"/>
      <c r="BC756" s="80"/>
    </row>
    <row r="757" ht="15.75" customHeight="1">
      <c r="A757" s="46" t="s">
        <v>6509</v>
      </c>
      <c r="B757" s="78"/>
      <c r="C757" s="78">
        <v>38.0</v>
      </c>
      <c r="D757" s="78" t="s">
        <v>1884</v>
      </c>
      <c r="E757" s="78" t="s">
        <v>6510</v>
      </c>
      <c r="F757" s="78" t="str">
        <f t="shared" si="2"/>
        <v>Lisakhanya Nkone</v>
      </c>
      <c r="G757" s="78" t="s">
        <v>1849</v>
      </c>
      <c r="H757" s="78" t="s">
        <v>6511</v>
      </c>
      <c r="I757" s="78" t="s">
        <v>111</v>
      </c>
      <c r="J757" s="81">
        <v>39570.0</v>
      </c>
      <c r="K757" s="83" t="s">
        <v>6512</v>
      </c>
      <c r="L757" s="78" t="s">
        <v>617</v>
      </c>
      <c r="M757" s="78" t="s">
        <v>115</v>
      </c>
      <c r="N757" s="78" t="s">
        <v>3</v>
      </c>
      <c r="O757" s="78" t="s">
        <v>618</v>
      </c>
      <c r="P757" s="78"/>
      <c r="Q757" s="78" t="s">
        <v>44</v>
      </c>
      <c r="R757" s="78" t="s">
        <v>121</v>
      </c>
      <c r="S757" s="46"/>
      <c r="T757" s="46" t="s">
        <v>6513</v>
      </c>
      <c r="U757" s="46" t="s">
        <v>6514</v>
      </c>
      <c r="V757" s="46"/>
      <c r="W757" s="78" t="s">
        <v>6515</v>
      </c>
      <c r="X757" s="78" t="s">
        <v>117</v>
      </c>
      <c r="Y757" s="78" t="s">
        <v>117</v>
      </c>
      <c r="Z757" s="78" t="s">
        <v>117</v>
      </c>
      <c r="AA757" s="78" t="s">
        <v>121</v>
      </c>
      <c r="AB757" s="78">
        <v>5.0</v>
      </c>
      <c r="AC757" s="78" t="s">
        <v>121</v>
      </c>
      <c r="AD757" s="78" t="s">
        <v>122</v>
      </c>
      <c r="AE757" s="78" t="s">
        <v>117</v>
      </c>
      <c r="AF757" s="78"/>
      <c r="AG757" s="78" t="s">
        <v>121</v>
      </c>
      <c r="AH757" s="78" t="s">
        <v>122</v>
      </c>
      <c r="AI757" s="78" t="s">
        <v>117</v>
      </c>
      <c r="AJ757" s="78" t="s">
        <v>117</v>
      </c>
      <c r="AK757" s="78" t="s">
        <v>117</v>
      </c>
      <c r="AL757" s="78" t="s">
        <v>137</v>
      </c>
      <c r="AM757" s="78" t="s">
        <v>138</v>
      </c>
      <c r="AN757" s="78" t="s">
        <v>121</v>
      </c>
      <c r="AO757" s="79"/>
      <c r="AP757" s="79"/>
      <c r="AQ757" s="78" t="s">
        <v>237</v>
      </c>
      <c r="AR757" s="78" t="s">
        <v>6516</v>
      </c>
      <c r="AS757" s="78" t="s">
        <v>406</v>
      </c>
      <c r="AT757" s="78" t="s">
        <v>117</v>
      </c>
      <c r="AU757" s="78" t="s">
        <v>117</v>
      </c>
      <c r="AV757" s="78" t="s">
        <v>117</v>
      </c>
      <c r="AW757" s="78"/>
      <c r="AX757" s="79"/>
      <c r="AY757" s="79"/>
      <c r="AZ757" s="79"/>
      <c r="BA757" s="79"/>
      <c r="BB757" s="79"/>
      <c r="BC757" s="80"/>
    </row>
    <row r="758" ht="15.75" customHeight="1">
      <c r="A758" s="46" t="s">
        <v>6517</v>
      </c>
      <c r="B758" s="78"/>
      <c r="C758" s="78">
        <v>37.0</v>
      </c>
      <c r="D758" s="78" t="s">
        <v>1774</v>
      </c>
      <c r="E758" s="78" t="s">
        <v>6518</v>
      </c>
      <c r="F758" s="78" t="str">
        <f t="shared" si="2"/>
        <v>Lilitha Nolisi</v>
      </c>
      <c r="G758" s="78" t="s">
        <v>1849</v>
      </c>
      <c r="H758" s="78" t="s">
        <v>6519</v>
      </c>
      <c r="I758" s="78" t="s">
        <v>111</v>
      </c>
      <c r="J758" s="78" t="s">
        <v>6520</v>
      </c>
      <c r="K758" s="83" t="s">
        <v>6521</v>
      </c>
      <c r="L758" s="78" t="s">
        <v>617</v>
      </c>
      <c r="M758" s="78" t="s">
        <v>115</v>
      </c>
      <c r="N758" s="78" t="s">
        <v>3</v>
      </c>
      <c r="O758" s="78" t="s">
        <v>400</v>
      </c>
      <c r="P758" s="78"/>
      <c r="Q758" s="78" t="s">
        <v>44</v>
      </c>
      <c r="R758" s="78" t="s">
        <v>121</v>
      </c>
      <c r="S758" s="46"/>
      <c r="T758" s="46" t="s">
        <v>6522</v>
      </c>
      <c r="U758" s="46"/>
      <c r="V758" s="46" t="s">
        <v>6523</v>
      </c>
      <c r="W758" s="78" t="s">
        <v>6524</v>
      </c>
      <c r="X758" s="78" t="s">
        <v>117</v>
      </c>
      <c r="Y758" s="78" t="s">
        <v>117</v>
      </c>
      <c r="Z758" s="78" t="s">
        <v>117</v>
      </c>
      <c r="AA758" s="78" t="s">
        <v>121</v>
      </c>
      <c r="AB758" s="78">
        <v>3.0</v>
      </c>
      <c r="AC758" s="78" t="s">
        <v>117</v>
      </c>
      <c r="AD758" s="78" t="s">
        <v>1490</v>
      </c>
      <c r="AE758" s="78" t="s">
        <v>121</v>
      </c>
      <c r="AF758" s="78" t="s">
        <v>122</v>
      </c>
      <c r="AG758" s="78" t="s">
        <v>121</v>
      </c>
      <c r="AH758" s="78" t="s">
        <v>122</v>
      </c>
      <c r="AI758" s="78" t="s">
        <v>117</v>
      </c>
      <c r="AJ758" s="78" t="s">
        <v>121</v>
      </c>
      <c r="AK758" s="78" t="s">
        <v>121</v>
      </c>
      <c r="AL758" s="78" t="s">
        <v>122</v>
      </c>
      <c r="AM758" s="78" t="s">
        <v>138</v>
      </c>
      <c r="AN758" s="78" t="s">
        <v>117</v>
      </c>
      <c r="AO758" s="78" t="s">
        <v>25</v>
      </c>
      <c r="AP758" s="79"/>
      <c r="AQ758" s="78" t="s">
        <v>6507</v>
      </c>
      <c r="AR758" s="78" t="s">
        <v>139</v>
      </c>
      <c r="AS758" s="78" t="s">
        <v>6508</v>
      </c>
      <c r="AT758" s="78" t="s">
        <v>117</v>
      </c>
      <c r="AU758" s="78" t="s">
        <v>117</v>
      </c>
      <c r="AV758" s="78" t="s">
        <v>117</v>
      </c>
      <c r="AW758" s="78"/>
      <c r="AX758" s="79"/>
      <c r="AY758" s="79"/>
      <c r="AZ758" s="79"/>
      <c r="BA758" s="79"/>
      <c r="BB758" s="79"/>
      <c r="BC758" s="80"/>
    </row>
    <row r="759" ht="15.75" customHeight="1">
      <c r="A759" s="46" t="s">
        <v>6525</v>
      </c>
      <c r="B759" s="78"/>
      <c r="C759" s="78">
        <v>39.0</v>
      </c>
      <c r="D759" s="78" t="s">
        <v>1971</v>
      </c>
      <c r="E759" s="78" t="s">
        <v>6526</v>
      </c>
      <c r="F759" s="78" t="str">
        <f t="shared" si="2"/>
        <v>Liyabona Nonjojo</v>
      </c>
      <c r="G759" s="78" t="s">
        <v>1849</v>
      </c>
      <c r="H759" s="78" t="s">
        <v>6527</v>
      </c>
      <c r="I759" s="78" t="s">
        <v>111</v>
      </c>
      <c r="J759" s="78" t="s">
        <v>5976</v>
      </c>
      <c r="K759" s="83" t="s">
        <v>6528</v>
      </c>
      <c r="L759" s="78" t="s">
        <v>617</v>
      </c>
      <c r="M759" s="78" t="s">
        <v>115</v>
      </c>
      <c r="N759" s="78" t="s">
        <v>3</v>
      </c>
      <c r="O759" s="78" t="s">
        <v>175</v>
      </c>
      <c r="P759" s="78"/>
      <c r="Q759" s="78" t="s">
        <v>44</v>
      </c>
      <c r="R759" s="78" t="s">
        <v>121</v>
      </c>
      <c r="S759" s="46"/>
      <c r="T759" s="46" t="s">
        <v>6529</v>
      </c>
      <c r="U759" s="46" t="s">
        <v>6530</v>
      </c>
      <c r="V759" s="46" t="s">
        <v>6530</v>
      </c>
      <c r="W759" s="78" t="s">
        <v>6531</v>
      </c>
      <c r="X759" s="78" t="s">
        <v>117</v>
      </c>
      <c r="Y759" s="78" t="s">
        <v>121</v>
      </c>
      <c r="Z759" s="78" t="s">
        <v>117</v>
      </c>
      <c r="AA759" s="78" t="s">
        <v>121</v>
      </c>
      <c r="AB759" s="78">
        <v>6.0</v>
      </c>
      <c r="AC759" s="78" t="s">
        <v>117</v>
      </c>
      <c r="AD759" s="78" t="s">
        <v>6532</v>
      </c>
      <c r="AE759" s="78" t="s">
        <v>121</v>
      </c>
      <c r="AF759" s="78" t="s">
        <v>122</v>
      </c>
      <c r="AG759" s="78" t="s">
        <v>121</v>
      </c>
      <c r="AH759" s="78" t="s">
        <v>122</v>
      </c>
      <c r="AI759" s="78" t="s">
        <v>117</v>
      </c>
      <c r="AJ759" s="78" t="s">
        <v>121</v>
      </c>
      <c r="AK759" s="78" t="s">
        <v>121</v>
      </c>
      <c r="AL759" s="78" t="s">
        <v>122</v>
      </c>
      <c r="AM759" s="78" t="s">
        <v>354</v>
      </c>
      <c r="AN759" s="78" t="s">
        <v>117</v>
      </c>
      <c r="AO759" s="78" t="s">
        <v>6533</v>
      </c>
      <c r="AP759" s="79"/>
      <c r="AQ759" s="78" t="s">
        <v>406</v>
      </c>
      <c r="AR759" s="78" t="s">
        <v>6534</v>
      </c>
      <c r="AS759" s="78" t="s">
        <v>404</v>
      </c>
      <c r="AT759" s="78" t="s">
        <v>117</v>
      </c>
      <c r="AU759" s="78" t="s">
        <v>117</v>
      </c>
      <c r="AV759" s="78" t="s">
        <v>117</v>
      </c>
      <c r="AW759" s="78"/>
      <c r="AX759" s="79"/>
      <c r="AY759" s="79"/>
      <c r="AZ759" s="79"/>
      <c r="BA759" s="79"/>
      <c r="BB759" s="79"/>
      <c r="BC759" s="80"/>
    </row>
    <row r="760" ht="15.75" customHeight="1">
      <c r="A760" s="46" t="s">
        <v>6535</v>
      </c>
      <c r="B760" s="78"/>
      <c r="C760" s="78">
        <v>36.0</v>
      </c>
      <c r="D760" s="78" t="s">
        <v>6075</v>
      </c>
      <c r="E760" s="78" t="s">
        <v>6536</v>
      </c>
      <c r="F760" s="78" t="str">
        <f t="shared" si="2"/>
        <v>Ntombikayise Ntswahlana</v>
      </c>
      <c r="G760" s="78" t="s">
        <v>1849</v>
      </c>
      <c r="H760" s="78" t="s">
        <v>6537</v>
      </c>
      <c r="I760" s="78" t="s">
        <v>111</v>
      </c>
      <c r="J760" s="78"/>
      <c r="K760" s="46"/>
      <c r="L760" s="78" t="s">
        <v>617</v>
      </c>
      <c r="M760" s="78" t="s">
        <v>115</v>
      </c>
      <c r="N760" s="78" t="s">
        <v>3</v>
      </c>
      <c r="O760" s="78" t="s">
        <v>618</v>
      </c>
      <c r="P760" s="78"/>
      <c r="Q760" s="78" t="s">
        <v>44</v>
      </c>
      <c r="R760" s="78" t="s">
        <v>121</v>
      </c>
      <c r="S760" s="46"/>
      <c r="T760" s="46" t="s">
        <v>6538</v>
      </c>
      <c r="U760" s="46" t="s">
        <v>6539</v>
      </c>
      <c r="V760" s="46"/>
      <c r="W760" s="78" t="s">
        <v>6540</v>
      </c>
      <c r="X760" s="78" t="s">
        <v>121</v>
      </c>
      <c r="Y760" s="78" t="s">
        <v>121</v>
      </c>
      <c r="Z760" s="78" t="s">
        <v>121</v>
      </c>
      <c r="AA760" s="78" t="s">
        <v>121</v>
      </c>
      <c r="AB760" s="78">
        <v>5.0</v>
      </c>
      <c r="AC760" s="78" t="s">
        <v>121</v>
      </c>
      <c r="AD760" s="78" t="s">
        <v>122</v>
      </c>
      <c r="AE760" s="78" t="s">
        <v>121</v>
      </c>
      <c r="AF760" s="78" t="s">
        <v>122</v>
      </c>
      <c r="AG760" s="78" t="s">
        <v>117</v>
      </c>
      <c r="AH760" s="78" t="s">
        <v>6541</v>
      </c>
      <c r="AI760" s="78" t="s">
        <v>121</v>
      </c>
      <c r="AJ760" s="78" t="s">
        <v>121</v>
      </c>
      <c r="AK760" s="78" t="s">
        <v>117</v>
      </c>
      <c r="AL760" s="78" t="s">
        <v>632</v>
      </c>
      <c r="AM760" s="78" t="s">
        <v>138</v>
      </c>
      <c r="AN760" s="78" t="s">
        <v>121</v>
      </c>
      <c r="AO760" s="79"/>
      <c r="AP760" s="79"/>
      <c r="AQ760" s="78" t="s">
        <v>237</v>
      </c>
      <c r="AR760" s="78" t="s">
        <v>263</v>
      </c>
      <c r="AS760" s="78" t="s">
        <v>6542</v>
      </c>
      <c r="AT760" s="78" t="s">
        <v>117</v>
      </c>
      <c r="AU760" s="78" t="s">
        <v>117</v>
      </c>
      <c r="AV760" s="78" t="s">
        <v>121</v>
      </c>
      <c r="AW760" s="78"/>
      <c r="AX760" s="79"/>
      <c r="AY760" s="79"/>
      <c r="AZ760" s="79"/>
      <c r="BA760" s="79"/>
      <c r="BB760" s="79"/>
      <c r="BC760" s="80"/>
    </row>
    <row r="761" ht="15.75" customHeight="1">
      <c r="A761" s="46" t="s">
        <v>6543</v>
      </c>
      <c r="B761" s="78"/>
      <c r="C761" s="78">
        <v>35.0</v>
      </c>
      <c r="D761" s="78" t="s">
        <v>6544</v>
      </c>
      <c r="E761" s="78" t="s">
        <v>1523</v>
      </c>
      <c r="F761" s="78" t="str">
        <f t="shared" si="2"/>
        <v>Uzukhanye Peter</v>
      </c>
      <c r="G761" s="78" t="s">
        <v>1849</v>
      </c>
      <c r="H761" s="78" t="s">
        <v>6545</v>
      </c>
      <c r="I761" s="78" t="s">
        <v>111</v>
      </c>
      <c r="J761" s="78" t="s">
        <v>3792</v>
      </c>
      <c r="K761" s="83" t="s">
        <v>6546</v>
      </c>
      <c r="L761" s="78" t="s">
        <v>617</v>
      </c>
      <c r="M761" s="78" t="s">
        <v>115</v>
      </c>
      <c r="N761" s="78" t="s">
        <v>3</v>
      </c>
      <c r="O761" s="78" t="s">
        <v>400</v>
      </c>
      <c r="P761" s="78"/>
      <c r="Q761" s="78" t="s">
        <v>44</v>
      </c>
      <c r="R761" s="78" t="s">
        <v>121</v>
      </c>
      <c r="S761" s="46"/>
      <c r="T761" s="46" t="s">
        <v>6547</v>
      </c>
      <c r="U761" s="46"/>
      <c r="V761" s="46" t="s">
        <v>6548</v>
      </c>
      <c r="W761" s="78" t="s">
        <v>6549</v>
      </c>
      <c r="X761" s="78" t="s">
        <v>117</v>
      </c>
      <c r="Y761" s="78" t="s">
        <v>117</v>
      </c>
      <c r="Z761" s="78" t="s">
        <v>121</v>
      </c>
      <c r="AA761" s="78" t="s">
        <v>121</v>
      </c>
      <c r="AB761" s="78"/>
      <c r="AC761" s="78" t="s">
        <v>121</v>
      </c>
      <c r="AD761" s="78" t="s">
        <v>122</v>
      </c>
      <c r="AE761" s="78" t="s">
        <v>117</v>
      </c>
      <c r="AF761" s="78" t="s">
        <v>3797</v>
      </c>
      <c r="AG761" s="78" t="s">
        <v>117</v>
      </c>
      <c r="AH761" s="78" t="s">
        <v>2851</v>
      </c>
      <c r="AI761" s="78" t="s">
        <v>121</v>
      </c>
      <c r="AJ761" s="78" t="s">
        <v>117</v>
      </c>
      <c r="AK761" s="78" t="s">
        <v>117</v>
      </c>
      <c r="AL761" s="78" t="s">
        <v>137</v>
      </c>
      <c r="AM761" s="78" t="s">
        <v>123</v>
      </c>
      <c r="AN761" s="78" t="s">
        <v>117</v>
      </c>
      <c r="AO761" s="78" t="s">
        <v>23</v>
      </c>
      <c r="AP761" s="79"/>
      <c r="AQ761" s="78" t="s">
        <v>6507</v>
      </c>
      <c r="AR761" s="78" t="s">
        <v>6550</v>
      </c>
      <c r="AS761" s="78" t="s">
        <v>404</v>
      </c>
      <c r="AT761" s="78" t="s">
        <v>117</v>
      </c>
      <c r="AU761" s="78" t="s">
        <v>117</v>
      </c>
      <c r="AV761" s="78" t="s">
        <v>117</v>
      </c>
      <c r="AW761" s="78"/>
      <c r="AX761" s="79"/>
      <c r="AY761" s="79"/>
      <c r="AZ761" s="79"/>
      <c r="BA761" s="79"/>
      <c r="BB761" s="79"/>
      <c r="BC761" s="80"/>
    </row>
    <row r="762" ht="15.75" customHeight="1">
      <c r="A762" s="46" t="s">
        <v>6551</v>
      </c>
      <c r="B762" s="78"/>
      <c r="C762" s="78">
        <v>35.0</v>
      </c>
      <c r="D762" s="78" t="s">
        <v>6552</v>
      </c>
      <c r="E762" s="78" t="s">
        <v>6553</v>
      </c>
      <c r="F762" s="78" t="str">
        <f t="shared" si="2"/>
        <v>Leah Saki</v>
      </c>
      <c r="G762" s="78" t="s">
        <v>1849</v>
      </c>
      <c r="H762" s="78" t="s">
        <v>6554</v>
      </c>
      <c r="I762" s="78" t="s">
        <v>111</v>
      </c>
      <c r="J762" s="78" t="s">
        <v>752</v>
      </c>
      <c r="K762" s="83" t="s">
        <v>6555</v>
      </c>
      <c r="L762" s="78" t="s">
        <v>617</v>
      </c>
      <c r="M762" s="78" t="s">
        <v>115</v>
      </c>
      <c r="N762" s="78" t="s">
        <v>3</v>
      </c>
      <c r="O762" s="78" t="s">
        <v>400</v>
      </c>
      <c r="P762" s="78"/>
      <c r="Q762" s="78" t="s">
        <v>44</v>
      </c>
      <c r="R762" s="78" t="s">
        <v>121</v>
      </c>
      <c r="S762" s="46"/>
      <c r="T762" s="46" t="s">
        <v>6556</v>
      </c>
      <c r="U762" s="46"/>
      <c r="V762" s="46" t="s">
        <v>6557</v>
      </c>
      <c r="W762" s="78" t="s">
        <v>6558</v>
      </c>
      <c r="X762" s="78" t="s">
        <v>117</v>
      </c>
      <c r="Y762" s="78" t="s">
        <v>117</v>
      </c>
      <c r="Z762" s="78" t="s">
        <v>117</v>
      </c>
      <c r="AA762" s="78" t="s">
        <v>121</v>
      </c>
      <c r="AB762" s="78">
        <v>3.0</v>
      </c>
      <c r="AC762" s="78" t="s">
        <v>117</v>
      </c>
      <c r="AD762" s="78" t="s">
        <v>6559</v>
      </c>
      <c r="AE762" s="78" t="s">
        <v>117</v>
      </c>
      <c r="AF762" s="78"/>
      <c r="AG762" s="78" t="s">
        <v>121</v>
      </c>
      <c r="AH762" s="78" t="s">
        <v>122</v>
      </c>
      <c r="AI762" s="78" t="s">
        <v>117</v>
      </c>
      <c r="AJ762" s="78" t="s">
        <v>121</v>
      </c>
      <c r="AK762" s="78" t="s">
        <v>117</v>
      </c>
      <c r="AL762" s="78"/>
      <c r="AM762" s="78" t="s">
        <v>138</v>
      </c>
      <c r="AN762" s="78" t="s">
        <v>117</v>
      </c>
      <c r="AO762" s="78" t="s">
        <v>6560</v>
      </c>
      <c r="AP762" s="79"/>
      <c r="AQ762" s="78" t="s">
        <v>406</v>
      </c>
      <c r="AR762" s="78" t="s">
        <v>237</v>
      </c>
      <c r="AS762" s="78" t="s">
        <v>404</v>
      </c>
      <c r="AT762" s="78" t="s">
        <v>117</v>
      </c>
      <c r="AU762" s="78" t="s">
        <v>117</v>
      </c>
      <c r="AV762" s="78" t="s">
        <v>117</v>
      </c>
      <c r="AW762" s="78"/>
      <c r="AX762" s="79"/>
      <c r="AY762" s="79"/>
      <c r="AZ762" s="79"/>
      <c r="BA762" s="79"/>
      <c r="BB762" s="79"/>
      <c r="BC762" s="80"/>
    </row>
    <row r="763" ht="15.75" customHeight="1">
      <c r="A763" s="46" t="s">
        <v>6561</v>
      </c>
      <c r="B763" s="78"/>
      <c r="C763" s="78">
        <v>38.0</v>
      </c>
      <c r="D763" s="78" t="s">
        <v>1320</v>
      </c>
      <c r="E763" s="78" t="s">
        <v>6562</v>
      </c>
      <c r="F763" s="78" t="str">
        <f t="shared" si="2"/>
        <v>Inam Siwudla</v>
      </c>
      <c r="G763" s="78" t="s">
        <v>1849</v>
      </c>
      <c r="H763" s="78" t="s">
        <v>6563</v>
      </c>
      <c r="I763" s="78" t="s">
        <v>111</v>
      </c>
      <c r="J763" s="78"/>
      <c r="K763" s="46"/>
      <c r="L763" s="78" t="s">
        <v>617</v>
      </c>
      <c r="M763" s="78" t="s">
        <v>115</v>
      </c>
      <c r="N763" s="78" t="s">
        <v>3</v>
      </c>
      <c r="O763" s="78" t="s">
        <v>230</v>
      </c>
      <c r="P763" s="78"/>
      <c r="Q763" s="78" t="s">
        <v>44</v>
      </c>
      <c r="R763" s="78" t="s">
        <v>121</v>
      </c>
      <c r="S763" s="46"/>
      <c r="T763" s="46" t="s">
        <v>6564</v>
      </c>
      <c r="V763" s="46" t="s">
        <v>6565</v>
      </c>
      <c r="W763" s="78" t="s">
        <v>6566</v>
      </c>
      <c r="X763" s="78" t="s">
        <v>121</v>
      </c>
      <c r="Y763" s="78" t="s">
        <v>117</v>
      </c>
      <c r="Z763" s="78" t="s">
        <v>121</v>
      </c>
      <c r="AA763" s="78" t="s">
        <v>121</v>
      </c>
      <c r="AB763" s="78">
        <v>3.0</v>
      </c>
      <c r="AC763" s="78" t="s">
        <v>121</v>
      </c>
      <c r="AD763" s="78" t="s">
        <v>122</v>
      </c>
      <c r="AE763" s="78" t="s">
        <v>117</v>
      </c>
      <c r="AF763" s="78" t="s">
        <v>1815</v>
      </c>
      <c r="AG763" s="78" t="s">
        <v>121</v>
      </c>
      <c r="AH763" s="78" t="s">
        <v>122</v>
      </c>
      <c r="AI763" s="78" t="s">
        <v>121</v>
      </c>
      <c r="AJ763" s="78" t="s">
        <v>117</v>
      </c>
      <c r="AK763" s="78" t="s">
        <v>117</v>
      </c>
      <c r="AL763" s="78" t="s">
        <v>137</v>
      </c>
      <c r="AM763" s="78" t="s">
        <v>138</v>
      </c>
      <c r="AN763" s="78" t="s">
        <v>117</v>
      </c>
      <c r="AO763" s="78" t="s">
        <v>6567</v>
      </c>
      <c r="AP763" s="79"/>
      <c r="AQ763" s="78" t="s">
        <v>6568</v>
      </c>
      <c r="AR763" s="78" t="s">
        <v>6569</v>
      </c>
      <c r="AS763" s="78" t="s">
        <v>6570</v>
      </c>
      <c r="AT763" s="78" t="s">
        <v>117</v>
      </c>
      <c r="AU763" s="78" t="s">
        <v>117</v>
      </c>
      <c r="AV763" s="78" t="s">
        <v>121</v>
      </c>
      <c r="AW763" s="78"/>
      <c r="AX763" s="79"/>
      <c r="AY763" s="79"/>
      <c r="AZ763" s="79"/>
      <c r="BA763" s="79"/>
      <c r="BB763" s="79"/>
      <c r="BC763" s="80"/>
    </row>
    <row r="764" ht="15.75" customHeight="1">
      <c r="A764" s="46" t="s">
        <v>6571</v>
      </c>
      <c r="B764" s="78"/>
      <c r="C764" s="78">
        <v>40.0</v>
      </c>
      <c r="D764" s="78" t="s">
        <v>5065</v>
      </c>
      <c r="E764" s="78" t="s">
        <v>6572</v>
      </c>
      <c r="F764" s="78" t="str">
        <f t="shared" si="2"/>
        <v>Swartbooi Miranda</v>
      </c>
      <c r="G764" s="78" t="s">
        <v>1849</v>
      </c>
      <c r="H764" s="78" t="s">
        <v>6573</v>
      </c>
      <c r="I764" s="78" t="s">
        <v>111</v>
      </c>
      <c r="J764" s="81">
        <v>39334.0</v>
      </c>
      <c r="K764" s="83" t="s">
        <v>6574</v>
      </c>
      <c r="L764" s="78" t="s">
        <v>617</v>
      </c>
      <c r="M764" s="78" t="s">
        <v>115</v>
      </c>
      <c r="N764" s="78" t="s">
        <v>3</v>
      </c>
      <c r="O764" s="78" t="s">
        <v>618</v>
      </c>
      <c r="P764" s="78"/>
      <c r="Q764" s="78" t="s">
        <v>44</v>
      </c>
      <c r="R764" s="78" t="s">
        <v>121</v>
      </c>
      <c r="S764" s="46"/>
      <c r="T764" s="46" t="s">
        <v>6575</v>
      </c>
      <c r="U764" s="46"/>
      <c r="V764" s="46" t="s">
        <v>6576</v>
      </c>
      <c r="W764" s="78" t="s">
        <v>6577</v>
      </c>
      <c r="X764" s="78" t="s">
        <v>117</v>
      </c>
      <c r="Y764" s="78" t="s">
        <v>117</v>
      </c>
      <c r="Z764" s="78" t="s">
        <v>121</v>
      </c>
      <c r="AA764" s="78" t="s">
        <v>121</v>
      </c>
      <c r="AB764" s="78">
        <v>5.0</v>
      </c>
      <c r="AC764" s="78" t="s">
        <v>121</v>
      </c>
      <c r="AD764" s="78" t="s">
        <v>122</v>
      </c>
      <c r="AE764" s="78" t="s">
        <v>121</v>
      </c>
      <c r="AF764" s="78" t="s">
        <v>122</v>
      </c>
      <c r="AG764" s="78" t="s">
        <v>121</v>
      </c>
      <c r="AH764" s="78" t="s">
        <v>122</v>
      </c>
      <c r="AI764" s="78" t="s">
        <v>121</v>
      </c>
      <c r="AJ764" s="78" t="s">
        <v>121</v>
      </c>
      <c r="AK764" s="78" t="s">
        <v>117</v>
      </c>
      <c r="AL764" s="78" t="s">
        <v>137</v>
      </c>
      <c r="AM764" s="78" t="s">
        <v>221</v>
      </c>
      <c r="AN764" s="78" t="s">
        <v>121</v>
      </c>
      <c r="AO764" s="79"/>
      <c r="AP764" s="79"/>
      <c r="AQ764" s="78" t="s">
        <v>4387</v>
      </c>
      <c r="AR764" s="78" t="s">
        <v>6578</v>
      </c>
      <c r="AS764" s="78" t="s">
        <v>237</v>
      </c>
      <c r="AT764" s="78" t="s">
        <v>117</v>
      </c>
      <c r="AU764" s="78" t="s">
        <v>117</v>
      </c>
      <c r="AV764" s="78" t="s">
        <v>117</v>
      </c>
      <c r="AW764" s="78"/>
      <c r="AX764" s="79"/>
      <c r="AY764" s="79"/>
      <c r="AZ764" s="79"/>
      <c r="BA764" s="79"/>
      <c r="BB764" s="79"/>
      <c r="BC764" s="80"/>
    </row>
    <row r="765" ht="15.75" customHeight="1">
      <c r="A765" s="46" t="s">
        <v>6579</v>
      </c>
      <c r="B765" s="78"/>
      <c r="C765" s="78">
        <v>37.0</v>
      </c>
      <c r="D765" s="78" t="s">
        <v>1884</v>
      </c>
      <c r="E765" s="78" t="s">
        <v>6580</v>
      </c>
      <c r="F765" s="78" t="str">
        <f t="shared" si="2"/>
        <v>Lisakhanya Tshitiza</v>
      </c>
      <c r="G765" s="78" t="s">
        <v>1849</v>
      </c>
      <c r="H765" s="78" t="s">
        <v>6581</v>
      </c>
      <c r="I765" s="78" t="s">
        <v>111</v>
      </c>
      <c r="J765" s="78" t="s">
        <v>6337</v>
      </c>
      <c r="K765" s="83" t="s">
        <v>6582</v>
      </c>
      <c r="L765" s="78" t="s">
        <v>617</v>
      </c>
      <c r="M765" s="78" t="s">
        <v>115</v>
      </c>
      <c r="N765" s="78" t="s">
        <v>3</v>
      </c>
      <c r="O765" s="78" t="s">
        <v>175</v>
      </c>
      <c r="P765" s="78"/>
      <c r="Q765" s="78" t="s">
        <v>44</v>
      </c>
      <c r="R765" s="78" t="s">
        <v>121</v>
      </c>
      <c r="S765" s="46"/>
      <c r="T765" s="46" t="s">
        <v>6583</v>
      </c>
      <c r="U765" s="46"/>
      <c r="V765" s="46"/>
      <c r="W765" s="78" t="s">
        <v>6584</v>
      </c>
      <c r="X765" s="78" t="s">
        <v>117</v>
      </c>
      <c r="Y765" s="78" t="s">
        <v>117</v>
      </c>
      <c r="Z765" s="78" t="s">
        <v>117</v>
      </c>
      <c r="AA765" s="78" t="s">
        <v>121</v>
      </c>
      <c r="AB765" s="78">
        <v>3.0</v>
      </c>
      <c r="AC765" s="78" t="s">
        <v>121</v>
      </c>
      <c r="AD765" s="78" t="s">
        <v>122</v>
      </c>
      <c r="AE765" s="78" t="s">
        <v>121</v>
      </c>
      <c r="AF765" s="78" t="s">
        <v>122</v>
      </c>
      <c r="AG765" s="78" t="s">
        <v>121</v>
      </c>
      <c r="AH765" s="78" t="s">
        <v>122</v>
      </c>
      <c r="AI765" s="78" t="s">
        <v>117</v>
      </c>
      <c r="AJ765" s="78" t="s">
        <v>121</v>
      </c>
      <c r="AK765" s="78" t="s">
        <v>117</v>
      </c>
      <c r="AL765" s="78" t="s">
        <v>137</v>
      </c>
      <c r="AM765" s="78" t="s">
        <v>221</v>
      </c>
      <c r="AN765" s="78" t="s">
        <v>121</v>
      </c>
      <c r="AO765" s="79"/>
      <c r="AP765" s="79"/>
      <c r="AQ765" s="78" t="s">
        <v>125</v>
      </c>
      <c r="AR765" s="78" t="s">
        <v>404</v>
      </c>
      <c r="AS765" s="78" t="s">
        <v>6585</v>
      </c>
      <c r="AT765" s="78" t="s">
        <v>117</v>
      </c>
      <c r="AU765" s="78" t="s">
        <v>117</v>
      </c>
      <c r="AV765" s="78" t="s">
        <v>117</v>
      </c>
      <c r="AW765" s="78"/>
      <c r="AX765" s="79"/>
      <c r="AY765" s="79"/>
      <c r="AZ765" s="79"/>
      <c r="BA765" s="79"/>
      <c r="BB765" s="79"/>
      <c r="BC765" s="80"/>
    </row>
    <row r="766" ht="15.75" customHeight="1">
      <c r="A766" s="46" t="s">
        <v>6586</v>
      </c>
      <c r="B766" s="78"/>
      <c r="C766" s="78">
        <v>35.0</v>
      </c>
      <c r="D766" s="78" t="s">
        <v>572</v>
      </c>
      <c r="E766" s="78" t="s">
        <v>6587</v>
      </c>
      <c r="F766" s="78" t="str">
        <f t="shared" si="2"/>
        <v>Aqhama Tweyi</v>
      </c>
      <c r="G766" s="78" t="s">
        <v>1849</v>
      </c>
      <c r="H766" s="78" t="s">
        <v>6588</v>
      </c>
      <c r="I766" s="78" t="s">
        <v>163</v>
      </c>
      <c r="J766" s="78"/>
      <c r="K766" s="46"/>
      <c r="L766" s="78" t="s">
        <v>617</v>
      </c>
      <c r="M766" s="78" t="s">
        <v>115</v>
      </c>
      <c r="N766" s="78" t="s">
        <v>3</v>
      </c>
      <c r="O766" s="78" t="s">
        <v>400</v>
      </c>
      <c r="P766" s="78"/>
      <c r="Q766" s="78" t="s">
        <v>44</v>
      </c>
      <c r="R766" s="78" t="s">
        <v>121</v>
      </c>
      <c r="S766" s="46"/>
      <c r="T766" s="46" t="s">
        <v>6589</v>
      </c>
      <c r="U766" s="46"/>
      <c r="V766" s="46" t="s">
        <v>6590</v>
      </c>
      <c r="W766" s="78" t="s">
        <v>6591</v>
      </c>
      <c r="X766" s="78" t="s">
        <v>117</v>
      </c>
      <c r="Y766" s="78" t="s">
        <v>121</v>
      </c>
      <c r="Z766" s="78" t="s">
        <v>121</v>
      </c>
      <c r="AA766" s="78" t="s">
        <v>121</v>
      </c>
      <c r="AB766" s="78">
        <v>7.0</v>
      </c>
      <c r="AC766" s="78" t="s">
        <v>117</v>
      </c>
      <c r="AD766" s="78" t="s">
        <v>884</v>
      </c>
      <c r="AE766" s="78" t="s">
        <v>121</v>
      </c>
      <c r="AF766" s="78" t="s">
        <v>122</v>
      </c>
      <c r="AG766" s="78" t="s">
        <v>117</v>
      </c>
      <c r="AH766" s="78" t="s">
        <v>6592</v>
      </c>
      <c r="AI766" s="78" t="s">
        <v>121</v>
      </c>
      <c r="AJ766" s="78" t="s">
        <v>121</v>
      </c>
      <c r="AK766" s="78" t="s">
        <v>121</v>
      </c>
      <c r="AL766" s="78" t="s">
        <v>122</v>
      </c>
      <c r="AM766" s="78" t="s">
        <v>123</v>
      </c>
      <c r="AN766" s="78" t="s">
        <v>117</v>
      </c>
      <c r="AO766" s="78" t="s">
        <v>6593</v>
      </c>
      <c r="AP766" s="79"/>
      <c r="AQ766" s="78" t="s">
        <v>1244</v>
      </c>
      <c r="AR766" s="78" t="s">
        <v>6594</v>
      </c>
      <c r="AS766" s="78"/>
      <c r="AT766" s="78" t="s">
        <v>117</v>
      </c>
      <c r="AU766" s="78" t="s">
        <v>117</v>
      </c>
      <c r="AV766" s="78" t="s">
        <v>121</v>
      </c>
      <c r="AW766" s="78"/>
      <c r="AX766" s="79"/>
      <c r="AY766" s="79"/>
      <c r="AZ766" s="79"/>
      <c r="BA766" s="79"/>
      <c r="BB766" s="79"/>
      <c r="BC766" s="80"/>
    </row>
    <row r="767" ht="15.75" customHeight="1">
      <c r="A767" s="46" t="s">
        <v>6595</v>
      </c>
      <c r="B767" s="78"/>
      <c r="C767" s="78">
        <v>35.0</v>
      </c>
      <c r="D767" s="78" t="s">
        <v>6596</v>
      </c>
      <c r="E767" s="78" t="s">
        <v>6597</v>
      </c>
      <c r="F767" s="78" t="str">
        <f t="shared" si="2"/>
        <v>Linawe Tyanase</v>
      </c>
      <c r="G767" s="78" t="s">
        <v>1849</v>
      </c>
      <c r="H767" s="78" t="s">
        <v>6598</v>
      </c>
      <c r="I767" s="78" t="s">
        <v>111</v>
      </c>
      <c r="J767" s="78" t="s">
        <v>6599</v>
      </c>
      <c r="K767" s="83" t="s">
        <v>6600</v>
      </c>
      <c r="L767" s="78" t="s">
        <v>617</v>
      </c>
      <c r="M767" s="78" t="s">
        <v>115</v>
      </c>
      <c r="N767" s="78" t="s">
        <v>3</v>
      </c>
      <c r="O767" s="78" t="s">
        <v>400</v>
      </c>
      <c r="P767" s="78"/>
      <c r="Q767" s="78" t="s">
        <v>44</v>
      </c>
      <c r="R767" s="78" t="s">
        <v>121</v>
      </c>
      <c r="S767" s="46"/>
      <c r="T767" s="46" t="s">
        <v>6601</v>
      </c>
      <c r="U767" s="46"/>
      <c r="V767" s="46" t="s">
        <v>6602</v>
      </c>
      <c r="W767" s="78" t="s">
        <v>6603</v>
      </c>
      <c r="X767" s="78" t="s">
        <v>117</v>
      </c>
      <c r="Y767" s="78" t="s">
        <v>117</v>
      </c>
      <c r="Z767" s="78" t="s">
        <v>117</v>
      </c>
      <c r="AA767" s="78" t="s">
        <v>121</v>
      </c>
      <c r="AB767" s="78">
        <v>5.0</v>
      </c>
      <c r="AC767" s="78" t="s">
        <v>121</v>
      </c>
      <c r="AD767" s="78" t="s">
        <v>122</v>
      </c>
      <c r="AE767" s="78" t="s">
        <v>121</v>
      </c>
      <c r="AF767" s="78" t="s">
        <v>122</v>
      </c>
      <c r="AG767" s="78" t="s">
        <v>117</v>
      </c>
      <c r="AH767" s="78" t="s">
        <v>6604</v>
      </c>
      <c r="AI767" s="78" t="s">
        <v>117</v>
      </c>
      <c r="AJ767" s="78" t="s">
        <v>121</v>
      </c>
      <c r="AK767" s="78" t="s">
        <v>117</v>
      </c>
      <c r="AL767" s="78" t="s">
        <v>632</v>
      </c>
      <c r="AM767" s="78" t="s">
        <v>138</v>
      </c>
      <c r="AN767" s="78" t="s">
        <v>117</v>
      </c>
      <c r="AO767" s="78" t="s">
        <v>24</v>
      </c>
      <c r="AP767" s="79"/>
      <c r="AQ767" s="78" t="s">
        <v>404</v>
      </c>
      <c r="AR767" s="78" t="s">
        <v>6605</v>
      </c>
      <c r="AS767" s="78" t="s">
        <v>156</v>
      </c>
      <c r="AT767" s="78" t="s">
        <v>117</v>
      </c>
      <c r="AU767" s="78" t="s">
        <v>117</v>
      </c>
      <c r="AV767" s="78" t="s">
        <v>117</v>
      </c>
      <c r="AW767" s="78"/>
      <c r="AX767" s="79"/>
      <c r="AY767" s="79"/>
      <c r="AZ767" s="79"/>
      <c r="BA767" s="79"/>
      <c r="BB767" s="79"/>
      <c r="BC767" s="80"/>
    </row>
    <row r="768" ht="15.75" customHeight="1">
      <c r="A768" s="46" t="s">
        <v>6606</v>
      </c>
      <c r="B768" s="78"/>
      <c r="C768" s="78">
        <v>36.0</v>
      </c>
      <c r="D768" s="78" t="s">
        <v>833</v>
      </c>
      <c r="E768" s="78" t="s">
        <v>6607</v>
      </c>
      <c r="F768" s="78" t="str">
        <f t="shared" si="2"/>
        <v>Ayabulela Wonci</v>
      </c>
      <c r="G768" s="78" t="s">
        <v>1849</v>
      </c>
      <c r="H768" s="78" t="s">
        <v>6608</v>
      </c>
      <c r="I768" s="78" t="s">
        <v>111</v>
      </c>
      <c r="J768" s="81">
        <v>39235.0</v>
      </c>
      <c r="K768" s="83" t="s">
        <v>6609</v>
      </c>
      <c r="L768" s="78" t="s">
        <v>617</v>
      </c>
      <c r="M768" s="78" t="s">
        <v>115</v>
      </c>
      <c r="N768" s="78" t="s">
        <v>3</v>
      </c>
      <c r="O768" s="78" t="s">
        <v>618</v>
      </c>
      <c r="P768" s="78"/>
      <c r="Q768" s="78" t="s">
        <v>44</v>
      </c>
      <c r="R768" s="78" t="s">
        <v>121</v>
      </c>
      <c r="S768" s="46"/>
      <c r="T768" s="46" t="s">
        <v>6610</v>
      </c>
      <c r="U768" s="46"/>
      <c r="V768" s="46"/>
      <c r="W768" s="78" t="s">
        <v>6611</v>
      </c>
      <c r="X768" s="78" t="s">
        <v>117</v>
      </c>
      <c r="Y768" s="78" t="s">
        <v>117</v>
      </c>
      <c r="Z768" s="78" t="s">
        <v>117</v>
      </c>
      <c r="AA768" s="78" t="s">
        <v>117</v>
      </c>
      <c r="AB768" s="78">
        <v>4.0</v>
      </c>
      <c r="AC768" s="78" t="s">
        <v>121</v>
      </c>
      <c r="AD768" s="78" t="s">
        <v>122</v>
      </c>
      <c r="AE768" s="78" t="s">
        <v>121</v>
      </c>
      <c r="AF768" s="78" t="s">
        <v>122</v>
      </c>
      <c r="AG768" s="78" t="s">
        <v>121</v>
      </c>
      <c r="AH768" s="78" t="s">
        <v>122</v>
      </c>
      <c r="AI768" s="78" t="s">
        <v>117</v>
      </c>
      <c r="AJ768" s="78" t="s">
        <v>117</v>
      </c>
      <c r="AK768" s="78" t="s">
        <v>121</v>
      </c>
      <c r="AL768" s="78" t="s">
        <v>122</v>
      </c>
      <c r="AM768" s="78" t="s">
        <v>138</v>
      </c>
      <c r="AN768" s="78" t="s">
        <v>121</v>
      </c>
      <c r="AO768" s="79"/>
      <c r="AP768" s="79"/>
      <c r="AQ768" s="78" t="s">
        <v>6296</v>
      </c>
      <c r="AR768" s="78" t="s">
        <v>237</v>
      </c>
      <c r="AS768" s="78" t="s">
        <v>156</v>
      </c>
      <c r="AT768" s="78" t="s">
        <v>117</v>
      </c>
      <c r="AU768" s="78" t="s">
        <v>117</v>
      </c>
      <c r="AV768" s="78" t="s">
        <v>117</v>
      </c>
      <c r="AW768" s="78"/>
      <c r="AX768" s="79"/>
      <c r="AY768" s="79"/>
      <c r="AZ768" s="79"/>
      <c r="BA768" s="79"/>
      <c r="BB768" s="79"/>
      <c r="BC768" s="80"/>
    </row>
    <row r="769" ht="15.75" customHeight="1">
      <c r="A769" s="46" t="s">
        <v>6612</v>
      </c>
      <c r="B769" s="78"/>
      <c r="C769" s="78">
        <v>35.0</v>
      </c>
      <c r="D769" s="78" t="s">
        <v>1045</v>
      </c>
      <c r="E769" s="78" t="s">
        <v>6613</v>
      </c>
      <c r="F769" s="78" t="str">
        <f t="shared" si="2"/>
        <v>Emihle Aliva</v>
      </c>
      <c r="G769" s="78" t="s">
        <v>1849</v>
      </c>
      <c r="H769" s="78" t="s">
        <v>6614</v>
      </c>
      <c r="I769" s="78" t="s">
        <v>163</v>
      </c>
      <c r="J769" s="78" t="s">
        <v>6615</v>
      </c>
      <c r="K769" s="83" t="s">
        <v>6616</v>
      </c>
      <c r="L769" s="78" t="s">
        <v>245</v>
      </c>
      <c r="M769" s="78" t="s">
        <v>246</v>
      </c>
      <c r="N769" s="78" t="s">
        <v>42</v>
      </c>
      <c r="O769" s="78" t="s">
        <v>175</v>
      </c>
      <c r="P769" s="78"/>
      <c r="Q769" s="78" t="s">
        <v>44</v>
      </c>
      <c r="R769" s="78" t="s">
        <v>121</v>
      </c>
      <c r="S769" s="46"/>
      <c r="T769" s="46" t="s">
        <v>6617</v>
      </c>
      <c r="U769" s="46" t="s">
        <v>6618</v>
      </c>
      <c r="V769" s="46"/>
      <c r="W769" s="78" t="s">
        <v>6619</v>
      </c>
      <c r="X769" s="78" t="s">
        <v>117</v>
      </c>
      <c r="Y769" s="78" t="s">
        <v>117</v>
      </c>
      <c r="Z769" s="78" t="s">
        <v>117</v>
      </c>
      <c r="AA769" s="78" t="s">
        <v>117</v>
      </c>
      <c r="AB769" s="78">
        <v>5.0</v>
      </c>
      <c r="AC769" s="78" t="s">
        <v>121</v>
      </c>
      <c r="AD769" s="78" t="s">
        <v>122</v>
      </c>
      <c r="AE769" s="78" t="s">
        <v>117</v>
      </c>
      <c r="AF769" s="78" t="s">
        <v>6620</v>
      </c>
      <c r="AG769" s="78" t="s">
        <v>121</v>
      </c>
      <c r="AH769" s="78" t="s">
        <v>122</v>
      </c>
      <c r="AI769" s="78" t="s">
        <v>121</v>
      </c>
      <c r="AJ769" s="78" t="s">
        <v>117</v>
      </c>
      <c r="AK769" s="78" t="s">
        <v>121</v>
      </c>
      <c r="AL769" s="78" t="s">
        <v>122</v>
      </c>
      <c r="AM769" s="78" t="s">
        <v>123</v>
      </c>
      <c r="AN769" s="78" t="s">
        <v>121</v>
      </c>
      <c r="AO769" s="79"/>
      <c r="AP769" s="79"/>
      <c r="AQ769" s="78" t="s">
        <v>431</v>
      </c>
      <c r="AR769" s="78" t="s">
        <v>6621</v>
      </c>
      <c r="AS769" s="78" t="s">
        <v>404</v>
      </c>
      <c r="AT769" s="78" t="s">
        <v>117</v>
      </c>
      <c r="AU769" s="78" t="s">
        <v>117</v>
      </c>
      <c r="AV769" s="78" t="s">
        <v>117</v>
      </c>
      <c r="AW769" s="78"/>
      <c r="AX769" s="79"/>
      <c r="AY769" s="79"/>
      <c r="AZ769" s="79"/>
      <c r="BA769" s="79"/>
      <c r="BB769" s="79"/>
      <c r="BC769" s="80"/>
    </row>
    <row r="770" ht="15.75" customHeight="1">
      <c r="A770" s="46" t="s">
        <v>6622</v>
      </c>
      <c r="B770" s="78"/>
      <c r="C770" s="78">
        <v>37.0</v>
      </c>
      <c r="D770" s="78" t="s">
        <v>6623</v>
      </c>
      <c r="E770" s="78" t="s">
        <v>4751</v>
      </c>
      <c r="F770" s="78" t="str">
        <f t="shared" si="2"/>
        <v>Indiphile Batyi</v>
      </c>
      <c r="G770" s="78" t="s">
        <v>1849</v>
      </c>
      <c r="H770" s="78" t="s">
        <v>6624</v>
      </c>
      <c r="I770" s="78" t="s">
        <v>111</v>
      </c>
      <c r="J770" s="78" t="s">
        <v>5976</v>
      </c>
      <c r="K770" s="83" t="s">
        <v>6625</v>
      </c>
      <c r="L770" s="78" t="s">
        <v>245</v>
      </c>
      <c r="M770" s="78" t="s">
        <v>246</v>
      </c>
      <c r="N770" s="78" t="s">
        <v>42</v>
      </c>
      <c r="O770" s="78" t="s">
        <v>230</v>
      </c>
      <c r="P770" s="78"/>
      <c r="Q770" s="78" t="s">
        <v>44</v>
      </c>
      <c r="R770" s="78" t="s">
        <v>121</v>
      </c>
      <c r="S770" s="46"/>
      <c r="T770" s="46" t="s">
        <v>6626</v>
      </c>
      <c r="U770" s="46"/>
      <c r="V770" s="46" t="s">
        <v>6627</v>
      </c>
      <c r="W770" s="78" t="s">
        <v>6628</v>
      </c>
      <c r="X770" s="78" t="s">
        <v>117</v>
      </c>
      <c r="Y770" s="78" t="s">
        <v>117</v>
      </c>
      <c r="Z770" s="78" t="s">
        <v>117</v>
      </c>
      <c r="AA770" s="78" t="s">
        <v>121</v>
      </c>
      <c r="AB770" s="78">
        <v>5.0</v>
      </c>
      <c r="AC770" s="78" t="s">
        <v>121</v>
      </c>
      <c r="AD770" s="78" t="s">
        <v>122</v>
      </c>
      <c r="AE770" s="78" t="s">
        <v>121</v>
      </c>
      <c r="AF770" s="78" t="s">
        <v>122</v>
      </c>
      <c r="AG770" s="78" t="s">
        <v>121</v>
      </c>
      <c r="AH770" s="78" t="s">
        <v>122</v>
      </c>
      <c r="AI770" s="78" t="s">
        <v>117</v>
      </c>
      <c r="AJ770" s="78" t="s">
        <v>117</v>
      </c>
      <c r="AK770" s="78" t="s">
        <v>117</v>
      </c>
      <c r="AL770" s="78" t="s">
        <v>137</v>
      </c>
      <c r="AM770" s="78" t="s">
        <v>138</v>
      </c>
      <c r="AN770" s="78" t="s">
        <v>117</v>
      </c>
      <c r="AO770" s="78" t="s">
        <v>6629</v>
      </c>
      <c r="AP770" s="79"/>
      <c r="AQ770" s="78" t="s">
        <v>237</v>
      </c>
      <c r="AR770" s="78" t="s">
        <v>6630</v>
      </c>
      <c r="AS770" s="78" t="s">
        <v>6631</v>
      </c>
      <c r="AT770" s="78" t="s">
        <v>117</v>
      </c>
      <c r="AU770" s="78" t="s">
        <v>117</v>
      </c>
      <c r="AV770" s="78" t="s">
        <v>117</v>
      </c>
      <c r="AW770" s="78"/>
      <c r="AX770" s="79"/>
      <c r="AY770" s="79"/>
      <c r="AZ770" s="79"/>
      <c r="BA770" s="79"/>
      <c r="BB770" s="79"/>
      <c r="BC770" s="80"/>
    </row>
    <row r="771" ht="15.75" customHeight="1">
      <c r="A771" s="46" t="s">
        <v>6632</v>
      </c>
      <c r="B771" s="78"/>
      <c r="C771" s="78">
        <v>38.0</v>
      </c>
      <c r="D771" s="78" t="s">
        <v>1087</v>
      </c>
      <c r="E771" s="78" t="s">
        <v>6633</v>
      </c>
      <c r="F771" s="78" t="str">
        <f t="shared" si="2"/>
        <v>Endinako Bawulisi</v>
      </c>
      <c r="G771" s="78" t="s">
        <v>1849</v>
      </c>
      <c r="H771" s="78" t="s">
        <v>6634</v>
      </c>
      <c r="I771" s="78" t="s">
        <v>163</v>
      </c>
      <c r="J771" s="78" t="s">
        <v>6615</v>
      </c>
      <c r="K771" s="83" t="s">
        <v>6635</v>
      </c>
      <c r="L771" s="78" t="s">
        <v>245</v>
      </c>
      <c r="M771" s="78" t="s">
        <v>246</v>
      </c>
      <c r="N771" s="78" t="s">
        <v>42</v>
      </c>
      <c r="O771" s="78" t="s">
        <v>230</v>
      </c>
      <c r="P771" s="78"/>
      <c r="Q771" s="78" t="s">
        <v>44</v>
      </c>
      <c r="R771" s="78" t="s">
        <v>121</v>
      </c>
      <c r="S771" s="46"/>
      <c r="T771" s="46" t="s">
        <v>6636</v>
      </c>
      <c r="U771" s="46"/>
      <c r="V771" s="46" t="s">
        <v>6637</v>
      </c>
      <c r="W771" s="78" t="s">
        <v>6638</v>
      </c>
      <c r="X771" s="78" t="s">
        <v>117</v>
      </c>
      <c r="Y771" s="78" t="s">
        <v>117</v>
      </c>
      <c r="Z771" s="78" t="s">
        <v>117</v>
      </c>
      <c r="AA771" s="78" t="s">
        <v>121</v>
      </c>
      <c r="AB771" s="78">
        <v>13.0</v>
      </c>
      <c r="AC771" s="78" t="s">
        <v>121</v>
      </c>
      <c r="AD771" s="78" t="s">
        <v>122</v>
      </c>
      <c r="AE771" s="78" t="s">
        <v>121</v>
      </c>
      <c r="AF771" s="78" t="s">
        <v>122</v>
      </c>
      <c r="AG771" s="78" t="s">
        <v>121</v>
      </c>
      <c r="AH771" s="78" t="s">
        <v>122</v>
      </c>
      <c r="AI771" s="78" t="s">
        <v>117</v>
      </c>
      <c r="AJ771" s="78" t="s">
        <v>121</v>
      </c>
      <c r="AK771" s="78" t="s">
        <v>117</v>
      </c>
      <c r="AL771" s="78" t="s">
        <v>137</v>
      </c>
      <c r="AM771" s="78" t="s">
        <v>138</v>
      </c>
      <c r="AN771" s="78" t="s">
        <v>117</v>
      </c>
      <c r="AO771" s="78" t="s">
        <v>5165</v>
      </c>
      <c r="AP771" s="79"/>
      <c r="AQ771" s="78" t="s">
        <v>6639</v>
      </c>
      <c r="AR771" s="78" t="s">
        <v>406</v>
      </c>
      <c r="AS771" s="78" t="s">
        <v>981</v>
      </c>
      <c r="AT771" s="78" t="s">
        <v>117</v>
      </c>
      <c r="AU771" s="78" t="s">
        <v>117</v>
      </c>
      <c r="AV771" s="78" t="s">
        <v>117</v>
      </c>
      <c r="AW771" s="78"/>
      <c r="AX771" s="79"/>
      <c r="AY771" s="79"/>
      <c r="AZ771" s="79"/>
      <c r="BA771" s="79"/>
      <c r="BB771" s="79"/>
      <c r="BC771" s="80"/>
    </row>
    <row r="772" ht="15.75" customHeight="1">
      <c r="A772" s="46" t="s">
        <v>6640</v>
      </c>
      <c r="B772" s="78"/>
      <c r="C772" s="78">
        <v>39.0</v>
      </c>
      <c r="D772" s="78" t="s">
        <v>6641</v>
      </c>
      <c r="E772" s="78" t="s">
        <v>6642</v>
      </c>
      <c r="F772" s="78" t="str">
        <f t="shared" si="2"/>
        <v>Andisiwe Makambi</v>
      </c>
      <c r="G772" s="78" t="s">
        <v>1849</v>
      </c>
      <c r="H772" s="78" t="s">
        <v>6643</v>
      </c>
      <c r="I772" s="78" t="s">
        <v>163</v>
      </c>
      <c r="J772" s="81">
        <v>39120.0</v>
      </c>
      <c r="K772" s="83" t="s">
        <v>6644</v>
      </c>
      <c r="L772" s="78" t="s">
        <v>245</v>
      </c>
      <c r="M772" s="78" t="s">
        <v>246</v>
      </c>
      <c r="N772" s="78" t="s">
        <v>42</v>
      </c>
      <c r="O772" s="78" t="s">
        <v>1440</v>
      </c>
      <c r="P772" s="78"/>
      <c r="Q772" s="78" t="s">
        <v>44</v>
      </c>
      <c r="R772" s="78" t="s">
        <v>121</v>
      </c>
      <c r="S772" s="46"/>
      <c r="T772" s="46" t="s">
        <v>6645</v>
      </c>
      <c r="U772" s="46"/>
      <c r="V772" s="46" t="s">
        <v>6646</v>
      </c>
      <c r="W772" s="78" t="s">
        <v>6647</v>
      </c>
      <c r="X772" s="78" t="s">
        <v>121</v>
      </c>
      <c r="Y772" s="78" t="s">
        <v>117</v>
      </c>
      <c r="Z772" s="78" t="s">
        <v>121</v>
      </c>
      <c r="AA772" s="78" t="s">
        <v>117</v>
      </c>
      <c r="AB772" s="78">
        <v>4.0</v>
      </c>
      <c r="AC772" s="78" t="s">
        <v>121</v>
      </c>
      <c r="AD772" s="78" t="s">
        <v>122</v>
      </c>
      <c r="AE772" s="78" t="s">
        <v>121</v>
      </c>
      <c r="AF772" s="78" t="s">
        <v>122</v>
      </c>
      <c r="AG772" s="78" t="s">
        <v>121</v>
      </c>
      <c r="AH772" s="78" t="s">
        <v>122</v>
      </c>
      <c r="AI772" s="78" t="s">
        <v>121</v>
      </c>
      <c r="AJ772" s="78" t="s">
        <v>117</v>
      </c>
      <c r="AK772" s="78" t="s">
        <v>121</v>
      </c>
      <c r="AL772" s="78" t="s">
        <v>122</v>
      </c>
      <c r="AM772" s="78" t="s">
        <v>221</v>
      </c>
      <c r="AN772" s="78" t="s">
        <v>121</v>
      </c>
      <c r="AO772" s="79"/>
      <c r="AP772" s="79"/>
      <c r="AQ772" s="78" t="s">
        <v>237</v>
      </c>
      <c r="AR772" s="78" t="s">
        <v>406</v>
      </c>
      <c r="AS772" s="78" t="s">
        <v>6648</v>
      </c>
      <c r="AT772" s="78" t="s">
        <v>117</v>
      </c>
      <c r="AU772" s="78" t="s">
        <v>117</v>
      </c>
      <c r="AV772" s="78" t="s">
        <v>117</v>
      </c>
      <c r="AW772" s="78"/>
      <c r="AX772" s="79"/>
      <c r="AY772" s="79"/>
      <c r="AZ772" s="79"/>
      <c r="BA772" s="79"/>
      <c r="BB772" s="79"/>
      <c r="BC772" s="80"/>
    </row>
    <row r="773" ht="15.75" customHeight="1">
      <c r="A773" s="46" t="s">
        <v>6649</v>
      </c>
      <c r="B773" s="78"/>
      <c r="C773" s="78">
        <v>37.0</v>
      </c>
      <c r="D773" s="78" t="s">
        <v>4418</v>
      </c>
      <c r="E773" s="78" t="s">
        <v>1468</v>
      </c>
      <c r="F773" s="78" t="str">
        <f t="shared" si="2"/>
        <v>Khazimla Matinise</v>
      </c>
      <c r="G773" s="78" t="s">
        <v>1849</v>
      </c>
      <c r="H773" s="78" t="s">
        <v>6650</v>
      </c>
      <c r="I773" s="78" t="s">
        <v>111</v>
      </c>
      <c r="J773" s="78" t="s">
        <v>2831</v>
      </c>
      <c r="K773" s="83" t="s">
        <v>6651</v>
      </c>
      <c r="L773" s="78" t="s">
        <v>245</v>
      </c>
      <c r="M773" s="78" t="s">
        <v>246</v>
      </c>
      <c r="N773" s="78" t="s">
        <v>42</v>
      </c>
      <c r="O773" s="78" t="s">
        <v>230</v>
      </c>
      <c r="P773" s="78"/>
      <c r="Q773" s="78" t="s">
        <v>44</v>
      </c>
      <c r="R773" s="78" t="s">
        <v>121</v>
      </c>
      <c r="S773" s="46"/>
      <c r="T773" s="46" t="s">
        <v>6652</v>
      </c>
      <c r="U773" s="46"/>
      <c r="V773" s="46" t="s">
        <v>6653</v>
      </c>
      <c r="W773" s="78" t="s">
        <v>6654</v>
      </c>
      <c r="X773" s="78" t="s">
        <v>121</v>
      </c>
      <c r="Y773" s="78" t="s">
        <v>121</v>
      </c>
      <c r="Z773" s="78" t="s">
        <v>121</v>
      </c>
      <c r="AA773" s="78" t="s">
        <v>121</v>
      </c>
      <c r="AB773" s="78">
        <v>5.0</v>
      </c>
      <c r="AC773" s="78" t="s">
        <v>121</v>
      </c>
      <c r="AD773" s="78" t="s">
        <v>122</v>
      </c>
      <c r="AE773" s="78" t="s">
        <v>121</v>
      </c>
      <c r="AF773" s="78" t="s">
        <v>122</v>
      </c>
      <c r="AG773" s="78" t="s">
        <v>117</v>
      </c>
      <c r="AH773" s="78" t="s">
        <v>2231</v>
      </c>
      <c r="AI773" s="78" t="s">
        <v>121</v>
      </c>
      <c r="AJ773" s="78" t="s">
        <v>121</v>
      </c>
      <c r="AK773" s="78" t="s">
        <v>117</v>
      </c>
      <c r="AL773" s="78" t="s">
        <v>137</v>
      </c>
      <c r="AM773" s="78" t="s">
        <v>221</v>
      </c>
      <c r="AN773" s="78" t="s">
        <v>121</v>
      </c>
      <c r="AO773" s="79"/>
      <c r="AP773" s="79"/>
      <c r="AQ773" s="78" t="s">
        <v>317</v>
      </c>
      <c r="AR773" s="78" t="s">
        <v>237</v>
      </c>
      <c r="AS773" s="78" t="s">
        <v>139</v>
      </c>
      <c r="AT773" s="78" t="s">
        <v>117</v>
      </c>
      <c r="AU773" s="78" t="s">
        <v>117</v>
      </c>
      <c r="AV773" s="78" t="s">
        <v>117</v>
      </c>
      <c r="AW773" s="78"/>
      <c r="AX773" s="79"/>
      <c r="AY773" s="79"/>
      <c r="AZ773" s="79"/>
      <c r="BA773" s="79"/>
      <c r="BB773" s="79"/>
      <c r="BC773" s="80"/>
    </row>
    <row r="774" ht="15.75" customHeight="1">
      <c r="A774" s="46" t="s">
        <v>6655</v>
      </c>
      <c r="B774" s="78"/>
      <c r="C774" s="78">
        <v>35.0</v>
      </c>
      <c r="D774" s="78" t="s">
        <v>6656</v>
      </c>
      <c r="E774" s="78" t="s">
        <v>6657</v>
      </c>
      <c r="F774" s="78" t="str">
        <f t="shared" si="2"/>
        <v>Luthabiso Maya</v>
      </c>
      <c r="G774" s="78" t="s">
        <v>1849</v>
      </c>
      <c r="H774" s="78" t="s">
        <v>6658</v>
      </c>
      <c r="I774" s="78" t="s">
        <v>163</v>
      </c>
      <c r="J774" s="78"/>
      <c r="K774" s="46"/>
      <c r="L774" s="78" t="s">
        <v>245</v>
      </c>
      <c r="M774" s="78" t="s">
        <v>246</v>
      </c>
      <c r="N774" s="78" t="s">
        <v>42</v>
      </c>
      <c r="O774" s="78" t="s">
        <v>230</v>
      </c>
      <c r="P774" s="78"/>
      <c r="Q774" s="78" t="s">
        <v>44</v>
      </c>
      <c r="R774" s="78" t="s">
        <v>121</v>
      </c>
      <c r="S774" s="46"/>
      <c r="T774" s="46" t="s">
        <v>6659</v>
      </c>
      <c r="U774" s="46"/>
      <c r="V774" s="46"/>
      <c r="W774" s="78" t="s">
        <v>6660</v>
      </c>
      <c r="X774" s="78" t="s">
        <v>117</v>
      </c>
      <c r="Y774" s="78" t="s">
        <v>117</v>
      </c>
      <c r="Z774" s="78" t="s">
        <v>117</v>
      </c>
      <c r="AA774" s="78" t="s">
        <v>117</v>
      </c>
      <c r="AB774" s="78">
        <v>4.0</v>
      </c>
      <c r="AC774" s="78" t="s">
        <v>121</v>
      </c>
      <c r="AD774" s="78" t="s">
        <v>122</v>
      </c>
      <c r="AE774" s="78" t="s">
        <v>117</v>
      </c>
      <c r="AF774" s="78" t="s">
        <v>6661</v>
      </c>
      <c r="AG774" s="78" t="s">
        <v>121</v>
      </c>
      <c r="AH774" s="78" t="s">
        <v>122</v>
      </c>
      <c r="AI774" s="78" t="s">
        <v>117</v>
      </c>
      <c r="AJ774" s="78" t="s">
        <v>117</v>
      </c>
      <c r="AK774" s="78" t="s">
        <v>121</v>
      </c>
      <c r="AL774" s="78" t="s">
        <v>122</v>
      </c>
      <c r="AM774" s="78" t="s">
        <v>123</v>
      </c>
      <c r="AN774" s="78" t="s">
        <v>117</v>
      </c>
      <c r="AO774" s="78" t="s">
        <v>6662</v>
      </c>
      <c r="AP774" s="79"/>
      <c r="AQ774" s="78" t="s">
        <v>1010</v>
      </c>
      <c r="AR774" s="78" t="s">
        <v>6498</v>
      </c>
      <c r="AS774" s="78"/>
      <c r="AT774" s="78" t="s">
        <v>117</v>
      </c>
      <c r="AU774" s="78" t="s">
        <v>117</v>
      </c>
      <c r="AV774" s="78" t="s">
        <v>121</v>
      </c>
      <c r="AW774" s="78"/>
      <c r="AX774" s="79"/>
      <c r="AY774" s="79"/>
      <c r="AZ774" s="79"/>
      <c r="BA774" s="79"/>
      <c r="BB774" s="79"/>
      <c r="BC774" s="80"/>
    </row>
    <row r="775" ht="15.75" customHeight="1">
      <c r="A775" s="46" t="s">
        <v>6663</v>
      </c>
      <c r="B775" s="78"/>
      <c r="C775" s="78">
        <v>37.0</v>
      </c>
      <c r="D775" s="78" t="s">
        <v>6664</v>
      </c>
      <c r="E775" s="78" t="s">
        <v>2834</v>
      </c>
      <c r="F775" s="78" t="str">
        <f t="shared" si="2"/>
        <v>Lichumile Mbewu</v>
      </c>
      <c r="G775" s="78" t="s">
        <v>1849</v>
      </c>
      <c r="H775" s="78" t="s">
        <v>6665</v>
      </c>
      <c r="I775" s="78" t="s">
        <v>163</v>
      </c>
      <c r="J775" s="78" t="s">
        <v>6666</v>
      </c>
      <c r="K775" s="83" t="s">
        <v>6667</v>
      </c>
      <c r="L775" s="78" t="s">
        <v>245</v>
      </c>
      <c r="M775" s="78" t="s">
        <v>246</v>
      </c>
      <c r="N775" s="78" t="s">
        <v>42</v>
      </c>
      <c r="O775" s="78" t="s">
        <v>1440</v>
      </c>
      <c r="P775" s="78"/>
      <c r="Q775" s="78" t="s">
        <v>44</v>
      </c>
      <c r="R775" s="78" t="s">
        <v>121</v>
      </c>
      <c r="S775" s="46"/>
      <c r="T775" s="46" t="s">
        <v>6668</v>
      </c>
      <c r="U775" s="46"/>
      <c r="V775" s="46" t="s">
        <v>6669</v>
      </c>
      <c r="W775" s="78" t="s">
        <v>6670</v>
      </c>
      <c r="X775" s="78" t="s">
        <v>117</v>
      </c>
      <c r="Y775" s="78" t="s">
        <v>117</v>
      </c>
      <c r="Z775" s="78" t="s">
        <v>117</v>
      </c>
      <c r="AA775" s="78" t="s">
        <v>117</v>
      </c>
      <c r="AB775" s="78">
        <v>5.0</v>
      </c>
      <c r="AC775" s="78" t="s">
        <v>117</v>
      </c>
      <c r="AD775" s="78" t="s">
        <v>6453</v>
      </c>
      <c r="AE775" s="78" t="s">
        <v>117</v>
      </c>
      <c r="AF775" s="78" t="s">
        <v>2095</v>
      </c>
      <c r="AG775" s="78" t="s">
        <v>121</v>
      </c>
      <c r="AH775" s="78" t="s">
        <v>122</v>
      </c>
      <c r="AI775" s="78" t="s">
        <v>117</v>
      </c>
      <c r="AJ775" s="78" t="s">
        <v>117</v>
      </c>
      <c r="AK775" s="78" t="s">
        <v>121</v>
      </c>
      <c r="AL775" s="78" t="s">
        <v>122</v>
      </c>
      <c r="AM775" s="78" t="s">
        <v>123</v>
      </c>
      <c r="AN775" s="78" t="s">
        <v>117</v>
      </c>
      <c r="AO775" s="78" t="s">
        <v>6671</v>
      </c>
      <c r="AP775" s="79"/>
      <c r="AQ775" s="78" t="s">
        <v>6672</v>
      </c>
      <c r="AR775" s="78" t="s">
        <v>6673</v>
      </c>
      <c r="AS775" s="78" t="s">
        <v>6411</v>
      </c>
      <c r="AT775" s="78" t="s">
        <v>117</v>
      </c>
      <c r="AU775" s="78" t="s">
        <v>117</v>
      </c>
      <c r="AV775" s="78" t="s">
        <v>117</v>
      </c>
      <c r="AW775" s="78"/>
      <c r="AX775" s="79"/>
      <c r="AY775" s="79"/>
      <c r="AZ775" s="79"/>
      <c r="BA775" s="79"/>
      <c r="BB775" s="79"/>
      <c r="BC775" s="80"/>
    </row>
    <row r="776" ht="15.75" customHeight="1">
      <c r="A776" s="46" t="s">
        <v>6674</v>
      </c>
      <c r="B776" s="78"/>
      <c r="C776" s="78">
        <v>35.0</v>
      </c>
      <c r="D776" s="78" t="s">
        <v>6675</v>
      </c>
      <c r="E776" s="78" t="s">
        <v>6676</v>
      </c>
      <c r="F776" s="78" t="str">
        <f t="shared" si="2"/>
        <v>Lethani Mcothama</v>
      </c>
      <c r="G776" s="78" t="s">
        <v>1849</v>
      </c>
      <c r="H776" s="78" t="s">
        <v>6677</v>
      </c>
      <c r="I776" s="78" t="s">
        <v>111</v>
      </c>
      <c r="J776" s="78"/>
      <c r="K776" s="46"/>
      <c r="L776" s="78" t="s">
        <v>245</v>
      </c>
      <c r="M776" s="78" t="s">
        <v>246</v>
      </c>
      <c r="N776" s="78" t="s">
        <v>42</v>
      </c>
      <c r="O776" s="78" t="s">
        <v>116</v>
      </c>
      <c r="P776" s="78"/>
      <c r="Q776" s="78" t="s">
        <v>44</v>
      </c>
      <c r="R776" s="78" t="s">
        <v>121</v>
      </c>
      <c r="S776" s="46"/>
      <c r="T776" s="46" t="s">
        <v>6678</v>
      </c>
      <c r="U776" s="46"/>
      <c r="V776" s="46" t="s">
        <v>6679</v>
      </c>
      <c r="W776" s="78" t="s">
        <v>6680</v>
      </c>
      <c r="X776" s="78" t="s">
        <v>117</v>
      </c>
      <c r="Y776" s="78" t="s">
        <v>117</v>
      </c>
      <c r="Z776" s="78" t="s">
        <v>121</v>
      </c>
      <c r="AA776" s="78" t="s">
        <v>121</v>
      </c>
      <c r="AB776" s="78">
        <v>7.0</v>
      </c>
      <c r="AC776" s="78" t="s">
        <v>117</v>
      </c>
      <c r="AD776" s="78" t="s">
        <v>6681</v>
      </c>
      <c r="AE776" s="78" t="s">
        <v>121</v>
      </c>
      <c r="AF776" s="78" t="s">
        <v>122</v>
      </c>
      <c r="AG776" s="78" t="s">
        <v>117</v>
      </c>
      <c r="AH776" s="78" t="s">
        <v>6682</v>
      </c>
      <c r="AI776" s="78" t="s">
        <v>121</v>
      </c>
      <c r="AJ776" s="78" t="s">
        <v>117</v>
      </c>
      <c r="AK776" s="78" t="s">
        <v>117</v>
      </c>
      <c r="AL776" s="78" t="s">
        <v>137</v>
      </c>
      <c r="AM776" s="78" t="s">
        <v>138</v>
      </c>
      <c r="AN776" s="78" t="s">
        <v>117</v>
      </c>
      <c r="AO776" s="78" t="s">
        <v>6683</v>
      </c>
      <c r="AP776" s="79"/>
      <c r="AQ776" s="78" t="s">
        <v>404</v>
      </c>
      <c r="AR776" s="78" t="s">
        <v>237</v>
      </c>
      <c r="AS776" s="78" t="s">
        <v>181</v>
      </c>
      <c r="AT776" s="78" t="s">
        <v>117</v>
      </c>
      <c r="AU776" s="78" t="s">
        <v>117</v>
      </c>
      <c r="AV776" s="78" t="s">
        <v>117</v>
      </c>
      <c r="AW776" s="78"/>
      <c r="AX776" s="79"/>
      <c r="AY776" s="79"/>
      <c r="AZ776" s="79"/>
      <c r="BA776" s="79"/>
      <c r="BB776" s="79"/>
      <c r="BC776" s="80"/>
    </row>
    <row r="777" ht="15.75" customHeight="1">
      <c r="A777" s="46" t="s">
        <v>6684</v>
      </c>
      <c r="B777" s="78"/>
      <c r="C777" s="78">
        <v>38.0</v>
      </c>
      <c r="D777" s="78" t="s">
        <v>6685</v>
      </c>
      <c r="E777" s="78" t="s">
        <v>6686</v>
      </c>
      <c r="F777" s="78" t="str">
        <f t="shared" si="2"/>
        <v>Ntlakanipho Mdingi</v>
      </c>
      <c r="G777" s="78" t="s">
        <v>1849</v>
      </c>
      <c r="H777" s="78" t="s">
        <v>6687</v>
      </c>
      <c r="I777" s="78" t="s">
        <v>111</v>
      </c>
      <c r="J777" s="78" t="s">
        <v>5931</v>
      </c>
      <c r="K777" s="83" t="s">
        <v>6688</v>
      </c>
      <c r="L777" s="78" t="s">
        <v>245</v>
      </c>
      <c r="M777" s="78" t="s">
        <v>246</v>
      </c>
      <c r="N777" s="78" t="s">
        <v>42</v>
      </c>
      <c r="O777" s="78" t="s">
        <v>1440</v>
      </c>
      <c r="P777" s="78"/>
      <c r="Q777" s="78" t="s">
        <v>44</v>
      </c>
      <c r="R777" s="78" t="s">
        <v>121</v>
      </c>
      <c r="S777" s="46"/>
      <c r="T777" s="46" t="s">
        <v>6689</v>
      </c>
      <c r="U777" s="46"/>
      <c r="V777" s="46" t="s">
        <v>6690</v>
      </c>
      <c r="W777" s="78" t="s">
        <v>6691</v>
      </c>
      <c r="X777" s="78" t="s">
        <v>121</v>
      </c>
      <c r="Y777" s="78" t="s">
        <v>121</v>
      </c>
      <c r="Z777" s="78" t="s">
        <v>121</v>
      </c>
      <c r="AA777" s="78" t="s">
        <v>121</v>
      </c>
      <c r="AB777" s="78">
        <v>5.0</v>
      </c>
      <c r="AC777" s="78" t="s">
        <v>121</v>
      </c>
      <c r="AD777" s="78" t="s">
        <v>122</v>
      </c>
      <c r="AE777" s="78" t="s">
        <v>121</v>
      </c>
      <c r="AF777" s="78" t="s">
        <v>122</v>
      </c>
      <c r="AG777" s="78" t="s">
        <v>121</v>
      </c>
      <c r="AH777" s="78" t="s">
        <v>122</v>
      </c>
      <c r="AI777" s="78" t="s">
        <v>121</v>
      </c>
      <c r="AJ777" s="78" t="s">
        <v>121</v>
      </c>
      <c r="AK777" s="78" t="s">
        <v>117</v>
      </c>
      <c r="AL777" s="78" t="s">
        <v>137</v>
      </c>
      <c r="AM777" s="78" t="s">
        <v>123</v>
      </c>
      <c r="AN777" s="78" t="s">
        <v>117</v>
      </c>
      <c r="AO777" s="78" t="s">
        <v>6692</v>
      </c>
      <c r="AP777" s="79"/>
      <c r="AQ777" s="78" t="s">
        <v>406</v>
      </c>
      <c r="AR777" s="78" t="s">
        <v>237</v>
      </c>
      <c r="AS777" s="78" t="s">
        <v>4387</v>
      </c>
      <c r="AT777" s="78" t="s">
        <v>117</v>
      </c>
      <c r="AU777" s="78" t="s">
        <v>117</v>
      </c>
      <c r="AV777" s="78" t="s">
        <v>117</v>
      </c>
      <c r="AW777" s="78"/>
      <c r="AX777" s="79"/>
      <c r="AY777" s="79"/>
      <c r="AZ777" s="79"/>
      <c r="BA777" s="79"/>
      <c r="BB777" s="79"/>
      <c r="BC777" s="80"/>
    </row>
    <row r="778" ht="15.75" customHeight="1">
      <c r="A778" s="46" t="s">
        <v>6693</v>
      </c>
      <c r="B778" s="78"/>
      <c r="C778" s="78">
        <v>36.0</v>
      </c>
      <c r="D778" s="78" t="s">
        <v>6694</v>
      </c>
      <c r="E778" s="78" t="s">
        <v>6695</v>
      </c>
      <c r="F778" s="78" t="str">
        <f t="shared" si="2"/>
        <v>Avela Sabelani</v>
      </c>
      <c r="G778" s="78" t="s">
        <v>1849</v>
      </c>
      <c r="H778" s="78" t="s">
        <v>6696</v>
      </c>
      <c r="I778" s="78" t="s">
        <v>163</v>
      </c>
      <c r="J778" s="81">
        <v>39275.0</v>
      </c>
      <c r="K778" s="83" t="s">
        <v>6697</v>
      </c>
      <c r="L778" s="78" t="s">
        <v>245</v>
      </c>
      <c r="M778" s="78" t="s">
        <v>246</v>
      </c>
      <c r="N778" s="78" t="s">
        <v>42</v>
      </c>
      <c r="O778" s="78" t="s">
        <v>1440</v>
      </c>
      <c r="P778" s="78"/>
      <c r="Q778" s="78" t="s">
        <v>44</v>
      </c>
      <c r="R778" s="78" t="s">
        <v>121</v>
      </c>
      <c r="S778" s="46"/>
      <c r="T778" s="46" t="s">
        <v>6698</v>
      </c>
      <c r="U778" s="46"/>
      <c r="V778" s="46" t="s">
        <v>6699</v>
      </c>
      <c r="W778" s="78" t="s">
        <v>6700</v>
      </c>
      <c r="X778" s="78" t="s">
        <v>121</v>
      </c>
      <c r="Y778" s="78" t="s">
        <v>117</v>
      </c>
      <c r="Z778" s="78" t="s">
        <v>121</v>
      </c>
      <c r="AA778" s="78" t="s">
        <v>121</v>
      </c>
      <c r="AB778" s="78">
        <v>5.0</v>
      </c>
      <c r="AC778" s="78" t="s">
        <v>121</v>
      </c>
      <c r="AD778" s="78" t="s">
        <v>122</v>
      </c>
      <c r="AE778" s="78" t="s">
        <v>121</v>
      </c>
      <c r="AF778" s="78" t="s">
        <v>122</v>
      </c>
      <c r="AG778" s="78" t="s">
        <v>117</v>
      </c>
      <c r="AH778" s="78" t="s">
        <v>6701</v>
      </c>
      <c r="AI778" s="78" t="s">
        <v>121</v>
      </c>
      <c r="AJ778" s="78" t="s">
        <v>121</v>
      </c>
      <c r="AK778" s="78" t="s">
        <v>117</v>
      </c>
      <c r="AL778" s="78" t="s">
        <v>137</v>
      </c>
      <c r="AM778" s="78" t="s">
        <v>123</v>
      </c>
      <c r="AN778" s="78" t="s">
        <v>117</v>
      </c>
      <c r="AO778" s="78" t="s">
        <v>6702</v>
      </c>
      <c r="AP778" s="79"/>
      <c r="AQ778" s="78" t="s">
        <v>237</v>
      </c>
      <c r="AR778" s="78" t="s">
        <v>406</v>
      </c>
      <c r="AS778" s="78" t="s">
        <v>2666</v>
      </c>
      <c r="AT778" s="78" t="s">
        <v>117</v>
      </c>
      <c r="AU778" s="78" t="s">
        <v>117</v>
      </c>
      <c r="AV778" s="78" t="s">
        <v>117</v>
      </c>
      <c r="AW778" s="78"/>
      <c r="AX778" s="79"/>
      <c r="AY778" s="79"/>
      <c r="AZ778" s="79"/>
      <c r="BA778" s="79"/>
      <c r="BB778" s="79"/>
      <c r="BC778" s="80"/>
    </row>
    <row r="779" ht="15.75" customHeight="1">
      <c r="A779" s="46" t="s">
        <v>6703</v>
      </c>
      <c r="B779" s="78"/>
      <c r="C779" s="78">
        <v>39.0</v>
      </c>
      <c r="D779" s="78" t="s">
        <v>1986</v>
      </c>
      <c r="E779" s="78" t="s">
        <v>6704</v>
      </c>
      <c r="F779" s="78" t="str">
        <f t="shared" si="2"/>
        <v>Liyema Sonkonkono</v>
      </c>
      <c r="G779" s="78" t="s">
        <v>1849</v>
      </c>
      <c r="H779" s="78" t="s">
        <v>6705</v>
      </c>
      <c r="I779" s="78" t="s">
        <v>111</v>
      </c>
      <c r="J779" s="78"/>
      <c r="K779" s="46"/>
      <c r="L779" s="78" t="s">
        <v>245</v>
      </c>
      <c r="M779" s="78" t="s">
        <v>246</v>
      </c>
      <c r="N779" s="78" t="s">
        <v>42</v>
      </c>
      <c r="O779" s="78" t="s">
        <v>116</v>
      </c>
      <c r="P779" s="78"/>
      <c r="Q779" s="78" t="s">
        <v>44</v>
      </c>
      <c r="R779" s="78" t="s">
        <v>121</v>
      </c>
      <c r="S779" s="46"/>
      <c r="T779" s="46" t="s">
        <v>6706</v>
      </c>
      <c r="U779" s="46"/>
      <c r="V779" s="46" t="s">
        <v>6707</v>
      </c>
      <c r="W779" s="78" t="s">
        <v>6708</v>
      </c>
      <c r="X779" s="78" t="s">
        <v>117</v>
      </c>
      <c r="Y779" s="78" t="s">
        <v>117</v>
      </c>
      <c r="Z779" s="78" t="s">
        <v>117</v>
      </c>
      <c r="AA779" s="78" t="s">
        <v>117</v>
      </c>
      <c r="AB779" s="78">
        <v>4.0</v>
      </c>
      <c r="AC779" s="78" t="s">
        <v>121</v>
      </c>
      <c r="AD779" s="78" t="s">
        <v>122</v>
      </c>
      <c r="AE779" s="78" t="s">
        <v>117</v>
      </c>
      <c r="AF779" s="78" t="s">
        <v>2808</v>
      </c>
      <c r="AG779" s="78" t="s">
        <v>121</v>
      </c>
      <c r="AH779" s="78" t="s">
        <v>122</v>
      </c>
      <c r="AI779" s="78" t="s">
        <v>121</v>
      </c>
      <c r="AJ779" s="78" t="s">
        <v>117</v>
      </c>
      <c r="AK779" s="78" t="s">
        <v>121</v>
      </c>
      <c r="AL779" s="78" t="s">
        <v>122</v>
      </c>
      <c r="AM779" s="78" t="s">
        <v>123</v>
      </c>
      <c r="AN779" s="78" t="s">
        <v>117</v>
      </c>
      <c r="AO779" s="78" t="s">
        <v>6709</v>
      </c>
      <c r="AP779" s="79"/>
      <c r="AQ779" s="78" t="s">
        <v>157</v>
      </c>
      <c r="AR779" s="78" t="s">
        <v>6710</v>
      </c>
      <c r="AS779" s="78" t="s">
        <v>981</v>
      </c>
      <c r="AT779" s="78" t="s">
        <v>117</v>
      </c>
      <c r="AU779" s="78" t="s">
        <v>117</v>
      </c>
      <c r="AV779" s="78" t="s">
        <v>121</v>
      </c>
      <c r="AW779" s="78"/>
      <c r="AX779" s="79"/>
      <c r="AY779" s="79"/>
      <c r="AZ779" s="79"/>
      <c r="BA779" s="79"/>
      <c r="BB779" s="79"/>
      <c r="BC779" s="80"/>
    </row>
    <row r="780" ht="15.75" customHeight="1">
      <c r="A780" s="46" t="s">
        <v>6711</v>
      </c>
      <c r="B780" s="78"/>
      <c r="C780" s="78">
        <v>37.0</v>
      </c>
      <c r="D780" s="78" t="s">
        <v>6712</v>
      </c>
      <c r="E780" s="78" t="s">
        <v>6713</v>
      </c>
      <c r="F780" s="78" t="str">
        <f t="shared" si="2"/>
        <v>Namhlandile Vili</v>
      </c>
      <c r="G780" s="78" t="s">
        <v>1849</v>
      </c>
      <c r="H780" s="78" t="s">
        <v>6714</v>
      </c>
      <c r="I780" s="78" t="s">
        <v>111</v>
      </c>
      <c r="J780" s="78"/>
      <c r="K780" s="46"/>
      <c r="L780" s="78" t="s">
        <v>245</v>
      </c>
      <c r="M780" s="78" t="s">
        <v>246</v>
      </c>
      <c r="N780" s="78" t="s">
        <v>42</v>
      </c>
      <c r="O780" s="78" t="s">
        <v>175</v>
      </c>
      <c r="P780" s="78"/>
      <c r="Q780" s="78" t="s">
        <v>44</v>
      </c>
      <c r="R780" s="78" t="s">
        <v>121</v>
      </c>
      <c r="S780" s="46"/>
      <c r="T780" s="46" t="s">
        <v>6715</v>
      </c>
      <c r="U780" s="46"/>
      <c r="V780" s="46"/>
      <c r="W780" s="78" t="s">
        <v>6716</v>
      </c>
      <c r="X780" s="78" t="s">
        <v>117</v>
      </c>
      <c r="Y780" s="78" t="s">
        <v>121</v>
      </c>
      <c r="Z780" s="78" t="s">
        <v>117</v>
      </c>
      <c r="AA780" s="78" t="s">
        <v>121</v>
      </c>
      <c r="AB780" s="78">
        <v>3.0</v>
      </c>
      <c r="AC780" s="78" t="s">
        <v>121</v>
      </c>
      <c r="AD780" s="78" t="s">
        <v>122</v>
      </c>
      <c r="AE780" s="78" t="s">
        <v>121</v>
      </c>
      <c r="AF780" s="78" t="s">
        <v>122</v>
      </c>
      <c r="AG780" s="78" t="s">
        <v>121</v>
      </c>
      <c r="AH780" s="78" t="s">
        <v>122</v>
      </c>
      <c r="AI780" s="78" t="s">
        <v>117</v>
      </c>
      <c r="AJ780" s="78" t="s">
        <v>121</v>
      </c>
      <c r="AK780" s="78" t="s">
        <v>121</v>
      </c>
      <c r="AL780" s="78" t="s">
        <v>122</v>
      </c>
      <c r="AM780" s="78" t="s">
        <v>123</v>
      </c>
      <c r="AN780" s="78" t="s">
        <v>117</v>
      </c>
      <c r="AO780" s="78" t="s">
        <v>6717</v>
      </c>
      <c r="AP780" s="79"/>
      <c r="AQ780" s="78" t="s">
        <v>156</v>
      </c>
      <c r="AR780" s="78" t="s">
        <v>6718</v>
      </c>
      <c r="AS780" s="78" t="s">
        <v>6719</v>
      </c>
      <c r="AT780" s="78" t="s">
        <v>117</v>
      </c>
      <c r="AU780" s="78" t="s">
        <v>117</v>
      </c>
      <c r="AV780" s="78" t="s">
        <v>121</v>
      </c>
      <c r="AW780" s="78"/>
      <c r="AX780" s="79"/>
      <c r="AY780" s="79"/>
      <c r="AZ780" s="79"/>
      <c r="BA780" s="79"/>
      <c r="BB780" s="79"/>
      <c r="BC780" s="80"/>
    </row>
    <row r="781" ht="15.75" customHeight="1">
      <c r="A781" s="46" t="s">
        <v>6720</v>
      </c>
      <c r="B781" s="78"/>
      <c r="C781" s="78">
        <v>35.0</v>
      </c>
      <c r="D781" s="78" t="s">
        <v>6721</v>
      </c>
      <c r="E781" s="78" t="s">
        <v>6722</v>
      </c>
      <c r="F781" s="78" t="str">
        <f t="shared" si="2"/>
        <v>Sisanda Zaqwalela</v>
      </c>
      <c r="G781" s="78" t="s">
        <v>1849</v>
      </c>
      <c r="H781" s="78" t="s">
        <v>6723</v>
      </c>
      <c r="I781" s="78" t="s">
        <v>111</v>
      </c>
      <c r="J781" s="81">
        <v>38999.0</v>
      </c>
      <c r="K781" s="83" t="s">
        <v>6724</v>
      </c>
      <c r="L781" s="78" t="s">
        <v>245</v>
      </c>
      <c r="M781" s="78" t="s">
        <v>246</v>
      </c>
      <c r="N781" s="78" t="s">
        <v>42</v>
      </c>
      <c r="O781" s="78" t="s">
        <v>1440</v>
      </c>
      <c r="P781" s="78"/>
      <c r="Q781" s="78" t="s">
        <v>44</v>
      </c>
      <c r="R781" s="78" t="s">
        <v>121</v>
      </c>
      <c r="S781" s="46"/>
      <c r="T781" s="46" t="s">
        <v>6725</v>
      </c>
      <c r="U781" s="46"/>
      <c r="V781" s="46" t="s">
        <v>6726</v>
      </c>
      <c r="W781" s="78" t="s">
        <v>6727</v>
      </c>
      <c r="X781" s="78" t="s">
        <v>117</v>
      </c>
      <c r="Y781" s="78" t="s">
        <v>117</v>
      </c>
      <c r="Z781" s="78" t="s">
        <v>121</v>
      </c>
      <c r="AA781" s="78" t="s">
        <v>121</v>
      </c>
      <c r="AB781" s="78">
        <v>3.0</v>
      </c>
      <c r="AC781" s="78" t="s">
        <v>121</v>
      </c>
      <c r="AD781" s="78" t="s">
        <v>122</v>
      </c>
      <c r="AE781" s="78" t="s">
        <v>121</v>
      </c>
      <c r="AF781" s="78" t="s">
        <v>122</v>
      </c>
      <c r="AG781" s="78" t="s">
        <v>121</v>
      </c>
      <c r="AH781" s="78" t="s">
        <v>122</v>
      </c>
      <c r="AI781" s="78" t="s">
        <v>117</v>
      </c>
      <c r="AJ781" s="78" t="s">
        <v>117</v>
      </c>
      <c r="AK781" s="78" t="s">
        <v>121</v>
      </c>
      <c r="AL781" s="78" t="s">
        <v>122</v>
      </c>
      <c r="AM781" s="78" t="s">
        <v>221</v>
      </c>
      <c r="AN781" s="78" t="s">
        <v>117</v>
      </c>
      <c r="AO781" s="78" t="s">
        <v>6728</v>
      </c>
      <c r="AP781" s="79"/>
      <c r="AQ781" s="78" t="s">
        <v>406</v>
      </c>
      <c r="AR781" s="78" t="s">
        <v>4387</v>
      </c>
      <c r="AS781" s="78" t="s">
        <v>998</v>
      </c>
      <c r="AT781" s="78" t="s">
        <v>117</v>
      </c>
      <c r="AU781" s="78" t="s">
        <v>117</v>
      </c>
      <c r="AV781" s="78" t="s">
        <v>117</v>
      </c>
      <c r="AW781" s="78"/>
      <c r="AX781" s="79"/>
      <c r="AY781" s="79"/>
      <c r="AZ781" s="79"/>
      <c r="BA781" s="79"/>
      <c r="BB781" s="79"/>
      <c r="BC781" s="80"/>
    </row>
    <row r="782" ht="15.75" customHeight="1">
      <c r="A782" s="46" t="s">
        <v>6729</v>
      </c>
      <c r="B782" s="78"/>
      <c r="C782" s="78">
        <v>38.0</v>
      </c>
      <c r="D782" s="78" t="s">
        <v>1615</v>
      </c>
      <c r="E782" s="78" t="s">
        <v>1972</v>
      </c>
      <c r="F782" s="78" t="str">
        <f t="shared" si="2"/>
        <v>Lathitha Dyantyi</v>
      </c>
      <c r="G782" s="78" t="s">
        <v>1849</v>
      </c>
      <c r="H782" s="78" t="s">
        <v>6730</v>
      </c>
      <c r="I782" s="78" t="s">
        <v>163</v>
      </c>
      <c r="J782" s="78" t="s">
        <v>2934</v>
      </c>
      <c r="K782" s="83" t="s">
        <v>6731</v>
      </c>
      <c r="L782" s="78" t="s">
        <v>1112</v>
      </c>
      <c r="M782" s="78" t="s">
        <v>199</v>
      </c>
      <c r="N782" s="78" t="s">
        <v>3</v>
      </c>
      <c r="O782" s="78" t="s">
        <v>400</v>
      </c>
      <c r="P782" s="78"/>
      <c r="Q782" s="78" t="s">
        <v>44</v>
      </c>
      <c r="R782" s="78" t="s">
        <v>121</v>
      </c>
      <c r="S782" s="46"/>
      <c r="T782" s="83" t="s">
        <v>6732</v>
      </c>
      <c r="U782" s="83" t="s">
        <v>6732</v>
      </c>
      <c r="V782" s="83" t="s">
        <v>6733</v>
      </c>
      <c r="W782" s="78" t="s">
        <v>6734</v>
      </c>
      <c r="X782" s="78" t="s">
        <v>121</v>
      </c>
      <c r="Y782" s="78" t="s">
        <v>121</v>
      </c>
      <c r="Z782" s="78" t="s">
        <v>121</v>
      </c>
      <c r="AA782" s="78" t="s">
        <v>121</v>
      </c>
      <c r="AB782" s="78">
        <v>5.0</v>
      </c>
      <c r="AC782" s="78" t="s">
        <v>121</v>
      </c>
      <c r="AD782" s="78"/>
      <c r="AE782" s="78" t="s">
        <v>121</v>
      </c>
      <c r="AF782" s="78"/>
      <c r="AG782" s="78" t="s">
        <v>121</v>
      </c>
      <c r="AH782" s="78"/>
      <c r="AI782" s="78" t="s">
        <v>121</v>
      </c>
      <c r="AJ782" s="78" t="s">
        <v>121</v>
      </c>
      <c r="AK782" s="78" t="s">
        <v>117</v>
      </c>
      <c r="AL782" s="78" t="s">
        <v>137</v>
      </c>
      <c r="AM782" s="78" t="s">
        <v>123</v>
      </c>
      <c r="AN782" s="78" t="s">
        <v>117</v>
      </c>
      <c r="AO782" s="78" t="s">
        <v>6735</v>
      </c>
      <c r="AP782" s="79"/>
      <c r="AQ782" s="78"/>
      <c r="AR782" s="78"/>
      <c r="AS782" s="78"/>
      <c r="AT782" s="78" t="s">
        <v>117</v>
      </c>
      <c r="AU782" s="78" t="s">
        <v>117</v>
      </c>
      <c r="AV782" s="78" t="s">
        <v>117</v>
      </c>
      <c r="AW782" s="78"/>
      <c r="AX782" s="79"/>
      <c r="AY782" s="79"/>
      <c r="AZ782" s="79"/>
      <c r="BA782" s="79"/>
      <c r="BB782" s="79"/>
      <c r="BC782" s="80"/>
    </row>
    <row r="783" ht="15.75" customHeight="1">
      <c r="A783" s="46" t="s">
        <v>6736</v>
      </c>
      <c r="B783" s="78"/>
      <c r="C783" s="78">
        <v>37.0</v>
      </c>
      <c r="D783" s="78" t="s">
        <v>6737</v>
      </c>
      <c r="E783" s="78" t="s">
        <v>1972</v>
      </c>
      <c r="F783" s="78" t="str">
        <f t="shared" si="2"/>
        <v>Lihle Haliem Dyantyi</v>
      </c>
      <c r="G783" s="78" t="s">
        <v>1849</v>
      </c>
      <c r="H783" s="78" t="s">
        <v>6738</v>
      </c>
      <c r="I783" s="78" t="s">
        <v>163</v>
      </c>
      <c r="J783" s="81">
        <v>38838.0</v>
      </c>
      <c r="K783" s="83" t="s">
        <v>6739</v>
      </c>
      <c r="L783" s="78" t="s">
        <v>1112</v>
      </c>
      <c r="M783" s="78" t="s">
        <v>199</v>
      </c>
      <c r="N783" s="78" t="s">
        <v>3</v>
      </c>
      <c r="O783" s="78" t="s">
        <v>4402</v>
      </c>
      <c r="P783" s="78"/>
      <c r="Q783" s="78" t="s">
        <v>44</v>
      </c>
      <c r="R783" s="78" t="s">
        <v>121</v>
      </c>
      <c r="S783" s="46"/>
      <c r="T783" s="83" t="s">
        <v>6740</v>
      </c>
      <c r="U783" s="83" t="s">
        <v>6740</v>
      </c>
      <c r="V783" s="83" t="s">
        <v>6741</v>
      </c>
      <c r="W783" s="78" t="s">
        <v>6742</v>
      </c>
      <c r="X783" s="78" t="s">
        <v>117</v>
      </c>
      <c r="Y783" s="78" t="s">
        <v>117</v>
      </c>
      <c r="Z783" s="78" t="s">
        <v>117</v>
      </c>
      <c r="AA783" s="78" t="s">
        <v>117</v>
      </c>
      <c r="AB783" s="78">
        <v>4.0</v>
      </c>
      <c r="AC783" s="78" t="s">
        <v>117</v>
      </c>
      <c r="AD783" s="78" t="s">
        <v>4379</v>
      </c>
      <c r="AE783" s="78" t="s">
        <v>121</v>
      </c>
      <c r="AF783" s="78"/>
      <c r="AG783" s="78" t="s">
        <v>121</v>
      </c>
      <c r="AH783" s="78"/>
      <c r="AI783" s="78" t="s">
        <v>117</v>
      </c>
      <c r="AJ783" s="78" t="s">
        <v>121</v>
      </c>
      <c r="AK783" s="78" t="s">
        <v>121</v>
      </c>
      <c r="AL783" s="78" t="s">
        <v>122</v>
      </c>
      <c r="AM783" s="78" t="s">
        <v>138</v>
      </c>
      <c r="AN783" s="78" t="s">
        <v>117</v>
      </c>
      <c r="AO783" s="78" t="s">
        <v>24</v>
      </c>
      <c r="AP783" s="79"/>
      <c r="AQ783" s="78"/>
      <c r="AR783" s="78"/>
      <c r="AS783" s="78"/>
      <c r="AT783" s="78" t="s">
        <v>117</v>
      </c>
      <c r="AU783" s="78" t="s">
        <v>117</v>
      </c>
      <c r="AV783" s="78" t="s">
        <v>117</v>
      </c>
      <c r="AW783" s="78"/>
      <c r="AX783" s="79"/>
      <c r="AY783" s="79"/>
      <c r="AZ783" s="79"/>
      <c r="BA783" s="79"/>
      <c r="BB783" s="79"/>
      <c r="BC783" s="80"/>
    </row>
    <row r="784" ht="15.75" customHeight="1">
      <c r="A784" s="46" t="s">
        <v>6743</v>
      </c>
      <c r="B784" s="78"/>
      <c r="C784" s="78">
        <v>37.0</v>
      </c>
      <c r="D784" s="78" t="s">
        <v>6744</v>
      </c>
      <c r="E784" s="78" t="s">
        <v>6745</v>
      </c>
      <c r="F784" s="78" t="str">
        <f t="shared" si="2"/>
        <v>Mazi Lwandle Finca</v>
      </c>
      <c r="G784" s="78" t="s">
        <v>1849</v>
      </c>
      <c r="H784" s="78" t="s">
        <v>6746</v>
      </c>
      <c r="I784" s="78" t="s">
        <v>111</v>
      </c>
      <c r="J784" s="78" t="s">
        <v>6747</v>
      </c>
      <c r="K784" s="83" t="s">
        <v>6748</v>
      </c>
      <c r="L784" s="78" t="s">
        <v>1112</v>
      </c>
      <c r="M784" s="78" t="s">
        <v>199</v>
      </c>
      <c r="N784" s="78" t="s">
        <v>3</v>
      </c>
      <c r="O784" s="78" t="s">
        <v>400</v>
      </c>
      <c r="P784" s="78"/>
      <c r="Q784" s="78" t="s">
        <v>44</v>
      </c>
      <c r="R784" s="78" t="s">
        <v>121</v>
      </c>
      <c r="S784" s="46"/>
      <c r="T784" s="83" t="s">
        <v>6749</v>
      </c>
      <c r="U784" s="83" t="s">
        <v>6750</v>
      </c>
      <c r="V784" s="83" t="s">
        <v>6749</v>
      </c>
      <c r="W784" s="78" t="s">
        <v>6751</v>
      </c>
      <c r="X784" s="78" t="s">
        <v>117</v>
      </c>
      <c r="Y784" s="78" t="s">
        <v>121</v>
      </c>
      <c r="Z784" s="78" t="s">
        <v>117</v>
      </c>
      <c r="AA784" s="78" t="s">
        <v>121</v>
      </c>
      <c r="AB784" s="78">
        <v>4.0</v>
      </c>
      <c r="AC784" s="78" t="s">
        <v>121</v>
      </c>
      <c r="AD784" s="78"/>
      <c r="AE784" s="78" t="s">
        <v>121</v>
      </c>
      <c r="AF784" s="78"/>
      <c r="AG784" s="78" t="s">
        <v>117</v>
      </c>
      <c r="AH784" s="78" t="s">
        <v>980</v>
      </c>
      <c r="AI784" s="78" t="s">
        <v>117</v>
      </c>
      <c r="AJ784" s="78" t="s">
        <v>121</v>
      </c>
      <c r="AK784" s="78" t="s">
        <v>117</v>
      </c>
      <c r="AL784" s="78" t="s">
        <v>137</v>
      </c>
      <c r="AM784" s="78" t="s">
        <v>221</v>
      </c>
      <c r="AN784" s="78" t="s">
        <v>117</v>
      </c>
      <c r="AO784" s="78" t="s">
        <v>23</v>
      </c>
      <c r="AP784" s="79"/>
      <c r="AQ784" s="78"/>
      <c r="AR784" s="78"/>
      <c r="AS784" s="78"/>
      <c r="AT784" s="78" t="s">
        <v>117</v>
      </c>
      <c r="AU784" s="78" t="s">
        <v>117</v>
      </c>
      <c r="AV784" s="78" t="s">
        <v>117</v>
      </c>
      <c r="AW784" s="78"/>
      <c r="AX784" s="79"/>
      <c r="AY784" s="79"/>
      <c r="AZ784" s="79"/>
      <c r="BA784" s="79"/>
      <c r="BB784" s="79"/>
      <c r="BC784" s="80"/>
    </row>
    <row r="785" ht="15.75" customHeight="1">
      <c r="A785" s="46" t="s">
        <v>6752</v>
      </c>
      <c r="B785" s="78"/>
      <c r="C785" s="78">
        <v>34.0</v>
      </c>
      <c r="D785" s="78" t="s">
        <v>5953</v>
      </c>
      <c r="E785" s="78" t="s">
        <v>306</v>
      </c>
      <c r="F785" s="78" t="str">
        <f t="shared" si="2"/>
        <v>Inganathi Gqokoma</v>
      </c>
      <c r="G785" s="78" t="s">
        <v>1849</v>
      </c>
      <c r="H785" s="78" t="s">
        <v>6753</v>
      </c>
      <c r="I785" s="78" t="s">
        <v>111</v>
      </c>
      <c r="J785" s="78" t="s">
        <v>6754</v>
      </c>
      <c r="K785" s="83" t="s">
        <v>6755</v>
      </c>
      <c r="L785" s="78" t="s">
        <v>1112</v>
      </c>
      <c r="M785" s="78" t="s">
        <v>199</v>
      </c>
      <c r="N785" s="78" t="s">
        <v>3</v>
      </c>
      <c r="O785" s="78" t="s">
        <v>4402</v>
      </c>
      <c r="P785" s="78"/>
      <c r="Q785" s="78" t="s">
        <v>44</v>
      </c>
      <c r="R785" s="78" t="s">
        <v>121</v>
      </c>
      <c r="S785" s="46"/>
      <c r="T785" s="83" t="s">
        <v>6756</v>
      </c>
      <c r="U785" s="83" t="s">
        <v>6757</v>
      </c>
      <c r="V785" s="83" t="s">
        <v>6756</v>
      </c>
      <c r="W785" s="78" t="s">
        <v>6758</v>
      </c>
      <c r="X785" s="78" t="s">
        <v>117</v>
      </c>
      <c r="Y785" s="78" t="s">
        <v>117</v>
      </c>
      <c r="Z785" s="78" t="s">
        <v>117</v>
      </c>
      <c r="AA785" s="78" t="s">
        <v>117</v>
      </c>
      <c r="AB785" s="78">
        <v>4.0</v>
      </c>
      <c r="AC785" s="78" t="s">
        <v>121</v>
      </c>
      <c r="AD785" s="78"/>
      <c r="AE785" s="78" t="s">
        <v>121</v>
      </c>
      <c r="AF785" s="78"/>
      <c r="AG785" s="78" t="s">
        <v>121</v>
      </c>
      <c r="AH785" s="78"/>
      <c r="AI785" s="78" t="s">
        <v>117</v>
      </c>
      <c r="AJ785" s="78" t="s">
        <v>117</v>
      </c>
      <c r="AK785" s="78" t="s">
        <v>117</v>
      </c>
      <c r="AL785" s="78" t="s">
        <v>137</v>
      </c>
      <c r="AM785" s="78" t="s">
        <v>138</v>
      </c>
      <c r="AN785" s="78" t="s">
        <v>121</v>
      </c>
      <c r="AO785" s="79"/>
      <c r="AP785" s="79"/>
      <c r="AQ785" s="78"/>
      <c r="AR785" s="78"/>
      <c r="AS785" s="78"/>
      <c r="AT785" s="78" t="s">
        <v>117</v>
      </c>
      <c r="AU785" s="78" t="s">
        <v>117</v>
      </c>
      <c r="AV785" s="78" t="s">
        <v>117</v>
      </c>
      <c r="AW785" s="78"/>
      <c r="AX785" s="79"/>
      <c r="AY785" s="79"/>
      <c r="AZ785" s="79"/>
      <c r="BA785" s="79"/>
      <c r="BB785" s="79"/>
      <c r="BC785" s="80"/>
    </row>
    <row r="786" ht="15.75" customHeight="1">
      <c r="A786" s="46" t="s">
        <v>6759</v>
      </c>
      <c r="B786" s="78"/>
      <c r="C786" s="78">
        <v>35.0</v>
      </c>
      <c r="D786" s="78" t="s">
        <v>4794</v>
      </c>
      <c r="E786" s="78" t="s">
        <v>3440</v>
      </c>
      <c r="F786" s="78" t="str">
        <f t="shared" si="2"/>
        <v>Liyanda Mabele</v>
      </c>
      <c r="G786" s="78" t="s">
        <v>1849</v>
      </c>
      <c r="H786" s="78" t="s">
        <v>6760</v>
      </c>
      <c r="I786" s="78" t="s">
        <v>163</v>
      </c>
      <c r="J786" s="78" t="s">
        <v>6761</v>
      </c>
      <c r="K786" s="83" t="s">
        <v>6762</v>
      </c>
      <c r="L786" s="78" t="s">
        <v>1112</v>
      </c>
      <c r="M786" s="78" t="s">
        <v>199</v>
      </c>
      <c r="N786" s="78" t="s">
        <v>3</v>
      </c>
      <c r="O786" s="78" t="s">
        <v>400</v>
      </c>
      <c r="P786" s="78"/>
      <c r="Q786" s="78" t="s">
        <v>44</v>
      </c>
      <c r="R786" s="78" t="s">
        <v>121</v>
      </c>
      <c r="S786" s="46"/>
      <c r="T786" s="83" t="s">
        <v>6763</v>
      </c>
      <c r="U786" s="83" t="s">
        <v>6763</v>
      </c>
      <c r="V786" s="83" t="s">
        <v>6764</v>
      </c>
      <c r="W786" s="78" t="s">
        <v>6765</v>
      </c>
      <c r="X786" s="78" t="s">
        <v>117</v>
      </c>
      <c r="Y786" s="78" t="s">
        <v>121</v>
      </c>
      <c r="Z786" s="78" t="s">
        <v>121</v>
      </c>
      <c r="AA786" s="78" t="s">
        <v>121</v>
      </c>
      <c r="AB786" s="78">
        <v>7.0</v>
      </c>
      <c r="AC786" s="78" t="s">
        <v>121</v>
      </c>
      <c r="AD786" s="78"/>
      <c r="AE786" s="78" t="s">
        <v>121</v>
      </c>
      <c r="AF786" s="78"/>
      <c r="AG786" s="78" t="s">
        <v>121</v>
      </c>
      <c r="AH786" s="78"/>
      <c r="AI786" s="78" t="s">
        <v>117</v>
      </c>
      <c r="AJ786" s="78" t="s">
        <v>121</v>
      </c>
      <c r="AK786" s="78" t="s">
        <v>121</v>
      </c>
      <c r="AL786" s="78" t="s">
        <v>122</v>
      </c>
      <c r="AM786" s="78" t="s">
        <v>138</v>
      </c>
      <c r="AN786" s="78" t="s">
        <v>117</v>
      </c>
      <c r="AO786" s="78" t="s">
        <v>6766</v>
      </c>
      <c r="AP786" s="79"/>
      <c r="AQ786" s="78"/>
      <c r="AR786" s="78"/>
      <c r="AS786" s="78"/>
      <c r="AT786" s="78" t="s">
        <v>117</v>
      </c>
      <c r="AU786" s="78" t="s">
        <v>117</v>
      </c>
      <c r="AV786" s="78" t="s">
        <v>117</v>
      </c>
      <c r="AW786" s="78"/>
      <c r="AX786" s="79"/>
      <c r="AY786" s="79"/>
      <c r="AZ786" s="79"/>
      <c r="BA786" s="79"/>
      <c r="BB786" s="79"/>
      <c r="BC786" s="80"/>
    </row>
    <row r="787" ht="15.75" customHeight="1">
      <c r="A787" s="46" t="s">
        <v>6767</v>
      </c>
      <c r="B787" s="78"/>
      <c r="C787" s="78">
        <v>37.0</v>
      </c>
      <c r="D787" s="78" t="s">
        <v>1836</v>
      </c>
      <c r="E787" s="78" t="s">
        <v>1124</v>
      </c>
      <c r="F787" s="78" t="str">
        <f t="shared" si="2"/>
        <v>Lindokuhle Mangcangaza</v>
      </c>
      <c r="G787" s="78" t="s">
        <v>1849</v>
      </c>
      <c r="H787" s="78" t="s">
        <v>6768</v>
      </c>
      <c r="I787" s="78" t="s">
        <v>111</v>
      </c>
      <c r="J787" s="78" t="s">
        <v>2866</v>
      </c>
      <c r="K787" s="83" t="s">
        <v>6769</v>
      </c>
      <c r="L787" s="78" t="s">
        <v>1112</v>
      </c>
      <c r="M787" s="78" t="s">
        <v>199</v>
      </c>
      <c r="N787" s="78" t="s">
        <v>3</v>
      </c>
      <c r="O787" s="78" t="s">
        <v>4402</v>
      </c>
      <c r="P787" s="78"/>
      <c r="Q787" s="78" t="s">
        <v>44</v>
      </c>
      <c r="R787" s="78" t="s">
        <v>121</v>
      </c>
      <c r="S787" s="46"/>
      <c r="T787" s="83" t="s">
        <v>6770</v>
      </c>
      <c r="U787" s="83" t="s">
        <v>6770</v>
      </c>
      <c r="V787" s="83" t="s">
        <v>6770</v>
      </c>
      <c r="W787" s="78" t="s">
        <v>6771</v>
      </c>
      <c r="X787" s="78" t="s">
        <v>117</v>
      </c>
      <c r="Y787" s="78" t="s">
        <v>117</v>
      </c>
      <c r="Z787" s="78" t="s">
        <v>117</v>
      </c>
      <c r="AA787" s="78" t="s">
        <v>121</v>
      </c>
      <c r="AB787" s="78">
        <v>10.0</v>
      </c>
      <c r="AC787" s="78" t="s">
        <v>117</v>
      </c>
      <c r="AD787" s="78" t="s">
        <v>4303</v>
      </c>
      <c r="AE787" s="78" t="s">
        <v>117</v>
      </c>
      <c r="AF787" s="78" t="s">
        <v>980</v>
      </c>
      <c r="AG787" s="78" t="s">
        <v>121</v>
      </c>
      <c r="AH787" s="78"/>
      <c r="AI787" s="78" t="s">
        <v>117</v>
      </c>
      <c r="AJ787" s="78" t="s">
        <v>121</v>
      </c>
      <c r="AK787" s="78" t="s">
        <v>117</v>
      </c>
      <c r="AL787" s="78" t="s">
        <v>137</v>
      </c>
      <c r="AM787" s="78" t="s">
        <v>138</v>
      </c>
      <c r="AN787" s="78" t="s">
        <v>117</v>
      </c>
      <c r="AO787" s="78" t="s">
        <v>6772</v>
      </c>
      <c r="AP787" s="79"/>
      <c r="AQ787" s="78"/>
      <c r="AR787" s="78"/>
      <c r="AS787" s="78"/>
      <c r="AT787" s="78" t="s">
        <v>117</v>
      </c>
      <c r="AU787" s="78" t="s">
        <v>117</v>
      </c>
      <c r="AV787" s="78" t="s">
        <v>117</v>
      </c>
      <c r="AW787" s="78"/>
      <c r="AX787" s="79"/>
      <c r="AY787" s="79"/>
      <c r="AZ787" s="79"/>
      <c r="BA787" s="79"/>
      <c r="BB787" s="79"/>
      <c r="BC787" s="80"/>
    </row>
    <row r="788" ht="15.75" customHeight="1">
      <c r="A788" s="46" t="s">
        <v>6773</v>
      </c>
      <c r="B788" s="78"/>
      <c r="C788" s="78">
        <v>38.0</v>
      </c>
      <c r="D788" s="78" t="s">
        <v>1045</v>
      </c>
      <c r="E788" s="78" t="s">
        <v>6774</v>
      </c>
      <c r="F788" s="78" t="str">
        <f t="shared" si="2"/>
        <v>Emihle Mayeki</v>
      </c>
      <c r="G788" s="78" t="s">
        <v>1849</v>
      </c>
      <c r="H788" s="78" t="s">
        <v>6775</v>
      </c>
      <c r="I788" s="78" t="s">
        <v>111</v>
      </c>
      <c r="J788" s="78" t="s">
        <v>913</v>
      </c>
      <c r="K788" s="83" t="s">
        <v>6776</v>
      </c>
      <c r="L788" s="78" t="s">
        <v>1112</v>
      </c>
      <c r="M788" s="78" t="s">
        <v>199</v>
      </c>
      <c r="N788" s="78" t="s">
        <v>3</v>
      </c>
      <c r="O788" s="78" t="s">
        <v>230</v>
      </c>
      <c r="P788" s="78"/>
      <c r="Q788" s="78" t="s">
        <v>44</v>
      </c>
      <c r="R788" s="78" t="s">
        <v>121</v>
      </c>
      <c r="S788" s="46"/>
      <c r="T788" s="83" t="s">
        <v>6777</v>
      </c>
      <c r="U788" s="83" t="s">
        <v>6777</v>
      </c>
      <c r="V788" s="83" t="s">
        <v>6778</v>
      </c>
      <c r="W788" s="78" t="s">
        <v>6779</v>
      </c>
      <c r="X788" s="78" t="s">
        <v>117</v>
      </c>
      <c r="Y788" s="78" t="s">
        <v>117</v>
      </c>
      <c r="Z788" s="78" t="s">
        <v>117</v>
      </c>
      <c r="AA788" s="78" t="s">
        <v>121</v>
      </c>
      <c r="AB788" s="78">
        <v>7.0</v>
      </c>
      <c r="AC788" s="78" t="s">
        <v>121</v>
      </c>
      <c r="AD788" s="78"/>
      <c r="AE788" s="78" t="s">
        <v>121</v>
      </c>
      <c r="AF788" s="78"/>
      <c r="AG788" s="78" t="s">
        <v>121</v>
      </c>
      <c r="AH788" s="78"/>
      <c r="AI788" s="78" t="s">
        <v>117</v>
      </c>
      <c r="AJ788" s="78" t="s">
        <v>121</v>
      </c>
      <c r="AK788" s="78" t="s">
        <v>117</v>
      </c>
      <c r="AL788" s="78" t="s">
        <v>632</v>
      </c>
      <c r="AM788" s="78" t="s">
        <v>138</v>
      </c>
      <c r="AN788" s="78" t="s">
        <v>117</v>
      </c>
      <c r="AO788" s="78" t="s">
        <v>6780</v>
      </c>
      <c r="AP788" s="79"/>
      <c r="AQ788" s="78"/>
      <c r="AR788" s="78"/>
      <c r="AS788" s="78"/>
      <c r="AT788" s="78" t="s">
        <v>117</v>
      </c>
      <c r="AU788" s="78" t="s">
        <v>117</v>
      </c>
      <c r="AV788" s="78" t="s">
        <v>117</v>
      </c>
      <c r="AW788" s="78"/>
      <c r="AX788" s="79"/>
      <c r="AY788" s="79"/>
      <c r="AZ788" s="79"/>
      <c r="BA788" s="79"/>
      <c r="BB788" s="79"/>
      <c r="BC788" s="80"/>
    </row>
    <row r="789" ht="15.75" customHeight="1">
      <c r="A789" s="46" t="s">
        <v>6781</v>
      </c>
      <c r="B789" s="78"/>
      <c r="C789" s="78">
        <v>40.0</v>
      </c>
      <c r="D789" s="78" t="s">
        <v>4287</v>
      </c>
      <c r="E789" s="78" t="s">
        <v>6782</v>
      </c>
      <c r="F789" s="78" t="str">
        <f t="shared" si="2"/>
        <v>Sinothando Mpongoshe</v>
      </c>
      <c r="G789" s="78" t="s">
        <v>1849</v>
      </c>
      <c r="H789" s="78" t="s">
        <v>6783</v>
      </c>
      <c r="I789" s="78" t="s">
        <v>163</v>
      </c>
      <c r="J789" s="81">
        <v>38996.0</v>
      </c>
      <c r="K789" s="83" t="s">
        <v>6784</v>
      </c>
      <c r="L789" s="78" t="s">
        <v>1112</v>
      </c>
      <c r="M789" s="78" t="s">
        <v>199</v>
      </c>
      <c r="N789" s="78" t="s">
        <v>3</v>
      </c>
      <c r="O789" s="78" t="s">
        <v>400</v>
      </c>
      <c r="P789" s="78"/>
      <c r="Q789" s="78" t="s">
        <v>44</v>
      </c>
      <c r="R789" s="78" t="s">
        <v>121</v>
      </c>
      <c r="S789" s="46"/>
      <c r="T789" s="83" t="s">
        <v>6785</v>
      </c>
      <c r="U789" s="83" t="s">
        <v>6786</v>
      </c>
      <c r="V789" s="83" t="s">
        <v>6787</v>
      </c>
      <c r="W789" s="78" t="s">
        <v>6788</v>
      </c>
      <c r="X789" s="78" t="s">
        <v>117</v>
      </c>
      <c r="Y789" s="78" t="s">
        <v>121</v>
      </c>
      <c r="Z789" s="78" t="s">
        <v>121</v>
      </c>
      <c r="AA789" s="78" t="s">
        <v>121</v>
      </c>
      <c r="AB789" s="78">
        <v>6.0</v>
      </c>
      <c r="AC789" s="78" t="s">
        <v>121</v>
      </c>
      <c r="AD789" s="78"/>
      <c r="AE789" s="78" t="s">
        <v>121</v>
      </c>
      <c r="AF789" s="78"/>
      <c r="AG789" s="78" t="s">
        <v>121</v>
      </c>
      <c r="AH789" s="78"/>
      <c r="AI789" s="78" t="s">
        <v>121</v>
      </c>
      <c r="AJ789" s="78" t="s">
        <v>121</v>
      </c>
      <c r="AK789" s="78" t="s">
        <v>121</v>
      </c>
      <c r="AL789" s="78" t="s">
        <v>122</v>
      </c>
      <c r="AM789" s="78" t="s">
        <v>138</v>
      </c>
      <c r="AN789" s="78" t="s">
        <v>117</v>
      </c>
      <c r="AO789" s="78" t="s">
        <v>6789</v>
      </c>
      <c r="AP789" s="79"/>
      <c r="AQ789" s="78"/>
      <c r="AR789" s="78"/>
      <c r="AS789" s="78"/>
      <c r="AT789" s="78" t="s">
        <v>117</v>
      </c>
      <c r="AU789" s="78" t="s">
        <v>117</v>
      </c>
      <c r="AV789" s="78" t="s">
        <v>117</v>
      </c>
      <c r="AW789" s="78"/>
      <c r="AX789" s="79"/>
      <c r="AY789" s="79"/>
      <c r="AZ789" s="79"/>
      <c r="BA789" s="79"/>
      <c r="BB789" s="79"/>
      <c r="BC789" s="80"/>
    </row>
    <row r="790" ht="15.75" customHeight="1">
      <c r="A790" s="46" t="s">
        <v>6790</v>
      </c>
      <c r="B790" s="78"/>
      <c r="C790" s="78">
        <v>35.0</v>
      </c>
      <c r="D790" s="78" t="s">
        <v>6791</v>
      </c>
      <c r="E790" s="78" t="s">
        <v>6792</v>
      </c>
      <c r="F790" s="78" t="str">
        <f t="shared" si="2"/>
        <v>Hope Msitshana</v>
      </c>
      <c r="G790" s="78" t="s">
        <v>1849</v>
      </c>
      <c r="H790" s="78" t="s">
        <v>6793</v>
      </c>
      <c r="I790" s="78" t="s">
        <v>111</v>
      </c>
      <c r="J790" s="81">
        <v>39301.0</v>
      </c>
      <c r="K790" s="83" t="s">
        <v>6794</v>
      </c>
      <c r="L790" s="78" t="s">
        <v>1112</v>
      </c>
      <c r="M790" s="78" t="s">
        <v>199</v>
      </c>
      <c r="N790" s="78" t="s">
        <v>3</v>
      </c>
      <c r="O790" s="78" t="s">
        <v>1440</v>
      </c>
      <c r="P790" s="78"/>
      <c r="Q790" s="78" t="s">
        <v>44</v>
      </c>
      <c r="R790" s="78" t="s">
        <v>121</v>
      </c>
      <c r="S790" s="46"/>
      <c r="T790" s="83" t="s">
        <v>6795</v>
      </c>
      <c r="U790" s="83" t="s">
        <v>6796</v>
      </c>
      <c r="V790" s="83" t="s">
        <v>6795</v>
      </c>
      <c r="W790" s="78" t="s">
        <v>6797</v>
      </c>
      <c r="X790" s="78" t="s">
        <v>117</v>
      </c>
      <c r="Y790" s="78" t="s">
        <v>117</v>
      </c>
      <c r="Z790" s="78" t="s">
        <v>117</v>
      </c>
      <c r="AA790" s="78" t="s">
        <v>121</v>
      </c>
      <c r="AB790" s="78">
        <v>3.0</v>
      </c>
      <c r="AC790" s="78" t="s">
        <v>121</v>
      </c>
      <c r="AD790" s="78"/>
      <c r="AE790" s="78" t="s">
        <v>121</v>
      </c>
      <c r="AF790" s="78"/>
      <c r="AG790" s="78" t="s">
        <v>121</v>
      </c>
      <c r="AH790" s="78"/>
      <c r="AI790" s="78" t="s">
        <v>121</v>
      </c>
      <c r="AJ790" s="78" t="s">
        <v>121</v>
      </c>
      <c r="AK790" s="78" t="s">
        <v>121</v>
      </c>
      <c r="AL790" s="78" t="s">
        <v>122</v>
      </c>
      <c r="AM790" s="78" t="s">
        <v>221</v>
      </c>
      <c r="AN790" s="78" t="s">
        <v>121</v>
      </c>
      <c r="AO790" s="79"/>
      <c r="AP790" s="79"/>
      <c r="AQ790" s="78"/>
      <c r="AR790" s="78"/>
      <c r="AS790" s="78"/>
      <c r="AT790" s="78" t="s">
        <v>117</v>
      </c>
      <c r="AU790" s="78" t="s">
        <v>117</v>
      </c>
      <c r="AV790" s="78" t="s">
        <v>121</v>
      </c>
      <c r="AW790" s="78"/>
      <c r="AX790" s="79"/>
      <c r="AY790" s="79"/>
      <c r="AZ790" s="79"/>
      <c r="BA790" s="79"/>
      <c r="BB790" s="79"/>
      <c r="BC790" s="80"/>
    </row>
    <row r="791" ht="15.75" customHeight="1">
      <c r="A791" s="46" t="s">
        <v>6798</v>
      </c>
      <c r="B791" s="78"/>
      <c r="C791" s="78">
        <v>38.0</v>
      </c>
      <c r="D791" s="78" t="s">
        <v>5964</v>
      </c>
      <c r="E791" s="78" t="s">
        <v>6799</v>
      </c>
      <c r="F791" s="78" t="str">
        <f t="shared" si="2"/>
        <v>Alizwa Nomganga</v>
      </c>
      <c r="G791" s="78" t="s">
        <v>1849</v>
      </c>
      <c r="H791" s="78" t="s">
        <v>6800</v>
      </c>
      <c r="I791" s="78" t="s">
        <v>111</v>
      </c>
      <c r="J791" s="78" t="s">
        <v>6801</v>
      </c>
      <c r="K791" s="83" t="s">
        <v>6802</v>
      </c>
      <c r="L791" s="78" t="s">
        <v>1112</v>
      </c>
      <c r="M791" s="78" t="s">
        <v>199</v>
      </c>
      <c r="N791" s="78" t="s">
        <v>3</v>
      </c>
      <c r="O791" s="78" t="s">
        <v>400</v>
      </c>
      <c r="P791" s="78"/>
      <c r="Q791" s="78" t="s">
        <v>44</v>
      </c>
      <c r="R791" s="78" t="s">
        <v>121</v>
      </c>
      <c r="S791" s="46"/>
      <c r="T791" s="83" t="s">
        <v>6803</v>
      </c>
      <c r="U791" s="83" t="s">
        <v>6803</v>
      </c>
      <c r="V791" s="83" t="s">
        <v>6804</v>
      </c>
      <c r="W791" s="78" t="s">
        <v>6805</v>
      </c>
      <c r="X791" s="78" t="s">
        <v>121</v>
      </c>
      <c r="Y791" s="78" t="s">
        <v>121</v>
      </c>
      <c r="Z791" s="78" t="s">
        <v>121</v>
      </c>
      <c r="AA791" s="78" t="s">
        <v>121</v>
      </c>
      <c r="AB791" s="78">
        <v>6.0</v>
      </c>
      <c r="AC791" s="78" t="s">
        <v>121</v>
      </c>
      <c r="AD791" s="78"/>
      <c r="AE791" s="78" t="s">
        <v>121</v>
      </c>
      <c r="AF791" s="78"/>
      <c r="AG791" s="78" t="s">
        <v>121</v>
      </c>
      <c r="AH791" s="78"/>
      <c r="AI791" s="78" t="s">
        <v>121</v>
      </c>
      <c r="AJ791" s="78" t="s">
        <v>121</v>
      </c>
      <c r="AK791" s="78" t="s">
        <v>121</v>
      </c>
      <c r="AL791" s="78" t="s">
        <v>122</v>
      </c>
      <c r="AM791" s="78" t="s">
        <v>138</v>
      </c>
      <c r="AN791" s="78" t="s">
        <v>117</v>
      </c>
      <c r="AO791" s="78" t="s">
        <v>6806</v>
      </c>
      <c r="AP791" s="79"/>
      <c r="AQ791" s="78"/>
      <c r="AR791" s="78"/>
      <c r="AS791" s="78"/>
      <c r="AT791" s="78" t="s">
        <v>117</v>
      </c>
      <c r="AU791" s="78" t="s">
        <v>117</v>
      </c>
      <c r="AV791" s="78" t="s">
        <v>121</v>
      </c>
      <c r="AW791" s="78"/>
      <c r="AX791" s="79"/>
      <c r="AY791" s="79"/>
      <c r="AZ791" s="79"/>
      <c r="BA791" s="79"/>
      <c r="BB791" s="79"/>
      <c r="BC791" s="80"/>
    </row>
    <row r="792" ht="15.75" customHeight="1">
      <c r="A792" s="46" t="s">
        <v>6807</v>
      </c>
      <c r="B792" s="78"/>
      <c r="C792" s="78">
        <v>40.0</v>
      </c>
      <c r="D792" s="78" t="s">
        <v>6808</v>
      </c>
      <c r="E792" s="78" t="s">
        <v>6809</v>
      </c>
      <c r="F792" s="78" t="str">
        <f t="shared" si="2"/>
        <v>Ntobeko Phoxo</v>
      </c>
      <c r="G792" s="78" t="s">
        <v>1849</v>
      </c>
      <c r="H792" s="78" t="s">
        <v>6810</v>
      </c>
      <c r="I792" s="78" t="s">
        <v>163</v>
      </c>
      <c r="J792" s="78" t="s">
        <v>5244</v>
      </c>
      <c r="K792" s="83" t="s">
        <v>6811</v>
      </c>
      <c r="L792" s="78" t="s">
        <v>1112</v>
      </c>
      <c r="M792" s="78" t="s">
        <v>199</v>
      </c>
      <c r="N792" s="78" t="s">
        <v>3</v>
      </c>
      <c r="O792" s="78" t="s">
        <v>116</v>
      </c>
      <c r="P792" s="78"/>
      <c r="Q792" s="78" t="s">
        <v>44</v>
      </c>
      <c r="R792" s="78" t="s">
        <v>121</v>
      </c>
      <c r="S792" s="46"/>
      <c r="T792" s="83" t="s">
        <v>6812</v>
      </c>
      <c r="U792" s="83" t="s">
        <v>6812</v>
      </c>
      <c r="V792" s="83" t="s">
        <v>6813</v>
      </c>
      <c r="W792" s="78" t="s">
        <v>6814</v>
      </c>
      <c r="X792" s="78" t="s">
        <v>117</v>
      </c>
      <c r="Y792" s="78" t="s">
        <v>117</v>
      </c>
      <c r="Z792" s="78" t="s">
        <v>121</v>
      </c>
      <c r="AA792" s="78" t="s">
        <v>121</v>
      </c>
      <c r="AB792" s="78">
        <v>7.0</v>
      </c>
      <c r="AC792" s="78" t="s">
        <v>121</v>
      </c>
      <c r="AD792" s="78"/>
      <c r="AE792" s="78" t="s">
        <v>117</v>
      </c>
      <c r="AF792" s="78" t="s">
        <v>6815</v>
      </c>
      <c r="AG792" s="78" t="s">
        <v>121</v>
      </c>
      <c r="AH792" s="78"/>
      <c r="AI792" s="78" t="s">
        <v>121</v>
      </c>
      <c r="AJ792" s="78" t="s">
        <v>117</v>
      </c>
      <c r="AK792" s="78" t="s">
        <v>117</v>
      </c>
      <c r="AL792" s="78" t="s">
        <v>137</v>
      </c>
      <c r="AM792" s="78" t="s">
        <v>138</v>
      </c>
      <c r="AN792" s="78" t="s">
        <v>117</v>
      </c>
      <c r="AO792" s="78" t="s">
        <v>6816</v>
      </c>
      <c r="AP792" s="79"/>
      <c r="AQ792" s="78"/>
      <c r="AR792" s="78"/>
      <c r="AS792" s="78"/>
      <c r="AT792" s="78" t="s">
        <v>117</v>
      </c>
      <c r="AU792" s="78" t="s">
        <v>117</v>
      </c>
      <c r="AV792" s="78" t="s">
        <v>117</v>
      </c>
      <c r="AW792" s="78"/>
      <c r="AX792" s="79"/>
      <c r="AY792" s="79"/>
      <c r="AZ792" s="79"/>
      <c r="BA792" s="79"/>
      <c r="BB792" s="79"/>
      <c r="BC792" s="80"/>
    </row>
    <row r="793" ht="15.75" customHeight="1">
      <c r="A793" s="46" t="s">
        <v>6817</v>
      </c>
      <c r="B793" s="78"/>
      <c r="C793" s="78">
        <v>40.0</v>
      </c>
      <c r="D793" s="78" t="s">
        <v>6818</v>
      </c>
      <c r="E793" s="78" t="s">
        <v>6819</v>
      </c>
      <c r="F793" s="78" t="str">
        <f t="shared" si="2"/>
        <v>Ntlahla Roseman Vetini</v>
      </c>
      <c r="G793" s="78" t="s">
        <v>1849</v>
      </c>
      <c r="H793" s="78" t="s">
        <v>6820</v>
      </c>
      <c r="I793" s="78" t="s">
        <v>163</v>
      </c>
      <c r="J793" s="81">
        <v>39271.0</v>
      </c>
      <c r="K793" s="83" t="s">
        <v>6821</v>
      </c>
      <c r="L793" s="78" t="s">
        <v>1112</v>
      </c>
      <c r="M793" s="78" t="s">
        <v>199</v>
      </c>
      <c r="N793" s="78" t="s">
        <v>3</v>
      </c>
      <c r="O793" s="78" t="s">
        <v>116</v>
      </c>
      <c r="P793" s="78"/>
      <c r="Q793" s="78" t="s">
        <v>44</v>
      </c>
      <c r="R793" s="78" t="s">
        <v>121</v>
      </c>
      <c r="S793" s="46"/>
      <c r="T793" s="83" t="s">
        <v>6822</v>
      </c>
      <c r="U793" s="83" t="s">
        <v>6822</v>
      </c>
      <c r="V793" s="83" t="s">
        <v>6823</v>
      </c>
      <c r="W793" s="78" t="s">
        <v>6824</v>
      </c>
      <c r="X793" s="78" t="s">
        <v>117</v>
      </c>
      <c r="Y793" s="78" t="s">
        <v>117</v>
      </c>
      <c r="Z793" s="78" t="s">
        <v>117</v>
      </c>
      <c r="AA793" s="78" t="s">
        <v>117</v>
      </c>
      <c r="AB793" s="78">
        <v>7.0</v>
      </c>
      <c r="AC793" s="78" t="s">
        <v>117</v>
      </c>
      <c r="AD793" s="78" t="s">
        <v>6825</v>
      </c>
      <c r="AE793" s="78" t="s">
        <v>117</v>
      </c>
      <c r="AF793" s="78" t="s">
        <v>6815</v>
      </c>
      <c r="AG793" s="78" t="s">
        <v>121</v>
      </c>
      <c r="AH793" s="78"/>
      <c r="AI793" s="78" t="s">
        <v>117</v>
      </c>
      <c r="AJ793" s="78" t="s">
        <v>117</v>
      </c>
      <c r="AK793" s="78" t="s">
        <v>121</v>
      </c>
      <c r="AL793" s="78" t="s">
        <v>122</v>
      </c>
      <c r="AM793" s="78" t="s">
        <v>138</v>
      </c>
      <c r="AN793" s="78" t="s">
        <v>117</v>
      </c>
      <c r="AO793" s="78" t="s">
        <v>23</v>
      </c>
      <c r="AP793" s="79"/>
      <c r="AQ793" s="78"/>
      <c r="AR793" s="78"/>
      <c r="AS793" s="78"/>
      <c r="AT793" s="78" t="s">
        <v>117</v>
      </c>
      <c r="AU793" s="78" t="s">
        <v>117</v>
      </c>
      <c r="AV793" s="78" t="s">
        <v>117</v>
      </c>
      <c r="AW793" s="78"/>
      <c r="AX793" s="79"/>
      <c r="AY793" s="79"/>
      <c r="AZ793" s="79"/>
      <c r="BA793" s="79"/>
      <c r="BB793" s="79"/>
      <c r="BC793" s="80"/>
    </row>
    <row r="794" ht="15.75" customHeight="1">
      <c r="A794" s="46" t="s">
        <v>6826</v>
      </c>
      <c r="B794" s="78"/>
      <c r="C794" s="78">
        <v>35.0</v>
      </c>
      <c r="D794" s="78" t="s">
        <v>5953</v>
      </c>
      <c r="E794" s="78" t="s">
        <v>483</v>
      </c>
      <c r="F794" s="78" t="str">
        <f t="shared" si="2"/>
        <v>Inganathi Williams</v>
      </c>
      <c r="G794" s="78" t="s">
        <v>1849</v>
      </c>
      <c r="H794" s="78" t="s">
        <v>6827</v>
      </c>
      <c r="I794" s="78" t="s">
        <v>111</v>
      </c>
      <c r="J794" s="81">
        <v>39724.0</v>
      </c>
      <c r="K794" s="83" t="s">
        <v>6828</v>
      </c>
      <c r="L794" s="78" t="s">
        <v>1112</v>
      </c>
      <c r="M794" s="78" t="s">
        <v>199</v>
      </c>
      <c r="N794" s="78" t="s">
        <v>3</v>
      </c>
      <c r="O794" s="78" t="s">
        <v>1440</v>
      </c>
      <c r="P794" s="78"/>
      <c r="Q794" s="78" t="s">
        <v>44</v>
      </c>
      <c r="R794" s="78" t="s">
        <v>121</v>
      </c>
      <c r="S794" s="46"/>
      <c r="T794" s="83" t="s">
        <v>6829</v>
      </c>
      <c r="U794" s="83" t="s">
        <v>6829</v>
      </c>
      <c r="V794" s="83" t="s">
        <v>6830</v>
      </c>
      <c r="W794" s="78" t="s">
        <v>6831</v>
      </c>
      <c r="X794" s="78" t="s">
        <v>117</v>
      </c>
      <c r="Y794" s="78" t="s">
        <v>117</v>
      </c>
      <c r="Z794" s="78" t="s">
        <v>117</v>
      </c>
      <c r="AA794" s="78" t="s">
        <v>117</v>
      </c>
      <c r="AB794" s="78">
        <v>6.0</v>
      </c>
      <c r="AC794" s="78" t="s">
        <v>121</v>
      </c>
      <c r="AD794" s="78"/>
      <c r="AE794" s="78" t="s">
        <v>121</v>
      </c>
      <c r="AF794" s="78"/>
      <c r="AG794" s="78" t="s">
        <v>121</v>
      </c>
      <c r="AH794" s="78"/>
      <c r="AI794" s="78" t="s">
        <v>121</v>
      </c>
      <c r="AJ794" s="78" t="s">
        <v>121</v>
      </c>
      <c r="AK794" s="78" t="s">
        <v>117</v>
      </c>
      <c r="AL794" s="78" t="s">
        <v>137</v>
      </c>
      <c r="AM794" s="78" t="s">
        <v>138</v>
      </c>
      <c r="AN794" s="78" t="s">
        <v>117</v>
      </c>
      <c r="AO794" s="78" t="s">
        <v>24</v>
      </c>
      <c r="AP794" s="79"/>
      <c r="AQ794" s="78"/>
      <c r="AR794" s="78"/>
      <c r="AS794" s="78"/>
      <c r="AT794" s="78" t="s">
        <v>117</v>
      </c>
      <c r="AU794" s="78" t="s">
        <v>117</v>
      </c>
      <c r="AV794" s="78" t="s">
        <v>117</v>
      </c>
      <c r="AW794" s="78"/>
      <c r="AX794" s="79"/>
      <c r="AY794" s="79"/>
      <c r="AZ794" s="79"/>
      <c r="BA794" s="79"/>
      <c r="BB794" s="79"/>
      <c r="BC794" s="80"/>
    </row>
    <row r="795" ht="15.75" customHeight="1">
      <c r="A795" s="46" t="s">
        <v>6832</v>
      </c>
      <c r="B795" s="78"/>
      <c r="C795" s="78">
        <v>36.0</v>
      </c>
      <c r="D795" s="78" t="s">
        <v>6833</v>
      </c>
      <c r="E795" s="78" t="s">
        <v>6834</v>
      </c>
      <c r="F795" s="78" t="str">
        <f t="shared" si="2"/>
        <v>Indiphile Zondwa Foslara</v>
      </c>
      <c r="G795" s="78" t="s">
        <v>1849</v>
      </c>
      <c r="H795" s="78" t="s">
        <v>6835</v>
      </c>
      <c r="I795" s="78" t="s">
        <v>163</v>
      </c>
      <c r="J795" s="78"/>
      <c r="K795" s="46"/>
      <c r="L795" s="78" t="s">
        <v>6836</v>
      </c>
      <c r="M795" s="78" t="s">
        <v>199</v>
      </c>
      <c r="N795" s="78" t="s">
        <v>3</v>
      </c>
      <c r="O795" s="78" t="s">
        <v>4402</v>
      </c>
      <c r="P795" s="78"/>
      <c r="Q795" s="78" t="s">
        <v>48</v>
      </c>
      <c r="R795" s="78" t="s">
        <v>121</v>
      </c>
      <c r="S795" s="46"/>
      <c r="T795" s="46" t="s">
        <v>6837</v>
      </c>
      <c r="U795" s="46" t="s">
        <v>6837</v>
      </c>
      <c r="V795" s="46"/>
      <c r="W795" s="78" t="s">
        <v>6838</v>
      </c>
      <c r="X795" s="78" t="s">
        <v>117</v>
      </c>
      <c r="Y795" s="78" t="s">
        <v>117</v>
      </c>
      <c r="Z795" s="78" t="s">
        <v>117</v>
      </c>
      <c r="AA795" s="78" t="s">
        <v>117</v>
      </c>
      <c r="AB795" s="78">
        <v>5.0</v>
      </c>
      <c r="AC795" s="78" t="s">
        <v>117</v>
      </c>
      <c r="AD795" s="78" t="s">
        <v>1862</v>
      </c>
      <c r="AE795" s="78" t="s">
        <v>117</v>
      </c>
      <c r="AF795" s="78"/>
      <c r="AG795" s="78"/>
      <c r="AH795" s="78"/>
      <c r="AI795" s="78" t="s">
        <v>117</v>
      </c>
      <c r="AJ795" s="78" t="s">
        <v>121</v>
      </c>
      <c r="AK795" s="78" t="s">
        <v>121</v>
      </c>
      <c r="AL795" s="78" t="s">
        <v>122</v>
      </c>
      <c r="AM795" s="78" t="s">
        <v>138</v>
      </c>
      <c r="AN795" s="78" t="s">
        <v>121</v>
      </c>
      <c r="AO795" s="79"/>
      <c r="AP795" s="79"/>
      <c r="AQ795" s="78"/>
      <c r="AR795" s="78"/>
      <c r="AS795" s="78"/>
      <c r="AT795" s="78" t="s">
        <v>117</v>
      </c>
      <c r="AU795" s="78" t="s">
        <v>117</v>
      </c>
      <c r="AV795" s="78" t="s">
        <v>117</v>
      </c>
      <c r="AW795" s="78"/>
      <c r="AX795" s="79"/>
      <c r="AY795" s="79"/>
      <c r="AZ795" s="79"/>
      <c r="BA795" s="79"/>
      <c r="BB795" s="79"/>
      <c r="BC795" s="80"/>
    </row>
    <row r="796" ht="15.75" customHeight="1">
      <c r="A796" s="46" t="s">
        <v>6839</v>
      </c>
      <c r="B796" s="78"/>
      <c r="C796" s="78">
        <v>36.0</v>
      </c>
      <c r="D796" s="78" t="s">
        <v>1045</v>
      </c>
      <c r="E796" s="78" t="s">
        <v>6840</v>
      </c>
      <c r="F796" s="78" t="str">
        <f t="shared" si="2"/>
        <v>Emihle Bangeni</v>
      </c>
      <c r="G796" s="78" t="s">
        <v>1849</v>
      </c>
      <c r="H796" s="78" t="s">
        <v>6841</v>
      </c>
      <c r="I796" s="78" t="s">
        <v>111</v>
      </c>
      <c r="J796" s="78"/>
      <c r="K796" s="46"/>
      <c r="L796" s="78" t="s">
        <v>1409</v>
      </c>
      <c r="M796" s="78" t="s">
        <v>1410</v>
      </c>
      <c r="N796" s="78" t="s">
        <v>3</v>
      </c>
      <c r="O796" s="78" t="s">
        <v>1440</v>
      </c>
      <c r="P796" s="78"/>
      <c r="Q796" s="78" t="s">
        <v>48</v>
      </c>
      <c r="R796" s="78" t="s">
        <v>121</v>
      </c>
      <c r="S796" s="46"/>
      <c r="T796" s="46" t="s">
        <v>6842</v>
      </c>
      <c r="U796" s="46" t="s">
        <v>6843</v>
      </c>
      <c r="V796" s="46" t="s">
        <v>6844</v>
      </c>
      <c r="W796" s="78" t="s">
        <v>6845</v>
      </c>
      <c r="X796" s="78" t="s">
        <v>117</v>
      </c>
      <c r="Y796" s="78" t="s">
        <v>121</v>
      </c>
      <c r="Z796" s="78" t="s">
        <v>121</v>
      </c>
      <c r="AA796" s="78" t="s">
        <v>121</v>
      </c>
      <c r="AB796" s="78"/>
      <c r="AC796" s="78" t="s">
        <v>117</v>
      </c>
      <c r="AD796" s="78" t="s">
        <v>6846</v>
      </c>
      <c r="AE796" s="78" t="s">
        <v>121</v>
      </c>
      <c r="AF796" s="78"/>
      <c r="AG796" s="78" t="s">
        <v>117</v>
      </c>
      <c r="AH796" s="78"/>
      <c r="AI796" s="78" t="s">
        <v>117</v>
      </c>
      <c r="AJ796" s="78" t="s">
        <v>121</v>
      </c>
      <c r="AK796" s="78"/>
      <c r="AL796" s="78" t="s">
        <v>122</v>
      </c>
      <c r="AM796" s="78" t="s">
        <v>123</v>
      </c>
      <c r="AN796" s="78" t="s">
        <v>117</v>
      </c>
      <c r="AO796" s="78" t="s">
        <v>6847</v>
      </c>
      <c r="AP796" s="79"/>
      <c r="AQ796" s="78"/>
      <c r="AR796" s="78"/>
      <c r="AS796" s="78"/>
      <c r="AT796" s="78" t="s">
        <v>117</v>
      </c>
      <c r="AU796" s="78" t="s">
        <v>117</v>
      </c>
      <c r="AV796" s="78" t="s">
        <v>117</v>
      </c>
      <c r="AW796" s="78"/>
      <c r="AX796" s="79"/>
      <c r="AY796" s="79"/>
      <c r="AZ796" s="79"/>
      <c r="BA796" s="79"/>
      <c r="BB796" s="79"/>
      <c r="BC796" s="80"/>
    </row>
    <row r="797" ht="15.75" customHeight="1">
      <c r="A797" s="46" t="s">
        <v>6848</v>
      </c>
      <c r="B797" s="78"/>
      <c r="C797" s="78">
        <v>38.0</v>
      </c>
      <c r="D797" s="78" t="s">
        <v>4928</v>
      </c>
      <c r="E797" s="78" t="s">
        <v>6849</v>
      </c>
      <c r="F797" s="78" t="str">
        <f t="shared" si="2"/>
        <v>Yandisa Feni</v>
      </c>
      <c r="G797" s="78" t="s">
        <v>1849</v>
      </c>
      <c r="H797" s="78" t="s">
        <v>6850</v>
      </c>
      <c r="I797" s="78" t="s">
        <v>111</v>
      </c>
      <c r="J797" s="78"/>
      <c r="K797" s="46"/>
      <c r="L797" s="78" t="s">
        <v>1409</v>
      </c>
      <c r="M797" s="78" t="s">
        <v>1410</v>
      </c>
      <c r="N797" s="78" t="s">
        <v>3</v>
      </c>
      <c r="O797" s="78" t="s">
        <v>1440</v>
      </c>
      <c r="P797" s="78"/>
      <c r="Q797" s="78" t="s">
        <v>48</v>
      </c>
      <c r="R797" s="78" t="s">
        <v>121</v>
      </c>
      <c r="S797" s="46"/>
      <c r="T797" s="46"/>
      <c r="U797" s="46"/>
      <c r="V797" s="46"/>
      <c r="W797" s="78"/>
      <c r="X797" s="78"/>
      <c r="Y797" s="78"/>
      <c r="Z797" s="78"/>
      <c r="AA797" s="78"/>
      <c r="AB797" s="78"/>
      <c r="AC797" s="78"/>
      <c r="AD797" s="78"/>
      <c r="AE797" s="78"/>
      <c r="AF797" s="78"/>
      <c r="AG797" s="78"/>
      <c r="AH797" s="78"/>
      <c r="AI797" s="78"/>
      <c r="AJ797" s="78"/>
      <c r="AK797" s="78"/>
      <c r="AL797" s="78"/>
      <c r="AM797" s="78"/>
      <c r="AN797" s="78"/>
      <c r="AO797" s="79"/>
      <c r="AP797" s="79"/>
      <c r="AQ797" s="78"/>
      <c r="AR797" s="78"/>
      <c r="AS797" s="78"/>
      <c r="AT797" s="78" t="s">
        <v>117</v>
      </c>
      <c r="AU797" s="78"/>
      <c r="AV797" s="78" t="s">
        <v>117</v>
      </c>
      <c r="AW797" s="78"/>
      <c r="AX797" s="79"/>
      <c r="AY797" s="79"/>
      <c r="AZ797" s="79"/>
      <c r="BA797" s="79"/>
      <c r="BB797" s="79"/>
      <c r="BC797" s="80"/>
    </row>
    <row r="798" ht="15.75" customHeight="1">
      <c r="A798" s="46" t="s">
        <v>6851</v>
      </c>
      <c r="B798" s="78"/>
      <c r="C798" s="78">
        <v>37.0</v>
      </c>
      <c r="D798" s="78" t="s">
        <v>6852</v>
      </c>
      <c r="E798" s="78" t="s">
        <v>6853</v>
      </c>
      <c r="F798" s="78" t="str">
        <f t="shared" si="2"/>
        <v>Oyisa Patience Gawu</v>
      </c>
      <c r="G798" s="78" t="s">
        <v>1849</v>
      </c>
      <c r="H798" s="78" t="s">
        <v>6854</v>
      </c>
      <c r="I798" s="78" t="s">
        <v>111</v>
      </c>
      <c r="J798" s="78"/>
      <c r="K798" s="46"/>
      <c r="L798" s="78" t="s">
        <v>1409</v>
      </c>
      <c r="M798" s="78" t="s">
        <v>1410</v>
      </c>
      <c r="N798" s="78" t="s">
        <v>3</v>
      </c>
      <c r="O798" s="78" t="s">
        <v>175</v>
      </c>
      <c r="P798" s="78"/>
      <c r="Q798" s="78" t="s">
        <v>48</v>
      </c>
      <c r="R798" s="78" t="s">
        <v>121</v>
      </c>
      <c r="S798" s="46"/>
      <c r="T798" s="46" t="s">
        <v>6855</v>
      </c>
      <c r="U798" s="46" t="s">
        <v>6855</v>
      </c>
      <c r="V798" s="46"/>
      <c r="W798" s="78" t="s">
        <v>6856</v>
      </c>
      <c r="X798" s="78" t="s">
        <v>117</v>
      </c>
      <c r="Y798" s="78" t="s">
        <v>117</v>
      </c>
      <c r="Z798" s="78" t="s">
        <v>117</v>
      </c>
      <c r="AA798" s="78" t="s">
        <v>121</v>
      </c>
      <c r="AB798" s="78">
        <v>4.0</v>
      </c>
      <c r="AC798" s="78" t="s">
        <v>121</v>
      </c>
      <c r="AD798" s="78"/>
      <c r="AE798" s="78" t="s">
        <v>117</v>
      </c>
      <c r="AF798" s="78" t="s">
        <v>6857</v>
      </c>
      <c r="AG798" s="78" t="s">
        <v>121</v>
      </c>
      <c r="AH798" s="78"/>
      <c r="AI798" s="78" t="s">
        <v>121</v>
      </c>
      <c r="AJ798" s="78" t="s">
        <v>117</v>
      </c>
      <c r="AK798" s="78" t="s">
        <v>117</v>
      </c>
      <c r="AL798" s="78" t="s">
        <v>632</v>
      </c>
      <c r="AM798" s="78" t="s">
        <v>138</v>
      </c>
      <c r="AN798" s="78" t="s">
        <v>117</v>
      </c>
      <c r="AO798" s="78" t="s">
        <v>6858</v>
      </c>
      <c r="AP798" s="79"/>
      <c r="AQ798" s="78"/>
      <c r="AR798" s="78"/>
      <c r="AS798" s="78"/>
      <c r="AT798" s="78" t="s">
        <v>117</v>
      </c>
      <c r="AU798" s="78"/>
      <c r="AV798" s="78" t="s">
        <v>121</v>
      </c>
      <c r="AW798" s="78"/>
      <c r="AX798" s="79"/>
      <c r="AY798" s="79"/>
      <c r="AZ798" s="79"/>
      <c r="BA798" s="79"/>
      <c r="BB798" s="79"/>
      <c r="BC798" s="80"/>
    </row>
    <row r="799" ht="15.75" customHeight="1">
      <c r="A799" s="46" t="s">
        <v>6859</v>
      </c>
      <c r="B799" s="78"/>
      <c r="C799" s="78">
        <v>46.0</v>
      </c>
      <c r="D799" s="78" t="s">
        <v>2586</v>
      </c>
      <c r="E799" s="78" t="s">
        <v>6860</v>
      </c>
      <c r="F799" s="78" t="str">
        <f t="shared" si="2"/>
        <v>Ovayo Komanisi</v>
      </c>
      <c r="G799" s="78" t="s">
        <v>1849</v>
      </c>
      <c r="H799" s="78" t="s">
        <v>6861</v>
      </c>
      <c r="I799" s="78" t="s">
        <v>111</v>
      </c>
      <c r="J799" s="81">
        <v>39395.0</v>
      </c>
      <c r="K799" s="46" t="s">
        <v>6862</v>
      </c>
      <c r="L799" s="78" t="s">
        <v>1409</v>
      </c>
      <c r="M799" s="78" t="s">
        <v>1410</v>
      </c>
      <c r="N799" s="78" t="s">
        <v>3</v>
      </c>
      <c r="O799" s="78" t="s">
        <v>230</v>
      </c>
      <c r="P799" s="78"/>
      <c r="Q799" s="78" t="s">
        <v>48</v>
      </c>
      <c r="R799" s="78" t="s">
        <v>121</v>
      </c>
      <c r="S799" s="46"/>
      <c r="T799" s="46" t="s">
        <v>6863</v>
      </c>
      <c r="U799" s="46" t="s">
        <v>6863</v>
      </c>
      <c r="V799" s="46" t="s">
        <v>6864</v>
      </c>
      <c r="W799" s="78" t="s">
        <v>6865</v>
      </c>
      <c r="X799" s="78" t="s">
        <v>117</v>
      </c>
      <c r="Y799" s="78" t="s">
        <v>121</v>
      </c>
      <c r="Z799" s="78" t="s">
        <v>117</v>
      </c>
      <c r="AA799" s="78" t="s">
        <v>121</v>
      </c>
      <c r="AB799" s="78">
        <v>3.0</v>
      </c>
      <c r="AC799" s="78" t="s">
        <v>117</v>
      </c>
      <c r="AD799" s="78" t="s">
        <v>6866</v>
      </c>
      <c r="AE799" s="78" t="s">
        <v>121</v>
      </c>
      <c r="AF799" s="78"/>
      <c r="AG799" s="78" t="s">
        <v>121</v>
      </c>
      <c r="AH799" s="78"/>
      <c r="AI799" s="78" t="s">
        <v>117</v>
      </c>
      <c r="AJ799" s="78" t="s">
        <v>121</v>
      </c>
      <c r="AK799" s="78" t="s">
        <v>121</v>
      </c>
      <c r="AL799" s="78" t="s">
        <v>122</v>
      </c>
      <c r="AM799" s="78" t="s">
        <v>138</v>
      </c>
      <c r="AN799" s="78" t="s">
        <v>117</v>
      </c>
      <c r="AO799" s="78" t="s">
        <v>6867</v>
      </c>
      <c r="AP799" s="79"/>
      <c r="AQ799" s="78"/>
      <c r="AR799" s="78"/>
      <c r="AS799" s="78"/>
      <c r="AT799" s="78" t="s">
        <v>117</v>
      </c>
      <c r="AU799" s="78"/>
      <c r="AV799" s="78" t="s">
        <v>117</v>
      </c>
      <c r="AW799" s="78"/>
      <c r="AX799" s="79"/>
      <c r="AY799" s="79"/>
      <c r="AZ799" s="79"/>
      <c r="BA799" s="79"/>
      <c r="BB799" s="79"/>
      <c r="BC799" s="80"/>
    </row>
    <row r="800" ht="15.75" customHeight="1">
      <c r="A800" s="46" t="s">
        <v>6868</v>
      </c>
      <c r="B800" s="78"/>
      <c r="C800" s="78">
        <v>36.0</v>
      </c>
      <c r="D800" s="78" t="s">
        <v>6869</v>
      </c>
      <c r="E800" s="78" t="s">
        <v>6870</v>
      </c>
      <c r="F800" s="78" t="str">
        <f t="shared" si="2"/>
        <v>Khuselo Konongo</v>
      </c>
      <c r="G800" s="78" t="s">
        <v>1849</v>
      </c>
      <c r="H800" s="78" t="s">
        <v>6871</v>
      </c>
      <c r="I800" s="78" t="s">
        <v>163</v>
      </c>
      <c r="J800" s="78"/>
      <c r="K800" s="46"/>
      <c r="L800" s="78" t="s">
        <v>1409</v>
      </c>
      <c r="M800" s="78" t="s">
        <v>1410</v>
      </c>
      <c r="N800" s="78" t="s">
        <v>3</v>
      </c>
      <c r="O800" s="78" t="s">
        <v>1440</v>
      </c>
      <c r="P800" s="78"/>
      <c r="Q800" s="78" t="s">
        <v>48</v>
      </c>
      <c r="R800" s="78" t="s">
        <v>121</v>
      </c>
      <c r="S800" s="46"/>
      <c r="T800" s="46" t="s">
        <v>6872</v>
      </c>
      <c r="U800" s="46" t="s">
        <v>6873</v>
      </c>
      <c r="V800" s="46" t="s">
        <v>6874</v>
      </c>
      <c r="W800" s="78" t="s">
        <v>6875</v>
      </c>
      <c r="X800" s="78" t="s">
        <v>117</v>
      </c>
      <c r="Y800" s="78" t="s">
        <v>117</v>
      </c>
      <c r="Z800" s="78" t="s">
        <v>117</v>
      </c>
      <c r="AA800" s="78" t="s">
        <v>121</v>
      </c>
      <c r="AB800" s="78">
        <v>3.0</v>
      </c>
      <c r="AC800" s="78" t="s">
        <v>117</v>
      </c>
      <c r="AD800" s="78" t="s">
        <v>1326</v>
      </c>
      <c r="AE800" s="78" t="s">
        <v>121</v>
      </c>
      <c r="AF800" s="78"/>
      <c r="AG800" s="78" t="s">
        <v>121</v>
      </c>
      <c r="AH800" s="78"/>
      <c r="AI800" s="78" t="s">
        <v>117</v>
      </c>
      <c r="AJ800" s="78" t="s">
        <v>121</v>
      </c>
      <c r="AK800" s="78" t="s">
        <v>121</v>
      </c>
      <c r="AL800" s="78" t="s">
        <v>122</v>
      </c>
      <c r="AM800" s="78" t="s">
        <v>354</v>
      </c>
      <c r="AN800" s="78" t="s">
        <v>117</v>
      </c>
      <c r="AO800" s="78" t="s">
        <v>23</v>
      </c>
      <c r="AP800" s="79"/>
      <c r="AQ800" s="78"/>
      <c r="AR800" s="78"/>
      <c r="AS800" s="78"/>
      <c r="AT800" s="78" t="s">
        <v>117</v>
      </c>
      <c r="AU800" s="78"/>
      <c r="AV800" s="78" t="s">
        <v>117</v>
      </c>
      <c r="AW800" s="78"/>
      <c r="AX800" s="79"/>
      <c r="AY800" s="79"/>
      <c r="AZ800" s="79"/>
      <c r="BA800" s="79"/>
      <c r="BB800" s="79"/>
      <c r="BC800" s="80"/>
    </row>
    <row r="801" ht="15.75" customHeight="1">
      <c r="A801" s="46" t="s">
        <v>6876</v>
      </c>
      <c r="B801" s="78"/>
      <c r="C801" s="78">
        <v>37.0</v>
      </c>
      <c r="D801" s="78" t="s">
        <v>1737</v>
      </c>
      <c r="E801" s="78" t="s">
        <v>6877</v>
      </c>
      <c r="F801" s="78" t="str">
        <f t="shared" si="2"/>
        <v>Lihle Kwanto</v>
      </c>
      <c r="G801" s="78" t="s">
        <v>1849</v>
      </c>
      <c r="H801" s="78" t="s">
        <v>6878</v>
      </c>
      <c r="I801" s="78" t="s">
        <v>163</v>
      </c>
      <c r="J801" s="81">
        <v>39422.0</v>
      </c>
      <c r="K801" s="46" t="s">
        <v>6879</v>
      </c>
      <c r="L801" s="78" t="s">
        <v>1409</v>
      </c>
      <c r="M801" s="78" t="s">
        <v>1410</v>
      </c>
      <c r="N801" s="78" t="s">
        <v>3</v>
      </c>
      <c r="O801" s="78" t="s">
        <v>1440</v>
      </c>
      <c r="P801" s="78"/>
      <c r="Q801" s="78" t="s">
        <v>48</v>
      </c>
      <c r="R801" s="78" t="s">
        <v>121</v>
      </c>
      <c r="S801" s="46"/>
      <c r="T801" s="46" t="s">
        <v>6880</v>
      </c>
      <c r="U801" s="46" t="s">
        <v>6881</v>
      </c>
      <c r="V801" s="46" t="s">
        <v>6882</v>
      </c>
      <c r="W801" s="78" t="s">
        <v>6883</v>
      </c>
      <c r="X801" s="78" t="s">
        <v>117</v>
      </c>
      <c r="Y801" s="78" t="s">
        <v>121</v>
      </c>
      <c r="Z801" s="78" t="s">
        <v>117</v>
      </c>
      <c r="AA801" s="78" t="s">
        <v>121</v>
      </c>
      <c r="AB801" s="78">
        <v>2.0</v>
      </c>
      <c r="AC801" s="78" t="s">
        <v>121</v>
      </c>
      <c r="AD801" s="78"/>
      <c r="AE801" s="78" t="s">
        <v>121</v>
      </c>
      <c r="AF801" s="78"/>
      <c r="AG801" s="78" t="s">
        <v>121</v>
      </c>
      <c r="AH801" s="78"/>
      <c r="AI801" s="78" t="s">
        <v>117</v>
      </c>
      <c r="AJ801" s="78" t="s">
        <v>121</v>
      </c>
      <c r="AK801" s="78" t="s">
        <v>121</v>
      </c>
      <c r="AL801" s="78" t="s">
        <v>122</v>
      </c>
      <c r="AM801" s="78" t="s">
        <v>354</v>
      </c>
      <c r="AN801" s="78" t="s">
        <v>117</v>
      </c>
      <c r="AO801" s="78" t="s">
        <v>23</v>
      </c>
      <c r="AP801" s="79"/>
      <c r="AQ801" s="78"/>
      <c r="AR801" s="78"/>
      <c r="AS801" s="78"/>
      <c r="AT801" s="78" t="s">
        <v>117</v>
      </c>
      <c r="AU801" s="78"/>
      <c r="AV801" s="78" t="s">
        <v>117</v>
      </c>
      <c r="AW801" s="78"/>
      <c r="AX801" s="79"/>
      <c r="AY801" s="79"/>
      <c r="AZ801" s="79"/>
      <c r="BA801" s="79"/>
      <c r="BB801" s="79"/>
      <c r="BC801" s="80"/>
    </row>
    <row r="802" ht="15.75" customHeight="1">
      <c r="A802" s="46" t="s">
        <v>6884</v>
      </c>
      <c r="B802" s="78"/>
      <c r="C802" s="78">
        <v>37.0</v>
      </c>
      <c r="D802" s="78" t="s">
        <v>1971</v>
      </c>
      <c r="E802" s="78" t="s">
        <v>6885</v>
      </c>
      <c r="F802" s="78" t="str">
        <f t="shared" si="2"/>
        <v>Liyabona Marangula</v>
      </c>
      <c r="G802" s="78" t="s">
        <v>1849</v>
      </c>
      <c r="H802" s="78" t="s">
        <v>6886</v>
      </c>
      <c r="I802" s="78" t="s">
        <v>163</v>
      </c>
      <c r="J802" s="81">
        <v>39361.0</v>
      </c>
      <c r="K802" s="46" t="s">
        <v>6887</v>
      </c>
      <c r="L802" s="78" t="s">
        <v>1409</v>
      </c>
      <c r="M802" s="78" t="s">
        <v>1410</v>
      </c>
      <c r="N802" s="78" t="s">
        <v>3</v>
      </c>
      <c r="O802" s="78" t="s">
        <v>175</v>
      </c>
      <c r="P802" s="78"/>
      <c r="Q802" s="78" t="s">
        <v>48</v>
      </c>
      <c r="R802" s="78" t="s">
        <v>121</v>
      </c>
      <c r="S802" s="46"/>
      <c r="T802" s="46" t="s">
        <v>6888</v>
      </c>
      <c r="U802" s="46" t="s">
        <v>6888</v>
      </c>
      <c r="V802" s="46" t="s">
        <v>6889</v>
      </c>
      <c r="W802" s="78" t="s">
        <v>6890</v>
      </c>
      <c r="X802" s="78" t="s">
        <v>117</v>
      </c>
      <c r="Y802" s="78" t="s">
        <v>117</v>
      </c>
      <c r="Z802" s="78" t="s">
        <v>117</v>
      </c>
      <c r="AA802" s="78" t="s">
        <v>121</v>
      </c>
      <c r="AB802" s="78">
        <v>7.0</v>
      </c>
      <c r="AC802" s="78" t="s">
        <v>121</v>
      </c>
      <c r="AD802" s="78"/>
      <c r="AE802" s="78" t="s">
        <v>121</v>
      </c>
      <c r="AF802" s="78"/>
      <c r="AG802" s="78" t="s">
        <v>121</v>
      </c>
      <c r="AH802" s="78"/>
      <c r="AI802" s="78" t="s">
        <v>117</v>
      </c>
      <c r="AJ802" s="78" t="s">
        <v>117</v>
      </c>
      <c r="AK802" s="78" t="s">
        <v>121</v>
      </c>
      <c r="AL802" s="78" t="s">
        <v>122</v>
      </c>
      <c r="AM802" s="78" t="s">
        <v>138</v>
      </c>
      <c r="AN802" s="78" t="s">
        <v>117</v>
      </c>
      <c r="AO802" s="78" t="s">
        <v>23</v>
      </c>
      <c r="AP802" s="79"/>
      <c r="AQ802" s="78"/>
      <c r="AR802" s="78"/>
      <c r="AS802" s="78"/>
      <c r="AT802" s="78" t="s">
        <v>117</v>
      </c>
      <c r="AU802" s="78"/>
      <c r="AV802" s="78" t="s">
        <v>117</v>
      </c>
      <c r="AW802" s="78"/>
      <c r="AX802" s="79"/>
      <c r="AY802" s="79"/>
      <c r="AZ802" s="79"/>
      <c r="BA802" s="79"/>
      <c r="BB802" s="79"/>
      <c r="BC802" s="80"/>
    </row>
    <row r="803" ht="15.75" customHeight="1">
      <c r="A803" s="46" t="s">
        <v>6891</v>
      </c>
      <c r="B803" s="78"/>
      <c r="C803" s="78">
        <v>36.0</v>
      </c>
      <c r="D803" s="78" t="s">
        <v>6892</v>
      </c>
      <c r="E803" s="78" t="s">
        <v>6893</v>
      </c>
      <c r="F803" s="78" t="str">
        <f t="shared" si="2"/>
        <v>Saneliso Mgwadleni</v>
      </c>
      <c r="G803" s="78" t="s">
        <v>1849</v>
      </c>
      <c r="H803" s="78" t="s">
        <v>6894</v>
      </c>
      <c r="I803" s="78" t="s">
        <v>111</v>
      </c>
      <c r="J803" s="81">
        <v>39093.0</v>
      </c>
      <c r="K803" s="46" t="s">
        <v>6895</v>
      </c>
      <c r="L803" s="78" t="s">
        <v>1409</v>
      </c>
      <c r="M803" s="78" t="s">
        <v>1410</v>
      </c>
      <c r="N803" s="78" t="s">
        <v>3</v>
      </c>
      <c r="O803" s="78" t="s">
        <v>1261</v>
      </c>
      <c r="P803" s="78"/>
      <c r="Q803" s="78" t="s">
        <v>48</v>
      </c>
      <c r="R803" s="78" t="s">
        <v>121</v>
      </c>
      <c r="S803" s="46"/>
      <c r="T803" s="46" t="s">
        <v>6896</v>
      </c>
      <c r="U803" s="46" t="s">
        <v>6896</v>
      </c>
      <c r="V803" s="46" t="s">
        <v>6897</v>
      </c>
      <c r="W803" s="78" t="s">
        <v>6898</v>
      </c>
      <c r="X803" s="78" t="s">
        <v>117</v>
      </c>
      <c r="Y803" s="78" t="s">
        <v>117</v>
      </c>
      <c r="Z803" s="78" t="s">
        <v>117</v>
      </c>
      <c r="AA803" s="78" t="s">
        <v>121</v>
      </c>
      <c r="AB803" s="78">
        <v>3.0</v>
      </c>
      <c r="AC803" s="78" t="s">
        <v>117</v>
      </c>
      <c r="AD803" s="78" t="s">
        <v>1862</v>
      </c>
      <c r="AE803" s="78" t="s">
        <v>121</v>
      </c>
      <c r="AF803" s="78"/>
      <c r="AG803" s="78" t="s">
        <v>121</v>
      </c>
      <c r="AH803" s="78"/>
      <c r="AI803" s="78" t="s">
        <v>117</v>
      </c>
      <c r="AJ803" s="78" t="s">
        <v>121</v>
      </c>
      <c r="AK803" s="78" t="s">
        <v>121</v>
      </c>
      <c r="AL803" s="78" t="s">
        <v>122</v>
      </c>
      <c r="AM803" s="78" t="s">
        <v>123</v>
      </c>
      <c r="AN803" s="78" t="s">
        <v>117</v>
      </c>
      <c r="AO803" s="78" t="s">
        <v>6899</v>
      </c>
      <c r="AP803" s="79"/>
      <c r="AQ803" s="78"/>
      <c r="AR803" s="78"/>
      <c r="AS803" s="78"/>
      <c r="AT803" s="78" t="s">
        <v>117</v>
      </c>
      <c r="AU803" s="78"/>
      <c r="AV803" s="78" t="s">
        <v>117</v>
      </c>
      <c r="AW803" s="78"/>
      <c r="AX803" s="79"/>
      <c r="AY803" s="79"/>
      <c r="AZ803" s="79"/>
      <c r="BA803" s="79"/>
      <c r="BB803" s="79"/>
      <c r="BC803" s="80"/>
    </row>
    <row r="804" ht="15.75" customHeight="1">
      <c r="A804" s="46" t="s">
        <v>6900</v>
      </c>
      <c r="B804" s="78"/>
      <c r="C804" s="78">
        <v>41.0</v>
      </c>
      <c r="D804" s="78" t="s">
        <v>6901</v>
      </c>
      <c r="E804" s="78" t="s">
        <v>6902</v>
      </c>
      <c r="F804" s="78" t="str">
        <f t="shared" si="2"/>
        <v>Ompha Mhlakani</v>
      </c>
      <c r="G804" s="78" t="s">
        <v>1849</v>
      </c>
      <c r="H804" s="78" t="s">
        <v>6903</v>
      </c>
      <c r="I804" s="78" t="s">
        <v>111</v>
      </c>
      <c r="J804" s="78" t="s">
        <v>6904</v>
      </c>
      <c r="K804" s="46" t="s">
        <v>6905</v>
      </c>
      <c r="L804" s="78" t="s">
        <v>1409</v>
      </c>
      <c r="M804" s="78" t="s">
        <v>1410</v>
      </c>
      <c r="N804" s="78" t="s">
        <v>3</v>
      </c>
      <c r="O804" s="78" t="s">
        <v>272</v>
      </c>
      <c r="P804" s="78"/>
      <c r="Q804" s="78" t="s">
        <v>48</v>
      </c>
      <c r="R804" s="78" t="s">
        <v>121</v>
      </c>
      <c r="S804" s="46"/>
      <c r="T804" s="46" t="s">
        <v>6906</v>
      </c>
      <c r="U804" s="46" t="s">
        <v>6906</v>
      </c>
      <c r="V804" s="46" t="s">
        <v>6906</v>
      </c>
      <c r="W804" s="78" t="s">
        <v>6907</v>
      </c>
      <c r="X804" s="78" t="s">
        <v>117</v>
      </c>
      <c r="Y804" s="78" t="s">
        <v>117</v>
      </c>
      <c r="Z804" s="78" t="s">
        <v>117</v>
      </c>
      <c r="AA804" s="78"/>
      <c r="AB804" s="78"/>
      <c r="AC804" s="78" t="s">
        <v>117</v>
      </c>
      <c r="AD804" s="78" t="s">
        <v>2326</v>
      </c>
      <c r="AE804" s="78" t="s">
        <v>117</v>
      </c>
      <c r="AF804" s="78" t="s">
        <v>220</v>
      </c>
      <c r="AG804" s="78" t="s">
        <v>117</v>
      </c>
      <c r="AH804" s="78"/>
      <c r="AI804" s="78" t="s">
        <v>117</v>
      </c>
      <c r="AJ804" s="78" t="s">
        <v>117</v>
      </c>
      <c r="AK804" s="78" t="s">
        <v>121</v>
      </c>
      <c r="AL804" s="78" t="s">
        <v>122</v>
      </c>
      <c r="AM804" s="78" t="s">
        <v>138</v>
      </c>
      <c r="AN804" s="78" t="s">
        <v>117</v>
      </c>
      <c r="AO804" s="79"/>
      <c r="AP804" s="79"/>
      <c r="AQ804" s="78"/>
      <c r="AR804" s="78"/>
      <c r="AS804" s="78"/>
      <c r="AT804" s="78" t="s">
        <v>117</v>
      </c>
      <c r="AU804" s="78" t="s">
        <v>117</v>
      </c>
      <c r="AV804" s="78" t="s">
        <v>117</v>
      </c>
      <c r="AW804" s="78"/>
      <c r="AX804" s="79"/>
      <c r="AY804" s="79"/>
      <c r="AZ804" s="79"/>
      <c r="BA804" s="79"/>
      <c r="BB804" s="79"/>
      <c r="BC804" s="80"/>
    </row>
    <row r="805" ht="15.75" customHeight="1">
      <c r="A805" s="46" t="s">
        <v>6908</v>
      </c>
      <c r="B805" s="78"/>
      <c r="C805" s="78">
        <v>41.0</v>
      </c>
      <c r="D805" s="78" t="s">
        <v>861</v>
      </c>
      <c r="E805" s="78" t="s">
        <v>2659</v>
      </c>
      <c r="F805" s="78" t="str">
        <f t="shared" si="2"/>
        <v>Azile Mzizi</v>
      </c>
      <c r="G805" s="78" t="s">
        <v>1849</v>
      </c>
      <c r="H805" s="78" t="s">
        <v>6909</v>
      </c>
      <c r="I805" s="78" t="s">
        <v>163</v>
      </c>
      <c r="J805" s="81">
        <v>39241.0</v>
      </c>
      <c r="K805" s="46" t="s">
        <v>6910</v>
      </c>
      <c r="L805" s="78" t="s">
        <v>1409</v>
      </c>
      <c r="M805" s="78" t="s">
        <v>1410</v>
      </c>
      <c r="N805" s="78" t="s">
        <v>3</v>
      </c>
      <c r="O805" s="78" t="s">
        <v>1440</v>
      </c>
      <c r="P805" s="78"/>
      <c r="Q805" s="78" t="s">
        <v>48</v>
      </c>
      <c r="R805" s="78" t="s">
        <v>121</v>
      </c>
      <c r="S805" s="46"/>
      <c r="T805" s="46" t="s">
        <v>6911</v>
      </c>
      <c r="U805" s="46" t="s">
        <v>6911</v>
      </c>
      <c r="V805" s="46" t="s">
        <v>6912</v>
      </c>
      <c r="W805" s="78" t="s">
        <v>6913</v>
      </c>
      <c r="X805" s="78" t="s">
        <v>117</v>
      </c>
      <c r="Y805" s="78" t="s">
        <v>117</v>
      </c>
      <c r="Z805" s="78" t="s">
        <v>117</v>
      </c>
      <c r="AA805" s="78" t="s">
        <v>117</v>
      </c>
      <c r="AB805" s="78">
        <v>8.0</v>
      </c>
      <c r="AC805" s="78" t="s">
        <v>117</v>
      </c>
      <c r="AD805" s="78" t="s">
        <v>980</v>
      </c>
      <c r="AE805" s="78" t="s">
        <v>117</v>
      </c>
      <c r="AF805" s="78" t="s">
        <v>6914</v>
      </c>
      <c r="AG805" s="78" t="s">
        <v>121</v>
      </c>
      <c r="AH805" s="78"/>
      <c r="AI805" s="78" t="s">
        <v>117</v>
      </c>
      <c r="AJ805" s="78" t="s">
        <v>121</v>
      </c>
      <c r="AK805" s="78" t="s">
        <v>121</v>
      </c>
      <c r="AL805" s="78" t="s">
        <v>122</v>
      </c>
      <c r="AM805" s="78" t="s">
        <v>221</v>
      </c>
      <c r="AN805" s="78" t="s">
        <v>117</v>
      </c>
      <c r="AO805" s="78" t="s">
        <v>6915</v>
      </c>
      <c r="AP805" s="79"/>
      <c r="AQ805" s="78"/>
      <c r="AR805" s="78"/>
      <c r="AS805" s="78"/>
      <c r="AT805" s="78" t="s">
        <v>117</v>
      </c>
      <c r="AU805" s="78"/>
      <c r="AV805" s="78" t="s">
        <v>117</v>
      </c>
      <c r="AW805" s="78"/>
      <c r="AX805" s="79"/>
      <c r="AY805" s="79"/>
      <c r="AZ805" s="79"/>
      <c r="BA805" s="79"/>
      <c r="BB805" s="79"/>
      <c r="BC805" s="80"/>
    </row>
    <row r="806" ht="15.75" customHeight="1">
      <c r="A806" s="46" t="s">
        <v>6916</v>
      </c>
      <c r="B806" s="78"/>
      <c r="C806" s="78">
        <v>36.0</v>
      </c>
      <c r="D806" s="78" t="s">
        <v>6917</v>
      </c>
      <c r="E806" s="78" t="s">
        <v>6918</v>
      </c>
      <c r="F806" s="78" t="str">
        <f t="shared" si="2"/>
        <v>Thandi Cindo Ngulube</v>
      </c>
      <c r="G806" s="78" t="s">
        <v>1849</v>
      </c>
      <c r="H806" s="78" t="s">
        <v>6919</v>
      </c>
      <c r="I806" s="78" t="s">
        <v>111</v>
      </c>
      <c r="J806" s="81">
        <v>38901.0</v>
      </c>
      <c r="K806" s="46" t="s">
        <v>6920</v>
      </c>
      <c r="L806" s="78" t="s">
        <v>1409</v>
      </c>
      <c r="M806" s="78" t="s">
        <v>1410</v>
      </c>
      <c r="N806" s="78" t="s">
        <v>3</v>
      </c>
      <c r="O806" s="78" t="s">
        <v>272</v>
      </c>
      <c r="P806" s="78"/>
      <c r="Q806" s="78" t="s">
        <v>48</v>
      </c>
      <c r="R806" s="78" t="s">
        <v>121</v>
      </c>
      <c r="S806" s="46"/>
      <c r="T806" s="46" t="s">
        <v>6921</v>
      </c>
      <c r="U806" s="46" t="s">
        <v>6921</v>
      </c>
      <c r="V806" s="46" t="s">
        <v>6922</v>
      </c>
      <c r="W806" s="78" t="s">
        <v>6923</v>
      </c>
      <c r="X806" s="78" t="s">
        <v>121</v>
      </c>
      <c r="Y806" s="78" t="s">
        <v>121</v>
      </c>
      <c r="Z806" s="78" t="s">
        <v>121</v>
      </c>
      <c r="AA806" s="78" t="s">
        <v>121</v>
      </c>
      <c r="AB806" s="78">
        <v>2.0</v>
      </c>
      <c r="AC806" s="78" t="s">
        <v>121</v>
      </c>
      <c r="AD806" s="78"/>
      <c r="AE806" s="78" t="s">
        <v>121</v>
      </c>
      <c r="AF806" s="78"/>
      <c r="AG806" s="78" t="s">
        <v>121</v>
      </c>
      <c r="AH806" s="78"/>
      <c r="AI806" s="78" t="s">
        <v>121</v>
      </c>
      <c r="AJ806" s="78" t="s">
        <v>121</v>
      </c>
      <c r="AK806" s="78" t="s">
        <v>121</v>
      </c>
      <c r="AL806" s="78" t="s">
        <v>122</v>
      </c>
      <c r="AM806" s="78" t="s">
        <v>354</v>
      </c>
      <c r="AN806" s="78" t="s">
        <v>117</v>
      </c>
      <c r="AO806" s="78" t="s">
        <v>6924</v>
      </c>
      <c r="AP806" s="79"/>
      <c r="AQ806" s="78"/>
      <c r="AR806" s="78"/>
      <c r="AS806" s="78"/>
      <c r="AT806" s="78" t="s">
        <v>117</v>
      </c>
      <c r="AU806" s="78"/>
      <c r="AV806" s="78" t="s">
        <v>117</v>
      </c>
      <c r="AW806" s="78"/>
      <c r="AX806" s="79"/>
      <c r="AY806" s="79"/>
      <c r="AZ806" s="79"/>
      <c r="BA806" s="79"/>
      <c r="BB806" s="79"/>
      <c r="BC806" s="80"/>
    </row>
    <row r="807" ht="15.75" customHeight="1">
      <c r="A807" s="46" t="s">
        <v>6925</v>
      </c>
      <c r="B807" s="78"/>
      <c r="C807" s="78">
        <v>36.0</v>
      </c>
      <c r="D807" s="78" t="s">
        <v>6926</v>
      </c>
      <c r="E807" s="78" t="s">
        <v>6927</v>
      </c>
      <c r="F807" s="78" t="str">
        <f t="shared" si="2"/>
        <v>Miyolo Raga</v>
      </c>
      <c r="G807" s="78" t="s">
        <v>1849</v>
      </c>
      <c r="H807" s="78" t="s">
        <v>6928</v>
      </c>
      <c r="I807" s="78" t="s">
        <v>111</v>
      </c>
      <c r="J807" s="78" t="s">
        <v>1315</v>
      </c>
      <c r="K807" s="46" t="s">
        <v>6929</v>
      </c>
      <c r="L807" s="78" t="s">
        <v>1409</v>
      </c>
      <c r="M807" s="78" t="s">
        <v>1410</v>
      </c>
      <c r="N807" s="78" t="s">
        <v>3</v>
      </c>
      <c r="O807" s="78" t="s">
        <v>230</v>
      </c>
      <c r="P807" s="78"/>
      <c r="Q807" s="78" t="s">
        <v>48</v>
      </c>
      <c r="R807" s="78" t="s">
        <v>121</v>
      </c>
      <c r="S807" s="46"/>
      <c r="T807" s="46" t="s">
        <v>6930</v>
      </c>
      <c r="U807" s="46" t="s">
        <v>6930</v>
      </c>
      <c r="V807" s="46" t="s">
        <v>6931</v>
      </c>
      <c r="W807" s="78" t="s">
        <v>6932</v>
      </c>
      <c r="X807" s="78" t="s">
        <v>117</v>
      </c>
      <c r="Y807" s="78" t="s">
        <v>117</v>
      </c>
      <c r="Z807" s="78" t="s">
        <v>117</v>
      </c>
      <c r="AA807" s="78" t="s">
        <v>121</v>
      </c>
      <c r="AB807" s="78">
        <v>3.0</v>
      </c>
      <c r="AC807" s="78" t="s">
        <v>121</v>
      </c>
      <c r="AD807" s="78"/>
      <c r="AE807" s="78" t="s">
        <v>117</v>
      </c>
      <c r="AF807" s="78" t="s">
        <v>6933</v>
      </c>
      <c r="AG807" s="78" t="s">
        <v>121</v>
      </c>
      <c r="AH807" s="78"/>
      <c r="AI807" s="78" t="s">
        <v>121</v>
      </c>
      <c r="AJ807" s="78" t="s">
        <v>117</v>
      </c>
      <c r="AK807" s="78" t="s">
        <v>121</v>
      </c>
      <c r="AL807" s="78" t="s">
        <v>122</v>
      </c>
      <c r="AM807" s="78" t="s">
        <v>221</v>
      </c>
      <c r="AN807" s="78" t="s">
        <v>117</v>
      </c>
      <c r="AO807" s="78" t="s">
        <v>6924</v>
      </c>
      <c r="AP807" s="79"/>
      <c r="AQ807" s="78"/>
      <c r="AR807" s="78"/>
      <c r="AS807" s="78"/>
      <c r="AT807" s="78" t="s">
        <v>117</v>
      </c>
      <c r="AU807" s="78"/>
      <c r="AV807" s="78" t="s">
        <v>117</v>
      </c>
      <c r="AW807" s="78"/>
      <c r="AX807" s="79"/>
      <c r="AY807" s="79"/>
      <c r="AZ807" s="79"/>
      <c r="BA807" s="79"/>
      <c r="BB807" s="79"/>
      <c r="BC807" s="80"/>
    </row>
    <row r="808" ht="15.75" customHeight="1">
      <c r="A808" s="46" t="s">
        <v>6934</v>
      </c>
      <c r="B808" s="78"/>
      <c r="C808" s="78">
        <v>35.0</v>
      </c>
      <c r="D808" s="78" t="s">
        <v>6935</v>
      </c>
      <c r="E808" s="78" t="s">
        <v>6936</v>
      </c>
      <c r="F808" s="78" t="str">
        <f t="shared" si="2"/>
        <v>Likho Silevu</v>
      </c>
      <c r="G808" s="78" t="s">
        <v>1849</v>
      </c>
      <c r="H808" s="78" t="s">
        <v>6937</v>
      </c>
      <c r="I808" s="78" t="s">
        <v>163</v>
      </c>
      <c r="J808" s="81">
        <v>38479.0</v>
      </c>
      <c r="K808" s="46"/>
      <c r="L808" s="78" t="s">
        <v>1409</v>
      </c>
      <c r="M808" s="78" t="s">
        <v>1410</v>
      </c>
      <c r="N808" s="78" t="s">
        <v>3</v>
      </c>
      <c r="O808" s="78" t="s">
        <v>175</v>
      </c>
      <c r="P808" s="78"/>
      <c r="Q808" s="78" t="s">
        <v>48</v>
      </c>
      <c r="R808" s="78" t="s">
        <v>121</v>
      </c>
      <c r="S808" s="46"/>
      <c r="T808" s="46" t="s">
        <v>6938</v>
      </c>
      <c r="U808" s="46" t="s">
        <v>6938</v>
      </c>
      <c r="V808" s="46" t="s">
        <v>6939</v>
      </c>
      <c r="W808" s="78" t="s">
        <v>6940</v>
      </c>
      <c r="X808" s="78" t="s">
        <v>117</v>
      </c>
      <c r="Y808" s="78" t="s">
        <v>117</v>
      </c>
      <c r="Z808" s="78" t="s">
        <v>117</v>
      </c>
      <c r="AA808" s="78" t="s">
        <v>121</v>
      </c>
      <c r="AB808" s="78">
        <v>4.0</v>
      </c>
      <c r="AC808" s="78" t="s">
        <v>117</v>
      </c>
      <c r="AD808" s="78" t="s">
        <v>6941</v>
      </c>
      <c r="AE808" s="78" t="s">
        <v>117</v>
      </c>
      <c r="AF808" s="78" t="s">
        <v>980</v>
      </c>
      <c r="AG808" s="78" t="s">
        <v>121</v>
      </c>
      <c r="AH808" s="78"/>
      <c r="AI808" s="78" t="s">
        <v>117</v>
      </c>
      <c r="AJ808" s="78" t="s">
        <v>121</v>
      </c>
      <c r="AK808" s="78" t="s">
        <v>121</v>
      </c>
      <c r="AL808" s="78" t="s">
        <v>122</v>
      </c>
      <c r="AM808" s="78" t="s">
        <v>354</v>
      </c>
      <c r="AN808" s="78" t="s">
        <v>117</v>
      </c>
      <c r="AO808" s="78" t="s">
        <v>6915</v>
      </c>
      <c r="AP808" s="79"/>
      <c r="AQ808" s="78"/>
      <c r="AR808" s="78"/>
      <c r="AS808" s="78"/>
      <c r="AT808" s="78" t="s">
        <v>117</v>
      </c>
      <c r="AU808" s="78"/>
      <c r="AV808" s="78" t="s">
        <v>117</v>
      </c>
      <c r="AW808" s="78"/>
      <c r="AX808" s="79"/>
      <c r="AY808" s="79"/>
      <c r="AZ808" s="79"/>
      <c r="BA808" s="79"/>
      <c r="BB808" s="79"/>
      <c r="BC808" s="80"/>
    </row>
    <row r="809" ht="15.75" customHeight="1">
      <c r="A809" s="46" t="s">
        <v>6942</v>
      </c>
      <c r="B809" s="78"/>
      <c r="C809" s="78">
        <v>38.0</v>
      </c>
      <c r="D809" s="78" t="s">
        <v>6943</v>
      </c>
      <c r="E809" s="78" t="s">
        <v>6944</v>
      </c>
      <c r="F809" s="78" t="str">
        <f t="shared" si="2"/>
        <v>Tina Silwane</v>
      </c>
      <c r="G809" s="78" t="s">
        <v>1849</v>
      </c>
      <c r="H809" s="78" t="s">
        <v>6945</v>
      </c>
      <c r="I809" s="78" t="s">
        <v>111</v>
      </c>
      <c r="J809" s="78"/>
      <c r="K809" s="46"/>
      <c r="L809" s="78" t="s">
        <v>1409</v>
      </c>
      <c r="M809" s="78" t="s">
        <v>1410</v>
      </c>
      <c r="N809" s="78" t="s">
        <v>3</v>
      </c>
      <c r="O809" s="78" t="s">
        <v>1440</v>
      </c>
      <c r="P809" s="78"/>
      <c r="Q809" s="78" t="s">
        <v>48</v>
      </c>
      <c r="R809" s="78" t="s">
        <v>121</v>
      </c>
      <c r="S809" s="46"/>
      <c r="T809" s="46" t="s">
        <v>6946</v>
      </c>
      <c r="U809" s="46" t="s">
        <v>6947</v>
      </c>
      <c r="V809" s="46" t="s">
        <v>6948</v>
      </c>
      <c r="W809" s="78" t="s">
        <v>6949</v>
      </c>
      <c r="X809" s="78" t="s">
        <v>117</v>
      </c>
      <c r="Y809" s="78" t="s">
        <v>121</v>
      </c>
      <c r="Z809" s="78" t="s">
        <v>117</v>
      </c>
      <c r="AA809" s="78" t="s">
        <v>121</v>
      </c>
      <c r="AB809" s="78">
        <v>5.0</v>
      </c>
      <c r="AC809" s="78" t="s">
        <v>121</v>
      </c>
      <c r="AD809" s="78"/>
      <c r="AE809" s="78" t="s">
        <v>121</v>
      </c>
      <c r="AF809" s="78"/>
      <c r="AG809" s="78" t="s">
        <v>121</v>
      </c>
      <c r="AH809" s="78"/>
      <c r="AI809" s="78" t="s">
        <v>121</v>
      </c>
      <c r="AJ809" s="78" t="s">
        <v>121</v>
      </c>
      <c r="AK809" s="78" t="s">
        <v>121</v>
      </c>
      <c r="AL809" s="78" t="s">
        <v>122</v>
      </c>
      <c r="AM809" s="78" t="s">
        <v>138</v>
      </c>
      <c r="AN809" s="78" t="s">
        <v>117</v>
      </c>
      <c r="AO809" s="78" t="s">
        <v>23</v>
      </c>
      <c r="AP809" s="79"/>
      <c r="AQ809" s="78"/>
      <c r="AR809" s="78"/>
      <c r="AS809" s="78"/>
      <c r="AT809" s="78" t="s">
        <v>117</v>
      </c>
      <c r="AU809" s="78"/>
      <c r="AV809" s="78" t="s">
        <v>117</v>
      </c>
      <c r="AW809" s="78"/>
      <c r="AX809" s="79"/>
      <c r="AY809" s="79"/>
      <c r="AZ809" s="79"/>
      <c r="BA809" s="79"/>
      <c r="BB809" s="79"/>
      <c r="BC809" s="80"/>
    </row>
    <row r="810" ht="15.75" customHeight="1">
      <c r="A810" s="46" t="s">
        <v>6950</v>
      </c>
      <c r="B810" s="78"/>
      <c r="C810" s="78">
        <v>39.0</v>
      </c>
      <c r="D810" s="78" t="s">
        <v>6951</v>
      </c>
      <c r="E810" s="78" t="s">
        <v>6952</v>
      </c>
      <c r="F810" s="78" t="str">
        <f t="shared" si="2"/>
        <v>Ubenathi Siwa</v>
      </c>
      <c r="G810" s="78" t="s">
        <v>1849</v>
      </c>
      <c r="H810" s="78" t="s">
        <v>6953</v>
      </c>
      <c r="I810" s="78" t="s">
        <v>111</v>
      </c>
      <c r="J810" s="81">
        <v>39571.0</v>
      </c>
      <c r="K810" s="46" t="s">
        <v>6954</v>
      </c>
      <c r="L810" s="78" t="s">
        <v>1409</v>
      </c>
      <c r="M810" s="78" t="s">
        <v>1410</v>
      </c>
      <c r="N810" s="78" t="s">
        <v>3</v>
      </c>
      <c r="O810" s="78" t="s">
        <v>1440</v>
      </c>
      <c r="P810" s="78"/>
      <c r="Q810" s="78" t="s">
        <v>48</v>
      </c>
      <c r="R810" s="78" t="s">
        <v>121</v>
      </c>
      <c r="S810" s="46"/>
      <c r="T810" s="46" t="s">
        <v>6955</v>
      </c>
      <c r="U810" s="46" t="s">
        <v>6955</v>
      </c>
      <c r="V810" s="46" t="s">
        <v>6956</v>
      </c>
      <c r="W810" s="78" t="s">
        <v>6957</v>
      </c>
      <c r="X810" s="78" t="s">
        <v>117</v>
      </c>
      <c r="Y810" s="78" t="s">
        <v>121</v>
      </c>
      <c r="Z810" s="78" t="s">
        <v>117</v>
      </c>
      <c r="AA810" s="78" t="s">
        <v>121</v>
      </c>
      <c r="AB810" s="78">
        <v>5.0</v>
      </c>
      <c r="AC810" s="78" t="s">
        <v>117</v>
      </c>
      <c r="AD810" s="78" t="s">
        <v>6958</v>
      </c>
      <c r="AE810" s="78" t="s">
        <v>121</v>
      </c>
      <c r="AF810" s="78"/>
      <c r="AG810" s="78" t="s">
        <v>121</v>
      </c>
      <c r="AH810" s="78"/>
      <c r="AI810" s="78" t="s">
        <v>117</v>
      </c>
      <c r="AJ810" s="78" t="s">
        <v>121</v>
      </c>
      <c r="AK810" s="78" t="s">
        <v>121</v>
      </c>
      <c r="AL810" s="78" t="s">
        <v>122</v>
      </c>
      <c r="AM810" s="78" t="s">
        <v>123</v>
      </c>
      <c r="AN810" s="78" t="s">
        <v>121</v>
      </c>
      <c r="AO810" s="79"/>
      <c r="AP810" s="79"/>
      <c r="AQ810" s="78"/>
      <c r="AR810" s="78"/>
      <c r="AS810" s="78"/>
      <c r="AT810" s="78" t="s">
        <v>117</v>
      </c>
      <c r="AU810" s="78"/>
      <c r="AV810" s="78" t="s">
        <v>117</v>
      </c>
      <c r="AW810" s="78"/>
      <c r="AX810" s="79"/>
      <c r="AY810" s="79"/>
      <c r="AZ810" s="79"/>
      <c r="BA810" s="79"/>
      <c r="BB810" s="79"/>
      <c r="BC810" s="80"/>
    </row>
    <row r="811" ht="15.75" customHeight="1">
      <c r="A811" s="46" t="s">
        <v>6959</v>
      </c>
      <c r="B811" s="78"/>
      <c r="C811" s="78">
        <v>35.0</v>
      </c>
      <c r="D811" s="78" t="s">
        <v>2611</v>
      </c>
      <c r="E811" s="78" t="s">
        <v>6960</v>
      </c>
      <c r="F811" s="78" t="str">
        <f t="shared" si="2"/>
        <v>Oyama Sofute</v>
      </c>
      <c r="G811" s="78" t="s">
        <v>1849</v>
      </c>
      <c r="H811" s="78" t="s">
        <v>6961</v>
      </c>
      <c r="I811" s="78" t="s">
        <v>163</v>
      </c>
      <c r="J811" s="78"/>
      <c r="K811" s="46"/>
      <c r="L811" s="78" t="s">
        <v>1409</v>
      </c>
      <c r="M811" s="78" t="s">
        <v>1410</v>
      </c>
      <c r="N811" s="78" t="s">
        <v>3</v>
      </c>
      <c r="O811" s="78" t="s">
        <v>1440</v>
      </c>
      <c r="P811" s="78"/>
      <c r="Q811" s="78" t="s">
        <v>48</v>
      </c>
      <c r="R811" s="78" t="s">
        <v>121</v>
      </c>
      <c r="S811" s="46"/>
      <c r="T811" s="46" t="s">
        <v>6962</v>
      </c>
      <c r="U811" s="46" t="s">
        <v>6963</v>
      </c>
      <c r="V811" s="46" t="s">
        <v>6964</v>
      </c>
      <c r="W811" s="78" t="s">
        <v>6965</v>
      </c>
      <c r="X811" s="78" t="s">
        <v>117</v>
      </c>
      <c r="Y811" s="78" t="s">
        <v>117</v>
      </c>
      <c r="Z811" s="78" t="s">
        <v>121</v>
      </c>
      <c r="AA811" s="78" t="s">
        <v>117</v>
      </c>
      <c r="AB811" s="78">
        <v>6.0</v>
      </c>
      <c r="AC811" s="78" t="s">
        <v>117</v>
      </c>
      <c r="AD811" s="78"/>
      <c r="AE811" s="78" t="s">
        <v>121</v>
      </c>
      <c r="AF811" s="78"/>
      <c r="AG811" s="78" t="s">
        <v>121</v>
      </c>
      <c r="AH811" s="78"/>
      <c r="AI811" s="78" t="s">
        <v>117</v>
      </c>
      <c r="AJ811" s="78" t="s">
        <v>121</v>
      </c>
      <c r="AK811" s="78" t="s">
        <v>121</v>
      </c>
      <c r="AL811" s="78" t="s">
        <v>122</v>
      </c>
      <c r="AM811" s="78" t="s">
        <v>221</v>
      </c>
      <c r="AN811" s="78" t="s">
        <v>117</v>
      </c>
      <c r="AO811" s="78" t="s">
        <v>6966</v>
      </c>
      <c r="AP811" s="79"/>
      <c r="AQ811" s="78"/>
      <c r="AR811" s="78"/>
      <c r="AS811" s="78"/>
      <c r="AT811" s="78" t="s">
        <v>117</v>
      </c>
      <c r="AU811" s="78"/>
      <c r="AV811" s="78" t="s">
        <v>117</v>
      </c>
      <c r="AW811" s="78"/>
      <c r="AX811" s="79"/>
      <c r="AY811" s="79"/>
      <c r="AZ811" s="79"/>
      <c r="BA811" s="79"/>
      <c r="BB811" s="79"/>
      <c r="BC811" s="80"/>
    </row>
    <row r="812" ht="15.75" customHeight="1">
      <c r="A812" s="46" t="s">
        <v>6967</v>
      </c>
      <c r="B812" s="78"/>
      <c r="C812" s="78">
        <v>37.0</v>
      </c>
      <c r="D812" s="78" t="s">
        <v>394</v>
      </c>
      <c r="E812" s="78" t="s">
        <v>788</v>
      </c>
      <c r="F812" s="78" t="str">
        <f t="shared" si="2"/>
        <v>Anathi Sonandi</v>
      </c>
      <c r="G812" s="78" t="s">
        <v>1849</v>
      </c>
      <c r="H812" s="78" t="s">
        <v>6968</v>
      </c>
      <c r="I812" s="78" t="s">
        <v>111</v>
      </c>
      <c r="J812" s="81">
        <v>39632.0</v>
      </c>
      <c r="K812" s="46" t="s">
        <v>6969</v>
      </c>
      <c r="L812" s="78" t="s">
        <v>1409</v>
      </c>
      <c r="M812" s="78" t="s">
        <v>1410</v>
      </c>
      <c r="N812" s="78" t="s">
        <v>3</v>
      </c>
      <c r="O812" s="78" t="s">
        <v>272</v>
      </c>
      <c r="P812" s="78"/>
      <c r="Q812" s="78" t="s">
        <v>48</v>
      </c>
      <c r="R812" s="78" t="s">
        <v>121</v>
      </c>
      <c r="S812" s="46"/>
      <c r="T812" s="46" t="s">
        <v>6970</v>
      </c>
      <c r="U812" s="46" t="s">
        <v>6970</v>
      </c>
      <c r="V812" s="46" t="s">
        <v>6970</v>
      </c>
      <c r="W812" s="78" t="s">
        <v>6971</v>
      </c>
      <c r="X812" s="78" t="s">
        <v>117</v>
      </c>
      <c r="Y812" s="78" t="s">
        <v>117</v>
      </c>
      <c r="Z812" s="78" t="s">
        <v>117</v>
      </c>
      <c r="AA812" s="78" t="s">
        <v>121</v>
      </c>
      <c r="AB812" s="78">
        <v>7.0</v>
      </c>
      <c r="AC812" s="78" t="s">
        <v>121</v>
      </c>
      <c r="AD812" s="78"/>
      <c r="AE812" s="78" t="s">
        <v>121</v>
      </c>
      <c r="AF812" s="78"/>
      <c r="AG812" s="78" t="s">
        <v>121</v>
      </c>
      <c r="AH812" s="78"/>
      <c r="AI812" s="78" t="s">
        <v>117</v>
      </c>
      <c r="AJ812" s="78" t="s">
        <v>121</v>
      </c>
      <c r="AK812" s="78" t="s">
        <v>121</v>
      </c>
      <c r="AL812" s="78" t="s">
        <v>122</v>
      </c>
      <c r="AM812" s="78" t="s">
        <v>354</v>
      </c>
      <c r="AN812" s="78" t="s">
        <v>117</v>
      </c>
      <c r="AO812" s="78" t="s">
        <v>6972</v>
      </c>
      <c r="AP812" s="79"/>
      <c r="AQ812" s="78"/>
      <c r="AR812" s="78"/>
      <c r="AS812" s="78"/>
      <c r="AT812" s="78" t="s">
        <v>117</v>
      </c>
      <c r="AU812" s="78"/>
      <c r="AV812" s="78" t="s">
        <v>117</v>
      </c>
      <c r="AW812" s="78"/>
      <c r="AX812" s="79"/>
      <c r="AY812" s="79"/>
      <c r="AZ812" s="79"/>
      <c r="BA812" s="79"/>
      <c r="BB812" s="79"/>
      <c r="BC812" s="80"/>
    </row>
    <row r="813" ht="15.75" customHeight="1">
      <c r="A813" s="46" t="s">
        <v>6973</v>
      </c>
      <c r="B813" s="78"/>
      <c r="C813" s="78">
        <v>35.0</v>
      </c>
      <c r="D813" s="78" t="s">
        <v>3130</v>
      </c>
      <c r="E813" s="78" t="s">
        <v>6974</v>
      </c>
      <c r="F813" s="78" t="str">
        <f t="shared" si="2"/>
        <v>Sisipho Tsili</v>
      </c>
      <c r="G813" s="78" t="s">
        <v>1849</v>
      </c>
      <c r="H813" s="78" t="s">
        <v>6975</v>
      </c>
      <c r="I813" s="78" t="s">
        <v>111</v>
      </c>
      <c r="J813" s="78"/>
      <c r="K813" s="46"/>
      <c r="L813" s="78" t="s">
        <v>1409</v>
      </c>
      <c r="M813" s="78" t="s">
        <v>1410</v>
      </c>
      <c r="N813" s="78" t="s">
        <v>3</v>
      </c>
      <c r="O813" s="78" t="s">
        <v>1440</v>
      </c>
      <c r="P813" s="78"/>
      <c r="Q813" s="78" t="s">
        <v>48</v>
      </c>
      <c r="R813" s="78" t="s">
        <v>121</v>
      </c>
      <c r="S813" s="46"/>
      <c r="T813" s="46"/>
      <c r="U813" s="46"/>
      <c r="V813" s="46"/>
      <c r="W813" s="78"/>
      <c r="X813" s="78"/>
      <c r="Y813" s="78"/>
      <c r="Z813" s="78"/>
      <c r="AA813" s="78"/>
      <c r="AB813" s="78"/>
      <c r="AC813" s="78"/>
      <c r="AD813" s="78"/>
      <c r="AE813" s="78"/>
      <c r="AF813" s="78"/>
      <c r="AG813" s="78"/>
      <c r="AH813" s="78"/>
      <c r="AI813" s="78"/>
      <c r="AJ813" s="78"/>
      <c r="AK813" s="78"/>
      <c r="AL813" s="78"/>
      <c r="AM813" s="78"/>
      <c r="AN813" s="78"/>
      <c r="AO813" s="79"/>
      <c r="AP813" s="79"/>
      <c r="AQ813" s="78"/>
      <c r="AR813" s="78"/>
      <c r="AS813" s="78"/>
      <c r="AT813" s="78"/>
      <c r="AU813" s="78"/>
      <c r="AV813" s="78" t="s">
        <v>121</v>
      </c>
      <c r="AW813" s="78"/>
      <c r="AX813" s="79"/>
      <c r="AY813" s="79"/>
      <c r="AZ813" s="79"/>
      <c r="BA813" s="79"/>
      <c r="BB813" s="79"/>
      <c r="BC813" s="80"/>
    </row>
    <row r="814" ht="15.75" customHeight="1">
      <c r="A814" s="46" t="s">
        <v>6976</v>
      </c>
      <c r="B814" s="78"/>
      <c r="C814" s="78">
        <v>35.0</v>
      </c>
      <c r="D814" s="78" t="s">
        <v>1087</v>
      </c>
      <c r="E814" s="78" t="s">
        <v>6977</v>
      </c>
      <c r="F814" s="78" t="str">
        <f t="shared" si="2"/>
        <v>Endinako Mbulawa</v>
      </c>
      <c r="G814" s="78" t="s">
        <v>1849</v>
      </c>
      <c r="H814" s="78" t="s">
        <v>6978</v>
      </c>
      <c r="I814" s="78" t="s">
        <v>111</v>
      </c>
      <c r="J814" s="78" t="s">
        <v>3013</v>
      </c>
      <c r="K814" s="46" t="s">
        <v>6979</v>
      </c>
      <c r="L814" s="78" t="s">
        <v>2738</v>
      </c>
      <c r="M814" s="78" t="s">
        <v>769</v>
      </c>
      <c r="N814" s="78" t="s">
        <v>3</v>
      </c>
      <c r="O814" s="78" t="s">
        <v>2144</v>
      </c>
      <c r="P814" s="78"/>
      <c r="Q814" s="78" t="s">
        <v>48</v>
      </c>
      <c r="R814" s="78" t="s">
        <v>121</v>
      </c>
      <c r="S814" s="46"/>
      <c r="T814" s="46" t="s">
        <v>6980</v>
      </c>
      <c r="U814" s="46" t="s">
        <v>6981</v>
      </c>
      <c r="V814" s="46"/>
      <c r="W814" s="78" t="s">
        <v>6982</v>
      </c>
      <c r="X814" s="78" t="s">
        <v>117</v>
      </c>
      <c r="Y814" s="78" t="s">
        <v>117</v>
      </c>
      <c r="Z814" s="78" t="s">
        <v>117</v>
      </c>
      <c r="AA814" s="78" t="s">
        <v>121</v>
      </c>
      <c r="AB814" s="78">
        <v>3.0</v>
      </c>
      <c r="AC814" s="78" t="s">
        <v>117</v>
      </c>
      <c r="AD814" s="78" t="s">
        <v>6983</v>
      </c>
      <c r="AE814" s="78" t="s">
        <v>121</v>
      </c>
      <c r="AF814" s="78"/>
      <c r="AG814" s="78" t="s">
        <v>121</v>
      </c>
      <c r="AH814" s="78"/>
      <c r="AI814" s="78" t="s">
        <v>117</v>
      </c>
      <c r="AJ814" s="78" t="s">
        <v>121</v>
      </c>
      <c r="AK814" s="78" t="s">
        <v>121</v>
      </c>
      <c r="AL814" s="78"/>
      <c r="AM814" s="78" t="s">
        <v>354</v>
      </c>
      <c r="AN814" s="78" t="s">
        <v>121</v>
      </c>
      <c r="AO814" s="79"/>
      <c r="AP814" s="79"/>
      <c r="AQ814" s="78"/>
      <c r="AR814" s="78"/>
      <c r="AS814" s="78"/>
      <c r="AT814" s="78" t="s">
        <v>117</v>
      </c>
      <c r="AU814" s="78" t="s">
        <v>117</v>
      </c>
      <c r="AV814" s="78" t="s">
        <v>117</v>
      </c>
      <c r="AW814" s="78"/>
      <c r="AX814" s="79"/>
      <c r="AY814" s="79"/>
      <c r="AZ814" s="79"/>
      <c r="BA814" s="79"/>
      <c r="BB814" s="79"/>
      <c r="BC814" s="80"/>
    </row>
    <row r="815" ht="15.75" customHeight="1">
      <c r="A815" s="46" t="s">
        <v>6984</v>
      </c>
      <c r="B815" s="78"/>
      <c r="C815" s="78">
        <v>31.0</v>
      </c>
      <c r="D815" s="78" t="s">
        <v>6985</v>
      </c>
      <c r="E815" s="78" t="s">
        <v>6986</v>
      </c>
      <c r="F815" s="78" t="str">
        <f t="shared" si="2"/>
        <v>Siphiwo Molo</v>
      </c>
      <c r="G815" s="78" t="s">
        <v>1849</v>
      </c>
      <c r="H815" s="78" t="s">
        <v>6987</v>
      </c>
      <c r="I815" s="78" t="s">
        <v>163</v>
      </c>
      <c r="J815" s="78" t="s">
        <v>3827</v>
      </c>
      <c r="K815" s="46" t="s">
        <v>6988</v>
      </c>
      <c r="L815" s="78" t="s">
        <v>2738</v>
      </c>
      <c r="M815" s="78" t="s">
        <v>769</v>
      </c>
      <c r="N815" s="78" t="s">
        <v>3</v>
      </c>
      <c r="O815" s="78" t="s">
        <v>272</v>
      </c>
      <c r="P815" s="78"/>
      <c r="Q815" s="78" t="s">
        <v>48</v>
      </c>
      <c r="R815" s="78" t="s">
        <v>121</v>
      </c>
      <c r="S815" s="46"/>
      <c r="T815" s="46" t="s">
        <v>6989</v>
      </c>
      <c r="U815" s="46" t="s">
        <v>6990</v>
      </c>
      <c r="V815" s="46" t="s">
        <v>6989</v>
      </c>
      <c r="W815" s="78" t="s">
        <v>6991</v>
      </c>
      <c r="X815" s="78" t="s">
        <v>117</v>
      </c>
      <c r="Y815" s="78" t="s">
        <v>117</v>
      </c>
      <c r="Z815" s="78" t="s">
        <v>117</v>
      </c>
      <c r="AA815" s="78" t="s">
        <v>121</v>
      </c>
      <c r="AB815" s="78">
        <v>9.0</v>
      </c>
      <c r="AC815" s="78" t="s">
        <v>121</v>
      </c>
      <c r="AD815" s="78"/>
      <c r="AE815" s="78" t="s">
        <v>117</v>
      </c>
      <c r="AF815" s="78"/>
      <c r="AG815" s="78" t="s">
        <v>121</v>
      </c>
      <c r="AH815" s="78"/>
      <c r="AI815" s="78" t="s">
        <v>121</v>
      </c>
      <c r="AJ815" s="78" t="s">
        <v>121</v>
      </c>
      <c r="AK815" s="78" t="s">
        <v>117</v>
      </c>
      <c r="AL815" s="78" t="s">
        <v>137</v>
      </c>
      <c r="AM815" s="78" t="s">
        <v>138</v>
      </c>
      <c r="AN815" s="78" t="s">
        <v>117</v>
      </c>
      <c r="AO815" s="78" t="s">
        <v>6992</v>
      </c>
      <c r="AP815" s="79"/>
      <c r="AQ815" s="78"/>
      <c r="AR815" s="78"/>
      <c r="AS815" s="78"/>
      <c r="AT815" s="78" t="s">
        <v>117</v>
      </c>
      <c r="AU815" s="78" t="s">
        <v>117</v>
      </c>
      <c r="AV815" s="78" t="s">
        <v>117</v>
      </c>
      <c r="AW815" s="78"/>
      <c r="AX815" s="79"/>
      <c r="AY815" s="79"/>
      <c r="AZ815" s="79"/>
      <c r="BA815" s="79"/>
      <c r="BB815" s="79"/>
      <c r="BC815" s="80"/>
    </row>
    <row r="816" ht="15.75" customHeight="1">
      <c r="A816" s="46" t="s">
        <v>6993</v>
      </c>
      <c r="B816" s="78"/>
      <c r="C816" s="78">
        <v>37.0</v>
      </c>
      <c r="D816" s="78" t="s">
        <v>3024</v>
      </c>
      <c r="E816" s="78" t="s">
        <v>6994</v>
      </c>
      <c r="F816" s="78" t="str">
        <f t="shared" si="2"/>
        <v>Sinethemba Mtshoko</v>
      </c>
      <c r="G816" s="78" t="s">
        <v>1849</v>
      </c>
      <c r="H816" s="78" t="s">
        <v>6995</v>
      </c>
      <c r="I816" s="78" t="s">
        <v>111</v>
      </c>
      <c r="J816" s="78" t="s">
        <v>4264</v>
      </c>
      <c r="K816" s="46" t="s">
        <v>6996</v>
      </c>
      <c r="L816" s="78" t="s">
        <v>2738</v>
      </c>
      <c r="M816" s="78" t="s">
        <v>769</v>
      </c>
      <c r="N816" s="78" t="s">
        <v>3</v>
      </c>
      <c r="O816" s="78" t="s">
        <v>6997</v>
      </c>
      <c r="P816" s="78"/>
      <c r="Q816" s="78" t="s">
        <v>48</v>
      </c>
      <c r="R816" s="78" t="s">
        <v>121</v>
      </c>
      <c r="S816" s="46"/>
      <c r="T816" s="46" t="s">
        <v>6998</v>
      </c>
      <c r="U816" s="46"/>
      <c r="V816" s="46" t="s">
        <v>6999</v>
      </c>
      <c r="W816" s="78" t="s">
        <v>7000</v>
      </c>
      <c r="X816" s="78" t="s">
        <v>117</v>
      </c>
      <c r="Y816" s="78" t="s">
        <v>117</v>
      </c>
      <c r="Z816" s="78" t="s">
        <v>117</v>
      </c>
      <c r="AA816" s="78" t="s">
        <v>121</v>
      </c>
      <c r="AB816" s="78">
        <v>1.0</v>
      </c>
      <c r="AC816" s="78" t="s">
        <v>117</v>
      </c>
      <c r="AD816" s="78"/>
      <c r="AE816" s="78" t="s">
        <v>121</v>
      </c>
      <c r="AF816" s="78"/>
      <c r="AG816" s="78"/>
      <c r="AH816" s="78"/>
      <c r="AI816" s="78" t="s">
        <v>117</v>
      </c>
      <c r="AJ816" s="78" t="s">
        <v>121</v>
      </c>
      <c r="AK816" s="78" t="s">
        <v>117</v>
      </c>
      <c r="AL816" s="78" t="s">
        <v>137</v>
      </c>
      <c r="AM816" s="78" t="s">
        <v>354</v>
      </c>
      <c r="AN816" s="78" t="s">
        <v>121</v>
      </c>
      <c r="AO816" s="79"/>
      <c r="AP816" s="79"/>
      <c r="AQ816" s="78"/>
      <c r="AR816" s="78"/>
      <c r="AS816" s="78"/>
      <c r="AT816" s="78" t="s">
        <v>117</v>
      </c>
      <c r="AU816" s="78" t="s">
        <v>117</v>
      </c>
      <c r="AV816" s="78" t="s">
        <v>117</v>
      </c>
      <c r="AW816" s="78"/>
      <c r="AX816" s="79"/>
      <c r="AY816" s="79"/>
      <c r="AZ816" s="79"/>
      <c r="BA816" s="79"/>
      <c r="BB816" s="79"/>
      <c r="BC816" s="80"/>
    </row>
    <row r="817" ht="15.75" customHeight="1">
      <c r="A817" s="46" t="s">
        <v>7001</v>
      </c>
      <c r="B817" s="78"/>
      <c r="C817" s="78">
        <v>36.0</v>
      </c>
      <c r="D817" s="78" t="s">
        <v>7002</v>
      </c>
      <c r="E817" s="78" t="s">
        <v>7003</v>
      </c>
      <c r="F817" s="78" t="str">
        <f t="shared" si="2"/>
        <v>Sibongile Asemahle Nkombisa</v>
      </c>
      <c r="G817" s="78" t="s">
        <v>1849</v>
      </c>
      <c r="H817" s="78" t="s">
        <v>7004</v>
      </c>
      <c r="I817" s="78" t="s">
        <v>111</v>
      </c>
      <c r="J817" s="81">
        <v>39454.0</v>
      </c>
      <c r="K817" s="46"/>
      <c r="L817" s="78" t="s">
        <v>2738</v>
      </c>
      <c r="M817" s="78" t="s">
        <v>769</v>
      </c>
      <c r="N817" s="78" t="s">
        <v>3</v>
      </c>
      <c r="O817" s="78" t="s">
        <v>272</v>
      </c>
      <c r="P817" s="78"/>
      <c r="Q817" s="78" t="s">
        <v>48</v>
      </c>
      <c r="R817" s="78" t="s">
        <v>121</v>
      </c>
      <c r="S817" s="46"/>
      <c r="T817" s="46" t="s">
        <v>7005</v>
      </c>
      <c r="U817" s="46" t="s">
        <v>7006</v>
      </c>
      <c r="V817" s="46" t="s">
        <v>7007</v>
      </c>
      <c r="W817" s="78" t="s">
        <v>7008</v>
      </c>
      <c r="X817" s="78" t="s">
        <v>117</v>
      </c>
      <c r="Y817" s="78"/>
      <c r="Z817" s="78" t="s">
        <v>121</v>
      </c>
      <c r="AA817" s="78" t="s">
        <v>121</v>
      </c>
      <c r="AB817" s="78">
        <v>6.0</v>
      </c>
      <c r="AC817" s="78" t="s">
        <v>121</v>
      </c>
      <c r="AD817" s="78"/>
      <c r="AE817" s="78"/>
      <c r="AF817" s="78"/>
      <c r="AG817" s="78" t="s">
        <v>121</v>
      </c>
      <c r="AH817" s="78"/>
      <c r="AI817" s="78" t="s">
        <v>121</v>
      </c>
      <c r="AJ817" s="78" t="s">
        <v>121</v>
      </c>
      <c r="AK817" s="78" t="s">
        <v>117</v>
      </c>
      <c r="AL817" s="78" t="s">
        <v>137</v>
      </c>
      <c r="AM817" s="78" t="s">
        <v>354</v>
      </c>
      <c r="AN817" s="78"/>
      <c r="AO817" s="79"/>
      <c r="AP817" s="79"/>
      <c r="AQ817" s="78"/>
      <c r="AR817" s="78"/>
      <c r="AS817" s="78"/>
      <c r="AT817" s="78" t="s">
        <v>117</v>
      </c>
      <c r="AU817" s="78" t="s">
        <v>117</v>
      </c>
      <c r="AV817" s="78" t="s">
        <v>117</v>
      </c>
      <c r="AW817" s="78"/>
      <c r="AX817" s="79"/>
      <c r="AY817" s="79"/>
      <c r="AZ817" s="79"/>
      <c r="BA817" s="79"/>
      <c r="BB817" s="79"/>
      <c r="BC817" s="80"/>
    </row>
    <row r="818" ht="15.75" customHeight="1">
      <c r="A818" s="46" t="s">
        <v>7009</v>
      </c>
      <c r="B818" s="78"/>
      <c r="C818" s="78">
        <v>35.0</v>
      </c>
      <c r="D818" s="78" t="s">
        <v>7010</v>
      </c>
      <c r="E818" s="78" t="s">
        <v>1342</v>
      </c>
      <c r="F818" s="78" t="str">
        <f t="shared" si="2"/>
        <v>Asomeleze Lertticia Klaas</v>
      </c>
      <c r="G818" s="78" t="s">
        <v>1849</v>
      </c>
      <c r="H818" s="78" t="s">
        <v>7011</v>
      </c>
      <c r="I818" s="78" t="s">
        <v>111</v>
      </c>
      <c r="J818" s="78"/>
      <c r="K818" s="46"/>
      <c r="L818" s="78" t="s">
        <v>1324</v>
      </c>
      <c r="M818" s="78" t="s">
        <v>165</v>
      </c>
      <c r="N818" s="78" t="s">
        <v>42</v>
      </c>
      <c r="O818" s="78" t="s">
        <v>1651</v>
      </c>
      <c r="P818" s="78"/>
      <c r="Q818" s="78" t="s">
        <v>48</v>
      </c>
      <c r="R818" s="78" t="s">
        <v>121</v>
      </c>
      <c r="S818" s="46"/>
      <c r="T818" s="46"/>
      <c r="U818" s="46"/>
      <c r="V818" s="46"/>
      <c r="W818" s="78"/>
      <c r="X818" s="78"/>
      <c r="Y818" s="78"/>
      <c r="Z818" s="78"/>
      <c r="AA818" s="78"/>
      <c r="AB818" s="78"/>
      <c r="AC818" s="78"/>
      <c r="AD818" s="78"/>
      <c r="AE818" s="78"/>
      <c r="AF818" s="78"/>
      <c r="AG818" s="78"/>
      <c r="AH818" s="78"/>
      <c r="AI818" s="78"/>
      <c r="AJ818" s="78"/>
      <c r="AK818" s="78"/>
      <c r="AL818" s="78"/>
      <c r="AM818" s="78"/>
      <c r="AN818" s="78"/>
      <c r="AO818" s="79"/>
      <c r="AP818" s="79"/>
      <c r="AQ818" s="78"/>
      <c r="AR818" s="78"/>
      <c r="AS818" s="78"/>
      <c r="AT818" s="78" t="s">
        <v>117</v>
      </c>
      <c r="AU818" s="78"/>
      <c r="AV818" s="78" t="s">
        <v>117</v>
      </c>
      <c r="AW818" s="78"/>
      <c r="AX818" s="79"/>
      <c r="AY818" s="79"/>
      <c r="AZ818" s="79"/>
      <c r="BA818" s="79"/>
      <c r="BB818" s="79"/>
      <c r="BC818" s="80"/>
    </row>
    <row r="819" ht="15.75" customHeight="1">
      <c r="A819" s="46" t="s">
        <v>7012</v>
      </c>
      <c r="B819" s="78"/>
      <c r="C819" s="78">
        <v>35.0</v>
      </c>
      <c r="D819" s="78" t="s">
        <v>7013</v>
      </c>
      <c r="E819" s="78" t="s">
        <v>7014</v>
      </c>
      <c r="F819" s="78" t="str">
        <f t="shared" si="2"/>
        <v>Indiphile Rethabile Majola</v>
      </c>
      <c r="G819" s="78" t="s">
        <v>1849</v>
      </c>
      <c r="H819" s="78" t="s">
        <v>7015</v>
      </c>
      <c r="I819" s="78" t="s">
        <v>111</v>
      </c>
      <c r="J819" s="78" t="s">
        <v>7016</v>
      </c>
      <c r="K819" s="46"/>
      <c r="L819" s="78" t="s">
        <v>1324</v>
      </c>
      <c r="M819" s="78" t="s">
        <v>165</v>
      </c>
      <c r="N819" s="78" t="s">
        <v>42</v>
      </c>
      <c r="O819" s="78" t="s">
        <v>362</v>
      </c>
      <c r="P819" s="78"/>
      <c r="Q819" s="78" t="s">
        <v>48</v>
      </c>
      <c r="R819" s="78" t="s">
        <v>121</v>
      </c>
      <c r="S819" s="46"/>
      <c r="T819" s="46" t="s">
        <v>7017</v>
      </c>
      <c r="U819" s="46" t="s">
        <v>7017</v>
      </c>
      <c r="V819" s="46" t="s">
        <v>7018</v>
      </c>
      <c r="W819" s="78" t="s">
        <v>7019</v>
      </c>
      <c r="X819" s="78" t="s">
        <v>117</v>
      </c>
      <c r="Y819" s="78" t="s">
        <v>121</v>
      </c>
      <c r="Z819" s="78" t="s">
        <v>117</v>
      </c>
      <c r="AA819" s="78"/>
      <c r="AB819" s="78">
        <v>5.0</v>
      </c>
      <c r="AC819" s="78" t="s">
        <v>117</v>
      </c>
      <c r="AD819" s="78" t="s">
        <v>5323</v>
      </c>
      <c r="AE819" s="78"/>
      <c r="AF819" s="78"/>
      <c r="AG819" s="78" t="s">
        <v>121</v>
      </c>
      <c r="AH819" s="78"/>
      <c r="AI819" s="78" t="s">
        <v>117</v>
      </c>
      <c r="AJ819" s="78"/>
      <c r="AK819" s="78" t="s">
        <v>117</v>
      </c>
      <c r="AL819" s="78" t="s">
        <v>137</v>
      </c>
      <c r="AM819" s="78" t="s">
        <v>138</v>
      </c>
      <c r="AN819" s="78" t="s">
        <v>121</v>
      </c>
      <c r="AO819" s="79"/>
      <c r="AP819" s="79"/>
      <c r="AQ819" s="78"/>
      <c r="AR819" s="78"/>
      <c r="AS819" s="78"/>
      <c r="AT819" s="78" t="s">
        <v>117</v>
      </c>
      <c r="AU819" s="78"/>
      <c r="AV819" s="78" t="s">
        <v>117</v>
      </c>
      <c r="AW819" s="78"/>
      <c r="AX819" s="79"/>
      <c r="AY819" s="79"/>
      <c r="AZ819" s="79"/>
      <c r="BA819" s="79"/>
      <c r="BB819" s="79"/>
      <c r="BC819" s="80"/>
    </row>
    <row r="820" ht="15.75" customHeight="1">
      <c r="A820" s="46" t="s">
        <v>7020</v>
      </c>
      <c r="B820" s="78"/>
      <c r="C820" s="78">
        <v>36.0</v>
      </c>
      <c r="D820" s="78" t="s">
        <v>1256</v>
      </c>
      <c r="E820" s="78" t="s">
        <v>1430</v>
      </c>
      <c r="F820" s="78" t="str">
        <f t="shared" si="2"/>
        <v>Imange Brown</v>
      </c>
      <c r="G820" s="78" t="s">
        <v>1849</v>
      </c>
      <c r="H820" s="78" t="s">
        <v>7021</v>
      </c>
      <c r="I820" s="78" t="s">
        <v>111</v>
      </c>
      <c r="J820" s="78" t="s">
        <v>7022</v>
      </c>
      <c r="K820" s="46" t="s">
        <v>7023</v>
      </c>
      <c r="L820" s="78" t="s">
        <v>648</v>
      </c>
      <c r="M820" s="78" t="s">
        <v>206</v>
      </c>
      <c r="N820" s="78" t="s">
        <v>3</v>
      </c>
      <c r="O820" s="78" t="s">
        <v>230</v>
      </c>
      <c r="P820" s="78"/>
      <c r="Q820" s="78" t="s">
        <v>48</v>
      </c>
      <c r="R820" s="78" t="s">
        <v>121</v>
      </c>
      <c r="S820" s="46"/>
      <c r="T820" s="46" t="s">
        <v>7024</v>
      </c>
      <c r="U820" s="46"/>
      <c r="V820" s="46"/>
      <c r="W820" s="78"/>
      <c r="X820" s="78"/>
      <c r="Y820" s="78"/>
      <c r="Z820" s="78"/>
      <c r="AA820" s="78"/>
      <c r="AB820" s="78"/>
      <c r="AC820" s="78"/>
      <c r="AD820" s="78"/>
      <c r="AE820" s="78"/>
      <c r="AF820" s="78"/>
      <c r="AG820" s="78"/>
      <c r="AH820" s="78"/>
      <c r="AI820" s="78"/>
      <c r="AJ820" s="78"/>
      <c r="AK820" s="78"/>
      <c r="AL820" s="78"/>
      <c r="AM820" s="78"/>
      <c r="AN820" s="78"/>
      <c r="AO820" s="79"/>
      <c r="AP820" s="79"/>
      <c r="AQ820" s="78"/>
      <c r="AR820" s="78"/>
      <c r="AS820" s="78"/>
      <c r="AT820" s="78" t="s">
        <v>117</v>
      </c>
      <c r="AU820" s="78"/>
      <c r="AV820" s="78" t="s">
        <v>117</v>
      </c>
      <c r="AW820" s="78"/>
      <c r="AX820" s="79"/>
      <c r="AY820" s="79"/>
      <c r="AZ820" s="79"/>
      <c r="BA820" s="79"/>
      <c r="BB820" s="79"/>
      <c r="BC820" s="80"/>
    </row>
    <row r="821" ht="15.75" customHeight="1">
      <c r="A821" s="46" t="s">
        <v>7025</v>
      </c>
      <c r="B821" s="78"/>
      <c r="C821" s="78">
        <v>36.0</v>
      </c>
      <c r="D821" s="78" t="s">
        <v>7026</v>
      </c>
      <c r="E821" s="78" t="s">
        <v>7027</v>
      </c>
      <c r="F821" s="78" t="str">
        <f t="shared" si="2"/>
        <v>Ambesiwe Zenixole Buru</v>
      </c>
      <c r="G821" s="78" t="s">
        <v>1849</v>
      </c>
      <c r="H821" s="78" t="s">
        <v>7028</v>
      </c>
      <c r="I821" s="78" t="s">
        <v>111</v>
      </c>
      <c r="J821" s="78"/>
      <c r="K821" s="46"/>
      <c r="L821" s="78" t="s">
        <v>648</v>
      </c>
      <c r="M821" s="78" t="s">
        <v>206</v>
      </c>
      <c r="N821" s="78" t="s">
        <v>3</v>
      </c>
      <c r="O821" s="78" t="s">
        <v>175</v>
      </c>
      <c r="P821" s="78"/>
      <c r="Q821" s="78" t="s">
        <v>48</v>
      </c>
      <c r="R821" s="78"/>
      <c r="S821" s="46"/>
      <c r="T821" s="46"/>
      <c r="U821" s="46"/>
      <c r="V821" s="46"/>
      <c r="W821" s="78"/>
      <c r="X821" s="78"/>
      <c r="Y821" s="78"/>
      <c r="Z821" s="78"/>
      <c r="AA821" s="78"/>
      <c r="AB821" s="78"/>
      <c r="AC821" s="78"/>
      <c r="AD821" s="78"/>
      <c r="AE821" s="78"/>
      <c r="AF821" s="78"/>
      <c r="AG821" s="78"/>
      <c r="AH821" s="78"/>
      <c r="AI821" s="78"/>
      <c r="AJ821" s="78"/>
      <c r="AK821" s="78"/>
      <c r="AL821" s="78" t="s">
        <v>137</v>
      </c>
      <c r="AM821" s="78"/>
      <c r="AN821" s="78"/>
      <c r="AO821" s="79"/>
      <c r="AP821" s="79"/>
      <c r="AQ821" s="78"/>
      <c r="AR821" s="78"/>
      <c r="AS821" s="78"/>
      <c r="AT821" s="78" t="s">
        <v>117</v>
      </c>
      <c r="AU821" s="78"/>
      <c r="AV821" s="78" t="s">
        <v>117</v>
      </c>
      <c r="AW821" s="78"/>
      <c r="AX821" s="79"/>
      <c r="AY821" s="79"/>
      <c r="AZ821" s="79"/>
      <c r="BA821" s="79"/>
      <c r="BB821" s="79"/>
      <c r="BC821" s="80"/>
    </row>
    <row r="822" ht="15.75" customHeight="1">
      <c r="A822" s="46" t="s">
        <v>7029</v>
      </c>
      <c r="B822" s="78"/>
      <c r="C822" s="78">
        <v>38.0</v>
      </c>
      <c r="D822" s="78" t="s">
        <v>183</v>
      </c>
      <c r="E822" s="78" t="s">
        <v>7030</v>
      </c>
      <c r="F822" s="78" t="str">
        <f t="shared" si="2"/>
        <v>Ahlumile Buti</v>
      </c>
      <c r="G822" s="78" t="s">
        <v>1849</v>
      </c>
      <c r="H822" s="78" t="s">
        <v>7031</v>
      </c>
      <c r="I822" s="78" t="s">
        <v>111</v>
      </c>
      <c r="J822" s="78"/>
      <c r="K822" s="46"/>
      <c r="L822" s="78" t="s">
        <v>648</v>
      </c>
      <c r="M822" s="78" t="s">
        <v>206</v>
      </c>
      <c r="N822" s="78" t="s">
        <v>3</v>
      </c>
      <c r="O822" s="78" t="s">
        <v>134</v>
      </c>
      <c r="P822" s="78"/>
      <c r="Q822" s="78" t="s">
        <v>48</v>
      </c>
      <c r="R822" s="78"/>
      <c r="S822" s="46"/>
      <c r="T822" s="46"/>
      <c r="U822" s="46"/>
      <c r="V822" s="46"/>
      <c r="W822" s="78"/>
      <c r="X822" s="78"/>
      <c r="Y822" s="78"/>
      <c r="Z822" s="78"/>
      <c r="AA822" s="78"/>
      <c r="AB822" s="78"/>
      <c r="AC822" s="78"/>
      <c r="AD822" s="78"/>
      <c r="AE822" s="78"/>
      <c r="AF822" s="78"/>
      <c r="AG822" s="78"/>
      <c r="AH822" s="78"/>
      <c r="AI822" s="78"/>
      <c r="AJ822" s="78"/>
      <c r="AK822" s="78"/>
      <c r="AL822" s="78"/>
      <c r="AM822" s="78"/>
      <c r="AN822" s="78"/>
      <c r="AO822" s="79"/>
      <c r="AP822" s="79"/>
      <c r="AQ822" s="78"/>
      <c r="AR822" s="78"/>
      <c r="AS822" s="78"/>
      <c r="AT822" s="78" t="s">
        <v>117</v>
      </c>
      <c r="AU822" s="78"/>
      <c r="AV822" s="78" t="s">
        <v>117</v>
      </c>
      <c r="AW822" s="78"/>
      <c r="AX822" s="79"/>
      <c r="AY822" s="79"/>
      <c r="AZ822" s="79"/>
      <c r="BA822" s="79"/>
      <c r="BB822" s="79"/>
      <c r="BC822" s="80"/>
    </row>
    <row r="823" ht="15.75" customHeight="1">
      <c r="A823" s="46" t="s">
        <v>7032</v>
      </c>
      <c r="B823" s="78"/>
      <c r="C823" s="78">
        <v>44.0</v>
      </c>
      <c r="D823" s="78" t="s">
        <v>1884</v>
      </c>
      <c r="E823" s="78" t="s">
        <v>6329</v>
      </c>
      <c r="F823" s="78" t="str">
        <f t="shared" si="2"/>
        <v>Lisakhanya Cezula</v>
      </c>
      <c r="G823" s="78" t="s">
        <v>1849</v>
      </c>
      <c r="H823" s="78" t="s">
        <v>7033</v>
      </c>
      <c r="I823" s="78" t="s">
        <v>111</v>
      </c>
      <c r="J823" s="78"/>
      <c r="K823" s="46"/>
      <c r="L823" s="78" t="s">
        <v>648</v>
      </c>
      <c r="M823" s="78" t="s">
        <v>206</v>
      </c>
      <c r="N823" s="78" t="s">
        <v>3</v>
      </c>
      <c r="O823" s="78" t="s">
        <v>400</v>
      </c>
      <c r="P823" s="78"/>
      <c r="Q823" s="78" t="s">
        <v>48</v>
      </c>
      <c r="R823" s="78" t="s">
        <v>121</v>
      </c>
      <c r="S823" s="46"/>
      <c r="T823" s="46"/>
      <c r="U823" s="46"/>
      <c r="V823" s="46"/>
      <c r="W823" s="78"/>
      <c r="X823" s="78"/>
      <c r="Y823" s="78"/>
      <c r="Z823" s="78"/>
      <c r="AA823" s="78"/>
      <c r="AB823" s="78"/>
      <c r="AC823" s="78"/>
      <c r="AD823" s="78"/>
      <c r="AE823" s="78"/>
      <c r="AF823" s="78"/>
      <c r="AG823" s="78"/>
      <c r="AH823" s="78"/>
      <c r="AI823" s="78"/>
      <c r="AJ823" s="78"/>
      <c r="AK823" s="78"/>
      <c r="AL823" s="78"/>
      <c r="AM823" s="78"/>
      <c r="AN823" s="78"/>
      <c r="AO823" s="79"/>
      <c r="AP823" s="79"/>
      <c r="AQ823" s="78"/>
      <c r="AR823" s="78"/>
      <c r="AS823" s="78"/>
      <c r="AT823" s="78" t="s">
        <v>117</v>
      </c>
      <c r="AU823" s="78"/>
      <c r="AV823" s="78" t="s">
        <v>117</v>
      </c>
      <c r="AW823" s="78"/>
      <c r="AX823" s="79"/>
      <c r="AY823" s="79"/>
      <c r="AZ823" s="79"/>
      <c r="BA823" s="79"/>
      <c r="BB823" s="79"/>
      <c r="BC823" s="80"/>
    </row>
    <row r="824" ht="15.75" customHeight="1">
      <c r="A824" s="46" t="s">
        <v>7034</v>
      </c>
      <c r="B824" s="78"/>
      <c r="C824" s="78">
        <v>35.0</v>
      </c>
      <c r="D824" s="78" t="s">
        <v>7035</v>
      </c>
      <c r="E824" s="78" t="s">
        <v>7036</v>
      </c>
      <c r="F824" s="78" t="str">
        <f t="shared" si="2"/>
        <v>Amahle Asive Dikiza</v>
      </c>
      <c r="G824" s="78" t="s">
        <v>1849</v>
      </c>
      <c r="H824" s="78" t="s">
        <v>7037</v>
      </c>
      <c r="I824" s="78" t="s">
        <v>111</v>
      </c>
      <c r="J824" s="78"/>
      <c r="K824" s="46"/>
      <c r="L824" s="78" t="s">
        <v>648</v>
      </c>
      <c r="M824" s="78" t="s">
        <v>206</v>
      </c>
      <c r="N824" s="78" t="s">
        <v>3</v>
      </c>
      <c r="O824" s="78" t="s">
        <v>400</v>
      </c>
      <c r="P824" s="78"/>
      <c r="Q824" s="78" t="s">
        <v>48</v>
      </c>
      <c r="R824" s="78" t="s">
        <v>121</v>
      </c>
      <c r="S824" s="46"/>
      <c r="T824" s="46"/>
      <c r="U824" s="46"/>
      <c r="V824" s="46"/>
      <c r="W824" s="78"/>
      <c r="X824" s="78"/>
      <c r="Y824" s="78"/>
      <c r="Z824" s="78"/>
      <c r="AA824" s="78"/>
      <c r="AB824" s="78"/>
      <c r="AC824" s="78"/>
      <c r="AD824" s="78"/>
      <c r="AE824" s="78"/>
      <c r="AF824" s="78"/>
      <c r="AG824" s="78"/>
      <c r="AH824" s="78"/>
      <c r="AI824" s="78"/>
      <c r="AJ824" s="78"/>
      <c r="AK824" s="78"/>
      <c r="AL824" s="78"/>
      <c r="AM824" s="78"/>
      <c r="AN824" s="78"/>
      <c r="AO824" s="79"/>
      <c r="AP824" s="79"/>
      <c r="AQ824" s="78"/>
      <c r="AR824" s="78"/>
      <c r="AS824" s="78"/>
      <c r="AT824" s="78" t="s">
        <v>117</v>
      </c>
      <c r="AU824" s="78"/>
      <c r="AV824" s="78" t="s">
        <v>117</v>
      </c>
      <c r="AW824" s="78"/>
      <c r="AX824" s="79"/>
      <c r="AY824" s="79"/>
      <c r="AZ824" s="79"/>
      <c r="BA824" s="79"/>
      <c r="BB824" s="79"/>
      <c r="BC824" s="80"/>
    </row>
    <row r="825" ht="15.75" customHeight="1">
      <c r="A825" s="46" t="s">
        <v>7038</v>
      </c>
      <c r="B825" s="78"/>
      <c r="C825" s="78">
        <v>36.0</v>
      </c>
      <c r="D825" s="78" t="s">
        <v>7039</v>
      </c>
      <c r="E825" s="78" t="s">
        <v>2687</v>
      </c>
      <c r="F825" s="78" t="str">
        <f t="shared" si="2"/>
        <v>Phunyezwa Dlepu</v>
      </c>
      <c r="G825" s="78" t="s">
        <v>1849</v>
      </c>
      <c r="H825" s="78" t="s">
        <v>7040</v>
      </c>
      <c r="I825" s="78" t="s">
        <v>111</v>
      </c>
      <c r="J825" s="78"/>
      <c r="K825" s="46"/>
      <c r="L825" s="78" t="s">
        <v>648</v>
      </c>
      <c r="M825" s="78" t="s">
        <v>206</v>
      </c>
      <c r="N825" s="78" t="s">
        <v>3</v>
      </c>
      <c r="O825" s="78" t="s">
        <v>175</v>
      </c>
      <c r="P825" s="78"/>
      <c r="Q825" s="78" t="s">
        <v>48</v>
      </c>
      <c r="R825" s="78"/>
      <c r="S825" s="46"/>
      <c r="T825" s="46"/>
      <c r="U825" s="46"/>
      <c r="V825" s="46"/>
      <c r="W825" s="78"/>
      <c r="X825" s="78"/>
      <c r="Y825" s="78"/>
      <c r="Z825" s="78"/>
      <c r="AA825" s="78"/>
      <c r="AB825" s="78"/>
      <c r="AC825" s="78"/>
      <c r="AD825" s="78"/>
      <c r="AE825" s="78"/>
      <c r="AF825" s="78"/>
      <c r="AG825" s="78"/>
      <c r="AH825" s="78"/>
      <c r="AI825" s="78"/>
      <c r="AJ825" s="78"/>
      <c r="AK825" s="78"/>
      <c r="AL825" s="78"/>
      <c r="AM825" s="78"/>
      <c r="AN825" s="78"/>
      <c r="AO825" s="79"/>
      <c r="AP825" s="79"/>
      <c r="AQ825" s="78"/>
      <c r="AR825" s="78"/>
      <c r="AS825" s="78"/>
      <c r="AT825" s="78" t="s">
        <v>117</v>
      </c>
      <c r="AU825" s="78"/>
      <c r="AV825" s="78" t="s">
        <v>117</v>
      </c>
      <c r="AW825" s="78"/>
      <c r="AX825" s="79"/>
      <c r="AY825" s="79"/>
      <c r="AZ825" s="79"/>
      <c r="BA825" s="79"/>
      <c r="BB825" s="79"/>
      <c r="BC825" s="80"/>
    </row>
    <row r="826" ht="15.75" customHeight="1">
      <c r="A826" s="46" t="s">
        <v>7041</v>
      </c>
      <c r="B826" s="78"/>
      <c r="C826" s="78">
        <v>35.0</v>
      </c>
      <c r="D826" s="78" t="s">
        <v>128</v>
      </c>
      <c r="E826" s="78" t="s">
        <v>1972</v>
      </c>
      <c r="F826" s="78" t="str">
        <f t="shared" si="2"/>
        <v>Achuma Dyantyi</v>
      </c>
      <c r="G826" s="78" t="s">
        <v>1849</v>
      </c>
      <c r="H826" s="78" t="s">
        <v>7042</v>
      </c>
      <c r="I826" s="78" t="s">
        <v>163</v>
      </c>
      <c r="J826" s="78"/>
      <c r="K826" s="46"/>
      <c r="L826" s="78" t="s">
        <v>648</v>
      </c>
      <c r="M826" s="78" t="s">
        <v>206</v>
      </c>
      <c r="N826" s="78" t="s">
        <v>3</v>
      </c>
      <c r="O826" s="78" t="s">
        <v>400</v>
      </c>
      <c r="P826" s="78"/>
      <c r="Q826" s="78" t="s">
        <v>48</v>
      </c>
      <c r="R826" s="78" t="s">
        <v>121</v>
      </c>
      <c r="S826" s="46"/>
      <c r="T826" s="46"/>
      <c r="U826" s="46"/>
      <c r="V826" s="46"/>
      <c r="W826" s="78"/>
      <c r="X826" s="78"/>
      <c r="Y826" s="78"/>
      <c r="Z826" s="78"/>
      <c r="AA826" s="78"/>
      <c r="AB826" s="78"/>
      <c r="AC826" s="78"/>
      <c r="AD826" s="78"/>
      <c r="AE826" s="78"/>
      <c r="AF826" s="78"/>
      <c r="AG826" s="78"/>
      <c r="AH826" s="78"/>
      <c r="AI826" s="78"/>
      <c r="AJ826" s="78"/>
      <c r="AK826" s="78"/>
      <c r="AL826" s="78"/>
      <c r="AM826" s="78"/>
      <c r="AN826" s="78"/>
      <c r="AO826" s="79"/>
      <c r="AP826" s="79"/>
      <c r="AQ826" s="78"/>
      <c r="AR826" s="78"/>
      <c r="AS826" s="78"/>
      <c r="AT826" s="78" t="s">
        <v>117</v>
      </c>
      <c r="AU826" s="78"/>
      <c r="AV826" s="78" t="s">
        <v>117</v>
      </c>
      <c r="AW826" s="78"/>
      <c r="AX826" s="79"/>
      <c r="AY826" s="79"/>
      <c r="AZ826" s="79"/>
      <c r="BA826" s="79"/>
      <c r="BB826" s="79"/>
      <c r="BC826" s="80"/>
    </row>
    <row r="827" ht="15.75" customHeight="1">
      <c r="A827" s="46" t="s">
        <v>7043</v>
      </c>
      <c r="B827" s="78"/>
      <c r="C827" s="78">
        <v>40.0</v>
      </c>
      <c r="D827" s="78" t="s">
        <v>3250</v>
      </c>
      <c r="E827" s="78" t="s">
        <v>1972</v>
      </c>
      <c r="F827" s="78" t="str">
        <f t="shared" si="2"/>
        <v>Siyolise Dyantyi</v>
      </c>
      <c r="G827" s="78" t="s">
        <v>1849</v>
      </c>
      <c r="H827" s="78" t="s">
        <v>7044</v>
      </c>
      <c r="I827" s="78" t="s">
        <v>163</v>
      </c>
      <c r="J827" s="78"/>
      <c r="K827" s="46"/>
      <c r="L827" s="78" t="s">
        <v>648</v>
      </c>
      <c r="M827" s="78" t="s">
        <v>206</v>
      </c>
      <c r="N827" s="78" t="s">
        <v>3</v>
      </c>
      <c r="O827" s="78" t="s">
        <v>1440</v>
      </c>
      <c r="P827" s="78"/>
      <c r="Q827" s="78" t="s">
        <v>48</v>
      </c>
      <c r="R827" s="78"/>
      <c r="S827" s="46"/>
      <c r="T827" s="46"/>
      <c r="U827" s="46"/>
      <c r="V827" s="46"/>
      <c r="W827" s="78"/>
      <c r="X827" s="78"/>
      <c r="Y827" s="78"/>
      <c r="Z827" s="78"/>
      <c r="AA827" s="78"/>
      <c r="AB827" s="78"/>
      <c r="AC827" s="78"/>
      <c r="AD827" s="78"/>
      <c r="AE827" s="78"/>
      <c r="AF827" s="78"/>
      <c r="AG827" s="78"/>
      <c r="AH827" s="78"/>
      <c r="AI827" s="78"/>
      <c r="AJ827" s="78"/>
      <c r="AK827" s="78"/>
      <c r="AL827" s="78"/>
      <c r="AM827" s="78"/>
      <c r="AN827" s="78"/>
      <c r="AO827" s="79"/>
      <c r="AP827" s="79"/>
      <c r="AQ827" s="78"/>
      <c r="AR827" s="78"/>
      <c r="AS827" s="78"/>
      <c r="AT827" s="78" t="s">
        <v>117</v>
      </c>
      <c r="AU827" s="78"/>
      <c r="AV827" s="78" t="s">
        <v>117</v>
      </c>
      <c r="AW827" s="78"/>
      <c r="AX827" s="79"/>
      <c r="AY827" s="79"/>
      <c r="AZ827" s="79"/>
      <c r="BA827" s="79"/>
      <c r="BB827" s="79"/>
      <c r="BC827" s="80"/>
    </row>
    <row r="828" ht="15.75" customHeight="1">
      <c r="A828" s="46" t="s">
        <v>7045</v>
      </c>
      <c r="B828" s="78"/>
      <c r="C828" s="78">
        <v>40.0</v>
      </c>
      <c r="D828" s="78" t="s">
        <v>1087</v>
      </c>
      <c r="E828" s="78" t="s">
        <v>7046</v>
      </c>
      <c r="F828" s="78" t="str">
        <f t="shared" si="2"/>
        <v>Endinako Dywati</v>
      </c>
      <c r="G828" s="78" t="s">
        <v>1849</v>
      </c>
      <c r="H828" s="78" t="s">
        <v>7047</v>
      </c>
      <c r="I828" s="78" t="s">
        <v>111</v>
      </c>
      <c r="J828" s="78"/>
      <c r="K828" s="46"/>
      <c r="L828" s="78" t="s">
        <v>648</v>
      </c>
      <c r="M828" s="78" t="s">
        <v>206</v>
      </c>
      <c r="N828" s="78" t="s">
        <v>3</v>
      </c>
      <c r="O828" s="78" t="s">
        <v>312</v>
      </c>
      <c r="P828" s="78"/>
      <c r="Q828" s="78" t="s">
        <v>48</v>
      </c>
      <c r="R828" s="78"/>
      <c r="S828" s="46"/>
      <c r="T828" s="46"/>
      <c r="U828" s="46"/>
      <c r="V828" s="46"/>
      <c r="W828" s="78"/>
      <c r="X828" s="78"/>
      <c r="Y828" s="78"/>
      <c r="Z828" s="78"/>
      <c r="AA828" s="78"/>
      <c r="AB828" s="78"/>
      <c r="AC828" s="78"/>
      <c r="AD828" s="78"/>
      <c r="AE828" s="78"/>
      <c r="AF828" s="78"/>
      <c r="AG828" s="78"/>
      <c r="AH828" s="78"/>
      <c r="AI828" s="78"/>
      <c r="AJ828" s="78"/>
      <c r="AK828" s="78"/>
      <c r="AL828" s="78"/>
      <c r="AM828" s="78"/>
      <c r="AN828" s="78"/>
      <c r="AO828" s="79"/>
      <c r="AP828" s="79"/>
      <c r="AQ828" s="78"/>
      <c r="AR828" s="78"/>
      <c r="AS828" s="78"/>
      <c r="AT828" s="78" t="s">
        <v>117</v>
      </c>
      <c r="AU828" s="78"/>
      <c r="AV828" s="78" t="s">
        <v>117</v>
      </c>
      <c r="AW828" s="78"/>
      <c r="AX828" s="79"/>
      <c r="AY828" s="79"/>
      <c r="AZ828" s="79"/>
      <c r="BA828" s="79"/>
      <c r="BB828" s="79"/>
      <c r="BC828" s="80"/>
    </row>
    <row r="829" ht="15.75" customHeight="1">
      <c r="A829" s="46" t="s">
        <v>7048</v>
      </c>
      <c r="B829" s="78"/>
      <c r="C829" s="78">
        <v>33.0</v>
      </c>
      <c r="D829" s="78" t="s">
        <v>7049</v>
      </c>
      <c r="E829" s="78" t="s">
        <v>7050</v>
      </c>
      <c r="F829" s="78" t="str">
        <f t="shared" si="2"/>
        <v>Hlonela  Fuku</v>
      </c>
      <c r="G829" s="78" t="s">
        <v>1849</v>
      </c>
      <c r="H829" s="78" t="s">
        <v>7051</v>
      </c>
      <c r="I829" s="78" t="s">
        <v>163</v>
      </c>
      <c r="J829" s="78"/>
      <c r="K829" s="46"/>
      <c r="L829" s="78" t="s">
        <v>648</v>
      </c>
      <c r="M829" s="78" t="s">
        <v>206</v>
      </c>
      <c r="N829" s="78" t="s">
        <v>3</v>
      </c>
      <c r="O829" s="78" t="s">
        <v>1440</v>
      </c>
      <c r="P829" s="78"/>
      <c r="Q829" s="78" t="s">
        <v>48</v>
      </c>
      <c r="R829" s="78"/>
      <c r="S829" s="46"/>
      <c r="T829" s="46"/>
      <c r="U829" s="46"/>
      <c r="V829" s="46"/>
      <c r="W829" s="78"/>
      <c r="X829" s="78"/>
      <c r="Y829" s="78"/>
      <c r="Z829" s="78"/>
      <c r="AA829" s="78"/>
      <c r="AB829" s="78"/>
      <c r="AC829" s="78"/>
      <c r="AD829" s="78"/>
      <c r="AE829" s="78"/>
      <c r="AF829" s="78"/>
      <c r="AG829" s="78"/>
      <c r="AH829" s="78"/>
      <c r="AI829" s="78"/>
      <c r="AJ829" s="78"/>
      <c r="AK829" s="78"/>
      <c r="AL829" s="78"/>
      <c r="AM829" s="78"/>
      <c r="AN829" s="78"/>
      <c r="AO829" s="79"/>
      <c r="AP829" s="79"/>
      <c r="AQ829" s="78"/>
      <c r="AR829" s="78"/>
      <c r="AS829" s="78"/>
      <c r="AT829" s="78" t="s">
        <v>117</v>
      </c>
      <c r="AU829" s="78"/>
      <c r="AV829" s="78" t="s">
        <v>117</v>
      </c>
      <c r="AW829" s="78"/>
      <c r="AX829" s="79"/>
      <c r="AY829" s="79"/>
      <c r="AZ829" s="79"/>
      <c r="BA829" s="79"/>
      <c r="BB829" s="79"/>
      <c r="BC829" s="80"/>
    </row>
    <row r="830" ht="15.75" customHeight="1">
      <c r="A830" s="46" t="s">
        <v>7052</v>
      </c>
      <c r="B830" s="78"/>
      <c r="C830" s="78">
        <v>35.0</v>
      </c>
      <c r="D830" s="78" t="s">
        <v>1884</v>
      </c>
      <c r="E830" s="78" t="s">
        <v>7053</v>
      </c>
      <c r="F830" s="78" t="str">
        <f t="shared" si="2"/>
        <v>Lisakhanya Geleba</v>
      </c>
      <c r="G830" s="78" t="s">
        <v>1849</v>
      </c>
      <c r="H830" s="78" t="s">
        <v>7054</v>
      </c>
      <c r="I830" s="78" t="s">
        <v>111</v>
      </c>
      <c r="J830" s="78"/>
      <c r="K830" s="46"/>
      <c r="L830" s="78" t="s">
        <v>648</v>
      </c>
      <c r="M830" s="78" t="s">
        <v>206</v>
      </c>
      <c r="N830" s="78" t="s">
        <v>3</v>
      </c>
      <c r="O830" s="78" t="s">
        <v>362</v>
      </c>
      <c r="P830" s="78"/>
      <c r="Q830" s="78" t="s">
        <v>48</v>
      </c>
      <c r="R830" s="78" t="s">
        <v>121</v>
      </c>
      <c r="S830" s="46"/>
      <c r="T830" s="46"/>
      <c r="U830" s="46"/>
      <c r="V830" s="46"/>
      <c r="W830" s="78"/>
      <c r="X830" s="78"/>
      <c r="Y830" s="78"/>
      <c r="Z830" s="78"/>
      <c r="AA830" s="78"/>
      <c r="AB830" s="78"/>
      <c r="AC830" s="78"/>
      <c r="AD830" s="78"/>
      <c r="AE830" s="78"/>
      <c r="AF830" s="78"/>
      <c r="AG830" s="78"/>
      <c r="AH830" s="78"/>
      <c r="AI830" s="78"/>
      <c r="AJ830" s="78"/>
      <c r="AK830" s="78"/>
      <c r="AL830" s="78"/>
      <c r="AM830" s="78"/>
      <c r="AN830" s="78"/>
      <c r="AO830" s="79"/>
      <c r="AP830" s="79"/>
      <c r="AQ830" s="78"/>
      <c r="AR830" s="78"/>
      <c r="AS830" s="78"/>
      <c r="AT830" s="78" t="s">
        <v>117</v>
      </c>
      <c r="AU830" s="78"/>
      <c r="AV830" s="78" t="s">
        <v>117</v>
      </c>
      <c r="AW830" s="78"/>
      <c r="AX830" s="79"/>
      <c r="AY830" s="79"/>
      <c r="AZ830" s="79"/>
      <c r="BA830" s="79"/>
      <c r="BB830" s="79"/>
      <c r="BC830" s="80"/>
    </row>
    <row r="831" ht="15.75" customHeight="1">
      <c r="A831" s="46" t="s">
        <v>7055</v>
      </c>
      <c r="B831" s="78"/>
      <c r="C831" s="78">
        <v>35.0</v>
      </c>
      <c r="D831" s="78" t="s">
        <v>1045</v>
      </c>
      <c r="E831" s="78" t="s">
        <v>7056</v>
      </c>
      <c r="F831" s="78" t="str">
        <f t="shared" si="2"/>
        <v>Emihle Gobeleni</v>
      </c>
      <c r="G831" s="78" t="s">
        <v>1849</v>
      </c>
      <c r="H831" s="78" t="s">
        <v>7057</v>
      </c>
      <c r="I831" s="78" t="s">
        <v>111</v>
      </c>
      <c r="J831" s="78"/>
      <c r="K831" s="46"/>
      <c r="L831" s="78" t="s">
        <v>648</v>
      </c>
      <c r="M831" s="78" t="s">
        <v>206</v>
      </c>
      <c r="N831" s="78" t="s">
        <v>3</v>
      </c>
      <c r="O831" s="78" t="s">
        <v>362</v>
      </c>
      <c r="P831" s="78"/>
      <c r="Q831" s="78" t="s">
        <v>48</v>
      </c>
      <c r="R831" s="78" t="s">
        <v>121</v>
      </c>
      <c r="S831" s="46"/>
      <c r="T831" s="46"/>
      <c r="U831" s="46"/>
      <c r="V831" s="46"/>
      <c r="W831" s="78"/>
      <c r="X831" s="78"/>
      <c r="Y831" s="78"/>
      <c r="Z831" s="78"/>
      <c r="AA831" s="78"/>
      <c r="AB831" s="78"/>
      <c r="AC831" s="78"/>
      <c r="AD831" s="78"/>
      <c r="AE831" s="78"/>
      <c r="AF831" s="78"/>
      <c r="AG831" s="78"/>
      <c r="AH831" s="78"/>
      <c r="AI831" s="78"/>
      <c r="AJ831" s="78"/>
      <c r="AK831" s="78"/>
      <c r="AL831" s="78"/>
      <c r="AM831" s="78"/>
      <c r="AN831" s="78"/>
      <c r="AO831" s="79"/>
      <c r="AP831" s="79"/>
      <c r="AQ831" s="78"/>
      <c r="AR831" s="78"/>
      <c r="AS831" s="78"/>
      <c r="AT831" s="78" t="s">
        <v>117</v>
      </c>
      <c r="AU831" s="78"/>
      <c r="AV831" s="78" t="s">
        <v>117</v>
      </c>
      <c r="AW831" s="78"/>
      <c r="AX831" s="79"/>
      <c r="AY831" s="79"/>
      <c r="AZ831" s="79"/>
      <c r="BA831" s="79"/>
      <c r="BB831" s="79"/>
      <c r="BC831" s="80"/>
    </row>
    <row r="832" ht="15.75" customHeight="1">
      <c r="A832" s="46" t="s">
        <v>7058</v>
      </c>
      <c r="B832" s="78"/>
      <c r="C832" s="78">
        <v>38.0</v>
      </c>
      <c r="D832" s="78" t="s">
        <v>7059</v>
      </c>
      <c r="E832" s="78" t="s">
        <v>7060</v>
      </c>
      <c r="F832" s="78" t="str">
        <f t="shared" si="2"/>
        <v>Onica Goliath</v>
      </c>
      <c r="G832" s="78" t="s">
        <v>1849</v>
      </c>
      <c r="H832" s="78" t="s">
        <v>7061</v>
      </c>
      <c r="I832" s="78" t="s">
        <v>111</v>
      </c>
      <c r="J832" s="78"/>
      <c r="K832" s="46"/>
      <c r="L832" s="78" t="s">
        <v>648</v>
      </c>
      <c r="M832" s="78" t="s">
        <v>206</v>
      </c>
      <c r="N832" s="78" t="s">
        <v>3</v>
      </c>
      <c r="O832" s="78" t="s">
        <v>400</v>
      </c>
      <c r="P832" s="78"/>
      <c r="Q832" s="78" t="s">
        <v>48</v>
      </c>
      <c r="R832" s="78" t="s">
        <v>121</v>
      </c>
      <c r="S832" s="46"/>
      <c r="T832" s="46"/>
      <c r="U832" s="46"/>
      <c r="V832" s="46"/>
      <c r="W832" s="78"/>
      <c r="X832" s="78"/>
      <c r="Y832" s="78"/>
      <c r="Z832" s="78"/>
      <c r="AA832" s="78"/>
      <c r="AB832" s="78"/>
      <c r="AC832" s="78"/>
      <c r="AD832" s="78"/>
      <c r="AE832" s="78"/>
      <c r="AF832" s="78"/>
      <c r="AG832" s="78"/>
      <c r="AH832" s="78"/>
      <c r="AI832" s="78"/>
      <c r="AJ832" s="78"/>
      <c r="AK832" s="78"/>
      <c r="AL832" s="78"/>
      <c r="AM832" s="78"/>
      <c r="AN832" s="78"/>
      <c r="AO832" s="79"/>
      <c r="AP832" s="79"/>
      <c r="AQ832" s="78"/>
      <c r="AR832" s="78"/>
      <c r="AS832" s="78"/>
      <c r="AT832" s="78" t="s">
        <v>117</v>
      </c>
      <c r="AU832" s="78"/>
      <c r="AV832" s="78" t="s">
        <v>117</v>
      </c>
      <c r="AW832" s="78"/>
      <c r="AX832" s="79"/>
      <c r="AY832" s="79"/>
      <c r="AZ832" s="79"/>
      <c r="BA832" s="79"/>
      <c r="BB832" s="79"/>
      <c r="BC832" s="80"/>
    </row>
    <row r="833" ht="15.75" customHeight="1">
      <c r="A833" s="46" t="s">
        <v>7062</v>
      </c>
      <c r="B833" s="78"/>
      <c r="C833" s="78">
        <v>39.0</v>
      </c>
      <c r="D833" s="78" t="s">
        <v>5835</v>
      </c>
      <c r="E833" s="78" t="s">
        <v>6192</v>
      </c>
      <c r="F833" s="78" t="str">
        <f t="shared" si="2"/>
        <v>Mlamli Hani</v>
      </c>
      <c r="G833" s="78" t="s">
        <v>1849</v>
      </c>
      <c r="H833" s="78" t="s">
        <v>7063</v>
      </c>
      <c r="I833" s="78" t="s">
        <v>163</v>
      </c>
      <c r="J833" s="78"/>
      <c r="K833" s="46"/>
      <c r="L833" s="78" t="s">
        <v>648</v>
      </c>
      <c r="M833" s="78" t="s">
        <v>206</v>
      </c>
      <c r="N833" s="78" t="s">
        <v>3</v>
      </c>
      <c r="O833" s="78" t="s">
        <v>400</v>
      </c>
      <c r="P833" s="78"/>
      <c r="Q833" s="78" t="s">
        <v>48</v>
      </c>
      <c r="R833" s="78" t="s">
        <v>121</v>
      </c>
      <c r="S833" s="46"/>
      <c r="T833" s="46"/>
      <c r="U833" s="46"/>
      <c r="V833" s="46"/>
      <c r="W833" s="78"/>
      <c r="X833" s="78"/>
      <c r="Y833" s="78"/>
      <c r="Z833" s="78"/>
      <c r="AA833" s="78"/>
      <c r="AB833" s="78"/>
      <c r="AC833" s="78"/>
      <c r="AD833" s="78"/>
      <c r="AE833" s="78"/>
      <c r="AF833" s="78"/>
      <c r="AG833" s="78"/>
      <c r="AH833" s="78"/>
      <c r="AI833" s="78"/>
      <c r="AJ833" s="78"/>
      <c r="AK833" s="78"/>
      <c r="AL833" s="78"/>
      <c r="AM833" s="78"/>
      <c r="AN833" s="78"/>
      <c r="AO833" s="79"/>
      <c r="AP833" s="79"/>
      <c r="AQ833" s="78"/>
      <c r="AR833" s="78"/>
      <c r="AS833" s="78"/>
      <c r="AT833" s="78" t="s">
        <v>117</v>
      </c>
      <c r="AU833" s="78"/>
      <c r="AV833" s="78" t="s">
        <v>117</v>
      </c>
      <c r="AW833" s="78"/>
      <c r="AX833" s="79"/>
      <c r="AY833" s="79"/>
      <c r="AZ833" s="79"/>
      <c r="BA833" s="79"/>
      <c r="BB833" s="79"/>
      <c r="BC833" s="80"/>
    </row>
    <row r="834" ht="15.75" customHeight="1">
      <c r="A834" s="46" t="s">
        <v>7064</v>
      </c>
      <c r="B834" s="78"/>
      <c r="C834" s="78">
        <v>38.0</v>
      </c>
      <c r="D834" s="78" t="s">
        <v>7065</v>
      </c>
      <c r="E834" s="78" t="s">
        <v>7066</v>
      </c>
      <c r="F834" s="78" t="str">
        <f t="shared" si="2"/>
        <v>Avuma Jakuja</v>
      </c>
      <c r="G834" s="78" t="s">
        <v>1849</v>
      </c>
      <c r="H834" s="78" t="s">
        <v>7067</v>
      </c>
      <c r="I834" s="78" t="s">
        <v>111</v>
      </c>
      <c r="J834" s="78"/>
      <c r="K834" s="46"/>
      <c r="L834" s="78" t="s">
        <v>648</v>
      </c>
      <c r="M834" s="78" t="s">
        <v>206</v>
      </c>
      <c r="N834" s="78" t="s">
        <v>3</v>
      </c>
      <c r="O834" s="78" t="s">
        <v>230</v>
      </c>
      <c r="P834" s="78"/>
      <c r="Q834" s="78" t="s">
        <v>48</v>
      </c>
      <c r="R834" s="78" t="s">
        <v>121</v>
      </c>
      <c r="S834" s="46"/>
      <c r="T834" s="46"/>
      <c r="U834" s="46"/>
      <c r="V834" s="46"/>
      <c r="W834" s="78"/>
      <c r="X834" s="78"/>
      <c r="Y834" s="78"/>
      <c r="Z834" s="78"/>
      <c r="AA834" s="78"/>
      <c r="AB834" s="78"/>
      <c r="AC834" s="78"/>
      <c r="AD834" s="78"/>
      <c r="AE834" s="78"/>
      <c r="AF834" s="78"/>
      <c r="AG834" s="78"/>
      <c r="AH834" s="78"/>
      <c r="AI834" s="78"/>
      <c r="AJ834" s="78"/>
      <c r="AK834" s="78"/>
      <c r="AL834" s="78"/>
      <c r="AM834" s="78"/>
      <c r="AN834" s="78"/>
      <c r="AO834" s="79"/>
      <c r="AP834" s="79"/>
      <c r="AQ834" s="78"/>
      <c r="AR834" s="78"/>
      <c r="AS834" s="78"/>
      <c r="AT834" s="78" t="s">
        <v>117</v>
      </c>
      <c r="AU834" s="78"/>
      <c r="AV834" s="78" t="s">
        <v>117</v>
      </c>
      <c r="AW834" s="78"/>
      <c r="AX834" s="79"/>
      <c r="AY834" s="79"/>
      <c r="AZ834" s="79"/>
      <c r="BA834" s="79"/>
      <c r="BB834" s="79"/>
      <c r="BC834" s="80"/>
    </row>
    <row r="835" ht="15.75" customHeight="1">
      <c r="A835" s="46" t="s">
        <v>7068</v>
      </c>
      <c r="B835" s="78"/>
      <c r="C835" s="78">
        <v>37.0</v>
      </c>
      <c r="D835" s="78" t="s">
        <v>7069</v>
      </c>
      <c r="E835" s="78" t="s">
        <v>7070</v>
      </c>
      <c r="F835" s="78" t="str">
        <f t="shared" si="2"/>
        <v>Joy Kamangira</v>
      </c>
      <c r="G835" s="78" t="s">
        <v>1849</v>
      </c>
      <c r="H835" s="78" t="s">
        <v>7071</v>
      </c>
      <c r="I835" s="78" t="s">
        <v>163</v>
      </c>
      <c r="J835" s="78"/>
      <c r="K835" s="46"/>
      <c r="L835" s="78" t="s">
        <v>648</v>
      </c>
      <c r="M835" s="78" t="s">
        <v>206</v>
      </c>
      <c r="N835" s="78" t="s">
        <v>3</v>
      </c>
      <c r="O835" s="78" t="s">
        <v>1440</v>
      </c>
      <c r="P835" s="78"/>
      <c r="Q835" s="78" t="s">
        <v>48</v>
      </c>
      <c r="R835" s="78"/>
      <c r="S835" s="46"/>
      <c r="T835" s="46"/>
      <c r="U835" s="46"/>
      <c r="V835" s="46"/>
      <c r="W835" s="78"/>
      <c r="X835" s="78"/>
      <c r="Y835" s="78"/>
      <c r="Z835" s="78"/>
      <c r="AA835" s="78"/>
      <c r="AB835" s="78"/>
      <c r="AC835" s="78"/>
      <c r="AD835" s="78"/>
      <c r="AE835" s="78"/>
      <c r="AF835" s="78"/>
      <c r="AG835" s="78"/>
      <c r="AH835" s="78"/>
      <c r="AI835" s="78"/>
      <c r="AJ835" s="78"/>
      <c r="AK835" s="78"/>
      <c r="AL835" s="78"/>
      <c r="AM835" s="78"/>
      <c r="AN835" s="78"/>
      <c r="AO835" s="79"/>
      <c r="AP835" s="79"/>
      <c r="AQ835" s="78"/>
      <c r="AR835" s="78"/>
      <c r="AS835" s="78"/>
      <c r="AT835" s="78" t="s">
        <v>121</v>
      </c>
      <c r="AU835" s="78" t="s">
        <v>117</v>
      </c>
      <c r="AV835" s="78" t="s">
        <v>121</v>
      </c>
      <c r="AW835" s="78"/>
      <c r="AX835" s="79"/>
      <c r="AY835" s="79"/>
      <c r="AZ835" s="79"/>
      <c r="BA835" s="79"/>
      <c r="BB835" s="79"/>
      <c r="BC835" s="80"/>
    </row>
    <row r="836" ht="15.75" customHeight="1">
      <c r="A836" s="46" t="s">
        <v>7072</v>
      </c>
      <c r="B836" s="78"/>
      <c r="C836" s="78">
        <v>37.0</v>
      </c>
      <c r="D836" s="78" t="s">
        <v>2070</v>
      </c>
      <c r="E836" s="78" t="s">
        <v>2071</v>
      </c>
      <c r="F836" s="78" t="str">
        <f t="shared" si="2"/>
        <v>Lunathi Kenene</v>
      </c>
      <c r="G836" s="78" t="s">
        <v>1849</v>
      </c>
      <c r="H836" s="78" t="s">
        <v>7073</v>
      </c>
      <c r="I836" s="78" t="s">
        <v>163</v>
      </c>
      <c r="J836" s="78"/>
      <c r="K836" s="46"/>
      <c r="L836" s="78" t="s">
        <v>648</v>
      </c>
      <c r="M836" s="78" t="s">
        <v>206</v>
      </c>
      <c r="N836" s="78" t="s">
        <v>3</v>
      </c>
      <c r="O836" s="78" t="s">
        <v>175</v>
      </c>
      <c r="P836" s="78"/>
      <c r="Q836" s="78" t="s">
        <v>48</v>
      </c>
      <c r="R836" s="78"/>
      <c r="S836" s="46"/>
      <c r="T836" s="46"/>
      <c r="U836" s="46"/>
      <c r="V836" s="46"/>
      <c r="W836" s="78"/>
      <c r="X836" s="78"/>
      <c r="Y836" s="78"/>
      <c r="Z836" s="78"/>
      <c r="AA836" s="78"/>
      <c r="AB836" s="78"/>
      <c r="AC836" s="78"/>
      <c r="AD836" s="78"/>
      <c r="AE836" s="78"/>
      <c r="AF836" s="78"/>
      <c r="AG836" s="78"/>
      <c r="AH836" s="78"/>
      <c r="AI836" s="78"/>
      <c r="AJ836" s="78"/>
      <c r="AK836" s="78"/>
      <c r="AL836" s="78"/>
      <c r="AM836" s="78"/>
      <c r="AN836" s="78"/>
      <c r="AO836" s="79"/>
      <c r="AP836" s="79"/>
      <c r="AQ836" s="78"/>
      <c r="AR836" s="78"/>
      <c r="AS836" s="78"/>
      <c r="AT836" s="78" t="s">
        <v>117</v>
      </c>
      <c r="AU836" s="78" t="s">
        <v>117</v>
      </c>
      <c r="AV836" s="78" t="s">
        <v>117</v>
      </c>
      <c r="AW836" s="78"/>
      <c r="AX836" s="79"/>
      <c r="AY836" s="79"/>
      <c r="AZ836" s="79"/>
      <c r="BA836" s="79"/>
      <c r="BB836" s="79"/>
      <c r="BC836" s="80"/>
    </row>
    <row r="837" ht="15.75" customHeight="1">
      <c r="A837" s="46" t="s">
        <v>7074</v>
      </c>
      <c r="B837" s="78"/>
      <c r="C837" s="78">
        <v>43.0</v>
      </c>
      <c r="D837" s="78" t="s">
        <v>7075</v>
      </c>
      <c r="E837" s="78" t="s">
        <v>7076</v>
      </c>
      <c r="F837" s="78" t="str">
        <f t="shared" si="2"/>
        <v>Karabo Kolisang</v>
      </c>
      <c r="G837" s="78" t="s">
        <v>1849</v>
      </c>
      <c r="H837" s="78" t="s">
        <v>7077</v>
      </c>
      <c r="I837" s="78" t="s">
        <v>111</v>
      </c>
      <c r="J837" s="78"/>
      <c r="K837" s="46"/>
      <c r="L837" s="78" t="s">
        <v>648</v>
      </c>
      <c r="M837" s="78" t="s">
        <v>206</v>
      </c>
      <c r="N837" s="78" t="s">
        <v>3</v>
      </c>
      <c r="O837" s="78" t="s">
        <v>207</v>
      </c>
      <c r="P837" s="78"/>
      <c r="Q837" s="78" t="s">
        <v>48</v>
      </c>
      <c r="R837" s="78" t="s">
        <v>121</v>
      </c>
      <c r="S837" s="46"/>
      <c r="T837" s="46"/>
      <c r="U837" s="46"/>
      <c r="V837" s="46"/>
      <c r="W837" s="78"/>
      <c r="X837" s="78"/>
      <c r="Y837" s="78"/>
      <c r="Z837" s="78"/>
      <c r="AA837" s="78"/>
      <c r="AB837" s="78"/>
      <c r="AC837" s="78"/>
      <c r="AD837" s="78"/>
      <c r="AE837" s="78"/>
      <c r="AF837" s="78"/>
      <c r="AG837" s="78"/>
      <c r="AH837" s="78"/>
      <c r="AI837" s="78"/>
      <c r="AJ837" s="78"/>
      <c r="AK837" s="78"/>
      <c r="AL837" s="78"/>
      <c r="AM837" s="78"/>
      <c r="AN837" s="78"/>
      <c r="AO837" s="79"/>
      <c r="AP837" s="79"/>
      <c r="AQ837" s="78"/>
      <c r="AR837" s="78"/>
      <c r="AS837" s="78"/>
      <c r="AT837" s="78" t="s">
        <v>117</v>
      </c>
      <c r="AU837" s="78" t="s">
        <v>117</v>
      </c>
      <c r="AV837" s="78" t="s">
        <v>117</v>
      </c>
      <c r="AW837" s="78"/>
      <c r="AX837" s="79"/>
      <c r="AY837" s="79"/>
      <c r="AZ837" s="79"/>
      <c r="BA837" s="79"/>
      <c r="BB837" s="79"/>
      <c r="BC837" s="80"/>
    </row>
    <row r="838" ht="15.75" customHeight="1">
      <c r="A838" s="46" t="s">
        <v>7078</v>
      </c>
      <c r="B838" s="78"/>
      <c r="C838" s="78">
        <v>37.0</v>
      </c>
      <c r="D838" s="78" t="s">
        <v>7079</v>
      </c>
      <c r="E838" s="78" t="s">
        <v>7080</v>
      </c>
      <c r="F838" s="78" t="str">
        <f t="shared" si="2"/>
        <v>Vuyiseka Maleke</v>
      </c>
      <c r="G838" s="78" t="s">
        <v>1849</v>
      </c>
      <c r="H838" s="78" t="s">
        <v>7081</v>
      </c>
      <c r="I838" s="78" t="s">
        <v>111</v>
      </c>
      <c r="J838" s="78"/>
      <c r="K838" s="46"/>
      <c r="L838" s="78" t="s">
        <v>648</v>
      </c>
      <c r="M838" s="78" t="s">
        <v>206</v>
      </c>
      <c r="N838" s="78" t="s">
        <v>3</v>
      </c>
      <c r="O838" s="78" t="s">
        <v>175</v>
      </c>
      <c r="P838" s="78"/>
      <c r="Q838" s="78" t="s">
        <v>48</v>
      </c>
      <c r="R838" s="78"/>
      <c r="S838" s="46"/>
      <c r="T838" s="46"/>
      <c r="U838" s="46"/>
      <c r="V838" s="46"/>
      <c r="W838" s="78"/>
      <c r="X838" s="78"/>
      <c r="Y838" s="78"/>
      <c r="Z838" s="78"/>
      <c r="AA838" s="78"/>
      <c r="AB838" s="78"/>
      <c r="AC838" s="78"/>
      <c r="AD838" s="78"/>
      <c r="AE838" s="78"/>
      <c r="AF838" s="78"/>
      <c r="AG838" s="78"/>
      <c r="AH838" s="78"/>
      <c r="AI838" s="78"/>
      <c r="AJ838" s="78"/>
      <c r="AK838" s="78"/>
      <c r="AL838" s="78"/>
      <c r="AM838" s="78"/>
      <c r="AN838" s="78"/>
      <c r="AO838" s="79"/>
      <c r="AP838" s="79"/>
      <c r="AQ838" s="78"/>
      <c r="AR838" s="78"/>
      <c r="AS838" s="78"/>
      <c r="AT838" s="78" t="s">
        <v>117</v>
      </c>
      <c r="AU838" s="78" t="s">
        <v>117</v>
      </c>
      <c r="AV838" s="78" t="s">
        <v>117</v>
      </c>
      <c r="AW838" s="78"/>
      <c r="AX838" s="79"/>
      <c r="AY838" s="79"/>
      <c r="AZ838" s="79"/>
      <c r="BA838" s="79"/>
      <c r="BB838" s="79"/>
      <c r="BC838" s="80"/>
    </row>
    <row r="839" ht="15.75" customHeight="1">
      <c r="A839" s="46" t="s">
        <v>7082</v>
      </c>
      <c r="B839" s="78"/>
      <c r="C839" s="78">
        <v>38.0</v>
      </c>
      <c r="D839" s="78" t="s">
        <v>7083</v>
      </c>
      <c r="E839" s="78" t="s">
        <v>3184</v>
      </c>
      <c r="F839" s="78" t="str">
        <f t="shared" si="2"/>
        <v>Siphosethu Rigna Mali</v>
      </c>
      <c r="G839" s="78" t="s">
        <v>1849</v>
      </c>
      <c r="H839" s="78" t="s">
        <v>7084</v>
      </c>
      <c r="I839" s="78" t="s">
        <v>111</v>
      </c>
      <c r="J839" s="78"/>
      <c r="K839" s="46"/>
      <c r="L839" s="78" t="s">
        <v>648</v>
      </c>
      <c r="M839" s="78" t="s">
        <v>206</v>
      </c>
      <c r="N839" s="78" t="s">
        <v>3</v>
      </c>
      <c r="O839" s="78" t="s">
        <v>175</v>
      </c>
      <c r="P839" s="78"/>
      <c r="Q839" s="78" t="s">
        <v>48</v>
      </c>
      <c r="R839" s="78"/>
      <c r="S839" s="46"/>
      <c r="T839" s="46"/>
      <c r="U839" s="46"/>
      <c r="V839" s="46"/>
      <c r="W839" s="78"/>
      <c r="X839" s="78"/>
      <c r="Y839" s="78"/>
      <c r="Z839" s="78"/>
      <c r="AA839" s="78"/>
      <c r="AB839" s="78"/>
      <c r="AC839" s="78"/>
      <c r="AD839" s="78"/>
      <c r="AE839" s="78"/>
      <c r="AF839" s="78"/>
      <c r="AG839" s="78"/>
      <c r="AH839" s="78"/>
      <c r="AI839" s="78"/>
      <c r="AJ839" s="78"/>
      <c r="AK839" s="78"/>
      <c r="AL839" s="78"/>
      <c r="AM839" s="78"/>
      <c r="AN839" s="78"/>
      <c r="AO839" s="79"/>
      <c r="AP839" s="79"/>
      <c r="AQ839" s="78"/>
      <c r="AR839" s="78"/>
      <c r="AS839" s="78"/>
      <c r="AT839" s="78" t="s">
        <v>117</v>
      </c>
      <c r="AU839" s="78" t="s">
        <v>117</v>
      </c>
      <c r="AV839" s="78" t="s">
        <v>117</v>
      </c>
      <c r="AW839" s="78"/>
      <c r="AX839" s="79"/>
      <c r="AY839" s="79"/>
      <c r="AZ839" s="79"/>
      <c r="BA839" s="79"/>
      <c r="BB839" s="79"/>
      <c r="BC839" s="80"/>
    </row>
    <row r="840" ht="15.75" customHeight="1">
      <c r="A840" s="46" t="s">
        <v>7085</v>
      </c>
      <c r="B840" s="78"/>
      <c r="C840" s="78">
        <v>37.0</v>
      </c>
      <c r="D840" s="78" t="s">
        <v>1884</v>
      </c>
      <c r="E840" s="78" t="s">
        <v>7086</v>
      </c>
      <c r="F840" s="78" t="str">
        <f t="shared" si="2"/>
        <v>Lisakhanya Malo</v>
      </c>
      <c r="G840" s="78" t="s">
        <v>1849</v>
      </c>
      <c r="H840" s="78" t="s">
        <v>7087</v>
      </c>
      <c r="I840" s="78" t="s">
        <v>111</v>
      </c>
      <c r="J840" s="78"/>
      <c r="K840" s="46"/>
      <c r="L840" s="78" t="s">
        <v>648</v>
      </c>
      <c r="M840" s="78" t="s">
        <v>206</v>
      </c>
      <c r="N840" s="78" t="s">
        <v>3</v>
      </c>
      <c r="O840" s="78" t="s">
        <v>1440</v>
      </c>
      <c r="P840" s="78"/>
      <c r="Q840" s="78" t="s">
        <v>48</v>
      </c>
      <c r="R840" s="78"/>
      <c r="S840" s="46"/>
      <c r="T840" s="46"/>
      <c r="U840" s="46"/>
      <c r="V840" s="46"/>
      <c r="W840" s="78"/>
      <c r="X840" s="78"/>
      <c r="Y840" s="78"/>
      <c r="Z840" s="78"/>
      <c r="AA840" s="78"/>
      <c r="AB840" s="78"/>
      <c r="AC840" s="78"/>
      <c r="AD840" s="78"/>
      <c r="AE840" s="78"/>
      <c r="AF840" s="78"/>
      <c r="AG840" s="78"/>
      <c r="AH840" s="78"/>
      <c r="AI840" s="78"/>
      <c r="AJ840" s="78"/>
      <c r="AK840" s="78"/>
      <c r="AL840" s="78"/>
      <c r="AM840" s="78"/>
      <c r="AN840" s="78"/>
      <c r="AO840" s="79"/>
      <c r="AP840" s="79"/>
      <c r="AQ840" s="78"/>
      <c r="AR840" s="78"/>
      <c r="AS840" s="78"/>
      <c r="AT840" s="78" t="s">
        <v>117</v>
      </c>
      <c r="AU840" s="78" t="s">
        <v>117</v>
      </c>
      <c r="AV840" s="78" t="s">
        <v>117</v>
      </c>
      <c r="AW840" s="78"/>
      <c r="AX840" s="79"/>
      <c r="AY840" s="79"/>
      <c r="AZ840" s="79"/>
      <c r="BA840" s="79"/>
      <c r="BB840" s="79"/>
      <c r="BC840" s="80"/>
    </row>
    <row r="841" ht="15.75" customHeight="1">
      <c r="A841" s="46" t="s">
        <v>7088</v>
      </c>
      <c r="B841" s="78"/>
      <c r="C841" s="78">
        <v>40.0</v>
      </c>
      <c r="D841" s="78" t="s">
        <v>5702</v>
      </c>
      <c r="E841" s="78" t="s">
        <v>7089</v>
      </c>
      <c r="F841" s="78" t="str">
        <f t="shared" si="2"/>
        <v>Esona Mbolompo</v>
      </c>
      <c r="G841" s="78" t="s">
        <v>1849</v>
      </c>
      <c r="H841" s="78" t="s">
        <v>7090</v>
      </c>
      <c r="I841" s="78" t="s">
        <v>111</v>
      </c>
      <c r="J841" s="78"/>
      <c r="K841" s="46"/>
      <c r="L841" s="78" t="s">
        <v>648</v>
      </c>
      <c r="M841" s="78" t="s">
        <v>206</v>
      </c>
      <c r="N841" s="78" t="s">
        <v>3</v>
      </c>
      <c r="O841" s="78" t="s">
        <v>1440</v>
      </c>
      <c r="P841" s="78"/>
      <c r="Q841" s="78" t="s">
        <v>48</v>
      </c>
      <c r="R841" s="78"/>
      <c r="S841" s="46"/>
      <c r="T841" s="46"/>
      <c r="U841" s="46"/>
      <c r="V841" s="46"/>
      <c r="W841" s="78"/>
      <c r="X841" s="78"/>
      <c r="Y841" s="78"/>
      <c r="Z841" s="78"/>
      <c r="AA841" s="78"/>
      <c r="AB841" s="78"/>
      <c r="AC841" s="78"/>
      <c r="AD841" s="78"/>
      <c r="AE841" s="78"/>
      <c r="AF841" s="78"/>
      <c r="AG841" s="78"/>
      <c r="AH841" s="78"/>
      <c r="AI841" s="78"/>
      <c r="AJ841" s="78"/>
      <c r="AK841" s="78"/>
      <c r="AL841" s="78"/>
      <c r="AM841" s="78"/>
      <c r="AN841" s="78"/>
      <c r="AO841" s="79"/>
      <c r="AP841" s="79"/>
      <c r="AQ841" s="78"/>
      <c r="AR841" s="78"/>
      <c r="AS841" s="78"/>
      <c r="AT841" s="78" t="s">
        <v>117</v>
      </c>
      <c r="AU841" s="78" t="s">
        <v>117</v>
      </c>
      <c r="AV841" s="78" t="s">
        <v>117</v>
      </c>
      <c r="AW841" s="78"/>
      <c r="AX841" s="79"/>
      <c r="AY841" s="79"/>
      <c r="AZ841" s="79"/>
      <c r="BA841" s="79"/>
      <c r="BB841" s="79"/>
      <c r="BC841" s="80"/>
    </row>
    <row r="842" ht="15.75" customHeight="1">
      <c r="A842" s="46" t="s">
        <v>7091</v>
      </c>
      <c r="B842" s="78"/>
      <c r="C842" s="78">
        <v>35.0</v>
      </c>
      <c r="D842" s="78" t="s">
        <v>3596</v>
      </c>
      <c r="E842" s="78" t="s">
        <v>7092</v>
      </c>
      <c r="F842" s="78" t="str">
        <f t="shared" si="2"/>
        <v>Yolanda Mboniswa</v>
      </c>
      <c r="G842" s="78" t="s">
        <v>1849</v>
      </c>
      <c r="H842" s="78" t="s">
        <v>7093</v>
      </c>
      <c r="I842" s="78" t="s">
        <v>111</v>
      </c>
      <c r="J842" s="78"/>
      <c r="K842" s="46"/>
      <c r="L842" s="78" t="s">
        <v>648</v>
      </c>
      <c r="M842" s="78" t="s">
        <v>206</v>
      </c>
      <c r="N842" s="78" t="s">
        <v>3</v>
      </c>
      <c r="O842" s="78" t="s">
        <v>400</v>
      </c>
      <c r="P842" s="78"/>
      <c r="Q842" s="78" t="s">
        <v>48</v>
      </c>
      <c r="R842" s="78" t="s">
        <v>121</v>
      </c>
      <c r="S842" s="46"/>
      <c r="T842" s="46"/>
      <c r="U842" s="46"/>
      <c r="V842" s="46"/>
      <c r="W842" s="78"/>
      <c r="X842" s="78"/>
      <c r="Y842" s="78"/>
      <c r="Z842" s="78"/>
      <c r="AA842" s="78"/>
      <c r="AB842" s="78"/>
      <c r="AC842" s="78"/>
      <c r="AD842" s="78"/>
      <c r="AE842" s="78"/>
      <c r="AF842" s="78"/>
      <c r="AG842" s="78"/>
      <c r="AH842" s="78"/>
      <c r="AI842" s="78"/>
      <c r="AJ842" s="78"/>
      <c r="AK842" s="78"/>
      <c r="AL842" s="78"/>
      <c r="AM842" s="78"/>
      <c r="AN842" s="78"/>
      <c r="AO842" s="79"/>
      <c r="AP842" s="79"/>
      <c r="AQ842" s="78"/>
      <c r="AR842" s="78"/>
      <c r="AS842" s="78"/>
      <c r="AT842" s="78" t="s">
        <v>117</v>
      </c>
      <c r="AU842" s="78" t="s">
        <v>117</v>
      </c>
      <c r="AV842" s="78" t="s">
        <v>117</v>
      </c>
      <c r="AW842" s="78"/>
      <c r="AX842" s="79"/>
      <c r="AY842" s="79"/>
      <c r="AZ842" s="79"/>
      <c r="BA842" s="79"/>
      <c r="BB842" s="79"/>
      <c r="BC842" s="80"/>
    </row>
    <row r="843" ht="15.75" customHeight="1">
      <c r="A843" s="46" t="s">
        <v>7094</v>
      </c>
      <c r="B843" s="78"/>
      <c r="C843" s="78">
        <v>38.0</v>
      </c>
      <c r="D843" s="78" t="s">
        <v>7095</v>
      </c>
      <c r="E843" s="78" t="s">
        <v>7096</v>
      </c>
      <c r="F843" s="78" t="str">
        <f t="shared" si="2"/>
        <v>Lisa Menziwa</v>
      </c>
      <c r="G843" s="78" t="s">
        <v>1849</v>
      </c>
      <c r="H843" s="78" t="s">
        <v>7097</v>
      </c>
      <c r="I843" s="78" t="s">
        <v>111</v>
      </c>
      <c r="J843" s="78"/>
      <c r="K843" s="46"/>
      <c r="L843" s="78" t="s">
        <v>648</v>
      </c>
      <c r="M843" s="78" t="s">
        <v>206</v>
      </c>
      <c r="N843" s="78" t="s">
        <v>3</v>
      </c>
      <c r="O843" s="78" t="s">
        <v>400</v>
      </c>
      <c r="P843" s="78"/>
      <c r="Q843" s="78" t="s">
        <v>48</v>
      </c>
      <c r="R843" s="78" t="s">
        <v>121</v>
      </c>
      <c r="S843" s="46"/>
      <c r="T843" s="46"/>
      <c r="U843" s="46"/>
      <c r="V843" s="46"/>
      <c r="W843" s="78"/>
      <c r="X843" s="78"/>
      <c r="Y843" s="78"/>
      <c r="Z843" s="78"/>
      <c r="AA843" s="78"/>
      <c r="AB843" s="78"/>
      <c r="AC843" s="78"/>
      <c r="AD843" s="78"/>
      <c r="AE843" s="78"/>
      <c r="AF843" s="78"/>
      <c r="AG843" s="78"/>
      <c r="AH843" s="78"/>
      <c r="AI843" s="78"/>
      <c r="AJ843" s="78"/>
      <c r="AK843" s="78"/>
      <c r="AL843" s="78"/>
      <c r="AM843" s="78"/>
      <c r="AN843" s="78"/>
      <c r="AO843" s="79"/>
      <c r="AP843" s="79"/>
      <c r="AQ843" s="78"/>
      <c r="AR843" s="78"/>
      <c r="AS843" s="78"/>
      <c r="AT843" s="78" t="s">
        <v>117</v>
      </c>
      <c r="AU843" s="78" t="s">
        <v>117</v>
      </c>
      <c r="AV843" s="78" t="s">
        <v>117</v>
      </c>
      <c r="AW843" s="78"/>
      <c r="AX843" s="79"/>
      <c r="AY843" s="79"/>
      <c r="AZ843" s="79"/>
      <c r="BA843" s="79"/>
      <c r="BB843" s="79"/>
      <c r="BC843" s="80"/>
    </row>
    <row r="844" ht="15.75" customHeight="1">
      <c r="A844" s="46" t="s">
        <v>7098</v>
      </c>
      <c r="B844" s="78"/>
      <c r="C844" s="78">
        <v>38.0</v>
      </c>
      <c r="D844" s="78" t="s">
        <v>1393</v>
      </c>
      <c r="E844" s="78" t="s">
        <v>7099</v>
      </c>
      <c r="F844" s="78" t="str">
        <f t="shared" si="2"/>
        <v>Iviwe Montso</v>
      </c>
      <c r="G844" s="78" t="s">
        <v>1849</v>
      </c>
      <c r="H844" s="78" t="s">
        <v>7100</v>
      </c>
      <c r="I844" s="78" t="s">
        <v>111</v>
      </c>
      <c r="J844" s="78"/>
      <c r="K844" s="46"/>
      <c r="L844" s="78" t="s">
        <v>648</v>
      </c>
      <c r="M844" s="78" t="s">
        <v>206</v>
      </c>
      <c r="N844" s="78" t="s">
        <v>3</v>
      </c>
      <c r="O844" s="78" t="s">
        <v>312</v>
      </c>
      <c r="P844" s="78"/>
      <c r="Q844" s="78" t="s">
        <v>48</v>
      </c>
      <c r="R844" s="78"/>
      <c r="S844" s="46"/>
      <c r="T844" s="46"/>
      <c r="U844" s="46"/>
      <c r="V844" s="46"/>
      <c r="W844" s="78"/>
      <c r="X844" s="78"/>
      <c r="Y844" s="78"/>
      <c r="Z844" s="78"/>
      <c r="AA844" s="78"/>
      <c r="AB844" s="78"/>
      <c r="AC844" s="78"/>
      <c r="AD844" s="78"/>
      <c r="AE844" s="78"/>
      <c r="AF844" s="78"/>
      <c r="AG844" s="78"/>
      <c r="AH844" s="78"/>
      <c r="AI844" s="78"/>
      <c r="AJ844" s="78"/>
      <c r="AK844" s="78"/>
      <c r="AL844" s="78"/>
      <c r="AM844" s="78"/>
      <c r="AN844" s="78"/>
      <c r="AO844" s="79"/>
      <c r="AP844" s="79"/>
      <c r="AQ844" s="78"/>
      <c r="AR844" s="78"/>
      <c r="AS844" s="78"/>
      <c r="AT844" s="78" t="s">
        <v>117</v>
      </c>
      <c r="AU844" s="78" t="s">
        <v>117</v>
      </c>
      <c r="AV844" s="78" t="s">
        <v>117</v>
      </c>
      <c r="AW844" s="78"/>
      <c r="AX844" s="79"/>
      <c r="AY844" s="79"/>
      <c r="AZ844" s="79"/>
      <c r="BA844" s="79"/>
      <c r="BB844" s="79"/>
      <c r="BC844" s="80"/>
    </row>
    <row r="845" ht="15.75" customHeight="1">
      <c r="A845" s="46" t="s">
        <v>7101</v>
      </c>
      <c r="B845" s="78"/>
      <c r="C845" s="78">
        <v>37.0</v>
      </c>
      <c r="D845" s="78" t="s">
        <v>1774</v>
      </c>
      <c r="E845" s="78" t="s">
        <v>7102</v>
      </c>
      <c r="F845" s="78" t="str">
        <f t="shared" si="2"/>
        <v>Lilitha Bushula</v>
      </c>
      <c r="G845" s="78" t="s">
        <v>1849</v>
      </c>
      <c r="H845" s="78" t="s">
        <v>7103</v>
      </c>
      <c r="I845" s="78" t="s">
        <v>111</v>
      </c>
      <c r="J845" s="81">
        <v>39513.0</v>
      </c>
      <c r="K845" s="46" t="s">
        <v>7104</v>
      </c>
      <c r="L845" s="78" t="s">
        <v>1014</v>
      </c>
      <c r="M845" s="78" t="s">
        <v>165</v>
      </c>
      <c r="N845" s="78" t="s">
        <v>42</v>
      </c>
      <c r="O845" s="78" t="s">
        <v>948</v>
      </c>
      <c r="P845" s="78"/>
      <c r="Q845" s="78" t="s">
        <v>50</v>
      </c>
      <c r="R845" s="78" t="s">
        <v>121</v>
      </c>
      <c r="S845" s="46"/>
      <c r="T845" s="46" t="s">
        <v>7105</v>
      </c>
      <c r="U845" s="46"/>
      <c r="V845" s="46" t="s">
        <v>7106</v>
      </c>
      <c r="W845" s="78" t="s">
        <v>7107</v>
      </c>
      <c r="X845" s="78" t="s">
        <v>117</v>
      </c>
      <c r="Y845" s="78" t="s">
        <v>117</v>
      </c>
      <c r="Z845" s="78" t="s">
        <v>117</v>
      </c>
      <c r="AA845" s="78" t="s">
        <v>117</v>
      </c>
      <c r="AB845" s="78">
        <v>4.0</v>
      </c>
      <c r="AC845" s="78" t="s">
        <v>121</v>
      </c>
      <c r="AD845" s="78"/>
      <c r="AE845" s="78" t="s">
        <v>117</v>
      </c>
      <c r="AF845" s="78" t="s">
        <v>7108</v>
      </c>
      <c r="AG845" s="78" t="s">
        <v>121</v>
      </c>
      <c r="AH845" s="78"/>
      <c r="AI845" s="78" t="s">
        <v>121</v>
      </c>
      <c r="AJ845" s="78" t="s">
        <v>117</v>
      </c>
      <c r="AK845" s="78" t="s">
        <v>117</v>
      </c>
      <c r="AL845" s="78" t="s">
        <v>137</v>
      </c>
      <c r="AM845" s="78" t="s">
        <v>138</v>
      </c>
      <c r="AN845" s="78" t="s">
        <v>117</v>
      </c>
      <c r="AO845" s="78" t="s">
        <v>7109</v>
      </c>
      <c r="AP845" s="79"/>
      <c r="AQ845" s="78" t="s">
        <v>405</v>
      </c>
      <c r="AR845" s="78" t="s">
        <v>1447</v>
      </c>
      <c r="AS845" s="78" t="s">
        <v>1465</v>
      </c>
      <c r="AT845" s="78" t="s">
        <v>117</v>
      </c>
      <c r="AU845" s="78"/>
      <c r="AV845" s="78" t="s">
        <v>117</v>
      </c>
      <c r="AW845" s="78"/>
      <c r="AX845" s="79"/>
      <c r="AY845" s="79"/>
      <c r="AZ845" s="79"/>
      <c r="BA845" s="79"/>
      <c r="BB845" s="79"/>
      <c r="BC845" s="80"/>
    </row>
    <row r="846" ht="15.75" customHeight="1">
      <c r="A846" s="46" t="s">
        <v>7110</v>
      </c>
      <c r="B846" s="78"/>
      <c r="C846" s="78">
        <v>40.0</v>
      </c>
      <c r="D846" s="78" t="s">
        <v>2891</v>
      </c>
      <c r="E846" s="78" t="s">
        <v>7111</v>
      </c>
      <c r="F846" s="78" t="str">
        <f t="shared" si="2"/>
        <v>Silindokuhle Ngcolomba</v>
      </c>
      <c r="G846" s="78" t="s">
        <v>1849</v>
      </c>
      <c r="H846" s="78" t="s">
        <v>7112</v>
      </c>
      <c r="I846" s="78" t="s">
        <v>163</v>
      </c>
      <c r="J846" s="78"/>
      <c r="K846" s="46"/>
      <c r="L846" s="78" t="s">
        <v>648</v>
      </c>
      <c r="M846" s="78" t="s">
        <v>206</v>
      </c>
      <c r="N846" s="78" t="s">
        <v>3</v>
      </c>
      <c r="O846" s="78" t="s">
        <v>312</v>
      </c>
      <c r="P846" s="78"/>
      <c r="Q846" s="78" t="s">
        <v>48</v>
      </c>
      <c r="R846" s="78"/>
      <c r="S846" s="46"/>
      <c r="T846" s="46"/>
      <c r="U846" s="46"/>
      <c r="V846" s="46"/>
      <c r="W846" s="78"/>
      <c r="X846" s="78"/>
      <c r="Y846" s="78"/>
      <c r="Z846" s="78"/>
      <c r="AA846" s="78"/>
      <c r="AB846" s="78"/>
      <c r="AC846" s="78"/>
      <c r="AD846" s="78"/>
      <c r="AE846" s="78"/>
      <c r="AF846" s="78"/>
      <c r="AG846" s="78"/>
      <c r="AH846" s="78"/>
      <c r="AI846" s="78"/>
      <c r="AJ846" s="78"/>
      <c r="AK846" s="78"/>
      <c r="AL846" s="78"/>
      <c r="AM846" s="78"/>
      <c r="AN846" s="78"/>
      <c r="AO846" s="79"/>
      <c r="AP846" s="79"/>
      <c r="AQ846" s="78"/>
      <c r="AR846" s="78"/>
      <c r="AS846" s="78"/>
      <c r="AT846" s="78" t="s">
        <v>117</v>
      </c>
      <c r="AU846" s="78" t="s">
        <v>117</v>
      </c>
      <c r="AV846" s="78" t="s">
        <v>117</v>
      </c>
      <c r="AW846" s="78"/>
      <c r="AX846" s="79"/>
      <c r="AY846" s="79"/>
      <c r="AZ846" s="79"/>
      <c r="BA846" s="79"/>
      <c r="BB846" s="79"/>
      <c r="BC846" s="80"/>
    </row>
    <row r="847" ht="15.75" customHeight="1">
      <c r="A847" s="46" t="s">
        <v>7113</v>
      </c>
      <c r="B847" s="78"/>
      <c r="C847" s="78">
        <v>43.0</v>
      </c>
      <c r="D847" s="78" t="s">
        <v>7114</v>
      </c>
      <c r="E847" s="78" t="s">
        <v>2162</v>
      </c>
      <c r="F847" s="78" t="str">
        <f t="shared" si="2"/>
        <v>Mbali Aluta Ndesi</v>
      </c>
      <c r="G847" s="78" t="s">
        <v>1849</v>
      </c>
      <c r="H847" s="78" t="s">
        <v>7115</v>
      </c>
      <c r="I847" s="78" t="s">
        <v>111</v>
      </c>
      <c r="J847" s="78"/>
      <c r="K847" s="46"/>
      <c r="L847" s="78" t="s">
        <v>648</v>
      </c>
      <c r="M847" s="78" t="s">
        <v>206</v>
      </c>
      <c r="N847" s="78" t="s">
        <v>3</v>
      </c>
      <c r="O847" s="78" t="s">
        <v>175</v>
      </c>
      <c r="P847" s="78"/>
      <c r="Q847" s="78" t="s">
        <v>48</v>
      </c>
      <c r="R847" s="78"/>
      <c r="S847" s="46"/>
      <c r="T847" s="46"/>
      <c r="U847" s="46"/>
      <c r="V847" s="46"/>
      <c r="W847" s="78"/>
      <c r="X847" s="78"/>
      <c r="Y847" s="78"/>
      <c r="Z847" s="78"/>
      <c r="AA847" s="78"/>
      <c r="AB847" s="78"/>
      <c r="AC847" s="78"/>
      <c r="AD847" s="78"/>
      <c r="AE847" s="78"/>
      <c r="AF847" s="78"/>
      <c r="AG847" s="78"/>
      <c r="AH847" s="78"/>
      <c r="AI847" s="78"/>
      <c r="AJ847" s="78"/>
      <c r="AK847" s="78"/>
      <c r="AL847" s="78"/>
      <c r="AM847" s="78"/>
      <c r="AN847" s="78"/>
      <c r="AO847" s="79"/>
      <c r="AP847" s="79"/>
      <c r="AQ847" s="78"/>
      <c r="AR847" s="78"/>
      <c r="AS847" s="78"/>
      <c r="AT847" s="78" t="s">
        <v>117</v>
      </c>
      <c r="AU847" s="78" t="s">
        <v>117</v>
      </c>
      <c r="AV847" s="78" t="s">
        <v>121</v>
      </c>
      <c r="AW847" s="78"/>
      <c r="AX847" s="79"/>
      <c r="AY847" s="79"/>
      <c r="AZ847" s="79"/>
      <c r="BA847" s="79"/>
      <c r="BB847" s="79"/>
      <c r="BC847" s="80"/>
    </row>
    <row r="848" ht="15.75" customHeight="1">
      <c r="A848" s="46" t="s">
        <v>7116</v>
      </c>
      <c r="B848" s="78"/>
      <c r="C848" s="78">
        <v>44.0</v>
      </c>
      <c r="D848" s="78" t="s">
        <v>7117</v>
      </c>
      <c r="E848" s="78" t="s">
        <v>7118</v>
      </c>
      <c r="F848" s="78" t="str">
        <f t="shared" si="2"/>
        <v>Ayabulela  Ngqusa</v>
      </c>
      <c r="G848" s="78" t="s">
        <v>1849</v>
      </c>
      <c r="H848" s="78" t="s">
        <v>7119</v>
      </c>
      <c r="I848" s="78" t="s">
        <v>163</v>
      </c>
      <c r="J848" s="78"/>
      <c r="K848" s="46"/>
      <c r="L848" s="78" t="s">
        <v>648</v>
      </c>
      <c r="M848" s="78" t="s">
        <v>206</v>
      </c>
      <c r="N848" s="78" t="s">
        <v>3</v>
      </c>
      <c r="O848" s="78" t="s">
        <v>400</v>
      </c>
      <c r="P848" s="78"/>
      <c r="Q848" s="78" t="s">
        <v>48</v>
      </c>
      <c r="R848" s="78" t="s">
        <v>121</v>
      </c>
      <c r="S848" s="46"/>
      <c r="T848" s="46"/>
      <c r="U848" s="46"/>
      <c r="V848" s="46"/>
      <c r="W848" s="78"/>
      <c r="X848" s="78"/>
      <c r="Y848" s="78"/>
      <c r="Z848" s="78"/>
      <c r="AA848" s="78"/>
      <c r="AB848" s="78"/>
      <c r="AC848" s="78"/>
      <c r="AD848" s="78"/>
      <c r="AE848" s="78"/>
      <c r="AF848" s="78"/>
      <c r="AG848" s="78"/>
      <c r="AH848" s="78"/>
      <c r="AI848" s="78"/>
      <c r="AJ848" s="78"/>
      <c r="AK848" s="78"/>
      <c r="AL848" s="78"/>
      <c r="AM848" s="78"/>
      <c r="AN848" s="78"/>
      <c r="AO848" s="79"/>
      <c r="AP848" s="79"/>
      <c r="AQ848" s="78"/>
      <c r="AR848" s="78"/>
      <c r="AS848" s="78"/>
      <c r="AT848" s="78" t="s">
        <v>117</v>
      </c>
      <c r="AU848" s="78" t="s">
        <v>117</v>
      </c>
      <c r="AV848" s="78" t="s">
        <v>117</v>
      </c>
      <c r="AW848" s="78"/>
      <c r="AX848" s="79"/>
      <c r="AY848" s="79"/>
      <c r="AZ848" s="79"/>
      <c r="BA848" s="79"/>
      <c r="BB848" s="79"/>
      <c r="BC848" s="80"/>
    </row>
    <row r="849" ht="15.75" customHeight="1">
      <c r="A849" s="46" t="s">
        <v>7120</v>
      </c>
      <c r="B849" s="78"/>
      <c r="C849" s="78">
        <v>39.0</v>
      </c>
      <c r="D849" s="78" t="s">
        <v>1387</v>
      </c>
      <c r="E849" s="78" t="s">
        <v>7121</v>
      </c>
      <c r="F849" s="78" t="str">
        <f t="shared" si="2"/>
        <v>Ithandile Ngcoza</v>
      </c>
      <c r="G849" s="78" t="s">
        <v>1849</v>
      </c>
      <c r="H849" s="78" t="s">
        <v>7122</v>
      </c>
      <c r="I849" s="78" t="s">
        <v>111</v>
      </c>
      <c r="J849" s="78"/>
      <c r="K849" s="46"/>
      <c r="L849" s="78" t="s">
        <v>648</v>
      </c>
      <c r="M849" s="78" t="s">
        <v>206</v>
      </c>
      <c r="N849" s="78" t="s">
        <v>3</v>
      </c>
      <c r="O849" s="78" t="s">
        <v>312</v>
      </c>
      <c r="P849" s="78"/>
      <c r="Q849" s="78" t="s">
        <v>48</v>
      </c>
      <c r="R849" s="78"/>
      <c r="S849" s="46"/>
      <c r="T849" s="46"/>
      <c r="U849" s="46"/>
      <c r="V849" s="46"/>
      <c r="W849" s="78"/>
      <c r="X849" s="78"/>
      <c r="Y849" s="78"/>
      <c r="Z849" s="78"/>
      <c r="AA849" s="78"/>
      <c r="AB849" s="78"/>
      <c r="AC849" s="78"/>
      <c r="AD849" s="78"/>
      <c r="AE849" s="78"/>
      <c r="AF849" s="78"/>
      <c r="AG849" s="78"/>
      <c r="AH849" s="78"/>
      <c r="AI849" s="78"/>
      <c r="AJ849" s="78"/>
      <c r="AK849" s="78"/>
      <c r="AL849" s="78"/>
      <c r="AM849" s="78"/>
      <c r="AN849" s="78"/>
      <c r="AO849" s="79"/>
      <c r="AP849" s="79"/>
      <c r="AQ849" s="78"/>
      <c r="AR849" s="78"/>
      <c r="AS849" s="78"/>
      <c r="AT849" s="78" t="s">
        <v>121</v>
      </c>
      <c r="AU849" s="78" t="s">
        <v>117</v>
      </c>
      <c r="AV849" s="78" t="s">
        <v>121</v>
      </c>
      <c r="AW849" s="78"/>
      <c r="AX849" s="79"/>
      <c r="AY849" s="79"/>
      <c r="AZ849" s="79"/>
      <c r="BA849" s="79"/>
      <c r="BB849" s="79"/>
      <c r="BC849" s="80"/>
    </row>
    <row r="850" ht="15.75" customHeight="1">
      <c r="A850" s="46" t="s">
        <v>7123</v>
      </c>
      <c r="B850" s="78"/>
      <c r="C850" s="78">
        <v>41.0</v>
      </c>
      <c r="D850" s="78" t="s">
        <v>7124</v>
      </c>
      <c r="E850" s="78" t="s">
        <v>7125</v>
      </c>
      <c r="F850" s="78" t="str">
        <f t="shared" si="2"/>
        <v>Tanyaradwza Dzvukamanja</v>
      </c>
      <c r="G850" s="78" t="s">
        <v>1849</v>
      </c>
      <c r="H850" s="78" t="s">
        <v>7126</v>
      </c>
      <c r="I850" s="78" t="s">
        <v>111</v>
      </c>
      <c r="J850" s="78" t="s">
        <v>1013</v>
      </c>
      <c r="K850" s="46" t="s">
        <v>7127</v>
      </c>
      <c r="L850" s="78" t="s">
        <v>1014</v>
      </c>
      <c r="M850" s="78" t="s">
        <v>165</v>
      </c>
      <c r="N850" s="78" t="s">
        <v>42</v>
      </c>
      <c r="O850" s="78" t="s">
        <v>948</v>
      </c>
      <c r="P850" s="78"/>
      <c r="Q850" s="78" t="s">
        <v>50</v>
      </c>
      <c r="R850" s="78" t="s">
        <v>121</v>
      </c>
      <c r="S850" s="46"/>
      <c r="T850" s="46" t="s">
        <v>7128</v>
      </c>
      <c r="U850" s="46" t="s">
        <v>7129</v>
      </c>
      <c r="V850" s="46" t="s">
        <v>7129</v>
      </c>
      <c r="W850" s="78" t="s">
        <v>7130</v>
      </c>
      <c r="X850" s="78" t="s">
        <v>117</v>
      </c>
      <c r="Y850" s="78" t="s">
        <v>117</v>
      </c>
      <c r="Z850" s="78" t="s">
        <v>121</v>
      </c>
      <c r="AA850" s="78" t="s">
        <v>117</v>
      </c>
      <c r="AB850" s="78">
        <v>7.0</v>
      </c>
      <c r="AC850" s="78" t="s">
        <v>117</v>
      </c>
      <c r="AD850" s="78" t="s">
        <v>7131</v>
      </c>
      <c r="AE850" s="78" t="s">
        <v>117</v>
      </c>
      <c r="AF850" s="78" t="s">
        <v>1334</v>
      </c>
      <c r="AG850" s="78" t="s">
        <v>121</v>
      </c>
      <c r="AH850" s="78"/>
      <c r="AI850" s="78" t="s">
        <v>121</v>
      </c>
      <c r="AJ850" s="78" t="s">
        <v>117</v>
      </c>
      <c r="AK850" s="78" t="s">
        <v>121</v>
      </c>
      <c r="AL850" s="78"/>
      <c r="AM850" s="78" t="s">
        <v>138</v>
      </c>
      <c r="AN850" s="78" t="s">
        <v>117</v>
      </c>
      <c r="AO850" s="78" t="s">
        <v>7132</v>
      </c>
      <c r="AP850" s="79"/>
      <c r="AQ850" s="78" t="s">
        <v>406</v>
      </c>
      <c r="AR850" s="78" t="s">
        <v>1447</v>
      </c>
      <c r="AS850" s="78" t="s">
        <v>622</v>
      </c>
      <c r="AT850" s="78" t="s">
        <v>117</v>
      </c>
      <c r="AU850" s="78"/>
      <c r="AV850" s="78" t="s">
        <v>117</v>
      </c>
      <c r="AW850" s="78"/>
      <c r="AX850" s="79"/>
      <c r="AY850" s="79"/>
      <c r="AZ850" s="79"/>
      <c r="BA850" s="79"/>
      <c r="BB850" s="79"/>
      <c r="BC850" s="80"/>
    </row>
    <row r="851" ht="15.75" customHeight="1">
      <c r="A851" s="46" t="s">
        <v>7133</v>
      </c>
      <c r="B851" s="78"/>
      <c r="C851" s="78">
        <v>40.0</v>
      </c>
      <c r="D851" s="78" t="s">
        <v>1117</v>
      </c>
      <c r="E851" s="78" t="s">
        <v>7134</v>
      </c>
      <c r="F851" s="78" t="str">
        <f t="shared" si="2"/>
        <v>Entle Njajula</v>
      </c>
      <c r="G851" s="78" t="s">
        <v>1849</v>
      </c>
      <c r="H851" s="78" t="s">
        <v>7135</v>
      </c>
      <c r="I851" s="78" t="s">
        <v>111</v>
      </c>
      <c r="J851" s="78"/>
      <c r="K851" s="46"/>
      <c r="L851" s="78" t="s">
        <v>648</v>
      </c>
      <c r="M851" s="78" t="s">
        <v>206</v>
      </c>
      <c r="N851" s="78" t="s">
        <v>3</v>
      </c>
      <c r="O851" s="78" t="s">
        <v>1440</v>
      </c>
      <c r="P851" s="78"/>
      <c r="Q851" s="78" t="s">
        <v>48</v>
      </c>
      <c r="R851" s="78"/>
      <c r="S851" s="46"/>
      <c r="T851" s="46"/>
      <c r="U851" s="46"/>
      <c r="V851" s="46"/>
      <c r="W851" s="78"/>
      <c r="X851" s="78"/>
      <c r="Y851" s="78"/>
      <c r="Z851" s="78"/>
      <c r="AA851" s="78"/>
      <c r="AB851" s="78"/>
      <c r="AC851" s="78"/>
      <c r="AD851" s="78"/>
      <c r="AE851" s="78"/>
      <c r="AF851" s="78"/>
      <c r="AG851" s="78"/>
      <c r="AH851" s="78"/>
      <c r="AI851" s="78"/>
      <c r="AJ851" s="78"/>
      <c r="AK851" s="78"/>
      <c r="AL851" s="78"/>
      <c r="AM851" s="78"/>
      <c r="AN851" s="78"/>
      <c r="AO851" s="79"/>
      <c r="AP851" s="79"/>
      <c r="AQ851" s="78"/>
      <c r="AR851" s="78"/>
      <c r="AS851" s="78"/>
      <c r="AT851" s="78" t="s">
        <v>117</v>
      </c>
      <c r="AU851" s="78" t="s">
        <v>117</v>
      </c>
      <c r="AV851" s="78" t="s">
        <v>117</v>
      </c>
      <c r="AW851" s="78"/>
      <c r="AX851" s="79"/>
      <c r="AY851" s="79"/>
      <c r="AZ851" s="79"/>
      <c r="BA851" s="79"/>
      <c r="BB851" s="79"/>
      <c r="BC851" s="80"/>
    </row>
    <row r="852" ht="15.75" customHeight="1">
      <c r="A852" s="46" t="s">
        <v>7136</v>
      </c>
      <c r="B852" s="78"/>
      <c r="C852" s="78">
        <v>38.0</v>
      </c>
      <c r="D852" s="78" t="s">
        <v>7137</v>
      </c>
      <c r="E852" s="78" t="s">
        <v>7138</v>
      </c>
      <c r="F852" s="78" t="str">
        <f t="shared" si="2"/>
        <v>Simamkele Beauty Nokwe</v>
      </c>
      <c r="G852" s="78" t="s">
        <v>1849</v>
      </c>
      <c r="H852" s="78" t="s">
        <v>7139</v>
      </c>
      <c r="I852" s="78" t="s">
        <v>111</v>
      </c>
      <c r="J852" s="78"/>
      <c r="K852" s="46"/>
      <c r="L852" s="78" t="s">
        <v>648</v>
      </c>
      <c r="M852" s="78" t="s">
        <v>206</v>
      </c>
      <c r="N852" s="78" t="s">
        <v>3</v>
      </c>
      <c r="O852" s="78" t="s">
        <v>175</v>
      </c>
      <c r="P852" s="78"/>
      <c r="Q852" s="78" t="s">
        <v>48</v>
      </c>
      <c r="R852" s="78"/>
      <c r="S852" s="46"/>
      <c r="T852" s="46"/>
      <c r="U852" s="46"/>
      <c r="V852" s="46"/>
      <c r="W852" s="78"/>
      <c r="X852" s="78"/>
      <c r="Y852" s="78"/>
      <c r="Z852" s="78"/>
      <c r="AA852" s="78"/>
      <c r="AB852" s="78"/>
      <c r="AC852" s="78"/>
      <c r="AD852" s="78"/>
      <c r="AE852" s="78"/>
      <c r="AF852" s="78"/>
      <c r="AG852" s="78"/>
      <c r="AH852" s="78"/>
      <c r="AI852" s="78"/>
      <c r="AJ852" s="78"/>
      <c r="AK852" s="78"/>
      <c r="AL852" s="78"/>
      <c r="AM852" s="78"/>
      <c r="AN852" s="78"/>
      <c r="AO852" s="79"/>
      <c r="AP852" s="79"/>
      <c r="AQ852" s="78"/>
      <c r="AR852" s="78"/>
      <c r="AS852" s="78"/>
      <c r="AT852" s="78" t="s">
        <v>117</v>
      </c>
      <c r="AU852" s="78" t="s">
        <v>117</v>
      </c>
      <c r="AV852" s="78" t="s">
        <v>117</v>
      </c>
      <c r="AW852" s="78"/>
      <c r="AX852" s="79"/>
      <c r="AY852" s="79"/>
      <c r="AZ852" s="79"/>
      <c r="BA852" s="79"/>
      <c r="BB852" s="79"/>
      <c r="BC852" s="80"/>
    </row>
    <row r="853" ht="15.75" customHeight="1">
      <c r="A853" s="46" t="s">
        <v>7140</v>
      </c>
      <c r="B853" s="78"/>
      <c r="C853" s="78">
        <v>42.0</v>
      </c>
      <c r="D853" s="78" t="s">
        <v>7141</v>
      </c>
      <c r="E853" s="78" t="s">
        <v>2235</v>
      </c>
      <c r="F853" s="78" t="str">
        <f t="shared" si="2"/>
        <v>Mihle Cleopatra Notiki</v>
      </c>
      <c r="G853" s="78" t="s">
        <v>1849</v>
      </c>
      <c r="H853" s="78" t="s">
        <v>7142</v>
      </c>
      <c r="I853" s="78" t="s">
        <v>111</v>
      </c>
      <c r="J853" s="78"/>
      <c r="K853" s="46"/>
      <c r="L853" s="78" t="s">
        <v>648</v>
      </c>
      <c r="M853" s="78" t="s">
        <v>206</v>
      </c>
      <c r="N853" s="78" t="s">
        <v>3</v>
      </c>
      <c r="O853" s="78" t="s">
        <v>175</v>
      </c>
      <c r="P853" s="78"/>
      <c r="Q853" s="78" t="s">
        <v>48</v>
      </c>
      <c r="R853" s="78"/>
      <c r="S853" s="46"/>
      <c r="T853" s="46"/>
      <c r="U853" s="46"/>
      <c r="V853" s="46"/>
      <c r="W853" s="78"/>
      <c r="X853" s="78"/>
      <c r="Y853" s="78"/>
      <c r="Z853" s="78"/>
      <c r="AA853" s="78"/>
      <c r="AB853" s="78"/>
      <c r="AC853" s="78"/>
      <c r="AD853" s="78"/>
      <c r="AE853" s="78"/>
      <c r="AF853" s="78"/>
      <c r="AG853" s="78"/>
      <c r="AH853" s="78"/>
      <c r="AI853" s="78"/>
      <c r="AJ853" s="78"/>
      <c r="AK853" s="78"/>
      <c r="AL853" s="78"/>
      <c r="AM853" s="78"/>
      <c r="AN853" s="78"/>
      <c r="AO853" s="79"/>
      <c r="AP853" s="79"/>
      <c r="AQ853" s="78"/>
      <c r="AR853" s="78"/>
      <c r="AS853" s="78"/>
      <c r="AT853" s="78" t="s">
        <v>117</v>
      </c>
      <c r="AU853" s="78" t="s">
        <v>117</v>
      </c>
      <c r="AV853" s="78" t="s">
        <v>121</v>
      </c>
      <c r="AW853" s="78"/>
      <c r="AX853" s="79"/>
      <c r="AY853" s="79"/>
      <c r="AZ853" s="79"/>
      <c r="BA853" s="79"/>
      <c r="BB853" s="79"/>
      <c r="BC853" s="80"/>
    </row>
    <row r="854" ht="15.75" customHeight="1">
      <c r="A854" s="46" t="s">
        <v>7143</v>
      </c>
      <c r="B854" s="78"/>
      <c r="C854" s="78">
        <v>39.0</v>
      </c>
      <c r="D854" s="78" t="s">
        <v>4235</v>
      </c>
      <c r="E854" s="78" t="s">
        <v>7144</v>
      </c>
      <c r="F854" s="78" t="str">
        <f t="shared" si="2"/>
        <v>Amyoli  Nqanqa</v>
      </c>
      <c r="G854" s="78" t="s">
        <v>1849</v>
      </c>
      <c r="H854" s="78" t="s">
        <v>7145</v>
      </c>
      <c r="I854" s="78" t="s">
        <v>163</v>
      </c>
      <c r="J854" s="78"/>
      <c r="K854" s="46"/>
      <c r="L854" s="78" t="s">
        <v>648</v>
      </c>
      <c r="M854" s="78" t="s">
        <v>206</v>
      </c>
      <c r="N854" s="78" t="s">
        <v>3</v>
      </c>
      <c r="O854" s="78" t="s">
        <v>400</v>
      </c>
      <c r="P854" s="78"/>
      <c r="Q854" s="78" t="s">
        <v>48</v>
      </c>
      <c r="R854" s="78" t="s">
        <v>121</v>
      </c>
      <c r="S854" s="46"/>
      <c r="T854" s="46"/>
      <c r="U854" s="46"/>
      <c r="V854" s="46"/>
      <c r="W854" s="78"/>
      <c r="X854" s="78"/>
      <c r="Y854" s="78"/>
      <c r="Z854" s="78"/>
      <c r="AA854" s="78"/>
      <c r="AB854" s="78"/>
      <c r="AC854" s="78"/>
      <c r="AD854" s="78"/>
      <c r="AE854" s="78"/>
      <c r="AF854" s="78"/>
      <c r="AG854" s="78"/>
      <c r="AH854" s="78"/>
      <c r="AI854" s="78"/>
      <c r="AJ854" s="78"/>
      <c r="AK854" s="78"/>
      <c r="AL854" s="78"/>
      <c r="AM854" s="78"/>
      <c r="AN854" s="78"/>
      <c r="AO854" s="79"/>
      <c r="AP854" s="79"/>
      <c r="AQ854" s="78"/>
      <c r="AR854" s="78"/>
      <c r="AS854" s="78"/>
      <c r="AT854" s="78" t="s">
        <v>117</v>
      </c>
      <c r="AU854" s="78" t="s">
        <v>117</v>
      </c>
      <c r="AV854" s="78" t="s">
        <v>117</v>
      </c>
      <c r="AW854" s="78"/>
      <c r="AX854" s="79"/>
      <c r="AY854" s="79"/>
      <c r="AZ854" s="79"/>
      <c r="BA854" s="79"/>
      <c r="BB854" s="79"/>
      <c r="BC854" s="80"/>
    </row>
    <row r="855" ht="15.75" customHeight="1">
      <c r="A855" s="46" t="s">
        <v>7146</v>
      </c>
      <c r="B855" s="78"/>
      <c r="C855" s="78">
        <v>36.0</v>
      </c>
      <c r="D855" s="78" t="s">
        <v>7147</v>
      </c>
      <c r="E855" s="78" t="s">
        <v>7148</v>
      </c>
      <c r="F855" s="78" t="str">
        <f t="shared" si="2"/>
        <v>Mbali  August</v>
      </c>
      <c r="G855" s="78" t="s">
        <v>1849</v>
      </c>
      <c r="H855" s="78" t="s">
        <v>7149</v>
      </c>
      <c r="I855" s="78" t="s">
        <v>111</v>
      </c>
      <c r="J855" s="78" t="s">
        <v>7150</v>
      </c>
      <c r="K855" s="46" t="s">
        <v>7151</v>
      </c>
      <c r="L855" s="78" t="s">
        <v>1014</v>
      </c>
      <c r="M855" s="78" t="s">
        <v>165</v>
      </c>
      <c r="N855" s="78" t="s">
        <v>42</v>
      </c>
      <c r="O855" s="78" t="s">
        <v>1440</v>
      </c>
      <c r="P855" s="78"/>
      <c r="Q855" s="78" t="s">
        <v>50</v>
      </c>
      <c r="R855" s="78" t="s">
        <v>121</v>
      </c>
      <c r="S855" s="46"/>
      <c r="T855" s="46" t="s">
        <v>7152</v>
      </c>
      <c r="U855" s="46" t="s">
        <v>7153</v>
      </c>
      <c r="V855" s="46" t="s">
        <v>7154</v>
      </c>
      <c r="W855" s="78" t="s">
        <v>7155</v>
      </c>
      <c r="X855" s="78" t="s">
        <v>117</v>
      </c>
      <c r="Y855" s="78" t="s">
        <v>121</v>
      </c>
      <c r="Z855" s="78" t="s">
        <v>117</v>
      </c>
      <c r="AA855" s="78" t="s">
        <v>121</v>
      </c>
      <c r="AB855" s="78">
        <v>6.0</v>
      </c>
      <c r="AC855" s="78" t="s">
        <v>121</v>
      </c>
      <c r="AD855" s="78"/>
      <c r="AE855" s="78" t="s">
        <v>121</v>
      </c>
      <c r="AF855" s="78"/>
      <c r="AG855" s="78" t="s">
        <v>121</v>
      </c>
      <c r="AH855" s="78"/>
      <c r="AI855" s="78" t="s">
        <v>117</v>
      </c>
      <c r="AJ855" s="78" t="s">
        <v>121</v>
      </c>
      <c r="AK855" s="78" t="s">
        <v>117</v>
      </c>
      <c r="AL855" s="78" t="s">
        <v>137</v>
      </c>
      <c r="AM855" s="78" t="s">
        <v>221</v>
      </c>
      <c r="AN855" s="78" t="s">
        <v>117</v>
      </c>
      <c r="AO855" s="78" t="s">
        <v>23</v>
      </c>
      <c r="AP855" s="79"/>
      <c r="AQ855" s="78"/>
      <c r="AR855" s="78"/>
      <c r="AS855" s="78"/>
      <c r="AT855" s="78" t="s">
        <v>117</v>
      </c>
      <c r="AU855" s="78"/>
      <c r="AV855" s="78" t="s">
        <v>117</v>
      </c>
      <c r="AW855" s="78"/>
      <c r="AX855" s="79"/>
      <c r="AY855" s="79"/>
      <c r="AZ855" s="79"/>
      <c r="BA855" s="79"/>
      <c r="BB855" s="79"/>
      <c r="BC855" s="80"/>
    </row>
    <row r="856" ht="15.75" customHeight="1">
      <c r="A856" s="46" t="s">
        <v>7156</v>
      </c>
      <c r="B856" s="78"/>
      <c r="C856" s="78">
        <v>39.0</v>
      </c>
      <c r="D856" s="78" t="s">
        <v>3102</v>
      </c>
      <c r="E856" s="78" t="s">
        <v>7157</v>
      </c>
      <c r="F856" s="78" t="str">
        <f t="shared" si="2"/>
        <v>Siphosethu Nquma</v>
      </c>
      <c r="G856" s="78" t="s">
        <v>1849</v>
      </c>
      <c r="H856" s="78" t="s">
        <v>7158</v>
      </c>
      <c r="I856" s="78" t="s">
        <v>111</v>
      </c>
      <c r="J856" s="78"/>
      <c r="K856" s="46"/>
      <c r="L856" s="78" t="s">
        <v>648</v>
      </c>
      <c r="M856" s="78" t="s">
        <v>206</v>
      </c>
      <c r="N856" s="78" t="s">
        <v>3</v>
      </c>
      <c r="O856" s="78" t="s">
        <v>400</v>
      </c>
      <c r="P856" s="78"/>
      <c r="Q856" s="78" t="s">
        <v>48</v>
      </c>
      <c r="R856" s="78" t="s">
        <v>121</v>
      </c>
      <c r="S856" s="46"/>
      <c r="T856" s="46"/>
      <c r="U856" s="46"/>
      <c r="V856" s="46"/>
      <c r="W856" s="78"/>
      <c r="X856" s="78"/>
      <c r="Y856" s="78"/>
      <c r="Z856" s="78"/>
      <c r="AA856" s="78"/>
      <c r="AB856" s="78"/>
      <c r="AC856" s="78"/>
      <c r="AD856" s="78"/>
      <c r="AE856" s="78"/>
      <c r="AF856" s="78"/>
      <c r="AG856" s="78"/>
      <c r="AH856" s="78"/>
      <c r="AI856" s="78"/>
      <c r="AJ856" s="78"/>
      <c r="AK856" s="78"/>
      <c r="AL856" s="78"/>
      <c r="AM856" s="78"/>
      <c r="AN856" s="78"/>
      <c r="AO856" s="79"/>
      <c r="AP856" s="79"/>
      <c r="AQ856" s="78"/>
      <c r="AR856" s="78"/>
      <c r="AS856" s="78"/>
      <c r="AT856" s="78" t="s">
        <v>117</v>
      </c>
      <c r="AU856" s="78" t="s">
        <v>117</v>
      </c>
      <c r="AV856" s="78" t="s">
        <v>117</v>
      </c>
      <c r="AW856" s="78"/>
      <c r="AX856" s="79"/>
      <c r="AY856" s="79"/>
      <c r="AZ856" s="79"/>
      <c r="BA856" s="79"/>
      <c r="BB856" s="79"/>
      <c r="BC856" s="80"/>
    </row>
    <row r="857" ht="15.75" customHeight="1">
      <c r="A857" s="46" t="s">
        <v>7159</v>
      </c>
      <c r="B857" s="78"/>
      <c r="C857" s="78">
        <v>41.0</v>
      </c>
      <c r="D857" s="78" t="s">
        <v>634</v>
      </c>
      <c r="E857" s="78" t="s">
        <v>644</v>
      </c>
      <c r="F857" s="78" t="str">
        <f t="shared" si="2"/>
        <v>Asiphesona Nyamakazi</v>
      </c>
      <c r="G857" s="78" t="s">
        <v>109</v>
      </c>
      <c r="H857" s="78" t="s">
        <v>7160</v>
      </c>
      <c r="I857" s="78" t="s">
        <v>163</v>
      </c>
      <c r="J857" s="78"/>
      <c r="K857" s="46"/>
      <c r="L857" s="78" t="s">
        <v>648</v>
      </c>
      <c r="M857" s="78" t="s">
        <v>206</v>
      </c>
      <c r="N857" s="78" t="s">
        <v>3</v>
      </c>
      <c r="O857" s="78"/>
      <c r="P857" s="78"/>
      <c r="Q857" s="78" t="s">
        <v>48</v>
      </c>
      <c r="R857" s="78"/>
      <c r="S857" s="46"/>
      <c r="T857" s="46"/>
      <c r="U857" s="46"/>
      <c r="V857" s="46"/>
      <c r="W857" s="78"/>
      <c r="X857" s="78"/>
      <c r="Y857" s="78"/>
      <c r="Z857" s="78"/>
      <c r="AA857" s="78"/>
      <c r="AB857" s="78"/>
      <c r="AC857" s="78"/>
      <c r="AD857" s="78"/>
      <c r="AE857" s="78"/>
      <c r="AF857" s="78"/>
      <c r="AG857" s="78"/>
      <c r="AH857" s="78"/>
      <c r="AI857" s="78"/>
      <c r="AJ857" s="78"/>
      <c r="AK857" s="78"/>
      <c r="AL857" s="78"/>
      <c r="AM857" s="78"/>
      <c r="AN857" s="78"/>
      <c r="AO857" s="79"/>
      <c r="AP857" s="79"/>
      <c r="AQ857" s="78"/>
      <c r="AR857" s="78"/>
      <c r="AS857" s="78"/>
      <c r="AT857" s="78"/>
      <c r="AU857" s="78"/>
      <c r="AV857" s="78"/>
      <c r="AW857" s="78"/>
      <c r="AX857" s="79"/>
      <c r="AY857" s="79"/>
      <c r="AZ857" s="79"/>
      <c r="BA857" s="79"/>
      <c r="BB857" s="79"/>
      <c r="BC857" s="80"/>
    </row>
    <row r="858" ht="15.75" customHeight="1">
      <c r="A858" s="46" t="s">
        <v>7161</v>
      </c>
      <c r="B858" s="78"/>
      <c r="C858" s="78">
        <v>37.0</v>
      </c>
      <c r="D858" s="78" t="s">
        <v>2479</v>
      </c>
      <c r="E858" s="78" t="s">
        <v>7162</v>
      </c>
      <c r="F858" s="78" t="str">
        <f t="shared" si="2"/>
        <v>Olwethu Pukuza</v>
      </c>
      <c r="G858" s="78" t="s">
        <v>1849</v>
      </c>
      <c r="H858" s="78" t="s">
        <v>7163</v>
      </c>
      <c r="I858" s="78" t="s">
        <v>163</v>
      </c>
      <c r="J858" s="78"/>
      <c r="K858" s="46"/>
      <c r="L858" s="78" t="s">
        <v>648</v>
      </c>
      <c r="M858" s="78" t="s">
        <v>206</v>
      </c>
      <c r="N858" s="78" t="s">
        <v>3</v>
      </c>
      <c r="O858" s="78" t="s">
        <v>1440</v>
      </c>
      <c r="P858" s="78"/>
      <c r="Q858" s="78" t="s">
        <v>48</v>
      </c>
      <c r="R858" s="78"/>
      <c r="S858" s="46"/>
      <c r="T858" s="46" t="s">
        <v>7164</v>
      </c>
      <c r="U858" s="46" t="s">
        <v>7164</v>
      </c>
      <c r="V858" s="46" t="s">
        <v>7165</v>
      </c>
      <c r="W858" s="78" t="s">
        <v>7166</v>
      </c>
      <c r="X858" s="78" t="s">
        <v>117</v>
      </c>
      <c r="Y858" s="78" t="s">
        <v>117</v>
      </c>
      <c r="Z858" s="78" t="s">
        <v>121</v>
      </c>
      <c r="AA858" s="78" t="s">
        <v>121</v>
      </c>
      <c r="AB858" s="78">
        <v>9.0</v>
      </c>
      <c r="AC858" s="78" t="s">
        <v>117</v>
      </c>
      <c r="AD858" s="78" t="s">
        <v>7167</v>
      </c>
      <c r="AE858" s="78" t="s">
        <v>121</v>
      </c>
      <c r="AF858" s="78"/>
      <c r="AG858" s="78" t="s">
        <v>121</v>
      </c>
      <c r="AH858" s="78"/>
      <c r="AI858" s="78" t="s">
        <v>121</v>
      </c>
      <c r="AJ858" s="78" t="s">
        <v>121</v>
      </c>
      <c r="AK858" s="78" t="s">
        <v>121</v>
      </c>
      <c r="AL858" s="78" t="s">
        <v>122</v>
      </c>
      <c r="AM858" s="78" t="s">
        <v>138</v>
      </c>
      <c r="AN858" s="78" t="s">
        <v>117</v>
      </c>
      <c r="AO858" s="78" t="s">
        <v>23</v>
      </c>
      <c r="AP858" s="79"/>
      <c r="AQ858" s="78"/>
      <c r="AR858" s="78"/>
      <c r="AS858" s="78"/>
      <c r="AT858" s="78" t="s">
        <v>117</v>
      </c>
      <c r="AU858" s="78" t="s">
        <v>117</v>
      </c>
      <c r="AV858" s="78" t="s">
        <v>117</v>
      </c>
      <c r="AW858" s="78"/>
      <c r="AX858" s="79"/>
      <c r="AY858" s="79"/>
      <c r="AZ858" s="79"/>
      <c r="BA858" s="79"/>
      <c r="BB858" s="79"/>
      <c r="BC858" s="80"/>
    </row>
    <row r="859" ht="15.75" customHeight="1">
      <c r="A859" s="46" t="s">
        <v>7168</v>
      </c>
      <c r="B859" s="78"/>
      <c r="C859" s="78">
        <v>36.0</v>
      </c>
      <c r="D859" s="78" t="s">
        <v>6623</v>
      </c>
      <c r="E859" s="78" t="s">
        <v>7169</v>
      </c>
      <c r="F859" s="78" t="str">
        <f t="shared" si="2"/>
        <v>Indiphile Rafani</v>
      </c>
      <c r="G859" s="78" t="s">
        <v>1849</v>
      </c>
      <c r="H859" s="78" t="s">
        <v>7170</v>
      </c>
      <c r="I859" s="78" t="s">
        <v>111</v>
      </c>
      <c r="J859" s="78"/>
      <c r="K859" s="46"/>
      <c r="L859" s="78" t="s">
        <v>648</v>
      </c>
      <c r="M859" s="78" t="s">
        <v>206</v>
      </c>
      <c r="N859" s="78" t="s">
        <v>3</v>
      </c>
      <c r="O859" s="78" t="s">
        <v>1440</v>
      </c>
      <c r="P859" s="78"/>
      <c r="Q859" s="78" t="s">
        <v>48</v>
      </c>
      <c r="R859" s="78"/>
      <c r="S859" s="46"/>
      <c r="T859" s="46"/>
      <c r="U859" s="46"/>
      <c r="V859" s="46"/>
      <c r="W859" s="78"/>
      <c r="X859" s="78"/>
      <c r="Y859" s="78"/>
      <c r="Z859" s="78"/>
      <c r="AA859" s="78"/>
      <c r="AB859" s="78"/>
      <c r="AC859" s="78"/>
      <c r="AD859" s="78"/>
      <c r="AE859" s="78"/>
      <c r="AF859" s="78"/>
      <c r="AG859" s="78"/>
      <c r="AH859" s="78"/>
      <c r="AI859" s="78"/>
      <c r="AJ859" s="78"/>
      <c r="AK859" s="78"/>
      <c r="AL859" s="78"/>
      <c r="AM859" s="78"/>
      <c r="AN859" s="78"/>
      <c r="AO859" s="79"/>
      <c r="AP859" s="79"/>
      <c r="AQ859" s="78"/>
      <c r="AR859" s="78"/>
      <c r="AS859" s="78"/>
      <c r="AT859" s="78" t="s">
        <v>117</v>
      </c>
      <c r="AU859" s="78" t="s">
        <v>117</v>
      </c>
      <c r="AV859" s="78" t="s">
        <v>117</v>
      </c>
      <c r="AW859" s="78"/>
      <c r="AX859" s="79"/>
      <c r="AY859" s="79"/>
      <c r="AZ859" s="79"/>
      <c r="BA859" s="79"/>
      <c r="BB859" s="79"/>
      <c r="BC859" s="80"/>
    </row>
    <row r="860" ht="15.75" customHeight="1">
      <c r="A860" s="46" t="s">
        <v>7171</v>
      </c>
      <c r="B860" s="78"/>
      <c r="C860" s="78">
        <v>38.0</v>
      </c>
      <c r="D860" s="78" t="s">
        <v>7172</v>
      </c>
      <c r="E860" s="78" t="s">
        <v>7173</v>
      </c>
      <c r="F860" s="78" t="str">
        <f t="shared" si="2"/>
        <v>Sibongiseni Rasmeni</v>
      </c>
      <c r="G860" s="78" t="s">
        <v>1849</v>
      </c>
      <c r="H860" s="78" t="s">
        <v>7174</v>
      </c>
      <c r="I860" s="78" t="s">
        <v>163</v>
      </c>
      <c r="J860" s="78"/>
      <c r="K860" s="46"/>
      <c r="L860" s="78" t="s">
        <v>648</v>
      </c>
      <c r="M860" s="78" t="s">
        <v>206</v>
      </c>
      <c r="N860" s="78" t="s">
        <v>3</v>
      </c>
      <c r="O860" s="78" t="s">
        <v>1440</v>
      </c>
      <c r="P860" s="78"/>
      <c r="Q860" s="78" t="s">
        <v>48</v>
      </c>
      <c r="R860" s="78"/>
      <c r="S860" s="46"/>
      <c r="T860" s="46"/>
      <c r="U860" s="46"/>
      <c r="V860" s="46"/>
      <c r="W860" s="78"/>
      <c r="X860" s="78"/>
      <c r="Y860" s="78"/>
      <c r="Z860" s="78"/>
      <c r="AA860" s="78"/>
      <c r="AB860" s="78"/>
      <c r="AC860" s="78"/>
      <c r="AD860" s="78"/>
      <c r="AE860" s="78"/>
      <c r="AF860" s="78"/>
      <c r="AG860" s="78"/>
      <c r="AH860" s="78"/>
      <c r="AI860" s="78"/>
      <c r="AJ860" s="78"/>
      <c r="AK860" s="78"/>
      <c r="AL860" s="78"/>
      <c r="AM860" s="78"/>
      <c r="AN860" s="78"/>
      <c r="AO860" s="79"/>
      <c r="AP860" s="79"/>
      <c r="AQ860" s="78"/>
      <c r="AR860" s="78"/>
      <c r="AS860" s="78"/>
      <c r="AT860" s="78" t="s">
        <v>117</v>
      </c>
      <c r="AU860" s="78" t="s">
        <v>117</v>
      </c>
      <c r="AV860" s="78" t="s">
        <v>117</v>
      </c>
      <c r="AW860" s="78"/>
      <c r="AX860" s="79"/>
      <c r="AY860" s="79"/>
      <c r="AZ860" s="79"/>
      <c r="BA860" s="79"/>
      <c r="BB860" s="79"/>
      <c r="BC860" s="80"/>
    </row>
    <row r="861" ht="15.75" customHeight="1">
      <c r="A861" s="46" t="s">
        <v>7175</v>
      </c>
      <c r="B861" s="78"/>
      <c r="C861" s="78">
        <v>37.0</v>
      </c>
      <c r="D861" s="78" t="s">
        <v>5808</v>
      </c>
      <c r="E861" s="78" t="s">
        <v>1118</v>
      </c>
      <c r="F861" s="78" t="str">
        <f t="shared" si="2"/>
        <v>Asenathi Roqo</v>
      </c>
      <c r="G861" s="78" t="s">
        <v>1849</v>
      </c>
      <c r="H861" s="78" t="s">
        <v>7176</v>
      </c>
      <c r="I861" s="78" t="s">
        <v>111</v>
      </c>
      <c r="J861" s="78"/>
      <c r="K861" s="46"/>
      <c r="L861" s="78" t="s">
        <v>648</v>
      </c>
      <c r="M861" s="78" t="s">
        <v>206</v>
      </c>
      <c r="N861" s="78" t="s">
        <v>3</v>
      </c>
      <c r="O861" s="78" t="s">
        <v>1440</v>
      </c>
      <c r="P861" s="78"/>
      <c r="Q861" s="78" t="s">
        <v>48</v>
      </c>
      <c r="R861" s="78"/>
      <c r="S861" s="46"/>
      <c r="T861" s="46"/>
      <c r="U861" s="46"/>
      <c r="V861" s="46"/>
      <c r="W861" s="78"/>
      <c r="X861" s="78"/>
      <c r="Y861" s="78"/>
      <c r="Z861" s="78"/>
      <c r="AA861" s="78"/>
      <c r="AB861" s="78"/>
      <c r="AC861" s="78"/>
      <c r="AD861" s="78"/>
      <c r="AE861" s="78"/>
      <c r="AF861" s="78"/>
      <c r="AG861" s="78"/>
      <c r="AH861" s="78"/>
      <c r="AI861" s="78"/>
      <c r="AJ861" s="78"/>
      <c r="AK861" s="78"/>
      <c r="AL861" s="78"/>
      <c r="AM861" s="78"/>
      <c r="AN861" s="78"/>
      <c r="AO861" s="79"/>
      <c r="AP861" s="79"/>
      <c r="AQ861" s="78"/>
      <c r="AR861" s="78"/>
      <c r="AS861" s="78"/>
      <c r="AT861" s="78" t="s">
        <v>117</v>
      </c>
      <c r="AU861" s="78" t="s">
        <v>117</v>
      </c>
      <c r="AV861" s="78" t="s">
        <v>117</v>
      </c>
      <c r="AW861" s="78"/>
      <c r="AX861" s="79"/>
      <c r="AY861" s="79"/>
      <c r="AZ861" s="79"/>
      <c r="BA861" s="79"/>
      <c r="BB861" s="79"/>
      <c r="BC861" s="80"/>
    </row>
    <row r="862" ht="15.75" customHeight="1">
      <c r="A862" s="46" t="s">
        <v>7177</v>
      </c>
      <c r="B862" s="78"/>
      <c r="C862" s="78">
        <v>48.0</v>
      </c>
      <c r="D862" s="78" t="s">
        <v>7178</v>
      </c>
      <c r="E862" s="78" t="s">
        <v>7179</v>
      </c>
      <c r="F862" s="78" t="str">
        <f t="shared" si="2"/>
        <v>Emihle  Saula</v>
      </c>
      <c r="G862" s="78" t="s">
        <v>1849</v>
      </c>
      <c r="H862" s="78" t="s">
        <v>7180</v>
      </c>
      <c r="I862" s="78" t="s">
        <v>111</v>
      </c>
      <c r="J862" s="78"/>
      <c r="K862" s="46"/>
      <c r="L862" s="78" t="s">
        <v>648</v>
      </c>
      <c r="M862" s="78" t="s">
        <v>206</v>
      </c>
      <c r="N862" s="78" t="s">
        <v>3</v>
      </c>
      <c r="O862" s="78" t="s">
        <v>175</v>
      </c>
      <c r="P862" s="78"/>
      <c r="Q862" s="78" t="s">
        <v>48</v>
      </c>
      <c r="R862" s="78"/>
      <c r="S862" s="46"/>
      <c r="T862" s="46"/>
      <c r="U862" s="46"/>
      <c r="V862" s="46"/>
      <c r="W862" s="78"/>
      <c r="X862" s="78"/>
      <c r="Y862" s="78"/>
      <c r="Z862" s="78"/>
      <c r="AA862" s="78"/>
      <c r="AB862" s="78"/>
      <c r="AC862" s="78"/>
      <c r="AD862" s="78"/>
      <c r="AE862" s="78"/>
      <c r="AF862" s="78"/>
      <c r="AG862" s="78"/>
      <c r="AH862" s="78"/>
      <c r="AI862" s="78"/>
      <c r="AJ862" s="78"/>
      <c r="AK862" s="78"/>
      <c r="AL862" s="78"/>
      <c r="AM862" s="78"/>
      <c r="AN862" s="78"/>
      <c r="AO862" s="79"/>
      <c r="AP862" s="79"/>
      <c r="AQ862" s="78"/>
      <c r="AR862" s="78"/>
      <c r="AS862" s="78"/>
      <c r="AT862" s="78" t="s">
        <v>117</v>
      </c>
      <c r="AU862" s="78" t="s">
        <v>117</v>
      </c>
      <c r="AV862" s="78" t="s">
        <v>121</v>
      </c>
      <c r="AW862" s="78"/>
      <c r="AX862" s="79"/>
      <c r="AY862" s="79"/>
      <c r="AZ862" s="79"/>
      <c r="BA862" s="79"/>
      <c r="BB862" s="79"/>
      <c r="BC862" s="80"/>
    </row>
    <row r="863" ht="15.75" customHeight="1">
      <c r="A863" s="46" t="s">
        <v>7181</v>
      </c>
      <c r="B863" s="78"/>
      <c r="C863" s="78">
        <v>41.0</v>
      </c>
      <c r="D863" s="78" t="s">
        <v>7182</v>
      </c>
      <c r="E863" s="78" t="s">
        <v>7183</v>
      </c>
      <c r="F863" s="78" t="str">
        <f t="shared" si="2"/>
        <v>Audrey Savanhu</v>
      </c>
      <c r="G863" s="78" t="s">
        <v>1849</v>
      </c>
      <c r="H863" s="78" t="s">
        <v>7184</v>
      </c>
      <c r="I863" s="78" t="s">
        <v>111</v>
      </c>
      <c r="J863" s="78"/>
      <c r="K863" s="46"/>
      <c r="L863" s="78" t="s">
        <v>648</v>
      </c>
      <c r="M863" s="78" t="s">
        <v>206</v>
      </c>
      <c r="N863" s="78" t="s">
        <v>3</v>
      </c>
      <c r="O863" s="78" t="s">
        <v>175</v>
      </c>
      <c r="P863" s="78"/>
      <c r="Q863" s="78" t="s">
        <v>48</v>
      </c>
      <c r="R863" s="78"/>
      <c r="S863" s="46"/>
      <c r="T863" s="46"/>
      <c r="U863" s="46"/>
      <c r="V863" s="46"/>
      <c r="W863" s="78"/>
      <c r="X863" s="78"/>
      <c r="Y863" s="78"/>
      <c r="Z863" s="78"/>
      <c r="AA863" s="78"/>
      <c r="AB863" s="78"/>
      <c r="AC863" s="78"/>
      <c r="AD863" s="78"/>
      <c r="AE863" s="78"/>
      <c r="AF863" s="78"/>
      <c r="AG863" s="78"/>
      <c r="AH863" s="78"/>
      <c r="AI863" s="78"/>
      <c r="AJ863" s="78"/>
      <c r="AK863" s="78"/>
      <c r="AL863" s="78"/>
      <c r="AM863" s="78"/>
      <c r="AN863" s="78"/>
      <c r="AO863" s="79"/>
      <c r="AP863" s="79"/>
      <c r="AQ863" s="78"/>
      <c r="AR863" s="78"/>
      <c r="AS863" s="78"/>
      <c r="AT863" s="78" t="s">
        <v>117</v>
      </c>
      <c r="AU863" s="78" t="s">
        <v>117</v>
      </c>
      <c r="AV863" s="78" t="s">
        <v>121</v>
      </c>
      <c r="AW863" s="78"/>
      <c r="AX863" s="79"/>
      <c r="AY863" s="79"/>
      <c r="AZ863" s="79"/>
      <c r="BA863" s="79"/>
      <c r="BB863" s="79"/>
      <c r="BC863" s="80"/>
    </row>
    <row r="864" ht="15.75" customHeight="1">
      <c r="A864" s="46" t="s">
        <v>7185</v>
      </c>
      <c r="B864" s="78"/>
      <c r="C864" s="78">
        <v>37.0</v>
      </c>
      <c r="D864" s="78" t="s">
        <v>2420</v>
      </c>
      <c r="E864" s="78" t="s">
        <v>1972</v>
      </c>
      <c r="F864" s="78" t="str">
        <f t="shared" si="2"/>
        <v>Okuhle Dyantyi</v>
      </c>
      <c r="G864" s="78" t="s">
        <v>1849</v>
      </c>
      <c r="H864" s="78" t="s">
        <v>7186</v>
      </c>
      <c r="I864" s="78" t="s">
        <v>111</v>
      </c>
      <c r="J864" s="82">
        <v>39365.0</v>
      </c>
      <c r="K864" s="83" t="s">
        <v>7187</v>
      </c>
      <c r="L864" s="78" t="s">
        <v>977</v>
      </c>
      <c r="M864" s="78" t="s">
        <v>199</v>
      </c>
      <c r="N864" s="78" t="s">
        <v>3</v>
      </c>
      <c r="O864" s="78" t="s">
        <v>230</v>
      </c>
      <c r="P864" s="78"/>
      <c r="Q864" s="78" t="s">
        <v>44</v>
      </c>
      <c r="R864" s="78" t="s">
        <v>121</v>
      </c>
      <c r="S864" s="46"/>
      <c r="T864" s="83" t="s">
        <v>7188</v>
      </c>
      <c r="U864" s="83" t="s">
        <v>7189</v>
      </c>
      <c r="V864" s="46"/>
      <c r="W864" s="78" t="s">
        <v>7190</v>
      </c>
      <c r="X864" s="78" t="s">
        <v>117</v>
      </c>
      <c r="Y864" s="78" t="s">
        <v>117</v>
      </c>
      <c r="Z864" s="78" t="s">
        <v>117</v>
      </c>
      <c r="AA864" s="78" t="s">
        <v>117</v>
      </c>
      <c r="AB864" s="78">
        <v>4.0</v>
      </c>
      <c r="AC864" s="78" t="s">
        <v>121</v>
      </c>
      <c r="AD864" s="78"/>
      <c r="AE864" s="78" t="s">
        <v>121</v>
      </c>
      <c r="AF864" s="78"/>
      <c r="AG864" s="78" t="s">
        <v>121</v>
      </c>
      <c r="AH864" s="78"/>
      <c r="AI864" s="78" t="s">
        <v>117</v>
      </c>
      <c r="AJ864" s="78" t="s">
        <v>117</v>
      </c>
      <c r="AK864" s="78" t="s">
        <v>117</v>
      </c>
      <c r="AL864" s="78" t="s">
        <v>137</v>
      </c>
      <c r="AM864" s="78" t="s">
        <v>138</v>
      </c>
      <c r="AN864" s="78" t="s">
        <v>121</v>
      </c>
      <c r="AO864" s="79"/>
      <c r="AP864" s="79"/>
      <c r="AQ864" s="78"/>
      <c r="AR864" s="78"/>
      <c r="AS864" s="78"/>
      <c r="AT864" s="78" t="s">
        <v>117</v>
      </c>
      <c r="AU864" s="78" t="s">
        <v>117</v>
      </c>
      <c r="AV864" s="78" t="s">
        <v>117</v>
      </c>
      <c r="AW864" s="78"/>
      <c r="AX864" s="79"/>
      <c r="AY864" s="79"/>
      <c r="AZ864" s="79"/>
      <c r="BA864" s="79"/>
      <c r="BB864" s="79"/>
      <c r="BC864" s="80"/>
    </row>
    <row r="865" ht="15.75" customHeight="1">
      <c r="A865" s="46" t="s">
        <v>7191</v>
      </c>
      <c r="B865" s="78"/>
      <c r="C865" s="78">
        <v>37.0</v>
      </c>
      <c r="D865" s="78" t="s">
        <v>7192</v>
      </c>
      <c r="E865" s="78" t="s">
        <v>7193</v>
      </c>
      <c r="F865" s="78" t="str">
        <f t="shared" si="2"/>
        <v>Zimi Inako Siyebe</v>
      </c>
      <c r="G865" s="78" t="s">
        <v>1849</v>
      </c>
      <c r="H865" s="78" t="s">
        <v>7194</v>
      </c>
      <c r="I865" s="78" t="s">
        <v>111</v>
      </c>
      <c r="J865" s="78"/>
      <c r="K865" s="46"/>
      <c r="L865" s="78" t="s">
        <v>648</v>
      </c>
      <c r="M865" s="78" t="s">
        <v>206</v>
      </c>
      <c r="N865" s="78" t="s">
        <v>3</v>
      </c>
      <c r="O865" s="78" t="s">
        <v>400</v>
      </c>
      <c r="P865" s="78"/>
      <c r="Q865" s="78" t="s">
        <v>48</v>
      </c>
      <c r="R865" s="78" t="s">
        <v>121</v>
      </c>
      <c r="S865" s="46"/>
      <c r="T865" s="46"/>
      <c r="U865" s="46"/>
      <c r="V865" s="46"/>
      <c r="W865" s="78"/>
      <c r="X865" s="78"/>
      <c r="Y865" s="78"/>
      <c r="Z865" s="78"/>
      <c r="AA865" s="78"/>
      <c r="AB865" s="78"/>
      <c r="AC865" s="78"/>
      <c r="AD865" s="78"/>
      <c r="AE865" s="78"/>
      <c r="AF865" s="78"/>
      <c r="AG865" s="78"/>
      <c r="AH865" s="78"/>
      <c r="AI865" s="78"/>
      <c r="AJ865" s="78"/>
      <c r="AK865" s="78"/>
      <c r="AL865" s="78"/>
      <c r="AM865" s="78"/>
      <c r="AN865" s="78"/>
      <c r="AO865" s="79"/>
      <c r="AP865" s="79"/>
      <c r="AQ865" s="78"/>
      <c r="AR865" s="78"/>
      <c r="AS865" s="78"/>
      <c r="AT865" s="78" t="s">
        <v>117</v>
      </c>
      <c r="AU865" s="78" t="s">
        <v>117</v>
      </c>
      <c r="AV865" s="78" t="s">
        <v>121</v>
      </c>
      <c r="AW865" s="78"/>
      <c r="AX865" s="79"/>
      <c r="AY865" s="79"/>
      <c r="AZ865" s="79"/>
      <c r="BA865" s="79"/>
      <c r="BB865" s="79"/>
      <c r="BC865" s="80"/>
    </row>
    <row r="866" ht="15.75" customHeight="1">
      <c r="A866" s="46" t="s">
        <v>7195</v>
      </c>
      <c r="B866" s="78"/>
      <c r="C866" s="78">
        <v>37.0</v>
      </c>
      <c r="D866" s="78" t="s">
        <v>7196</v>
      </c>
      <c r="E866" s="78" t="s">
        <v>7197</v>
      </c>
      <c r="F866" s="78" t="str">
        <f t="shared" si="2"/>
        <v>Lutho Skefile</v>
      </c>
      <c r="G866" s="78" t="s">
        <v>1849</v>
      </c>
      <c r="H866" s="78" t="s">
        <v>7198</v>
      </c>
      <c r="I866" s="78" t="s">
        <v>163</v>
      </c>
      <c r="J866" s="78"/>
      <c r="K866" s="46"/>
      <c r="L866" s="78" t="s">
        <v>648</v>
      </c>
      <c r="M866" s="78" t="s">
        <v>206</v>
      </c>
      <c r="N866" s="78" t="s">
        <v>3</v>
      </c>
      <c r="O866" s="78" t="s">
        <v>312</v>
      </c>
      <c r="P866" s="78"/>
      <c r="Q866" s="78" t="s">
        <v>48</v>
      </c>
      <c r="R866" s="78"/>
      <c r="S866" s="46"/>
      <c r="T866" s="46"/>
      <c r="U866" s="46"/>
      <c r="V866" s="46"/>
      <c r="W866" s="78"/>
      <c r="X866" s="78"/>
      <c r="Y866" s="78"/>
      <c r="Z866" s="78"/>
      <c r="AA866" s="78"/>
      <c r="AB866" s="78"/>
      <c r="AC866" s="78"/>
      <c r="AD866" s="78"/>
      <c r="AE866" s="78"/>
      <c r="AF866" s="78"/>
      <c r="AG866" s="78"/>
      <c r="AH866" s="78"/>
      <c r="AI866" s="78"/>
      <c r="AJ866" s="78"/>
      <c r="AK866" s="78"/>
      <c r="AL866" s="78"/>
      <c r="AM866" s="78"/>
      <c r="AN866" s="78"/>
      <c r="AO866" s="79"/>
      <c r="AP866" s="79"/>
      <c r="AQ866" s="78"/>
      <c r="AR866" s="78"/>
      <c r="AS866" s="78"/>
      <c r="AT866" s="78" t="s">
        <v>117</v>
      </c>
      <c r="AU866" s="78" t="s">
        <v>117</v>
      </c>
      <c r="AV866" s="78" t="s">
        <v>117</v>
      </c>
      <c r="AW866" s="78"/>
      <c r="AX866" s="79"/>
      <c r="AY866" s="79"/>
      <c r="AZ866" s="79"/>
      <c r="BA866" s="79"/>
      <c r="BB866" s="79"/>
      <c r="BC866" s="80"/>
    </row>
    <row r="867" ht="15.75" customHeight="1">
      <c r="A867" s="46" t="s">
        <v>7199</v>
      </c>
      <c r="B867" s="78"/>
      <c r="C867" s="78">
        <v>37.0</v>
      </c>
      <c r="D867" s="78" t="s">
        <v>3524</v>
      </c>
      <c r="E867" s="78" t="s">
        <v>2251</v>
      </c>
      <c r="F867" s="78" t="str">
        <f t="shared" si="2"/>
        <v>Vuyolwethu Stofile</v>
      </c>
      <c r="G867" s="78" t="s">
        <v>1849</v>
      </c>
      <c r="H867" s="78" t="s">
        <v>7200</v>
      </c>
      <c r="I867" s="78" t="s">
        <v>163</v>
      </c>
      <c r="J867" s="78"/>
      <c r="K867" s="46"/>
      <c r="L867" s="78" t="s">
        <v>648</v>
      </c>
      <c r="M867" s="78" t="s">
        <v>206</v>
      </c>
      <c r="N867" s="78" t="s">
        <v>3</v>
      </c>
      <c r="O867" s="78" t="s">
        <v>312</v>
      </c>
      <c r="P867" s="78"/>
      <c r="Q867" s="78" t="s">
        <v>48</v>
      </c>
      <c r="R867" s="78"/>
      <c r="S867" s="46"/>
      <c r="T867" s="46"/>
      <c r="U867" s="46"/>
      <c r="V867" s="46"/>
      <c r="W867" s="78"/>
      <c r="X867" s="78"/>
      <c r="Y867" s="78"/>
      <c r="Z867" s="78"/>
      <c r="AA867" s="78"/>
      <c r="AB867" s="78"/>
      <c r="AC867" s="78"/>
      <c r="AD867" s="78"/>
      <c r="AE867" s="78"/>
      <c r="AF867" s="78"/>
      <c r="AG867" s="78"/>
      <c r="AH867" s="78"/>
      <c r="AI867" s="78"/>
      <c r="AJ867" s="78"/>
      <c r="AK867" s="78"/>
      <c r="AL867" s="78"/>
      <c r="AM867" s="78"/>
      <c r="AN867" s="78"/>
      <c r="AO867" s="79"/>
      <c r="AP867" s="79"/>
      <c r="AQ867" s="78"/>
      <c r="AR867" s="78"/>
      <c r="AS867" s="78"/>
      <c r="AT867" s="78" t="s">
        <v>117</v>
      </c>
      <c r="AU867" s="78" t="s">
        <v>117</v>
      </c>
      <c r="AV867" s="78" t="s">
        <v>117</v>
      </c>
      <c r="AW867" s="78"/>
      <c r="AX867" s="79"/>
      <c r="AY867" s="79"/>
      <c r="AZ867" s="79"/>
      <c r="BA867" s="79"/>
      <c r="BB867" s="79"/>
      <c r="BC867" s="80"/>
    </row>
    <row r="868" ht="15.75" customHeight="1">
      <c r="A868" s="46" t="s">
        <v>7201</v>
      </c>
      <c r="B868" s="78"/>
      <c r="C868" s="78">
        <v>44.0</v>
      </c>
      <c r="D868" s="78" t="s">
        <v>7202</v>
      </c>
      <c r="E868" s="78" t="s">
        <v>926</v>
      </c>
      <c r="F868" s="78" t="str">
        <f t="shared" si="2"/>
        <v>Bongiwe  Tembe</v>
      </c>
      <c r="G868" s="78" t="s">
        <v>109</v>
      </c>
      <c r="H868" s="78" t="s">
        <v>7203</v>
      </c>
      <c r="I868" s="78" t="s">
        <v>111</v>
      </c>
      <c r="J868" s="78"/>
      <c r="K868" s="46"/>
      <c r="L868" s="78" t="s">
        <v>648</v>
      </c>
      <c r="M868" s="78" t="s">
        <v>206</v>
      </c>
      <c r="N868" s="78" t="s">
        <v>3</v>
      </c>
      <c r="O868" s="78"/>
      <c r="P868" s="78"/>
      <c r="Q868" s="78" t="s">
        <v>48</v>
      </c>
      <c r="R868" s="78"/>
      <c r="S868" s="46"/>
      <c r="T868" s="46"/>
      <c r="U868" s="46"/>
      <c r="V868" s="46"/>
      <c r="W868" s="78"/>
      <c r="X868" s="78"/>
      <c r="Y868" s="78"/>
      <c r="Z868" s="78"/>
      <c r="AA868" s="78"/>
      <c r="AB868" s="78"/>
      <c r="AC868" s="78"/>
      <c r="AD868" s="78"/>
      <c r="AE868" s="78"/>
      <c r="AF868" s="78"/>
      <c r="AG868" s="78"/>
      <c r="AH868" s="78"/>
      <c r="AI868" s="78"/>
      <c r="AJ868" s="78"/>
      <c r="AK868" s="78"/>
      <c r="AL868" s="78"/>
      <c r="AM868" s="78"/>
      <c r="AN868" s="78"/>
      <c r="AO868" s="79"/>
      <c r="AP868" s="79"/>
      <c r="AQ868" s="78"/>
      <c r="AR868" s="78"/>
      <c r="AS868" s="78"/>
      <c r="AT868" s="78"/>
      <c r="AU868" s="78"/>
      <c r="AV868" s="78"/>
      <c r="AW868" s="78"/>
      <c r="AX868" s="79"/>
      <c r="AY868" s="79"/>
      <c r="AZ868" s="79"/>
      <c r="BA868" s="79"/>
      <c r="BB868" s="79"/>
      <c r="BC868" s="80"/>
    </row>
    <row r="869" ht="15.75" customHeight="1">
      <c r="A869" s="46" t="s">
        <v>7204</v>
      </c>
      <c r="B869" s="78"/>
      <c r="C869" s="78">
        <v>43.0</v>
      </c>
      <c r="D869" s="78" t="s">
        <v>7205</v>
      </c>
      <c r="E869" s="78" t="s">
        <v>7206</v>
      </c>
      <c r="F869" s="78" t="str">
        <f t="shared" si="2"/>
        <v>Simamkele  Tete</v>
      </c>
      <c r="G869" s="78" t="s">
        <v>1849</v>
      </c>
      <c r="H869" s="78" t="s">
        <v>7207</v>
      </c>
      <c r="I869" s="78" t="s">
        <v>111</v>
      </c>
      <c r="J869" s="78"/>
      <c r="K869" s="46"/>
      <c r="L869" s="78" t="s">
        <v>648</v>
      </c>
      <c r="M869" s="78" t="s">
        <v>206</v>
      </c>
      <c r="N869" s="78" t="s">
        <v>3</v>
      </c>
      <c r="O869" s="78" t="s">
        <v>312</v>
      </c>
      <c r="P869" s="78"/>
      <c r="Q869" s="78" t="s">
        <v>48</v>
      </c>
      <c r="R869" s="78"/>
      <c r="S869" s="46"/>
      <c r="T869" s="46"/>
      <c r="U869" s="46"/>
      <c r="V869" s="46"/>
      <c r="W869" s="78"/>
      <c r="X869" s="78"/>
      <c r="Y869" s="78"/>
      <c r="Z869" s="78"/>
      <c r="AA869" s="78"/>
      <c r="AB869" s="78"/>
      <c r="AC869" s="78"/>
      <c r="AD869" s="78"/>
      <c r="AE869" s="78"/>
      <c r="AF869" s="78"/>
      <c r="AG869" s="78"/>
      <c r="AH869" s="78"/>
      <c r="AI869" s="78"/>
      <c r="AJ869" s="78"/>
      <c r="AK869" s="78"/>
      <c r="AL869" s="78"/>
      <c r="AM869" s="78"/>
      <c r="AN869" s="78"/>
      <c r="AO869" s="79"/>
      <c r="AP869" s="79"/>
      <c r="AQ869" s="78"/>
      <c r="AR869" s="78"/>
      <c r="AS869" s="78"/>
      <c r="AT869" s="78" t="s">
        <v>117</v>
      </c>
      <c r="AU869" s="78" t="s">
        <v>117</v>
      </c>
      <c r="AV869" s="78" t="s">
        <v>117</v>
      </c>
      <c r="AW869" s="78"/>
      <c r="AX869" s="79"/>
      <c r="AY869" s="79"/>
      <c r="AZ869" s="79"/>
      <c r="BA869" s="79"/>
      <c r="BB869" s="79"/>
      <c r="BC869" s="80"/>
    </row>
    <row r="870" ht="15.75" customHeight="1">
      <c r="A870" s="46" t="s">
        <v>7208</v>
      </c>
      <c r="B870" s="78"/>
      <c r="C870" s="78">
        <v>37.0</v>
      </c>
      <c r="D870" s="78" t="s">
        <v>7209</v>
      </c>
      <c r="E870" s="78" t="s">
        <v>7210</v>
      </c>
      <c r="F870" s="78" t="str">
        <f t="shared" si="2"/>
        <v>Junior Mxolisi Eli</v>
      </c>
      <c r="G870" s="78" t="s">
        <v>1849</v>
      </c>
      <c r="H870" s="78" t="s">
        <v>7211</v>
      </c>
      <c r="I870" s="78" t="s">
        <v>163</v>
      </c>
      <c r="J870" s="78" t="s">
        <v>7212</v>
      </c>
      <c r="K870" s="83" t="s">
        <v>7213</v>
      </c>
      <c r="L870" s="78" t="s">
        <v>977</v>
      </c>
      <c r="M870" s="78" t="s">
        <v>199</v>
      </c>
      <c r="N870" s="78" t="s">
        <v>3</v>
      </c>
      <c r="O870" s="78" t="s">
        <v>1440</v>
      </c>
      <c r="P870" s="78"/>
      <c r="Q870" s="78" t="s">
        <v>44</v>
      </c>
      <c r="R870" s="78" t="s">
        <v>121</v>
      </c>
      <c r="S870" s="46"/>
      <c r="T870" s="83" t="s">
        <v>7214</v>
      </c>
      <c r="U870" s="83" t="s">
        <v>7214</v>
      </c>
      <c r="V870" s="46"/>
      <c r="W870" s="78" t="s">
        <v>7215</v>
      </c>
      <c r="X870" s="78" t="s">
        <v>117</v>
      </c>
      <c r="Y870" s="78" t="s">
        <v>117</v>
      </c>
      <c r="Z870" s="78" t="s">
        <v>117</v>
      </c>
      <c r="AA870" s="78" t="s">
        <v>117</v>
      </c>
      <c r="AB870" s="78">
        <v>6.0</v>
      </c>
      <c r="AC870" s="78" t="s">
        <v>117</v>
      </c>
      <c r="AD870" s="78" t="s">
        <v>884</v>
      </c>
      <c r="AE870" s="78" t="s">
        <v>121</v>
      </c>
      <c r="AF870" s="78"/>
      <c r="AG870" s="78" t="s">
        <v>121</v>
      </c>
      <c r="AH870" s="78"/>
      <c r="AI870" s="78" t="s">
        <v>117</v>
      </c>
      <c r="AJ870" s="78" t="s">
        <v>121</v>
      </c>
      <c r="AK870" s="78" t="s">
        <v>117</v>
      </c>
      <c r="AL870" s="78" t="s">
        <v>137</v>
      </c>
      <c r="AM870" s="78" t="s">
        <v>221</v>
      </c>
      <c r="AN870" s="78" t="s">
        <v>121</v>
      </c>
      <c r="AO870" s="79"/>
      <c r="AP870" s="79"/>
      <c r="AQ870" s="78"/>
      <c r="AR870" s="78"/>
      <c r="AS870" s="78"/>
      <c r="AT870" s="78" t="s">
        <v>117</v>
      </c>
      <c r="AU870" s="78" t="s">
        <v>117</v>
      </c>
      <c r="AV870" s="78" t="s">
        <v>117</v>
      </c>
      <c r="AW870" s="78"/>
      <c r="AX870" s="79"/>
      <c r="AY870" s="79"/>
      <c r="AZ870" s="79"/>
      <c r="BA870" s="79"/>
      <c r="BB870" s="79"/>
      <c r="BC870" s="80"/>
    </row>
    <row r="871" ht="15.75" customHeight="1">
      <c r="A871" s="46" t="s">
        <v>7216</v>
      </c>
      <c r="B871" s="78"/>
      <c r="C871" s="78">
        <v>38.0</v>
      </c>
      <c r="D871" s="78" t="s">
        <v>1045</v>
      </c>
      <c r="E871" s="78" t="s">
        <v>1071</v>
      </c>
      <c r="F871" s="78" t="str">
        <f t="shared" si="2"/>
        <v>Emihle Todolo</v>
      </c>
      <c r="G871" s="78" t="s">
        <v>109</v>
      </c>
      <c r="H871" s="78" t="s">
        <v>7217</v>
      </c>
      <c r="I871" s="78" t="s">
        <v>111</v>
      </c>
      <c r="J871" s="78"/>
      <c r="K871" s="46"/>
      <c r="L871" s="78" t="s">
        <v>648</v>
      </c>
      <c r="M871" s="78" t="s">
        <v>206</v>
      </c>
      <c r="N871" s="78" t="s">
        <v>3</v>
      </c>
      <c r="O871" s="78"/>
      <c r="P871" s="78"/>
      <c r="Q871" s="78" t="s">
        <v>48</v>
      </c>
      <c r="R871" s="78"/>
      <c r="S871" s="46"/>
      <c r="T871" s="46"/>
      <c r="U871" s="46"/>
      <c r="V871" s="46"/>
      <c r="W871" s="78"/>
      <c r="X871" s="78"/>
      <c r="Y871" s="78"/>
      <c r="Z871" s="78"/>
      <c r="AA871" s="78"/>
      <c r="AB871" s="78"/>
      <c r="AC871" s="78"/>
      <c r="AD871" s="78"/>
      <c r="AE871" s="78"/>
      <c r="AF871" s="78"/>
      <c r="AG871" s="78"/>
      <c r="AH871" s="78"/>
      <c r="AI871" s="78"/>
      <c r="AJ871" s="78"/>
      <c r="AK871" s="78"/>
      <c r="AL871" s="78"/>
      <c r="AM871" s="78"/>
      <c r="AN871" s="78"/>
      <c r="AO871" s="79"/>
      <c r="AP871" s="79"/>
      <c r="AQ871" s="78"/>
      <c r="AR871" s="78"/>
      <c r="AS871" s="78"/>
      <c r="AT871" s="78"/>
      <c r="AU871" s="78"/>
      <c r="AV871" s="78"/>
      <c r="AW871" s="78"/>
      <c r="AX871" s="79"/>
      <c r="AY871" s="79"/>
      <c r="AZ871" s="79"/>
      <c r="BA871" s="79"/>
      <c r="BB871" s="79"/>
      <c r="BC871" s="80"/>
    </row>
    <row r="872" ht="15.75" customHeight="1">
      <c r="A872" s="46" t="s">
        <v>7218</v>
      </c>
      <c r="B872" s="78"/>
      <c r="C872" s="78">
        <v>34.0</v>
      </c>
      <c r="D872" s="78" t="s">
        <v>659</v>
      </c>
      <c r="E872" s="78" t="s">
        <v>7219</v>
      </c>
      <c r="F872" s="78" t="str">
        <f t="shared" si="2"/>
        <v>Asive Kunge</v>
      </c>
      <c r="G872" s="78" t="s">
        <v>1849</v>
      </c>
      <c r="H872" s="78" t="s">
        <v>7220</v>
      </c>
      <c r="I872" s="78" t="s">
        <v>163</v>
      </c>
      <c r="J872" s="81">
        <v>38412.0</v>
      </c>
      <c r="K872" s="83" t="s">
        <v>7221</v>
      </c>
      <c r="L872" s="78" t="s">
        <v>977</v>
      </c>
      <c r="M872" s="78" t="s">
        <v>199</v>
      </c>
      <c r="N872" s="78" t="s">
        <v>3</v>
      </c>
      <c r="O872" s="78" t="s">
        <v>1440</v>
      </c>
      <c r="P872" s="78"/>
      <c r="Q872" s="78" t="s">
        <v>44</v>
      </c>
      <c r="R872" s="78" t="s">
        <v>121</v>
      </c>
      <c r="S872" s="46"/>
      <c r="T872" s="83" t="s">
        <v>7222</v>
      </c>
      <c r="U872" s="83" t="s">
        <v>7222</v>
      </c>
      <c r="V872" s="83" t="s">
        <v>7223</v>
      </c>
      <c r="W872" s="78" t="s">
        <v>7224</v>
      </c>
      <c r="X872" s="78" t="s">
        <v>117</v>
      </c>
      <c r="Y872" s="78" t="s">
        <v>121</v>
      </c>
      <c r="Z872" s="78" t="s">
        <v>117</v>
      </c>
      <c r="AA872" s="78" t="s">
        <v>121</v>
      </c>
      <c r="AB872" s="78">
        <v>8.0</v>
      </c>
      <c r="AC872" s="78" t="s">
        <v>117</v>
      </c>
      <c r="AD872" s="78" t="s">
        <v>884</v>
      </c>
      <c r="AE872" s="78" t="s">
        <v>121</v>
      </c>
      <c r="AF872" s="78"/>
      <c r="AG872" s="78" t="s">
        <v>121</v>
      </c>
      <c r="AH872" s="78"/>
      <c r="AI872" s="78" t="s">
        <v>117</v>
      </c>
      <c r="AJ872" s="78" t="s">
        <v>121</v>
      </c>
      <c r="AK872" s="78" t="s">
        <v>121</v>
      </c>
      <c r="AL872" s="78" t="s">
        <v>122</v>
      </c>
      <c r="AM872" s="78" t="s">
        <v>138</v>
      </c>
      <c r="AN872" s="78" t="s">
        <v>121</v>
      </c>
      <c r="AO872" s="79"/>
      <c r="AP872" s="79"/>
      <c r="AQ872" s="78"/>
      <c r="AR872" s="78"/>
      <c r="AS872" s="78"/>
      <c r="AT872" s="78" t="s">
        <v>117</v>
      </c>
      <c r="AU872" s="78" t="s">
        <v>117</v>
      </c>
      <c r="AV872" s="78" t="s">
        <v>117</v>
      </c>
      <c r="AW872" s="78"/>
      <c r="AX872" s="79"/>
      <c r="AY872" s="79"/>
      <c r="AZ872" s="79"/>
      <c r="BA872" s="79"/>
      <c r="BB872" s="79"/>
      <c r="BC872" s="80"/>
    </row>
    <row r="873" ht="15.75" customHeight="1">
      <c r="A873" s="46" t="s">
        <v>7225</v>
      </c>
      <c r="B873" s="78"/>
      <c r="C873" s="78">
        <v>47.0</v>
      </c>
      <c r="D873" s="78" t="s">
        <v>2891</v>
      </c>
      <c r="E873" s="78" t="s">
        <v>2907</v>
      </c>
      <c r="F873" s="78" t="str">
        <f t="shared" si="2"/>
        <v>Silindokuhle Tokota</v>
      </c>
      <c r="G873" s="78" t="s">
        <v>1849</v>
      </c>
      <c r="H873" s="78" t="s">
        <v>7226</v>
      </c>
      <c r="I873" s="78" t="s">
        <v>111</v>
      </c>
      <c r="J873" s="78"/>
      <c r="K873" s="46"/>
      <c r="L873" s="78" t="s">
        <v>648</v>
      </c>
      <c r="M873" s="78" t="s">
        <v>206</v>
      </c>
      <c r="N873" s="78" t="s">
        <v>3</v>
      </c>
      <c r="O873" s="78"/>
      <c r="P873" s="78"/>
      <c r="Q873" s="78" t="s">
        <v>48</v>
      </c>
      <c r="R873" s="78"/>
      <c r="S873" s="46"/>
      <c r="T873" s="46"/>
      <c r="U873" s="46"/>
      <c r="V873" s="46"/>
      <c r="W873" s="78"/>
      <c r="X873" s="78"/>
      <c r="Y873" s="78"/>
      <c r="Z873" s="78"/>
      <c r="AA873" s="78"/>
      <c r="AB873" s="78"/>
      <c r="AC873" s="78"/>
      <c r="AD873" s="78"/>
      <c r="AE873" s="78"/>
      <c r="AF873" s="78"/>
      <c r="AG873" s="78"/>
      <c r="AH873" s="78"/>
      <c r="AI873" s="78"/>
      <c r="AJ873" s="78"/>
      <c r="AK873" s="78"/>
      <c r="AL873" s="78"/>
      <c r="AM873" s="78"/>
      <c r="AN873" s="78"/>
      <c r="AO873" s="79"/>
      <c r="AP873" s="79"/>
      <c r="AQ873" s="78"/>
      <c r="AR873" s="78"/>
      <c r="AS873" s="78"/>
      <c r="AT873" s="78" t="s">
        <v>117</v>
      </c>
      <c r="AU873" s="78" t="s">
        <v>117</v>
      </c>
      <c r="AV873" s="78" t="s">
        <v>117</v>
      </c>
      <c r="AW873" s="78"/>
      <c r="AX873" s="79"/>
      <c r="AY873" s="79"/>
      <c r="AZ873" s="79"/>
      <c r="BA873" s="79"/>
      <c r="BB873" s="79"/>
      <c r="BC873" s="80"/>
    </row>
    <row r="874" ht="15.75" customHeight="1">
      <c r="A874" s="46" t="s">
        <v>7227</v>
      </c>
      <c r="B874" s="78"/>
      <c r="C874" s="78">
        <v>38.0</v>
      </c>
      <c r="D874" s="78" t="s">
        <v>1214</v>
      </c>
      <c r="E874" s="78" t="s">
        <v>7228</v>
      </c>
      <c r="F874" s="78" t="str">
        <f t="shared" si="2"/>
        <v>Ibanathi Dyasi</v>
      </c>
      <c r="G874" s="78" t="s">
        <v>1849</v>
      </c>
      <c r="H874" s="78" t="s">
        <v>7229</v>
      </c>
      <c r="I874" s="78" t="s">
        <v>163</v>
      </c>
      <c r="J874" s="85">
        <v>39331.0</v>
      </c>
      <c r="K874" s="46" t="s">
        <v>7230</v>
      </c>
      <c r="L874" s="78" t="s">
        <v>7231</v>
      </c>
      <c r="M874" s="78" t="s">
        <v>754</v>
      </c>
      <c r="N874" s="78" t="s">
        <v>42</v>
      </c>
      <c r="O874" s="78" t="s">
        <v>2144</v>
      </c>
      <c r="P874" s="78"/>
      <c r="Q874" s="78" t="s">
        <v>50</v>
      </c>
      <c r="R874" s="78" t="s">
        <v>121</v>
      </c>
      <c r="S874" s="46"/>
      <c r="T874" s="46" t="s">
        <v>7232</v>
      </c>
      <c r="U874" s="46"/>
      <c r="V874" s="46"/>
      <c r="W874" s="78" t="s">
        <v>7233</v>
      </c>
      <c r="X874" s="78" t="s">
        <v>117</v>
      </c>
      <c r="Y874" s="78" t="s">
        <v>117</v>
      </c>
      <c r="Z874" s="78" t="s">
        <v>121</v>
      </c>
      <c r="AA874" s="78" t="s">
        <v>121</v>
      </c>
      <c r="AB874" s="78">
        <v>8.0</v>
      </c>
      <c r="AC874" s="78" t="s">
        <v>117</v>
      </c>
      <c r="AD874" s="78" t="s">
        <v>7234</v>
      </c>
      <c r="AE874" s="78" t="s">
        <v>117</v>
      </c>
      <c r="AF874" s="78" t="s">
        <v>7234</v>
      </c>
      <c r="AG874" s="78" t="s">
        <v>117</v>
      </c>
      <c r="AH874" s="78" t="s">
        <v>7235</v>
      </c>
      <c r="AI874" s="78" t="s">
        <v>117</v>
      </c>
      <c r="AJ874" s="78" t="s">
        <v>117</v>
      </c>
      <c r="AK874" s="78" t="s">
        <v>121</v>
      </c>
      <c r="AL874" s="78" t="s">
        <v>122</v>
      </c>
      <c r="AM874" s="78" t="s">
        <v>221</v>
      </c>
      <c r="AN874" s="78" t="s">
        <v>121</v>
      </c>
      <c r="AO874" s="79"/>
      <c r="AP874" s="79"/>
      <c r="AQ874" s="78"/>
      <c r="AR874" s="78"/>
      <c r="AS874" s="78"/>
      <c r="AT874" s="78" t="s">
        <v>117</v>
      </c>
      <c r="AU874" s="78"/>
      <c r="AV874" s="78" t="s">
        <v>117</v>
      </c>
      <c r="AW874" s="78"/>
      <c r="AX874" s="79"/>
      <c r="AY874" s="79"/>
      <c r="AZ874" s="79"/>
      <c r="BA874" s="79"/>
      <c r="BB874" s="79"/>
      <c r="BC874" s="80"/>
    </row>
    <row r="875" ht="15.75" customHeight="1">
      <c r="A875" s="46" t="s">
        <v>7236</v>
      </c>
      <c r="B875" s="78"/>
      <c r="C875" s="78">
        <v>39.0</v>
      </c>
      <c r="D875" s="78" t="s">
        <v>7237</v>
      </c>
      <c r="E875" s="78" t="s">
        <v>7238</v>
      </c>
      <c r="F875" s="78" t="str">
        <f t="shared" si="2"/>
        <v>Nosipho Tora</v>
      </c>
      <c r="G875" s="78" t="s">
        <v>1849</v>
      </c>
      <c r="H875" s="78" t="s">
        <v>7239</v>
      </c>
      <c r="I875" s="78" t="s">
        <v>111</v>
      </c>
      <c r="J875" s="78"/>
      <c r="K875" s="46"/>
      <c r="L875" s="78" t="s">
        <v>648</v>
      </c>
      <c r="M875" s="78" t="s">
        <v>206</v>
      </c>
      <c r="N875" s="78" t="s">
        <v>3</v>
      </c>
      <c r="O875" s="78" t="s">
        <v>1440</v>
      </c>
      <c r="P875" s="78"/>
      <c r="Q875" s="78" t="s">
        <v>48</v>
      </c>
      <c r="R875" s="78"/>
      <c r="S875" s="46"/>
      <c r="T875" s="46"/>
      <c r="U875" s="46"/>
      <c r="V875" s="46"/>
      <c r="W875" s="78"/>
      <c r="X875" s="78"/>
      <c r="Y875" s="78"/>
      <c r="Z875" s="78"/>
      <c r="AA875" s="78"/>
      <c r="AB875" s="78"/>
      <c r="AC875" s="78"/>
      <c r="AD875" s="78"/>
      <c r="AE875" s="78"/>
      <c r="AF875" s="78"/>
      <c r="AG875" s="78"/>
      <c r="AH875" s="78"/>
      <c r="AI875" s="78"/>
      <c r="AJ875" s="78"/>
      <c r="AK875" s="78"/>
      <c r="AL875" s="78"/>
      <c r="AM875" s="78"/>
      <c r="AN875" s="78"/>
      <c r="AO875" s="79"/>
      <c r="AP875" s="79"/>
      <c r="AQ875" s="78"/>
      <c r="AR875" s="78"/>
      <c r="AS875" s="78"/>
      <c r="AT875" s="78" t="s">
        <v>117</v>
      </c>
      <c r="AU875" s="78" t="s">
        <v>117</v>
      </c>
      <c r="AV875" s="78" t="s">
        <v>117</v>
      </c>
      <c r="AW875" s="78"/>
      <c r="AX875" s="79"/>
      <c r="AY875" s="79"/>
      <c r="AZ875" s="79"/>
      <c r="BA875" s="79"/>
      <c r="BB875" s="79"/>
      <c r="BC875" s="80"/>
    </row>
    <row r="876" ht="15.75" customHeight="1">
      <c r="A876" s="46" t="s">
        <v>7240</v>
      </c>
      <c r="B876" s="78"/>
      <c r="C876" s="78">
        <v>37.0</v>
      </c>
      <c r="D876" s="78" t="s">
        <v>7241</v>
      </c>
      <c r="E876" s="78" t="s">
        <v>3276</v>
      </c>
      <c r="F876" s="78" t="str">
        <f t="shared" si="2"/>
        <v>Asivuyisile Maci</v>
      </c>
      <c r="G876" s="78" t="s">
        <v>1849</v>
      </c>
      <c r="H876" s="78" t="s">
        <v>7242</v>
      </c>
      <c r="I876" s="78" t="s">
        <v>111</v>
      </c>
      <c r="J876" s="78" t="s">
        <v>7243</v>
      </c>
      <c r="K876" s="46" t="s">
        <v>7244</v>
      </c>
      <c r="L876" s="78" t="s">
        <v>977</v>
      </c>
      <c r="M876" s="78" t="s">
        <v>199</v>
      </c>
      <c r="N876" s="78" t="s">
        <v>3</v>
      </c>
      <c r="O876" s="78" t="s">
        <v>1440</v>
      </c>
      <c r="P876" s="78"/>
      <c r="Q876" s="78" t="s">
        <v>44</v>
      </c>
      <c r="R876" s="78" t="s">
        <v>121</v>
      </c>
      <c r="S876" s="46"/>
      <c r="T876" s="83" t="s">
        <v>7245</v>
      </c>
      <c r="U876" s="83" t="s">
        <v>7245</v>
      </c>
      <c r="V876" s="83" t="s">
        <v>7246</v>
      </c>
      <c r="W876" s="78" t="s">
        <v>7247</v>
      </c>
      <c r="X876" s="78" t="s">
        <v>117</v>
      </c>
      <c r="Y876" s="78" t="s">
        <v>117</v>
      </c>
      <c r="Z876" s="78" t="s">
        <v>117</v>
      </c>
      <c r="AA876" s="78" t="s">
        <v>117</v>
      </c>
      <c r="AB876" s="78">
        <v>12.0</v>
      </c>
      <c r="AC876" s="78" t="s">
        <v>121</v>
      </c>
      <c r="AD876" s="78"/>
      <c r="AE876" s="78" t="s">
        <v>117</v>
      </c>
      <c r="AF876" s="78" t="s">
        <v>7248</v>
      </c>
      <c r="AG876" s="78" t="s">
        <v>121</v>
      </c>
      <c r="AH876" s="78"/>
      <c r="AI876" s="78" t="s">
        <v>117</v>
      </c>
      <c r="AJ876" s="78" t="s">
        <v>117</v>
      </c>
      <c r="AK876" s="78" t="s">
        <v>121</v>
      </c>
      <c r="AL876" s="78" t="s">
        <v>122</v>
      </c>
      <c r="AM876" s="78" t="s">
        <v>138</v>
      </c>
      <c r="AN876" s="78" t="s">
        <v>121</v>
      </c>
      <c r="AO876" s="79"/>
      <c r="AP876" s="79"/>
      <c r="AQ876" s="78"/>
      <c r="AR876" s="78"/>
      <c r="AS876" s="78"/>
      <c r="AT876" s="78" t="s">
        <v>117</v>
      </c>
      <c r="AU876" s="78" t="s">
        <v>117</v>
      </c>
      <c r="AV876" s="78" t="s">
        <v>117</v>
      </c>
      <c r="AW876" s="78"/>
      <c r="AX876" s="79"/>
      <c r="AY876" s="79"/>
      <c r="AZ876" s="79"/>
      <c r="BA876" s="79"/>
      <c r="BB876" s="79"/>
      <c r="BC876" s="80"/>
    </row>
    <row r="877" ht="15.75" customHeight="1">
      <c r="A877" s="46" t="s">
        <v>7249</v>
      </c>
      <c r="B877" s="78"/>
      <c r="C877" s="78">
        <v>40.0</v>
      </c>
      <c r="D877" s="78" t="s">
        <v>7250</v>
      </c>
      <c r="E877" s="78" t="s">
        <v>7251</v>
      </c>
      <c r="F877" s="78" t="str">
        <f t="shared" si="2"/>
        <v>Zulime Lukholo Totsho</v>
      </c>
      <c r="G877" s="78" t="s">
        <v>1849</v>
      </c>
      <c r="H877" s="78" t="s">
        <v>7252</v>
      </c>
      <c r="I877" s="78" t="s">
        <v>111</v>
      </c>
      <c r="J877" s="78"/>
      <c r="K877" s="46"/>
      <c r="L877" s="78" t="s">
        <v>648</v>
      </c>
      <c r="M877" s="78" t="s">
        <v>206</v>
      </c>
      <c r="N877" s="78" t="s">
        <v>3</v>
      </c>
      <c r="O877" s="78" t="s">
        <v>1440</v>
      </c>
      <c r="P877" s="78"/>
      <c r="Q877" s="78" t="s">
        <v>48</v>
      </c>
      <c r="R877" s="78"/>
      <c r="S877" s="46"/>
      <c r="T877" s="46"/>
      <c r="U877" s="46"/>
      <c r="V877" s="46"/>
      <c r="W877" s="78"/>
      <c r="X877" s="78"/>
      <c r="Y877" s="78"/>
      <c r="Z877" s="78"/>
      <c r="AA877" s="78"/>
      <c r="AB877" s="78"/>
      <c r="AC877" s="78"/>
      <c r="AD877" s="78"/>
      <c r="AE877" s="78"/>
      <c r="AF877" s="78"/>
      <c r="AG877" s="78"/>
      <c r="AH877" s="78"/>
      <c r="AI877" s="78"/>
      <c r="AJ877" s="78"/>
      <c r="AK877" s="78"/>
      <c r="AL877" s="78"/>
      <c r="AM877" s="78"/>
      <c r="AN877" s="78"/>
      <c r="AO877" s="79"/>
      <c r="AP877" s="79"/>
      <c r="AQ877" s="78"/>
      <c r="AR877" s="78"/>
      <c r="AS877" s="78"/>
      <c r="AT877" s="78" t="s">
        <v>117</v>
      </c>
      <c r="AU877" s="78" t="s">
        <v>117</v>
      </c>
      <c r="AV877" s="78" t="s">
        <v>117</v>
      </c>
      <c r="AW877" s="78"/>
      <c r="AX877" s="79"/>
      <c r="AY877" s="79"/>
      <c r="AZ877" s="79"/>
      <c r="BA877" s="79"/>
      <c r="BB877" s="79"/>
      <c r="BC877" s="80"/>
    </row>
    <row r="878" ht="15.75" customHeight="1">
      <c r="A878" s="46" t="s">
        <v>7253</v>
      </c>
      <c r="B878" s="78"/>
      <c r="C878" s="78">
        <v>39.0</v>
      </c>
      <c r="D878" s="78" t="s">
        <v>5213</v>
      </c>
      <c r="E878" s="78" t="s">
        <v>7254</v>
      </c>
      <c r="F878" s="78" t="str">
        <f t="shared" si="2"/>
        <v>Bathandwa Vazi</v>
      </c>
      <c r="G878" s="78" t="s">
        <v>1849</v>
      </c>
      <c r="H878" s="78" t="s">
        <v>7255</v>
      </c>
      <c r="I878" s="78" t="s">
        <v>163</v>
      </c>
      <c r="J878" s="78"/>
      <c r="K878" s="46"/>
      <c r="L878" s="78" t="s">
        <v>648</v>
      </c>
      <c r="M878" s="78" t="s">
        <v>206</v>
      </c>
      <c r="N878" s="78" t="s">
        <v>3</v>
      </c>
      <c r="O878" s="78" t="s">
        <v>400</v>
      </c>
      <c r="P878" s="78"/>
      <c r="Q878" s="78" t="s">
        <v>48</v>
      </c>
      <c r="R878" s="78" t="s">
        <v>121</v>
      </c>
      <c r="S878" s="46"/>
      <c r="T878" s="46"/>
      <c r="U878" s="46"/>
      <c r="V878" s="46"/>
      <c r="W878" s="78"/>
      <c r="X878" s="78"/>
      <c r="Y878" s="78"/>
      <c r="Z878" s="78"/>
      <c r="AA878" s="78"/>
      <c r="AB878" s="78"/>
      <c r="AC878" s="78"/>
      <c r="AD878" s="78"/>
      <c r="AE878" s="78"/>
      <c r="AF878" s="78"/>
      <c r="AG878" s="78"/>
      <c r="AH878" s="78"/>
      <c r="AI878" s="78"/>
      <c r="AJ878" s="78"/>
      <c r="AK878" s="78"/>
      <c r="AL878" s="78"/>
      <c r="AM878" s="78"/>
      <c r="AN878" s="78"/>
      <c r="AO878" s="79"/>
      <c r="AP878" s="79"/>
      <c r="AQ878" s="78"/>
      <c r="AR878" s="78"/>
      <c r="AS878" s="78"/>
      <c r="AT878" s="78" t="s">
        <v>117</v>
      </c>
      <c r="AU878" s="78" t="s">
        <v>117</v>
      </c>
      <c r="AV878" s="78" t="s">
        <v>117</v>
      </c>
      <c r="AW878" s="78"/>
      <c r="AX878" s="79"/>
      <c r="AY878" s="79"/>
      <c r="AZ878" s="79"/>
      <c r="BA878" s="79"/>
      <c r="BB878" s="79"/>
      <c r="BC878" s="80"/>
    </row>
    <row r="879" ht="15.75" customHeight="1">
      <c r="A879" s="46" t="s">
        <v>7256</v>
      </c>
      <c r="B879" s="78"/>
      <c r="C879" s="78">
        <v>38.0</v>
      </c>
      <c r="D879" s="78" t="s">
        <v>1810</v>
      </c>
      <c r="E879" s="78" t="s">
        <v>483</v>
      </c>
      <c r="F879" s="78" t="str">
        <f t="shared" si="2"/>
        <v>Linathi Williams</v>
      </c>
      <c r="G879" s="78" t="s">
        <v>109</v>
      </c>
      <c r="H879" s="78" t="s">
        <v>7257</v>
      </c>
      <c r="I879" s="78" t="s">
        <v>111</v>
      </c>
      <c r="J879" s="78"/>
      <c r="K879" s="46"/>
      <c r="L879" s="78" t="s">
        <v>648</v>
      </c>
      <c r="M879" s="78" t="s">
        <v>206</v>
      </c>
      <c r="N879" s="78" t="s">
        <v>3</v>
      </c>
      <c r="O879" s="78"/>
      <c r="P879" s="78"/>
      <c r="Q879" s="78" t="s">
        <v>48</v>
      </c>
      <c r="R879" s="78"/>
      <c r="S879" s="46"/>
      <c r="T879" s="46"/>
      <c r="U879" s="46"/>
      <c r="V879" s="46"/>
      <c r="W879" s="78"/>
      <c r="X879" s="78"/>
      <c r="Y879" s="78"/>
      <c r="Z879" s="78"/>
      <c r="AA879" s="78"/>
      <c r="AB879" s="78"/>
      <c r="AC879" s="78"/>
      <c r="AD879" s="78"/>
      <c r="AE879" s="78"/>
      <c r="AF879" s="78"/>
      <c r="AG879" s="78"/>
      <c r="AH879" s="78"/>
      <c r="AI879" s="78"/>
      <c r="AJ879" s="78"/>
      <c r="AK879" s="78"/>
      <c r="AL879" s="78"/>
      <c r="AM879" s="78"/>
      <c r="AN879" s="78"/>
      <c r="AO879" s="79"/>
      <c r="AP879" s="79"/>
      <c r="AQ879" s="78"/>
      <c r="AR879" s="78"/>
      <c r="AS879" s="78"/>
      <c r="AT879" s="78"/>
      <c r="AU879" s="78"/>
      <c r="AV879" s="78"/>
      <c r="AW879" s="78"/>
      <c r="AX879" s="79"/>
      <c r="AY879" s="79"/>
      <c r="AZ879" s="79"/>
      <c r="BA879" s="79"/>
      <c r="BB879" s="79"/>
      <c r="BC879" s="80"/>
    </row>
    <row r="880" ht="15.75" customHeight="1">
      <c r="A880" s="46" t="s">
        <v>7258</v>
      </c>
      <c r="B880" s="78"/>
      <c r="C880" s="78">
        <v>41.0</v>
      </c>
      <c r="D880" s="78" t="s">
        <v>7259</v>
      </c>
      <c r="E880" s="78" t="s">
        <v>3723</v>
      </c>
      <c r="F880" s="78" t="str">
        <f t="shared" si="2"/>
        <v>Manyano Majeke</v>
      </c>
      <c r="G880" s="78" t="s">
        <v>1849</v>
      </c>
      <c r="H880" s="78" t="s">
        <v>7260</v>
      </c>
      <c r="I880" s="78" t="s">
        <v>163</v>
      </c>
      <c r="J880" s="78" t="s">
        <v>7261</v>
      </c>
      <c r="K880" s="83" t="s">
        <v>7262</v>
      </c>
      <c r="L880" s="78" t="s">
        <v>977</v>
      </c>
      <c r="M880" s="78" t="s">
        <v>199</v>
      </c>
      <c r="N880" s="78" t="s">
        <v>3</v>
      </c>
      <c r="O880" s="78" t="s">
        <v>1440</v>
      </c>
      <c r="P880" s="78"/>
      <c r="Q880" s="78" t="s">
        <v>44</v>
      </c>
      <c r="R880" s="78" t="s">
        <v>121</v>
      </c>
      <c r="S880" s="46"/>
      <c r="T880" s="83" t="s">
        <v>7263</v>
      </c>
      <c r="U880" s="83" t="s">
        <v>7263</v>
      </c>
      <c r="V880" s="83" t="s">
        <v>7264</v>
      </c>
      <c r="W880" s="78" t="s">
        <v>7265</v>
      </c>
      <c r="X880" s="78" t="s">
        <v>117</v>
      </c>
      <c r="Y880" s="78" t="s">
        <v>117</v>
      </c>
      <c r="Z880" s="78" t="s">
        <v>121</v>
      </c>
      <c r="AA880" s="78" t="s">
        <v>117</v>
      </c>
      <c r="AB880" s="78">
        <v>5.0</v>
      </c>
      <c r="AC880" s="78" t="s">
        <v>121</v>
      </c>
      <c r="AD880" s="78"/>
      <c r="AE880" s="78" t="s">
        <v>117</v>
      </c>
      <c r="AF880" s="78" t="s">
        <v>7266</v>
      </c>
      <c r="AG880" s="78" t="s">
        <v>121</v>
      </c>
      <c r="AH880" s="78"/>
      <c r="AI880" s="78" t="s">
        <v>121</v>
      </c>
      <c r="AJ880" s="78" t="s">
        <v>117</v>
      </c>
      <c r="AK880" s="78" t="s">
        <v>121</v>
      </c>
      <c r="AL880" s="78" t="s">
        <v>122</v>
      </c>
      <c r="AM880" s="78" t="s">
        <v>138</v>
      </c>
      <c r="AN880" s="78" t="s">
        <v>121</v>
      </c>
      <c r="AO880" s="79"/>
      <c r="AP880" s="79"/>
      <c r="AQ880" s="78"/>
      <c r="AR880" s="78"/>
      <c r="AS880" s="78"/>
      <c r="AT880" s="78" t="s">
        <v>117</v>
      </c>
      <c r="AU880" s="78" t="s">
        <v>117</v>
      </c>
      <c r="AV880" s="78" t="s">
        <v>117</v>
      </c>
      <c r="AW880" s="78"/>
      <c r="AX880" s="79"/>
      <c r="AY880" s="79"/>
      <c r="AZ880" s="79"/>
      <c r="BA880" s="79"/>
      <c r="BB880" s="79"/>
      <c r="BC880" s="80"/>
    </row>
    <row r="881" ht="15.75" customHeight="1">
      <c r="A881" s="46" t="s">
        <v>7267</v>
      </c>
      <c r="B881" s="78"/>
      <c r="C881" s="78">
        <v>36.0</v>
      </c>
      <c r="D881" s="78" t="s">
        <v>2479</v>
      </c>
      <c r="E881" s="78" t="s">
        <v>6885</v>
      </c>
      <c r="F881" s="78" t="str">
        <f t="shared" si="2"/>
        <v>Olwethu Marangula</v>
      </c>
      <c r="G881" s="78" t="s">
        <v>1849</v>
      </c>
      <c r="H881" s="78" t="s">
        <v>7268</v>
      </c>
      <c r="I881" s="78" t="s">
        <v>163</v>
      </c>
      <c r="J881" s="78" t="s">
        <v>7269</v>
      </c>
      <c r="K881" s="83" t="s">
        <v>7270</v>
      </c>
      <c r="L881" s="78" t="s">
        <v>977</v>
      </c>
      <c r="M881" s="78" t="s">
        <v>199</v>
      </c>
      <c r="N881" s="78" t="s">
        <v>3</v>
      </c>
      <c r="O881" s="78" t="s">
        <v>1005</v>
      </c>
      <c r="P881" s="78"/>
      <c r="Q881" s="78" t="s">
        <v>44</v>
      </c>
      <c r="R881" s="78" t="s">
        <v>121</v>
      </c>
      <c r="S881" s="46"/>
      <c r="T881" s="83" t="s">
        <v>7271</v>
      </c>
      <c r="U881" s="83" t="s">
        <v>7271</v>
      </c>
      <c r="V881" s="83" t="s">
        <v>7272</v>
      </c>
      <c r="W881" s="78" t="s">
        <v>7273</v>
      </c>
      <c r="X881" s="78" t="s">
        <v>117</v>
      </c>
      <c r="Y881" s="78" t="s">
        <v>117</v>
      </c>
      <c r="Z881" s="78" t="s">
        <v>117</v>
      </c>
      <c r="AA881" s="78" t="s">
        <v>121</v>
      </c>
      <c r="AB881" s="78">
        <v>6.0</v>
      </c>
      <c r="AC881" s="78" t="s">
        <v>121</v>
      </c>
      <c r="AD881" s="78"/>
      <c r="AE881" s="78" t="s">
        <v>117</v>
      </c>
      <c r="AF881" s="78" t="s">
        <v>7274</v>
      </c>
      <c r="AG881" s="78" t="s">
        <v>121</v>
      </c>
      <c r="AH881" s="78"/>
      <c r="AI881" s="78" t="s">
        <v>121</v>
      </c>
      <c r="AJ881" s="78" t="s">
        <v>117</v>
      </c>
      <c r="AK881" s="78" t="s">
        <v>121</v>
      </c>
      <c r="AL881" s="78" t="s">
        <v>122</v>
      </c>
      <c r="AM881" s="78" t="s">
        <v>138</v>
      </c>
      <c r="AN881" s="78" t="s">
        <v>117</v>
      </c>
      <c r="AO881" s="78" t="s">
        <v>7275</v>
      </c>
      <c r="AP881" s="79"/>
      <c r="AQ881" s="78"/>
      <c r="AR881" s="78"/>
      <c r="AS881" s="78"/>
      <c r="AT881" s="78" t="s">
        <v>117</v>
      </c>
      <c r="AU881" s="78" t="s">
        <v>117</v>
      </c>
      <c r="AV881" s="78" t="s">
        <v>117</v>
      </c>
      <c r="AW881" s="78"/>
      <c r="AX881" s="79"/>
      <c r="AY881" s="79"/>
      <c r="AZ881" s="79"/>
      <c r="BA881" s="79"/>
      <c r="BB881" s="79"/>
      <c r="BC881" s="80"/>
    </row>
    <row r="882" ht="15.75" customHeight="1">
      <c r="A882" s="46" t="s">
        <v>7276</v>
      </c>
      <c r="B882" s="78"/>
      <c r="C882" s="78">
        <v>36.0</v>
      </c>
      <c r="D882" s="78" t="s">
        <v>3609</v>
      </c>
      <c r="E882" s="78" t="s">
        <v>7277</v>
      </c>
      <c r="F882" s="78" t="str">
        <f t="shared" si="2"/>
        <v>Zintle Fila</v>
      </c>
      <c r="G882" s="78" t="s">
        <v>1849</v>
      </c>
      <c r="H882" s="78" t="s">
        <v>7278</v>
      </c>
      <c r="I882" s="78" t="s">
        <v>111</v>
      </c>
      <c r="J882" s="81">
        <v>39147.0</v>
      </c>
      <c r="K882" s="46" t="s">
        <v>7279</v>
      </c>
      <c r="L882" s="78" t="s">
        <v>7231</v>
      </c>
      <c r="M882" s="78" t="s">
        <v>754</v>
      </c>
      <c r="N882" s="78" t="s">
        <v>42</v>
      </c>
      <c r="O882" s="78" t="s">
        <v>175</v>
      </c>
      <c r="P882" s="78"/>
      <c r="Q882" s="78" t="s">
        <v>50</v>
      </c>
      <c r="R882" s="78" t="s">
        <v>121</v>
      </c>
      <c r="S882" s="46"/>
      <c r="T882" s="46" t="s">
        <v>7280</v>
      </c>
      <c r="U882" s="46"/>
      <c r="V882" s="46"/>
      <c r="W882" s="78" t="s">
        <v>7281</v>
      </c>
      <c r="X882" s="78" t="s">
        <v>117</v>
      </c>
      <c r="Y882" s="78" t="s">
        <v>117</v>
      </c>
      <c r="Z882" s="78" t="s">
        <v>117</v>
      </c>
      <c r="AA882" s="78" t="s">
        <v>121</v>
      </c>
      <c r="AB882" s="78">
        <v>10.0</v>
      </c>
      <c r="AC882" s="78" t="s">
        <v>117</v>
      </c>
      <c r="AD882" s="78" t="s">
        <v>7282</v>
      </c>
      <c r="AE882" s="78" t="s">
        <v>121</v>
      </c>
      <c r="AF882" s="78"/>
      <c r="AG882" s="78" t="s">
        <v>121</v>
      </c>
      <c r="AH882" s="78"/>
      <c r="AI882" s="78" t="s">
        <v>117</v>
      </c>
      <c r="AJ882" s="78" t="s">
        <v>121</v>
      </c>
      <c r="AK882" s="78" t="s">
        <v>121</v>
      </c>
      <c r="AL882" s="78" t="s">
        <v>122</v>
      </c>
      <c r="AM882" s="78" t="s">
        <v>138</v>
      </c>
      <c r="AN882" s="78" t="s">
        <v>121</v>
      </c>
      <c r="AO882" s="79"/>
      <c r="AP882" s="79"/>
      <c r="AQ882" s="78"/>
      <c r="AR882" s="78"/>
      <c r="AS882" s="78"/>
      <c r="AT882" s="78" t="s">
        <v>117</v>
      </c>
      <c r="AU882" s="78"/>
      <c r="AV882" s="78" t="s">
        <v>117</v>
      </c>
      <c r="AW882" s="78"/>
      <c r="AX882" s="79"/>
      <c r="AY882" s="79"/>
      <c r="AZ882" s="79"/>
      <c r="BA882" s="79"/>
      <c r="BB882" s="79"/>
      <c r="BC882" s="80"/>
    </row>
    <row r="883" ht="15.75" customHeight="1">
      <c r="A883" s="46" t="s">
        <v>7283</v>
      </c>
      <c r="B883" s="78"/>
      <c r="C883" s="78">
        <v>38.0</v>
      </c>
      <c r="D883" s="78" t="s">
        <v>7284</v>
      </c>
      <c r="E883" s="78" t="s">
        <v>7285</v>
      </c>
      <c r="F883" s="78" t="str">
        <f t="shared" si="2"/>
        <v>Thalitha Mlengana</v>
      </c>
      <c r="G883" s="78" t="s">
        <v>1849</v>
      </c>
      <c r="H883" s="78" t="s">
        <v>7286</v>
      </c>
      <c r="I883" s="78" t="s">
        <v>111</v>
      </c>
      <c r="J883" s="78" t="s">
        <v>2102</v>
      </c>
      <c r="K883" s="83" t="s">
        <v>7287</v>
      </c>
      <c r="L883" s="78" t="s">
        <v>977</v>
      </c>
      <c r="M883" s="78" t="s">
        <v>199</v>
      </c>
      <c r="N883" s="78" t="s">
        <v>3</v>
      </c>
      <c r="O883" s="78" t="s">
        <v>1440</v>
      </c>
      <c r="P883" s="78"/>
      <c r="Q883" s="78" t="s">
        <v>44</v>
      </c>
      <c r="R883" s="78" t="s">
        <v>121</v>
      </c>
      <c r="S883" s="46"/>
      <c r="T883" s="83" t="s">
        <v>7288</v>
      </c>
      <c r="U883" s="83" t="s">
        <v>7288</v>
      </c>
      <c r="V883" s="83" t="s">
        <v>7288</v>
      </c>
      <c r="W883" s="78" t="s">
        <v>7289</v>
      </c>
      <c r="X883" s="78" t="s">
        <v>117</v>
      </c>
      <c r="Y883" s="78" t="s">
        <v>117</v>
      </c>
      <c r="Z883" s="78" t="s">
        <v>117</v>
      </c>
      <c r="AA883" s="78" t="s">
        <v>121</v>
      </c>
      <c r="AB883" s="78">
        <v>3.0</v>
      </c>
      <c r="AC883" s="78" t="s">
        <v>117</v>
      </c>
      <c r="AD883" s="78" t="s">
        <v>7290</v>
      </c>
      <c r="AE883" s="78" t="s">
        <v>121</v>
      </c>
      <c r="AF883" s="78"/>
      <c r="AG883" s="78" t="s">
        <v>121</v>
      </c>
      <c r="AH883" s="78"/>
      <c r="AI883" s="78" t="s">
        <v>117</v>
      </c>
      <c r="AJ883" s="78" t="s">
        <v>121</v>
      </c>
      <c r="AK883" s="78" t="s">
        <v>121</v>
      </c>
      <c r="AL883" s="78" t="s">
        <v>122</v>
      </c>
      <c r="AM883" s="78" t="s">
        <v>123</v>
      </c>
      <c r="AN883" s="78" t="s">
        <v>117</v>
      </c>
      <c r="AO883" s="78" t="s">
        <v>7291</v>
      </c>
      <c r="AP883" s="79"/>
      <c r="AQ883" s="78"/>
      <c r="AR883" s="78"/>
      <c r="AS883" s="78"/>
      <c r="AT883" s="78" t="s">
        <v>117</v>
      </c>
      <c r="AU883" s="78" t="s">
        <v>117</v>
      </c>
      <c r="AV883" s="78" t="s">
        <v>121</v>
      </c>
      <c r="AW883" s="78"/>
      <c r="AX883" s="79"/>
      <c r="AY883" s="79"/>
      <c r="AZ883" s="79"/>
      <c r="BA883" s="79"/>
      <c r="BB883" s="79"/>
      <c r="BC883" s="80"/>
    </row>
    <row r="884" ht="15.75" customHeight="1">
      <c r="A884" s="46" t="s">
        <v>7292</v>
      </c>
      <c r="B884" s="78"/>
      <c r="C884" s="78">
        <v>35.0</v>
      </c>
      <c r="D884" s="78" t="s">
        <v>7293</v>
      </c>
      <c r="E884" s="78" t="s">
        <v>7294</v>
      </c>
      <c r="F884" s="78" t="str">
        <f t="shared" si="2"/>
        <v>Onikayo Mahafu</v>
      </c>
      <c r="G884" s="78" t="s">
        <v>1849</v>
      </c>
      <c r="H884" s="78" t="s">
        <v>7295</v>
      </c>
      <c r="I884" s="78" t="s">
        <v>163</v>
      </c>
      <c r="J884" s="78"/>
      <c r="K884" s="46"/>
      <c r="L884" s="78" t="s">
        <v>7296</v>
      </c>
      <c r="M884" s="78" t="s">
        <v>7297</v>
      </c>
      <c r="N884" s="78" t="s">
        <v>42</v>
      </c>
      <c r="O884" s="78" t="s">
        <v>4431</v>
      </c>
      <c r="P884" s="78"/>
      <c r="Q884" s="78" t="s">
        <v>48</v>
      </c>
      <c r="R884" s="78" t="s">
        <v>121</v>
      </c>
      <c r="S884" s="46"/>
      <c r="T884" s="46"/>
      <c r="U884" s="46"/>
      <c r="V884" s="46"/>
      <c r="W884" s="78"/>
      <c r="X884" s="78"/>
      <c r="Y884" s="78"/>
      <c r="Z884" s="78"/>
      <c r="AA884" s="78"/>
      <c r="AB884" s="78"/>
      <c r="AC884" s="78"/>
      <c r="AD884" s="78"/>
      <c r="AE884" s="78"/>
      <c r="AF884" s="78"/>
      <c r="AG884" s="78"/>
      <c r="AH884" s="78"/>
      <c r="AI884" s="78"/>
      <c r="AJ884" s="78"/>
      <c r="AK884" s="78"/>
      <c r="AL884" s="78"/>
      <c r="AM884" s="78"/>
      <c r="AN884" s="78"/>
      <c r="AO884" s="79"/>
      <c r="AP884" s="79"/>
      <c r="AQ884" s="78"/>
      <c r="AR884" s="78"/>
      <c r="AS884" s="78"/>
      <c r="AT884" s="78"/>
      <c r="AU884" s="78"/>
      <c r="AV884" s="78" t="s">
        <v>117</v>
      </c>
      <c r="AW884" s="78"/>
      <c r="AX884" s="79"/>
      <c r="AY884" s="79"/>
      <c r="AZ884" s="79"/>
      <c r="BA884" s="79"/>
      <c r="BB884" s="79"/>
      <c r="BC884" s="80"/>
    </row>
    <row r="885" ht="15.75" customHeight="1">
      <c r="A885" s="46" t="s">
        <v>7298</v>
      </c>
      <c r="B885" s="78"/>
      <c r="C885" s="78">
        <v>41.0</v>
      </c>
      <c r="D885" s="78" t="s">
        <v>2545</v>
      </c>
      <c r="E885" s="78" t="s">
        <v>7299</v>
      </c>
      <c r="F885" s="78" t="str">
        <f t="shared" si="2"/>
        <v>Onke Mnyebeleza</v>
      </c>
      <c r="G885" s="78" t="s">
        <v>1849</v>
      </c>
      <c r="H885" s="78" t="s">
        <v>7300</v>
      </c>
      <c r="I885" s="78" t="s">
        <v>163</v>
      </c>
      <c r="J885" s="78" t="s">
        <v>7301</v>
      </c>
      <c r="K885" s="83" t="s">
        <v>7302</v>
      </c>
      <c r="L885" s="78" t="s">
        <v>977</v>
      </c>
      <c r="M885" s="78" t="s">
        <v>199</v>
      </c>
      <c r="N885" s="78" t="s">
        <v>3</v>
      </c>
      <c r="O885" s="78" t="s">
        <v>175</v>
      </c>
      <c r="P885" s="78"/>
      <c r="Q885" s="78" t="s">
        <v>44</v>
      </c>
      <c r="R885" s="78" t="s">
        <v>121</v>
      </c>
      <c r="S885" s="46"/>
      <c r="T885" s="83" t="s">
        <v>7303</v>
      </c>
      <c r="U885" s="83" t="s">
        <v>7303</v>
      </c>
      <c r="V885" s="83" t="s">
        <v>7304</v>
      </c>
      <c r="W885" s="78" t="s">
        <v>7305</v>
      </c>
      <c r="X885" s="78" t="s">
        <v>117</v>
      </c>
      <c r="Y885" s="78" t="s">
        <v>117</v>
      </c>
      <c r="Z885" s="78" t="s">
        <v>117</v>
      </c>
      <c r="AA885" s="78" t="s">
        <v>121</v>
      </c>
      <c r="AB885" s="78">
        <v>3.0</v>
      </c>
      <c r="AC885" s="78" t="s">
        <v>121</v>
      </c>
      <c r="AD885" s="78"/>
      <c r="AE885" s="78" t="s">
        <v>121</v>
      </c>
      <c r="AF885" s="78"/>
      <c r="AG885" s="78" t="s">
        <v>121</v>
      </c>
      <c r="AH885" s="78"/>
      <c r="AI885" s="78" t="s">
        <v>117</v>
      </c>
      <c r="AJ885" s="78" t="s">
        <v>121</v>
      </c>
      <c r="AK885" s="78" t="s">
        <v>117</v>
      </c>
      <c r="AL885" s="78" t="s">
        <v>137</v>
      </c>
      <c r="AM885" s="78" t="s">
        <v>138</v>
      </c>
      <c r="AN885" s="78" t="s">
        <v>117</v>
      </c>
      <c r="AO885" s="78" t="s">
        <v>7306</v>
      </c>
      <c r="AP885" s="79"/>
      <c r="AQ885" s="78"/>
      <c r="AR885" s="78"/>
      <c r="AS885" s="78"/>
      <c r="AT885" s="78" t="s">
        <v>117</v>
      </c>
      <c r="AU885" s="78" t="s">
        <v>117</v>
      </c>
      <c r="AV885" s="78" t="s">
        <v>117</v>
      </c>
      <c r="AW885" s="78"/>
      <c r="AX885" s="79"/>
      <c r="AY885" s="79"/>
      <c r="AZ885" s="79"/>
      <c r="BA885" s="79"/>
      <c r="BB885" s="79"/>
      <c r="BC885" s="80"/>
    </row>
    <row r="886" ht="15.75" customHeight="1">
      <c r="A886" s="46" t="s">
        <v>7307</v>
      </c>
      <c r="B886" s="78"/>
      <c r="C886" s="78">
        <v>37.0</v>
      </c>
      <c r="D886" s="78" t="s">
        <v>3666</v>
      </c>
      <c r="E886" s="78" t="s">
        <v>7308</v>
      </c>
      <c r="F886" s="78" t="str">
        <f t="shared" si="2"/>
        <v>Zukhanye Matsha</v>
      </c>
      <c r="G886" s="78" t="s">
        <v>1849</v>
      </c>
      <c r="H886" s="78" t="s">
        <v>7309</v>
      </c>
      <c r="I886" s="78" t="s">
        <v>163</v>
      </c>
      <c r="J886" s="78"/>
      <c r="K886" s="46"/>
      <c r="L886" s="78" t="s">
        <v>7296</v>
      </c>
      <c r="M886" s="78" t="s">
        <v>7297</v>
      </c>
      <c r="N886" s="78" t="s">
        <v>42</v>
      </c>
      <c r="O886" s="78" t="s">
        <v>4431</v>
      </c>
      <c r="P886" s="78"/>
      <c r="Q886" s="78" t="s">
        <v>48</v>
      </c>
      <c r="R886" s="78" t="s">
        <v>121</v>
      </c>
      <c r="S886" s="46"/>
      <c r="T886" s="46"/>
      <c r="U886" s="46"/>
      <c r="V886" s="46"/>
      <c r="W886" s="78"/>
      <c r="X886" s="78"/>
      <c r="Y886" s="78"/>
      <c r="Z886" s="78"/>
      <c r="AA886" s="78"/>
      <c r="AB886" s="78"/>
      <c r="AC886" s="78"/>
      <c r="AD886" s="78"/>
      <c r="AE886" s="78"/>
      <c r="AF886" s="78"/>
      <c r="AG886" s="78"/>
      <c r="AH886" s="78"/>
      <c r="AI886" s="78"/>
      <c r="AJ886" s="78"/>
      <c r="AK886" s="78"/>
      <c r="AL886" s="78"/>
      <c r="AM886" s="78"/>
      <c r="AN886" s="78"/>
      <c r="AO886" s="79"/>
      <c r="AP886" s="79"/>
      <c r="AQ886" s="78"/>
      <c r="AR886" s="78"/>
      <c r="AS886" s="78"/>
      <c r="AT886" s="78" t="s">
        <v>117</v>
      </c>
      <c r="AU886" s="78"/>
      <c r="AV886" s="78" t="s">
        <v>117</v>
      </c>
      <c r="AW886" s="78"/>
      <c r="AX886" s="79"/>
      <c r="AY886" s="79"/>
      <c r="AZ886" s="79"/>
      <c r="BA886" s="79"/>
      <c r="BB886" s="79"/>
      <c r="BC886" s="80"/>
    </row>
    <row r="887" ht="15.75" customHeight="1">
      <c r="A887" s="46" t="s">
        <v>7310</v>
      </c>
      <c r="B887" s="78"/>
      <c r="C887" s="78">
        <v>45.0</v>
      </c>
      <c r="D887" s="78" t="s">
        <v>5627</v>
      </c>
      <c r="E887" s="78" t="s">
        <v>7311</v>
      </c>
      <c r="F887" s="78" t="str">
        <f t="shared" si="2"/>
        <v>Esihle Njwayi</v>
      </c>
      <c r="G887" s="78" t="s">
        <v>1849</v>
      </c>
      <c r="H887" s="78" t="s">
        <v>7312</v>
      </c>
      <c r="I887" s="78" t="s">
        <v>111</v>
      </c>
      <c r="J887" s="78"/>
      <c r="K887" s="46"/>
      <c r="L887" s="78" t="s">
        <v>7296</v>
      </c>
      <c r="M887" s="78" t="s">
        <v>7297</v>
      </c>
      <c r="N887" s="78" t="s">
        <v>42</v>
      </c>
      <c r="O887" s="78" t="s">
        <v>4431</v>
      </c>
      <c r="P887" s="78"/>
      <c r="Q887" s="78" t="s">
        <v>48</v>
      </c>
      <c r="R887" s="78" t="s">
        <v>121</v>
      </c>
      <c r="S887" s="46"/>
      <c r="T887" s="46"/>
      <c r="U887" s="46"/>
      <c r="V887" s="46"/>
      <c r="W887" s="78"/>
      <c r="X887" s="78"/>
      <c r="Y887" s="78"/>
      <c r="Z887" s="78"/>
      <c r="AA887" s="78"/>
      <c r="AB887" s="78"/>
      <c r="AC887" s="78"/>
      <c r="AD887" s="78"/>
      <c r="AE887" s="78"/>
      <c r="AF887" s="78"/>
      <c r="AG887" s="78"/>
      <c r="AH887" s="78"/>
      <c r="AI887" s="78"/>
      <c r="AJ887" s="78"/>
      <c r="AK887" s="78"/>
      <c r="AL887" s="78"/>
      <c r="AM887" s="78"/>
      <c r="AN887" s="78"/>
      <c r="AO887" s="79"/>
      <c r="AP887" s="79"/>
      <c r="AQ887" s="78"/>
      <c r="AR887" s="78"/>
      <c r="AS887" s="78"/>
      <c r="AT887" s="78" t="s">
        <v>117</v>
      </c>
      <c r="AU887" s="78"/>
      <c r="AV887" s="78" t="s">
        <v>117</v>
      </c>
      <c r="AW887" s="78"/>
      <c r="AX887" s="79"/>
      <c r="AY887" s="79"/>
      <c r="AZ887" s="79"/>
      <c r="BA887" s="79"/>
      <c r="BB887" s="79"/>
      <c r="BC887" s="80"/>
    </row>
    <row r="888" ht="15.75" customHeight="1">
      <c r="A888" s="46" t="s">
        <v>7313</v>
      </c>
      <c r="B888" s="78"/>
      <c r="C888" s="78">
        <v>40.0</v>
      </c>
      <c r="D888" s="78" t="s">
        <v>3130</v>
      </c>
      <c r="E888" s="78" t="s">
        <v>7314</v>
      </c>
      <c r="F888" s="78" t="str">
        <f t="shared" si="2"/>
        <v>Sisipho Mzobe</v>
      </c>
      <c r="G888" s="78" t="s">
        <v>1849</v>
      </c>
      <c r="H888" s="78" t="s">
        <v>7315</v>
      </c>
      <c r="I888" s="78" t="s">
        <v>111</v>
      </c>
      <c r="J888" s="78" t="s">
        <v>7316</v>
      </c>
      <c r="K888" s="46" t="s">
        <v>7317</v>
      </c>
      <c r="L888" s="78" t="s">
        <v>7231</v>
      </c>
      <c r="M888" s="78" t="s">
        <v>754</v>
      </c>
      <c r="N888" s="78" t="s">
        <v>42</v>
      </c>
      <c r="O888" s="78" t="s">
        <v>134</v>
      </c>
      <c r="P888" s="78"/>
      <c r="Q888" s="78" t="s">
        <v>50</v>
      </c>
      <c r="R888" s="78" t="s">
        <v>121</v>
      </c>
      <c r="S888" s="46"/>
      <c r="T888" s="46" t="s">
        <v>7318</v>
      </c>
      <c r="U888" s="46" t="s">
        <v>7319</v>
      </c>
      <c r="V888" s="46"/>
      <c r="W888" s="78" t="s">
        <v>7320</v>
      </c>
      <c r="X888" s="78" t="s">
        <v>117</v>
      </c>
      <c r="Y888" s="78" t="s">
        <v>117</v>
      </c>
      <c r="Z888" s="78" t="s">
        <v>117</v>
      </c>
      <c r="AA888" s="78" t="s">
        <v>121</v>
      </c>
      <c r="AB888" s="78">
        <v>4.0</v>
      </c>
      <c r="AC888" s="78" t="s">
        <v>121</v>
      </c>
      <c r="AD888" s="78"/>
      <c r="AE888" s="78" t="s">
        <v>121</v>
      </c>
      <c r="AF888" s="78"/>
      <c r="AG888" s="78" t="s">
        <v>121</v>
      </c>
      <c r="AH888" s="78"/>
      <c r="AI888" s="78" t="s">
        <v>117</v>
      </c>
      <c r="AJ888" s="78" t="s">
        <v>117</v>
      </c>
      <c r="AK888" s="78" t="s">
        <v>121</v>
      </c>
      <c r="AL888" s="78" t="s">
        <v>122</v>
      </c>
      <c r="AM888" s="78" t="s">
        <v>138</v>
      </c>
      <c r="AN888" s="78" t="s">
        <v>117</v>
      </c>
      <c r="AO888" s="78" t="s">
        <v>7321</v>
      </c>
      <c r="AP888" s="79"/>
      <c r="AQ888" s="78"/>
      <c r="AR888" s="78"/>
      <c r="AS888" s="78"/>
      <c r="AT888" s="78" t="s">
        <v>117</v>
      </c>
      <c r="AU888" s="78"/>
      <c r="AV888" s="78" t="s">
        <v>117</v>
      </c>
      <c r="AW888" s="78"/>
      <c r="AX888" s="79"/>
      <c r="AY888" s="79"/>
      <c r="AZ888" s="79"/>
      <c r="BA888" s="79"/>
      <c r="BB888" s="79"/>
      <c r="BC888" s="80"/>
    </row>
    <row r="889" ht="15.75" customHeight="1">
      <c r="A889" s="46" t="s">
        <v>7322</v>
      </c>
      <c r="B889" s="78"/>
      <c r="C889" s="78">
        <v>40.0</v>
      </c>
      <c r="D889" s="78" t="s">
        <v>7323</v>
      </c>
      <c r="E889" s="78" t="s">
        <v>7324</v>
      </c>
      <c r="F889" s="78" t="str">
        <f t="shared" si="2"/>
        <v>Thobela Nondalana</v>
      </c>
      <c r="G889" s="78" t="s">
        <v>1849</v>
      </c>
      <c r="H889" s="78" t="s">
        <v>7325</v>
      </c>
      <c r="I889" s="78" t="s">
        <v>111</v>
      </c>
      <c r="J889" s="78"/>
      <c r="K889" s="46"/>
      <c r="L889" s="78" t="s">
        <v>7296</v>
      </c>
      <c r="M889" s="78" t="s">
        <v>7297</v>
      </c>
      <c r="N889" s="78" t="s">
        <v>42</v>
      </c>
      <c r="O889" s="78" t="s">
        <v>4431</v>
      </c>
      <c r="P889" s="78"/>
      <c r="Q889" s="78" t="s">
        <v>48</v>
      </c>
      <c r="R889" s="78" t="s">
        <v>121</v>
      </c>
      <c r="S889" s="46"/>
      <c r="T889" s="46"/>
      <c r="U889" s="46"/>
      <c r="V889" s="46"/>
      <c r="W889" s="78"/>
      <c r="X889" s="78"/>
      <c r="Y889" s="78"/>
      <c r="Z889" s="78"/>
      <c r="AA889" s="78"/>
      <c r="AB889" s="78"/>
      <c r="AC889" s="78"/>
      <c r="AD889" s="78"/>
      <c r="AE889" s="78"/>
      <c r="AF889" s="78"/>
      <c r="AG889" s="78"/>
      <c r="AH889" s="78"/>
      <c r="AI889" s="78"/>
      <c r="AJ889" s="78"/>
      <c r="AK889" s="78"/>
      <c r="AL889" s="78"/>
      <c r="AM889" s="78"/>
      <c r="AN889" s="78"/>
      <c r="AO889" s="79"/>
      <c r="AP889" s="79"/>
      <c r="AQ889" s="78"/>
      <c r="AR889" s="78"/>
      <c r="AS889" s="78"/>
      <c r="AT889" s="78" t="s">
        <v>117</v>
      </c>
      <c r="AU889" s="78" t="s">
        <v>117</v>
      </c>
      <c r="AV889" s="78" t="s">
        <v>117</v>
      </c>
      <c r="AW889" s="78"/>
      <c r="AX889" s="79"/>
      <c r="AY889" s="79"/>
      <c r="AZ889" s="79"/>
      <c r="BA889" s="79"/>
      <c r="BB889" s="79"/>
      <c r="BC889" s="80"/>
    </row>
    <row r="890" ht="15.75" customHeight="1">
      <c r="A890" s="46" t="s">
        <v>7326</v>
      </c>
      <c r="B890" s="78"/>
      <c r="C890" s="78">
        <v>35.0</v>
      </c>
      <c r="D890" s="78" t="s">
        <v>7327</v>
      </c>
      <c r="E890" s="78" t="s">
        <v>1523</v>
      </c>
      <c r="F890" s="78" t="str">
        <f t="shared" si="2"/>
        <v>Namhla Peter</v>
      </c>
      <c r="G890" s="78" t="s">
        <v>1849</v>
      </c>
      <c r="H890" s="78" t="s">
        <v>7328</v>
      </c>
      <c r="I890" s="78" t="s">
        <v>111</v>
      </c>
      <c r="J890" s="78" t="s">
        <v>2165</v>
      </c>
      <c r="K890" s="83" t="s">
        <v>7329</v>
      </c>
      <c r="L890" s="78" t="s">
        <v>977</v>
      </c>
      <c r="M890" s="78" t="s">
        <v>199</v>
      </c>
      <c r="N890" s="78" t="s">
        <v>3</v>
      </c>
      <c r="O890" s="78" t="s">
        <v>230</v>
      </c>
      <c r="P890" s="78"/>
      <c r="Q890" s="78" t="s">
        <v>44</v>
      </c>
      <c r="R890" s="78" t="s">
        <v>121</v>
      </c>
      <c r="S890" s="46"/>
      <c r="T890" s="83" t="s">
        <v>7330</v>
      </c>
      <c r="U890" s="83" t="s">
        <v>7330</v>
      </c>
      <c r="V890" s="83" t="s">
        <v>7331</v>
      </c>
      <c r="W890" s="78" t="s">
        <v>7332</v>
      </c>
      <c r="X890" s="78" t="s">
        <v>117</v>
      </c>
      <c r="Y890" s="78" t="s">
        <v>121</v>
      </c>
      <c r="Z890" s="78" t="s">
        <v>117</v>
      </c>
      <c r="AA890" s="78" t="s">
        <v>121</v>
      </c>
      <c r="AB890" s="78">
        <v>6.0</v>
      </c>
      <c r="AC890" s="78" t="s">
        <v>121</v>
      </c>
      <c r="AD890" s="78"/>
      <c r="AE890" s="78" t="s">
        <v>121</v>
      </c>
      <c r="AF890" s="78"/>
      <c r="AG890" s="78" t="s">
        <v>121</v>
      </c>
      <c r="AH890" s="78"/>
      <c r="AI890" s="78" t="s">
        <v>117</v>
      </c>
      <c r="AJ890" s="78" t="s">
        <v>121</v>
      </c>
      <c r="AK890" s="78" t="s">
        <v>121</v>
      </c>
      <c r="AL890" s="78" t="s">
        <v>122</v>
      </c>
      <c r="AM890" s="78" t="s">
        <v>138</v>
      </c>
      <c r="AN890" s="78" t="s">
        <v>117</v>
      </c>
      <c r="AO890" s="78" t="s">
        <v>27</v>
      </c>
      <c r="AP890" s="79"/>
      <c r="AQ890" s="78"/>
      <c r="AR890" s="78"/>
      <c r="AS890" s="78"/>
      <c r="AT890" s="78" t="s">
        <v>117</v>
      </c>
      <c r="AU890" s="78" t="s">
        <v>117</v>
      </c>
      <c r="AV890" s="78" t="s">
        <v>117</v>
      </c>
      <c r="AW890" s="78"/>
      <c r="AX890" s="79"/>
      <c r="AY890" s="79"/>
      <c r="AZ890" s="79"/>
      <c r="BA890" s="79"/>
      <c r="BB890" s="79"/>
      <c r="BC890" s="80"/>
    </row>
    <row r="891" ht="15.75" customHeight="1">
      <c r="A891" s="46" t="s">
        <v>7333</v>
      </c>
      <c r="B891" s="78"/>
      <c r="C891" s="78">
        <v>37.0</v>
      </c>
      <c r="D891" s="78" t="s">
        <v>7334</v>
      </c>
      <c r="E891" s="78" t="s">
        <v>7335</v>
      </c>
      <c r="F891" s="78" t="str">
        <f t="shared" si="2"/>
        <v>Lilitha Asanda Nikise</v>
      </c>
      <c r="G891" s="78" t="s">
        <v>1849</v>
      </c>
      <c r="H891" s="78" t="s">
        <v>7336</v>
      </c>
      <c r="I891" s="78" t="s">
        <v>111</v>
      </c>
      <c r="J891" s="78" t="s">
        <v>2762</v>
      </c>
      <c r="K891" s="46" t="s">
        <v>7337</v>
      </c>
      <c r="L891" s="78" t="s">
        <v>7231</v>
      </c>
      <c r="M891" s="78" t="s">
        <v>754</v>
      </c>
      <c r="N891" s="78" t="s">
        <v>42</v>
      </c>
      <c r="O891" s="78" t="s">
        <v>175</v>
      </c>
      <c r="P891" s="78"/>
      <c r="Q891" s="78" t="s">
        <v>50</v>
      </c>
      <c r="R891" s="78" t="s">
        <v>121</v>
      </c>
      <c r="S891" s="46"/>
      <c r="T891" s="46" t="s">
        <v>7338</v>
      </c>
      <c r="U891" s="46" t="s">
        <v>7338</v>
      </c>
      <c r="V891" s="46" t="s">
        <v>7339</v>
      </c>
      <c r="W891" s="78" t="s">
        <v>7340</v>
      </c>
      <c r="X891" s="78" t="s">
        <v>117</v>
      </c>
      <c r="Y891" s="78" t="s">
        <v>121</v>
      </c>
      <c r="Z891" s="78" t="s">
        <v>117</v>
      </c>
      <c r="AA891" s="78" t="s">
        <v>121</v>
      </c>
      <c r="AB891" s="78">
        <v>8.0</v>
      </c>
      <c r="AC891" s="78" t="s">
        <v>117</v>
      </c>
      <c r="AD891" s="78" t="s">
        <v>7341</v>
      </c>
      <c r="AE891" s="78" t="s">
        <v>121</v>
      </c>
      <c r="AF891" s="78"/>
      <c r="AG891" s="78" t="s">
        <v>121</v>
      </c>
      <c r="AH891" s="78"/>
      <c r="AI891" s="78" t="s">
        <v>121</v>
      </c>
      <c r="AJ891" s="78" t="s">
        <v>121</v>
      </c>
      <c r="AK891" s="78" t="s">
        <v>121</v>
      </c>
      <c r="AL891" s="78" t="s">
        <v>122</v>
      </c>
      <c r="AM891" s="78" t="s">
        <v>138</v>
      </c>
      <c r="AN891" s="78" t="s">
        <v>121</v>
      </c>
      <c r="AO891" s="79"/>
      <c r="AP891" s="79"/>
      <c r="AQ891" s="78"/>
      <c r="AR891" s="78"/>
      <c r="AS891" s="78"/>
      <c r="AT891" s="78" t="s">
        <v>117</v>
      </c>
      <c r="AU891" s="78"/>
      <c r="AV891" s="78" t="s">
        <v>117</v>
      </c>
      <c r="AW891" s="78"/>
      <c r="AX891" s="79"/>
      <c r="AY891" s="79"/>
      <c r="AZ891" s="79"/>
      <c r="BA891" s="79"/>
      <c r="BB891" s="79"/>
      <c r="BC891" s="80"/>
    </row>
    <row r="892" ht="15.75" customHeight="1">
      <c r="A892" s="46" t="s">
        <v>7342</v>
      </c>
      <c r="B892" s="78"/>
      <c r="C892" s="78">
        <v>37.0</v>
      </c>
      <c r="D892" s="78" t="s">
        <v>7343</v>
      </c>
      <c r="E892" s="78" t="s">
        <v>7344</v>
      </c>
      <c r="F892" s="78" t="str">
        <f t="shared" si="2"/>
        <v>Ina Ngonze</v>
      </c>
      <c r="G892" s="78" t="s">
        <v>1849</v>
      </c>
      <c r="H892" s="78" t="s">
        <v>7345</v>
      </c>
      <c r="I892" s="78" t="s">
        <v>111</v>
      </c>
      <c r="J892" s="78" t="s">
        <v>7346</v>
      </c>
      <c r="K892" s="46" t="s">
        <v>7347</v>
      </c>
      <c r="L892" s="78" t="s">
        <v>7231</v>
      </c>
      <c r="M892" s="78" t="s">
        <v>754</v>
      </c>
      <c r="N892" s="78" t="s">
        <v>42</v>
      </c>
      <c r="O892" s="78" t="s">
        <v>7348</v>
      </c>
      <c r="P892" s="78"/>
      <c r="Q892" s="78" t="s">
        <v>50</v>
      </c>
      <c r="R892" s="78" t="s">
        <v>121</v>
      </c>
      <c r="S892" s="46"/>
      <c r="T892" s="46" t="s">
        <v>7349</v>
      </c>
      <c r="U892" s="46"/>
      <c r="V892" s="46"/>
      <c r="W892" s="78" t="s">
        <v>7350</v>
      </c>
      <c r="X892" s="78" t="s">
        <v>117</v>
      </c>
      <c r="Y892" s="78" t="s">
        <v>117</v>
      </c>
      <c r="Z892" s="78" t="s">
        <v>117</v>
      </c>
      <c r="AA892" s="78" t="s">
        <v>121</v>
      </c>
      <c r="AB892" s="78">
        <v>7.0</v>
      </c>
      <c r="AC892" s="78" t="s">
        <v>117</v>
      </c>
      <c r="AD892" s="78" t="s">
        <v>7235</v>
      </c>
      <c r="AE892" s="78" t="s">
        <v>117</v>
      </c>
      <c r="AF892" s="78"/>
      <c r="AG892" s="78" t="s">
        <v>121</v>
      </c>
      <c r="AH892" s="78"/>
      <c r="AI892" s="78" t="s">
        <v>121</v>
      </c>
      <c r="AJ892" s="78" t="s">
        <v>121</v>
      </c>
      <c r="AK892" s="78" t="s">
        <v>121</v>
      </c>
      <c r="AL892" s="78" t="s">
        <v>122</v>
      </c>
      <c r="AM892" s="78" t="s">
        <v>221</v>
      </c>
      <c r="AN892" s="78" t="s">
        <v>117</v>
      </c>
      <c r="AO892" s="78" t="s">
        <v>7351</v>
      </c>
      <c r="AP892" s="79"/>
      <c r="AQ892" s="78"/>
      <c r="AR892" s="78"/>
      <c r="AS892" s="78"/>
      <c r="AT892" s="78" t="s">
        <v>117</v>
      </c>
      <c r="AU892" s="78"/>
      <c r="AV892" s="78" t="s">
        <v>117</v>
      </c>
      <c r="AW892" s="78"/>
      <c r="AX892" s="79"/>
      <c r="AY892" s="79"/>
      <c r="AZ892" s="79"/>
      <c r="BA892" s="79"/>
      <c r="BB892" s="79"/>
      <c r="BC892" s="80"/>
    </row>
    <row r="893" ht="15.75" customHeight="1">
      <c r="A893" s="46" t="s">
        <v>7352</v>
      </c>
      <c r="B893" s="78"/>
      <c r="C893" s="78">
        <v>36.0</v>
      </c>
      <c r="D893" s="78" t="s">
        <v>7353</v>
      </c>
      <c r="E893" s="78" t="s">
        <v>7354</v>
      </c>
      <c r="F893" s="78" t="str">
        <f t="shared" si="2"/>
        <v>Lelethu Nangomso Rasi</v>
      </c>
      <c r="G893" s="78" t="s">
        <v>1849</v>
      </c>
      <c r="H893" s="78" t="s">
        <v>7355</v>
      </c>
      <c r="I893" s="78" t="s">
        <v>111</v>
      </c>
      <c r="J893" s="81">
        <v>39028.0</v>
      </c>
      <c r="K893" s="83" t="s">
        <v>7356</v>
      </c>
      <c r="L893" s="78" t="s">
        <v>977</v>
      </c>
      <c r="M893" s="78" t="s">
        <v>199</v>
      </c>
      <c r="N893" s="78" t="s">
        <v>3</v>
      </c>
      <c r="O893" s="78" t="s">
        <v>7357</v>
      </c>
      <c r="P893" s="78"/>
      <c r="Q893" s="78" t="s">
        <v>44</v>
      </c>
      <c r="R893" s="78" t="s">
        <v>121</v>
      </c>
      <c r="S893" s="46"/>
      <c r="T893" s="83" t="s">
        <v>7358</v>
      </c>
      <c r="U893" s="83" t="s">
        <v>7358</v>
      </c>
      <c r="V893" s="83" t="s">
        <v>7359</v>
      </c>
      <c r="W893" s="78" t="s">
        <v>7360</v>
      </c>
      <c r="X893" s="78" t="s">
        <v>117</v>
      </c>
      <c r="Y893" s="78" t="s">
        <v>117</v>
      </c>
      <c r="Z893" s="78" t="s">
        <v>117</v>
      </c>
      <c r="AA893" s="78" t="s">
        <v>117</v>
      </c>
      <c r="AB893" s="78">
        <v>5.0</v>
      </c>
      <c r="AC893" s="78" t="s">
        <v>121</v>
      </c>
      <c r="AD893" s="78"/>
      <c r="AE893" s="78" t="s">
        <v>121</v>
      </c>
      <c r="AF893" s="78"/>
      <c r="AG893" s="78" t="s">
        <v>121</v>
      </c>
      <c r="AH893" s="78"/>
      <c r="AI893" s="78" t="s">
        <v>117</v>
      </c>
      <c r="AJ893" s="78" t="s">
        <v>117</v>
      </c>
      <c r="AK893" s="78" t="s">
        <v>117</v>
      </c>
      <c r="AL893" s="78" t="s">
        <v>137</v>
      </c>
      <c r="AM893" s="78" t="s">
        <v>138</v>
      </c>
      <c r="AN893" s="78" t="s">
        <v>117</v>
      </c>
      <c r="AO893" s="78" t="s">
        <v>7361</v>
      </c>
      <c r="AP893" s="79"/>
      <c r="AQ893" s="78"/>
      <c r="AR893" s="78"/>
      <c r="AS893" s="78"/>
      <c r="AT893" s="78" t="s">
        <v>117</v>
      </c>
      <c r="AU893" s="78" t="s">
        <v>117</v>
      </c>
      <c r="AV893" s="78" t="s">
        <v>117</v>
      </c>
      <c r="AW893" s="78"/>
      <c r="AX893" s="79"/>
      <c r="AY893" s="79"/>
      <c r="AZ893" s="79"/>
      <c r="BA893" s="79"/>
      <c r="BB893" s="79"/>
      <c r="BC893" s="80"/>
    </row>
    <row r="894" ht="15.75" customHeight="1">
      <c r="A894" s="46" t="s">
        <v>7362</v>
      </c>
      <c r="B894" s="78"/>
      <c r="C894" s="78">
        <v>35.0</v>
      </c>
      <c r="D894" s="78" t="s">
        <v>5702</v>
      </c>
      <c r="E894" s="78" t="s">
        <v>7363</v>
      </c>
      <c r="F894" s="78" t="str">
        <f t="shared" si="2"/>
        <v>Esona Sanqela</v>
      </c>
      <c r="G894" s="78" t="s">
        <v>1849</v>
      </c>
      <c r="H894" s="78" t="s">
        <v>7364</v>
      </c>
      <c r="I894" s="78" t="s">
        <v>111</v>
      </c>
      <c r="J894" s="81">
        <v>39213.0</v>
      </c>
      <c r="K894" s="83" t="s">
        <v>7365</v>
      </c>
      <c r="L894" s="78" t="s">
        <v>977</v>
      </c>
      <c r="M894" s="78" t="s">
        <v>199</v>
      </c>
      <c r="N894" s="78" t="s">
        <v>3</v>
      </c>
      <c r="O894" s="78" t="s">
        <v>5877</v>
      </c>
      <c r="P894" s="78"/>
      <c r="Q894" s="78" t="s">
        <v>44</v>
      </c>
      <c r="R894" s="78" t="s">
        <v>121</v>
      </c>
      <c r="S894" s="46"/>
      <c r="T894" s="83" t="s">
        <v>7366</v>
      </c>
      <c r="U894" s="83" t="s">
        <v>7366</v>
      </c>
      <c r="V894" s="83" t="s">
        <v>7367</v>
      </c>
      <c r="W894" s="78" t="s">
        <v>7368</v>
      </c>
      <c r="X894" s="78" t="s">
        <v>117</v>
      </c>
      <c r="Y894" s="78" t="s">
        <v>117</v>
      </c>
      <c r="Z894" s="78" t="s">
        <v>117</v>
      </c>
      <c r="AA894" s="78" t="s">
        <v>117</v>
      </c>
      <c r="AB894" s="78">
        <v>4.0</v>
      </c>
      <c r="AC894" s="78" t="s">
        <v>117</v>
      </c>
      <c r="AD894" s="78" t="s">
        <v>7369</v>
      </c>
      <c r="AE894" s="78" t="s">
        <v>121</v>
      </c>
      <c r="AF894" s="78"/>
      <c r="AG894" s="78" t="s">
        <v>121</v>
      </c>
      <c r="AH894" s="78"/>
      <c r="AI894" s="78" t="s">
        <v>117</v>
      </c>
      <c r="AJ894" s="78" t="s">
        <v>121</v>
      </c>
      <c r="AK894" s="78" t="s">
        <v>117</v>
      </c>
      <c r="AL894" s="78" t="s">
        <v>137</v>
      </c>
      <c r="AM894" s="78" t="s">
        <v>138</v>
      </c>
      <c r="AN894" s="78" t="s">
        <v>117</v>
      </c>
      <c r="AO894" s="78" t="s">
        <v>6295</v>
      </c>
      <c r="AP894" s="79"/>
      <c r="AQ894" s="78"/>
      <c r="AR894" s="78"/>
      <c r="AS894" s="78"/>
      <c r="AT894" s="78" t="s">
        <v>117</v>
      </c>
      <c r="AU894" s="78" t="s">
        <v>117</v>
      </c>
      <c r="AV894" s="78" t="s">
        <v>117</v>
      </c>
      <c r="AW894" s="78"/>
      <c r="AX894" s="79"/>
      <c r="AY894" s="79"/>
      <c r="AZ894" s="79"/>
      <c r="BA894" s="79"/>
      <c r="BB894" s="79"/>
      <c r="BC894" s="80"/>
    </row>
    <row r="895" ht="15.75" customHeight="1">
      <c r="A895" s="46" t="s">
        <v>7370</v>
      </c>
      <c r="B895" s="78"/>
      <c r="C895" s="78">
        <v>35.0</v>
      </c>
      <c r="D895" s="78" t="s">
        <v>44</v>
      </c>
      <c r="E895" s="78" t="s">
        <v>7371</v>
      </c>
      <c r="F895" s="78" t="str">
        <f t="shared" si="2"/>
        <v>Asemahle Sokutu</v>
      </c>
      <c r="G895" s="78" t="s">
        <v>1849</v>
      </c>
      <c r="H895" s="78" t="s">
        <v>7372</v>
      </c>
      <c r="I895" s="78" t="s">
        <v>111</v>
      </c>
      <c r="J895" s="78" t="s">
        <v>112</v>
      </c>
      <c r="K895" s="83" t="s">
        <v>7373</v>
      </c>
      <c r="L895" s="78" t="s">
        <v>977</v>
      </c>
      <c r="M895" s="78" t="s">
        <v>199</v>
      </c>
      <c r="N895" s="78" t="s">
        <v>3</v>
      </c>
      <c r="O895" s="78" t="s">
        <v>1440</v>
      </c>
      <c r="P895" s="78"/>
      <c r="Q895" s="78" t="s">
        <v>44</v>
      </c>
      <c r="R895" s="78" t="s">
        <v>121</v>
      </c>
      <c r="S895" s="46"/>
      <c r="T895" s="83" t="s">
        <v>7374</v>
      </c>
      <c r="U895" s="83" t="s">
        <v>7374</v>
      </c>
      <c r="V895" s="83" t="s">
        <v>7375</v>
      </c>
      <c r="W895" s="78" t="s">
        <v>7376</v>
      </c>
      <c r="X895" s="78" t="s">
        <v>117</v>
      </c>
      <c r="Y895" s="78" t="s">
        <v>117</v>
      </c>
      <c r="Z895" s="78" t="s">
        <v>117</v>
      </c>
      <c r="AA895" s="78" t="s">
        <v>117</v>
      </c>
      <c r="AB895" s="78">
        <v>8.0</v>
      </c>
      <c r="AC895" s="78" t="s">
        <v>121</v>
      </c>
      <c r="AD895" s="78"/>
      <c r="AE895" s="78" t="s">
        <v>121</v>
      </c>
      <c r="AF895" s="78"/>
      <c r="AG895" s="78" t="s">
        <v>117</v>
      </c>
      <c r="AH895" s="78" t="s">
        <v>980</v>
      </c>
      <c r="AI895" s="78" t="s">
        <v>117</v>
      </c>
      <c r="AJ895" s="78" t="s">
        <v>117</v>
      </c>
      <c r="AK895" s="78" t="s">
        <v>121</v>
      </c>
      <c r="AL895" s="78" t="s">
        <v>122</v>
      </c>
      <c r="AM895" s="78" t="s">
        <v>138</v>
      </c>
      <c r="AN895" s="78" t="s">
        <v>121</v>
      </c>
      <c r="AO895" s="79"/>
      <c r="AP895" s="79"/>
      <c r="AQ895" s="78"/>
      <c r="AR895" s="78"/>
      <c r="AS895" s="78"/>
      <c r="AT895" s="78" t="s">
        <v>117</v>
      </c>
      <c r="AU895" s="78" t="s">
        <v>117</v>
      </c>
      <c r="AV895" s="78" t="s">
        <v>117</v>
      </c>
      <c r="AW895" s="78"/>
      <c r="AX895" s="79"/>
      <c r="AY895" s="79"/>
      <c r="AZ895" s="79"/>
      <c r="BA895" s="79"/>
      <c r="BB895" s="79"/>
      <c r="BC895" s="80"/>
    </row>
    <row r="896" ht="15.75" customHeight="1">
      <c r="A896" s="46" t="s">
        <v>7377</v>
      </c>
      <c r="B896" s="78"/>
      <c r="C896" s="78">
        <v>40.0</v>
      </c>
      <c r="D896" s="78" t="s">
        <v>7378</v>
      </c>
      <c r="E896" s="78" t="s">
        <v>7379</v>
      </c>
      <c r="F896" s="78" t="str">
        <f t="shared" si="2"/>
        <v>Bom-Bam Songo</v>
      </c>
      <c r="G896" s="78" t="s">
        <v>1849</v>
      </c>
      <c r="H896" s="78" t="s">
        <v>7380</v>
      </c>
      <c r="I896" s="78" t="s">
        <v>163</v>
      </c>
      <c r="J896" s="78"/>
      <c r="K896" s="46"/>
      <c r="L896" s="78" t="s">
        <v>977</v>
      </c>
      <c r="M896" s="78" t="s">
        <v>199</v>
      </c>
      <c r="N896" s="78" t="s">
        <v>3</v>
      </c>
      <c r="O896" s="78" t="s">
        <v>1440</v>
      </c>
      <c r="P896" s="78"/>
      <c r="Q896" s="78" t="s">
        <v>44</v>
      </c>
      <c r="R896" s="78" t="s">
        <v>121</v>
      </c>
      <c r="S896" s="46"/>
      <c r="T896" s="46" t="s">
        <v>7381</v>
      </c>
      <c r="U896" s="46"/>
      <c r="V896" s="46"/>
      <c r="W896" s="78" t="s">
        <v>7382</v>
      </c>
      <c r="X896" s="78" t="s">
        <v>117</v>
      </c>
      <c r="Y896" s="78" t="s">
        <v>117</v>
      </c>
      <c r="Z896" s="78" t="s">
        <v>117</v>
      </c>
      <c r="AA896" s="78" t="s">
        <v>117</v>
      </c>
      <c r="AB896" s="78">
        <v>7.0</v>
      </c>
      <c r="AC896" s="78" t="s">
        <v>117</v>
      </c>
      <c r="AD896" s="78" t="s">
        <v>884</v>
      </c>
      <c r="AE896" s="78" t="s">
        <v>121</v>
      </c>
      <c r="AF896" s="78"/>
      <c r="AG896" s="78" t="s">
        <v>117</v>
      </c>
      <c r="AH896" s="78" t="s">
        <v>7383</v>
      </c>
      <c r="AI896" s="78" t="s">
        <v>117</v>
      </c>
      <c r="AJ896" s="78" t="s">
        <v>121</v>
      </c>
      <c r="AK896" s="78" t="s">
        <v>117</v>
      </c>
      <c r="AL896" s="78" t="s">
        <v>137</v>
      </c>
      <c r="AM896" s="78" t="s">
        <v>138</v>
      </c>
      <c r="AN896" s="78" t="s">
        <v>117</v>
      </c>
      <c r="AO896" s="78" t="s">
        <v>23</v>
      </c>
      <c r="AP896" s="79"/>
      <c r="AQ896" s="78"/>
      <c r="AR896" s="78"/>
      <c r="AS896" s="78"/>
      <c r="AT896" s="78" t="s">
        <v>117</v>
      </c>
      <c r="AU896" s="78" t="s">
        <v>117</v>
      </c>
      <c r="AV896" s="78" t="s">
        <v>121</v>
      </c>
      <c r="AW896" s="78"/>
      <c r="AX896" s="79"/>
      <c r="AY896" s="79"/>
      <c r="AZ896" s="79"/>
      <c r="BA896" s="79"/>
      <c r="BB896" s="79"/>
      <c r="BC896" s="80"/>
    </row>
    <row r="897" ht="15.75" customHeight="1">
      <c r="A897" s="46" t="s">
        <v>7384</v>
      </c>
      <c r="B897" s="78"/>
      <c r="C897" s="78">
        <v>39.0</v>
      </c>
      <c r="D897" s="78" t="s">
        <v>4541</v>
      </c>
      <c r="E897" s="78" t="s">
        <v>7385</v>
      </c>
      <c r="F897" s="78" t="str">
        <f t="shared" si="2"/>
        <v>Siphelele Vaaltein</v>
      </c>
      <c r="G897" s="78" t="s">
        <v>1849</v>
      </c>
      <c r="H897" s="78" t="s">
        <v>7386</v>
      </c>
      <c r="I897" s="78" t="s">
        <v>163</v>
      </c>
      <c r="J897" s="78" t="s">
        <v>7387</v>
      </c>
      <c r="K897" s="83" t="s">
        <v>7388</v>
      </c>
      <c r="L897" s="78" t="s">
        <v>977</v>
      </c>
      <c r="M897" s="78" t="s">
        <v>199</v>
      </c>
      <c r="N897" s="78" t="s">
        <v>3</v>
      </c>
      <c r="O897" s="78" t="s">
        <v>1005</v>
      </c>
      <c r="P897" s="78"/>
      <c r="Q897" s="78" t="s">
        <v>44</v>
      </c>
      <c r="R897" s="78" t="s">
        <v>121</v>
      </c>
      <c r="S897" s="46"/>
      <c r="T897" s="46" t="s">
        <v>7389</v>
      </c>
      <c r="U897" s="46"/>
      <c r="V897" s="46" t="s">
        <v>7390</v>
      </c>
      <c r="W897" s="78" t="s">
        <v>7391</v>
      </c>
      <c r="X897" s="78" t="s">
        <v>117</v>
      </c>
      <c r="Y897" s="78" t="s">
        <v>117</v>
      </c>
      <c r="Z897" s="78" t="s">
        <v>117</v>
      </c>
      <c r="AA897" s="78" t="s">
        <v>117</v>
      </c>
      <c r="AB897" s="78">
        <v>5.0</v>
      </c>
      <c r="AC897" s="78" t="s">
        <v>121</v>
      </c>
      <c r="AD897" s="78"/>
      <c r="AE897" s="78" t="s">
        <v>121</v>
      </c>
      <c r="AF897" s="78"/>
      <c r="AG897" s="78" t="s">
        <v>117</v>
      </c>
      <c r="AH897" s="78" t="s">
        <v>6391</v>
      </c>
      <c r="AI897" s="78" t="s">
        <v>117</v>
      </c>
      <c r="AJ897" s="78" t="s">
        <v>117</v>
      </c>
      <c r="AK897" s="78" t="s">
        <v>117</v>
      </c>
      <c r="AL897" s="78" t="s">
        <v>137</v>
      </c>
      <c r="AM897" s="78" t="s">
        <v>138</v>
      </c>
      <c r="AN897" s="78" t="s">
        <v>117</v>
      </c>
      <c r="AO897" s="78" t="s">
        <v>7392</v>
      </c>
      <c r="AP897" s="79"/>
      <c r="AQ897" s="78" t="s">
        <v>2488</v>
      </c>
      <c r="AR897" s="78" t="s">
        <v>139</v>
      </c>
      <c r="AS897" s="78"/>
      <c r="AT897" s="78" t="s">
        <v>117</v>
      </c>
      <c r="AU897" s="78" t="s">
        <v>117</v>
      </c>
      <c r="AV897" s="78" t="s">
        <v>117</v>
      </c>
      <c r="AW897" s="78"/>
      <c r="AX897" s="79"/>
      <c r="AY897" s="79"/>
      <c r="AZ897" s="79"/>
      <c r="BA897" s="79"/>
      <c r="BB897" s="79"/>
      <c r="BC897" s="80"/>
    </row>
    <row r="898" ht="15.75" customHeight="1">
      <c r="A898" s="46" t="s">
        <v>7393</v>
      </c>
      <c r="B898" s="78"/>
      <c r="C898" s="78">
        <v>41.0</v>
      </c>
      <c r="D898" s="78" t="s">
        <v>4615</v>
      </c>
      <c r="E898" s="78" t="s">
        <v>7394</v>
      </c>
      <c r="F898" s="78" t="str">
        <f t="shared" si="2"/>
        <v>Sinoxolo Zembe</v>
      </c>
      <c r="G898" s="78" t="s">
        <v>1849</v>
      </c>
      <c r="H898" s="78" t="s">
        <v>7395</v>
      </c>
      <c r="I898" s="78" t="s">
        <v>111</v>
      </c>
      <c r="J898" s="81">
        <v>39361.0</v>
      </c>
      <c r="K898" s="83" t="s">
        <v>7396</v>
      </c>
      <c r="L898" s="78" t="s">
        <v>919</v>
      </c>
      <c r="M898" s="78" t="s">
        <v>920</v>
      </c>
      <c r="N898" s="78" t="s">
        <v>3</v>
      </c>
      <c r="O898" s="78" t="s">
        <v>618</v>
      </c>
      <c r="P898" s="78"/>
      <c r="Q898" s="78" t="s">
        <v>44</v>
      </c>
      <c r="R898" s="78" t="s">
        <v>121</v>
      </c>
      <c r="S898" s="46"/>
      <c r="T898" s="46" t="s">
        <v>7397</v>
      </c>
      <c r="U898" s="46" t="s">
        <v>7398</v>
      </c>
      <c r="V898" s="46" t="s">
        <v>7398</v>
      </c>
      <c r="W898" s="78" t="s">
        <v>7399</v>
      </c>
      <c r="X898" s="78" t="s">
        <v>121</v>
      </c>
      <c r="Y898" s="78" t="s">
        <v>117</v>
      </c>
      <c r="Z898" s="78" t="s">
        <v>117</v>
      </c>
      <c r="AA898" s="78" t="s">
        <v>117</v>
      </c>
      <c r="AB898" s="78">
        <v>8.0</v>
      </c>
      <c r="AC898" s="78" t="s">
        <v>117</v>
      </c>
      <c r="AD898" s="78" t="s">
        <v>7400</v>
      </c>
      <c r="AE898" s="78" t="s">
        <v>121</v>
      </c>
      <c r="AF898" s="78" t="s">
        <v>122</v>
      </c>
      <c r="AG898" s="78" t="s">
        <v>121</v>
      </c>
      <c r="AH898" s="78" t="s">
        <v>122</v>
      </c>
      <c r="AI898" s="78" t="s">
        <v>117</v>
      </c>
      <c r="AJ898" s="78" t="s">
        <v>117</v>
      </c>
      <c r="AK898" s="78" t="s">
        <v>121</v>
      </c>
      <c r="AL898" s="78" t="s">
        <v>122</v>
      </c>
      <c r="AM898" s="78" t="s">
        <v>138</v>
      </c>
      <c r="AN898" s="78" t="s">
        <v>117</v>
      </c>
      <c r="AO898" s="78" t="s">
        <v>7401</v>
      </c>
      <c r="AP898" s="79"/>
      <c r="AQ898" s="78" t="s">
        <v>1094</v>
      </c>
      <c r="AR898" s="78" t="s">
        <v>404</v>
      </c>
      <c r="AS898" s="78"/>
      <c r="AT898" s="78" t="s">
        <v>117</v>
      </c>
      <c r="AU898" s="78" t="s">
        <v>117</v>
      </c>
      <c r="AV898" s="78" t="s">
        <v>117</v>
      </c>
      <c r="AW898" s="78"/>
      <c r="AX898" s="79"/>
      <c r="AY898" s="79"/>
      <c r="AZ898" s="79"/>
      <c r="BA898" s="79"/>
      <c r="BB898" s="79"/>
      <c r="BC898" s="80"/>
    </row>
    <row r="899" ht="15.75" customHeight="1">
      <c r="A899" s="46" t="s">
        <v>7402</v>
      </c>
      <c r="B899" s="78"/>
      <c r="C899" s="78">
        <v>36.0</v>
      </c>
      <c r="D899" s="78" t="s">
        <v>7403</v>
      </c>
      <c r="E899" s="78" t="s">
        <v>1963</v>
      </c>
      <c r="F899" s="78" t="str">
        <f t="shared" si="2"/>
        <v>Linetha Zweni</v>
      </c>
      <c r="G899" s="78" t="s">
        <v>1849</v>
      </c>
      <c r="H899" s="78" t="s">
        <v>7404</v>
      </c>
      <c r="I899" s="78" t="s">
        <v>111</v>
      </c>
      <c r="J899" s="81">
        <v>38967.0</v>
      </c>
      <c r="K899" s="83" t="s">
        <v>7405</v>
      </c>
      <c r="L899" s="78" t="s">
        <v>919</v>
      </c>
      <c r="M899" s="78" t="s">
        <v>920</v>
      </c>
      <c r="N899" s="78" t="s">
        <v>3</v>
      </c>
      <c r="O899" s="78" t="s">
        <v>618</v>
      </c>
      <c r="P899" s="78"/>
      <c r="Q899" s="78" t="s">
        <v>44</v>
      </c>
      <c r="R899" s="78" t="s">
        <v>121</v>
      </c>
      <c r="S899" s="46"/>
      <c r="T899" s="46" t="s">
        <v>7406</v>
      </c>
      <c r="U899" s="46"/>
      <c r="V899" s="46" t="s">
        <v>7407</v>
      </c>
      <c r="W899" s="78">
        <v>17607.0</v>
      </c>
      <c r="X899" s="78" t="s">
        <v>121</v>
      </c>
      <c r="Y899" s="78" t="s">
        <v>117</v>
      </c>
      <c r="Z899" s="78" t="s">
        <v>117</v>
      </c>
      <c r="AA899" s="78" t="s">
        <v>121</v>
      </c>
      <c r="AB899" s="78">
        <v>9.0</v>
      </c>
      <c r="AC899" s="78" t="s">
        <v>121</v>
      </c>
      <c r="AD899" s="78" t="s">
        <v>122</v>
      </c>
      <c r="AE899" s="78" t="s">
        <v>121</v>
      </c>
      <c r="AF899" s="78" t="s">
        <v>122</v>
      </c>
      <c r="AG899" s="78" t="s">
        <v>117</v>
      </c>
      <c r="AH899" s="78" t="s">
        <v>7408</v>
      </c>
      <c r="AI899" s="78" t="s">
        <v>117</v>
      </c>
      <c r="AJ899" s="78" t="s">
        <v>121</v>
      </c>
      <c r="AK899" s="78" t="s">
        <v>117</v>
      </c>
      <c r="AL899" s="78" t="s">
        <v>137</v>
      </c>
      <c r="AM899" s="78" t="s">
        <v>123</v>
      </c>
      <c r="AN899" s="78" t="s">
        <v>117</v>
      </c>
      <c r="AO899" s="78" t="s">
        <v>7409</v>
      </c>
      <c r="AP899" s="79"/>
      <c r="AQ899" s="78" t="s">
        <v>998</v>
      </c>
      <c r="AR899" s="78" t="s">
        <v>404</v>
      </c>
      <c r="AS899" s="78" t="s">
        <v>406</v>
      </c>
      <c r="AT899" s="78" t="s">
        <v>117</v>
      </c>
      <c r="AU899" s="78" t="s">
        <v>117</v>
      </c>
      <c r="AV899" s="78" t="s">
        <v>117</v>
      </c>
      <c r="AW899" s="78"/>
      <c r="AX899" s="79"/>
      <c r="AY899" s="79"/>
      <c r="AZ899" s="79"/>
      <c r="BA899" s="79"/>
      <c r="BB899" s="79"/>
      <c r="BC899" s="80"/>
    </row>
    <row r="900" ht="15.75" customHeight="1">
      <c r="A900" s="46" t="s">
        <v>7410</v>
      </c>
      <c r="B900" s="78"/>
      <c r="C900" s="78">
        <v>36.0</v>
      </c>
      <c r="D900" s="78" t="s">
        <v>4235</v>
      </c>
      <c r="E900" s="78" t="s">
        <v>7411</v>
      </c>
      <c r="F900" s="78" t="str">
        <f t="shared" si="2"/>
        <v>Amyoli  Payiya</v>
      </c>
      <c r="G900" s="78" t="s">
        <v>1849</v>
      </c>
      <c r="H900" s="78" t="s">
        <v>7412</v>
      </c>
      <c r="I900" s="78" t="s">
        <v>111</v>
      </c>
      <c r="J900" s="78"/>
      <c r="K900" s="46"/>
      <c r="L900" s="78" t="s">
        <v>919</v>
      </c>
      <c r="M900" s="78" t="s">
        <v>920</v>
      </c>
      <c r="N900" s="78" t="s">
        <v>3</v>
      </c>
      <c r="O900" s="78" t="s">
        <v>134</v>
      </c>
      <c r="P900" s="78"/>
      <c r="Q900" s="78" t="s">
        <v>44</v>
      </c>
      <c r="R900" s="78" t="s">
        <v>121</v>
      </c>
      <c r="S900" s="46"/>
      <c r="T900" s="46" t="s">
        <v>7413</v>
      </c>
      <c r="U900" s="46" t="s">
        <v>7414</v>
      </c>
      <c r="V900" s="46" t="s">
        <v>7415</v>
      </c>
      <c r="W900" s="78" t="s">
        <v>7416</v>
      </c>
      <c r="X900" s="78" t="s">
        <v>121</v>
      </c>
      <c r="Y900" s="78" t="s">
        <v>117</v>
      </c>
      <c r="Z900" s="78" t="s">
        <v>117</v>
      </c>
      <c r="AA900" s="78" t="s">
        <v>121</v>
      </c>
      <c r="AB900" s="78">
        <v>2.0</v>
      </c>
      <c r="AC900" s="78" t="s">
        <v>121</v>
      </c>
      <c r="AD900" s="78" t="s">
        <v>122</v>
      </c>
      <c r="AE900" s="78" t="s">
        <v>121</v>
      </c>
      <c r="AF900" s="78" t="s">
        <v>122</v>
      </c>
      <c r="AG900" s="78" t="s">
        <v>121</v>
      </c>
      <c r="AH900" s="78" t="s">
        <v>122</v>
      </c>
      <c r="AI900" s="78" t="s">
        <v>117</v>
      </c>
      <c r="AJ900" s="78" t="s">
        <v>121</v>
      </c>
      <c r="AK900" s="78" t="s">
        <v>121</v>
      </c>
      <c r="AL900" s="78" t="s">
        <v>122</v>
      </c>
      <c r="AM900" s="78" t="s">
        <v>138</v>
      </c>
      <c r="AN900" s="78" t="s">
        <v>117</v>
      </c>
      <c r="AO900" s="78" t="s">
        <v>7417</v>
      </c>
      <c r="AP900" s="79"/>
      <c r="AQ900" s="78" t="s">
        <v>1872</v>
      </c>
      <c r="AR900" s="78" t="s">
        <v>7418</v>
      </c>
      <c r="AS900" s="78" t="s">
        <v>1094</v>
      </c>
      <c r="AT900" s="78" t="s">
        <v>117</v>
      </c>
      <c r="AU900" s="78" t="s">
        <v>117</v>
      </c>
      <c r="AV900" s="78" t="s">
        <v>121</v>
      </c>
      <c r="AW900" s="78"/>
      <c r="AX900" s="79"/>
      <c r="AY900" s="79"/>
      <c r="AZ900" s="79"/>
      <c r="BA900" s="79"/>
      <c r="BB900" s="79"/>
      <c r="BC900" s="80"/>
    </row>
    <row r="901" ht="15.75" customHeight="1">
      <c r="A901" s="46" t="s">
        <v>7419</v>
      </c>
      <c r="B901" s="78"/>
      <c r="C901" s="78">
        <v>38.0</v>
      </c>
      <c r="D901" s="78" t="s">
        <v>7420</v>
      </c>
      <c r="E901" s="78" t="s">
        <v>7421</v>
      </c>
      <c r="F901" s="78" t="str">
        <f t="shared" si="2"/>
        <v>Qhamasande Penxa</v>
      </c>
      <c r="G901" s="78" t="s">
        <v>1849</v>
      </c>
      <c r="H901" s="78" t="s">
        <v>7422</v>
      </c>
      <c r="I901" s="78" t="s">
        <v>111</v>
      </c>
      <c r="J901" s="81">
        <v>39055.0</v>
      </c>
      <c r="K901" s="83" t="s">
        <v>7423</v>
      </c>
      <c r="L901" s="78" t="s">
        <v>919</v>
      </c>
      <c r="M901" s="78" t="s">
        <v>920</v>
      </c>
      <c r="N901" s="78" t="s">
        <v>3</v>
      </c>
      <c r="O901" s="78" t="s">
        <v>134</v>
      </c>
      <c r="P901" s="78"/>
      <c r="Q901" s="78" t="s">
        <v>44</v>
      </c>
      <c r="R901" s="78" t="s">
        <v>121</v>
      </c>
      <c r="S901" s="46"/>
      <c r="T901" s="46" t="s">
        <v>7424</v>
      </c>
      <c r="U901" s="46"/>
      <c r="V901" s="46" t="s">
        <v>7425</v>
      </c>
      <c r="W901" s="78" t="s">
        <v>7426</v>
      </c>
      <c r="X901" s="78" t="s">
        <v>121</v>
      </c>
      <c r="Y901" s="78" t="s">
        <v>121</v>
      </c>
      <c r="Z901" s="78" t="s">
        <v>121</v>
      </c>
      <c r="AA901" s="78" t="s">
        <v>121</v>
      </c>
      <c r="AB901" s="78">
        <v>4.0</v>
      </c>
      <c r="AC901" s="78" t="s">
        <v>121</v>
      </c>
      <c r="AD901" s="78" t="s">
        <v>122</v>
      </c>
      <c r="AE901" s="78" t="s">
        <v>121</v>
      </c>
      <c r="AF901" s="78" t="s">
        <v>122</v>
      </c>
      <c r="AG901" s="78" t="s">
        <v>117</v>
      </c>
      <c r="AH901" s="78" t="s">
        <v>884</v>
      </c>
      <c r="AI901" s="78" t="s">
        <v>121</v>
      </c>
      <c r="AJ901" s="78" t="s">
        <v>121</v>
      </c>
      <c r="AK901" s="78" t="s">
        <v>121</v>
      </c>
      <c r="AL901" s="78" t="s">
        <v>122</v>
      </c>
      <c r="AM901" s="78" t="s">
        <v>138</v>
      </c>
      <c r="AN901" s="78" t="s">
        <v>117</v>
      </c>
      <c r="AO901" s="78" t="s">
        <v>7427</v>
      </c>
      <c r="AP901" s="79"/>
      <c r="AQ901" s="78" t="s">
        <v>7428</v>
      </c>
      <c r="AR901" s="78" t="s">
        <v>7429</v>
      </c>
      <c r="AS901" s="78" t="s">
        <v>237</v>
      </c>
      <c r="AT901" s="78" t="s">
        <v>117</v>
      </c>
      <c r="AU901" s="78" t="s">
        <v>117</v>
      </c>
      <c r="AV901" s="78" t="s">
        <v>117</v>
      </c>
      <c r="AW901" s="78"/>
      <c r="AX901" s="79"/>
      <c r="AY901" s="79"/>
      <c r="AZ901" s="79"/>
      <c r="BA901" s="79"/>
      <c r="BB901" s="79"/>
      <c r="BC901" s="80"/>
    </row>
    <row r="902" ht="15.75" customHeight="1">
      <c r="A902" s="46" t="s">
        <v>7430</v>
      </c>
      <c r="B902" s="78"/>
      <c r="C902" s="78">
        <v>36.0</v>
      </c>
      <c r="D902" s="78" t="s">
        <v>3201</v>
      </c>
      <c r="E902" s="78" t="s">
        <v>7431</v>
      </c>
      <c r="F902" s="78" t="str">
        <f t="shared" si="2"/>
        <v>Siyamthanda Peta</v>
      </c>
      <c r="G902" s="78" t="s">
        <v>1849</v>
      </c>
      <c r="H902" s="78" t="s">
        <v>7432</v>
      </c>
      <c r="I902" s="78" t="s">
        <v>163</v>
      </c>
      <c r="J902" s="82">
        <v>39063.0</v>
      </c>
      <c r="K902" s="83" t="s">
        <v>7433</v>
      </c>
      <c r="L902" s="78" t="s">
        <v>919</v>
      </c>
      <c r="M902" s="78" t="s">
        <v>920</v>
      </c>
      <c r="N902" s="78" t="s">
        <v>3</v>
      </c>
      <c r="O902" s="78" t="s">
        <v>618</v>
      </c>
      <c r="P902" s="78"/>
      <c r="Q902" s="78" t="s">
        <v>44</v>
      </c>
      <c r="R902" s="78" t="s">
        <v>121</v>
      </c>
      <c r="S902" s="46"/>
      <c r="T902" s="46" t="s">
        <v>7434</v>
      </c>
      <c r="U902" s="46"/>
      <c r="V902" s="46" t="s">
        <v>7435</v>
      </c>
      <c r="W902" s="78" t="s">
        <v>7436</v>
      </c>
      <c r="X902" s="78" t="s">
        <v>121</v>
      </c>
      <c r="Y902" s="78" t="s">
        <v>117</v>
      </c>
      <c r="Z902" s="78" t="s">
        <v>117</v>
      </c>
      <c r="AA902" s="78" t="s">
        <v>117</v>
      </c>
      <c r="AB902" s="78">
        <v>5.0</v>
      </c>
      <c r="AC902" s="78" t="s">
        <v>121</v>
      </c>
      <c r="AD902" s="78" t="s">
        <v>122</v>
      </c>
      <c r="AE902" s="78" t="s">
        <v>117</v>
      </c>
      <c r="AF902" s="78" t="s">
        <v>7437</v>
      </c>
      <c r="AG902" s="78" t="s">
        <v>121</v>
      </c>
      <c r="AH902" s="78" t="s">
        <v>122</v>
      </c>
      <c r="AI902" s="78" t="s">
        <v>121</v>
      </c>
      <c r="AJ902" s="78" t="s">
        <v>117</v>
      </c>
      <c r="AK902" s="78" t="s">
        <v>121</v>
      </c>
      <c r="AL902" s="78" t="s">
        <v>122</v>
      </c>
      <c r="AM902" s="78" t="s">
        <v>221</v>
      </c>
      <c r="AN902" s="78" t="s">
        <v>121</v>
      </c>
      <c r="AO902" s="79"/>
      <c r="AP902" s="79"/>
      <c r="AQ902" s="78" t="s">
        <v>7438</v>
      </c>
      <c r="AR902" s="78" t="s">
        <v>237</v>
      </c>
      <c r="AS902" s="78" t="s">
        <v>139</v>
      </c>
      <c r="AT902" s="78" t="s">
        <v>117</v>
      </c>
      <c r="AU902" s="78" t="s">
        <v>117</v>
      </c>
      <c r="AV902" s="78" t="s">
        <v>117</v>
      </c>
      <c r="AW902" s="78"/>
      <c r="AX902" s="79"/>
      <c r="AY902" s="79"/>
      <c r="AZ902" s="79"/>
      <c r="BA902" s="79"/>
      <c r="BB902" s="79"/>
      <c r="BC902" s="80"/>
    </row>
    <row r="903" ht="15.75" customHeight="1">
      <c r="A903" s="46" t="s">
        <v>7439</v>
      </c>
      <c r="B903" s="78"/>
      <c r="C903" s="78">
        <v>36.0</v>
      </c>
      <c r="D903" s="78" t="s">
        <v>1467</v>
      </c>
      <c r="E903" s="78" t="s">
        <v>7440</v>
      </c>
      <c r="F903" s="78" t="str">
        <f t="shared" si="2"/>
        <v>Khanyisa Phalezweni</v>
      </c>
      <c r="G903" s="78" t="s">
        <v>1849</v>
      </c>
      <c r="H903" s="78" t="s">
        <v>7441</v>
      </c>
      <c r="I903" s="78" t="s">
        <v>111</v>
      </c>
      <c r="J903" s="78" t="s">
        <v>7442</v>
      </c>
      <c r="K903" s="83" t="s">
        <v>7443</v>
      </c>
      <c r="L903" s="78" t="s">
        <v>919</v>
      </c>
      <c r="M903" s="78" t="s">
        <v>920</v>
      </c>
      <c r="N903" s="78" t="s">
        <v>3</v>
      </c>
      <c r="O903" s="78" t="s">
        <v>207</v>
      </c>
      <c r="P903" s="78"/>
      <c r="Q903" s="78" t="s">
        <v>44</v>
      </c>
      <c r="R903" s="78" t="s">
        <v>121</v>
      </c>
      <c r="S903" s="46"/>
      <c r="T903" s="46" t="s">
        <v>7444</v>
      </c>
      <c r="U903" s="46"/>
      <c r="V903" s="46" t="s">
        <v>7445</v>
      </c>
      <c r="W903" s="78" t="s">
        <v>7446</v>
      </c>
      <c r="X903" s="78" t="s">
        <v>121</v>
      </c>
      <c r="Y903" s="78" t="s">
        <v>121</v>
      </c>
      <c r="Z903" s="78" t="s">
        <v>121</v>
      </c>
      <c r="AA903" s="78" t="s">
        <v>121</v>
      </c>
      <c r="AB903" s="78">
        <v>3.0</v>
      </c>
      <c r="AC903" s="78" t="s">
        <v>121</v>
      </c>
      <c r="AD903" s="78" t="s">
        <v>122</v>
      </c>
      <c r="AE903" s="78" t="s">
        <v>121</v>
      </c>
      <c r="AF903" s="78" t="s">
        <v>122</v>
      </c>
      <c r="AG903" s="78" t="s">
        <v>121</v>
      </c>
      <c r="AH903" s="78" t="s">
        <v>122</v>
      </c>
      <c r="AI903" s="78" t="s">
        <v>121</v>
      </c>
      <c r="AJ903" s="78" t="s">
        <v>121</v>
      </c>
      <c r="AK903" s="78" t="s">
        <v>121</v>
      </c>
      <c r="AL903" s="78" t="s">
        <v>122</v>
      </c>
      <c r="AM903" s="78" t="s">
        <v>138</v>
      </c>
      <c r="AN903" s="78" t="s">
        <v>117</v>
      </c>
      <c r="AO903" s="78" t="s">
        <v>7447</v>
      </c>
      <c r="AP903" s="79"/>
      <c r="AQ903" s="78" t="s">
        <v>237</v>
      </c>
      <c r="AR903" s="78" t="s">
        <v>4387</v>
      </c>
      <c r="AS903" s="78" t="s">
        <v>7448</v>
      </c>
      <c r="AT903" s="78" t="s">
        <v>117</v>
      </c>
      <c r="AU903" s="78" t="s">
        <v>117</v>
      </c>
      <c r="AV903" s="78" t="s">
        <v>117</v>
      </c>
      <c r="AW903" s="78"/>
      <c r="AX903" s="79"/>
      <c r="AY903" s="79"/>
      <c r="AZ903" s="79"/>
      <c r="BA903" s="79"/>
      <c r="BB903" s="79"/>
      <c r="BC903" s="80"/>
    </row>
    <row r="904" ht="15.75" customHeight="1">
      <c r="A904" s="46" t="s">
        <v>7449</v>
      </c>
      <c r="B904" s="78"/>
      <c r="C904" s="78">
        <v>39.0</v>
      </c>
      <c r="D904" s="78" t="s">
        <v>4615</v>
      </c>
      <c r="E904" s="78" t="s">
        <v>7450</v>
      </c>
      <c r="F904" s="78" t="str">
        <f t="shared" si="2"/>
        <v>Sinoxolo Rasana</v>
      </c>
      <c r="G904" s="78" t="s">
        <v>1849</v>
      </c>
      <c r="H904" s="78" t="s">
        <v>7451</v>
      </c>
      <c r="I904" s="78" t="s">
        <v>111</v>
      </c>
      <c r="J904" s="78" t="s">
        <v>4843</v>
      </c>
      <c r="K904" s="83" t="s">
        <v>7452</v>
      </c>
      <c r="L904" s="78" t="s">
        <v>919</v>
      </c>
      <c r="M904" s="78" t="s">
        <v>920</v>
      </c>
      <c r="N904" s="78" t="s">
        <v>3</v>
      </c>
      <c r="O904" s="78" t="s">
        <v>618</v>
      </c>
      <c r="P904" s="78"/>
      <c r="Q904" s="78" t="s">
        <v>44</v>
      </c>
      <c r="R904" s="78" t="s">
        <v>121</v>
      </c>
      <c r="S904" s="46"/>
      <c r="T904" s="46" t="s">
        <v>7453</v>
      </c>
      <c r="U904" s="46"/>
      <c r="V904" s="46"/>
      <c r="W904" s="78" t="s">
        <v>7454</v>
      </c>
      <c r="X904" s="78" t="s">
        <v>121</v>
      </c>
      <c r="Y904" s="78" t="s">
        <v>117</v>
      </c>
      <c r="Z904" s="78" t="s">
        <v>117</v>
      </c>
      <c r="AA904" s="78" t="s">
        <v>121</v>
      </c>
      <c r="AB904" s="78">
        <v>3.0</v>
      </c>
      <c r="AC904" s="78" t="s">
        <v>121</v>
      </c>
      <c r="AD904" s="78" t="s">
        <v>122</v>
      </c>
      <c r="AE904" s="78" t="s">
        <v>117</v>
      </c>
      <c r="AF904" s="78" t="s">
        <v>7455</v>
      </c>
      <c r="AG904" s="78" t="s">
        <v>121</v>
      </c>
      <c r="AH904" s="78" t="s">
        <v>122</v>
      </c>
      <c r="AI904" s="78" t="s">
        <v>117</v>
      </c>
      <c r="AJ904" s="78" t="s">
        <v>117</v>
      </c>
      <c r="AK904" s="78" t="s">
        <v>121</v>
      </c>
      <c r="AL904" s="78" t="s">
        <v>122</v>
      </c>
      <c r="AM904" s="78" t="s">
        <v>138</v>
      </c>
      <c r="AN904" s="78" t="s">
        <v>121</v>
      </c>
      <c r="AO904" s="79"/>
      <c r="AP904" s="79"/>
      <c r="AQ904" s="78" t="s">
        <v>4387</v>
      </c>
      <c r="AR904" s="78" t="s">
        <v>237</v>
      </c>
      <c r="AS904" s="78" t="s">
        <v>406</v>
      </c>
      <c r="AT904" s="78" t="s">
        <v>117</v>
      </c>
      <c r="AU904" s="78" t="s">
        <v>117</v>
      </c>
      <c r="AV904" s="78" t="s">
        <v>117</v>
      </c>
      <c r="AW904" s="78"/>
      <c r="AX904" s="79"/>
      <c r="AY904" s="79"/>
      <c r="AZ904" s="79"/>
      <c r="BA904" s="79"/>
      <c r="BB904" s="79"/>
      <c r="BC904" s="80"/>
    </row>
    <row r="905" ht="15.75" customHeight="1">
      <c r="A905" s="46" t="s">
        <v>7456</v>
      </c>
      <c r="B905" s="78"/>
      <c r="C905" s="78">
        <v>37.0</v>
      </c>
      <c r="D905" s="78" t="s">
        <v>7457</v>
      </c>
      <c r="E905" s="78" t="s">
        <v>7458</v>
      </c>
      <c r="F905" s="78" t="str">
        <f t="shared" si="2"/>
        <v>Mxolisi Thikazi Seti</v>
      </c>
      <c r="G905" s="78" t="s">
        <v>1849</v>
      </c>
      <c r="H905" s="78" t="s">
        <v>7459</v>
      </c>
      <c r="I905" s="78" t="s">
        <v>163</v>
      </c>
      <c r="J905" s="78" t="s">
        <v>778</v>
      </c>
      <c r="K905" s="83" t="s">
        <v>7460</v>
      </c>
      <c r="L905" s="78" t="s">
        <v>919</v>
      </c>
      <c r="M905" s="78" t="s">
        <v>920</v>
      </c>
      <c r="N905" s="78" t="s">
        <v>3</v>
      </c>
      <c r="O905" s="78" t="s">
        <v>207</v>
      </c>
      <c r="P905" s="78"/>
      <c r="Q905" s="78" t="s">
        <v>44</v>
      </c>
      <c r="R905" s="78" t="s">
        <v>121</v>
      </c>
      <c r="S905" s="46"/>
      <c r="T905" s="46" t="s">
        <v>7461</v>
      </c>
      <c r="U905" s="46"/>
      <c r="V905" s="46" t="s">
        <v>7462</v>
      </c>
      <c r="W905" s="78" t="s">
        <v>7463</v>
      </c>
      <c r="X905" s="78" t="s">
        <v>121</v>
      </c>
      <c r="Y905" s="78" t="s">
        <v>121</v>
      </c>
      <c r="Z905" s="78" t="s">
        <v>117</v>
      </c>
      <c r="AA905" s="78" t="s">
        <v>121</v>
      </c>
      <c r="AB905" s="78">
        <v>4.0</v>
      </c>
      <c r="AC905" s="78" t="s">
        <v>117</v>
      </c>
      <c r="AD905" s="78" t="s">
        <v>7464</v>
      </c>
      <c r="AE905" s="78" t="s">
        <v>121</v>
      </c>
      <c r="AF905" s="78" t="s">
        <v>122</v>
      </c>
      <c r="AG905" s="78" t="s">
        <v>121</v>
      </c>
      <c r="AH905" s="78" t="s">
        <v>122</v>
      </c>
      <c r="AI905" s="78" t="s">
        <v>117</v>
      </c>
      <c r="AJ905" s="78" t="s">
        <v>121</v>
      </c>
      <c r="AK905" s="78" t="s">
        <v>117</v>
      </c>
      <c r="AL905" s="78" t="s">
        <v>137</v>
      </c>
      <c r="AM905" s="78" t="s">
        <v>138</v>
      </c>
      <c r="AN905" s="78" t="s">
        <v>117</v>
      </c>
      <c r="AO905" s="78" t="s">
        <v>23</v>
      </c>
      <c r="AP905" s="79"/>
      <c r="AQ905" s="78" t="s">
        <v>5399</v>
      </c>
      <c r="AR905" s="78" t="s">
        <v>406</v>
      </c>
      <c r="AS905" s="78" t="s">
        <v>7448</v>
      </c>
      <c r="AT905" s="78" t="s">
        <v>117</v>
      </c>
      <c r="AU905" s="78" t="s">
        <v>117</v>
      </c>
      <c r="AV905" s="78" t="s">
        <v>117</v>
      </c>
      <c r="AW905" s="78"/>
      <c r="AX905" s="79"/>
      <c r="AY905" s="79"/>
      <c r="AZ905" s="79"/>
      <c r="BA905" s="79"/>
      <c r="BB905" s="79"/>
      <c r="BC905" s="80"/>
    </row>
    <row r="906" ht="15.75" customHeight="1">
      <c r="A906" s="46" t="s">
        <v>7465</v>
      </c>
      <c r="B906" s="78"/>
      <c r="C906" s="78">
        <v>34.0</v>
      </c>
      <c r="D906" s="78" t="s">
        <v>7466</v>
      </c>
      <c r="E906" s="78" t="s">
        <v>7467</v>
      </c>
      <c r="F906" s="78" t="str">
        <f t="shared" si="2"/>
        <v>Mapule Shogole</v>
      </c>
      <c r="G906" s="78" t="s">
        <v>1849</v>
      </c>
      <c r="H906" s="78" t="s">
        <v>7468</v>
      </c>
      <c r="I906" s="78" t="s">
        <v>111</v>
      </c>
      <c r="J906" s="78"/>
      <c r="K906" s="46"/>
      <c r="L906" s="78" t="s">
        <v>919</v>
      </c>
      <c r="M906" s="78" t="s">
        <v>920</v>
      </c>
      <c r="N906" s="78" t="s">
        <v>3</v>
      </c>
      <c r="O906" s="78" t="s">
        <v>134</v>
      </c>
      <c r="P906" s="78"/>
      <c r="Q906" s="78" t="s">
        <v>44</v>
      </c>
      <c r="R906" s="78" t="s">
        <v>121</v>
      </c>
      <c r="S906" s="46"/>
      <c r="T906" s="46" t="s">
        <v>7469</v>
      </c>
      <c r="U906" s="46"/>
      <c r="V906" s="46" t="s">
        <v>7470</v>
      </c>
      <c r="W906" s="78" t="s">
        <v>7471</v>
      </c>
      <c r="X906" s="78" t="s">
        <v>121</v>
      </c>
      <c r="Y906" s="78" t="s">
        <v>117</v>
      </c>
      <c r="Z906" s="78" t="s">
        <v>117</v>
      </c>
      <c r="AA906" s="78" t="s">
        <v>117</v>
      </c>
      <c r="AB906" s="78">
        <v>12.0</v>
      </c>
      <c r="AC906" s="78" t="s">
        <v>121</v>
      </c>
      <c r="AD906" s="78" t="s">
        <v>122</v>
      </c>
      <c r="AE906" s="78" t="s">
        <v>121</v>
      </c>
      <c r="AF906" s="78" t="s">
        <v>122</v>
      </c>
      <c r="AG906" s="78" t="s">
        <v>117</v>
      </c>
      <c r="AH906" s="78" t="s">
        <v>4874</v>
      </c>
      <c r="AI906" s="78" t="s">
        <v>121</v>
      </c>
      <c r="AJ906" s="78" t="s">
        <v>117</v>
      </c>
      <c r="AK906" s="78" t="s">
        <v>121</v>
      </c>
      <c r="AL906" s="78" t="s">
        <v>122</v>
      </c>
      <c r="AM906" s="78" t="s">
        <v>123</v>
      </c>
      <c r="AN906" s="78" t="s">
        <v>117</v>
      </c>
      <c r="AO906" s="78" t="s">
        <v>7472</v>
      </c>
      <c r="AP906" s="79"/>
      <c r="AQ906" s="78" t="s">
        <v>4424</v>
      </c>
      <c r="AR906" s="78" t="s">
        <v>7473</v>
      </c>
      <c r="AS906" s="78" t="s">
        <v>237</v>
      </c>
      <c r="AT906" s="78" t="s">
        <v>117</v>
      </c>
      <c r="AU906" s="78" t="s">
        <v>117</v>
      </c>
      <c r="AV906" s="78" t="s">
        <v>121</v>
      </c>
      <c r="AW906" s="78"/>
      <c r="AX906" s="79"/>
      <c r="AY906" s="79"/>
      <c r="AZ906" s="79"/>
      <c r="BA906" s="79"/>
      <c r="BB906" s="79"/>
      <c r="BC906" s="80"/>
    </row>
    <row r="907" ht="15.75" customHeight="1">
      <c r="A907" s="46" t="s">
        <v>7474</v>
      </c>
      <c r="B907" s="78"/>
      <c r="C907" s="78">
        <v>42.0</v>
      </c>
      <c r="D907" s="78" t="s">
        <v>1756</v>
      </c>
      <c r="E907" s="78" t="s">
        <v>7475</v>
      </c>
      <c r="F907" s="78" t="str">
        <f t="shared" si="2"/>
        <v>Likhona Buswa</v>
      </c>
      <c r="G907" s="78" t="s">
        <v>1849</v>
      </c>
      <c r="H907" s="78" t="s">
        <v>7476</v>
      </c>
      <c r="I907" s="78" t="s">
        <v>111</v>
      </c>
      <c r="J907" s="78" t="s">
        <v>1928</v>
      </c>
      <c r="K907" s="46" t="s">
        <v>7477</v>
      </c>
      <c r="L907" s="78" t="s">
        <v>164</v>
      </c>
      <c r="M907" s="78" t="s">
        <v>165</v>
      </c>
      <c r="N907" s="78" t="s">
        <v>42</v>
      </c>
      <c r="O907" s="78" t="s">
        <v>166</v>
      </c>
      <c r="P907" s="78"/>
      <c r="Q907" s="78" t="s">
        <v>50</v>
      </c>
      <c r="R907" s="78" t="s">
        <v>121</v>
      </c>
      <c r="S907" s="46"/>
      <c r="T907" s="46" t="s">
        <v>7478</v>
      </c>
      <c r="U907" s="46" t="s">
        <v>7478</v>
      </c>
      <c r="V907" s="46" t="s">
        <v>7479</v>
      </c>
      <c r="W907" s="78" t="s">
        <v>7480</v>
      </c>
      <c r="X907" s="78" t="s">
        <v>117</v>
      </c>
      <c r="Y907" s="78" t="s">
        <v>117</v>
      </c>
      <c r="Z907" s="78" t="s">
        <v>121</v>
      </c>
      <c r="AA907" s="78" t="s">
        <v>121</v>
      </c>
      <c r="AB907" s="78">
        <v>5.0</v>
      </c>
      <c r="AC907" s="78" t="s">
        <v>121</v>
      </c>
      <c r="AD907" s="78"/>
      <c r="AE907" s="78" t="s">
        <v>121</v>
      </c>
      <c r="AF907" s="78"/>
      <c r="AG907" s="78" t="s">
        <v>121</v>
      </c>
      <c r="AH907" s="78"/>
      <c r="AI907" s="78" t="s">
        <v>117</v>
      </c>
      <c r="AJ907" s="78" t="s">
        <v>121</v>
      </c>
      <c r="AK907" s="78" t="s">
        <v>117</v>
      </c>
      <c r="AL907" s="78" t="s">
        <v>137</v>
      </c>
      <c r="AM907" s="78" t="s">
        <v>123</v>
      </c>
      <c r="AN907" s="78" t="s">
        <v>121</v>
      </c>
      <c r="AO907" s="79"/>
      <c r="AP907" s="79"/>
      <c r="AQ907" s="78"/>
      <c r="AR907" s="78"/>
      <c r="AS907" s="78"/>
      <c r="AT907" s="78" t="s">
        <v>117</v>
      </c>
      <c r="AU907" s="78"/>
      <c r="AV907" s="78" t="s">
        <v>117</v>
      </c>
      <c r="AW907" s="78"/>
      <c r="AX907" s="79"/>
      <c r="AY907" s="79"/>
      <c r="AZ907" s="79"/>
      <c r="BA907" s="79"/>
      <c r="BB907" s="79"/>
      <c r="BC907" s="80"/>
    </row>
    <row r="908" ht="15.75" customHeight="1">
      <c r="A908" s="46" t="s">
        <v>7481</v>
      </c>
      <c r="B908" s="78"/>
      <c r="C908" s="78">
        <v>38.0</v>
      </c>
      <c r="D908" s="78" t="s">
        <v>7482</v>
      </c>
      <c r="E908" s="78" t="s">
        <v>7483</v>
      </c>
      <c r="F908" s="78" t="str">
        <f t="shared" si="2"/>
        <v>Sinentlahla Sidaki</v>
      </c>
      <c r="G908" s="78" t="s">
        <v>1849</v>
      </c>
      <c r="H908" s="78" t="s">
        <v>7484</v>
      </c>
      <c r="I908" s="78" t="s">
        <v>163</v>
      </c>
      <c r="J908" s="78"/>
      <c r="K908" s="46"/>
      <c r="L908" s="78" t="s">
        <v>919</v>
      </c>
      <c r="M908" s="78" t="s">
        <v>920</v>
      </c>
      <c r="N908" s="78" t="s">
        <v>3</v>
      </c>
      <c r="O908" s="78" t="s">
        <v>207</v>
      </c>
      <c r="P908" s="78"/>
      <c r="Q908" s="78" t="s">
        <v>44</v>
      </c>
      <c r="R908" s="78" t="s">
        <v>121</v>
      </c>
      <c r="S908" s="46"/>
      <c r="T908" s="46" t="s">
        <v>7485</v>
      </c>
      <c r="U908" s="46"/>
      <c r="V908" s="46"/>
      <c r="W908" s="78" t="s">
        <v>7486</v>
      </c>
      <c r="X908" s="78" t="s">
        <v>121</v>
      </c>
      <c r="Y908" s="78" t="s">
        <v>117</v>
      </c>
      <c r="Z908" s="78" t="s">
        <v>117</v>
      </c>
      <c r="AA908" s="78" t="s">
        <v>121</v>
      </c>
      <c r="AB908" s="78">
        <v>6.0</v>
      </c>
      <c r="AC908" s="78" t="s">
        <v>117</v>
      </c>
      <c r="AD908" s="78" t="s">
        <v>7487</v>
      </c>
      <c r="AE908" s="78" t="s">
        <v>121</v>
      </c>
      <c r="AF908" s="78" t="s">
        <v>122</v>
      </c>
      <c r="AG908" s="78" t="s">
        <v>121</v>
      </c>
      <c r="AH908" s="78" t="s">
        <v>122</v>
      </c>
      <c r="AI908" s="78" t="s">
        <v>117</v>
      </c>
      <c r="AJ908" s="78" t="s">
        <v>121</v>
      </c>
      <c r="AK908" s="78" t="s">
        <v>121</v>
      </c>
      <c r="AL908" s="78" t="s">
        <v>122</v>
      </c>
      <c r="AM908" s="78" t="s">
        <v>138</v>
      </c>
      <c r="AN908" s="78" t="s">
        <v>117</v>
      </c>
      <c r="AO908" s="78" t="s">
        <v>7488</v>
      </c>
      <c r="AP908" s="79"/>
      <c r="AQ908" s="78" t="s">
        <v>406</v>
      </c>
      <c r="AR908" s="78" t="s">
        <v>4381</v>
      </c>
      <c r="AS908" s="78" t="s">
        <v>1180</v>
      </c>
      <c r="AT908" s="78" t="s">
        <v>117</v>
      </c>
      <c r="AU908" s="78" t="s">
        <v>117</v>
      </c>
      <c r="AV908" s="78" t="s">
        <v>117</v>
      </c>
      <c r="AW908" s="78"/>
      <c r="AX908" s="79"/>
      <c r="AY908" s="79"/>
      <c r="AZ908" s="79"/>
      <c r="BA908" s="79"/>
      <c r="BB908" s="79"/>
      <c r="BC908" s="80"/>
    </row>
    <row r="909" ht="15.75" customHeight="1">
      <c r="A909" s="46" t="s">
        <v>7489</v>
      </c>
      <c r="B909" s="78"/>
      <c r="C909" s="78">
        <v>45.0</v>
      </c>
      <c r="D909" s="78" t="s">
        <v>1836</v>
      </c>
      <c r="E909" s="78" t="s">
        <v>4366</v>
      </c>
      <c r="F909" s="78" t="str">
        <f t="shared" si="2"/>
        <v>Lindokuhle Siko</v>
      </c>
      <c r="G909" s="78" t="s">
        <v>1849</v>
      </c>
      <c r="H909" s="78" t="s">
        <v>7490</v>
      </c>
      <c r="I909" s="78" t="s">
        <v>111</v>
      </c>
      <c r="J909" s="78" t="s">
        <v>7491</v>
      </c>
      <c r="K909" s="83" t="s">
        <v>7492</v>
      </c>
      <c r="L909" s="78" t="s">
        <v>919</v>
      </c>
      <c r="M909" s="78" t="s">
        <v>920</v>
      </c>
      <c r="N909" s="78" t="s">
        <v>3</v>
      </c>
      <c r="O909" s="78" t="s">
        <v>207</v>
      </c>
      <c r="P909" s="78"/>
      <c r="Q909" s="78" t="s">
        <v>44</v>
      </c>
      <c r="R909" s="78" t="s">
        <v>121</v>
      </c>
      <c r="S909" s="46"/>
      <c r="T909" s="46" t="s">
        <v>7493</v>
      </c>
      <c r="U909" s="46"/>
      <c r="V909" s="46" t="s">
        <v>7494</v>
      </c>
      <c r="W909" s="78" t="s">
        <v>7495</v>
      </c>
      <c r="X909" s="78" t="s">
        <v>121</v>
      </c>
      <c r="Y909" s="78" t="s">
        <v>121</v>
      </c>
      <c r="Z909" s="78" t="s">
        <v>117</v>
      </c>
      <c r="AA909" s="78" t="s">
        <v>121</v>
      </c>
      <c r="AB909" s="78">
        <v>4.0</v>
      </c>
      <c r="AC909" s="78" t="s">
        <v>121</v>
      </c>
      <c r="AD909" s="78" t="s">
        <v>122</v>
      </c>
      <c r="AE909" s="78" t="s">
        <v>121</v>
      </c>
      <c r="AF909" s="78" t="s">
        <v>122</v>
      </c>
      <c r="AG909" s="78" t="s">
        <v>121</v>
      </c>
      <c r="AH909" s="78" t="s">
        <v>122</v>
      </c>
      <c r="AI909" s="78" t="s">
        <v>117</v>
      </c>
      <c r="AJ909" s="78" t="s">
        <v>121</v>
      </c>
      <c r="AK909" s="78" t="s">
        <v>117</v>
      </c>
      <c r="AL909" s="78" t="s">
        <v>137</v>
      </c>
      <c r="AM909" s="78" t="s">
        <v>138</v>
      </c>
      <c r="AN909" s="78" t="s">
        <v>117</v>
      </c>
      <c r="AO909" s="78" t="s">
        <v>7496</v>
      </c>
      <c r="AP909" s="79"/>
      <c r="AQ909" s="78" t="s">
        <v>237</v>
      </c>
      <c r="AR909" s="78" t="s">
        <v>7497</v>
      </c>
      <c r="AS909" s="78" t="s">
        <v>7498</v>
      </c>
      <c r="AT909" s="78" t="s">
        <v>117</v>
      </c>
      <c r="AU909" s="78" t="s">
        <v>117</v>
      </c>
      <c r="AV909" s="78" t="s">
        <v>117</v>
      </c>
      <c r="AW909" s="78"/>
      <c r="AX909" s="79"/>
      <c r="AY909" s="79"/>
      <c r="AZ909" s="79"/>
      <c r="BA909" s="79"/>
      <c r="BB909" s="79"/>
      <c r="BC909" s="80"/>
    </row>
    <row r="910" ht="15.75" customHeight="1">
      <c r="A910" s="46" t="s">
        <v>7499</v>
      </c>
      <c r="B910" s="78"/>
      <c r="C910" s="78">
        <v>43.0</v>
      </c>
      <c r="D910" s="78" t="s">
        <v>7500</v>
      </c>
      <c r="E910" s="78" t="s">
        <v>7501</v>
      </c>
      <c r="F910" s="78" t="str">
        <f t="shared" si="2"/>
        <v>Liyaqhama Sokweba</v>
      </c>
      <c r="G910" s="78" t="s">
        <v>1849</v>
      </c>
      <c r="H910" s="78" t="s">
        <v>7502</v>
      </c>
      <c r="I910" s="78" t="s">
        <v>163</v>
      </c>
      <c r="J910" s="81">
        <v>38819.0</v>
      </c>
      <c r="K910" s="83" t="s">
        <v>7503</v>
      </c>
      <c r="L910" s="78" t="s">
        <v>919</v>
      </c>
      <c r="M910" s="78" t="s">
        <v>920</v>
      </c>
      <c r="N910" s="78" t="s">
        <v>3</v>
      </c>
      <c r="O910" s="78" t="s">
        <v>618</v>
      </c>
      <c r="P910" s="78"/>
      <c r="Q910" s="78" t="s">
        <v>44</v>
      </c>
      <c r="R910" s="78" t="s">
        <v>121</v>
      </c>
      <c r="S910" s="46"/>
      <c r="T910" s="46" t="s">
        <v>7504</v>
      </c>
      <c r="U910" s="46"/>
      <c r="V910" s="46" t="s">
        <v>7505</v>
      </c>
      <c r="W910" s="78" t="s">
        <v>7506</v>
      </c>
      <c r="X910" s="78" t="s">
        <v>117</v>
      </c>
      <c r="Y910" s="78" t="s">
        <v>121</v>
      </c>
      <c r="Z910" s="78" t="s">
        <v>121</v>
      </c>
      <c r="AA910" s="78" t="s">
        <v>121</v>
      </c>
      <c r="AB910" s="78">
        <v>6.0</v>
      </c>
      <c r="AC910" s="78" t="s">
        <v>121</v>
      </c>
      <c r="AD910" s="78" t="s">
        <v>122</v>
      </c>
      <c r="AE910" s="78" t="s">
        <v>121</v>
      </c>
      <c r="AF910" s="78" t="s">
        <v>122</v>
      </c>
      <c r="AG910" s="78" t="s">
        <v>117</v>
      </c>
      <c r="AH910" s="78"/>
      <c r="AI910" s="78" t="s">
        <v>121</v>
      </c>
      <c r="AJ910" s="78" t="s">
        <v>121</v>
      </c>
      <c r="AK910" s="78" t="s">
        <v>117</v>
      </c>
      <c r="AL910" s="78" t="s">
        <v>632</v>
      </c>
      <c r="AM910" s="78" t="s">
        <v>123</v>
      </c>
      <c r="AN910" s="78" t="s">
        <v>117</v>
      </c>
      <c r="AO910" s="78" t="s">
        <v>7507</v>
      </c>
      <c r="AP910" s="79"/>
      <c r="AQ910" s="78" t="s">
        <v>6578</v>
      </c>
      <c r="AR910" s="78" t="s">
        <v>1872</v>
      </c>
      <c r="AS910" s="78" t="s">
        <v>1094</v>
      </c>
      <c r="AT910" s="78" t="s">
        <v>117</v>
      </c>
      <c r="AU910" s="78" t="s">
        <v>117</v>
      </c>
      <c r="AV910" s="78" t="s">
        <v>117</v>
      </c>
      <c r="AW910" s="78"/>
      <c r="AX910" s="79"/>
      <c r="AY910" s="79"/>
      <c r="AZ910" s="79"/>
      <c r="BA910" s="79"/>
      <c r="BB910" s="79"/>
      <c r="BC910" s="80"/>
    </row>
    <row r="911" ht="15.75" customHeight="1">
      <c r="A911" s="46" t="s">
        <v>7508</v>
      </c>
      <c r="B911" s="78"/>
      <c r="C911" s="78">
        <v>36.0</v>
      </c>
      <c r="D911" s="78" t="s">
        <v>7509</v>
      </c>
      <c r="E911" s="78" t="s">
        <v>7510</v>
      </c>
      <c r="F911" s="78" t="str">
        <f t="shared" si="2"/>
        <v>Xolelwa Tetani</v>
      </c>
      <c r="G911" s="78" t="s">
        <v>1849</v>
      </c>
      <c r="H911" s="78" t="s">
        <v>7511</v>
      </c>
      <c r="I911" s="78" t="s">
        <v>111</v>
      </c>
      <c r="J911" s="78" t="s">
        <v>7512</v>
      </c>
      <c r="K911" s="83" t="s">
        <v>7513</v>
      </c>
      <c r="L911" s="78" t="s">
        <v>919</v>
      </c>
      <c r="M911" s="78" t="s">
        <v>920</v>
      </c>
      <c r="N911" s="78" t="s">
        <v>3</v>
      </c>
      <c r="O911" s="78" t="s">
        <v>618</v>
      </c>
      <c r="P911" s="78"/>
      <c r="Q911" s="78" t="s">
        <v>44</v>
      </c>
      <c r="R911" s="78" t="s">
        <v>121</v>
      </c>
      <c r="S911" s="46"/>
      <c r="T911" s="46" t="s">
        <v>7514</v>
      </c>
      <c r="U911" s="46"/>
      <c r="V911" s="46" t="s">
        <v>7515</v>
      </c>
      <c r="W911" s="78" t="s">
        <v>7516</v>
      </c>
      <c r="X911" s="78" t="s">
        <v>117</v>
      </c>
      <c r="Y911" s="78" t="s">
        <v>121</v>
      </c>
      <c r="Z911" s="78" t="s">
        <v>117</v>
      </c>
      <c r="AA911" s="78" t="s">
        <v>121</v>
      </c>
      <c r="AB911" s="78"/>
      <c r="AC911" s="78" t="s">
        <v>117</v>
      </c>
      <c r="AD911" s="78" t="s">
        <v>7517</v>
      </c>
      <c r="AE911" s="78" t="s">
        <v>121</v>
      </c>
      <c r="AF911" s="78" t="s">
        <v>122</v>
      </c>
      <c r="AG911" s="78" t="s">
        <v>121</v>
      </c>
      <c r="AH911" s="78" t="s">
        <v>122</v>
      </c>
      <c r="AI911" s="78" t="s">
        <v>117</v>
      </c>
      <c r="AJ911" s="78" t="s">
        <v>121</v>
      </c>
      <c r="AK911" s="78" t="s">
        <v>117</v>
      </c>
      <c r="AL911" s="78" t="s">
        <v>137</v>
      </c>
      <c r="AM911" s="78" t="s">
        <v>138</v>
      </c>
      <c r="AN911" s="78" t="s">
        <v>117</v>
      </c>
      <c r="AO911" s="79"/>
      <c r="AP911" s="79"/>
      <c r="AQ911" s="78" t="s">
        <v>237</v>
      </c>
      <c r="AR911" s="78" t="s">
        <v>4387</v>
      </c>
      <c r="AS911" s="78"/>
      <c r="AT911" s="78" t="s">
        <v>117</v>
      </c>
      <c r="AU911" s="78" t="s">
        <v>117</v>
      </c>
      <c r="AV911" s="78" t="s">
        <v>117</v>
      </c>
      <c r="AW911" s="78"/>
      <c r="AX911" s="79"/>
      <c r="AY911" s="79"/>
      <c r="AZ911" s="79"/>
      <c r="BA911" s="79"/>
      <c r="BB911" s="79"/>
      <c r="BC911" s="80"/>
    </row>
    <row r="912" ht="15.75" customHeight="1">
      <c r="A912" s="46" t="s">
        <v>7518</v>
      </c>
      <c r="B912" s="78"/>
      <c r="C912" s="78">
        <v>41.0</v>
      </c>
      <c r="D912" s="78" t="s">
        <v>7519</v>
      </c>
      <c r="E912" s="78" t="s">
        <v>7520</v>
      </c>
      <c r="F912" s="78" t="str">
        <f t="shared" si="2"/>
        <v>Siphenathi Ngaleka</v>
      </c>
      <c r="G912" s="78" t="s">
        <v>1849</v>
      </c>
      <c r="H912" s="78" t="s">
        <v>7521</v>
      </c>
      <c r="I912" s="78" t="s">
        <v>163</v>
      </c>
      <c r="J912" s="81">
        <v>38055.0</v>
      </c>
      <c r="K912" s="83" t="s">
        <v>7522</v>
      </c>
      <c r="L912" s="78" t="s">
        <v>919</v>
      </c>
      <c r="M912" s="78" t="s">
        <v>920</v>
      </c>
      <c r="N912" s="78" t="s">
        <v>3</v>
      </c>
      <c r="O912" s="78" t="s">
        <v>230</v>
      </c>
      <c r="P912" s="78"/>
      <c r="Q912" s="78" t="s">
        <v>44</v>
      </c>
      <c r="R912" s="78" t="s">
        <v>121</v>
      </c>
      <c r="S912" s="46"/>
      <c r="T912" s="46" t="s">
        <v>7523</v>
      </c>
      <c r="U912" s="46" t="s">
        <v>7524</v>
      </c>
      <c r="V912" s="46" t="s">
        <v>7525</v>
      </c>
      <c r="W912" s="78" t="s">
        <v>7526</v>
      </c>
      <c r="X912" s="78" t="s">
        <v>117</v>
      </c>
      <c r="Y912" s="78" t="s">
        <v>117</v>
      </c>
      <c r="Z912" s="78" t="s">
        <v>121</v>
      </c>
      <c r="AA912" s="78" t="s">
        <v>121</v>
      </c>
      <c r="AB912" s="78">
        <v>3.0</v>
      </c>
      <c r="AC912" s="78" t="s">
        <v>117</v>
      </c>
      <c r="AD912" s="78"/>
      <c r="AE912" s="78" t="s">
        <v>117</v>
      </c>
      <c r="AF912" s="78"/>
      <c r="AG912" s="78" t="s">
        <v>121</v>
      </c>
      <c r="AH912" s="78" t="s">
        <v>122</v>
      </c>
      <c r="AI912" s="78" t="s">
        <v>117</v>
      </c>
      <c r="AJ912" s="78" t="s">
        <v>117</v>
      </c>
      <c r="AK912" s="78" t="s">
        <v>117</v>
      </c>
      <c r="AL912" s="78" t="s">
        <v>137</v>
      </c>
      <c r="AM912" s="78" t="s">
        <v>138</v>
      </c>
      <c r="AN912" s="78" t="s">
        <v>121</v>
      </c>
      <c r="AO912" s="79"/>
      <c r="AP912" s="79"/>
      <c r="AQ912" s="78" t="s">
        <v>1094</v>
      </c>
      <c r="AR912" s="78" t="s">
        <v>1447</v>
      </c>
      <c r="AS912" s="78" t="s">
        <v>480</v>
      </c>
      <c r="AT912" s="78" t="s">
        <v>117</v>
      </c>
      <c r="AU912" s="78" t="s">
        <v>117</v>
      </c>
      <c r="AV912" s="78" t="s">
        <v>117</v>
      </c>
      <c r="AW912" s="78"/>
      <c r="AX912" s="79"/>
      <c r="AY912" s="79"/>
      <c r="AZ912" s="79"/>
      <c r="BA912" s="79"/>
      <c r="BB912" s="79"/>
      <c r="BC912" s="80"/>
    </row>
    <row r="913" ht="15.75" customHeight="1">
      <c r="A913" s="46" t="s">
        <v>7527</v>
      </c>
      <c r="B913" s="78"/>
      <c r="C913" s="78">
        <v>38.0</v>
      </c>
      <c r="D913" s="78" t="s">
        <v>7378</v>
      </c>
      <c r="E913" s="78" t="s">
        <v>7528</v>
      </c>
      <c r="F913" s="78" t="str">
        <f t="shared" si="2"/>
        <v>Bom-Bam Ngwalangwala</v>
      </c>
      <c r="G913" s="78" t="s">
        <v>1849</v>
      </c>
      <c r="H913" s="78" t="s">
        <v>7529</v>
      </c>
      <c r="I913" s="78" t="s">
        <v>111</v>
      </c>
      <c r="J913" s="81">
        <v>38900.0</v>
      </c>
      <c r="K913" s="46" t="s">
        <v>7530</v>
      </c>
      <c r="L913" s="78" t="s">
        <v>919</v>
      </c>
      <c r="M913" s="78" t="s">
        <v>920</v>
      </c>
      <c r="N913" s="78" t="s">
        <v>3</v>
      </c>
      <c r="O913" s="78" t="s">
        <v>134</v>
      </c>
      <c r="P913" s="78"/>
      <c r="Q913" s="78" t="s">
        <v>44</v>
      </c>
      <c r="R913" s="78" t="s">
        <v>121</v>
      </c>
      <c r="S913" s="46"/>
      <c r="T913" s="46" t="s">
        <v>7531</v>
      </c>
      <c r="U913" s="46"/>
      <c r="V913" s="46" t="s">
        <v>7532</v>
      </c>
      <c r="W913" s="78" t="s">
        <v>7533</v>
      </c>
      <c r="X913" s="78" t="s">
        <v>121</v>
      </c>
      <c r="Y913" s="78" t="s">
        <v>117</v>
      </c>
      <c r="Z913" s="78" t="s">
        <v>121</v>
      </c>
      <c r="AA913" s="78" t="s">
        <v>121</v>
      </c>
      <c r="AB913" s="78">
        <v>4.0</v>
      </c>
      <c r="AC913" s="78" t="s">
        <v>121</v>
      </c>
      <c r="AD913" s="78" t="s">
        <v>122</v>
      </c>
      <c r="AE913" s="78" t="s">
        <v>121</v>
      </c>
      <c r="AF913" s="78" t="s">
        <v>122</v>
      </c>
      <c r="AG913" s="78" t="s">
        <v>117</v>
      </c>
      <c r="AH913" s="78" t="s">
        <v>7534</v>
      </c>
      <c r="AI913" s="78" t="s">
        <v>121</v>
      </c>
      <c r="AJ913" s="78" t="s">
        <v>117</v>
      </c>
      <c r="AK913" s="78" t="s">
        <v>121</v>
      </c>
      <c r="AL913" s="78" t="s">
        <v>122</v>
      </c>
      <c r="AM913" s="78" t="s">
        <v>123</v>
      </c>
      <c r="AN913" s="78" t="s">
        <v>117</v>
      </c>
      <c r="AO913" s="78" t="s">
        <v>7535</v>
      </c>
      <c r="AP913" s="79"/>
      <c r="AQ913" s="78" t="s">
        <v>7428</v>
      </c>
      <c r="AR913" s="78" t="s">
        <v>237</v>
      </c>
      <c r="AS913" s="78" t="s">
        <v>6542</v>
      </c>
      <c r="AT913" s="78" t="s">
        <v>117</v>
      </c>
      <c r="AU913" s="78" t="s">
        <v>117</v>
      </c>
      <c r="AV913" s="78" t="s">
        <v>117</v>
      </c>
      <c r="AW913" s="78"/>
      <c r="AX913" s="79"/>
      <c r="AY913" s="79"/>
      <c r="AZ913" s="79"/>
      <c r="BA913" s="79"/>
      <c r="BB913" s="79"/>
      <c r="BC913" s="80"/>
    </row>
    <row r="914" ht="15.75" customHeight="1">
      <c r="A914" s="46" t="s">
        <v>7536</v>
      </c>
      <c r="B914" s="78"/>
      <c r="C914" s="78">
        <v>37.0</v>
      </c>
      <c r="D914" s="78" t="s">
        <v>1458</v>
      </c>
      <c r="E914" s="78" t="s">
        <v>5055</v>
      </c>
      <c r="F914" s="78" t="str">
        <f t="shared" si="2"/>
        <v>Khanya Isaac</v>
      </c>
      <c r="G914" s="78" t="s">
        <v>1849</v>
      </c>
      <c r="H914" s="78" t="s">
        <v>7537</v>
      </c>
      <c r="I914" s="78" t="s">
        <v>111</v>
      </c>
      <c r="J914" s="78" t="s">
        <v>7538</v>
      </c>
      <c r="K914" s="46" t="s">
        <v>7539</v>
      </c>
      <c r="L914" s="78" t="s">
        <v>164</v>
      </c>
      <c r="M914" s="78" t="s">
        <v>165</v>
      </c>
      <c r="N914" s="78" t="s">
        <v>42</v>
      </c>
      <c r="O914" s="78" t="s">
        <v>519</v>
      </c>
      <c r="P914" s="78"/>
      <c r="Q914" s="78" t="s">
        <v>50</v>
      </c>
      <c r="R914" s="78" t="s">
        <v>121</v>
      </c>
      <c r="S914" s="46"/>
      <c r="T914" s="46" t="s">
        <v>7540</v>
      </c>
      <c r="U914" s="46" t="s">
        <v>7540</v>
      </c>
      <c r="V914" s="46" t="s">
        <v>7541</v>
      </c>
      <c r="W914" s="78" t="s">
        <v>7542</v>
      </c>
      <c r="X914" s="78" t="s">
        <v>117</v>
      </c>
      <c r="Y914" s="78" t="s">
        <v>117</v>
      </c>
      <c r="Z914" s="78" t="s">
        <v>117</v>
      </c>
      <c r="AA914" s="78" t="s">
        <v>117</v>
      </c>
      <c r="AB914" s="78">
        <v>4.0</v>
      </c>
      <c r="AC914" s="78" t="s">
        <v>121</v>
      </c>
      <c r="AD914" s="78"/>
      <c r="AE914" s="78" t="s">
        <v>121</v>
      </c>
      <c r="AF914" s="78"/>
      <c r="AG914" s="78" t="s">
        <v>121</v>
      </c>
      <c r="AH914" s="78"/>
      <c r="AI914" s="78" t="s">
        <v>117</v>
      </c>
      <c r="AJ914" s="78" t="s">
        <v>117</v>
      </c>
      <c r="AK914" s="78" t="s">
        <v>121</v>
      </c>
      <c r="AL914" s="78"/>
      <c r="AM914" s="78" t="s">
        <v>138</v>
      </c>
      <c r="AN914" s="78" t="s">
        <v>117</v>
      </c>
      <c r="AO914" s="78" t="s">
        <v>7543</v>
      </c>
      <c r="AP914" s="79"/>
      <c r="AQ914" s="78"/>
      <c r="AR914" s="78"/>
      <c r="AS914" s="78"/>
      <c r="AT914" s="78" t="s">
        <v>117</v>
      </c>
      <c r="AU914" s="78"/>
      <c r="AV914" s="78" t="s">
        <v>117</v>
      </c>
      <c r="AW914" s="78"/>
      <c r="AX914" s="79"/>
      <c r="AY914" s="79"/>
      <c r="AZ914" s="79"/>
      <c r="BA914" s="79"/>
      <c r="BB914" s="79"/>
      <c r="BC914" s="80"/>
    </row>
    <row r="915" ht="15.75" customHeight="1">
      <c r="A915" s="46" t="s">
        <v>7544</v>
      </c>
      <c r="B915" s="78"/>
      <c r="C915" s="78">
        <v>38.0</v>
      </c>
      <c r="D915" s="78" t="s">
        <v>1045</v>
      </c>
      <c r="E915" s="78" t="s">
        <v>7545</v>
      </c>
      <c r="F915" s="78" t="str">
        <f t="shared" si="2"/>
        <v>Emihle Nkohla</v>
      </c>
      <c r="G915" s="78" t="s">
        <v>1849</v>
      </c>
      <c r="H915" s="78" t="s">
        <v>7546</v>
      </c>
      <c r="I915" s="78" t="s">
        <v>111</v>
      </c>
      <c r="J915" s="78"/>
      <c r="K915" s="46"/>
      <c r="L915" s="78" t="s">
        <v>919</v>
      </c>
      <c r="M915" s="78" t="s">
        <v>920</v>
      </c>
      <c r="N915" s="78" t="s">
        <v>3</v>
      </c>
      <c r="O915" s="78" t="s">
        <v>618</v>
      </c>
      <c r="P915" s="78"/>
      <c r="Q915" s="78" t="s">
        <v>44</v>
      </c>
      <c r="R915" s="78" t="s">
        <v>121</v>
      </c>
      <c r="S915" s="46"/>
      <c r="T915" s="46" t="s">
        <v>7547</v>
      </c>
      <c r="U915" s="46" t="s">
        <v>7548</v>
      </c>
      <c r="V915" s="46" t="s">
        <v>7549</v>
      </c>
      <c r="W915" s="78" t="s">
        <v>7550</v>
      </c>
      <c r="X915" s="78" t="s">
        <v>117</v>
      </c>
      <c r="Y915" s="78" t="s">
        <v>121</v>
      </c>
      <c r="Z915" s="78" t="s">
        <v>117</v>
      </c>
      <c r="AA915" s="78" t="s">
        <v>121</v>
      </c>
      <c r="AB915" s="78">
        <v>6.0</v>
      </c>
      <c r="AC915" s="78" t="s">
        <v>117</v>
      </c>
      <c r="AD915" s="78" t="s">
        <v>7551</v>
      </c>
      <c r="AE915" s="78" t="s">
        <v>121</v>
      </c>
      <c r="AF915" s="78" t="s">
        <v>122</v>
      </c>
      <c r="AG915" s="78" t="s">
        <v>117</v>
      </c>
      <c r="AH915" s="78" t="s">
        <v>7552</v>
      </c>
      <c r="AI915" s="78" t="s">
        <v>117</v>
      </c>
      <c r="AJ915" s="78" t="s">
        <v>121</v>
      </c>
      <c r="AK915" s="78" t="s">
        <v>121</v>
      </c>
      <c r="AL915" s="78" t="s">
        <v>122</v>
      </c>
      <c r="AM915" s="78" t="s">
        <v>138</v>
      </c>
      <c r="AN915" s="78" t="s">
        <v>121</v>
      </c>
      <c r="AO915" s="78"/>
      <c r="AP915" s="79"/>
      <c r="AQ915" s="78" t="s">
        <v>406</v>
      </c>
      <c r="AR915" s="78" t="s">
        <v>237</v>
      </c>
      <c r="AS915" s="78" t="s">
        <v>7553</v>
      </c>
      <c r="AT915" s="78" t="s">
        <v>117</v>
      </c>
      <c r="AU915" s="78" t="s">
        <v>117</v>
      </c>
      <c r="AV915" s="78" t="s">
        <v>121</v>
      </c>
      <c r="AW915" s="78"/>
      <c r="AX915" s="79"/>
      <c r="AY915" s="79"/>
      <c r="AZ915" s="79"/>
      <c r="BA915" s="79"/>
      <c r="BB915" s="79"/>
      <c r="BC915" s="80"/>
    </row>
    <row r="916" ht="15.75" customHeight="1">
      <c r="A916" s="46" t="s">
        <v>7554</v>
      </c>
      <c r="B916" s="78"/>
      <c r="C916" s="78">
        <v>39.0</v>
      </c>
      <c r="D916" s="78" t="s">
        <v>7555</v>
      </c>
      <c r="E916" s="78" t="s">
        <v>7556</v>
      </c>
      <c r="F916" s="78" t="str">
        <f t="shared" si="2"/>
        <v>Luvo Nkosana</v>
      </c>
      <c r="G916" s="78" t="s">
        <v>1849</v>
      </c>
      <c r="H916" s="78" t="s">
        <v>7557</v>
      </c>
      <c r="I916" s="78" t="s">
        <v>163</v>
      </c>
      <c r="J916" s="81">
        <v>38877.0</v>
      </c>
      <c r="K916" s="83" t="s">
        <v>7558</v>
      </c>
      <c r="L916" s="78" t="s">
        <v>919</v>
      </c>
      <c r="M916" s="78" t="s">
        <v>920</v>
      </c>
      <c r="N916" s="78" t="s">
        <v>3</v>
      </c>
      <c r="O916" s="78" t="s">
        <v>175</v>
      </c>
      <c r="P916" s="78"/>
      <c r="Q916" s="78" t="s">
        <v>44</v>
      </c>
      <c r="R916" s="78" t="s">
        <v>121</v>
      </c>
      <c r="S916" s="46"/>
      <c r="T916" s="46" t="s">
        <v>7559</v>
      </c>
      <c r="U916" s="46"/>
      <c r="V916" s="46" t="s">
        <v>7560</v>
      </c>
      <c r="W916" s="78" t="s">
        <v>7561</v>
      </c>
      <c r="X916" s="78" t="s">
        <v>117</v>
      </c>
      <c r="Y916" s="78" t="s">
        <v>117</v>
      </c>
      <c r="Z916" s="78" t="s">
        <v>117</v>
      </c>
      <c r="AA916" s="78" t="s">
        <v>117</v>
      </c>
      <c r="AB916" s="78">
        <v>4.0</v>
      </c>
      <c r="AC916" s="78" t="s">
        <v>121</v>
      </c>
      <c r="AD916" s="78" t="s">
        <v>122</v>
      </c>
      <c r="AE916" s="78" t="s">
        <v>117</v>
      </c>
      <c r="AF916" s="78" t="s">
        <v>7562</v>
      </c>
      <c r="AG916" s="78" t="s">
        <v>121</v>
      </c>
      <c r="AH916" s="78" t="s">
        <v>122</v>
      </c>
      <c r="AI916" s="78" t="s">
        <v>117</v>
      </c>
      <c r="AJ916" s="78" t="s">
        <v>117</v>
      </c>
      <c r="AK916" s="78" t="s">
        <v>121</v>
      </c>
      <c r="AL916" s="78" t="s">
        <v>122</v>
      </c>
      <c r="AM916" s="78" t="s">
        <v>138</v>
      </c>
      <c r="AN916" s="78" t="s">
        <v>117</v>
      </c>
      <c r="AO916" s="78" t="s">
        <v>6381</v>
      </c>
      <c r="AP916" s="79"/>
      <c r="AQ916" s="78" t="s">
        <v>7563</v>
      </c>
      <c r="AR916" s="78" t="s">
        <v>2986</v>
      </c>
      <c r="AS916" s="78" t="s">
        <v>7564</v>
      </c>
      <c r="AT916" s="78" t="s">
        <v>117</v>
      </c>
      <c r="AU916" s="78" t="s">
        <v>117</v>
      </c>
      <c r="AV916" s="78" t="s">
        <v>117</v>
      </c>
      <c r="AW916" s="78"/>
      <c r="AX916" s="79"/>
      <c r="AY916" s="79"/>
      <c r="AZ916" s="79"/>
      <c r="BA916" s="79"/>
      <c r="BB916" s="79"/>
      <c r="BC916" s="80"/>
    </row>
    <row r="917" ht="15.75" customHeight="1">
      <c r="A917" s="46" t="s">
        <v>7565</v>
      </c>
      <c r="B917" s="78"/>
      <c r="C917" s="78">
        <v>36.0</v>
      </c>
      <c r="D917" s="78" t="s">
        <v>7566</v>
      </c>
      <c r="E917" s="78" t="s">
        <v>7567</v>
      </c>
      <c r="F917" s="78" t="str">
        <f t="shared" si="2"/>
        <v>Simthandile Nkuni</v>
      </c>
      <c r="G917" s="78" t="s">
        <v>1849</v>
      </c>
      <c r="H917" s="78" t="s">
        <v>7568</v>
      </c>
      <c r="I917" s="78" t="s">
        <v>111</v>
      </c>
      <c r="J917" s="81">
        <v>38785.0</v>
      </c>
      <c r="K917" s="83" t="s">
        <v>7569</v>
      </c>
      <c r="L917" s="78" t="s">
        <v>919</v>
      </c>
      <c r="M917" s="78" t="s">
        <v>920</v>
      </c>
      <c r="N917" s="78" t="s">
        <v>3</v>
      </c>
      <c r="O917" s="78" t="s">
        <v>618</v>
      </c>
      <c r="P917" s="78"/>
      <c r="Q917" s="78" t="s">
        <v>44</v>
      </c>
      <c r="R917" s="78" t="s">
        <v>121</v>
      </c>
      <c r="S917" s="46"/>
      <c r="T917" s="46" t="s">
        <v>7570</v>
      </c>
      <c r="U917" s="46"/>
      <c r="V917" s="46"/>
      <c r="W917" s="78" t="s">
        <v>7571</v>
      </c>
      <c r="X917" s="78" t="s">
        <v>117</v>
      </c>
      <c r="Y917" s="78" t="s">
        <v>121</v>
      </c>
      <c r="Z917" s="78" t="s">
        <v>121</v>
      </c>
      <c r="AA917" s="78" t="s">
        <v>121</v>
      </c>
      <c r="AB917" s="78">
        <v>4.0</v>
      </c>
      <c r="AC917" s="78" t="s">
        <v>121</v>
      </c>
      <c r="AD917" s="78" t="s">
        <v>122</v>
      </c>
      <c r="AE917" s="78" t="s">
        <v>121</v>
      </c>
      <c r="AF917" s="78" t="s">
        <v>122</v>
      </c>
      <c r="AG917" s="78" t="s">
        <v>121</v>
      </c>
      <c r="AH917" s="78" t="s">
        <v>122</v>
      </c>
      <c r="AI917" s="78" t="s">
        <v>121</v>
      </c>
      <c r="AJ917" s="78" t="s">
        <v>121</v>
      </c>
      <c r="AK917" s="78" t="s">
        <v>117</v>
      </c>
      <c r="AL917" s="78" t="s">
        <v>137</v>
      </c>
      <c r="AM917" s="78" t="s">
        <v>138</v>
      </c>
      <c r="AN917" s="78" t="s">
        <v>117</v>
      </c>
      <c r="AO917" s="78" t="s">
        <v>23</v>
      </c>
      <c r="AP917" s="79"/>
      <c r="AQ917" s="78" t="s">
        <v>139</v>
      </c>
      <c r="AR917" s="78" t="s">
        <v>2488</v>
      </c>
      <c r="AS917" s="78" t="s">
        <v>998</v>
      </c>
      <c r="AT917" s="78" t="s">
        <v>117</v>
      </c>
      <c r="AU917" s="78" t="s">
        <v>117</v>
      </c>
      <c r="AV917" s="78" t="s">
        <v>117</v>
      </c>
      <c r="AW917" s="78"/>
      <c r="AX917" s="79"/>
      <c r="AY917" s="79"/>
      <c r="AZ917" s="79"/>
      <c r="BA917" s="79"/>
      <c r="BB917" s="79"/>
      <c r="BC917" s="80"/>
    </row>
    <row r="918" ht="15.75" customHeight="1">
      <c r="A918" s="46" t="s">
        <v>7572</v>
      </c>
      <c r="B918" s="78"/>
      <c r="C918" s="78">
        <v>38.0</v>
      </c>
      <c r="D918" s="78" t="s">
        <v>3201</v>
      </c>
      <c r="E918" s="78" t="s">
        <v>6093</v>
      </c>
      <c r="F918" s="78" t="str">
        <f t="shared" si="2"/>
        <v>Siyamthanda Oliphant</v>
      </c>
      <c r="G918" s="78" t="s">
        <v>1849</v>
      </c>
      <c r="H918" s="78" t="s">
        <v>7573</v>
      </c>
      <c r="I918" s="78" t="s">
        <v>163</v>
      </c>
      <c r="J918" s="81">
        <v>39142.0</v>
      </c>
      <c r="K918" s="83" t="s">
        <v>7574</v>
      </c>
      <c r="L918" s="78" t="s">
        <v>919</v>
      </c>
      <c r="M918" s="78" t="s">
        <v>920</v>
      </c>
      <c r="N918" s="78" t="s">
        <v>3</v>
      </c>
      <c r="O918" s="78" t="s">
        <v>618</v>
      </c>
      <c r="P918" s="78"/>
      <c r="Q918" s="78" t="s">
        <v>44</v>
      </c>
      <c r="R918" s="78" t="s">
        <v>121</v>
      </c>
      <c r="S918" s="46"/>
      <c r="T918" s="46" t="s">
        <v>7575</v>
      </c>
      <c r="U918" s="46"/>
      <c r="V918" s="46" t="s">
        <v>7576</v>
      </c>
      <c r="W918" s="78" t="s">
        <v>7577</v>
      </c>
      <c r="X918" s="78" t="s">
        <v>117</v>
      </c>
      <c r="Y918" s="78" t="s">
        <v>117</v>
      </c>
      <c r="Z918" s="78" t="s">
        <v>117</v>
      </c>
      <c r="AA918" s="78" t="s">
        <v>121</v>
      </c>
      <c r="AB918" s="78">
        <v>6.0</v>
      </c>
      <c r="AC918" s="78" t="s">
        <v>117</v>
      </c>
      <c r="AD918" s="78" t="s">
        <v>1318</v>
      </c>
      <c r="AE918" s="78" t="s">
        <v>121</v>
      </c>
      <c r="AF918" s="78" t="s">
        <v>122</v>
      </c>
      <c r="AG918" s="78" t="s">
        <v>121</v>
      </c>
      <c r="AH918" s="78" t="s">
        <v>122</v>
      </c>
      <c r="AI918" s="78" t="s">
        <v>117</v>
      </c>
      <c r="AJ918" s="78" t="s">
        <v>121</v>
      </c>
      <c r="AK918" s="78" t="s">
        <v>121</v>
      </c>
      <c r="AL918" s="78" t="s">
        <v>122</v>
      </c>
      <c r="AM918" s="78" t="s">
        <v>138</v>
      </c>
      <c r="AN918" s="78" t="s">
        <v>121</v>
      </c>
      <c r="AO918" s="79"/>
      <c r="AP918" s="79"/>
      <c r="AQ918" s="78" t="s">
        <v>406</v>
      </c>
      <c r="AR918" s="78" t="s">
        <v>139</v>
      </c>
      <c r="AS918" s="78" t="s">
        <v>237</v>
      </c>
      <c r="AT918" s="78" t="s">
        <v>117</v>
      </c>
      <c r="AU918" s="78" t="s">
        <v>117</v>
      </c>
      <c r="AV918" s="78" t="s">
        <v>117</v>
      </c>
      <c r="AW918" s="78"/>
      <c r="AX918" s="79"/>
      <c r="AY918" s="79"/>
      <c r="AZ918" s="79"/>
      <c r="BA918" s="79"/>
      <c r="BB918" s="79"/>
      <c r="BC918" s="80"/>
    </row>
    <row r="919" ht="15.75" customHeight="1">
      <c r="A919" s="46" t="s">
        <v>7578</v>
      </c>
      <c r="B919" s="78"/>
      <c r="C919" s="78">
        <v>42.0</v>
      </c>
      <c r="D919" s="78" t="s">
        <v>7579</v>
      </c>
      <c r="E919" s="78" t="s">
        <v>7580</v>
      </c>
      <c r="F919" s="78" t="str">
        <f t="shared" si="2"/>
        <v>Thina Mhlathi</v>
      </c>
      <c r="G919" s="78" t="s">
        <v>1849</v>
      </c>
      <c r="H919" s="78" t="s">
        <v>7581</v>
      </c>
      <c r="I919" s="78" t="s">
        <v>111</v>
      </c>
      <c r="J919" s="78" t="s">
        <v>3117</v>
      </c>
      <c r="K919" s="83" t="s">
        <v>7582</v>
      </c>
      <c r="L919" s="78" t="s">
        <v>919</v>
      </c>
      <c r="M919" s="78" t="s">
        <v>920</v>
      </c>
      <c r="N919" s="78" t="s">
        <v>3</v>
      </c>
      <c r="O919" s="78" t="s">
        <v>134</v>
      </c>
      <c r="P919" s="78"/>
      <c r="Q919" s="78" t="s">
        <v>44</v>
      </c>
      <c r="R919" s="78" t="s">
        <v>121</v>
      </c>
      <c r="S919" s="46"/>
      <c r="T919" s="46" t="s">
        <v>7583</v>
      </c>
      <c r="U919" s="46"/>
      <c r="V919" s="46" t="s">
        <v>7584</v>
      </c>
      <c r="W919" s="78" t="s">
        <v>7585</v>
      </c>
      <c r="X919" s="78" t="s">
        <v>117</v>
      </c>
      <c r="Y919" s="78" t="s">
        <v>117</v>
      </c>
      <c r="Z919" s="78" t="s">
        <v>121</v>
      </c>
      <c r="AA919" s="78" t="s">
        <v>117</v>
      </c>
      <c r="AB919" s="78">
        <v>5.0</v>
      </c>
      <c r="AC919" s="78" t="s">
        <v>121</v>
      </c>
      <c r="AD919" s="78" t="s">
        <v>122</v>
      </c>
      <c r="AE919" s="78" t="s">
        <v>117</v>
      </c>
      <c r="AF919" s="78" t="s">
        <v>7586</v>
      </c>
      <c r="AG919" s="78" t="s">
        <v>121</v>
      </c>
      <c r="AH919" s="78" t="s">
        <v>122</v>
      </c>
      <c r="AI919" s="78" t="s">
        <v>121</v>
      </c>
      <c r="AJ919" s="78" t="s">
        <v>117</v>
      </c>
      <c r="AK919" s="78" t="s">
        <v>121</v>
      </c>
      <c r="AL919" s="78" t="s">
        <v>122</v>
      </c>
      <c r="AM919" s="78" t="s">
        <v>123</v>
      </c>
      <c r="AN919" s="78" t="s">
        <v>117</v>
      </c>
      <c r="AO919" s="78" t="s">
        <v>7587</v>
      </c>
      <c r="AP919" s="79"/>
      <c r="AQ919" s="78" t="s">
        <v>406</v>
      </c>
      <c r="AR919" s="78" t="s">
        <v>237</v>
      </c>
      <c r="AS919" s="78" t="s">
        <v>7429</v>
      </c>
      <c r="AT919" s="78" t="s">
        <v>117</v>
      </c>
      <c r="AU919" s="78" t="s">
        <v>117</v>
      </c>
      <c r="AV919" s="78" t="s">
        <v>117</v>
      </c>
      <c r="AW919" s="78"/>
      <c r="AX919" s="79"/>
      <c r="AY919" s="79"/>
      <c r="AZ919" s="79"/>
      <c r="BA919" s="79"/>
      <c r="BB919" s="79"/>
      <c r="BC919" s="80"/>
    </row>
    <row r="920" ht="15.75" customHeight="1">
      <c r="A920" s="46" t="s">
        <v>7588</v>
      </c>
      <c r="B920" s="78"/>
      <c r="C920" s="78">
        <v>36.0</v>
      </c>
      <c r="D920" s="78" t="s">
        <v>4245</v>
      </c>
      <c r="E920" s="78" t="s">
        <v>6782</v>
      </c>
      <c r="F920" s="78" t="str">
        <f t="shared" si="2"/>
        <v>Uminathi Mpongoshe</v>
      </c>
      <c r="G920" s="78" t="s">
        <v>1849</v>
      </c>
      <c r="H920" s="78" t="s">
        <v>7589</v>
      </c>
      <c r="I920" s="78" t="s">
        <v>111</v>
      </c>
      <c r="J920" s="81">
        <v>39337.0</v>
      </c>
      <c r="K920" s="83" t="s">
        <v>7590</v>
      </c>
      <c r="L920" s="78" t="s">
        <v>919</v>
      </c>
      <c r="M920" s="78" t="s">
        <v>920</v>
      </c>
      <c r="N920" s="78" t="s">
        <v>3</v>
      </c>
      <c r="O920" s="78" t="s">
        <v>400</v>
      </c>
      <c r="P920" s="78"/>
      <c r="Q920" s="78" t="s">
        <v>44</v>
      </c>
      <c r="R920" s="78" t="s">
        <v>121</v>
      </c>
      <c r="S920" s="46"/>
      <c r="T920" s="46" t="s">
        <v>7591</v>
      </c>
      <c r="U920" s="46"/>
      <c r="V920" s="46" t="s">
        <v>7592</v>
      </c>
      <c r="W920" s="78" t="s">
        <v>7593</v>
      </c>
      <c r="X920" s="78" t="s">
        <v>117</v>
      </c>
      <c r="Y920" s="78" t="s">
        <v>117</v>
      </c>
      <c r="Z920" s="78" t="s">
        <v>117</v>
      </c>
      <c r="AA920" s="78" t="s">
        <v>117</v>
      </c>
      <c r="AB920" s="78">
        <v>4.0</v>
      </c>
      <c r="AC920" s="78" t="s">
        <v>117</v>
      </c>
      <c r="AD920" s="78" t="s">
        <v>884</v>
      </c>
      <c r="AE920" s="78" t="s">
        <v>121</v>
      </c>
      <c r="AF920" s="78" t="s">
        <v>122</v>
      </c>
      <c r="AG920" s="78" t="s">
        <v>121</v>
      </c>
      <c r="AH920" s="78" t="s">
        <v>122</v>
      </c>
      <c r="AI920" s="78" t="s">
        <v>117</v>
      </c>
      <c r="AJ920" s="78" t="s">
        <v>121</v>
      </c>
      <c r="AK920" s="78" t="s">
        <v>117</v>
      </c>
      <c r="AL920" s="78" t="s">
        <v>137</v>
      </c>
      <c r="AM920" s="78" t="s">
        <v>221</v>
      </c>
      <c r="AN920" s="78" t="s">
        <v>117</v>
      </c>
      <c r="AO920" s="78" t="s">
        <v>7594</v>
      </c>
      <c r="AP920" s="79"/>
      <c r="AQ920" s="78" t="s">
        <v>157</v>
      </c>
      <c r="AR920" s="78" t="s">
        <v>7595</v>
      </c>
      <c r="AS920" s="78" t="s">
        <v>7596</v>
      </c>
      <c r="AT920" s="78" t="s">
        <v>117</v>
      </c>
      <c r="AU920" s="78" t="s">
        <v>117</v>
      </c>
      <c r="AV920" s="78" t="s">
        <v>117</v>
      </c>
      <c r="AW920" s="78"/>
      <c r="AX920" s="79"/>
      <c r="AY920" s="79"/>
      <c r="AZ920" s="79"/>
      <c r="BA920" s="79"/>
      <c r="BB920" s="79"/>
      <c r="BC920" s="80"/>
    </row>
    <row r="921" ht="15.75" customHeight="1">
      <c r="A921" s="46" t="s">
        <v>7597</v>
      </c>
      <c r="B921" s="78"/>
      <c r="C921" s="78">
        <v>40.0</v>
      </c>
      <c r="D921" s="78" t="s">
        <v>7598</v>
      </c>
      <c r="E921" s="78" t="s">
        <v>7599</v>
      </c>
      <c r="F921" s="78" t="str">
        <f t="shared" si="2"/>
        <v>Ambesiwe Vinolia Makiwa</v>
      </c>
      <c r="G921" s="78" t="s">
        <v>1849</v>
      </c>
      <c r="H921" s="78" t="s">
        <v>7600</v>
      </c>
      <c r="I921" s="78" t="s">
        <v>111</v>
      </c>
      <c r="J921" s="78" t="s">
        <v>597</v>
      </c>
      <c r="K921" s="46" t="s">
        <v>7601</v>
      </c>
      <c r="L921" s="78" t="s">
        <v>164</v>
      </c>
      <c r="M921" s="78" t="s">
        <v>165</v>
      </c>
      <c r="N921" s="78" t="s">
        <v>42</v>
      </c>
      <c r="O921" s="78" t="s">
        <v>166</v>
      </c>
      <c r="P921" s="78"/>
      <c r="Q921" s="78" t="s">
        <v>50</v>
      </c>
      <c r="R921" s="78" t="s">
        <v>121</v>
      </c>
      <c r="S921" s="46"/>
      <c r="T921" s="46" t="s">
        <v>7602</v>
      </c>
      <c r="U921" s="46" t="s">
        <v>7602</v>
      </c>
      <c r="V921" s="46"/>
      <c r="W921" s="78" t="s">
        <v>7603</v>
      </c>
      <c r="X921" s="78" t="s">
        <v>121</v>
      </c>
      <c r="Y921" s="78" t="s">
        <v>121</v>
      </c>
      <c r="Z921" s="78" t="s">
        <v>121</v>
      </c>
      <c r="AA921" s="78" t="s">
        <v>121</v>
      </c>
      <c r="AB921" s="78">
        <v>8.0</v>
      </c>
      <c r="AC921" s="78" t="s">
        <v>121</v>
      </c>
      <c r="AD921" s="78"/>
      <c r="AE921" s="78" t="s">
        <v>121</v>
      </c>
      <c r="AF921" s="78"/>
      <c r="AG921" s="78" t="s">
        <v>117</v>
      </c>
      <c r="AH921" s="78" t="s">
        <v>7604</v>
      </c>
      <c r="AI921" s="78"/>
      <c r="AJ921" s="78"/>
      <c r="AK921" s="78" t="s">
        <v>121</v>
      </c>
      <c r="AL921" s="78" t="s">
        <v>122</v>
      </c>
      <c r="AM921" s="78" t="s">
        <v>138</v>
      </c>
      <c r="AN921" s="78" t="s">
        <v>117</v>
      </c>
      <c r="AO921" s="78" t="s">
        <v>5768</v>
      </c>
      <c r="AP921" s="79"/>
      <c r="AQ921" s="78"/>
      <c r="AR921" s="78"/>
      <c r="AS921" s="78"/>
      <c r="AT921" s="78" t="s">
        <v>117</v>
      </c>
      <c r="AU921" s="78"/>
      <c r="AV921" s="78" t="s">
        <v>117</v>
      </c>
      <c r="AW921" s="78"/>
      <c r="AX921" s="79"/>
      <c r="AY921" s="79"/>
      <c r="AZ921" s="79"/>
      <c r="BA921" s="79"/>
      <c r="BB921" s="79"/>
      <c r="BC921" s="80"/>
    </row>
    <row r="922" ht="15.75" customHeight="1">
      <c r="A922" s="46" t="s">
        <v>7605</v>
      </c>
      <c r="B922" s="78"/>
      <c r="C922" s="78">
        <v>36.0</v>
      </c>
      <c r="D922" s="78" t="s">
        <v>7606</v>
      </c>
      <c r="E922" s="78" t="s">
        <v>7607</v>
      </c>
      <c r="F922" s="78" t="str">
        <f t="shared" si="2"/>
        <v>Buhle Aminathi Adisa</v>
      </c>
      <c r="G922" s="78" t="s">
        <v>1849</v>
      </c>
      <c r="H922" s="78" t="s">
        <v>7608</v>
      </c>
      <c r="I922" s="78" t="s">
        <v>111</v>
      </c>
      <c r="J922" s="81">
        <v>39244.0</v>
      </c>
      <c r="K922" s="83" t="s">
        <v>7609</v>
      </c>
      <c r="L922" s="78" t="s">
        <v>919</v>
      </c>
      <c r="M922" s="78" t="s">
        <v>920</v>
      </c>
      <c r="N922" s="78" t="s">
        <v>3</v>
      </c>
      <c r="O922" s="78" t="s">
        <v>400</v>
      </c>
      <c r="P922" s="78"/>
      <c r="Q922" s="78" t="s">
        <v>44</v>
      </c>
      <c r="R922" s="78" t="s">
        <v>121</v>
      </c>
      <c r="S922" s="46"/>
      <c r="T922" s="46" t="s">
        <v>7610</v>
      </c>
      <c r="U922" s="46"/>
      <c r="V922" s="46" t="s">
        <v>7611</v>
      </c>
      <c r="W922" s="78" t="s">
        <v>7612</v>
      </c>
      <c r="X922" s="78" t="s">
        <v>121</v>
      </c>
      <c r="Y922" s="78" t="s">
        <v>121</v>
      </c>
      <c r="Z922" s="78" t="s">
        <v>121</v>
      </c>
      <c r="AA922" s="78" t="s">
        <v>121</v>
      </c>
      <c r="AB922" s="78">
        <v>8.0</v>
      </c>
      <c r="AC922" s="78" t="s">
        <v>121</v>
      </c>
      <c r="AD922" s="78" t="s">
        <v>122</v>
      </c>
      <c r="AE922" s="78" t="s">
        <v>121</v>
      </c>
      <c r="AF922" s="78" t="s">
        <v>122</v>
      </c>
      <c r="AG922" s="78" t="s">
        <v>117</v>
      </c>
      <c r="AH922" s="78" t="s">
        <v>884</v>
      </c>
      <c r="AI922" s="78" t="s">
        <v>121</v>
      </c>
      <c r="AJ922" s="78" t="s">
        <v>121</v>
      </c>
      <c r="AK922" s="78" t="s">
        <v>121</v>
      </c>
      <c r="AL922" s="78" t="s">
        <v>122</v>
      </c>
      <c r="AM922" s="78" t="s">
        <v>138</v>
      </c>
      <c r="AN922" s="78" t="s">
        <v>117</v>
      </c>
      <c r="AO922" s="78" t="s">
        <v>7613</v>
      </c>
      <c r="AP922" s="79"/>
      <c r="AQ922" s="78" t="s">
        <v>1094</v>
      </c>
      <c r="AR922" s="78" t="s">
        <v>404</v>
      </c>
      <c r="AS922" s="78" t="s">
        <v>7614</v>
      </c>
      <c r="AT922" s="78" t="s">
        <v>117</v>
      </c>
      <c r="AU922" s="78" t="s">
        <v>117</v>
      </c>
      <c r="AV922" s="78" t="s">
        <v>117</v>
      </c>
      <c r="AW922" s="78"/>
      <c r="AX922" s="79"/>
      <c r="AY922" s="79"/>
      <c r="AZ922" s="79"/>
      <c r="BA922" s="79"/>
      <c r="BB922" s="79"/>
      <c r="BC922" s="80"/>
    </row>
    <row r="923" ht="15.75" customHeight="1">
      <c r="A923" s="46" t="s">
        <v>7615</v>
      </c>
      <c r="B923" s="78"/>
      <c r="C923" s="78">
        <v>38.0</v>
      </c>
      <c r="D923" s="78" t="s">
        <v>1615</v>
      </c>
      <c r="E923" s="78" t="s">
        <v>7616</v>
      </c>
      <c r="F923" s="78" t="str">
        <f t="shared" si="2"/>
        <v>Lathitha Banda</v>
      </c>
      <c r="G923" s="78" t="s">
        <v>1849</v>
      </c>
      <c r="H923" s="78" t="s">
        <v>7617</v>
      </c>
      <c r="I923" s="78" t="s">
        <v>111</v>
      </c>
      <c r="J923" s="81">
        <v>39417.0</v>
      </c>
      <c r="K923" s="83" t="s">
        <v>7618</v>
      </c>
      <c r="L923" s="78" t="s">
        <v>919</v>
      </c>
      <c r="M923" s="78" t="s">
        <v>920</v>
      </c>
      <c r="N923" s="78" t="s">
        <v>3</v>
      </c>
      <c r="O923" s="78" t="s">
        <v>230</v>
      </c>
      <c r="P923" s="78"/>
      <c r="Q923" s="78" t="s">
        <v>44</v>
      </c>
      <c r="R923" s="78" t="s">
        <v>121</v>
      </c>
      <c r="S923" s="46"/>
      <c r="T923" s="46" t="s">
        <v>7619</v>
      </c>
      <c r="U923" s="46"/>
      <c r="V923" s="46" t="s">
        <v>7620</v>
      </c>
      <c r="W923" s="78" t="s">
        <v>7621</v>
      </c>
      <c r="X923" s="78" t="s">
        <v>121</v>
      </c>
      <c r="Y923" s="78" t="s">
        <v>121</v>
      </c>
      <c r="Z923" s="78" t="s">
        <v>121</v>
      </c>
      <c r="AA923" s="78" t="s">
        <v>121</v>
      </c>
      <c r="AB923" s="78">
        <v>6.0</v>
      </c>
      <c r="AC923" s="78" t="s">
        <v>121</v>
      </c>
      <c r="AD923" s="78" t="s">
        <v>122</v>
      </c>
      <c r="AE923" s="78" t="s">
        <v>121</v>
      </c>
      <c r="AF923" s="78" t="s">
        <v>122</v>
      </c>
      <c r="AG923" s="78" t="s">
        <v>117</v>
      </c>
      <c r="AH923" s="78" t="s">
        <v>7622</v>
      </c>
      <c r="AI923" s="78" t="s">
        <v>121</v>
      </c>
      <c r="AJ923" s="78" t="s">
        <v>121</v>
      </c>
      <c r="AK923" s="78" t="s">
        <v>117</v>
      </c>
      <c r="AL923" s="78" t="s">
        <v>137</v>
      </c>
      <c r="AM923" s="78" t="s">
        <v>138</v>
      </c>
      <c r="AN923" s="78" t="s">
        <v>117</v>
      </c>
      <c r="AO923" s="78" t="s">
        <v>23</v>
      </c>
      <c r="AP923" s="79"/>
      <c r="AQ923" s="78" t="s">
        <v>406</v>
      </c>
      <c r="AR923" s="78" t="s">
        <v>1447</v>
      </c>
      <c r="AS923" s="78" t="s">
        <v>7623</v>
      </c>
      <c r="AT923" s="78" t="s">
        <v>117</v>
      </c>
      <c r="AU923" s="78" t="s">
        <v>117</v>
      </c>
      <c r="AV923" s="78" t="s">
        <v>117</v>
      </c>
      <c r="AW923" s="78"/>
      <c r="AX923" s="79"/>
      <c r="AY923" s="79"/>
      <c r="AZ923" s="79"/>
      <c r="BA923" s="79"/>
      <c r="BB923" s="79"/>
      <c r="BC923" s="80"/>
    </row>
    <row r="924" ht="15.75" customHeight="1">
      <c r="A924" s="46" t="s">
        <v>7624</v>
      </c>
      <c r="B924" s="78"/>
      <c r="C924" s="78">
        <v>35.0</v>
      </c>
      <c r="D924" s="78" t="s">
        <v>466</v>
      </c>
      <c r="E924" s="78" t="s">
        <v>7625</v>
      </c>
      <c r="F924" s="78" t="str">
        <f t="shared" si="2"/>
        <v>Anenjongo Citiwe</v>
      </c>
      <c r="G924" s="78" t="s">
        <v>1849</v>
      </c>
      <c r="H924" s="78" t="s">
        <v>7626</v>
      </c>
      <c r="I924" s="78" t="s">
        <v>111</v>
      </c>
      <c r="J924" s="78" t="s">
        <v>5195</v>
      </c>
      <c r="K924" s="83" t="s">
        <v>7627</v>
      </c>
      <c r="L924" s="78" t="s">
        <v>919</v>
      </c>
      <c r="M924" s="78" t="s">
        <v>920</v>
      </c>
      <c r="N924" s="78" t="s">
        <v>3</v>
      </c>
      <c r="O924" s="78" t="s">
        <v>618</v>
      </c>
      <c r="P924" s="78"/>
      <c r="Q924" s="78" t="s">
        <v>44</v>
      </c>
      <c r="R924" s="78" t="s">
        <v>121</v>
      </c>
      <c r="S924" s="46"/>
      <c r="T924" s="46" t="s">
        <v>7628</v>
      </c>
      <c r="U924" s="46"/>
      <c r="V924" s="46" t="s">
        <v>7629</v>
      </c>
      <c r="W924" s="78" t="s">
        <v>7630</v>
      </c>
      <c r="X924" s="78" t="s">
        <v>121</v>
      </c>
      <c r="Y924" s="78" t="s">
        <v>117</v>
      </c>
      <c r="Z924" s="78" t="s">
        <v>121</v>
      </c>
      <c r="AA924" s="78" t="s">
        <v>121</v>
      </c>
      <c r="AB924" s="78">
        <v>5.0</v>
      </c>
      <c r="AC924" s="78" t="s">
        <v>121</v>
      </c>
      <c r="AD924" s="78" t="s">
        <v>122</v>
      </c>
      <c r="AE924" s="78" t="s">
        <v>117</v>
      </c>
      <c r="AF924" s="78" t="s">
        <v>5881</v>
      </c>
      <c r="AG924" s="78" t="s">
        <v>117</v>
      </c>
      <c r="AH924" s="78" t="s">
        <v>884</v>
      </c>
      <c r="AI924" s="78" t="s">
        <v>121</v>
      </c>
      <c r="AJ924" s="78" t="s">
        <v>121</v>
      </c>
      <c r="AK924" s="78" t="s">
        <v>117</v>
      </c>
      <c r="AL924" s="78" t="s">
        <v>632</v>
      </c>
      <c r="AM924" s="78" t="s">
        <v>138</v>
      </c>
      <c r="AN924" s="78" t="s">
        <v>121</v>
      </c>
      <c r="AO924" s="79"/>
      <c r="AP924" s="79"/>
      <c r="AQ924" s="78" t="s">
        <v>1180</v>
      </c>
      <c r="AR924" s="78" t="s">
        <v>237</v>
      </c>
      <c r="AS924" s="78" t="s">
        <v>998</v>
      </c>
      <c r="AT924" s="78" t="s">
        <v>117</v>
      </c>
      <c r="AU924" s="78" t="s">
        <v>117</v>
      </c>
      <c r="AV924" s="78" t="s">
        <v>117</v>
      </c>
      <c r="AW924" s="78"/>
      <c r="AX924" s="79"/>
      <c r="AY924" s="79"/>
      <c r="AZ924" s="79"/>
      <c r="BA924" s="79"/>
      <c r="BB924" s="79"/>
      <c r="BC924" s="80"/>
    </row>
    <row r="925" ht="15.75" customHeight="1">
      <c r="A925" s="46" t="s">
        <v>7631</v>
      </c>
      <c r="B925" s="78"/>
      <c r="C925" s="78">
        <v>39.0</v>
      </c>
      <c r="D925" s="78" t="s">
        <v>7632</v>
      </c>
      <c r="E925" s="78" t="s">
        <v>7633</v>
      </c>
      <c r="F925" s="78" t="str">
        <f t="shared" si="2"/>
        <v>Siyamkela Deleki</v>
      </c>
      <c r="G925" s="78" t="s">
        <v>1849</v>
      </c>
      <c r="H925" s="78" t="s">
        <v>7634</v>
      </c>
      <c r="I925" s="78" t="s">
        <v>111</v>
      </c>
      <c r="J925" s="81">
        <v>39333.0</v>
      </c>
      <c r="K925" s="83" t="s">
        <v>7635</v>
      </c>
      <c r="L925" s="78" t="s">
        <v>919</v>
      </c>
      <c r="M925" s="78" t="s">
        <v>920</v>
      </c>
      <c r="N925" s="78" t="s">
        <v>3</v>
      </c>
      <c r="O925" s="78" t="s">
        <v>618</v>
      </c>
      <c r="P925" s="78"/>
      <c r="Q925" s="78" t="s">
        <v>44</v>
      </c>
      <c r="R925" s="78" t="s">
        <v>121</v>
      </c>
      <c r="S925" s="46"/>
      <c r="T925" s="46" t="s">
        <v>7636</v>
      </c>
      <c r="U925" s="46"/>
      <c r="V925" s="46"/>
      <c r="W925" s="78" t="s">
        <v>7637</v>
      </c>
      <c r="X925" s="78" t="s">
        <v>117</v>
      </c>
      <c r="Y925" s="78" t="s">
        <v>121</v>
      </c>
      <c r="Z925" s="78" t="s">
        <v>117</v>
      </c>
      <c r="AA925" s="78" t="s">
        <v>121</v>
      </c>
      <c r="AB925" s="78">
        <v>2.0</v>
      </c>
      <c r="AC925" s="78" t="s">
        <v>117</v>
      </c>
      <c r="AD925" s="78"/>
      <c r="AE925" s="78" t="s">
        <v>121</v>
      </c>
      <c r="AF925" s="78" t="s">
        <v>122</v>
      </c>
      <c r="AG925" s="78" t="s">
        <v>121</v>
      </c>
      <c r="AH925" s="78" t="s">
        <v>122</v>
      </c>
      <c r="AI925" s="78" t="s">
        <v>121</v>
      </c>
      <c r="AJ925" s="78" t="s">
        <v>121</v>
      </c>
      <c r="AK925" s="78" t="s">
        <v>121</v>
      </c>
      <c r="AL925" s="78" t="s">
        <v>122</v>
      </c>
      <c r="AM925" s="78" t="s">
        <v>138</v>
      </c>
      <c r="AN925" s="78" t="s">
        <v>117</v>
      </c>
      <c r="AO925" s="78" t="s">
        <v>7638</v>
      </c>
      <c r="AP925" s="79"/>
      <c r="AQ925" s="78" t="s">
        <v>7639</v>
      </c>
      <c r="AR925" s="78" t="s">
        <v>1094</v>
      </c>
      <c r="AS925" s="78" t="s">
        <v>237</v>
      </c>
      <c r="AT925" s="78" t="s">
        <v>117</v>
      </c>
      <c r="AU925" s="78" t="s">
        <v>117</v>
      </c>
      <c r="AV925" s="78" t="s">
        <v>117</v>
      </c>
      <c r="AW925" s="78"/>
      <c r="AX925" s="79"/>
      <c r="AY925" s="79"/>
      <c r="AZ925" s="79"/>
      <c r="BA925" s="79"/>
      <c r="BB925" s="79"/>
      <c r="BC925" s="80"/>
    </row>
    <row r="926" ht="15.75" customHeight="1">
      <c r="A926" s="46" t="s">
        <v>7640</v>
      </c>
      <c r="B926" s="78"/>
      <c r="C926" s="78">
        <v>40.0</v>
      </c>
      <c r="D926" s="78" t="s">
        <v>7641</v>
      </c>
      <c r="E926" s="78" t="s">
        <v>7642</v>
      </c>
      <c r="F926" s="78" t="str">
        <f t="shared" si="2"/>
        <v>Uyathandwa  Malinga </v>
      </c>
      <c r="G926" s="78" t="s">
        <v>1849</v>
      </c>
      <c r="H926" s="78" t="s">
        <v>7643</v>
      </c>
      <c r="I926" s="78" t="s">
        <v>163</v>
      </c>
      <c r="J926" s="78" t="s">
        <v>7644</v>
      </c>
      <c r="K926" s="46" t="s">
        <v>7645</v>
      </c>
      <c r="L926" s="78" t="s">
        <v>164</v>
      </c>
      <c r="M926" s="78" t="s">
        <v>165</v>
      </c>
      <c r="N926" s="78" t="s">
        <v>42</v>
      </c>
      <c r="O926" s="78" t="s">
        <v>166</v>
      </c>
      <c r="P926" s="78"/>
      <c r="Q926" s="78" t="s">
        <v>50</v>
      </c>
      <c r="R926" s="78" t="s">
        <v>121</v>
      </c>
      <c r="S926" s="46"/>
      <c r="T926" s="46" t="s">
        <v>7646</v>
      </c>
      <c r="U926" s="46" t="s">
        <v>7646</v>
      </c>
      <c r="V926" s="46" t="s">
        <v>7647</v>
      </c>
      <c r="W926" s="78" t="s">
        <v>7648</v>
      </c>
      <c r="X926" s="78" t="s">
        <v>117</v>
      </c>
      <c r="Y926" s="78" t="s">
        <v>121</v>
      </c>
      <c r="Z926" s="78" t="s">
        <v>121</v>
      </c>
      <c r="AA926" s="78" t="s">
        <v>121</v>
      </c>
      <c r="AB926" s="78">
        <v>12.0</v>
      </c>
      <c r="AC926" s="78" t="s">
        <v>121</v>
      </c>
      <c r="AD926" s="78"/>
      <c r="AE926" s="78" t="s">
        <v>121</v>
      </c>
      <c r="AF926" s="78"/>
      <c r="AG926" s="78" t="s">
        <v>117</v>
      </c>
      <c r="AH926" s="78" t="s">
        <v>7649</v>
      </c>
      <c r="AI926" s="78" t="s">
        <v>121</v>
      </c>
      <c r="AJ926" s="78" t="s">
        <v>121</v>
      </c>
      <c r="AK926" s="78" t="s">
        <v>117</v>
      </c>
      <c r="AL926" s="78" t="s">
        <v>137</v>
      </c>
      <c r="AM926" s="78" t="s">
        <v>138</v>
      </c>
      <c r="AN926" s="78" t="s">
        <v>117</v>
      </c>
      <c r="AO926" s="78" t="s">
        <v>23</v>
      </c>
      <c r="AP926" s="79"/>
      <c r="AQ926" s="78"/>
      <c r="AR926" s="78"/>
      <c r="AS926" s="78"/>
      <c r="AT926" s="78" t="s">
        <v>117</v>
      </c>
      <c r="AU926" s="78"/>
      <c r="AV926" s="78" t="s">
        <v>117</v>
      </c>
      <c r="AW926" s="78"/>
      <c r="AX926" s="79"/>
      <c r="AY926" s="79"/>
      <c r="AZ926" s="79"/>
      <c r="BA926" s="79"/>
      <c r="BB926" s="79"/>
      <c r="BC926" s="80"/>
    </row>
    <row r="927" ht="15.75" customHeight="1">
      <c r="A927" s="46" t="s">
        <v>7650</v>
      </c>
      <c r="B927" s="78"/>
      <c r="C927" s="78">
        <v>37.0</v>
      </c>
      <c r="D927" s="78" t="s">
        <v>3666</v>
      </c>
      <c r="E927" s="78" t="s">
        <v>7651</v>
      </c>
      <c r="F927" s="78" t="str">
        <f t="shared" si="2"/>
        <v>Zukhanye Govuza</v>
      </c>
      <c r="G927" s="78" t="s">
        <v>1849</v>
      </c>
      <c r="H927" s="78" t="s">
        <v>7652</v>
      </c>
      <c r="I927" s="78" t="s">
        <v>111</v>
      </c>
      <c r="J927" s="78" t="s">
        <v>7653</v>
      </c>
      <c r="K927" s="83" t="s">
        <v>7654</v>
      </c>
      <c r="L927" s="78" t="s">
        <v>919</v>
      </c>
      <c r="M927" s="78" t="s">
        <v>920</v>
      </c>
      <c r="N927" s="78" t="s">
        <v>3</v>
      </c>
      <c r="O927" s="78" t="s">
        <v>230</v>
      </c>
      <c r="P927" s="78"/>
      <c r="Q927" s="78" t="s">
        <v>44</v>
      </c>
      <c r="R927" s="78" t="s">
        <v>121</v>
      </c>
      <c r="S927" s="46"/>
      <c r="T927" s="46" t="s">
        <v>7655</v>
      </c>
      <c r="U927" s="46"/>
      <c r="V927" s="46" t="s">
        <v>7656</v>
      </c>
      <c r="W927" s="78" t="s">
        <v>7657</v>
      </c>
      <c r="X927" s="78" t="s">
        <v>121</v>
      </c>
      <c r="Y927" s="78" t="s">
        <v>121</v>
      </c>
      <c r="Z927" s="78" t="s">
        <v>121</v>
      </c>
      <c r="AA927" s="78" t="s">
        <v>121</v>
      </c>
      <c r="AB927" s="78">
        <v>5.0</v>
      </c>
      <c r="AC927" s="78" t="s">
        <v>121</v>
      </c>
      <c r="AD927" s="78" t="s">
        <v>122</v>
      </c>
      <c r="AE927" s="78" t="s">
        <v>121</v>
      </c>
      <c r="AF927" s="78" t="s">
        <v>122</v>
      </c>
      <c r="AG927" s="78" t="s">
        <v>121</v>
      </c>
      <c r="AH927" s="78" t="s">
        <v>122</v>
      </c>
      <c r="AI927" s="78" t="s">
        <v>121</v>
      </c>
      <c r="AJ927" s="78" t="s">
        <v>121</v>
      </c>
      <c r="AK927" s="78" t="s">
        <v>117</v>
      </c>
      <c r="AL927" s="78" t="s">
        <v>137</v>
      </c>
      <c r="AM927" s="78" t="s">
        <v>138</v>
      </c>
      <c r="AN927" s="78" t="s">
        <v>117</v>
      </c>
      <c r="AO927" s="78" t="s">
        <v>7658</v>
      </c>
      <c r="AP927" s="79"/>
      <c r="AQ927" s="78" t="s">
        <v>1094</v>
      </c>
      <c r="AR927" s="78" t="s">
        <v>4718</v>
      </c>
      <c r="AS927" s="78" t="s">
        <v>480</v>
      </c>
      <c r="AT927" s="78" t="s">
        <v>117</v>
      </c>
      <c r="AU927" s="78" t="s">
        <v>117</v>
      </c>
      <c r="AV927" s="78" t="s">
        <v>117</v>
      </c>
      <c r="AW927" s="78"/>
      <c r="AX927" s="79"/>
      <c r="AY927" s="79"/>
      <c r="AZ927" s="79"/>
      <c r="BA927" s="79"/>
      <c r="BB927" s="79"/>
      <c r="BC927" s="80"/>
    </row>
    <row r="928" ht="15.75" customHeight="1">
      <c r="A928" s="46" t="s">
        <v>7659</v>
      </c>
      <c r="B928" s="78"/>
      <c r="C928" s="78">
        <v>37.0</v>
      </c>
      <c r="D928" s="78" t="s">
        <v>7660</v>
      </c>
      <c r="E928" s="78" t="s">
        <v>7661</v>
      </c>
      <c r="F928" s="78" t="str">
        <f t="shared" si="2"/>
        <v>Lime Gqamlana</v>
      </c>
      <c r="G928" s="78" t="s">
        <v>1849</v>
      </c>
      <c r="H928" s="78" t="s">
        <v>7662</v>
      </c>
      <c r="I928" s="78" t="s">
        <v>163</v>
      </c>
      <c r="J928" s="78" t="s">
        <v>7663</v>
      </c>
      <c r="K928" s="83" t="s">
        <v>7664</v>
      </c>
      <c r="L928" s="78" t="s">
        <v>919</v>
      </c>
      <c r="M928" s="78" t="s">
        <v>920</v>
      </c>
      <c r="N928" s="78" t="s">
        <v>3</v>
      </c>
      <c r="O928" s="78" t="s">
        <v>207</v>
      </c>
      <c r="P928" s="78"/>
      <c r="Q928" s="78" t="s">
        <v>44</v>
      </c>
      <c r="R928" s="78" t="s">
        <v>121</v>
      </c>
      <c r="S928" s="46"/>
      <c r="T928" s="46" t="s">
        <v>7665</v>
      </c>
      <c r="U928" s="46"/>
      <c r="V928" s="46" t="s">
        <v>7666</v>
      </c>
      <c r="W928" s="78" t="s">
        <v>7667</v>
      </c>
      <c r="X928" s="78" t="s">
        <v>121</v>
      </c>
      <c r="Y928" s="78" t="s">
        <v>117</v>
      </c>
      <c r="Z928" s="78" t="s">
        <v>121</v>
      </c>
      <c r="AA928" s="78" t="s">
        <v>121</v>
      </c>
      <c r="AB928" s="78">
        <v>5.0</v>
      </c>
      <c r="AC928" s="78" t="s">
        <v>121</v>
      </c>
      <c r="AD928" s="78" t="s">
        <v>122</v>
      </c>
      <c r="AE928" s="78" t="s">
        <v>121</v>
      </c>
      <c r="AF928" s="78" t="s">
        <v>122</v>
      </c>
      <c r="AG928" s="78" t="s">
        <v>121</v>
      </c>
      <c r="AH928" s="78" t="s">
        <v>122</v>
      </c>
      <c r="AI928" s="78" t="s">
        <v>121</v>
      </c>
      <c r="AJ928" s="78" t="s">
        <v>121</v>
      </c>
      <c r="AK928" s="78" t="s">
        <v>121</v>
      </c>
      <c r="AL928" s="78" t="s">
        <v>122</v>
      </c>
      <c r="AM928" s="78" t="s">
        <v>221</v>
      </c>
      <c r="AN928" s="78" t="s">
        <v>121</v>
      </c>
      <c r="AO928" s="79"/>
      <c r="AP928" s="79"/>
      <c r="AQ928" s="78" t="s">
        <v>7668</v>
      </c>
      <c r="AR928" s="78" t="s">
        <v>7669</v>
      </c>
      <c r="AS928" s="78" t="s">
        <v>7670</v>
      </c>
      <c r="AT928" s="78" t="s">
        <v>117</v>
      </c>
      <c r="AU928" s="78" t="s">
        <v>117</v>
      </c>
      <c r="AV928" s="78" t="s">
        <v>117</v>
      </c>
      <c r="AW928" s="78"/>
      <c r="AX928" s="79"/>
      <c r="AY928" s="79"/>
      <c r="AZ928" s="79"/>
      <c r="BA928" s="79"/>
      <c r="BB928" s="79"/>
      <c r="BC928" s="80"/>
    </row>
    <row r="929" ht="15.75" customHeight="1">
      <c r="A929" s="46" t="s">
        <v>7671</v>
      </c>
      <c r="B929" s="78"/>
      <c r="C929" s="78">
        <v>42.0</v>
      </c>
      <c r="D929" s="78" t="s">
        <v>7672</v>
      </c>
      <c r="E929" s="78" t="s">
        <v>7673</v>
      </c>
      <c r="F929" s="78" t="str">
        <f t="shared" si="2"/>
        <v>Zinzisa Jabavu</v>
      </c>
      <c r="G929" s="78" t="s">
        <v>1849</v>
      </c>
      <c r="H929" s="78" t="s">
        <v>7674</v>
      </c>
      <c r="I929" s="78" t="s">
        <v>111</v>
      </c>
      <c r="J929" s="78" t="s">
        <v>5967</v>
      </c>
      <c r="K929" s="83" t="s">
        <v>7675</v>
      </c>
      <c r="L929" s="78" t="s">
        <v>919</v>
      </c>
      <c r="M929" s="78" t="s">
        <v>920</v>
      </c>
      <c r="N929" s="78" t="s">
        <v>3</v>
      </c>
      <c r="O929" s="78" t="s">
        <v>4402</v>
      </c>
      <c r="P929" s="78"/>
      <c r="Q929" s="78" t="s">
        <v>44</v>
      </c>
      <c r="R929" s="78" t="s">
        <v>121</v>
      </c>
      <c r="S929" s="46"/>
      <c r="T929" s="46" t="s">
        <v>7676</v>
      </c>
      <c r="U929" s="46"/>
      <c r="V929" s="46"/>
      <c r="W929" s="78" t="s">
        <v>7677</v>
      </c>
      <c r="X929" s="78" t="s">
        <v>117</v>
      </c>
      <c r="Y929" s="78" t="s">
        <v>121</v>
      </c>
      <c r="Z929" s="78" t="s">
        <v>121</v>
      </c>
      <c r="AA929" s="78" t="s">
        <v>121</v>
      </c>
      <c r="AB929" s="78">
        <v>4.0</v>
      </c>
      <c r="AC929" s="78" t="s">
        <v>121</v>
      </c>
      <c r="AD929" s="78" t="s">
        <v>122</v>
      </c>
      <c r="AE929" s="78" t="s">
        <v>121</v>
      </c>
      <c r="AF929" s="78" t="s">
        <v>122</v>
      </c>
      <c r="AG929" s="78" t="s">
        <v>117</v>
      </c>
      <c r="AH929" s="78"/>
      <c r="AI929" s="78" t="s">
        <v>117</v>
      </c>
      <c r="AJ929" s="78" t="s">
        <v>121</v>
      </c>
      <c r="AK929" s="78" t="s">
        <v>121</v>
      </c>
      <c r="AL929" s="78" t="s">
        <v>122</v>
      </c>
      <c r="AM929" s="78" t="s">
        <v>138</v>
      </c>
      <c r="AN929" s="78" t="s">
        <v>121</v>
      </c>
      <c r="AO929" s="79"/>
      <c r="AP929" s="79"/>
      <c r="AQ929" s="78" t="s">
        <v>7678</v>
      </c>
      <c r="AR929" s="78" t="s">
        <v>7679</v>
      </c>
      <c r="AS929" s="78" t="s">
        <v>1094</v>
      </c>
      <c r="AT929" s="78" t="s">
        <v>117</v>
      </c>
      <c r="AU929" s="78" t="s">
        <v>117</v>
      </c>
      <c r="AV929" s="78" t="s">
        <v>117</v>
      </c>
      <c r="AW929" s="78"/>
      <c r="AX929" s="79"/>
      <c r="AY929" s="79"/>
      <c r="AZ929" s="79"/>
      <c r="BA929" s="79"/>
      <c r="BB929" s="79"/>
      <c r="BC929" s="80"/>
    </row>
    <row r="930" ht="15.75" customHeight="1">
      <c r="A930" s="46" t="s">
        <v>7680</v>
      </c>
      <c r="B930" s="78"/>
      <c r="C930" s="78">
        <v>35.0</v>
      </c>
      <c r="D930" s="78" t="s">
        <v>3046</v>
      </c>
      <c r="E930" s="78" t="s">
        <v>7681</v>
      </c>
      <c r="F930" s="78" t="str">
        <f t="shared" si="2"/>
        <v>Sinovuyo Kanana</v>
      </c>
      <c r="G930" s="78" t="s">
        <v>1849</v>
      </c>
      <c r="H930" s="78" t="s">
        <v>7682</v>
      </c>
      <c r="I930" s="78" t="s">
        <v>111</v>
      </c>
      <c r="J930" s="81">
        <v>39212.0</v>
      </c>
      <c r="K930" s="83" t="s">
        <v>7683</v>
      </c>
      <c r="L930" s="78" t="s">
        <v>919</v>
      </c>
      <c r="M930" s="78" t="s">
        <v>920</v>
      </c>
      <c r="N930" s="78" t="s">
        <v>3</v>
      </c>
      <c r="O930" s="78" t="s">
        <v>230</v>
      </c>
      <c r="P930" s="78"/>
      <c r="Q930" s="78" t="s">
        <v>44</v>
      </c>
      <c r="R930" s="78" t="s">
        <v>121</v>
      </c>
      <c r="S930" s="46"/>
      <c r="T930" s="46" t="s">
        <v>7684</v>
      </c>
      <c r="U930" s="46"/>
      <c r="V930" s="46" t="s">
        <v>7685</v>
      </c>
      <c r="W930" s="78" t="s">
        <v>7686</v>
      </c>
      <c r="X930" s="78" t="s">
        <v>117</v>
      </c>
      <c r="Y930" s="78" t="s">
        <v>117</v>
      </c>
      <c r="Z930" s="78" t="s">
        <v>117</v>
      </c>
      <c r="AA930" s="78" t="s">
        <v>121</v>
      </c>
      <c r="AB930" s="78">
        <v>6.0</v>
      </c>
      <c r="AC930" s="78" t="s">
        <v>121</v>
      </c>
      <c r="AD930" s="78" t="s">
        <v>122</v>
      </c>
      <c r="AE930" s="78" t="s">
        <v>121</v>
      </c>
      <c r="AF930" s="78" t="s">
        <v>122</v>
      </c>
      <c r="AG930" s="78" t="s">
        <v>121</v>
      </c>
      <c r="AH930" s="78" t="s">
        <v>122</v>
      </c>
      <c r="AI930" s="78" t="s">
        <v>121</v>
      </c>
      <c r="AJ930" s="78" t="s">
        <v>121</v>
      </c>
      <c r="AK930" s="78" t="s">
        <v>117</v>
      </c>
      <c r="AL930" s="78" t="s">
        <v>137</v>
      </c>
      <c r="AM930" s="78" t="s">
        <v>138</v>
      </c>
      <c r="AN930" s="78" t="s">
        <v>117</v>
      </c>
      <c r="AO930" s="78" t="s">
        <v>7687</v>
      </c>
      <c r="AP930" s="79"/>
      <c r="AQ930" s="78" t="s">
        <v>237</v>
      </c>
      <c r="AR930" s="78" t="s">
        <v>2274</v>
      </c>
      <c r="AS930" s="78" t="s">
        <v>406</v>
      </c>
      <c r="AT930" s="78" t="s">
        <v>117</v>
      </c>
      <c r="AU930" s="78" t="s">
        <v>117</v>
      </c>
      <c r="AV930" s="78" t="s">
        <v>117</v>
      </c>
      <c r="AW930" s="78"/>
      <c r="AX930" s="79"/>
      <c r="AY930" s="79"/>
      <c r="AZ930" s="79"/>
      <c r="BA930" s="79"/>
      <c r="BB930" s="79"/>
      <c r="BC930" s="80"/>
    </row>
    <row r="931" ht="15.75" customHeight="1">
      <c r="A931" s="46" t="s">
        <v>7688</v>
      </c>
      <c r="B931" s="78"/>
      <c r="C931" s="78">
        <v>35.0</v>
      </c>
      <c r="D931" s="78" t="s">
        <v>7689</v>
      </c>
      <c r="E931" s="78" t="s">
        <v>7690</v>
      </c>
      <c r="F931" s="78" t="str">
        <f t="shared" si="2"/>
        <v>Unako Lande</v>
      </c>
      <c r="G931" s="78" t="s">
        <v>1849</v>
      </c>
      <c r="H931" s="78" t="s">
        <v>7691</v>
      </c>
      <c r="I931" s="78" t="s">
        <v>111</v>
      </c>
      <c r="J931" s="78"/>
      <c r="K931" s="46"/>
      <c r="L931" s="78" t="s">
        <v>919</v>
      </c>
      <c r="M931" s="78" t="s">
        <v>920</v>
      </c>
      <c r="N931" s="78" t="s">
        <v>3</v>
      </c>
      <c r="O931" s="78" t="s">
        <v>151</v>
      </c>
      <c r="P931" s="78"/>
      <c r="Q931" s="78" t="s">
        <v>44</v>
      </c>
      <c r="R931" s="78" t="s">
        <v>121</v>
      </c>
      <c r="S931" s="46"/>
      <c r="T931" s="46" t="s">
        <v>7692</v>
      </c>
      <c r="U931" s="46"/>
      <c r="V931" s="46" t="s">
        <v>7693</v>
      </c>
      <c r="W931" s="78" t="s">
        <v>7694</v>
      </c>
      <c r="X931" s="78" t="s">
        <v>121</v>
      </c>
      <c r="Y931" s="78" t="s">
        <v>117</v>
      </c>
      <c r="Z931" s="78" t="s">
        <v>121</v>
      </c>
      <c r="AA931" s="78" t="s">
        <v>121</v>
      </c>
      <c r="AB931" s="78">
        <v>5.0</v>
      </c>
      <c r="AC931" s="78" t="s">
        <v>117</v>
      </c>
      <c r="AD931" s="78" t="s">
        <v>7695</v>
      </c>
      <c r="AE931" s="78" t="s">
        <v>121</v>
      </c>
      <c r="AF931" s="78" t="s">
        <v>122</v>
      </c>
      <c r="AG931" s="78" t="s">
        <v>121</v>
      </c>
      <c r="AH931" s="78" t="s">
        <v>122</v>
      </c>
      <c r="AI931" s="78" t="s">
        <v>117</v>
      </c>
      <c r="AJ931" s="78" t="s">
        <v>121</v>
      </c>
      <c r="AK931" s="78" t="s">
        <v>121</v>
      </c>
      <c r="AL931" s="78" t="s">
        <v>122</v>
      </c>
      <c r="AM931" s="78" t="s">
        <v>123</v>
      </c>
      <c r="AN931" s="78" t="s">
        <v>117</v>
      </c>
      <c r="AO931" s="78" t="s">
        <v>23</v>
      </c>
      <c r="AP931" s="79"/>
      <c r="AQ931" s="78" t="s">
        <v>406</v>
      </c>
      <c r="AR931" s="78" t="s">
        <v>7696</v>
      </c>
      <c r="AS931" s="78" t="s">
        <v>404</v>
      </c>
      <c r="AT931" s="78" t="s">
        <v>117</v>
      </c>
      <c r="AU931" s="78" t="s">
        <v>117</v>
      </c>
      <c r="AV931" s="78" t="s">
        <v>121</v>
      </c>
      <c r="AW931" s="78"/>
      <c r="AX931" s="79"/>
      <c r="AY931" s="79"/>
      <c r="AZ931" s="79"/>
      <c r="BA931" s="79"/>
      <c r="BB931" s="79"/>
      <c r="BC931" s="80"/>
    </row>
    <row r="932" ht="15.75" customHeight="1">
      <c r="A932" s="46" t="s">
        <v>7697</v>
      </c>
      <c r="B932" s="78"/>
      <c r="C932" s="78">
        <v>35.0</v>
      </c>
      <c r="D932" s="78" t="s">
        <v>2586</v>
      </c>
      <c r="E932" s="78" t="s">
        <v>7698</v>
      </c>
      <c r="F932" s="78" t="str">
        <f t="shared" si="2"/>
        <v>Ovayo Lusu</v>
      </c>
      <c r="G932" s="78" t="s">
        <v>1849</v>
      </c>
      <c r="H932" s="78" t="s">
        <v>7699</v>
      </c>
      <c r="I932" s="78" t="s">
        <v>111</v>
      </c>
      <c r="J932" s="78"/>
      <c r="K932" s="46"/>
      <c r="L932" s="78" t="s">
        <v>919</v>
      </c>
      <c r="M932" s="78" t="s">
        <v>920</v>
      </c>
      <c r="N932" s="78" t="s">
        <v>3</v>
      </c>
      <c r="O932" s="78" t="s">
        <v>618</v>
      </c>
      <c r="P932" s="78"/>
      <c r="Q932" s="78" t="s">
        <v>44</v>
      </c>
      <c r="R932" s="78" t="s">
        <v>121</v>
      </c>
      <c r="S932" s="46"/>
      <c r="T932" s="46"/>
      <c r="U932" s="46"/>
      <c r="V932" s="46"/>
      <c r="W932" s="78"/>
      <c r="X932" s="78"/>
      <c r="Y932" s="78"/>
      <c r="Z932" s="78"/>
      <c r="AA932" s="78"/>
      <c r="AB932" s="78"/>
      <c r="AC932" s="78"/>
      <c r="AD932" s="78"/>
      <c r="AE932" s="78"/>
      <c r="AF932" s="78"/>
      <c r="AG932" s="78"/>
      <c r="AH932" s="78"/>
      <c r="AI932" s="78"/>
      <c r="AJ932" s="78"/>
      <c r="AK932" s="78"/>
      <c r="AL932" s="78"/>
      <c r="AM932" s="78"/>
      <c r="AN932" s="78"/>
      <c r="AO932" s="79"/>
      <c r="AP932" s="79"/>
      <c r="AQ932" s="78"/>
      <c r="AR932" s="78"/>
      <c r="AS932" s="78"/>
      <c r="AT932" s="78" t="s">
        <v>117</v>
      </c>
      <c r="AU932" s="78" t="s">
        <v>117</v>
      </c>
      <c r="AV932" s="78" t="s">
        <v>121</v>
      </c>
      <c r="AW932" s="78"/>
      <c r="AX932" s="79"/>
      <c r="AY932" s="79"/>
      <c r="AZ932" s="79"/>
      <c r="BA932" s="79"/>
      <c r="BB932" s="79"/>
      <c r="BC932" s="80"/>
    </row>
    <row r="933" ht="15.75" customHeight="1">
      <c r="A933" s="46" t="s">
        <v>7700</v>
      </c>
      <c r="B933" s="78"/>
      <c r="C933" s="78">
        <v>38.0</v>
      </c>
      <c r="D933" s="78" t="s">
        <v>7701</v>
      </c>
      <c r="E933" s="78" t="s">
        <v>7702</v>
      </c>
      <c r="F933" s="78" t="str">
        <f t="shared" si="2"/>
        <v>Kamvalethu Njobe</v>
      </c>
      <c r="G933" s="78" t="s">
        <v>1849</v>
      </c>
      <c r="H933" s="78" t="s">
        <v>7703</v>
      </c>
      <c r="I933" s="78" t="s">
        <v>163</v>
      </c>
      <c r="J933" s="78" t="s">
        <v>7704</v>
      </c>
      <c r="K933" s="46" t="s">
        <v>7705</v>
      </c>
      <c r="L933" s="78" t="s">
        <v>164</v>
      </c>
      <c r="M933" s="78" t="s">
        <v>165</v>
      </c>
      <c r="N933" s="78" t="s">
        <v>42</v>
      </c>
      <c r="O933" s="78" t="s">
        <v>519</v>
      </c>
      <c r="P933" s="78"/>
      <c r="Q933" s="78" t="s">
        <v>50</v>
      </c>
      <c r="R933" s="78" t="s">
        <v>121</v>
      </c>
      <c r="S933" s="46"/>
      <c r="T933" s="46"/>
      <c r="U933" s="46"/>
      <c r="V933" s="46"/>
      <c r="W933" s="78"/>
      <c r="X933" s="78"/>
      <c r="Y933" s="78"/>
      <c r="Z933" s="78"/>
      <c r="AA933" s="78"/>
      <c r="AB933" s="78"/>
      <c r="AC933" s="78"/>
      <c r="AD933" s="78"/>
      <c r="AE933" s="78"/>
      <c r="AF933" s="78"/>
      <c r="AG933" s="78"/>
      <c r="AH933" s="78"/>
      <c r="AI933" s="78"/>
      <c r="AJ933" s="78"/>
      <c r="AK933" s="78"/>
      <c r="AL933" s="78"/>
      <c r="AM933" s="78"/>
      <c r="AN933" s="78"/>
      <c r="AO933" s="79"/>
      <c r="AP933" s="79"/>
      <c r="AQ933" s="78"/>
      <c r="AR933" s="78"/>
      <c r="AS933" s="78"/>
      <c r="AT933" s="78" t="s">
        <v>121</v>
      </c>
      <c r="AU933" s="78"/>
      <c r="AV933" s="78" t="s">
        <v>117</v>
      </c>
      <c r="AW933" s="78"/>
      <c r="AX933" s="79"/>
      <c r="AY933" s="79"/>
      <c r="AZ933" s="79"/>
      <c r="BA933" s="79"/>
      <c r="BB933" s="79"/>
      <c r="BC933" s="80"/>
    </row>
    <row r="934" ht="15.75" customHeight="1">
      <c r="A934" s="46" t="s">
        <v>7706</v>
      </c>
      <c r="B934" s="78"/>
      <c r="C934" s="78">
        <v>37.0</v>
      </c>
      <c r="D934" s="78" t="s">
        <v>7707</v>
      </c>
      <c r="E934" s="78" t="s">
        <v>7708</v>
      </c>
      <c r="F934" s="78" t="str">
        <f t="shared" si="2"/>
        <v>Ayabukwa Madasi</v>
      </c>
      <c r="G934" s="78" t="s">
        <v>1849</v>
      </c>
      <c r="H934" s="78" t="s">
        <v>7709</v>
      </c>
      <c r="I934" s="78" t="s">
        <v>163</v>
      </c>
      <c r="J934" s="82">
        <v>39367.0</v>
      </c>
      <c r="K934" s="83" t="s">
        <v>7710</v>
      </c>
      <c r="L934" s="78" t="s">
        <v>919</v>
      </c>
      <c r="M934" s="78" t="s">
        <v>920</v>
      </c>
      <c r="N934" s="78" t="s">
        <v>3</v>
      </c>
      <c r="O934" s="78" t="s">
        <v>618</v>
      </c>
      <c r="P934" s="78"/>
      <c r="Q934" s="78" t="s">
        <v>44</v>
      </c>
      <c r="R934" s="78" t="s">
        <v>121</v>
      </c>
      <c r="S934" s="46"/>
      <c r="T934" s="46" t="s">
        <v>7711</v>
      </c>
      <c r="U934" s="46" t="s">
        <v>7712</v>
      </c>
      <c r="V934" s="46" t="s">
        <v>7713</v>
      </c>
      <c r="W934" s="78" t="s">
        <v>7714</v>
      </c>
      <c r="X934" s="78" t="s">
        <v>117</v>
      </c>
      <c r="Y934" s="78" t="s">
        <v>121</v>
      </c>
      <c r="Z934" s="78" t="s">
        <v>117</v>
      </c>
      <c r="AA934" s="78" t="s">
        <v>121</v>
      </c>
      <c r="AB934" s="78">
        <v>4.0</v>
      </c>
      <c r="AC934" s="78" t="s">
        <v>121</v>
      </c>
      <c r="AD934" s="78" t="s">
        <v>122</v>
      </c>
      <c r="AE934" s="78" t="s">
        <v>121</v>
      </c>
      <c r="AF934" s="78" t="s">
        <v>122</v>
      </c>
      <c r="AG934" s="78" t="s">
        <v>117</v>
      </c>
      <c r="AH934" s="78" t="s">
        <v>7715</v>
      </c>
      <c r="AI934" s="78" t="s">
        <v>117</v>
      </c>
      <c r="AJ934" s="78" t="s">
        <v>121</v>
      </c>
      <c r="AK934" s="78" t="s">
        <v>121</v>
      </c>
      <c r="AL934" s="78" t="s">
        <v>122</v>
      </c>
      <c r="AM934" s="78" t="s">
        <v>138</v>
      </c>
      <c r="AN934" s="78" t="s">
        <v>117</v>
      </c>
      <c r="AO934" s="78" t="s">
        <v>7716</v>
      </c>
      <c r="AP934" s="79"/>
      <c r="AQ934" s="78" t="s">
        <v>1094</v>
      </c>
      <c r="AR934" s="78" t="s">
        <v>7717</v>
      </c>
      <c r="AS934" s="78" t="s">
        <v>7718</v>
      </c>
      <c r="AT934" s="78" t="s">
        <v>117</v>
      </c>
      <c r="AU934" s="78" t="s">
        <v>117</v>
      </c>
      <c r="AV934" s="78" t="s">
        <v>117</v>
      </c>
      <c r="AW934" s="78"/>
      <c r="AX934" s="79"/>
      <c r="AY934" s="79"/>
      <c r="AZ934" s="79"/>
      <c r="BA934" s="79"/>
      <c r="BB934" s="79"/>
      <c r="BC934" s="80"/>
    </row>
    <row r="935" ht="15.75" customHeight="1">
      <c r="A935" s="46" t="s">
        <v>7719</v>
      </c>
      <c r="B935" s="78"/>
      <c r="C935" s="78">
        <v>43.0</v>
      </c>
      <c r="D935" s="78" t="s">
        <v>3666</v>
      </c>
      <c r="E935" s="78" t="s">
        <v>7720</v>
      </c>
      <c r="F935" s="78" t="str">
        <f t="shared" si="2"/>
        <v>Zukhanye Makepe</v>
      </c>
      <c r="G935" s="78" t="s">
        <v>1849</v>
      </c>
      <c r="H935" s="78" t="s">
        <v>7721</v>
      </c>
      <c r="I935" s="78" t="s">
        <v>111</v>
      </c>
      <c r="J935" s="81">
        <v>39266.0</v>
      </c>
      <c r="K935" s="83" t="s">
        <v>7722</v>
      </c>
      <c r="L935" s="78" t="s">
        <v>919</v>
      </c>
      <c r="M935" s="78" t="s">
        <v>920</v>
      </c>
      <c r="N935" s="78" t="s">
        <v>3</v>
      </c>
      <c r="O935" s="78" t="s">
        <v>618</v>
      </c>
      <c r="P935" s="78"/>
      <c r="Q935" s="78" t="s">
        <v>44</v>
      </c>
      <c r="R935" s="78" t="s">
        <v>121</v>
      </c>
      <c r="S935" s="46"/>
      <c r="T935" s="46" t="s">
        <v>7723</v>
      </c>
      <c r="U935" s="46"/>
      <c r="V935" s="46" t="s">
        <v>7724</v>
      </c>
      <c r="W935" s="78" t="s">
        <v>7725</v>
      </c>
      <c r="X935" s="78" t="s">
        <v>121</v>
      </c>
      <c r="Y935" s="78" t="s">
        <v>117</v>
      </c>
      <c r="Z935" s="78" t="s">
        <v>121</v>
      </c>
      <c r="AA935" s="78" t="s">
        <v>121</v>
      </c>
      <c r="AB935" s="78">
        <v>8.0</v>
      </c>
      <c r="AC935" s="78" t="s">
        <v>121</v>
      </c>
      <c r="AD935" s="78" t="s">
        <v>122</v>
      </c>
      <c r="AE935" s="78" t="s">
        <v>117</v>
      </c>
      <c r="AF935" s="78" t="s">
        <v>7726</v>
      </c>
      <c r="AG935" s="78" t="s">
        <v>117</v>
      </c>
      <c r="AH935" s="78" t="s">
        <v>884</v>
      </c>
      <c r="AI935" s="78" t="s">
        <v>121</v>
      </c>
      <c r="AJ935" s="78" t="s">
        <v>121</v>
      </c>
      <c r="AK935" s="78" t="s">
        <v>121</v>
      </c>
      <c r="AL935" s="78" t="s">
        <v>122</v>
      </c>
      <c r="AM935" s="78" t="s">
        <v>138</v>
      </c>
      <c r="AN935" s="78" t="s">
        <v>121</v>
      </c>
      <c r="AO935" s="79"/>
      <c r="AP935" s="79"/>
      <c r="AQ935" s="78" t="s">
        <v>1094</v>
      </c>
      <c r="AR935" s="78" t="s">
        <v>7717</v>
      </c>
      <c r="AS935" s="78" t="s">
        <v>7727</v>
      </c>
      <c r="AT935" s="78" t="s">
        <v>117</v>
      </c>
      <c r="AU935" s="78" t="s">
        <v>117</v>
      </c>
      <c r="AV935" s="78" t="s">
        <v>117</v>
      </c>
      <c r="AW935" s="78"/>
      <c r="AX935" s="79"/>
      <c r="AY935" s="79"/>
      <c r="AZ935" s="79"/>
      <c r="BA935" s="79"/>
      <c r="BB935" s="79"/>
      <c r="BC935" s="80"/>
    </row>
    <row r="936" ht="15.75" customHeight="1">
      <c r="A936" s="46" t="s">
        <v>7728</v>
      </c>
      <c r="B936" s="78"/>
      <c r="C936" s="78">
        <v>34.0</v>
      </c>
      <c r="D936" s="78" t="s">
        <v>7729</v>
      </c>
      <c r="E936" s="78" t="s">
        <v>2156</v>
      </c>
      <c r="F936" s="78" t="str">
        <f t="shared" si="2"/>
        <v>Kamvelihle Mbali</v>
      </c>
      <c r="G936" s="78" t="s">
        <v>1849</v>
      </c>
      <c r="H936" s="78" t="s">
        <v>7730</v>
      </c>
      <c r="I936" s="78" t="s">
        <v>163</v>
      </c>
      <c r="J936" s="78"/>
      <c r="K936" s="46"/>
      <c r="L936" s="78" t="s">
        <v>919</v>
      </c>
      <c r="M936" s="78" t="s">
        <v>920</v>
      </c>
      <c r="N936" s="78" t="s">
        <v>3</v>
      </c>
      <c r="O936" s="78" t="s">
        <v>400</v>
      </c>
      <c r="P936" s="78"/>
      <c r="Q936" s="78" t="s">
        <v>44</v>
      </c>
      <c r="R936" s="78" t="s">
        <v>121</v>
      </c>
      <c r="S936" s="46"/>
      <c r="T936" s="46" t="s">
        <v>7731</v>
      </c>
      <c r="U936" s="46"/>
      <c r="V936" s="46" t="s">
        <v>7732</v>
      </c>
      <c r="W936" s="78"/>
      <c r="X936" s="78" t="s">
        <v>117</v>
      </c>
      <c r="Y936" s="78" t="s">
        <v>121</v>
      </c>
      <c r="Z936" s="78" t="s">
        <v>117</v>
      </c>
      <c r="AA936" s="78" t="s">
        <v>121</v>
      </c>
      <c r="AB936" s="78">
        <v>4.0</v>
      </c>
      <c r="AC936" s="78" t="s">
        <v>117</v>
      </c>
      <c r="AD936" s="78" t="s">
        <v>884</v>
      </c>
      <c r="AE936" s="78" t="s">
        <v>121</v>
      </c>
      <c r="AF936" s="78" t="s">
        <v>122</v>
      </c>
      <c r="AG936" s="78" t="s">
        <v>121</v>
      </c>
      <c r="AH936" s="78" t="s">
        <v>122</v>
      </c>
      <c r="AI936" s="78" t="s">
        <v>117</v>
      </c>
      <c r="AJ936" s="78" t="s">
        <v>121</v>
      </c>
      <c r="AK936" s="78" t="s">
        <v>117</v>
      </c>
      <c r="AL936" s="78" t="s">
        <v>632</v>
      </c>
      <c r="AM936" s="78" t="s">
        <v>221</v>
      </c>
      <c r="AN936" s="78" t="s">
        <v>117</v>
      </c>
      <c r="AO936" s="78" t="s">
        <v>25</v>
      </c>
      <c r="AP936" s="79"/>
      <c r="AQ936" s="78" t="s">
        <v>404</v>
      </c>
      <c r="AR936" s="78" t="s">
        <v>7733</v>
      </c>
      <c r="AS936" s="78" t="s">
        <v>237</v>
      </c>
      <c r="AT936" s="78" t="s">
        <v>117</v>
      </c>
      <c r="AU936" s="78" t="s">
        <v>117</v>
      </c>
      <c r="AV936" s="78" t="s">
        <v>117</v>
      </c>
      <c r="AW936" s="78"/>
      <c r="AX936" s="79"/>
      <c r="AY936" s="79"/>
      <c r="AZ936" s="79"/>
      <c r="BA936" s="79"/>
      <c r="BB936" s="79"/>
      <c r="BC936" s="80"/>
    </row>
    <row r="937" ht="15.75" customHeight="1">
      <c r="A937" s="46" t="s">
        <v>7734</v>
      </c>
      <c r="B937" s="78"/>
      <c r="C937" s="78">
        <v>39.0</v>
      </c>
      <c r="D937" s="78" t="s">
        <v>7735</v>
      </c>
      <c r="E937" s="78" t="s">
        <v>7736</v>
      </c>
      <c r="F937" s="78" t="str">
        <f t="shared" si="2"/>
        <v>Alutha Odwa Rolo</v>
      </c>
      <c r="G937" s="78" t="s">
        <v>1849</v>
      </c>
      <c r="H937" s="78" t="s">
        <v>7737</v>
      </c>
      <c r="I937" s="78" t="s">
        <v>111</v>
      </c>
      <c r="J937" s="81">
        <v>39244.0</v>
      </c>
      <c r="K937" s="46" t="s">
        <v>7738</v>
      </c>
      <c r="L937" s="78" t="s">
        <v>164</v>
      </c>
      <c r="M937" s="78" t="s">
        <v>165</v>
      </c>
      <c r="N937" s="78" t="s">
        <v>42</v>
      </c>
      <c r="O937" s="78" t="s">
        <v>166</v>
      </c>
      <c r="P937" s="78"/>
      <c r="Q937" s="78" t="s">
        <v>50</v>
      </c>
      <c r="R937" s="78" t="s">
        <v>121</v>
      </c>
      <c r="S937" s="46"/>
      <c r="T937" s="46" t="s">
        <v>7739</v>
      </c>
      <c r="U937" s="46" t="s">
        <v>7739</v>
      </c>
      <c r="V937" s="46" t="s">
        <v>7740</v>
      </c>
      <c r="W937" s="78" t="s">
        <v>7741</v>
      </c>
      <c r="X937" s="78" t="s">
        <v>117</v>
      </c>
      <c r="Y937" s="78" t="s">
        <v>121</v>
      </c>
      <c r="Z937" s="78" t="s">
        <v>121</v>
      </c>
      <c r="AA937" s="78" t="s">
        <v>121</v>
      </c>
      <c r="AB937" s="78">
        <v>11.0</v>
      </c>
      <c r="AC937" s="78" t="s">
        <v>121</v>
      </c>
      <c r="AD937" s="78"/>
      <c r="AE937" s="78" t="s">
        <v>121</v>
      </c>
      <c r="AF937" s="78"/>
      <c r="AG937" s="78" t="s">
        <v>117</v>
      </c>
      <c r="AH937" s="78" t="s">
        <v>3063</v>
      </c>
      <c r="AI937" s="78" t="s">
        <v>121</v>
      </c>
      <c r="AJ937" s="78" t="s">
        <v>121</v>
      </c>
      <c r="AK937" s="78" t="s">
        <v>117</v>
      </c>
      <c r="AL937" s="78" t="s">
        <v>137</v>
      </c>
      <c r="AM937" s="78" t="s">
        <v>138</v>
      </c>
      <c r="AN937" s="78" t="s">
        <v>117</v>
      </c>
      <c r="AO937" s="78" t="s">
        <v>7742</v>
      </c>
      <c r="AP937" s="79"/>
      <c r="AQ937" s="78"/>
      <c r="AR937" s="78"/>
      <c r="AS937" s="78"/>
      <c r="AT937" s="78" t="s">
        <v>117</v>
      </c>
      <c r="AU937" s="78"/>
      <c r="AV937" s="78" t="s">
        <v>117</v>
      </c>
      <c r="AW937" s="78"/>
      <c r="AX937" s="79"/>
      <c r="AY937" s="79"/>
      <c r="AZ937" s="79"/>
      <c r="BA937" s="79"/>
      <c r="BB937" s="79"/>
      <c r="BC937" s="80"/>
    </row>
    <row r="938" ht="15.75" customHeight="1">
      <c r="A938" s="46" t="s">
        <v>7743</v>
      </c>
      <c r="B938" s="78"/>
      <c r="C938" s="78">
        <v>37.0</v>
      </c>
      <c r="D938" s="78" t="s">
        <v>7744</v>
      </c>
      <c r="E938" s="78" t="s">
        <v>7745</v>
      </c>
      <c r="F938" s="78" t="str">
        <f t="shared" si="2"/>
        <v>Akhiwe Katshiwe</v>
      </c>
      <c r="G938" s="78" t="s">
        <v>1849</v>
      </c>
      <c r="H938" s="78" t="s">
        <v>7746</v>
      </c>
      <c r="I938" s="78" t="s">
        <v>163</v>
      </c>
      <c r="J938" s="78"/>
      <c r="K938" s="46"/>
      <c r="L938" s="78" t="s">
        <v>919</v>
      </c>
      <c r="M938" s="78" t="s">
        <v>920</v>
      </c>
      <c r="N938" s="78" t="s">
        <v>3</v>
      </c>
      <c r="O938" s="78" t="s">
        <v>618</v>
      </c>
      <c r="P938" s="78"/>
      <c r="Q938" s="78" t="s">
        <v>44</v>
      </c>
      <c r="R938" s="78" t="s">
        <v>121</v>
      </c>
      <c r="S938" s="46"/>
      <c r="T938" s="46" t="s">
        <v>7747</v>
      </c>
      <c r="U938" s="46"/>
      <c r="V938" s="46" t="s">
        <v>7748</v>
      </c>
      <c r="W938" s="78" t="s">
        <v>7749</v>
      </c>
      <c r="X938" s="78" t="s">
        <v>117</v>
      </c>
      <c r="Y938" s="78" t="s">
        <v>117</v>
      </c>
      <c r="Z938" s="78" t="s">
        <v>121</v>
      </c>
      <c r="AA938" s="78" t="s">
        <v>121</v>
      </c>
      <c r="AB938" s="78">
        <v>4.0</v>
      </c>
      <c r="AC938" s="78" t="s">
        <v>121</v>
      </c>
      <c r="AD938" s="78" t="s">
        <v>122</v>
      </c>
      <c r="AE938" s="78" t="s">
        <v>121</v>
      </c>
      <c r="AF938" s="78" t="s">
        <v>122</v>
      </c>
      <c r="AG938" s="78" t="s">
        <v>121</v>
      </c>
      <c r="AH938" s="78" t="s">
        <v>122</v>
      </c>
      <c r="AI938" s="78" t="s">
        <v>121</v>
      </c>
      <c r="AJ938" s="78" t="s">
        <v>121</v>
      </c>
      <c r="AK938" s="78" t="s">
        <v>121</v>
      </c>
      <c r="AL938" s="78" t="s">
        <v>122</v>
      </c>
      <c r="AM938" s="78" t="s">
        <v>138</v>
      </c>
      <c r="AN938" s="78" t="s">
        <v>117</v>
      </c>
      <c r="AO938" s="78" t="s">
        <v>7750</v>
      </c>
      <c r="AP938" s="79"/>
      <c r="AQ938" s="78" t="s">
        <v>237</v>
      </c>
      <c r="AR938" s="78" t="s">
        <v>406</v>
      </c>
      <c r="AS938" s="78" t="s">
        <v>431</v>
      </c>
      <c r="AT938" s="78" t="s">
        <v>117</v>
      </c>
      <c r="AU938" s="78" t="s">
        <v>117</v>
      </c>
      <c r="AV938" s="78" t="s">
        <v>117</v>
      </c>
      <c r="AW938" s="78"/>
      <c r="AX938" s="79"/>
      <c r="AY938" s="79"/>
      <c r="AZ938" s="79"/>
      <c r="BA938" s="79"/>
      <c r="BB938" s="79"/>
      <c r="BC938" s="80"/>
    </row>
    <row r="939" ht="15.75" customHeight="1">
      <c r="A939" s="46" t="s">
        <v>7751</v>
      </c>
      <c r="B939" s="78"/>
      <c r="C939" s="78">
        <v>39.0</v>
      </c>
      <c r="D939" s="78" t="s">
        <v>7752</v>
      </c>
      <c r="E939" s="78" t="s">
        <v>7753</v>
      </c>
      <c r="F939" s="78" t="str">
        <f t="shared" si="2"/>
        <v>Indiphile  Sigwanda</v>
      </c>
      <c r="G939" s="78" t="s">
        <v>1849</v>
      </c>
      <c r="H939" s="78" t="s">
        <v>7754</v>
      </c>
      <c r="I939" s="78" t="s">
        <v>111</v>
      </c>
      <c r="J939" s="78" t="s">
        <v>7755</v>
      </c>
      <c r="K939" s="46" t="s">
        <v>7756</v>
      </c>
      <c r="L939" s="78" t="s">
        <v>164</v>
      </c>
      <c r="M939" s="78" t="s">
        <v>165</v>
      </c>
      <c r="N939" s="78" t="s">
        <v>42</v>
      </c>
      <c r="O939" s="78" t="s">
        <v>166</v>
      </c>
      <c r="P939" s="78"/>
      <c r="Q939" s="78" t="s">
        <v>50</v>
      </c>
      <c r="R939" s="78" t="s">
        <v>121</v>
      </c>
      <c r="S939" s="46"/>
      <c r="T939" s="46" t="s">
        <v>7757</v>
      </c>
      <c r="U939" s="46" t="s">
        <v>7758</v>
      </c>
      <c r="V939" s="46" t="s">
        <v>7757</v>
      </c>
      <c r="W939" s="78" t="s">
        <v>7759</v>
      </c>
      <c r="X939" s="78" t="s">
        <v>117</v>
      </c>
      <c r="Y939" s="78" t="s">
        <v>117</v>
      </c>
      <c r="Z939" s="78" t="s">
        <v>121</v>
      </c>
      <c r="AA939" s="78"/>
      <c r="AB939" s="78">
        <v>8.0</v>
      </c>
      <c r="AC939" s="78" t="s">
        <v>121</v>
      </c>
      <c r="AD939" s="78"/>
      <c r="AE939" s="78" t="s">
        <v>117</v>
      </c>
      <c r="AF939" s="78" t="s">
        <v>7760</v>
      </c>
      <c r="AG939" s="78" t="s">
        <v>117</v>
      </c>
      <c r="AH939" s="78" t="s">
        <v>7760</v>
      </c>
      <c r="AI939" s="78" t="s">
        <v>121</v>
      </c>
      <c r="AJ939" s="78" t="s">
        <v>117</v>
      </c>
      <c r="AK939" s="78" t="s">
        <v>121</v>
      </c>
      <c r="AL939" s="78" t="s">
        <v>122</v>
      </c>
      <c r="AM939" s="78" t="s">
        <v>123</v>
      </c>
      <c r="AN939" s="78" t="s">
        <v>117</v>
      </c>
      <c r="AO939" s="78" t="s">
        <v>7761</v>
      </c>
      <c r="AP939" s="79"/>
      <c r="AQ939" s="78"/>
      <c r="AR939" s="78"/>
      <c r="AS939" s="78"/>
      <c r="AT939" s="78" t="s">
        <v>117</v>
      </c>
      <c r="AU939" s="78"/>
      <c r="AV939" s="78" t="s">
        <v>117</v>
      </c>
      <c r="AW939" s="78"/>
      <c r="AX939" s="79"/>
      <c r="AY939" s="79"/>
      <c r="AZ939" s="79"/>
      <c r="BA939" s="79"/>
      <c r="BB939" s="79"/>
      <c r="BC939" s="80"/>
    </row>
    <row r="940" ht="15.75" customHeight="1">
      <c r="A940" s="46" t="s">
        <v>7762</v>
      </c>
      <c r="B940" s="78"/>
      <c r="C940" s="78">
        <v>44.0</v>
      </c>
      <c r="D940" s="78" t="s">
        <v>523</v>
      </c>
      <c r="E940" s="78" t="s">
        <v>535</v>
      </c>
      <c r="F940" s="78" t="str">
        <f t="shared" si="2"/>
        <v>Anovuyo Jama</v>
      </c>
      <c r="G940" s="78" t="s">
        <v>1849</v>
      </c>
      <c r="H940" s="78" t="s">
        <v>7763</v>
      </c>
      <c r="I940" s="78" t="s">
        <v>111</v>
      </c>
      <c r="J940" s="78" t="s">
        <v>172</v>
      </c>
      <c r="K940" s="83" t="s">
        <v>7764</v>
      </c>
      <c r="L940" s="78" t="s">
        <v>538</v>
      </c>
      <c r="M940" s="78" t="s">
        <v>246</v>
      </c>
      <c r="N940" s="78" t="s">
        <v>42</v>
      </c>
      <c r="O940" s="78" t="s">
        <v>175</v>
      </c>
      <c r="P940" s="78"/>
      <c r="Q940" s="78" t="s">
        <v>44</v>
      </c>
      <c r="R940" s="78" t="s">
        <v>121</v>
      </c>
      <c r="S940" s="46"/>
      <c r="T940" s="46" t="s">
        <v>7765</v>
      </c>
      <c r="U940" s="46"/>
      <c r="V940" s="46" t="s">
        <v>7766</v>
      </c>
      <c r="W940" s="78" t="s">
        <v>7767</v>
      </c>
      <c r="X940" s="78" t="s">
        <v>117</v>
      </c>
      <c r="Y940" s="78" t="s">
        <v>117</v>
      </c>
      <c r="Z940" s="78" t="s">
        <v>117</v>
      </c>
      <c r="AA940" s="78" t="s">
        <v>117</v>
      </c>
      <c r="AB940" s="78">
        <v>8.0</v>
      </c>
      <c r="AC940" s="78" t="s">
        <v>117</v>
      </c>
      <c r="AD940" s="78" t="s">
        <v>220</v>
      </c>
      <c r="AE940" s="78" t="s">
        <v>121</v>
      </c>
      <c r="AF940" s="78" t="s">
        <v>122</v>
      </c>
      <c r="AG940" s="78" t="s">
        <v>117</v>
      </c>
      <c r="AH940" s="78" t="s">
        <v>2488</v>
      </c>
      <c r="AI940" s="78" t="s">
        <v>117</v>
      </c>
      <c r="AJ940" s="78" t="s">
        <v>117</v>
      </c>
      <c r="AK940" s="78" t="s">
        <v>121</v>
      </c>
      <c r="AL940" s="78" t="s">
        <v>122</v>
      </c>
      <c r="AM940" s="78" t="s">
        <v>138</v>
      </c>
      <c r="AN940" s="78" t="s">
        <v>117</v>
      </c>
      <c r="AO940" s="78" t="s">
        <v>24</v>
      </c>
      <c r="AP940" s="79"/>
      <c r="AQ940" s="78" t="s">
        <v>125</v>
      </c>
      <c r="AR940" s="78" t="s">
        <v>404</v>
      </c>
      <c r="AS940" s="78" t="s">
        <v>192</v>
      </c>
      <c r="AT940" s="78" t="s">
        <v>117</v>
      </c>
      <c r="AU940" s="78" t="s">
        <v>117</v>
      </c>
      <c r="AV940" s="78" t="s">
        <v>117</v>
      </c>
      <c r="AW940" s="78"/>
      <c r="AX940" s="79"/>
      <c r="AY940" s="79"/>
      <c r="AZ940" s="79"/>
      <c r="BA940" s="79"/>
      <c r="BB940" s="79"/>
      <c r="BC940" s="80"/>
    </row>
    <row r="941" ht="15.75" customHeight="1">
      <c r="A941" s="46" t="s">
        <v>7768</v>
      </c>
      <c r="B941" s="78"/>
      <c r="C941" s="78">
        <v>39.0</v>
      </c>
      <c r="D941" s="78" t="s">
        <v>7769</v>
      </c>
      <c r="E941" s="78" t="s">
        <v>7770</v>
      </c>
      <c r="F941" s="78" t="str">
        <f t="shared" si="2"/>
        <v>Onele Khente</v>
      </c>
      <c r="G941" s="78" t="s">
        <v>1849</v>
      </c>
      <c r="H941" s="78" t="s">
        <v>7771</v>
      </c>
      <c r="I941" s="78" t="s">
        <v>111</v>
      </c>
      <c r="J941" s="78" t="s">
        <v>7772</v>
      </c>
      <c r="K941" s="83" t="s">
        <v>7773</v>
      </c>
      <c r="L941" s="78" t="s">
        <v>538</v>
      </c>
      <c r="M941" s="78" t="s">
        <v>246</v>
      </c>
      <c r="N941" s="78" t="s">
        <v>42</v>
      </c>
      <c r="O941" s="78" t="s">
        <v>1398</v>
      </c>
      <c r="P941" s="78"/>
      <c r="Q941" s="78" t="s">
        <v>44</v>
      </c>
      <c r="R941" s="78" t="s">
        <v>121</v>
      </c>
      <c r="S941" s="46"/>
      <c r="T941" s="46" t="s">
        <v>7774</v>
      </c>
      <c r="U941" s="46"/>
      <c r="V941" s="46" t="s">
        <v>7775</v>
      </c>
      <c r="W941" s="78" t="s">
        <v>7776</v>
      </c>
      <c r="X941" s="78" t="s">
        <v>117</v>
      </c>
      <c r="Y941" s="78" t="s">
        <v>117</v>
      </c>
      <c r="Z941" s="78" t="s">
        <v>117</v>
      </c>
      <c r="AA941" s="78" t="s">
        <v>117</v>
      </c>
      <c r="AB941" s="78">
        <v>3.0</v>
      </c>
      <c r="AC941" s="78" t="s">
        <v>121</v>
      </c>
      <c r="AD941" s="78" t="s">
        <v>122</v>
      </c>
      <c r="AE941" s="78" t="s">
        <v>121</v>
      </c>
      <c r="AF941" s="78" t="s">
        <v>122</v>
      </c>
      <c r="AG941" s="78" t="s">
        <v>121</v>
      </c>
      <c r="AH941" s="78" t="s">
        <v>122</v>
      </c>
      <c r="AI941" s="78" t="s">
        <v>117</v>
      </c>
      <c r="AJ941" s="78" t="s">
        <v>117</v>
      </c>
      <c r="AK941" s="78" t="s">
        <v>117</v>
      </c>
      <c r="AL941" s="78" t="s">
        <v>137</v>
      </c>
      <c r="AM941" s="78" t="s">
        <v>221</v>
      </c>
      <c r="AN941" s="78" t="s">
        <v>117</v>
      </c>
      <c r="AO941" s="78" t="s">
        <v>7777</v>
      </c>
      <c r="AP941" s="79"/>
      <c r="AQ941" s="78" t="s">
        <v>156</v>
      </c>
      <c r="AR941" s="78" t="s">
        <v>404</v>
      </c>
      <c r="AS941" s="78" t="s">
        <v>237</v>
      </c>
      <c r="AT941" s="78" t="s">
        <v>117</v>
      </c>
      <c r="AU941" s="78" t="s">
        <v>117</v>
      </c>
      <c r="AV941" s="78" t="s">
        <v>117</v>
      </c>
      <c r="AW941" s="78"/>
      <c r="AX941" s="79"/>
      <c r="AY941" s="79"/>
      <c r="AZ941" s="79"/>
      <c r="BA941" s="79"/>
      <c r="BB941" s="79"/>
      <c r="BC941" s="80"/>
    </row>
    <row r="942" ht="15.75" customHeight="1">
      <c r="A942" s="46" t="s">
        <v>7778</v>
      </c>
      <c r="B942" s="78"/>
      <c r="C942" s="78">
        <v>39.0</v>
      </c>
      <c r="D942" s="78" t="s">
        <v>2827</v>
      </c>
      <c r="E942" s="78" t="s">
        <v>2842</v>
      </c>
      <c r="F942" s="78" t="str">
        <f t="shared" si="2"/>
        <v>Sibulele Mhlom</v>
      </c>
      <c r="G942" s="78" t="s">
        <v>1849</v>
      </c>
      <c r="H942" s="78" t="s">
        <v>7779</v>
      </c>
      <c r="I942" s="78" t="s">
        <v>163</v>
      </c>
      <c r="J942" s="78" t="s">
        <v>2845</v>
      </c>
      <c r="K942" s="83" t="s">
        <v>7780</v>
      </c>
      <c r="L942" s="78" t="s">
        <v>538</v>
      </c>
      <c r="M942" s="78" t="s">
        <v>246</v>
      </c>
      <c r="N942" s="78" t="s">
        <v>42</v>
      </c>
      <c r="O942" s="78" t="s">
        <v>175</v>
      </c>
      <c r="P942" s="78"/>
      <c r="Q942" s="78" t="s">
        <v>44</v>
      </c>
      <c r="R942" s="78" t="s">
        <v>121</v>
      </c>
      <c r="S942" s="46"/>
      <c r="T942" s="46" t="s">
        <v>7781</v>
      </c>
      <c r="V942" s="46" t="s">
        <v>7782</v>
      </c>
      <c r="W942" s="78" t="s">
        <v>7783</v>
      </c>
      <c r="X942" s="78" t="s">
        <v>117</v>
      </c>
      <c r="Y942" s="78" t="s">
        <v>117</v>
      </c>
      <c r="Z942" s="78" t="s">
        <v>117</v>
      </c>
      <c r="AA942" s="78" t="s">
        <v>121</v>
      </c>
      <c r="AB942" s="78">
        <v>4.0</v>
      </c>
      <c r="AC942" s="78" t="s">
        <v>121</v>
      </c>
      <c r="AD942" s="78" t="s">
        <v>122</v>
      </c>
      <c r="AE942" s="78" t="s">
        <v>121</v>
      </c>
      <c r="AF942" s="78" t="s">
        <v>122</v>
      </c>
      <c r="AG942" s="78" t="s">
        <v>121</v>
      </c>
      <c r="AH942" s="78" t="s">
        <v>122</v>
      </c>
      <c r="AI942" s="78" t="s">
        <v>117</v>
      </c>
      <c r="AJ942" s="78" t="s">
        <v>121</v>
      </c>
      <c r="AK942" s="78" t="s">
        <v>117</v>
      </c>
      <c r="AL942" s="78" t="s">
        <v>137</v>
      </c>
      <c r="AM942" s="78" t="s">
        <v>138</v>
      </c>
      <c r="AN942" s="78" t="s">
        <v>117</v>
      </c>
      <c r="AO942" s="78" t="s">
        <v>7784</v>
      </c>
      <c r="AP942" s="79"/>
      <c r="AQ942" s="78" t="s">
        <v>7785</v>
      </c>
      <c r="AR942" s="78"/>
      <c r="AS942" s="78"/>
      <c r="AT942" s="78" t="s">
        <v>117</v>
      </c>
      <c r="AU942" s="78" t="s">
        <v>117</v>
      </c>
      <c r="AV942" s="78" t="s">
        <v>117</v>
      </c>
      <c r="AW942" s="78"/>
      <c r="AX942" s="79"/>
      <c r="AY942" s="79"/>
      <c r="AZ942" s="79"/>
      <c r="BA942" s="79"/>
      <c r="BB942" s="79"/>
      <c r="BC942" s="80"/>
    </row>
    <row r="943" ht="15.75" customHeight="1">
      <c r="A943" s="46" t="s">
        <v>7786</v>
      </c>
      <c r="B943" s="78"/>
      <c r="C943" s="78">
        <v>35.0</v>
      </c>
      <c r="D943" s="78" t="s">
        <v>7787</v>
      </c>
      <c r="E943" s="78" t="s">
        <v>7788</v>
      </c>
      <c r="F943" s="78" t="str">
        <f t="shared" si="2"/>
        <v>Tshidiso Nkonzo</v>
      </c>
      <c r="G943" s="78" t="s">
        <v>1849</v>
      </c>
      <c r="H943" s="78" t="s">
        <v>7789</v>
      </c>
      <c r="I943" s="78" t="s">
        <v>163</v>
      </c>
      <c r="J943" s="78" t="s">
        <v>1798</v>
      </c>
      <c r="K943" s="83" t="s">
        <v>7790</v>
      </c>
      <c r="L943" s="78" t="s">
        <v>538</v>
      </c>
      <c r="M943" s="78" t="s">
        <v>246</v>
      </c>
      <c r="N943" s="78" t="s">
        <v>42</v>
      </c>
      <c r="O943" s="78" t="s">
        <v>1398</v>
      </c>
      <c r="P943" s="78"/>
      <c r="Q943" s="78" t="s">
        <v>44</v>
      </c>
      <c r="R943" s="78" t="s">
        <v>121</v>
      </c>
      <c r="S943" s="46"/>
      <c r="T943" s="46" t="s">
        <v>7791</v>
      </c>
      <c r="U943" s="46"/>
      <c r="V943" s="46" t="s">
        <v>7792</v>
      </c>
      <c r="W943" s="78" t="s">
        <v>7793</v>
      </c>
      <c r="X943" s="78" t="s">
        <v>121</v>
      </c>
      <c r="Y943" s="78" t="s">
        <v>117</v>
      </c>
      <c r="Z943" s="78" t="s">
        <v>121</v>
      </c>
      <c r="AA943" s="78" t="s">
        <v>121</v>
      </c>
      <c r="AB943" s="78">
        <v>5.0</v>
      </c>
      <c r="AC943" s="78" t="s">
        <v>121</v>
      </c>
      <c r="AD943" s="78" t="s">
        <v>122</v>
      </c>
      <c r="AE943" s="78" t="s">
        <v>121</v>
      </c>
      <c r="AF943" s="78" t="s">
        <v>122</v>
      </c>
      <c r="AG943" s="78" t="s">
        <v>121</v>
      </c>
      <c r="AH943" s="78" t="s">
        <v>122</v>
      </c>
      <c r="AI943" s="78" t="s">
        <v>121</v>
      </c>
      <c r="AJ943" s="78" t="s">
        <v>117</v>
      </c>
      <c r="AK943" s="78" t="s">
        <v>121</v>
      </c>
      <c r="AL943" s="78" t="s">
        <v>122</v>
      </c>
      <c r="AM943" s="78" t="s">
        <v>138</v>
      </c>
      <c r="AN943" s="78" t="s">
        <v>121</v>
      </c>
      <c r="AO943" s="79"/>
      <c r="AP943" s="79"/>
      <c r="AQ943" s="78" t="s">
        <v>997</v>
      </c>
      <c r="AR943" s="78" t="s">
        <v>406</v>
      </c>
      <c r="AS943" s="78" t="s">
        <v>7794</v>
      </c>
      <c r="AT943" s="78" t="s">
        <v>117</v>
      </c>
      <c r="AU943" s="78" t="s">
        <v>117</v>
      </c>
      <c r="AV943" s="78" t="s">
        <v>117</v>
      </c>
      <c r="AW943" s="78"/>
      <c r="AX943" s="79"/>
      <c r="AY943" s="79"/>
      <c r="AZ943" s="79"/>
      <c r="BA943" s="79"/>
      <c r="BB943" s="79"/>
      <c r="BC943" s="80"/>
    </row>
    <row r="944" ht="15.75" customHeight="1">
      <c r="A944" s="46" t="s">
        <v>7795</v>
      </c>
      <c r="B944" s="78"/>
      <c r="C944" s="78">
        <v>37.0</v>
      </c>
      <c r="D944" s="78" t="s">
        <v>7796</v>
      </c>
      <c r="E944" s="78" t="s">
        <v>160</v>
      </c>
      <c r="F944" s="78" t="str">
        <f t="shared" si="2"/>
        <v>Agcobille Karabo  Vani</v>
      </c>
      <c r="G944" s="78" t="s">
        <v>1849</v>
      </c>
      <c r="H944" s="78" t="s">
        <v>7797</v>
      </c>
      <c r="I944" s="78" t="s">
        <v>163</v>
      </c>
      <c r="J944" s="81">
        <v>39300.0</v>
      </c>
      <c r="K944" s="46"/>
      <c r="L944" s="78" t="s">
        <v>164</v>
      </c>
      <c r="M944" s="78" t="s">
        <v>165</v>
      </c>
      <c r="N944" s="78" t="s">
        <v>42</v>
      </c>
      <c r="O944" s="78" t="s">
        <v>519</v>
      </c>
      <c r="P944" s="78"/>
      <c r="Q944" s="78" t="s">
        <v>50</v>
      </c>
      <c r="R944" s="78" t="s">
        <v>121</v>
      </c>
      <c r="S944" s="46"/>
      <c r="T944" s="46" t="s">
        <v>7798</v>
      </c>
      <c r="U944" s="46" t="s">
        <v>7798</v>
      </c>
      <c r="V944" s="46" t="s">
        <v>7799</v>
      </c>
      <c r="W944" s="78" t="s">
        <v>7800</v>
      </c>
      <c r="X944" s="78" t="s">
        <v>117</v>
      </c>
      <c r="Y944" s="78" t="s">
        <v>121</v>
      </c>
      <c r="Z944" s="78" t="s">
        <v>121</v>
      </c>
      <c r="AA944" s="78" t="s">
        <v>121</v>
      </c>
      <c r="AB944" s="78">
        <v>5.0</v>
      </c>
      <c r="AC944" s="78" t="s">
        <v>121</v>
      </c>
      <c r="AD944" s="78"/>
      <c r="AE944" s="78" t="s">
        <v>121</v>
      </c>
      <c r="AF944" s="78"/>
      <c r="AG944" s="78" t="s">
        <v>117</v>
      </c>
      <c r="AH944" s="78" t="s">
        <v>7801</v>
      </c>
      <c r="AI944" s="78" t="s">
        <v>117</v>
      </c>
      <c r="AJ944" s="78" t="s">
        <v>121</v>
      </c>
      <c r="AK944" s="78" t="s">
        <v>121</v>
      </c>
      <c r="AL944" s="78"/>
      <c r="AM944" s="78" t="s">
        <v>123</v>
      </c>
      <c r="AN944" s="78" t="s">
        <v>121</v>
      </c>
      <c r="AO944" s="79"/>
      <c r="AP944" s="79"/>
      <c r="AQ944" s="78"/>
      <c r="AR944" s="78"/>
      <c r="AS944" s="78"/>
      <c r="AT944" s="78" t="s">
        <v>117</v>
      </c>
      <c r="AU944" s="78"/>
      <c r="AV944" s="78" t="s">
        <v>121</v>
      </c>
      <c r="AW944" s="78"/>
      <c r="AX944" s="79"/>
      <c r="AY944" s="79"/>
      <c r="AZ944" s="79"/>
      <c r="BA944" s="79"/>
      <c r="BB944" s="79"/>
      <c r="BC944" s="80"/>
    </row>
    <row r="945" ht="15.75" customHeight="1">
      <c r="A945" s="46" t="s">
        <v>7802</v>
      </c>
      <c r="B945" s="78"/>
      <c r="C945" s="78">
        <v>38.0</v>
      </c>
      <c r="D945" s="78" t="s">
        <v>504</v>
      </c>
      <c r="E945" s="78" t="s">
        <v>7803</v>
      </c>
      <c r="F945" s="78" t="str">
        <f t="shared" si="2"/>
        <v>Anganathi Ntaka</v>
      </c>
      <c r="G945" s="78" t="s">
        <v>1849</v>
      </c>
      <c r="H945" s="78" t="s">
        <v>7804</v>
      </c>
      <c r="I945" s="78" t="s">
        <v>163</v>
      </c>
      <c r="J945" s="78" t="s">
        <v>2681</v>
      </c>
      <c r="K945" s="83" t="s">
        <v>7805</v>
      </c>
      <c r="L945" s="78" t="s">
        <v>538</v>
      </c>
      <c r="M945" s="78" t="s">
        <v>246</v>
      </c>
      <c r="N945" s="78" t="s">
        <v>42</v>
      </c>
      <c r="O945" s="78" t="s">
        <v>1398</v>
      </c>
      <c r="P945" s="78"/>
      <c r="Q945" s="78" t="s">
        <v>44</v>
      </c>
      <c r="R945" s="78" t="s">
        <v>121</v>
      </c>
      <c r="S945" s="46"/>
      <c r="T945" s="46" t="s">
        <v>7806</v>
      </c>
      <c r="U945" s="46" t="s">
        <v>7807</v>
      </c>
      <c r="V945" s="46" t="s">
        <v>7808</v>
      </c>
      <c r="W945" s="78" t="s">
        <v>7809</v>
      </c>
      <c r="X945" s="78" t="s">
        <v>117</v>
      </c>
      <c r="Y945" s="78" t="s">
        <v>117</v>
      </c>
      <c r="Z945" s="78" t="s">
        <v>117</v>
      </c>
      <c r="AA945" s="78" t="s">
        <v>117</v>
      </c>
      <c r="AB945" s="78">
        <v>5.0</v>
      </c>
      <c r="AC945" s="78" t="s">
        <v>121</v>
      </c>
      <c r="AD945" s="78" t="s">
        <v>122</v>
      </c>
      <c r="AE945" s="78" t="s">
        <v>117</v>
      </c>
      <c r="AF945" s="78" t="s">
        <v>7810</v>
      </c>
      <c r="AG945" s="78" t="s">
        <v>121</v>
      </c>
      <c r="AH945" s="78" t="s">
        <v>122</v>
      </c>
      <c r="AI945" s="78" t="s">
        <v>121</v>
      </c>
      <c r="AJ945" s="78" t="s">
        <v>117</v>
      </c>
      <c r="AK945" s="78" t="s">
        <v>117</v>
      </c>
      <c r="AL945" s="78" t="s">
        <v>137</v>
      </c>
      <c r="AM945" s="78" t="s">
        <v>138</v>
      </c>
      <c r="AN945" s="78" t="s">
        <v>117</v>
      </c>
      <c r="AO945" s="78" t="s">
        <v>7811</v>
      </c>
      <c r="AP945" s="79"/>
      <c r="AQ945" s="78" t="s">
        <v>406</v>
      </c>
      <c r="AR945" s="78" t="s">
        <v>237</v>
      </c>
      <c r="AS945" s="78" t="s">
        <v>404</v>
      </c>
      <c r="AT945" s="78" t="s">
        <v>117</v>
      </c>
      <c r="AU945" s="78" t="s">
        <v>117</v>
      </c>
      <c r="AV945" s="78" t="s">
        <v>117</v>
      </c>
      <c r="AW945" s="78"/>
      <c r="AX945" s="79"/>
      <c r="AY945" s="79"/>
      <c r="AZ945" s="79"/>
      <c r="BA945" s="79"/>
      <c r="BB945" s="79"/>
      <c r="BC945" s="80"/>
    </row>
    <row r="946" ht="15.75" customHeight="1">
      <c r="A946" s="46" t="s">
        <v>7812</v>
      </c>
      <c r="B946" s="78"/>
      <c r="C946" s="78">
        <v>37.0</v>
      </c>
      <c r="D946" s="78" t="s">
        <v>1589</v>
      </c>
      <c r="E946" s="78" t="s">
        <v>7813</v>
      </c>
      <c r="F946" s="78" t="str">
        <f t="shared" si="2"/>
        <v>Kwanga Sandi</v>
      </c>
      <c r="G946" s="78" t="s">
        <v>1849</v>
      </c>
      <c r="H946" s="78" t="s">
        <v>7814</v>
      </c>
      <c r="I946" s="78" t="s">
        <v>163</v>
      </c>
      <c r="J946" s="81">
        <v>38875.0</v>
      </c>
      <c r="K946" s="83" t="s">
        <v>7815</v>
      </c>
      <c r="L946" s="78" t="s">
        <v>538</v>
      </c>
      <c r="M946" s="78" t="s">
        <v>246</v>
      </c>
      <c r="N946" s="78" t="s">
        <v>42</v>
      </c>
      <c r="O946" s="78" t="s">
        <v>566</v>
      </c>
      <c r="P946" s="78"/>
      <c r="Q946" s="78" t="s">
        <v>44</v>
      </c>
      <c r="R946" s="78" t="s">
        <v>121</v>
      </c>
      <c r="S946" s="46"/>
      <c r="T946" s="46" t="s">
        <v>7816</v>
      </c>
      <c r="U946" s="46"/>
      <c r="V946" s="46" t="s">
        <v>7817</v>
      </c>
      <c r="W946" s="78" t="s">
        <v>7818</v>
      </c>
      <c r="X946" s="78" t="s">
        <v>117</v>
      </c>
      <c r="Y946" s="78" t="s">
        <v>117</v>
      </c>
      <c r="Z946" s="78" t="s">
        <v>121</v>
      </c>
      <c r="AA946" s="78" t="s">
        <v>121</v>
      </c>
      <c r="AB946" s="78">
        <v>6.0</v>
      </c>
      <c r="AC946" s="78" t="s">
        <v>121</v>
      </c>
      <c r="AD946" s="78" t="s">
        <v>122</v>
      </c>
      <c r="AE946" s="78" t="s">
        <v>121</v>
      </c>
      <c r="AF946" s="78" t="s">
        <v>122</v>
      </c>
      <c r="AG946" s="78" t="s">
        <v>121</v>
      </c>
      <c r="AH946" s="78" t="s">
        <v>122</v>
      </c>
      <c r="AI946" s="78" t="s">
        <v>121</v>
      </c>
      <c r="AJ946" s="78" t="s">
        <v>121</v>
      </c>
      <c r="AK946" s="78" t="s">
        <v>117</v>
      </c>
      <c r="AL946" s="78" t="s">
        <v>137</v>
      </c>
      <c r="AM946" s="78" t="s">
        <v>138</v>
      </c>
      <c r="AN946" s="78" t="s">
        <v>121</v>
      </c>
      <c r="AO946" s="79"/>
      <c r="AP946" s="79"/>
      <c r="AQ946" s="78" t="s">
        <v>805</v>
      </c>
      <c r="AR946" s="78" t="s">
        <v>125</v>
      </c>
      <c r="AS946" s="78" t="s">
        <v>237</v>
      </c>
      <c r="AT946" s="78" t="s">
        <v>117</v>
      </c>
      <c r="AU946" s="78" t="s">
        <v>117</v>
      </c>
      <c r="AV946" s="78" t="s">
        <v>117</v>
      </c>
      <c r="AW946" s="78"/>
      <c r="AX946" s="79"/>
      <c r="AY946" s="79"/>
      <c r="AZ946" s="79"/>
      <c r="BA946" s="79"/>
      <c r="BB946" s="79"/>
      <c r="BC946" s="80"/>
    </row>
    <row r="947" ht="15.75" customHeight="1">
      <c r="A947" s="46" t="s">
        <v>7819</v>
      </c>
      <c r="B947" s="78"/>
      <c r="C947" s="78">
        <v>36.0</v>
      </c>
      <c r="D947" s="78" t="s">
        <v>7820</v>
      </c>
      <c r="E947" s="78" t="s">
        <v>7821</v>
      </c>
      <c r="F947" s="78" t="str">
        <f t="shared" si="2"/>
        <v>Kungawakhe Mihle Wendi</v>
      </c>
      <c r="G947" s="78" t="s">
        <v>1849</v>
      </c>
      <c r="H947" s="78" t="s">
        <v>7822</v>
      </c>
      <c r="I947" s="78" t="s">
        <v>111</v>
      </c>
      <c r="J947" s="78" t="s">
        <v>7823</v>
      </c>
      <c r="K947" s="83" t="s">
        <v>7824</v>
      </c>
      <c r="L947" s="78" t="s">
        <v>538</v>
      </c>
      <c r="M947" s="78" t="s">
        <v>246</v>
      </c>
      <c r="N947" s="78" t="s">
        <v>42</v>
      </c>
      <c r="O947" s="78" t="s">
        <v>1398</v>
      </c>
      <c r="P947" s="78"/>
      <c r="Q947" s="78" t="s">
        <v>44</v>
      </c>
      <c r="R947" s="78" t="s">
        <v>121</v>
      </c>
      <c r="S947" s="46"/>
      <c r="T947" s="46" t="s">
        <v>7825</v>
      </c>
      <c r="U947" s="46"/>
      <c r="V947" s="46" t="s">
        <v>7826</v>
      </c>
      <c r="W947" s="78" t="s">
        <v>7827</v>
      </c>
      <c r="X947" s="78" t="s">
        <v>117</v>
      </c>
      <c r="Y947" s="78" t="s">
        <v>117</v>
      </c>
      <c r="Z947" s="78" t="s">
        <v>117</v>
      </c>
      <c r="AA947" s="78" t="s">
        <v>117</v>
      </c>
      <c r="AB947" s="78">
        <v>6.0</v>
      </c>
      <c r="AC947" s="78" t="s">
        <v>117</v>
      </c>
      <c r="AD947" s="78" t="s">
        <v>7828</v>
      </c>
      <c r="AE947" s="78" t="s">
        <v>117</v>
      </c>
      <c r="AF947" s="78" t="s">
        <v>7829</v>
      </c>
      <c r="AG947" s="78" t="s">
        <v>121</v>
      </c>
      <c r="AH947" s="78" t="s">
        <v>122</v>
      </c>
      <c r="AI947" s="78" t="s">
        <v>117</v>
      </c>
      <c r="AJ947" s="78" t="s">
        <v>117</v>
      </c>
      <c r="AK947" s="78" t="s">
        <v>117</v>
      </c>
      <c r="AL947" s="78" t="s">
        <v>137</v>
      </c>
      <c r="AM947" s="78" t="s">
        <v>138</v>
      </c>
      <c r="AN947" s="78" t="s">
        <v>117</v>
      </c>
      <c r="AO947" s="78" t="s">
        <v>7830</v>
      </c>
      <c r="AP947" s="79"/>
      <c r="AQ947" s="78" t="s">
        <v>404</v>
      </c>
      <c r="AR947" s="78" t="s">
        <v>406</v>
      </c>
      <c r="AS947" s="78" t="s">
        <v>237</v>
      </c>
      <c r="AT947" s="78" t="s">
        <v>117</v>
      </c>
      <c r="AU947" s="78" t="s">
        <v>117</v>
      </c>
      <c r="AV947" s="78" t="s">
        <v>117</v>
      </c>
      <c r="AW947" s="78"/>
      <c r="AX947" s="79"/>
      <c r="AY947" s="79"/>
      <c r="AZ947" s="79"/>
      <c r="BA947" s="79"/>
      <c r="BB947" s="79"/>
      <c r="BC947" s="80"/>
    </row>
    <row r="948" ht="15.75" customHeight="1">
      <c r="A948" s="46" t="s">
        <v>7831</v>
      </c>
      <c r="B948" s="78"/>
      <c r="C948" s="78">
        <v>38.0</v>
      </c>
      <c r="D948" s="78" t="s">
        <v>6487</v>
      </c>
      <c r="E948" s="78" t="s">
        <v>7832</v>
      </c>
      <c r="F948" s="78" t="str">
        <f t="shared" si="2"/>
        <v>Shaun Twetwa</v>
      </c>
      <c r="G948" s="78" t="s">
        <v>1849</v>
      </c>
      <c r="H948" s="78" t="s">
        <v>7833</v>
      </c>
      <c r="I948" s="78" t="s">
        <v>163</v>
      </c>
      <c r="J948" s="78" t="s">
        <v>7316</v>
      </c>
      <c r="K948" s="46"/>
      <c r="L948" s="78" t="s">
        <v>7834</v>
      </c>
      <c r="M948" s="78" t="s">
        <v>769</v>
      </c>
      <c r="N948" s="78" t="s">
        <v>3</v>
      </c>
      <c r="O948" s="78" t="s">
        <v>7835</v>
      </c>
      <c r="P948" s="78"/>
      <c r="Q948" s="78" t="s">
        <v>44</v>
      </c>
      <c r="R948" s="78"/>
      <c r="S948" s="46"/>
      <c r="T948" s="83" t="s">
        <v>7836</v>
      </c>
      <c r="U948" s="46"/>
      <c r="V948" s="46"/>
      <c r="W948" s="78" t="s">
        <v>7837</v>
      </c>
      <c r="X948" s="78" t="s">
        <v>117</v>
      </c>
      <c r="Y948" s="78" t="s">
        <v>117</v>
      </c>
      <c r="Z948" s="78" t="s">
        <v>121</v>
      </c>
      <c r="AA948" s="78" t="s">
        <v>121</v>
      </c>
      <c r="AB948" s="78">
        <v>4.0</v>
      </c>
      <c r="AC948" s="78" t="s">
        <v>121</v>
      </c>
      <c r="AD948" s="78"/>
      <c r="AE948" s="78" t="s">
        <v>121</v>
      </c>
      <c r="AF948" s="78"/>
      <c r="AG948" s="78" t="s">
        <v>121</v>
      </c>
      <c r="AH948" s="78"/>
      <c r="AI948" s="78" t="s">
        <v>121</v>
      </c>
      <c r="AJ948" s="78" t="s">
        <v>121</v>
      </c>
      <c r="AK948" s="78" t="s">
        <v>121</v>
      </c>
      <c r="AL948" s="78" t="s">
        <v>122</v>
      </c>
      <c r="AM948" s="78" t="s">
        <v>138</v>
      </c>
      <c r="AN948" s="78" t="s">
        <v>117</v>
      </c>
      <c r="AO948" s="78" t="s">
        <v>23</v>
      </c>
      <c r="AP948" s="79"/>
      <c r="AQ948" s="78"/>
      <c r="AR948" s="78"/>
      <c r="AS948" s="78"/>
      <c r="AT948" s="78" t="s">
        <v>117</v>
      </c>
      <c r="AU948" s="78" t="s">
        <v>117</v>
      </c>
      <c r="AV948" s="78" t="s">
        <v>117</v>
      </c>
      <c r="AW948" s="78"/>
      <c r="AX948" s="79"/>
      <c r="AY948" s="79"/>
      <c r="AZ948" s="79"/>
      <c r="BA948" s="79"/>
      <c r="BB948" s="79"/>
      <c r="BC948" s="80"/>
    </row>
    <row r="949" ht="15.75" customHeight="1">
      <c r="A949" s="46" t="s">
        <v>7838</v>
      </c>
      <c r="B949" s="78"/>
      <c r="C949" s="78">
        <v>34.0</v>
      </c>
      <c r="D949" s="78" t="s">
        <v>7839</v>
      </c>
      <c r="E949" s="78" t="s">
        <v>7840</v>
      </c>
      <c r="F949" s="78" t="str">
        <f t="shared" si="2"/>
        <v>Likhona  Rasonti</v>
      </c>
      <c r="G949" s="78" t="s">
        <v>1849</v>
      </c>
      <c r="H949" s="78" t="s">
        <v>7841</v>
      </c>
      <c r="I949" s="78" t="s">
        <v>163</v>
      </c>
      <c r="J949" s="82"/>
      <c r="K949" s="46" t="s">
        <v>7842</v>
      </c>
      <c r="L949" s="78" t="s">
        <v>837</v>
      </c>
      <c r="M949" s="78" t="s">
        <v>838</v>
      </c>
      <c r="N949" s="78" t="s">
        <v>42</v>
      </c>
      <c r="O949" s="78" t="s">
        <v>134</v>
      </c>
      <c r="P949" s="78"/>
      <c r="Q949" s="78" t="s">
        <v>50</v>
      </c>
      <c r="R949" s="78" t="s">
        <v>121</v>
      </c>
      <c r="S949" s="46"/>
      <c r="T949" s="46" t="s">
        <v>7843</v>
      </c>
      <c r="U949" s="46" t="s">
        <v>7843</v>
      </c>
      <c r="V949" s="46" t="s">
        <v>7844</v>
      </c>
      <c r="W949" s="78" t="s">
        <v>7845</v>
      </c>
      <c r="X949" s="78" t="s">
        <v>117</v>
      </c>
      <c r="Y949" s="78" t="s">
        <v>117</v>
      </c>
      <c r="Z949" s="78" t="s">
        <v>117</v>
      </c>
      <c r="AA949" s="78" t="s">
        <v>121</v>
      </c>
      <c r="AB949" s="78">
        <v>4.0</v>
      </c>
      <c r="AC949" s="78" t="s">
        <v>121</v>
      </c>
      <c r="AD949" s="78"/>
      <c r="AE949" s="78" t="s">
        <v>117</v>
      </c>
      <c r="AF949" s="78"/>
      <c r="AG949" s="78" t="s">
        <v>121</v>
      </c>
      <c r="AH949" s="78"/>
      <c r="AI949" s="78" t="s">
        <v>117</v>
      </c>
      <c r="AJ949" s="78" t="s">
        <v>117</v>
      </c>
      <c r="AK949" s="78" t="s">
        <v>117</v>
      </c>
      <c r="AL949" s="78" t="s">
        <v>137</v>
      </c>
      <c r="AM949" s="78" t="s">
        <v>138</v>
      </c>
      <c r="AN949" s="78" t="s">
        <v>117</v>
      </c>
      <c r="AO949" s="78" t="s">
        <v>7846</v>
      </c>
      <c r="AP949" s="79"/>
      <c r="AQ949" s="78" t="s">
        <v>7847</v>
      </c>
      <c r="AR949" s="78" t="s">
        <v>7848</v>
      </c>
      <c r="AS949" s="78" t="s">
        <v>7849</v>
      </c>
      <c r="AT949" s="78" t="s">
        <v>117</v>
      </c>
      <c r="AU949" s="78"/>
      <c r="AV949" s="78" t="s">
        <v>117</v>
      </c>
      <c r="AW949" s="78"/>
      <c r="AX949" s="79"/>
      <c r="AY949" s="79"/>
      <c r="AZ949" s="79"/>
      <c r="BA949" s="79"/>
      <c r="BB949" s="79"/>
      <c r="BC949" s="80"/>
    </row>
    <row r="950" ht="15.75" customHeight="1">
      <c r="A950" s="46" t="s">
        <v>7850</v>
      </c>
      <c r="B950" s="78"/>
      <c r="C950" s="78">
        <v>35.0</v>
      </c>
      <c r="D950" s="78" t="s">
        <v>7851</v>
      </c>
      <c r="E950" s="78" t="s">
        <v>7852</v>
      </c>
      <c r="F950" s="78" t="str">
        <f t="shared" si="2"/>
        <v>Ayakha Mhlontlo</v>
      </c>
      <c r="G950" s="78" t="s">
        <v>1849</v>
      </c>
      <c r="H950" s="78" t="s">
        <v>7853</v>
      </c>
      <c r="I950" s="78" t="s">
        <v>163</v>
      </c>
      <c r="J950" s="78" t="s">
        <v>7854</v>
      </c>
      <c r="K950" s="46" t="s">
        <v>7855</v>
      </c>
      <c r="L950" s="78" t="s">
        <v>837</v>
      </c>
      <c r="M950" s="78" t="s">
        <v>838</v>
      </c>
      <c r="N950" s="78" t="s">
        <v>42</v>
      </c>
      <c r="O950" s="78" t="s">
        <v>207</v>
      </c>
      <c r="P950" s="78"/>
      <c r="Q950" s="78" t="s">
        <v>50</v>
      </c>
      <c r="R950" s="78" t="s">
        <v>121</v>
      </c>
      <c r="S950" s="46"/>
      <c r="T950" s="46" t="s">
        <v>7856</v>
      </c>
      <c r="U950" s="46" t="s">
        <v>7856</v>
      </c>
      <c r="V950" s="46" t="s">
        <v>7857</v>
      </c>
      <c r="W950" s="78" t="s">
        <v>7858</v>
      </c>
      <c r="X950" s="78" t="s">
        <v>117</v>
      </c>
      <c r="Y950" s="78" t="s">
        <v>117</v>
      </c>
      <c r="Z950" s="78" t="s">
        <v>117</v>
      </c>
      <c r="AA950" s="78" t="s">
        <v>117</v>
      </c>
      <c r="AB950" s="78">
        <v>7.0</v>
      </c>
      <c r="AC950" s="78" t="s">
        <v>117</v>
      </c>
      <c r="AD950" s="78"/>
      <c r="AE950" s="78" t="s">
        <v>117</v>
      </c>
      <c r="AF950" s="78"/>
      <c r="AG950" s="78" t="s">
        <v>121</v>
      </c>
      <c r="AH950" s="78"/>
      <c r="AI950" s="78" t="s">
        <v>117</v>
      </c>
      <c r="AJ950" s="78" t="s">
        <v>117</v>
      </c>
      <c r="AK950" s="78" t="s">
        <v>121</v>
      </c>
      <c r="AL950" s="78"/>
      <c r="AM950" s="78" t="s">
        <v>221</v>
      </c>
      <c r="AN950" s="78" t="s">
        <v>117</v>
      </c>
      <c r="AO950" s="78" t="s">
        <v>7859</v>
      </c>
      <c r="AP950" s="79"/>
      <c r="AQ950" s="78" t="s">
        <v>7860</v>
      </c>
      <c r="AR950" s="78" t="s">
        <v>7861</v>
      </c>
      <c r="AS950" s="78"/>
      <c r="AT950" s="78" t="s">
        <v>117</v>
      </c>
      <c r="AU950" s="78"/>
      <c r="AV950" s="78" t="s">
        <v>117</v>
      </c>
      <c r="AW950" s="78"/>
      <c r="AX950" s="79"/>
      <c r="AY950" s="79"/>
      <c r="AZ950" s="79"/>
      <c r="BA950" s="79"/>
      <c r="BB950" s="79"/>
      <c r="BC950" s="80"/>
    </row>
    <row r="951" ht="15.75" customHeight="1">
      <c r="A951" s="46" t="s">
        <v>7862</v>
      </c>
      <c r="B951" s="78"/>
      <c r="C951" s="78">
        <v>32.0</v>
      </c>
      <c r="D951" s="78" t="s">
        <v>7863</v>
      </c>
      <c r="E951" s="78" t="s">
        <v>856</v>
      </c>
      <c r="F951" s="78" t="str">
        <f t="shared" si="2"/>
        <v>Ayola  Ngqokoto</v>
      </c>
      <c r="G951" s="78" t="s">
        <v>1849</v>
      </c>
      <c r="H951" s="78" t="s">
        <v>7864</v>
      </c>
      <c r="I951" s="78" t="s">
        <v>111</v>
      </c>
      <c r="J951" s="78" t="s">
        <v>7865</v>
      </c>
      <c r="K951" s="46" t="s">
        <v>7866</v>
      </c>
      <c r="L951" s="78" t="s">
        <v>837</v>
      </c>
      <c r="M951" s="78" t="s">
        <v>838</v>
      </c>
      <c r="N951" s="78" t="s">
        <v>42</v>
      </c>
      <c r="O951" s="78" t="s">
        <v>175</v>
      </c>
      <c r="P951" s="78"/>
      <c r="Q951" s="78" t="s">
        <v>50</v>
      </c>
      <c r="R951" s="78" t="s">
        <v>121</v>
      </c>
      <c r="S951" s="46"/>
      <c r="T951" s="46" t="s">
        <v>7867</v>
      </c>
      <c r="U951" s="46" t="s">
        <v>7867</v>
      </c>
      <c r="V951" s="46" t="s">
        <v>7868</v>
      </c>
      <c r="W951" s="78" t="s">
        <v>7869</v>
      </c>
      <c r="X951" s="78" t="s">
        <v>117</v>
      </c>
      <c r="Y951" s="78" t="s">
        <v>117</v>
      </c>
      <c r="Z951" s="78" t="s">
        <v>117</v>
      </c>
      <c r="AA951" s="78" t="s">
        <v>121</v>
      </c>
      <c r="AB951" s="78">
        <v>4.0</v>
      </c>
      <c r="AC951" s="78" t="s">
        <v>121</v>
      </c>
      <c r="AD951" s="78"/>
      <c r="AE951" s="78" t="s">
        <v>121</v>
      </c>
      <c r="AF951" s="78"/>
      <c r="AG951" s="78" t="s">
        <v>121</v>
      </c>
      <c r="AH951" s="78"/>
      <c r="AI951" s="78" t="s">
        <v>121</v>
      </c>
      <c r="AJ951" s="78" t="s">
        <v>121</v>
      </c>
      <c r="AK951" s="78" t="s">
        <v>121</v>
      </c>
      <c r="AL951" s="78" t="s">
        <v>122</v>
      </c>
      <c r="AM951" s="78" t="s">
        <v>138</v>
      </c>
      <c r="AN951" s="78" t="s">
        <v>117</v>
      </c>
      <c r="AO951" s="78" t="s">
        <v>3797</v>
      </c>
      <c r="AP951" s="79"/>
      <c r="AQ951" s="78" t="s">
        <v>404</v>
      </c>
      <c r="AR951" s="78" t="s">
        <v>406</v>
      </c>
      <c r="AS951" s="78" t="s">
        <v>7870</v>
      </c>
      <c r="AT951" s="78" t="s">
        <v>117</v>
      </c>
      <c r="AU951" s="78"/>
      <c r="AV951" s="78" t="s">
        <v>117</v>
      </c>
      <c r="AW951" s="78"/>
      <c r="AX951" s="79"/>
      <c r="AY951" s="79"/>
      <c r="AZ951" s="79"/>
      <c r="BA951" s="79"/>
      <c r="BB951" s="79"/>
      <c r="BC951" s="80"/>
    </row>
    <row r="952" ht="15.75" customHeight="1">
      <c r="A952" s="46" t="s">
        <v>7871</v>
      </c>
      <c r="B952" s="78"/>
      <c r="C952" s="78">
        <v>35.0</v>
      </c>
      <c r="D952" s="78" t="s">
        <v>7872</v>
      </c>
      <c r="E952" s="78" t="s">
        <v>7873</v>
      </c>
      <c r="F952" s="78" t="str">
        <f t="shared" si="2"/>
        <v>Musa  Qokoqa</v>
      </c>
      <c r="G952" s="78" t="s">
        <v>1849</v>
      </c>
      <c r="H952" s="78" t="s">
        <v>7874</v>
      </c>
      <c r="I952" s="78" t="s">
        <v>163</v>
      </c>
      <c r="J952" s="81">
        <v>39122.0</v>
      </c>
      <c r="K952" s="46" t="s">
        <v>7875</v>
      </c>
      <c r="L952" s="78" t="s">
        <v>837</v>
      </c>
      <c r="M952" s="78" t="s">
        <v>838</v>
      </c>
      <c r="N952" s="78" t="s">
        <v>42</v>
      </c>
      <c r="O952" s="78" t="s">
        <v>175</v>
      </c>
      <c r="P952" s="78"/>
      <c r="Q952" s="78" t="s">
        <v>50</v>
      </c>
      <c r="R952" s="78" t="s">
        <v>121</v>
      </c>
      <c r="S952" s="46"/>
      <c r="T952" s="46" t="s">
        <v>7876</v>
      </c>
      <c r="U952" s="46" t="s">
        <v>7876</v>
      </c>
      <c r="V952" s="46" t="s">
        <v>7877</v>
      </c>
      <c r="W952" s="78" t="s">
        <v>7878</v>
      </c>
      <c r="X952" s="78" t="s">
        <v>117</v>
      </c>
      <c r="Y952" s="78" t="s">
        <v>117</v>
      </c>
      <c r="Z952" s="78" t="s">
        <v>117</v>
      </c>
      <c r="AA952" s="78" t="s">
        <v>117</v>
      </c>
      <c r="AB952" s="78">
        <v>5.0</v>
      </c>
      <c r="AC952" s="78" t="s">
        <v>121</v>
      </c>
      <c r="AD952" s="78"/>
      <c r="AE952" s="78" t="s">
        <v>117</v>
      </c>
      <c r="AF952" s="78"/>
      <c r="AG952" s="78" t="s">
        <v>121</v>
      </c>
      <c r="AH952" s="78"/>
      <c r="AI952" s="78" t="s">
        <v>117</v>
      </c>
      <c r="AJ952" s="78" t="s">
        <v>117</v>
      </c>
      <c r="AK952" s="78" t="s">
        <v>117</v>
      </c>
      <c r="AL952" s="78" t="s">
        <v>137</v>
      </c>
      <c r="AM952" s="78" t="s">
        <v>221</v>
      </c>
      <c r="AN952" s="78" t="s">
        <v>117</v>
      </c>
      <c r="AO952" s="78" t="s">
        <v>7879</v>
      </c>
      <c r="AP952" s="79"/>
      <c r="AQ952" s="78" t="s">
        <v>431</v>
      </c>
      <c r="AR952" s="78" t="s">
        <v>7848</v>
      </c>
      <c r="AS952" s="78" t="s">
        <v>404</v>
      </c>
      <c r="AT952" s="78" t="s">
        <v>117</v>
      </c>
      <c r="AU952" s="78"/>
      <c r="AV952" s="78" t="s">
        <v>117</v>
      </c>
      <c r="AW952" s="78"/>
      <c r="AX952" s="79"/>
      <c r="AY952" s="79"/>
      <c r="AZ952" s="79"/>
      <c r="BA952" s="79"/>
      <c r="BB952" s="79"/>
      <c r="BC952" s="80"/>
    </row>
    <row r="953" ht="15.75" customHeight="1">
      <c r="A953" s="46" t="s">
        <v>7880</v>
      </c>
      <c r="B953" s="78"/>
      <c r="C953" s="78">
        <v>45.0</v>
      </c>
      <c r="D953" s="78" t="s">
        <v>833</v>
      </c>
      <c r="E953" s="78" t="s">
        <v>834</v>
      </c>
      <c r="F953" s="78" t="str">
        <f t="shared" si="2"/>
        <v>Ayabulela Xokelele</v>
      </c>
      <c r="G953" s="78" t="s">
        <v>1849</v>
      </c>
      <c r="H953" s="78" t="s">
        <v>7881</v>
      </c>
      <c r="I953" s="78" t="s">
        <v>163</v>
      </c>
      <c r="J953" s="81">
        <v>39295.0</v>
      </c>
      <c r="K953" s="46" t="s">
        <v>7882</v>
      </c>
      <c r="L953" s="78" t="s">
        <v>837</v>
      </c>
      <c r="M953" s="78" t="s">
        <v>838</v>
      </c>
      <c r="N953" s="78" t="s">
        <v>42</v>
      </c>
      <c r="O953" s="78" t="s">
        <v>400</v>
      </c>
      <c r="P953" s="78"/>
      <c r="Q953" s="78" t="s">
        <v>50</v>
      </c>
      <c r="R953" s="78" t="s">
        <v>121</v>
      </c>
      <c r="S953" s="46"/>
      <c r="T953" s="46" t="s">
        <v>7883</v>
      </c>
      <c r="U953" s="46" t="s">
        <v>7883</v>
      </c>
      <c r="V953" s="46" t="s">
        <v>7884</v>
      </c>
      <c r="W953" s="78" t="s">
        <v>7885</v>
      </c>
      <c r="X953" s="78" t="s">
        <v>117</v>
      </c>
      <c r="Y953" s="78" t="s">
        <v>117</v>
      </c>
      <c r="Z953" s="78" t="s">
        <v>121</v>
      </c>
      <c r="AA953" s="78" t="s">
        <v>117</v>
      </c>
      <c r="AB953" s="78">
        <v>4.0</v>
      </c>
      <c r="AC953" s="78" t="s">
        <v>121</v>
      </c>
      <c r="AD953" s="78"/>
      <c r="AE953" s="78" t="s">
        <v>121</v>
      </c>
      <c r="AF953" s="78"/>
      <c r="AG953" s="78" t="s">
        <v>121</v>
      </c>
      <c r="AH953" s="78"/>
      <c r="AI953" s="78" t="s">
        <v>121</v>
      </c>
      <c r="AJ953" s="78" t="s">
        <v>117</v>
      </c>
      <c r="AK953" s="78" t="s">
        <v>121</v>
      </c>
      <c r="AL953" s="78"/>
      <c r="AM953" s="78" t="s">
        <v>138</v>
      </c>
      <c r="AN953" s="78" t="s">
        <v>117</v>
      </c>
      <c r="AO953" s="78" t="s">
        <v>7886</v>
      </c>
      <c r="AP953" s="79"/>
      <c r="AQ953" s="78" t="s">
        <v>1094</v>
      </c>
      <c r="AR953" s="78" t="s">
        <v>7887</v>
      </c>
      <c r="AS953" s="78" t="s">
        <v>404</v>
      </c>
      <c r="AT953" s="78" t="s">
        <v>117</v>
      </c>
      <c r="AU953" s="78"/>
      <c r="AV953" s="78" t="s">
        <v>117</v>
      </c>
      <c r="AW953" s="78"/>
      <c r="AX953" s="79"/>
      <c r="AY953" s="79"/>
      <c r="AZ953" s="79"/>
      <c r="BA953" s="79"/>
      <c r="BB953" s="79"/>
      <c r="BC953" s="80"/>
    </row>
    <row r="954" ht="15.75" customHeight="1">
      <c r="A954" s="46" t="s">
        <v>7888</v>
      </c>
      <c r="B954" s="78"/>
      <c r="C954" s="78">
        <v>37.0</v>
      </c>
      <c r="D954" s="78" t="s">
        <v>7839</v>
      </c>
      <c r="E954" s="78" t="s">
        <v>1942</v>
      </c>
      <c r="F954" s="78" t="str">
        <f t="shared" si="2"/>
        <v>Likhona  Dyani</v>
      </c>
      <c r="G954" s="78" t="s">
        <v>1849</v>
      </c>
      <c r="H954" s="78" t="s">
        <v>7889</v>
      </c>
      <c r="I954" s="78" t="s">
        <v>111</v>
      </c>
      <c r="J954" s="81"/>
      <c r="K954" s="46" t="s">
        <v>7890</v>
      </c>
      <c r="L954" s="78" t="s">
        <v>257</v>
      </c>
      <c r="M954" s="78" t="s">
        <v>115</v>
      </c>
      <c r="N954" s="78" t="s">
        <v>3</v>
      </c>
      <c r="O954" s="78" t="s">
        <v>362</v>
      </c>
      <c r="P954" s="78"/>
      <c r="Q954" s="78" t="s">
        <v>50</v>
      </c>
      <c r="R954" s="78" t="s">
        <v>121</v>
      </c>
      <c r="S954" s="46"/>
      <c r="T954" s="46" t="s">
        <v>7891</v>
      </c>
      <c r="U954" s="46" t="s">
        <v>7891</v>
      </c>
      <c r="V954" s="46" t="s">
        <v>7892</v>
      </c>
      <c r="W954" s="78" t="s">
        <v>7893</v>
      </c>
      <c r="X954" s="78" t="s">
        <v>121</v>
      </c>
      <c r="Y954" s="78" t="s">
        <v>121</v>
      </c>
      <c r="Z954" s="78" t="s">
        <v>121</v>
      </c>
      <c r="AA954" s="78" t="s">
        <v>121</v>
      </c>
      <c r="AB954" s="78">
        <v>5.0</v>
      </c>
      <c r="AC954" s="78"/>
      <c r="AD954" s="78"/>
      <c r="AE954" s="78"/>
      <c r="AF954" s="78"/>
      <c r="AG954" s="78" t="s">
        <v>117</v>
      </c>
      <c r="AH954" s="78" t="s">
        <v>7894</v>
      </c>
      <c r="AI954" s="78"/>
      <c r="AJ954" s="78"/>
      <c r="AK954" s="78"/>
      <c r="AL954" s="78"/>
      <c r="AM954" s="78" t="s">
        <v>123</v>
      </c>
      <c r="AN954" s="78" t="s">
        <v>117</v>
      </c>
      <c r="AO954" s="78" t="s">
        <v>23</v>
      </c>
      <c r="AP954" s="79"/>
      <c r="AQ954" s="78"/>
      <c r="AR954" s="78"/>
      <c r="AS954" s="78"/>
      <c r="AT954" s="78" t="s">
        <v>117</v>
      </c>
      <c r="AU954" s="78"/>
      <c r="AV954" s="78" t="s">
        <v>117</v>
      </c>
      <c r="AW954" s="78"/>
      <c r="AX954" s="79"/>
      <c r="AY954" s="79"/>
      <c r="AZ954" s="79"/>
      <c r="BA954" s="79"/>
      <c r="BB954" s="79"/>
      <c r="BC954" s="80"/>
    </row>
    <row r="955" ht="15.75" customHeight="1">
      <c r="A955" s="46" t="s">
        <v>7895</v>
      </c>
      <c r="B955" s="78"/>
      <c r="C955" s="78">
        <v>36.0</v>
      </c>
      <c r="D955" s="78" t="s">
        <v>7896</v>
      </c>
      <c r="E955" s="78" t="s">
        <v>1342</v>
      </c>
      <c r="F955" s="78" t="str">
        <f t="shared" si="2"/>
        <v>Anelisa  Klaas</v>
      </c>
      <c r="G955" s="78" t="s">
        <v>1849</v>
      </c>
      <c r="H955" s="78" t="s">
        <v>7897</v>
      </c>
      <c r="I955" s="78" t="s">
        <v>111</v>
      </c>
      <c r="J955" s="81">
        <v>39539.0</v>
      </c>
      <c r="K955" s="46" t="s">
        <v>7898</v>
      </c>
      <c r="L955" s="78" t="s">
        <v>257</v>
      </c>
      <c r="M955" s="78" t="s">
        <v>115</v>
      </c>
      <c r="N955" s="78" t="s">
        <v>3</v>
      </c>
      <c r="O955" s="78" t="s">
        <v>207</v>
      </c>
      <c r="P955" s="78"/>
      <c r="Q955" s="78" t="s">
        <v>50</v>
      </c>
      <c r="R955" s="78" t="s">
        <v>121</v>
      </c>
      <c r="S955" s="46"/>
      <c r="T955" s="46" t="s">
        <v>7899</v>
      </c>
      <c r="U955" s="46" t="s">
        <v>7900</v>
      </c>
      <c r="V955" s="46" t="s">
        <v>7901</v>
      </c>
      <c r="W955" s="78" t="s">
        <v>7902</v>
      </c>
      <c r="X955" s="78" t="s">
        <v>121</v>
      </c>
      <c r="Y955" s="78"/>
      <c r="Z955" s="78"/>
      <c r="AA955" s="78"/>
      <c r="AB955" s="78">
        <v>7.0</v>
      </c>
      <c r="AC955" s="78" t="s">
        <v>117</v>
      </c>
      <c r="AD955" s="78" t="s">
        <v>884</v>
      </c>
      <c r="AE955" s="78"/>
      <c r="AF955" s="78"/>
      <c r="AG955" s="78" t="s">
        <v>117</v>
      </c>
      <c r="AH955" s="78"/>
      <c r="AI955" s="78"/>
      <c r="AJ955" s="78"/>
      <c r="AK955" s="78" t="s">
        <v>117</v>
      </c>
      <c r="AL955" s="78" t="s">
        <v>122</v>
      </c>
      <c r="AM955" s="78" t="s">
        <v>138</v>
      </c>
      <c r="AN955" s="78" t="s">
        <v>117</v>
      </c>
      <c r="AO955" s="78" t="s">
        <v>7903</v>
      </c>
      <c r="AP955" s="79"/>
      <c r="AQ955" s="78"/>
      <c r="AR955" s="78"/>
      <c r="AS955" s="78"/>
      <c r="AT955" s="78" t="s">
        <v>117</v>
      </c>
      <c r="AU955" s="78"/>
      <c r="AV955" s="78" t="s">
        <v>117</v>
      </c>
      <c r="AW955" s="78"/>
      <c r="AX955" s="79"/>
      <c r="AY955" s="79"/>
      <c r="AZ955" s="79"/>
      <c r="BA955" s="79"/>
      <c r="BB955" s="79"/>
      <c r="BC955" s="80"/>
    </row>
    <row r="956" ht="15.75" customHeight="1">
      <c r="A956" s="46" t="s">
        <v>7904</v>
      </c>
      <c r="B956" s="78"/>
      <c r="C956" s="78">
        <v>36.0</v>
      </c>
      <c r="D956" s="78" t="s">
        <v>1203</v>
      </c>
      <c r="E956" s="78" t="s">
        <v>7905</v>
      </c>
      <c r="F956" s="78" t="str">
        <f t="shared" si="2"/>
        <v>Hlumile Kondlo</v>
      </c>
      <c r="G956" s="78" t="s">
        <v>1849</v>
      </c>
      <c r="H956" s="78" t="s">
        <v>7906</v>
      </c>
      <c r="I956" s="78" t="s">
        <v>163</v>
      </c>
      <c r="J956" s="78" t="s">
        <v>7907</v>
      </c>
      <c r="K956" s="46" t="s">
        <v>7908</v>
      </c>
      <c r="L956" s="78" t="s">
        <v>257</v>
      </c>
      <c r="M956" s="78" t="s">
        <v>115</v>
      </c>
      <c r="N956" s="78" t="s">
        <v>3</v>
      </c>
      <c r="O956" s="78" t="s">
        <v>175</v>
      </c>
      <c r="P956" s="78"/>
      <c r="Q956" s="78" t="s">
        <v>50</v>
      </c>
      <c r="R956" s="78" t="s">
        <v>121</v>
      </c>
      <c r="S956" s="46"/>
      <c r="T956" s="46" t="s">
        <v>7909</v>
      </c>
      <c r="U956" s="46"/>
      <c r="V956" s="46" t="s">
        <v>7910</v>
      </c>
      <c r="W956" s="78" t="s">
        <v>7911</v>
      </c>
      <c r="X956" s="78" t="s">
        <v>117</v>
      </c>
      <c r="Y956" s="78" t="s">
        <v>117</v>
      </c>
      <c r="Z956" s="78" t="s">
        <v>117</v>
      </c>
      <c r="AA956" s="78" t="s">
        <v>121</v>
      </c>
      <c r="AB956" s="78">
        <v>2.0</v>
      </c>
      <c r="AC956" s="78" t="s">
        <v>117</v>
      </c>
      <c r="AD956" s="78" t="s">
        <v>220</v>
      </c>
      <c r="AE956" s="78"/>
      <c r="AF956" s="78"/>
      <c r="AG956" s="78"/>
      <c r="AH956" s="78"/>
      <c r="AI956" s="78" t="s">
        <v>117</v>
      </c>
      <c r="AJ956" s="78" t="s">
        <v>117</v>
      </c>
      <c r="AK956" s="78" t="s">
        <v>121</v>
      </c>
      <c r="AL956" s="78"/>
      <c r="AM956" s="78" t="s">
        <v>123</v>
      </c>
      <c r="AN956" s="78" t="s">
        <v>117</v>
      </c>
      <c r="AO956" s="78" t="s">
        <v>7912</v>
      </c>
      <c r="AP956" s="79"/>
      <c r="AQ956" s="78"/>
      <c r="AR956" s="78"/>
      <c r="AS956" s="78"/>
      <c r="AT956" s="78" t="s">
        <v>117</v>
      </c>
      <c r="AU956" s="78"/>
      <c r="AV956" s="78" t="s">
        <v>117</v>
      </c>
      <c r="AW956" s="78"/>
      <c r="AX956" s="79"/>
      <c r="AY956" s="79"/>
      <c r="AZ956" s="79"/>
      <c r="BA956" s="79"/>
      <c r="BB956" s="79"/>
      <c r="BC956" s="80"/>
    </row>
    <row r="957" ht="15.75" customHeight="1">
      <c r="A957" s="46" t="s">
        <v>7913</v>
      </c>
      <c r="B957" s="78"/>
      <c r="C957" s="78">
        <v>37.0</v>
      </c>
      <c r="D957" s="78" t="s">
        <v>7914</v>
      </c>
      <c r="E957" s="78" t="s">
        <v>7915</v>
      </c>
      <c r="F957" s="78" t="str">
        <f t="shared" si="2"/>
        <v>Lihlombe Kwitshi</v>
      </c>
      <c r="G957" s="78" t="s">
        <v>1849</v>
      </c>
      <c r="H957" s="78" t="s">
        <v>7916</v>
      </c>
      <c r="I957" s="78" t="s">
        <v>163</v>
      </c>
      <c r="J957" s="81">
        <v>38545.0</v>
      </c>
      <c r="K957" s="46" t="s">
        <v>7917</v>
      </c>
      <c r="L957" s="78" t="s">
        <v>257</v>
      </c>
      <c r="M957" s="78" t="s">
        <v>115</v>
      </c>
      <c r="N957" s="78" t="s">
        <v>3</v>
      </c>
      <c r="O957" s="78" t="s">
        <v>175</v>
      </c>
      <c r="P957" s="78"/>
      <c r="Q957" s="78" t="s">
        <v>50</v>
      </c>
      <c r="R957" s="78" t="s">
        <v>121</v>
      </c>
      <c r="S957" s="46"/>
      <c r="T957" s="46" t="s">
        <v>7918</v>
      </c>
      <c r="U957" s="46"/>
      <c r="V957" s="46" t="s">
        <v>7919</v>
      </c>
      <c r="W957" s="78" t="s">
        <v>7920</v>
      </c>
      <c r="X957" s="78" t="s">
        <v>117</v>
      </c>
      <c r="Y957" s="78" t="s">
        <v>121</v>
      </c>
      <c r="Z957" s="78" t="s">
        <v>117</v>
      </c>
      <c r="AA957" s="78" t="s">
        <v>121</v>
      </c>
      <c r="AB957" s="78">
        <v>7.0</v>
      </c>
      <c r="AC957" s="78" t="s">
        <v>117</v>
      </c>
      <c r="AD957" s="78" t="s">
        <v>7921</v>
      </c>
      <c r="AE957" s="78"/>
      <c r="AF957" s="78"/>
      <c r="AG957" s="78" t="s">
        <v>117</v>
      </c>
      <c r="AH957" s="78" t="s">
        <v>2326</v>
      </c>
      <c r="AI957" s="78" t="s">
        <v>121</v>
      </c>
      <c r="AJ957" s="78"/>
      <c r="AK957" s="78" t="s">
        <v>121</v>
      </c>
      <c r="AL957" s="78" t="s">
        <v>122</v>
      </c>
      <c r="AM957" s="78" t="s">
        <v>138</v>
      </c>
      <c r="AN957" s="78" t="s">
        <v>117</v>
      </c>
      <c r="AO957" s="78" t="s">
        <v>7922</v>
      </c>
      <c r="AP957" s="79"/>
      <c r="AQ957" s="78"/>
      <c r="AR957" s="78"/>
      <c r="AS957" s="78"/>
      <c r="AT957" s="78" t="s">
        <v>117</v>
      </c>
      <c r="AU957" s="78"/>
      <c r="AV957" s="78" t="s">
        <v>117</v>
      </c>
      <c r="AW957" s="78"/>
      <c r="AX957" s="79"/>
      <c r="AY957" s="79"/>
      <c r="AZ957" s="79"/>
      <c r="BA957" s="79"/>
      <c r="BB957" s="79"/>
      <c r="BC957" s="80"/>
    </row>
    <row r="958" ht="15.75" customHeight="1">
      <c r="A958" s="46" t="s">
        <v>7923</v>
      </c>
      <c r="B958" s="78"/>
      <c r="C958" s="78">
        <v>37.0</v>
      </c>
      <c r="D958" s="78" t="s">
        <v>7924</v>
      </c>
      <c r="E958" s="78" t="s">
        <v>7925</v>
      </c>
      <c r="F958" s="78" t="str">
        <f t="shared" si="2"/>
        <v>Sange  Mafongosi</v>
      </c>
      <c r="G958" s="78" t="s">
        <v>1849</v>
      </c>
      <c r="H958" s="78" t="s">
        <v>7926</v>
      </c>
      <c r="I958" s="78" t="s">
        <v>111</v>
      </c>
      <c r="J958" s="81">
        <v>39275.0</v>
      </c>
      <c r="K958" s="46" t="s">
        <v>7927</v>
      </c>
      <c r="L958" s="78" t="s">
        <v>257</v>
      </c>
      <c r="M958" s="78" t="s">
        <v>115</v>
      </c>
      <c r="N958" s="78" t="s">
        <v>3</v>
      </c>
      <c r="O958" s="78" t="s">
        <v>134</v>
      </c>
      <c r="P958" s="78"/>
      <c r="Q958" s="78" t="s">
        <v>50</v>
      </c>
      <c r="R958" s="78" t="s">
        <v>121</v>
      </c>
      <c r="S958" s="46"/>
      <c r="T958" s="46" t="s">
        <v>7928</v>
      </c>
      <c r="U958" s="46"/>
      <c r="V958" s="46" t="s">
        <v>7929</v>
      </c>
      <c r="W958" s="78" t="s">
        <v>7930</v>
      </c>
      <c r="X958" s="78" t="s">
        <v>121</v>
      </c>
      <c r="Y958" s="78" t="s">
        <v>117</v>
      </c>
      <c r="Z958" s="78" t="s">
        <v>121</v>
      </c>
      <c r="AA958" s="78" t="s">
        <v>121</v>
      </c>
      <c r="AB958" s="78">
        <v>7.0</v>
      </c>
      <c r="AC958" s="78" t="s">
        <v>121</v>
      </c>
      <c r="AD958" s="78"/>
      <c r="AE958" s="78" t="s">
        <v>121</v>
      </c>
      <c r="AF958" s="78"/>
      <c r="AG958" s="78" t="s">
        <v>117</v>
      </c>
      <c r="AH958" s="78" t="s">
        <v>7931</v>
      </c>
      <c r="AI958" s="78" t="s">
        <v>121</v>
      </c>
      <c r="AJ958" s="78" t="s">
        <v>121</v>
      </c>
      <c r="AK958" s="78" t="s">
        <v>117</v>
      </c>
      <c r="AL958" s="78" t="s">
        <v>137</v>
      </c>
      <c r="AM958" s="78" t="s">
        <v>138</v>
      </c>
      <c r="AN958" s="78" t="s">
        <v>117</v>
      </c>
      <c r="AO958" s="78" t="s">
        <v>23</v>
      </c>
      <c r="AP958" s="79"/>
      <c r="AQ958" s="78"/>
      <c r="AR958" s="78"/>
      <c r="AS958" s="78"/>
      <c r="AT958" s="78" t="s">
        <v>117</v>
      </c>
      <c r="AU958" s="78"/>
      <c r="AV958" s="78" t="s">
        <v>117</v>
      </c>
      <c r="AW958" s="78"/>
      <c r="AX958" s="79"/>
      <c r="AY958" s="79"/>
      <c r="AZ958" s="79"/>
      <c r="BA958" s="79"/>
      <c r="BB958" s="79"/>
      <c r="BC958" s="80"/>
    </row>
    <row r="959" ht="15.75" customHeight="1">
      <c r="A959" s="46" t="s">
        <v>7932</v>
      </c>
      <c r="B959" s="78"/>
      <c r="C959" s="78">
        <v>36.0</v>
      </c>
      <c r="D959" s="78" t="s">
        <v>7933</v>
      </c>
      <c r="E959" s="78" t="s">
        <v>7934</v>
      </c>
      <c r="F959" s="78" t="str">
        <f t="shared" si="2"/>
        <v>Olwamuthando Makeleni</v>
      </c>
      <c r="G959" s="78" t="s">
        <v>1849</v>
      </c>
      <c r="H959" s="78" t="s">
        <v>7935</v>
      </c>
      <c r="I959" s="78" t="s">
        <v>111</v>
      </c>
      <c r="J959" s="81">
        <v>39393.0</v>
      </c>
      <c r="K959" s="46" t="s">
        <v>7936</v>
      </c>
      <c r="L959" s="78" t="s">
        <v>257</v>
      </c>
      <c r="M959" s="78" t="s">
        <v>115</v>
      </c>
      <c r="N959" s="78" t="s">
        <v>3</v>
      </c>
      <c r="O959" s="78" t="s">
        <v>207</v>
      </c>
      <c r="P959" s="78"/>
      <c r="Q959" s="78" t="s">
        <v>50</v>
      </c>
      <c r="R959" s="78" t="s">
        <v>121</v>
      </c>
      <c r="S959" s="46"/>
      <c r="T959" s="46" t="s">
        <v>7937</v>
      </c>
      <c r="U959" s="46"/>
      <c r="V959" s="46" t="s">
        <v>7938</v>
      </c>
      <c r="W959" s="78" t="s">
        <v>7939</v>
      </c>
      <c r="X959" s="78" t="s">
        <v>117</v>
      </c>
      <c r="Y959" s="78" t="s">
        <v>121</v>
      </c>
      <c r="Z959" s="78" t="s">
        <v>117</v>
      </c>
      <c r="AA959" s="78" t="s">
        <v>121</v>
      </c>
      <c r="AB959" s="78">
        <v>6.0</v>
      </c>
      <c r="AC959" s="78" t="s">
        <v>121</v>
      </c>
      <c r="AD959" s="78"/>
      <c r="AE959" s="78" t="s">
        <v>121</v>
      </c>
      <c r="AF959" s="78"/>
      <c r="AG959" s="78" t="s">
        <v>121</v>
      </c>
      <c r="AH959" s="78"/>
      <c r="AI959" s="78" t="s">
        <v>117</v>
      </c>
      <c r="AJ959" s="78" t="s">
        <v>121</v>
      </c>
      <c r="AK959" s="78" t="s">
        <v>121</v>
      </c>
      <c r="AL959" s="78"/>
      <c r="AM959" s="78" t="s">
        <v>138</v>
      </c>
      <c r="AN959" s="78" t="s">
        <v>117</v>
      </c>
      <c r="AO959" s="78" t="s">
        <v>7940</v>
      </c>
      <c r="AP959" s="79"/>
      <c r="AQ959" s="78"/>
      <c r="AR959" s="78"/>
      <c r="AS959" s="78"/>
      <c r="AT959" s="78" t="s">
        <v>117</v>
      </c>
      <c r="AU959" s="78"/>
      <c r="AV959" s="78" t="s">
        <v>117</v>
      </c>
      <c r="AW959" s="78"/>
      <c r="AX959" s="79"/>
      <c r="AY959" s="79"/>
      <c r="AZ959" s="79"/>
      <c r="BA959" s="79"/>
      <c r="BB959" s="79"/>
      <c r="BC959" s="80"/>
    </row>
    <row r="960" ht="15.75" customHeight="1">
      <c r="A960" s="46" t="s">
        <v>7941</v>
      </c>
      <c r="B960" s="78"/>
      <c r="C960" s="78">
        <v>36.0</v>
      </c>
      <c r="D960" s="78" t="s">
        <v>2150</v>
      </c>
      <c r="E960" s="78" t="s">
        <v>7942</v>
      </c>
      <c r="F960" s="78" t="str">
        <f t="shared" si="2"/>
        <v>Mbalentle Maniselo</v>
      </c>
      <c r="G960" s="78" t="s">
        <v>1849</v>
      </c>
      <c r="H960" s="78" t="s">
        <v>7943</v>
      </c>
      <c r="I960" s="78" t="s">
        <v>111</v>
      </c>
      <c r="J960" s="78" t="s">
        <v>2290</v>
      </c>
      <c r="K960" s="46" t="s">
        <v>7944</v>
      </c>
      <c r="L960" s="78" t="s">
        <v>257</v>
      </c>
      <c r="M960" s="78" t="s">
        <v>115</v>
      </c>
      <c r="N960" s="78" t="s">
        <v>3</v>
      </c>
      <c r="O960" s="78" t="s">
        <v>134</v>
      </c>
      <c r="P960" s="78"/>
      <c r="Q960" s="78" t="s">
        <v>50</v>
      </c>
      <c r="R960" s="78" t="s">
        <v>121</v>
      </c>
      <c r="S960" s="46"/>
      <c r="T960" s="46" t="s">
        <v>7945</v>
      </c>
      <c r="U960" s="46"/>
      <c r="V960" s="46"/>
      <c r="W960" s="78" t="s">
        <v>7946</v>
      </c>
      <c r="X960" s="78" t="s">
        <v>117</v>
      </c>
      <c r="Y960" s="78" t="s">
        <v>121</v>
      </c>
      <c r="Z960" s="78" t="s">
        <v>117</v>
      </c>
      <c r="AA960" s="78"/>
      <c r="AB960" s="78">
        <v>7.0</v>
      </c>
      <c r="AC960" s="78" t="s">
        <v>121</v>
      </c>
      <c r="AD960" s="78"/>
      <c r="AE960" s="78"/>
      <c r="AF960" s="78"/>
      <c r="AG960" s="78" t="s">
        <v>121</v>
      </c>
      <c r="AH960" s="78"/>
      <c r="AI960" s="78" t="s">
        <v>121</v>
      </c>
      <c r="AJ960" s="78" t="s">
        <v>121</v>
      </c>
      <c r="AK960" s="78" t="s">
        <v>121</v>
      </c>
      <c r="AL960" s="78"/>
      <c r="AM960" s="78" t="s">
        <v>138</v>
      </c>
      <c r="AN960" s="78" t="s">
        <v>117</v>
      </c>
      <c r="AO960" s="78" t="s">
        <v>23</v>
      </c>
      <c r="AP960" s="79"/>
      <c r="AQ960" s="78"/>
      <c r="AR960" s="78"/>
      <c r="AS960" s="78"/>
      <c r="AT960" s="78" t="s">
        <v>117</v>
      </c>
      <c r="AU960" s="78"/>
      <c r="AV960" s="78" t="s">
        <v>117</v>
      </c>
      <c r="AW960" s="78"/>
      <c r="AX960" s="79"/>
      <c r="AY960" s="79"/>
      <c r="AZ960" s="79"/>
      <c r="BA960" s="79"/>
      <c r="BB960" s="79"/>
      <c r="BC960" s="80"/>
    </row>
    <row r="961" ht="15.75" customHeight="1">
      <c r="A961" s="46" t="s">
        <v>7947</v>
      </c>
      <c r="B961" s="78"/>
      <c r="C961" s="78">
        <v>36.0</v>
      </c>
      <c r="D961" s="78" t="s">
        <v>7948</v>
      </c>
      <c r="E961" s="78" t="s">
        <v>7949</v>
      </c>
      <c r="F961" s="78" t="str">
        <f t="shared" si="2"/>
        <v>Asisipho Matebese</v>
      </c>
      <c r="G961" s="78" t="s">
        <v>1849</v>
      </c>
      <c r="H961" s="78" t="s">
        <v>7950</v>
      </c>
      <c r="I961" s="78" t="s">
        <v>111</v>
      </c>
      <c r="J961" s="78" t="s">
        <v>2190</v>
      </c>
      <c r="K961" s="46" t="s">
        <v>7951</v>
      </c>
      <c r="L961" s="78" t="s">
        <v>257</v>
      </c>
      <c r="M961" s="78" t="s">
        <v>115</v>
      </c>
      <c r="N961" s="78" t="s">
        <v>3</v>
      </c>
      <c r="O961" s="78" t="s">
        <v>207</v>
      </c>
      <c r="P961" s="78"/>
      <c r="Q961" s="78" t="s">
        <v>50</v>
      </c>
      <c r="R961" s="78" t="s">
        <v>121</v>
      </c>
      <c r="S961" s="46"/>
      <c r="T961" s="46" t="s">
        <v>7952</v>
      </c>
      <c r="U961" s="46" t="s">
        <v>7953</v>
      </c>
      <c r="V961" s="46" t="s">
        <v>7952</v>
      </c>
      <c r="W961" s="78" t="s">
        <v>7954</v>
      </c>
      <c r="X961" s="78" t="s">
        <v>121</v>
      </c>
      <c r="Y961" s="78" t="s">
        <v>117</v>
      </c>
      <c r="Z961" s="78" t="s">
        <v>121</v>
      </c>
      <c r="AA961" s="78" t="s">
        <v>121</v>
      </c>
      <c r="AB961" s="78">
        <v>5.0</v>
      </c>
      <c r="AC961" s="78" t="s">
        <v>121</v>
      </c>
      <c r="AD961" s="78"/>
      <c r="AE961" s="78" t="s">
        <v>121</v>
      </c>
      <c r="AF961" s="78"/>
      <c r="AG961" s="78" t="s">
        <v>121</v>
      </c>
      <c r="AH961" s="78"/>
      <c r="AI961" s="78" t="s">
        <v>121</v>
      </c>
      <c r="AJ961" s="78" t="s">
        <v>121</v>
      </c>
      <c r="AK961" s="78" t="s">
        <v>121</v>
      </c>
      <c r="AL961" s="78" t="s">
        <v>122</v>
      </c>
      <c r="AM961" s="78" t="s">
        <v>138</v>
      </c>
      <c r="AN961" s="78" t="s">
        <v>117</v>
      </c>
      <c r="AO961" s="78" t="s">
        <v>23</v>
      </c>
      <c r="AP961" s="79"/>
      <c r="AQ961" s="78"/>
      <c r="AR961" s="78"/>
      <c r="AS961" s="78"/>
      <c r="AT961" s="78" t="s">
        <v>117</v>
      </c>
      <c r="AU961" s="78"/>
      <c r="AV961" s="78" t="s">
        <v>117</v>
      </c>
      <c r="AW961" s="78"/>
      <c r="AX961" s="79"/>
      <c r="AY961" s="79"/>
      <c r="AZ961" s="79"/>
      <c r="BA961" s="79"/>
      <c r="BB961" s="79"/>
      <c r="BC961" s="80"/>
    </row>
    <row r="962" ht="15.75" customHeight="1">
      <c r="A962" s="46" t="s">
        <v>7955</v>
      </c>
      <c r="B962" s="78"/>
      <c r="C962" s="78">
        <v>38.0</v>
      </c>
      <c r="D962" s="78" t="s">
        <v>7956</v>
      </c>
      <c r="E962" s="78" t="s">
        <v>7957</v>
      </c>
      <c r="F962" s="78" t="str">
        <f t="shared" si="2"/>
        <v>Ntokozo Mavityo</v>
      </c>
      <c r="G962" s="78" t="s">
        <v>1849</v>
      </c>
      <c r="H962" s="78" t="s">
        <v>7958</v>
      </c>
      <c r="I962" s="78" t="s">
        <v>163</v>
      </c>
      <c r="J962" s="78" t="s">
        <v>1280</v>
      </c>
      <c r="K962" s="46" t="s">
        <v>7959</v>
      </c>
      <c r="L962" s="78" t="s">
        <v>257</v>
      </c>
      <c r="M962" s="78" t="s">
        <v>115</v>
      </c>
      <c r="N962" s="78" t="s">
        <v>3</v>
      </c>
      <c r="O962" s="78" t="s">
        <v>362</v>
      </c>
      <c r="P962" s="78"/>
      <c r="Q962" s="78" t="s">
        <v>50</v>
      </c>
      <c r="R962" s="78" t="s">
        <v>121</v>
      </c>
      <c r="S962" s="46"/>
      <c r="T962" s="46" t="s">
        <v>7960</v>
      </c>
      <c r="U962" s="46"/>
      <c r="V962" s="46" t="s">
        <v>7961</v>
      </c>
      <c r="W962" s="78" t="s">
        <v>7962</v>
      </c>
      <c r="X962" s="78" t="s">
        <v>117</v>
      </c>
      <c r="Y962" s="78" t="s">
        <v>117</v>
      </c>
      <c r="Z962" s="78" t="s">
        <v>117</v>
      </c>
      <c r="AA962" s="78" t="s">
        <v>117</v>
      </c>
      <c r="AB962" s="78">
        <v>5.0</v>
      </c>
      <c r="AC962" s="78" t="s">
        <v>121</v>
      </c>
      <c r="AD962" s="78"/>
      <c r="AE962" s="78" t="s">
        <v>121</v>
      </c>
      <c r="AF962" s="78"/>
      <c r="AG962" s="78" t="s">
        <v>121</v>
      </c>
      <c r="AH962" s="78"/>
      <c r="AI962" s="78" t="s">
        <v>117</v>
      </c>
      <c r="AJ962" s="78" t="s">
        <v>117</v>
      </c>
      <c r="AK962" s="78" t="s">
        <v>121</v>
      </c>
      <c r="AL962" s="78" t="s">
        <v>122</v>
      </c>
      <c r="AM962" s="78" t="s">
        <v>221</v>
      </c>
      <c r="AN962" s="78" t="s">
        <v>121</v>
      </c>
      <c r="AO962" s="79"/>
      <c r="AP962" s="79"/>
      <c r="AQ962" s="78"/>
      <c r="AR962" s="78"/>
      <c r="AS962" s="78"/>
      <c r="AT962" s="78" t="s">
        <v>117</v>
      </c>
      <c r="AU962" s="78"/>
      <c r="AV962" s="78" t="s">
        <v>117</v>
      </c>
      <c r="AW962" s="78"/>
      <c r="AX962" s="79"/>
      <c r="AY962" s="79"/>
      <c r="AZ962" s="79"/>
      <c r="BA962" s="79"/>
      <c r="BB962" s="79"/>
      <c r="BC962" s="80"/>
    </row>
    <row r="963" ht="15.75" customHeight="1">
      <c r="A963" s="46" t="s">
        <v>7963</v>
      </c>
      <c r="B963" s="78"/>
      <c r="C963" s="78">
        <v>37.0</v>
      </c>
      <c r="D963" s="78" t="s">
        <v>7964</v>
      </c>
      <c r="E963" s="78" t="s">
        <v>7965</v>
      </c>
      <c r="F963" s="78" t="str">
        <f t="shared" si="2"/>
        <v>Nasiphe  Mboko</v>
      </c>
      <c r="G963" s="78" t="s">
        <v>1849</v>
      </c>
      <c r="H963" s="78" t="s">
        <v>7966</v>
      </c>
      <c r="I963" s="78" t="s">
        <v>111</v>
      </c>
      <c r="J963" s="78" t="s">
        <v>7967</v>
      </c>
      <c r="K963" s="46" t="s">
        <v>7968</v>
      </c>
      <c r="L963" s="78" t="s">
        <v>257</v>
      </c>
      <c r="M963" s="78" t="s">
        <v>115</v>
      </c>
      <c r="N963" s="78" t="s">
        <v>3</v>
      </c>
      <c r="O963" s="78" t="s">
        <v>134</v>
      </c>
      <c r="P963" s="78"/>
      <c r="Q963" s="78" t="s">
        <v>50</v>
      </c>
      <c r="R963" s="78" t="s">
        <v>121</v>
      </c>
      <c r="S963" s="46"/>
      <c r="T963" s="46" t="s">
        <v>7969</v>
      </c>
      <c r="U963" s="46" t="s">
        <v>7970</v>
      </c>
      <c r="V963" s="46" t="s">
        <v>7969</v>
      </c>
      <c r="W963" s="78" t="s">
        <v>7971</v>
      </c>
      <c r="X963" s="78" t="s">
        <v>117</v>
      </c>
      <c r="Y963" s="78" t="s">
        <v>117</v>
      </c>
      <c r="Z963" s="78" t="s">
        <v>121</v>
      </c>
      <c r="AA963" s="78" t="s">
        <v>117</v>
      </c>
      <c r="AB963" s="78">
        <v>4.0</v>
      </c>
      <c r="AC963" s="78" t="s">
        <v>121</v>
      </c>
      <c r="AD963" s="78"/>
      <c r="AE963" s="78" t="s">
        <v>117</v>
      </c>
      <c r="AF963" s="78" t="s">
        <v>7972</v>
      </c>
      <c r="AG963" s="78" t="s">
        <v>121</v>
      </c>
      <c r="AH963" s="78"/>
      <c r="AI963" s="78" t="s">
        <v>121</v>
      </c>
      <c r="AJ963" s="78" t="s">
        <v>117</v>
      </c>
      <c r="AK963" s="78" t="s">
        <v>121</v>
      </c>
      <c r="AL963" s="78" t="s">
        <v>122</v>
      </c>
      <c r="AM963" s="78" t="s">
        <v>138</v>
      </c>
      <c r="AN963" s="78" t="s">
        <v>117</v>
      </c>
      <c r="AO963" s="78" t="s">
        <v>7973</v>
      </c>
      <c r="AP963" s="79"/>
      <c r="AQ963" s="78"/>
      <c r="AR963" s="78"/>
      <c r="AS963" s="78"/>
      <c r="AT963" s="78" t="s">
        <v>117</v>
      </c>
      <c r="AU963" s="78"/>
      <c r="AV963" s="78" t="s">
        <v>117</v>
      </c>
      <c r="AW963" s="78"/>
      <c r="AX963" s="79"/>
      <c r="AY963" s="79"/>
      <c r="AZ963" s="79"/>
      <c r="BA963" s="79"/>
      <c r="BB963" s="79"/>
      <c r="BC963" s="80"/>
    </row>
    <row r="964" ht="15.75" customHeight="1">
      <c r="A964" s="46" t="s">
        <v>7974</v>
      </c>
      <c r="B964" s="78"/>
      <c r="C964" s="78">
        <v>42.0</v>
      </c>
      <c r="D964" s="78" t="s">
        <v>1393</v>
      </c>
      <c r="E964" s="78" t="s">
        <v>7975</v>
      </c>
      <c r="F964" s="78" t="str">
        <f t="shared" si="2"/>
        <v>Iviwe Betele</v>
      </c>
      <c r="G964" s="78" t="s">
        <v>1849</v>
      </c>
      <c r="H964" s="78" t="s">
        <v>7976</v>
      </c>
      <c r="I964" s="78" t="s">
        <v>163</v>
      </c>
      <c r="J964" s="81">
        <v>38995.0</v>
      </c>
      <c r="K964" s="83" t="s">
        <v>7977</v>
      </c>
      <c r="L964" s="78" t="s">
        <v>1112</v>
      </c>
      <c r="M964" s="78" t="s">
        <v>199</v>
      </c>
      <c r="N964" s="78" t="s">
        <v>3</v>
      </c>
      <c r="O964" s="78" t="s">
        <v>1440</v>
      </c>
      <c r="P964" s="78"/>
      <c r="Q964" s="78" t="s">
        <v>44</v>
      </c>
      <c r="R964" s="78" t="s">
        <v>121</v>
      </c>
      <c r="S964" s="46"/>
      <c r="T964" s="83" t="s">
        <v>7978</v>
      </c>
      <c r="U964" s="83" t="s">
        <v>7979</v>
      </c>
      <c r="V964" s="46"/>
      <c r="W964" s="78" t="s">
        <v>7980</v>
      </c>
      <c r="X964" s="78" t="s">
        <v>117</v>
      </c>
      <c r="Y964" s="78" t="s">
        <v>121</v>
      </c>
      <c r="Z964" s="78" t="s">
        <v>117</v>
      </c>
      <c r="AA964" s="78" t="s">
        <v>121</v>
      </c>
      <c r="AB964" s="78">
        <v>7.0</v>
      </c>
      <c r="AC964" s="78" t="s">
        <v>117</v>
      </c>
      <c r="AD964" s="78" t="s">
        <v>7981</v>
      </c>
      <c r="AE964" s="78" t="s">
        <v>121</v>
      </c>
      <c r="AF964" s="78"/>
      <c r="AG964" s="78" t="s">
        <v>117</v>
      </c>
      <c r="AH964" s="78" t="s">
        <v>7982</v>
      </c>
      <c r="AI964" s="78" t="s">
        <v>117</v>
      </c>
      <c r="AJ964" s="78" t="s">
        <v>121</v>
      </c>
      <c r="AK964" s="78" t="s">
        <v>121</v>
      </c>
      <c r="AL964" s="78" t="s">
        <v>122</v>
      </c>
      <c r="AM964" s="78" t="s">
        <v>138</v>
      </c>
      <c r="AN964" s="78" t="s">
        <v>121</v>
      </c>
      <c r="AO964" s="79"/>
      <c r="AP964" s="79"/>
      <c r="AQ964" s="78"/>
      <c r="AR964" s="78"/>
      <c r="AS964" s="78"/>
      <c r="AT964" s="78" t="s">
        <v>117</v>
      </c>
      <c r="AU964" s="78" t="s">
        <v>117</v>
      </c>
      <c r="AV964" s="78" t="s">
        <v>117</v>
      </c>
      <c r="AW964" s="78"/>
      <c r="AX964" s="79"/>
      <c r="AY964" s="79"/>
      <c r="AZ964" s="79"/>
      <c r="BA964" s="79"/>
      <c r="BB964" s="79"/>
      <c r="BC964" s="80"/>
    </row>
    <row r="965" ht="15.75" customHeight="1">
      <c r="A965" s="46" t="s">
        <v>7983</v>
      </c>
      <c r="B965" s="78"/>
      <c r="C965" s="78">
        <v>36.0</v>
      </c>
      <c r="D965" s="78" t="s">
        <v>7984</v>
      </c>
      <c r="E965" s="78" t="s">
        <v>7985</v>
      </c>
      <c r="F965" s="78" t="s">
        <v>7986</v>
      </c>
      <c r="G965" s="78" t="s">
        <v>1849</v>
      </c>
      <c r="H965" s="78" t="s">
        <v>7987</v>
      </c>
      <c r="I965" s="78" t="s">
        <v>163</v>
      </c>
      <c r="J965" s="81">
        <v>38937.0</v>
      </c>
      <c r="K965" s="46" t="s">
        <v>7988</v>
      </c>
      <c r="L965" s="78" t="s">
        <v>257</v>
      </c>
      <c r="M965" s="78" t="s">
        <v>115</v>
      </c>
      <c r="N965" s="78" t="s">
        <v>3</v>
      </c>
      <c r="O965" s="78" t="s">
        <v>1440</v>
      </c>
      <c r="P965" s="78"/>
      <c r="Q965" s="78" t="s">
        <v>50</v>
      </c>
      <c r="R965" s="78" t="s">
        <v>121</v>
      </c>
      <c r="S965" s="46"/>
      <c r="T965" s="46" t="s">
        <v>7989</v>
      </c>
      <c r="U965" s="46"/>
      <c r="V965" s="46" t="s">
        <v>7990</v>
      </c>
      <c r="W965" s="78" t="s">
        <v>7991</v>
      </c>
      <c r="X965" s="78" t="s">
        <v>117</v>
      </c>
      <c r="Y965" s="78" t="s">
        <v>117</v>
      </c>
      <c r="Z965" s="78" t="s">
        <v>117</v>
      </c>
      <c r="AA965" s="78" t="s">
        <v>117</v>
      </c>
      <c r="AB965" s="78">
        <v>4.0</v>
      </c>
      <c r="AC965" s="78" t="s">
        <v>117</v>
      </c>
      <c r="AD965" s="78" t="s">
        <v>7992</v>
      </c>
      <c r="AE965" s="78" t="s">
        <v>117</v>
      </c>
      <c r="AF965" s="78" t="s">
        <v>7993</v>
      </c>
      <c r="AG965" s="78" t="s">
        <v>121</v>
      </c>
      <c r="AH965" s="78"/>
      <c r="AI965" s="78" t="s">
        <v>117</v>
      </c>
      <c r="AJ965" s="78" t="s">
        <v>117</v>
      </c>
      <c r="AK965" s="78" t="s">
        <v>121</v>
      </c>
      <c r="AL965" s="78" t="s">
        <v>122</v>
      </c>
      <c r="AM965" s="78" t="s">
        <v>123</v>
      </c>
      <c r="AN965" s="78" t="s">
        <v>117</v>
      </c>
      <c r="AO965" s="78" t="s">
        <v>4530</v>
      </c>
      <c r="AP965" s="79"/>
      <c r="AQ965" s="78"/>
      <c r="AR965" s="78"/>
      <c r="AS965" s="78"/>
      <c r="AT965" s="78" t="s">
        <v>117</v>
      </c>
      <c r="AU965" s="78"/>
      <c r="AV965" s="78" t="s">
        <v>117</v>
      </c>
      <c r="AW965" s="78"/>
      <c r="AX965" s="79"/>
      <c r="AY965" s="79"/>
      <c r="AZ965" s="79"/>
      <c r="BA965" s="79"/>
      <c r="BB965" s="79"/>
      <c r="BC965" s="80"/>
    </row>
    <row r="966" ht="15.75" customHeight="1">
      <c r="A966" s="46" t="s">
        <v>7994</v>
      </c>
      <c r="B966" s="78"/>
      <c r="C966" s="78">
        <v>39.0</v>
      </c>
      <c r="D966" s="78" t="s">
        <v>3609</v>
      </c>
      <c r="E966" s="78" t="s">
        <v>7995</v>
      </c>
      <c r="F966" s="78" t="str">
        <f t="shared" ref="F966:F1109" si="3">D966&amp;" " &amp;E966</f>
        <v>Zintle Mhlaba</v>
      </c>
      <c r="G966" s="78" t="s">
        <v>1849</v>
      </c>
      <c r="H966" s="78" t="s">
        <v>7996</v>
      </c>
      <c r="I966" s="78" t="s">
        <v>111</v>
      </c>
      <c r="J966" s="78" t="s">
        <v>587</v>
      </c>
      <c r="K966" s="46" t="s">
        <v>7997</v>
      </c>
      <c r="L966" s="78" t="s">
        <v>257</v>
      </c>
      <c r="M966" s="78" t="s">
        <v>115</v>
      </c>
      <c r="N966" s="78" t="s">
        <v>3</v>
      </c>
      <c r="O966" s="78" t="s">
        <v>362</v>
      </c>
      <c r="P966" s="78"/>
      <c r="Q966" s="78" t="s">
        <v>50</v>
      </c>
      <c r="R966" s="78" t="s">
        <v>121</v>
      </c>
      <c r="S966" s="46"/>
      <c r="T966" s="46" t="s">
        <v>7998</v>
      </c>
      <c r="U966" s="46"/>
      <c r="V966" s="46" t="s">
        <v>7999</v>
      </c>
      <c r="W966" s="78" t="s">
        <v>8000</v>
      </c>
      <c r="X966" s="78" t="s">
        <v>117</v>
      </c>
      <c r="Y966" s="78" t="s">
        <v>117</v>
      </c>
      <c r="Z966" s="78" t="s">
        <v>117</v>
      </c>
      <c r="AA966" s="78" t="s">
        <v>117</v>
      </c>
      <c r="AB966" s="78">
        <v>6.0</v>
      </c>
      <c r="AC966" s="78" t="s">
        <v>121</v>
      </c>
      <c r="AD966" s="78"/>
      <c r="AE966" s="78" t="s">
        <v>117</v>
      </c>
      <c r="AF966" s="78" t="s">
        <v>8001</v>
      </c>
      <c r="AG966" s="78" t="s">
        <v>117</v>
      </c>
      <c r="AH966" s="78"/>
      <c r="AI966" s="78" t="s">
        <v>121</v>
      </c>
      <c r="AJ966" s="78" t="s">
        <v>117</v>
      </c>
      <c r="AK966" s="78" t="s">
        <v>121</v>
      </c>
      <c r="AL966" s="78" t="s">
        <v>122</v>
      </c>
      <c r="AM966" s="78" t="s">
        <v>138</v>
      </c>
      <c r="AN966" s="78" t="s">
        <v>117</v>
      </c>
      <c r="AO966" s="78" t="s">
        <v>8002</v>
      </c>
      <c r="AP966" s="79"/>
      <c r="AQ966" s="78"/>
      <c r="AR966" s="78"/>
      <c r="AS966" s="78"/>
      <c r="AT966" s="78" t="s">
        <v>117</v>
      </c>
      <c r="AU966" s="78"/>
      <c r="AV966" s="78" t="s">
        <v>117</v>
      </c>
      <c r="AW966" s="78"/>
      <c r="AX966" s="79"/>
      <c r="AY966" s="79"/>
      <c r="AZ966" s="79"/>
      <c r="BA966" s="79"/>
      <c r="BB966" s="79"/>
      <c r="BC966" s="80"/>
    </row>
    <row r="967" ht="15.75" customHeight="1">
      <c r="A967" s="46" t="s">
        <v>8003</v>
      </c>
      <c r="B967" s="78"/>
      <c r="C967" s="78">
        <v>36.0</v>
      </c>
      <c r="D967" s="78" t="s">
        <v>8004</v>
      </c>
      <c r="E967" s="78" t="s">
        <v>8005</v>
      </c>
      <c r="F967" s="78" t="str">
        <f t="shared" si="3"/>
        <v>Unam  Melapi</v>
      </c>
      <c r="G967" s="78" t="s">
        <v>1849</v>
      </c>
      <c r="H967" s="78" t="s">
        <v>8006</v>
      </c>
      <c r="I967" s="78" t="s">
        <v>111</v>
      </c>
      <c r="J967" s="81">
        <v>39182.0</v>
      </c>
      <c r="K967" s="46" t="s">
        <v>8007</v>
      </c>
      <c r="L967" s="78" t="s">
        <v>257</v>
      </c>
      <c r="M967" s="78" t="s">
        <v>115</v>
      </c>
      <c r="N967" s="78" t="s">
        <v>3</v>
      </c>
      <c r="O967" s="78" t="s">
        <v>134</v>
      </c>
      <c r="P967" s="78"/>
      <c r="Q967" s="78" t="s">
        <v>50</v>
      </c>
      <c r="R967" s="78" t="s">
        <v>117</v>
      </c>
      <c r="S967" s="46"/>
      <c r="T967" s="46" t="s">
        <v>8008</v>
      </c>
      <c r="U967" s="46"/>
      <c r="V967" s="46" t="s">
        <v>8009</v>
      </c>
      <c r="W967" s="78" t="s">
        <v>8010</v>
      </c>
      <c r="X967" s="78" t="s">
        <v>117</v>
      </c>
      <c r="Y967" s="78" t="s">
        <v>117</v>
      </c>
      <c r="Z967" s="78" t="s">
        <v>117</v>
      </c>
      <c r="AA967" s="78" t="s">
        <v>121</v>
      </c>
      <c r="AB967" s="78">
        <v>3.0</v>
      </c>
      <c r="AC967" s="78" t="s">
        <v>117</v>
      </c>
      <c r="AD967" s="78" t="s">
        <v>8011</v>
      </c>
      <c r="AE967" s="78"/>
      <c r="AF967" s="78"/>
      <c r="AG967" s="78" t="s">
        <v>121</v>
      </c>
      <c r="AH967" s="78"/>
      <c r="AI967" s="78" t="s">
        <v>117</v>
      </c>
      <c r="AJ967" s="78"/>
      <c r="AK967" s="78" t="s">
        <v>117</v>
      </c>
      <c r="AL967" s="78" t="s">
        <v>137</v>
      </c>
      <c r="AM967" s="78" t="s">
        <v>138</v>
      </c>
      <c r="AN967" s="78" t="s">
        <v>117</v>
      </c>
      <c r="AO967" s="78" t="s">
        <v>8012</v>
      </c>
      <c r="AP967" s="79"/>
      <c r="AQ967" s="78"/>
      <c r="AR967" s="78"/>
      <c r="AS967" s="78"/>
      <c r="AT967" s="78" t="s">
        <v>117</v>
      </c>
      <c r="AU967" s="78"/>
      <c r="AV967" s="78" t="s">
        <v>117</v>
      </c>
      <c r="AW967" s="78"/>
      <c r="AX967" s="79"/>
      <c r="AY967" s="79"/>
      <c r="AZ967" s="79"/>
      <c r="BA967" s="79"/>
      <c r="BB967" s="79"/>
      <c r="BC967" s="80"/>
    </row>
    <row r="968" ht="15.75" customHeight="1">
      <c r="A968" s="46" t="s">
        <v>8013</v>
      </c>
      <c r="B968" s="78"/>
      <c r="C968" s="78">
        <v>41.0</v>
      </c>
      <c r="D968" s="78" t="s">
        <v>1884</v>
      </c>
      <c r="E968" s="78" t="s">
        <v>8014</v>
      </c>
      <c r="F968" s="78" t="str">
        <f t="shared" si="3"/>
        <v>Lisakhanya Mntamo</v>
      </c>
      <c r="G968" s="78" t="s">
        <v>1849</v>
      </c>
      <c r="H968" s="78" t="s">
        <v>8015</v>
      </c>
      <c r="I968" s="78" t="s">
        <v>163</v>
      </c>
      <c r="J968" s="78" t="s">
        <v>8016</v>
      </c>
      <c r="K968" s="46" t="s">
        <v>8017</v>
      </c>
      <c r="L968" s="78" t="s">
        <v>257</v>
      </c>
      <c r="M968" s="78" t="s">
        <v>115</v>
      </c>
      <c r="N968" s="78" t="s">
        <v>3</v>
      </c>
      <c r="O968" s="78" t="s">
        <v>362</v>
      </c>
      <c r="P968" s="78"/>
      <c r="Q968" s="78" t="s">
        <v>50</v>
      </c>
      <c r="R968" s="78" t="s">
        <v>121</v>
      </c>
      <c r="S968" s="46"/>
      <c r="T968" s="46" t="s">
        <v>8018</v>
      </c>
      <c r="U968" s="46"/>
      <c r="V968" s="46" t="s">
        <v>8019</v>
      </c>
      <c r="W968" s="78" t="s">
        <v>8020</v>
      </c>
      <c r="X968" s="78" t="s">
        <v>117</v>
      </c>
      <c r="Y968" s="78" t="s">
        <v>117</v>
      </c>
      <c r="Z968" s="78" t="s">
        <v>117</v>
      </c>
      <c r="AA968" s="78" t="s">
        <v>117</v>
      </c>
      <c r="AB968" s="78">
        <v>6.0</v>
      </c>
      <c r="AC968" s="78" t="s">
        <v>121</v>
      </c>
      <c r="AD968" s="78"/>
      <c r="AE968" s="78" t="s">
        <v>117</v>
      </c>
      <c r="AF968" s="78" t="s">
        <v>234</v>
      </c>
      <c r="AG968" s="78" t="s">
        <v>117</v>
      </c>
      <c r="AH968" s="78"/>
      <c r="AI968" s="78" t="s">
        <v>117</v>
      </c>
      <c r="AJ968" s="78" t="s">
        <v>117</v>
      </c>
      <c r="AK968" s="78" t="s">
        <v>117</v>
      </c>
      <c r="AL968" s="78"/>
      <c r="AM968" s="78" t="s">
        <v>138</v>
      </c>
      <c r="AN968" s="78" t="s">
        <v>117</v>
      </c>
      <c r="AO968" s="78" t="s">
        <v>23</v>
      </c>
      <c r="AP968" s="79"/>
      <c r="AQ968" s="78"/>
      <c r="AR968" s="78"/>
      <c r="AS968" s="78"/>
      <c r="AT968" s="78" t="s">
        <v>117</v>
      </c>
      <c r="AU968" s="78"/>
      <c r="AV968" s="78" t="s">
        <v>117</v>
      </c>
      <c r="AW968" s="78"/>
      <c r="AX968" s="79"/>
      <c r="AY968" s="79"/>
      <c r="AZ968" s="79"/>
      <c r="BA968" s="79"/>
      <c r="BB968" s="79"/>
      <c r="BC968" s="80"/>
    </row>
    <row r="969" ht="15.75" customHeight="1">
      <c r="A969" s="46" t="s">
        <v>8021</v>
      </c>
      <c r="B969" s="78"/>
      <c r="C969" s="78">
        <v>35.0</v>
      </c>
      <c r="D969" s="78" t="s">
        <v>5702</v>
      </c>
      <c r="E969" s="78" t="s">
        <v>8022</v>
      </c>
      <c r="F969" s="78" t="str">
        <f t="shared" si="3"/>
        <v>Esona Nongolwana</v>
      </c>
      <c r="G969" s="78" t="s">
        <v>1849</v>
      </c>
      <c r="H969" s="78" t="s">
        <v>8023</v>
      </c>
      <c r="I969" s="78" t="s">
        <v>111</v>
      </c>
      <c r="J969" s="81">
        <v>39243.0</v>
      </c>
      <c r="K969" s="46" t="s">
        <v>8024</v>
      </c>
      <c r="L969" s="78" t="s">
        <v>257</v>
      </c>
      <c r="M969" s="78" t="s">
        <v>115</v>
      </c>
      <c r="N969" s="78" t="s">
        <v>3</v>
      </c>
      <c r="O969" s="78" t="s">
        <v>362</v>
      </c>
      <c r="P969" s="78"/>
      <c r="Q969" s="78" t="s">
        <v>50</v>
      </c>
      <c r="R969" s="78" t="s">
        <v>121</v>
      </c>
      <c r="S969" s="46"/>
      <c r="T969" s="46" t="s">
        <v>8025</v>
      </c>
      <c r="U969" s="46"/>
      <c r="V969" s="46" t="s">
        <v>8026</v>
      </c>
      <c r="W969" s="78" t="s">
        <v>8027</v>
      </c>
      <c r="X969" s="78" t="s">
        <v>117</v>
      </c>
      <c r="Y969" s="78" t="s">
        <v>117</v>
      </c>
      <c r="Z969" s="78" t="s">
        <v>121</v>
      </c>
      <c r="AA969" s="78" t="s">
        <v>121</v>
      </c>
      <c r="AB969" s="78">
        <v>4.0</v>
      </c>
      <c r="AC969" s="78" t="s">
        <v>117</v>
      </c>
      <c r="AD969" s="78" t="s">
        <v>2808</v>
      </c>
      <c r="AE969" s="78" t="s">
        <v>121</v>
      </c>
      <c r="AF969" s="78"/>
      <c r="AG969" s="78" t="s">
        <v>117</v>
      </c>
      <c r="AH969" s="78" t="s">
        <v>8028</v>
      </c>
      <c r="AI969" s="78" t="s">
        <v>117</v>
      </c>
      <c r="AJ969" s="78" t="s">
        <v>117</v>
      </c>
      <c r="AK969" s="78" t="s">
        <v>121</v>
      </c>
      <c r="AL969" s="78"/>
      <c r="AM969" s="78" t="s">
        <v>138</v>
      </c>
      <c r="AN969" s="78" t="s">
        <v>117</v>
      </c>
      <c r="AO969" s="78" t="s">
        <v>8029</v>
      </c>
      <c r="AP969" s="79"/>
      <c r="AQ969" s="78"/>
      <c r="AR969" s="78"/>
      <c r="AS969" s="78"/>
      <c r="AT969" s="78" t="s">
        <v>117</v>
      </c>
      <c r="AU969" s="78"/>
      <c r="AV969" s="78" t="s">
        <v>117</v>
      </c>
      <c r="AW969" s="78"/>
      <c r="AX969" s="79"/>
      <c r="AY969" s="79"/>
      <c r="AZ969" s="79"/>
      <c r="BA969" s="79"/>
      <c r="BB969" s="79"/>
      <c r="BC969" s="80"/>
    </row>
    <row r="970" ht="15.75" customHeight="1">
      <c r="A970" s="46" t="s">
        <v>8030</v>
      </c>
      <c r="B970" s="78"/>
      <c r="C970" s="78">
        <v>41.0</v>
      </c>
      <c r="D970" s="78" t="s">
        <v>2912</v>
      </c>
      <c r="E970" s="78" t="s">
        <v>8031</v>
      </c>
      <c r="F970" s="78" t="str">
        <f t="shared" si="3"/>
        <v>Simamkele Popo</v>
      </c>
      <c r="G970" s="78" t="s">
        <v>1849</v>
      </c>
      <c r="H970" s="78" t="s">
        <v>8032</v>
      </c>
      <c r="I970" s="78" t="s">
        <v>111</v>
      </c>
      <c r="J970" s="81">
        <v>39632.0</v>
      </c>
      <c r="K970" s="46" t="s">
        <v>8033</v>
      </c>
      <c r="L970" s="78" t="s">
        <v>257</v>
      </c>
      <c r="M970" s="78" t="s">
        <v>115</v>
      </c>
      <c r="N970" s="78" t="s">
        <v>3</v>
      </c>
      <c r="O970" s="78" t="s">
        <v>362</v>
      </c>
      <c r="P970" s="78"/>
      <c r="Q970" s="78" t="s">
        <v>50</v>
      </c>
      <c r="R970" s="78" t="s">
        <v>121</v>
      </c>
      <c r="S970" s="46"/>
      <c r="T970" s="46" t="s">
        <v>8034</v>
      </c>
      <c r="U970" s="46"/>
      <c r="V970" s="46"/>
      <c r="W970" s="78" t="s">
        <v>8035</v>
      </c>
      <c r="X970" s="78" t="s">
        <v>121</v>
      </c>
      <c r="Y970" s="78" t="s">
        <v>117</v>
      </c>
      <c r="Z970" s="78" t="s">
        <v>121</v>
      </c>
      <c r="AA970" s="78"/>
      <c r="AB970" s="78">
        <v>4.0</v>
      </c>
      <c r="AC970" s="78"/>
      <c r="AD970" s="78"/>
      <c r="AE970" s="78" t="s">
        <v>121</v>
      </c>
      <c r="AF970" s="78"/>
      <c r="AG970" s="78"/>
      <c r="AH970" s="78"/>
      <c r="AI970" s="78"/>
      <c r="AJ970" s="78" t="s">
        <v>117</v>
      </c>
      <c r="AK970" s="78" t="s">
        <v>117</v>
      </c>
      <c r="AL970" s="78"/>
      <c r="AM970" s="78" t="s">
        <v>138</v>
      </c>
      <c r="AN970" s="78" t="s">
        <v>117</v>
      </c>
      <c r="AO970" s="78" t="s">
        <v>23</v>
      </c>
      <c r="AP970" s="79"/>
      <c r="AQ970" s="78"/>
      <c r="AR970" s="78"/>
      <c r="AS970" s="78"/>
      <c r="AT970" s="78" t="s">
        <v>117</v>
      </c>
      <c r="AU970" s="78"/>
      <c r="AV970" s="78" t="s">
        <v>117</v>
      </c>
      <c r="AW970" s="78"/>
      <c r="AX970" s="79"/>
      <c r="AY970" s="79"/>
      <c r="AZ970" s="79"/>
      <c r="BA970" s="79"/>
      <c r="BB970" s="79"/>
      <c r="BC970" s="80"/>
    </row>
    <row r="971" ht="15.75" customHeight="1">
      <c r="A971" s="46" t="s">
        <v>8036</v>
      </c>
      <c r="B971" s="78"/>
      <c r="C971" s="78">
        <v>36.0</v>
      </c>
      <c r="D971" s="78" t="s">
        <v>3024</v>
      </c>
      <c r="E971" s="78" t="s">
        <v>8037</v>
      </c>
      <c r="F971" s="78" t="str">
        <f t="shared" si="3"/>
        <v>Sinethemba Fumba</v>
      </c>
      <c r="G971" s="78" t="s">
        <v>1849</v>
      </c>
      <c r="H971" s="78" t="s">
        <v>8038</v>
      </c>
      <c r="I971" s="78" t="s">
        <v>111</v>
      </c>
      <c r="J971" s="78" t="s">
        <v>7854</v>
      </c>
      <c r="K971" s="46" t="s">
        <v>8039</v>
      </c>
      <c r="L971" s="78" t="s">
        <v>1423</v>
      </c>
      <c r="M971" s="78" t="s">
        <v>1224</v>
      </c>
      <c r="N971" s="78" t="s">
        <v>3</v>
      </c>
      <c r="O971" s="78" t="s">
        <v>948</v>
      </c>
      <c r="P971" s="78"/>
      <c r="Q971" s="78" t="s">
        <v>50</v>
      </c>
      <c r="R971" s="78" t="s">
        <v>121</v>
      </c>
      <c r="S971" s="46"/>
      <c r="T971" s="46" t="s">
        <v>8040</v>
      </c>
      <c r="U971" s="46"/>
      <c r="V971" s="46" t="s">
        <v>8041</v>
      </c>
      <c r="W971" s="78" t="s">
        <v>8042</v>
      </c>
      <c r="X971" s="78" t="s">
        <v>117</v>
      </c>
      <c r="Y971" s="78" t="s">
        <v>117</v>
      </c>
      <c r="Z971" s="78" t="s">
        <v>121</v>
      </c>
      <c r="AA971" s="78" t="s">
        <v>121</v>
      </c>
      <c r="AB971" s="78">
        <v>9.0</v>
      </c>
      <c r="AC971" s="78" t="s">
        <v>121</v>
      </c>
      <c r="AD971" s="78"/>
      <c r="AE971" s="78" t="s">
        <v>117</v>
      </c>
      <c r="AF971" s="78"/>
      <c r="AG971" s="78" t="s">
        <v>117</v>
      </c>
      <c r="AH971" s="78"/>
      <c r="AI971" s="78" t="s">
        <v>117</v>
      </c>
      <c r="AJ971" s="78" t="s">
        <v>117</v>
      </c>
      <c r="AK971" s="78" t="s">
        <v>117</v>
      </c>
      <c r="AL971" s="78"/>
      <c r="AM971" s="78" t="s">
        <v>123</v>
      </c>
      <c r="AN971" s="78" t="s">
        <v>117</v>
      </c>
      <c r="AO971" s="78" t="s">
        <v>8043</v>
      </c>
      <c r="AP971" s="79"/>
      <c r="AQ971" s="78"/>
      <c r="AR971" s="78"/>
      <c r="AS971" s="78"/>
      <c r="AT971" s="78" t="s">
        <v>117</v>
      </c>
      <c r="AU971" s="78"/>
      <c r="AV971" s="78" t="s">
        <v>117</v>
      </c>
      <c r="AW971" s="78"/>
      <c r="AX971" s="79"/>
      <c r="AY971" s="79"/>
      <c r="AZ971" s="79"/>
      <c r="BA971" s="79"/>
      <c r="BB971" s="79"/>
      <c r="BC971" s="80"/>
    </row>
    <row r="972" ht="15.75" customHeight="1">
      <c r="A972" s="46" t="s">
        <v>8044</v>
      </c>
      <c r="B972" s="78"/>
      <c r="C972" s="78">
        <v>36.0</v>
      </c>
      <c r="D972" s="78" t="s">
        <v>1320</v>
      </c>
      <c r="E972" s="78" t="s">
        <v>8045</v>
      </c>
      <c r="F972" s="78" t="str">
        <f t="shared" si="3"/>
        <v>Inam Jadula</v>
      </c>
      <c r="G972" s="78" t="s">
        <v>1849</v>
      </c>
      <c r="H972" s="78" t="s">
        <v>8046</v>
      </c>
      <c r="I972" s="78" t="s">
        <v>111</v>
      </c>
      <c r="J972" s="78" t="s">
        <v>5865</v>
      </c>
      <c r="K972" s="46" t="s">
        <v>8047</v>
      </c>
      <c r="L972" s="78" t="s">
        <v>1423</v>
      </c>
      <c r="M972" s="78" t="s">
        <v>1224</v>
      </c>
      <c r="N972" s="78" t="s">
        <v>3</v>
      </c>
      <c r="O972" s="78" t="s">
        <v>1651</v>
      </c>
      <c r="P972" s="78"/>
      <c r="Q972" s="78" t="s">
        <v>50</v>
      </c>
      <c r="R972" s="78" t="s">
        <v>121</v>
      </c>
      <c r="S972" s="46"/>
      <c r="T972" s="46" t="s">
        <v>8048</v>
      </c>
      <c r="U972" s="46"/>
      <c r="V972" s="46" t="s">
        <v>8049</v>
      </c>
      <c r="W972" s="78" t="s">
        <v>8050</v>
      </c>
      <c r="X972" s="78" t="s">
        <v>117</v>
      </c>
      <c r="Y972" s="78" t="s">
        <v>121</v>
      </c>
      <c r="Z972" s="78" t="s">
        <v>117</v>
      </c>
      <c r="AA972" s="78" t="s">
        <v>121</v>
      </c>
      <c r="AB972" s="78">
        <v>5.0</v>
      </c>
      <c r="AC972" s="78" t="s">
        <v>117</v>
      </c>
      <c r="AD972" s="78" t="s">
        <v>2808</v>
      </c>
      <c r="AE972" s="78" t="s">
        <v>121</v>
      </c>
      <c r="AF972" s="78"/>
      <c r="AG972" s="78"/>
      <c r="AH972" s="78"/>
      <c r="AI972" s="78" t="s">
        <v>117</v>
      </c>
      <c r="AJ972" s="78" t="s">
        <v>121</v>
      </c>
      <c r="AK972" s="78" t="s">
        <v>121</v>
      </c>
      <c r="AL972" s="78" t="s">
        <v>122</v>
      </c>
      <c r="AM972" s="78" t="s">
        <v>138</v>
      </c>
      <c r="AN972" s="78" t="s">
        <v>117</v>
      </c>
      <c r="AO972" s="78" t="s">
        <v>8051</v>
      </c>
      <c r="AP972" s="79"/>
      <c r="AQ972" s="78"/>
      <c r="AR972" s="78"/>
      <c r="AS972" s="78"/>
      <c r="AT972" s="78" t="s">
        <v>117</v>
      </c>
      <c r="AU972" s="78"/>
      <c r="AV972" s="78" t="s">
        <v>121</v>
      </c>
      <c r="AW972" s="78"/>
      <c r="AX972" s="79"/>
      <c r="AY972" s="79"/>
      <c r="AZ972" s="79"/>
      <c r="BA972" s="79"/>
      <c r="BB972" s="79"/>
      <c r="BC972" s="80"/>
    </row>
    <row r="973" ht="15.75" customHeight="1">
      <c r="A973" s="46" t="s">
        <v>8052</v>
      </c>
      <c r="B973" s="78"/>
      <c r="C973" s="78">
        <v>38.0</v>
      </c>
      <c r="D973" s="78" t="s">
        <v>8053</v>
      </c>
      <c r="E973" s="78" t="s">
        <v>5898</v>
      </c>
      <c r="F973" s="78" t="str">
        <f t="shared" si="3"/>
        <v>Gail  Weideman</v>
      </c>
      <c r="G973" s="78" t="s">
        <v>1849</v>
      </c>
      <c r="H973" s="78" t="s">
        <v>8054</v>
      </c>
      <c r="I973" s="78" t="s">
        <v>111</v>
      </c>
      <c r="J973" s="82">
        <v>39365.0</v>
      </c>
      <c r="K973" s="46" t="s">
        <v>8055</v>
      </c>
      <c r="L973" s="78" t="s">
        <v>1423</v>
      </c>
      <c r="M973" s="78" t="s">
        <v>1224</v>
      </c>
      <c r="N973" s="78" t="s">
        <v>3</v>
      </c>
      <c r="O973" s="78" t="s">
        <v>948</v>
      </c>
      <c r="P973" s="78"/>
      <c r="Q973" s="78" t="s">
        <v>50</v>
      </c>
      <c r="R973" s="78" t="s">
        <v>121</v>
      </c>
      <c r="S973" s="46"/>
      <c r="T973" s="46" t="s">
        <v>8056</v>
      </c>
      <c r="U973" s="46"/>
      <c r="V973" s="46" t="s">
        <v>8057</v>
      </c>
      <c r="W973" s="78" t="s">
        <v>8058</v>
      </c>
      <c r="X973" s="78" t="s">
        <v>117</v>
      </c>
      <c r="Y973" s="78" t="s">
        <v>117</v>
      </c>
      <c r="Z973" s="78" t="s">
        <v>117</v>
      </c>
      <c r="AA973" s="78" t="s">
        <v>117</v>
      </c>
      <c r="AB973" s="78">
        <v>4.0</v>
      </c>
      <c r="AC973" s="78" t="s">
        <v>117</v>
      </c>
      <c r="AD973" s="78" t="s">
        <v>220</v>
      </c>
      <c r="AE973" s="78" t="s">
        <v>117</v>
      </c>
      <c r="AF973" s="78" t="s">
        <v>367</v>
      </c>
      <c r="AG973" s="78" t="s">
        <v>121</v>
      </c>
      <c r="AH973" s="78"/>
      <c r="AI973" s="78" t="s">
        <v>121</v>
      </c>
      <c r="AJ973" s="78" t="s">
        <v>121</v>
      </c>
      <c r="AK973" s="78" t="s">
        <v>121</v>
      </c>
      <c r="AL973" s="78"/>
      <c r="AM973" s="78" t="s">
        <v>123</v>
      </c>
      <c r="AN973" s="78" t="s">
        <v>117</v>
      </c>
      <c r="AO973" s="78" t="s">
        <v>23</v>
      </c>
      <c r="AP973" s="79"/>
      <c r="AQ973" s="78"/>
      <c r="AR973" s="78"/>
      <c r="AS973" s="78"/>
      <c r="AT973" s="78" t="s">
        <v>117</v>
      </c>
      <c r="AU973" s="78"/>
      <c r="AV973" s="78" t="s">
        <v>117</v>
      </c>
      <c r="AW973" s="78"/>
      <c r="AX973" s="79"/>
      <c r="AY973" s="79"/>
      <c r="AZ973" s="79"/>
      <c r="BA973" s="79"/>
      <c r="BB973" s="79"/>
      <c r="BC973" s="80"/>
    </row>
    <row r="974" ht="15.75" customHeight="1">
      <c r="A974" s="46" t="s">
        <v>8059</v>
      </c>
      <c r="B974" s="78"/>
      <c r="C974" s="78">
        <v>35.0</v>
      </c>
      <c r="D974" s="78" t="s">
        <v>8060</v>
      </c>
      <c r="E974" s="78" t="s">
        <v>8061</v>
      </c>
      <c r="F974" s="78" t="str">
        <f t="shared" si="3"/>
        <v>Miyanda Visasi</v>
      </c>
      <c r="G974" s="78" t="s">
        <v>1849</v>
      </c>
      <c r="H974" s="78" t="s">
        <v>8062</v>
      </c>
      <c r="I974" s="78" t="s">
        <v>111</v>
      </c>
      <c r="J974" s="78" t="s">
        <v>3726</v>
      </c>
      <c r="K974" s="46" t="s">
        <v>8063</v>
      </c>
      <c r="L974" s="78" t="s">
        <v>1423</v>
      </c>
      <c r="M974" s="78" t="s">
        <v>1224</v>
      </c>
      <c r="N974" s="78" t="s">
        <v>3</v>
      </c>
      <c r="O974" s="78" t="s">
        <v>948</v>
      </c>
      <c r="P974" s="78"/>
      <c r="Q974" s="78" t="s">
        <v>50</v>
      </c>
      <c r="R974" s="78" t="s">
        <v>121</v>
      </c>
      <c r="S974" s="46"/>
      <c r="T974" s="46" t="s">
        <v>8064</v>
      </c>
      <c r="U974" s="46" t="s">
        <v>8065</v>
      </c>
      <c r="V974" s="46" t="s">
        <v>8066</v>
      </c>
      <c r="W974" s="78" t="s">
        <v>8067</v>
      </c>
      <c r="X974" s="78" t="s">
        <v>117</v>
      </c>
      <c r="Y974" s="78" t="s">
        <v>117</v>
      </c>
      <c r="Z974" s="78" t="s">
        <v>121</v>
      </c>
      <c r="AA974" s="78" t="s">
        <v>121</v>
      </c>
      <c r="AB974" s="78">
        <v>4.0</v>
      </c>
      <c r="AC974" s="78" t="s">
        <v>117</v>
      </c>
      <c r="AD974" s="78" t="s">
        <v>8068</v>
      </c>
      <c r="AE974" s="78" t="s">
        <v>117</v>
      </c>
      <c r="AF974" s="78" t="s">
        <v>8069</v>
      </c>
      <c r="AG974" s="78" t="s">
        <v>121</v>
      </c>
      <c r="AH974" s="78"/>
      <c r="AI974" s="78" t="s">
        <v>121</v>
      </c>
      <c r="AJ974" s="78" t="s">
        <v>117</v>
      </c>
      <c r="AK974" s="78" t="s">
        <v>121</v>
      </c>
      <c r="AL974" s="78"/>
      <c r="AM974" s="78" t="s">
        <v>123</v>
      </c>
      <c r="AN974" s="78" t="s">
        <v>117</v>
      </c>
      <c r="AO974" s="78" t="s">
        <v>8070</v>
      </c>
      <c r="AP974" s="79"/>
      <c r="AQ974" s="78"/>
      <c r="AR974" s="78"/>
      <c r="AS974" s="78"/>
      <c r="AT974" s="78" t="s">
        <v>117</v>
      </c>
      <c r="AU974" s="78"/>
      <c r="AV974" s="78" t="s">
        <v>117</v>
      </c>
      <c r="AW974" s="78"/>
      <c r="AX974" s="79"/>
      <c r="AY974" s="79"/>
      <c r="AZ974" s="79"/>
      <c r="BA974" s="79"/>
      <c r="BB974" s="79"/>
      <c r="BC974" s="80"/>
    </row>
    <row r="975" ht="15.75" customHeight="1">
      <c r="A975" s="46" t="s">
        <v>8071</v>
      </c>
      <c r="B975" s="78"/>
      <c r="C975" s="78">
        <v>41.0</v>
      </c>
      <c r="D975" s="78" t="s">
        <v>8072</v>
      </c>
      <c r="E975" s="78" t="s">
        <v>8073</v>
      </c>
      <c r="F975" s="78" t="str">
        <f t="shared" si="3"/>
        <v>Malikhanye Ndamase</v>
      </c>
      <c r="G975" s="78" t="s">
        <v>1849</v>
      </c>
      <c r="H975" s="78" t="s">
        <v>8074</v>
      </c>
      <c r="I975" s="78" t="s">
        <v>111</v>
      </c>
      <c r="J975" s="81">
        <v>39665.0</v>
      </c>
      <c r="K975" s="46" t="s">
        <v>8075</v>
      </c>
      <c r="L975" s="78" t="s">
        <v>270</v>
      </c>
      <c r="M975" s="78" t="s">
        <v>271</v>
      </c>
      <c r="N975" s="78" t="s">
        <v>3</v>
      </c>
      <c r="O975" s="78" t="s">
        <v>362</v>
      </c>
      <c r="P975" s="78"/>
      <c r="Q975" s="78" t="s">
        <v>48</v>
      </c>
      <c r="R975" s="78" t="s">
        <v>121</v>
      </c>
      <c r="S975" s="46"/>
      <c r="T975" s="46" t="s">
        <v>8076</v>
      </c>
      <c r="U975" s="46" t="s">
        <v>8076</v>
      </c>
      <c r="V975" s="46" t="s">
        <v>8077</v>
      </c>
      <c r="W975" s="78" t="s">
        <v>8078</v>
      </c>
      <c r="X975" s="78" t="s">
        <v>117</v>
      </c>
      <c r="Y975" s="78" t="s">
        <v>117</v>
      </c>
      <c r="Z975" s="78" t="s">
        <v>117</v>
      </c>
      <c r="AA975" s="78" t="s">
        <v>121</v>
      </c>
      <c r="AB975" s="78">
        <v>8.0</v>
      </c>
      <c r="AC975" s="78" t="s">
        <v>117</v>
      </c>
      <c r="AD975" s="78" t="s">
        <v>953</v>
      </c>
      <c r="AE975" s="78" t="s">
        <v>121</v>
      </c>
      <c r="AF975" s="78"/>
      <c r="AG975" s="78" t="s">
        <v>121</v>
      </c>
      <c r="AH975" s="78"/>
      <c r="AI975" s="78" t="s">
        <v>117</v>
      </c>
      <c r="AJ975" s="78" t="s">
        <v>121</v>
      </c>
      <c r="AK975" s="78" t="s">
        <v>121</v>
      </c>
      <c r="AL975" s="78"/>
      <c r="AM975" s="78" t="s">
        <v>138</v>
      </c>
      <c r="AN975" s="78" t="s">
        <v>117</v>
      </c>
      <c r="AO975" s="78" t="s">
        <v>8079</v>
      </c>
      <c r="AP975" s="79"/>
      <c r="AQ975" s="78"/>
      <c r="AR975" s="78"/>
      <c r="AS975" s="78"/>
      <c r="AT975" s="78" t="s">
        <v>117</v>
      </c>
      <c r="AU975" s="78"/>
      <c r="AV975" s="78" t="s">
        <v>117</v>
      </c>
      <c r="AW975" s="78"/>
      <c r="AX975" s="79"/>
      <c r="AY975" s="79"/>
      <c r="AZ975" s="79"/>
      <c r="BA975" s="79"/>
      <c r="BB975" s="79"/>
      <c r="BC975" s="80"/>
    </row>
    <row r="976" ht="15.75" customHeight="1">
      <c r="A976" s="46" t="s">
        <v>8080</v>
      </c>
      <c r="B976" s="78"/>
      <c r="C976" s="78">
        <v>35.0</v>
      </c>
      <c r="D976" s="78" t="s">
        <v>1087</v>
      </c>
      <c r="E976" s="78" t="s">
        <v>8081</v>
      </c>
      <c r="F976" s="78" t="str">
        <f t="shared" si="3"/>
        <v>Endinako Zibi</v>
      </c>
      <c r="G976" s="78" t="s">
        <v>1849</v>
      </c>
      <c r="H976" s="78" t="s">
        <v>8082</v>
      </c>
      <c r="I976" s="78" t="s">
        <v>111</v>
      </c>
      <c r="J976" s="81">
        <v>39665.0</v>
      </c>
      <c r="K976" s="46"/>
      <c r="L976" s="78" t="s">
        <v>270</v>
      </c>
      <c r="M976" s="78" t="s">
        <v>271</v>
      </c>
      <c r="N976" s="78" t="s">
        <v>3</v>
      </c>
      <c r="O976" s="78" t="s">
        <v>175</v>
      </c>
      <c r="P976" s="78"/>
      <c r="Q976" s="78" t="s">
        <v>48</v>
      </c>
      <c r="R976" s="78" t="s">
        <v>121</v>
      </c>
      <c r="S976" s="46"/>
      <c r="T976" s="46" t="s">
        <v>8083</v>
      </c>
      <c r="U976" s="46" t="s">
        <v>8083</v>
      </c>
      <c r="V976" s="46" t="s">
        <v>8083</v>
      </c>
      <c r="W976" s="78" t="s">
        <v>8084</v>
      </c>
      <c r="X976" s="78" t="s">
        <v>117</v>
      </c>
      <c r="Y976" s="78" t="s">
        <v>117</v>
      </c>
      <c r="Z976" s="78" t="s">
        <v>121</v>
      </c>
      <c r="AA976" s="78" t="s">
        <v>117</v>
      </c>
      <c r="AB976" s="78">
        <v>6.0</v>
      </c>
      <c r="AC976" s="78" t="s">
        <v>117</v>
      </c>
      <c r="AD976" s="78" t="s">
        <v>1427</v>
      </c>
      <c r="AE976" s="78" t="s">
        <v>117</v>
      </c>
      <c r="AF976" s="78" t="s">
        <v>8085</v>
      </c>
      <c r="AG976" s="78" t="s">
        <v>121</v>
      </c>
      <c r="AH976" s="78"/>
      <c r="AI976" s="78" t="s">
        <v>117</v>
      </c>
      <c r="AJ976" s="78" t="s">
        <v>117</v>
      </c>
      <c r="AK976" s="78" t="s">
        <v>117</v>
      </c>
      <c r="AL976" s="78" t="s">
        <v>137</v>
      </c>
      <c r="AM976" s="78" t="s">
        <v>138</v>
      </c>
      <c r="AN976" s="78" t="s">
        <v>117</v>
      </c>
      <c r="AO976" s="79"/>
      <c r="AP976" s="79"/>
      <c r="AQ976" s="78"/>
      <c r="AR976" s="78"/>
      <c r="AS976" s="78"/>
      <c r="AT976" s="78" t="s">
        <v>117</v>
      </c>
      <c r="AU976" s="78" t="s">
        <v>117</v>
      </c>
      <c r="AV976" s="78" t="s">
        <v>121</v>
      </c>
      <c r="AW976" s="78"/>
      <c r="AX976" s="79"/>
      <c r="AY976" s="79"/>
      <c r="AZ976" s="79"/>
      <c r="BA976" s="79"/>
      <c r="BB976" s="79"/>
      <c r="BC976" s="80"/>
    </row>
    <row r="977" ht="15.75" customHeight="1">
      <c r="A977" s="46" t="s">
        <v>8086</v>
      </c>
      <c r="B977" s="78"/>
      <c r="C977" s="78">
        <v>40.0</v>
      </c>
      <c r="D977" s="78" t="s">
        <v>1600</v>
      </c>
      <c r="E977" s="78" t="s">
        <v>8087</v>
      </c>
      <c r="F977" s="78" t="str">
        <f t="shared" si="3"/>
        <v>Lahluma Gcaza</v>
      </c>
      <c r="G977" s="78" t="s">
        <v>1849</v>
      </c>
      <c r="H977" s="78" t="s">
        <v>8088</v>
      </c>
      <c r="I977" s="78" t="s">
        <v>163</v>
      </c>
      <c r="J977" s="81">
        <v>39182.0</v>
      </c>
      <c r="K977" s="46" t="s">
        <v>8089</v>
      </c>
      <c r="L977" s="78" t="s">
        <v>270</v>
      </c>
      <c r="M977" s="78" t="s">
        <v>271</v>
      </c>
      <c r="N977" s="78" t="s">
        <v>3</v>
      </c>
      <c r="O977" s="78" t="s">
        <v>230</v>
      </c>
      <c r="P977" s="78"/>
      <c r="Q977" s="78" t="s">
        <v>48</v>
      </c>
      <c r="R977" s="78" t="s">
        <v>121</v>
      </c>
      <c r="S977" s="46"/>
      <c r="T977" s="46" t="s">
        <v>8090</v>
      </c>
      <c r="U977" s="46" t="s">
        <v>8090</v>
      </c>
      <c r="V977" s="46" t="s">
        <v>8091</v>
      </c>
      <c r="W977" s="78" t="s">
        <v>8092</v>
      </c>
      <c r="X977" s="78" t="s">
        <v>117</v>
      </c>
      <c r="Y977" s="78" t="s">
        <v>117</v>
      </c>
      <c r="Z977" s="78" t="s">
        <v>117</v>
      </c>
      <c r="AA977" s="78" t="s">
        <v>121</v>
      </c>
      <c r="AB977" s="78">
        <v>13.0</v>
      </c>
      <c r="AC977" s="78" t="s">
        <v>121</v>
      </c>
      <c r="AD977" s="78"/>
      <c r="AE977" s="78" t="s">
        <v>121</v>
      </c>
      <c r="AF977" s="78"/>
      <c r="AG977" s="78" t="s">
        <v>121</v>
      </c>
      <c r="AH977" s="78"/>
      <c r="AI977" s="78" t="s">
        <v>121</v>
      </c>
      <c r="AJ977" s="78" t="s">
        <v>121</v>
      </c>
      <c r="AK977" s="78" t="s">
        <v>121</v>
      </c>
      <c r="AL977" s="78" t="s">
        <v>122</v>
      </c>
      <c r="AM977" s="78" t="s">
        <v>123</v>
      </c>
      <c r="AN977" s="78" t="s">
        <v>117</v>
      </c>
      <c r="AO977" s="78" t="s">
        <v>8093</v>
      </c>
      <c r="AP977" s="79"/>
      <c r="AQ977" s="78"/>
      <c r="AR977" s="78"/>
      <c r="AS977" s="78"/>
      <c r="AT977" s="78" t="s">
        <v>117</v>
      </c>
      <c r="AU977" s="78"/>
      <c r="AV977" s="78" t="s">
        <v>117</v>
      </c>
      <c r="AW977" s="78"/>
      <c r="AX977" s="79"/>
      <c r="AY977" s="79"/>
      <c r="AZ977" s="79"/>
      <c r="BA977" s="79"/>
      <c r="BB977" s="79"/>
      <c r="BC977" s="80"/>
    </row>
    <row r="978" ht="15.75" customHeight="1">
      <c r="A978" s="46" t="s">
        <v>8094</v>
      </c>
      <c r="B978" s="78"/>
      <c r="C978" s="78">
        <v>37.0</v>
      </c>
      <c r="D978" s="78" t="s">
        <v>4226</v>
      </c>
      <c r="E978" s="78" t="s">
        <v>8095</v>
      </c>
      <c r="F978" s="78" t="str">
        <f t="shared" si="3"/>
        <v>Akhona Wewe</v>
      </c>
      <c r="G978" s="78" t="s">
        <v>1849</v>
      </c>
      <c r="H978" s="78" t="s">
        <v>8096</v>
      </c>
      <c r="I978" s="78" t="s">
        <v>111</v>
      </c>
      <c r="J978" s="81">
        <v>39664.0</v>
      </c>
      <c r="K978" s="46" t="s">
        <v>8097</v>
      </c>
      <c r="L978" s="78" t="s">
        <v>270</v>
      </c>
      <c r="M978" s="78" t="s">
        <v>271</v>
      </c>
      <c r="N978" s="78" t="s">
        <v>3</v>
      </c>
      <c r="O978" s="78" t="s">
        <v>272</v>
      </c>
      <c r="P978" s="78"/>
      <c r="Q978" s="78" t="s">
        <v>48</v>
      </c>
      <c r="R978" s="78" t="s">
        <v>121</v>
      </c>
      <c r="S978" s="46"/>
      <c r="T978" s="46" t="s">
        <v>8098</v>
      </c>
      <c r="U978" s="46" t="s">
        <v>8098</v>
      </c>
      <c r="V978" s="46"/>
      <c r="W978" s="78" t="s">
        <v>8099</v>
      </c>
      <c r="X978" s="78" t="s">
        <v>117</v>
      </c>
      <c r="Y978" s="78" t="s">
        <v>117</v>
      </c>
      <c r="Z978" s="78" t="s">
        <v>117</v>
      </c>
      <c r="AA978" s="78" t="s">
        <v>117</v>
      </c>
      <c r="AB978" s="78">
        <v>4.0</v>
      </c>
      <c r="AC978" s="78" t="s">
        <v>117</v>
      </c>
      <c r="AD978" s="78" t="s">
        <v>8100</v>
      </c>
      <c r="AE978" s="78" t="s">
        <v>117</v>
      </c>
      <c r="AF978" s="78" t="s">
        <v>980</v>
      </c>
      <c r="AG978" s="78" t="s">
        <v>121</v>
      </c>
      <c r="AH978" s="78"/>
      <c r="AI978" s="78" t="s">
        <v>117</v>
      </c>
      <c r="AJ978" s="78" t="s">
        <v>117</v>
      </c>
      <c r="AK978" s="78" t="s">
        <v>117</v>
      </c>
      <c r="AL978" s="78" t="s">
        <v>137</v>
      </c>
      <c r="AM978" s="78" t="s">
        <v>138</v>
      </c>
      <c r="AN978" s="78" t="s">
        <v>117</v>
      </c>
      <c r="AO978" s="78" t="s">
        <v>8101</v>
      </c>
      <c r="AP978" s="79"/>
      <c r="AQ978" s="78"/>
      <c r="AR978" s="78"/>
      <c r="AS978" s="78"/>
      <c r="AT978" s="78"/>
      <c r="AU978" s="78"/>
      <c r="AV978" s="78" t="s">
        <v>121</v>
      </c>
      <c r="AW978" s="78"/>
      <c r="AX978" s="79"/>
      <c r="AY978" s="79"/>
      <c r="AZ978" s="79"/>
      <c r="BA978" s="79"/>
      <c r="BB978" s="79"/>
      <c r="BC978" s="80"/>
    </row>
    <row r="979" ht="15.75" customHeight="1">
      <c r="A979" s="46" t="s">
        <v>8102</v>
      </c>
      <c r="B979" s="78"/>
      <c r="C979" s="78">
        <v>35.0</v>
      </c>
      <c r="D979" s="78" t="s">
        <v>8103</v>
      </c>
      <c r="E979" s="78" t="s">
        <v>8104</v>
      </c>
      <c r="F979" s="78" t="str">
        <f t="shared" si="3"/>
        <v>Asiphe Mbatani</v>
      </c>
      <c r="G979" s="78" t="s">
        <v>1849</v>
      </c>
      <c r="H979" s="78" t="s">
        <v>8105</v>
      </c>
      <c r="I979" s="78" t="s">
        <v>111</v>
      </c>
      <c r="J979" s="81">
        <v>39363.0</v>
      </c>
      <c r="K979" s="46" t="s">
        <v>8106</v>
      </c>
      <c r="L979" s="78" t="s">
        <v>270</v>
      </c>
      <c r="M979" s="78" t="s">
        <v>271</v>
      </c>
      <c r="N979" s="78" t="s">
        <v>3</v>
      </c>
      <c r="O979" s="78" t="s">
        <v>175</v>
      </c>
      <c r="P979" s="78"/>
      <c r="Q979" s="78" t="s">
        <v>48</v>
      </c>
      <c r="R979" s="78" t="s">
        <v>121</v>
      </c>
      <c r="S979" s="46"/>
      <c r="T979" s="46" t="s">
        <v>8107</v>
      </c>
      <c r="U979" s="46" t="s">
        <v>8107</v>
      </c>
      <c r="V979" s="46"/>
      <c r="W979" s="78" t="s">
        <v>8108</v>
      </c>
      <c r="X979" s="78" t="s">
        <v>117</v>
      </c>
      <c r="Y979" s="78" t="s">
        <v>117</v>
      </c>
      <c r="Z979" s="78" t="s">
        <v>117</v>
      </c>
      <c r="AA979" s="78" t="s">
        <v>121</v>
      </c>
      <c r="AB979" s="78">
        <v>6.0</v>
      </c>
      <c r="AC979" s="78" t="s">
        <v>121</v>
      </c>
      <c r="AD979" s="78"/>
      <c r="AE979" s="78" t="s">
        <v>117</v>
      </c>
      <c r="AF979" s="78"/>
      <c r="AG979" s="78"/>
      <c r="AH979" s="78"/>
      <c r="AI979" s="78"/>
      <c r="AJ979" s="78"/>
      <c r="AK979" s="78" t="s">
        <v>117</v>
      </c>
      <c r="AL979" s="78" t="s">
        <v>137</v>
      </c>
      <c r="AM979" s="78" t="s">
        <v>138</v>
      </c>
      <c r="AN979" s="78" t="s">
        <v>117</v>
      </c>
      <c r="AO979" s="79"/>
      <c r="AP979" s="79"/>
      <c r="AQ979" s="78"/>
      <c r="AR979" s="78"/>
      <c r="AS979" s="78"/>
      <c r="AT979" s="78" t="s">
        <v>117</v>
      </c>
      <c r="AU979" s="78"/>
      <c r="AV979" s="78" t="s">
        <v>121</v>
      </c>
      <c r="AW979" s="78"/>
      <c r="AX979" s="79"/>
      <c r="AY979" s="79"/>
      <c r="AZ979" s="79"/>
      <c r="BA979" s="79"/>
      <c r="BB979" s="79"/>
      <c r="BC979" s="80"/>
    </row>
    <row r="980" ht="15.75" customHeight="1">
      <c r="A980" s="46" t="s">
        <v>8109</v>
      </c>
      <c r="B980" s="78"/>
      <c r="C980" s="78">
        <v>36.0</v>
      </c>
      <c r="D980" s="78" t="s">
        <v>1986</v>
      </c>
      <c r="E980" s="78" t="s">
        <v>2362</v>
      </c>
      <c r="F980" s="78" t="str">
        <f t="shared" si="3"/>
        <v>Liyema Tali</v>
      </c>
      <c r="G980" s="78" t="s">
        <v>1849</v>
      </c>
      <c r="H980" s="78" t="s">
        <v>8110</v>
      </c>
      <c r="I980" s="78" t="s">
        <v>111</v>
      </c>
      <c r="J980" s="85">
        <v>39481.0</v>
      </c>
      <c r="K980" s="46" t="s">
        <v>8111</v>
      </c>
      <c r="L980" s="78" t="s">
        <v>270</v>
      </c>
      <c r="M980" s="78" t="s">
        <v>271</v>
      </c>
      <c r="N980" s="78" t="s">
        <v>3</v>
      </c>
      <c r="O980" s="78" t="s">
        <v>400</v>
      </c>
      <c r="P980" s="78"/>
      <c r="Q980" s="78" t="s">
        <v>48</v>
      </c>
      <c r="R980" s="78" t="s">
        <v>121</v>
      </c>
      <c r="S980" s="46"/>
      <c r="T980" s="46" t="s">
        <v>8112</v>
      </c>
      <c r="U980" s="46" t="s">
        <v>8112</v>
      </c>
      <c r="V980" s="46" t="s">
        <v>8113</v>
      </c>
      <c r="W980" s="78" t="s">
        <v>8114</v>
      </c>
      <c r="X980" s="78" t="s">
        <v>117</v>
      </c>
      <c r="Y980" s="78" t="s">
        <v>117</v>
      </c>
      <c r="Z980" s="78" t="s">
        <v>117</v>
      </c>
      <c r="AA980" s="78" t="s">
        <v>121</v>
      </c>
      <c r="AB980" s="78">
        <v>5.0</v>
      </c>
      <c r="AC980" s="78" t="s">
        <v>121</v>
      </c>
      <c r="AD980" s="78"/>
      <c r="AE980" s="78" t="s">
        <v>117</v>
      </c>
      <c r="AF980" s="78" t="s">
        <v>980</v>
      </c>
      <c r="AG980" s="78" t="s">
        <v>121</v>
      </c>
      <c r="AH980" s="78"/>
      <c r="AI980" s="78" t="s">
        <v>117</v>
      </c>
      <c r="AJ980" s="78" t="s">
        <v>117</v>
      </c>
      <c r="AK980" s="78" t="s">
        <v>117</v>
      </c>
      <c r="AL980" s="78" t="s">
        <v>137</v>
      </c>
      <c r="AM980" s="78" t="s">
        <v>138</v>
      </c>
      <c r="AN980" s="78" t="s">
        <v>117</v>
      </c>
      <c r="AO980" s="78" t="s">
        <v>8115</v>
      </c>
      <c r="AP980" s="79"/>
      <c r="AQ980" s="78"/>
      <c r="AR980" s="78"/>
      <c r="AS980" s="78"/>
      <c r="AT980" s="78" t="s">
        <v>117</v>
      </c>
      <c r="AU980" s="78"/>
      <c r="AV980" s="78" t="s">
        <v>117</v>
      </c>
      <c r="AW980" s="78"/>
      <c r="AX980" s="79"/>
      <c r="AY980" s="79"/>
      <c r="AZ980" s="79"/>
      <c r="BA980" s="79"/>
      <c r="BB980" s="79"/>
      <c r="BC980" s="80"/>
    </row>
    <row r="981" ht="15.75" customHeight="1">
      <c r="A981" s="46" t="s">
        <v>8116</v>
      </c>
      <c r="B981" s="78"/>
      <c r="C981" s="78">
        <v>35.0</v>
      </c>
      <c r="D981" s="78" t="s">
        <v>1337</v>
      </c>
      <c r="E981" s="78" t="s">
        <v>1342</v>
      </c>
      <c r="F981" s="78" t="str">
        <f t="shared" si="3"/>
        <v>Inathi Klaas</v>
      </c>
      <c r="G981" s="78" t="s">
        <v>1849</v>
      </c>
      <c r="H981" s="78" t="s">
        <v>8117</v>
      </c>
      <c r="I981" s="78" t="s">
        <v>111</v>
      </c>
      <c r="J981" s="78" t="s">
        <v>8118</v>
      </c>
      <c r="K981" s="46" t="s">
        <v>8119</v>
      </c>
      <c r="L981" s="78" t="s">
        <v>270</v>
      </c>
      <c r="M981" s="78" t="s">
        <v>271</v>
      </c>
      <c r="N981" s="78" t="s">
        <v>3</v>
      </c>
      <c r="O981" s="78" t="s">
        <v>134</v>
      </c>
      <c r="P981" s="78"/>
      <c r="Q981" s="78" t="s">
        <v>48</v>
      </c>
      <c r="R981" s="78" t="s">
        <v>121</v>
      </c>
      <c r="S981" s="46"/>
      <c r="T981" s="46" t="s">
        <v>8120</v>
      </c>
      <c r="U981" s="46" t="s">
        <v>8120</v>
      </c>
      <c r="V981" s="46" t="s">
        <v>8121</v>
      </c>
      <c r="W981" s="78" t="s">
        <v>8122</v>
      </c>
      <c r="X981" s="78" t="s">
        <v>117</v>
      </c>
      <c r="Y981" s="78" t="s">
        <v>117</v>
      </c>
      <c r="Z981" s="78" t="s">
        <v>117</v>
      </c>
      <c r="AA981" s="78" t="s">
        <v>121</v>
      </c>
      <c r="AB981" s="78">
        <v>3.0</v>
      </c>
      <c r="AC981" s="78" t="s">
        <v>117</v>
      </c>
      <c r="AD981" s="78" t="s">
        <v>8123</v>
      </c>
      <c r="AE981" s="78" t="s">
        <v>117</v>
      </c>
      <c r="AF981" s="78" t="s">
        <v>8124</v>
      </c>
      <c r="AG981" s="78" t="s">
        <v>121</v>
      </c>
      <c r="AH981" s="78"/>
      <c r="AI981" s="78" t="s">
        <v>117</v>
      </c>
      <c r="AJ981" s="78" t="s">
        <v>117</v>
      </c>
      <c r="AK981" s="78" t="s">
        <v>121</v>
      </c>
      <c r="AL981" s="78" t="s">
        <v>122</v>
      </c>
      <c r="AM981" s="78" t="s">
        <v>138</v>
      </c>
      <c r="AN981" s="78" t="s">
        <v>121</v>
      </c>
      <c r="AO981" s="79"/>
      <c r="AP981" s="79"/>
      <c r="AQ981" s="78"/>
      <c r="AR981" s="78"/>
      <c r="AS981" s="78"/>
      <c r="AT981" s="78" t="s">
        <v>117</v>
      </c>
      <c r="AU981" s="78"/>
      <c r="AV981" s="78" t="s">
        <v>117</v>
      </c>
      <c r="AW981" s="78"/>
      <c r="AX981" s="79"/>
      <c r="AY981" s="79"/>
      <c r="AZ981" s="79"/>
      <c r="BA981" s="79"/>
      <c r="BB981" s="79"/>
      <c r="BC981" s="80"/>
    </row>
    <row r="982" ht="15.75" customHeight="1">
      <c r="A982" s="46" t="s">
        <v>8125</v>
      </c>
      <c r="B982" s="78"/>
      <c r="C982" s="78">
        <v>35.0</v>
      </c>
      <c r="D982" s="78" t="s">
        <v>4615</v>
      </c>
      <c r="E982" s="78" t="s">
        <v>8126</v>
      </c>
      <c r="F982" s="78" t="str">
        <f t="shared" si="3"/>
        <v>Sinoxolo Mbana</v>
      </c>
      <c r="G982" s="78" t="s">
        <v>1849</v>
      </c>
      <c r="H982" s="78" t="s">
        <v>8127</v>
      </c>
      <c r="I982" s="78" t="s">
        <v>111</v>
      </c>
      <c r="J982" s="78" t="s">
        <v>8128</v>
      </c>
      <c r="K982" s="46" t="s">
        <v>8129</v>
      </c>
      <c r="L982" s="78" t="s">
        <v>8130</v>
      </c>
      <c r="M982" s="78" t="s">
        <v>5070</v>
      </c>
      <c r="N982" s="78" t="s">
        <v>42</v>
      </c>
      <c r="O982" s="78" t="s">
        <v>175</v>
      </c>
      <c r="P982" s="78"/>
      <c r="Q982" s="78" t="s">
        <v>50</v>
      </c>
      <c r="R982" s="78" t="s">
        <v>121</v>
      </c>
      <c r="S982" s="46"/>
      <c r="T982" s="46" t="s">
        <v>8129</v>
      </c>
      <c r="U982" s="46" t="s">
        <v>8129</v>
      </c>
      <c r="V982" s="46" t="s">
        <v>8131</v>
      </c>
      <c r="W982" s="78" t="s">
        <v>8132</v>
      </c>
      <c r="X982" s="78" t="s">
        <v>117</v>
      </c>
      <c r="Y982" s="78" t="s">
        <v>117</v>
      </c>
      <c r="Z982" s="78" t="s">
        <v>121</v>
      </c>
      <c r="AA982" s="78" t="s">
        <v>121</v>
      </c>
      <c r="AB982" s="78">
        <v>6.0</v>
      </c>
      <c r="AC982" s="78" t="s">
        <v>121</v>
      </c>
      <c r="AD982" s="78"/>
      <c r="AE982" s="78"/>
      <c r="AF982" s="78"/>
      <c r="AG982" s="78" t="s">
        <v>117</v>
      </c>
      <c r="AH982" s="78" t="s">
        <v>8133</v>
      </c>
      <c r="AI982" s="78" t="s">
        <v>121</v>
      </c>
      <c r="AJ982" s="78" t="s">
        <v>121</v>
      </c>
      <c r="AK982" s="78" t="s">
        <v>117</v>
      </c>
      <c r="AL982" s="78" t="s">
        <v>137</v>
      </c>
      <c r="AM982" s="78" t="s">
        <v>138</v>
      </c>
      <c r="AN982" s="78" t="s">
        <v>121</v>
      </c>
      <c r="AO982" s="79"/>
      <c r="AP982" s="79"/>
      <c r="AQ982" s="78"/>
      <c r="AR982" s="78"/>
      <c r="AS982" s="78"/>
      <c r="AT982" s="78" t="s">
        <v>117</v>
      </c>
      <c r="AU982" s="78"/>
      <c r="AV982" s="78" t="s">
        <v>117</v>
      </c>
      <c r="AW982" s="78"/>
      <c r="AX982" s="79"/>
      <c r="AY982" s="79"/>
      <c r="AZ982" s="79"/>
      <c r="BA982" s="79"/>
      <c r="BB982" s="79"/>
      <c r="BC982" s="80"/>
    </row>
    <row r="983" ht="15.75" customHeight="1">
      <c r="A983" s="46" t="s">
        <v>8134</v>
      </c>
      <c r="B983" s="78"/>
      <c r="C983" s="78">
        <v>43.0</v>
      </c>
      <c r="D983" s="78" t="s">
        <v>2361</v>
      </c>
      <c r="E983" s="78" t="s">
        <v>2362</v>
      </c>
      <c r="F983" s="78" t="str">
        <f t="shared" si="3"/>
        <v>Nokuthula Tali</v>
      </c>
      <c r="G983" s="78" t="s">
        <v>1849</v>
      </c>
      <c r="H983" s="78" t="s">
        <v>8135</v>
      </c>
      <c r="I983" s="78" t="s">
        <v>111</v>
      </c>
      <c r="J983" s="81">
        <v>38729.0</v>
      </c>
      <c r="K983" s="46" t="s">
        <v>8136</v>
      </c>
      <c r="L983" s="78" t="s">
        <v>270</v>
      </c>
      <c r="M983" s="78" t="s">
        <v>271</v>
      </c>
      <c r="N983" s="78" t="s">
        <v>3</v>
      </c>
      <c r="O983" s="78" t="s">
        <v>134</v>
      </c>
      <c r="P983" s="78"/>
      <c r="Q983" s="78" t="s">
        <v>48</v>
      </c>
      <c r="R983" s="78" t="s">
        <v>121</v>
      </c>
      <c r="S983" s="46"/>
      <c r="T983" s="46" t="s">
        <v>8136</v>
      </c>
      <c r="U983" s="46" t="s">
        <v>8136</v>
      </c>
      <c r="V983" s="46" t="s">
        <v>8113</v>
      </c>
      <c r="W983" s="78" t="s">
        <v>8137</v>
      </c>
      <c r="X983" s="78" t="s">
        <v>117</v>
      </c>
      <c r="Y983" s="78" t="s">
        <v>117</v>
      </c>
      <c r="Z983" s="78" t="s">
        <v>117</v>
      </c>
      <c r="AA983" s="78" t="s">
        <v>121</v>
      </c>
      <c r="AB983" s="78">
        <v>5.0</v>
      </c>
      <c r="AC983" s="78" t="s">
        <v>121</v>
      </c>
      <c r="AD983" s="78"/>
      <c r="AE983" s="78" t="s">
        <v>117</v>
      </c>
      <c r="AF983" s="78"/>
      <c r="AG983" s="78" t="s">
        <v>121</v>
      </c>
      <c r="AH983" s="78"/>
      <c r="AI983" s="78" t="s">
        <v>117</v>
      </c>
      <c r="AJ983" s="78" t="s">
        <v>117</v>
      </c>
      <c r="AK983" s="78" t="s">
        <v>121</v>
      </c>
      <c r="AL983" s="78" t="s">
        <v>122</v>
      </c>
      <c r="AM983" s="78" t="s">
        <v>138</v>
      </c>
      <c r="AN983" s="78" t="s">
        <v>117</v>
      </c>
      <c r="AO983" s="78" t="s">
        <v>8138</v>
      </c>
      <c r="AP983" s="79"/>
      <c r="AQ983" s="78"/>
      <c r="AR983" s="78"/>
      <c r="AS983" s="78"/>
      <c r="AT983" s="78" t="s">
        <v>117</v>
      </c>
      <c r="AU983" s="78"/>
      <c r="AV983" s="78" t="s">
        <v>117</v>
      </c>
      <c r="AW983" s="78"/>
      <c r="AX983" s="79"/>
      <c r="AY983" s="79"/>
      <c r="AZ983" s="79"/>
      <c r="BA983" s="79"/>
      <c r="BB983" s="79"/>
      <c r="BC983" s="80"/>
    </row>
    <row r="984" ht="15.75" customHeight="1">
      <c r="A984" s="46" t="s">
        <v>8139</v>
      </c>
      <c r="B984" s="78"/>
      <c r="C984" s="78">
        <v>43.0</v>
      </c>
      <c r="D984" s="78" t="s">
        <v>7284</v>
      </c>
      <c r="E984" s="78" t="s">
        <v>5281</v>
      </c>
      <c r="F984" s="78" t="str">
        <f t="shared" si="3"/>
        <v>Thalitha Mbovane</v>
      </c>
      <c r="G984" s="78" t="s">
        <v>1849</v>
      </c>
      <c r="H984" s="78" t="s">
        <v>8140</v>
      </c>
      <c r="I984" s="78" t="s">
        <v>163</v>
      </c>
      <c r="J984" s="78" t="s">
        <v>8141</v>
      </c>
      <c r="K984" s="46" t="s">
        <v>8142</v>
      </c>
      <c r="L984" s="78" t="s">
        <v>8130</v>
      </c>
      <c r="M984" s="78" t="s">
        <v>5070</v>
      </c>
      <c r="N984" s="78" t="s">
        <v>42</v>
      </c>
      <c r="O984" s="78" t="s">
        <v>134</v>
      </c>
      <c r="P984" s="78"/>
      <c r="Q984" s="78" t="s">
        <v>50</v>
      </c>
      <c r="R984" s="78" t="s">
        <v>121</v>
      </c>
      <c r="S984" s="46"/>
      <c r="T984" s="46" t="s">
        <v>8143</v>
      </c>
      <c r="U984" s="46" t="s">
        <v>8143</v>
      </c>
      <c r="V984" s="46" t="s">
        <v>8144</v>
      </c>
      <c r="W984" s="78" t="s">
        <v>8145</v>
      </c>
      <c r="X984" s="78" t="s">
        <v>117</v>
      </c>
      <c r="Y984" s="78" t="s">
        <v>121</v>
      </c>
      <c r="Z984" s="78" t="s">
        <v>117</v>
      </c>
      <c r="AA984" s="78" t="s">
        <v>121</v>
      </c>
      <c r="AB984" s="78">
        <v>4.0</v>
      </c>
      <c r="AC984" s="78" t="s">
        <v>117</v>
      </c>
      <c r="AD984" s="78" t="s">
        <v>8146</v>
      </c>
      <c r="AE984" s="78"/>
      <c r="AF984" s="78"/>
      <c r="AG984" s="78" t="s">
        <v>121</v>
      </c>
      <c r="AH984" s="78"/>
      <c r="AI984" s="78" t="s">
        <v>117</v>
      </c>
      <c r="AJ984" s="78" t="s">
        <v>117</v>
      </c>
      <c r="AK984" s="78" t="s">
        <v>121</v>
      </c>
      <c r="AL984" s="78" t="s">
        <v>122</v>
      </c>
      <c r="AM984" s="78" t="s">
        <v>221</v>
      </c>
      <c r="AN984" s="78" t="s">
        <v>117</v>
      </c>
      <c r="AO984" s="78" t="s">
        <v>6915</v>
      </c>
      <c r="AP984" s="79"/>
      <c r="AQ984" s="78"/>
      <c r="AR984" s="78"/>
      <c r="AS984" s="78"/>
      <c r="AT984" s="78" t="s">
        <v>117</v>
      </c>
      <c r="AU984" s="78"/>
      <c r="AV984" s="78" t="s">
        <v>117</v>
      </c>
      <c r="AW984" s="78"/>
      <c r="AX984" s="79"/>
      <c r="AY984" s="79"/>
      <c r="AZ984" s="79"/>
      <c r="BA984" s="79"/>
      <c r="BB984" s="79"/>
      <c r="BC984" s="80"/>
    </row>
    <row r="985" ht="15.75" customHeight="1">
      <c r="A985" s="46" t="s">
        <v>8147</v>
      </c>
      <c r="B985" s="78"/>
      <c r="C985" s="78">
        <v>37.0</v>
      </c>
      <c r="D985" s="78" t="s">
        <v>3270</v>
      </c>
      <c r="E985" s="78" t="s">
        <v>8148</v>
      </c>
      <c r="F985" s="78" t="str">
        <f t="shared" si="3"/>
        <v>Somila Mkwelo</v>
      </c>
      <c r="G985" s="78" t="s">
        <v>1849</v>
      </c>
      <c r="H985" s="78" t="s">
        <v>8149</v>
      </c>
      <c r="I985" s="78" t="s">
        <v>163</v>
      </c>
      <c r="J985" s="78" t="s">
        <v>3004</v>
      </c>
      <c r="K985" s="46" t="s">
        <v>8150</v>
      </c>
      <c r="L985" s="78" t="s">
        <v>8130</v>
      </c>
      <c r="M985" s="78" t="s">
        <v>5070</v>
      </c>
      <c r="N985" s="78" t="s">
        <v>42</v>
      </c>
      <c r="O985" s="78" t="s">
        <v>134</v>
      </c>
      <c r="P985" s="78"/>
      <c r="Q985" s="78" t="s">
        <v>50</v>
      </c>
      <c r="R985" s="78" t="s">
        <v>121</v>
      </c>
      <c r="S985" s="46"/>
      <c r="T985" s="46" t="s">
        <v>8151</v>
      </c>
      <c r="U985" s="46"/>
      <c r="V985" s="46" t="s">
        <v>8152</v>
      </c>
      <c r="W985" s="78" t="s">
        <v>8153</v>
      </c>
      <c r="X985" s="78" t="s">
        <v>117</v>
      </c>
      <c r="Y985" s="78" t="s">
        <v>117</v>
      </c>
      <c r="Z985" s="78" t="s">
        <v>117</v>
      </c>
      <c r="AA985" s="78" t="s">
        <v>121</v>
      </c>
      <c r="AB985" s="78">
        <v>3.0</v>
      </c>
      <c r="AC985" s="78" t="s">
        <v>117</v>
      </c>
      <c r="AD985" s="78" t="s">
        <v>8154</v>
      </c>
      <c r="AE985" s="78"/>
      <c r="AF985" s="78" t="s">
        <v>8154</v>
      </c>
      <c r="AG985" s="78" t="s">
        <v>121</v>
      </c>
      <c r="AH985" s="78"/>
      <c r="AI985" s="78" t="s">
        <v>117</v>
      </c>
      <c r="AJ985" s="78" t="s">
        <v>121</v>
      </c>
      <c r="AK985" s="78" t="s">
        <v>121</v>
      </c>
      <c r="AL985" s="78" t="s">
        <v>122</v>
      </c>
      <c r="AM985" s="78" t="s">
        <v>221</v>
      </c>
      <c r="AN985" s="78" t="s">
        <v>117</v>
      </c>
      <c r="AO985" s="78" t="s">
        <v>23</v>
      </c>
      <c r="AP985" s="79"/>
      <c r="AQ985" s="78"/>
      <c r="AR985" s="78"/>
      <c r="AS985" s="78"/>
      <c r="AT985" s="78" t="s">
        <v>117</v>
      </c>
      <c r="AU985" s="78"/>
      <c r="AV985" s="78" t="s">
        <v>117</v>
      </c>
      <c r="AW985" s="78"/>
      <c r="AX985" s="79"/>
      <c r="AY985" s="79"/>
      <c r="AZ985" s="79"/>
      <c r="BA985" s="79"/>
      <c r="BB985" s="79"/>
      <c r="BC985" s="80"/>
    </row>
    <row r="986" ht="15.75" customHeight="1">
      <c r="A986" s="46" t="s">
        <v>8155</v>
      </c>
      <c r="B986" s="78"/>
      <c r="C986" s="78">
        <v>39.0</v>
      </c>
      <c r="D986" s="78" t="s">
        <v>2912</v>
      </c>
      <c r="E986" s="78" t="s">
        <v>8156</v>
      </c>
      <c r="F986" s="78" t="str">
        <f t="shared" si="3"/>
        <v>Simamkele Sizani</v>
      </c>
      <c r="G986" s="78" t="s">
        <v>1849</v>
      </c>
      <c r="H986" s="78" t="s">
        <v>8157</v>
      </c>
      <c r="I986" s="78" t="s">
        <v>111</v>
      </c>
      <c r="J986" s="81">
        <v>39145.0</v>
      </c>
      <c r="K986" s="46" t="s">
        <v>8158</v>
      </c>
      <c r="L986" s="78" t="s">
        <v>8130</v>
      </c>
      <c r="M986" s="78" t="s">
        <v>5070</v>
      </c>
      <c r="N986" s="78" t="s">
        <v>42</v>
      </c>
      <c r="O986" s="78" t="s">
        <v>362</v>
      </c>
      <c r="P986" s="78"/>
      <c r="Q986" s="78" t="s">
        <v>50</v>
      </c>
      <c r="R986" s="78" t="s">
        <v>121</v>
      </c>
      <c r="S986" s="46"/>
      <c r="T986" s="46" t="s">
        <v>8159</v>
      </c>
      <c r="U986" s="46"/>
      <c r="V986" s="46"/>
      <c r="W986" s="78" t="s">
        <v>8160</v>
      </c>
      <c r="X986" s="78" t="s">
        <v>117</v>
      </c>
      <c r="Y986" s="78" t="s">
        <v>117</v>
      </c>
      <c r="Z986" s="78" t="s">
        <v>117</v>
      </c>
      <c r="AA986" s="78" t="s">
        <v>121</v>
      </c>
      <c r="AB986" s="78">
        <v>5.0</v>
      </c>
      <c r="AC986" s="78" t="s">
        <v>121</v>
      </c>
      <c r="AD986" s="78"/>
      <c r="AE986" s="78"/>
      <c r="AF986" s="78"/>
      <c r="AG986" s="78" t="s">
        <v>121</v>
      </c>
      <c r="AH986" s="78"/>
      <c r="AI986" s="78" t="s">
        <v>117</v>
      </c>
      <c r="AJ986" s="78" t="s">
        <v>121</v>
      </c>
      <c r="AK986" s="78" t="s">
        <v>121</v>
      </c>
      <c r="AL986" s="78" t="s">
        <v>122</v>
      </c>
      <c r="AM986" s="78" t="s">
        <v>138</v>
      </c>
      <c r="AN986" s="78" t="s">
        <v>117</v>
      </c>
      <c r="AO986" s="78" t="s">
        <v>5434</v>
      </c>
      <c r="AP986" s="79"/>
      <c r="AQ986" s="78"/>
      <c r="AR986" s="78"/>
      <c r="AS986" s="78"/>
      <c r="AT986" s="78" t="s">
        <v>117</v>
      </c>
      <c r="AU986" s="78"/>
      <c r="AV986" s="78" t="s">
        <v>117</v>
      </c>
      <c r="AW986" s="78"/>
      <c r="AX986" s="79"/>
      <c r="AY986" s="79"/>
      <c r="AZ986" s="79"/>
      <c r="BA986" s="79"/>
      <c r="BB986" s="79"/>
      <c r="BC986" s="80"/>
    </row>
    <row r="987" ht="15.75" customHeight="1">
      <c r="A987" s="46" t="s">
        <v>8161</v>
      </c>
      <c r="B987" s="78"/>
      <c r="C987" s="78">
        <v>39.0</v>
      </c>
      <c r="D987" s="78" t="s">
        <v>1941</v>
      </c>
      <c r="E987" s="78" t="s">
        <v>8162</v>
      </c>
      <c r="F987" s="78" t="str">
        <f t="shared" si="3"/>
        <v>Litha Gidane</v>
      </c>
      <c r="G987" s="78" t="s">
        <v>1849</v>
      </c>
      <c r="H987" s="78" t="s">
        <v>8163</v>
      </c>
      <c r="I987" s="78" t="s">
        <v>111</v>
      </c>
      <c r="J987" s="81">
        <v>39539.0</v>
      </c>
      <c r="K987" s="46" t="s">
        <v>8164</v>
      </c>
      <c r="L987" s="78" t="s">
        <v>270</v>
      </c>
      <c r="M987" s="78" t="s">
        <v>271</v>
      </c>
      <c r="N987" s="78" t="s">
        <v>3</v>
      </c>
      <c r="O987" s="78" t="s">
        <v>362</v>
      </c>
      <c r="P987" s="78"/>
      <c r="Q987" s="78" t="s">
        <v>48</v>
      </c>
      <c r="R987" s="78" t="s">
        <v>121</v>
      </c>
      <c r="S987" s="46"/>
      <c r="T987" s="46" t="s">
        <v>8165</v>
      </c>
      <c r="U987" s="46" t="s">
        <v>8166</v>
      </c>
      <c r="V987" s="46" t="s">
        <v>8166</v>
      </c>
      <c r="W987" s="78" t="s">
        <v>8167</v>
      </c>
      <c r="X987" s="78" t="s">
        <v>121</v>
      </c>
      <c r="Y987" s="78" t="s">
        <v>117</v>
      </c>
      <c r="Z987" s="78" t="s">
        <v>121</v>
      </c>
      <c r="AA987" s="78" t="s">
        <v>121</v>
      </c>
      <c r="AB987" s="78">
        <v>5.0</v>
      </c>
      <c r="AC987" s="78" t="s">
        <v>121</v>
      </c>
      <c r="AD987" s="78"/>
      <c r="AE987" s="78" t="s">
        <v>121</v>
      </c>
      <c r="AF987" s="78"/>
      <c r="AG987" s="78" t="s">
        <v>121</v>
      </c>
      <c r="AH987" s="78"/>
      <c r="AI987" s="78" t="s">
        <v>121</v>
      </c>
      <c r="AJ987" s="78" t="s">
        <v>121</v>
      </c>
      <c r="AK987" s="78" t="s">
        <v>121</v>
      </c>
      <c r="AL987" s="78" t="s">
        <v>122</v>
      </c>
      <c r="AM987" s="78" t="s">
        <v>138</v>
      </c>
      <c r="AN987" s="78" t="s">
        <v>117</v>
      </c>
      <c r="AO987" s="78" t="s">
        <v>8138</v>
      </c>
      <c r="AP987" s="79"/>
      <c r="AQ987" s="78"/>
      <c r="AR987" s="78"/>
      <c r="AS987" s="78"/>
      <c r="AT987" s="78" t="s">
        <v>117</v>
      </c>
      <c r="AU987" s="78"/>
      <c r="AV987" s="78" t="s">
        <v>121</v>
      </c>
      <c r="AW987" s="78"/>
      <c r="AX987" s="79"/>
      <c r="AY987" s="79"/>
      <c r="AZ987" s="79"/>
      <c r="BA987" s="79"/>
      <c r="BB987" s="79"/>
      <c r="BC987" s="80"/>
    </row>
    <row r="988" ht="15.75" customHeight="1">
      <c r="A988" s="46" t="s">
        <v>8168</v>
      </c>
      <c r="B988" s="78"/>
      <c r="C988" s="78">
        <v>38.0</v>
      </c>
      <c r="D988" s="78" t="s">
        <v>8169</v>
      </c>
      <c r="E988" s="78" t="s">
        <v>8170</v>
      </c>
      <c r="F988" s="78" t="str">
        <f t="shared" si="3"/>
        <v>Liyanda Thabang Mbelekane</v>
      </c>
      <c r="G988" s="78" t="s">
        <v>1849</v>
      </c>
      <c r="H988" s="78" t="s">
        <v>8171</v>
      </c>
      <c r="I988" s="78" t="s">
        <v>163</v>
      </c>
      <c r="J988" s="78" t="s">
        <v>8172</v>
      </c>
      <c r="K988" s="46" t="s">
        <v>8173</v>
      </c>
      <c r="L988" s="78" t="s">
        <v>270</v>
      </c>
      <c r="M988" s="78" t="s">
        <v>271</v>
      </c>
      <c r="N988" s="78" t="s">
        <v>3</v>
      </c>
      <c r="O988" s="78" t="s">
        <v>362</v>
      </c>
      <c r="P988" s="78"/>
      <c r="Q988" s="78" t="s">
        <v>48</v>
      </c>
      <c r="R988" s="78" t="s">
        <v>121</v>
      </c>
      <c r="S988" s="46"/>
      <c r="T988" s="46" t="s">
        <v>8174</v>
      </c>
      <c r="U988" s="46" t="s">
        <v>8174</v>
      </c>
      <c r="V988" s="46" t="s">
        <v>8175</v>
      </c>
      <c r="W988" s="78" t="s">
        <v>8176</v>
      </c>
      <c r="X988" s="78" t="s">
        <v>117</v>
      </c>
      <c r="Y988" s="78" t="s">
        <v>117</v>
      </c>
      <c r="Z988" s="78" t="s">
        <v>117</v>
      </c>
      <c r="AA988" s="78" t="s">
        <v>121</v>
      </c>
      <c r="AB988" s="78">
        <v>5.0</v>
      </c>
      <c r="AC988" s="78" t="s">
        <v>121</v>
      </c>
      <c r="AD988" s="78"/>
      <c r="AE988" s="78" t="s">
        <v>121</v>
      </c>
      <c r="AF988" s="78"/>
      <c r="AG988" s="78" t="s">
        <v>117</v>
      </c>
      <c r="AH988" s="78" t="s">
        <v>2326</v>
      </c>
      <c r="AI988" s="78" t="s">
        <v>117</v>
      </c>
      <c r="AJ988" s="78" t="s">
        <v>117</v>
      </c>
      <c r="AK988" s="78" t="s">
        <v>117</v>
      </c>
      <c r="AL988" s="78" t="s">
        <v>137</v>
      </c>
      <c r="AM988" s="78" t="s">
        <v>138</v>
      </c>
      <c r="AN988" s="78" t="s">
        <v>117</v>
      </c>
      <c r="AO988" s="78" t="s">
        <v>8177</v>
      </c>
      <c r="AP988" s="79"/>
      <c r="AQ988" s="78"/>
      <c r="AR988" s="78"/>
      <c r="AS988" s="78"/>
      <c r="AT988" s="78" t="s">
        <v>117</v>
      </c>
      <c r="AU988" s="78"/>
      <c r="AV988" s="78" t="s">
        <v>117</v>
      </c>
      <c r="AW988" s="78"/>
      <c r="AX988" s="79"/>
      <c r="AY988" s="79"/>
      <c r="AZ988" s="79"/>
      <c r="BA988" s="79"/>
      <c r="BB988" s="79"/>
      <c r="BC988" s="80"/>
    </row>
    <row r="989" ht="15.75" customHeight="1">
      <c r="A989" s="46" t="s">
        <v>8178</v>
      </c>
      <c r="B989" s="78"/>
      <c r="C989" s="78">
        <v>36.0</v>
      </c>
      <c r="D989" s="78" t="s">
        <v>2601</v>
      </c>
      <c r="E989" s="78" t="s">
        <v>8179</v>
      </c>
      <c r="F989" s="78" t="str">
        <f t="shared" si="3"/>
        <v>Owam Nqaba</v>
      </c>
      <c r="G989" s="78" t="s">
        <v>1849</v>
      </c>
      <c r="H989" s="78" t="s">
        <v>8180</v>
      </c>
      <c r="I989" s="78"/>
      <c r="J989" s="81">
        <v>38844.0</v>
      </c>
      <c r="K989" s="46" t="s">
        <v>8181</v>
      </c>
      <c r="L989" s="78" t="s">
        <v>1538</v>
      </c>
      <c r="M989" s="78" t="s">
        <v>206</v>
      </c>
      <c r="N989" s="78" t="s">
        <v>3</v>
      </c>
      <c r="O989" s="78" t="s">
        <v>272</v>
      </c>
      <c r="P989" s="78"/>
      <c r="Q989" s="78" t="s">
        <v>48</v>
      </c>
      <c r="R989" s="78" t="s">
        <v>121</v>
      </c>
      <c r="S989" s="46"/>
      <c r="T989" s="46" t="s">
        <v>8182</v>
      </c>
      <c r="U989" s="46" t="s">
        <v>8182</v>
      </c>
      <c r="V989" s="46"/>
      <c r="W989" s="78" t="s">
        <v>8183</v>
      </c>
      <c r="X989" s="78" t="s">
        <v>117</v>
      </c>
      <c r="Y989" s="78" t="s">
        <v>117</v>
      </c>
      <c r="Z989" s="78" t="s">
        <v>117</v>
      </c>
      <c r="AA989" s="78" t="s">
        <v>121</v>
      </c>
      <c r="AB989" s="78"/>
      <c r="AC989" s="78" t="s">
        <v>121</v>
      </c>
      <c r="AD989" s="78"/>
      <c r="AE989" s="78"/>
      <c r="AF989" s="78"/>
      <c r="AG989" s="78" t="s">
        <v>121</v>
      </c>
      <c r="AH989" s="78"/>
      <c r="AI989" s="78" t="s">
        <v>117</v>
      </c>
      <c r="AJ989" s="78" t="s">
        <v>121</v>
      </c>
      <c r="AK989" s="78" t="s">
        <v>121</v>
      </c>
      <c r="AL989" s="78" t="s">
        <v>122</v>
      </c>
      <c r="AM989" s="78" t="s">
        <v>138</v>
      </c>
      <c r="AN989" s="78" t="s">
        <v>117</v>
      </c>
      <c r="AO989" s="78" t="s">
        <v>8184</v>
      </c>
      <c r="AP989" s="79"/>
      <c r="AQ989" s="78"/>
      <c r="AR989" s="78"/>
      <c r="AS989" s="78"/>
      <c r="AT989" s="78" t="s">
        <v>117</v>
      </c>
      <c r="AU989" s="78"/>
      <c r="AV989" s="78" t="s">
        <v>117</v>
      </c>
      <c r="AW989" s="78"/>
      <c r="AX989" s="79"/>
      <c r="AY989" s="79"/>
      <c r="AZ989" s="79"/>
      <c r="BA989" s="79"/>
      <c r="BB989" s="79"/>
      <c r="BC989" s="80"/>
    </row>
    <row r="990" ht="15.75" customHeight="1">
      <c r="A990" s="46" t="s">
        <v>8185</v>
      </c>
      <c r="B990" s="78"/>
      <c r="C990" s="78">
        <v>39.0</v>
      </c>
      <c r="D990" s="78" t="s">
        <v>549</v>
      </c>
      <c r="E990" s="78" t="s">
        <v>8186</v>
      </c>
      <c r="F990" s="78" t="str">
        <f t="shared" si="3"/>
        <v>Aphelele Mxoli</v>
      </c>
      <c r="G990" s="78" t="s">
        <v>1849</v>
      </c>
      <c r="H990" s="78" t="s">
        <v>8187</v>
      </c>
      <c r="I990" s="78" t="s">
        <v>163</v>
      </c>
      <c r="J990" s="78" t="s">
        <v>5598</v>
      </c>
      <c r="K990" s="46" t="s">
        <v>8188</v>
      </c>
      <c r="L990" s="78" t="s">
        <v>1538</v>
      </c>
      <c r="M990" s="78" t="s">
        <v>206</v>
      </c>
      <c r="N990" s="78" t="s">
        <v>3</v>
      </c>
      <c r="O990" s="78" t="s">
        <v>272</v>
      </c>
      <c r="P990" s="78"/>
      <c r="Q990" s="78" t="s">
        <v>48</v>
      </c>
      <c r="R990" s="78" t="s">
        <v>121</v>
      </c>
      <c r="S990" s="46"/>
      <c r="T990" s="46" t="s">
        <v>8189</v>
      </c>
      <c r="U990" s="46" t="s">
        <v>8189</v>
      </c>
      <c r="V990" s="46" t="s">
        <v>8190</v>
      </c>
      <c r="W990" s="78" t="s">
        <v>8191</v>
      </c>
      <c r="X990" s="78" t="s">
        <v>121</v>
      </c>
      <c r="Y990" s="78" t="s">
        <v>121</v>
      </c>
      <c r="Z990" s="78" t="s">
        <v>121</v>
      </c>
      <c r="AA990" s="78" t="s">
        <v>121</v>
      </c>
      <c r="AB990" s="78">
        <v>7.0</v>
      </c>
      <c r="AC990" s="78" t="s">
        <v>121</v>
      </c>
      <c r="AD990" s="78"/>
      <c r="AE990" s="78" t="s">
        <v>121</v>
      </c>
      <c r="AF990" s="78"/>
      <c r="AG990" s="78"/>
      <c r="AH990" s="78"/>
      <c r="AI990" s="78"/>
      <c r="AJ990" s="78"/>
      <c r="AK990" s="78" t="s">
        <v>121</v>
      </c>
      <c r="AL990" s="78" t="s">
        <v>122</v>
      </c>
      <c r="AM990" s="78" t="s">
        <v>138</v>
      </c>
      <c r="AN990" s="78" t="s">
        <v>117</v>
      </c>
      <c r="AO990" s="78" t="s">
        <v>8192</v>
      </c>
      <c r="AP990" s="79"/>
      <c r="AQ990" s="78"/>
      <c r="AR990" s="78"/>
      <c r="AS990" s="78"/>
      <c r="AT990" s="78" t="s">
        <v>117</v>
      </c>
      <c r="AU990" s="78"/>
      <c r="AV990" s="78" t="s">
        <v>117</v>
      </c>
      <c r="AW990" s="78"/>
      <c r="AX990" s="79"/>
      <c r="AY990" s="79"/>
      <c r="AZ990" s="79"/>
      <c r="BA990" s="79"/>
      <c r="BB990" s="79"/>
      <c r="BC990" s="80"/>
    </row>
    <row r="991" ht="15.75" customHeight="1">
      <c r="A991" s="46" t="s">
        <v>8193</v>
      </c>
      <c r="B991" s="78"/>
      <c r="C991" s="78">
        <v>39.0</v>
      </c>
      <c r="D991" s="78" t="s">
        <v>1087</v>
      </c>
      <c r="E991" s="78" t="s">
        <v>8194</v>
      </c>
      <c r="F991" s="78" t="str">
        <f t="shared" si="3"/>
        <v>Endinako Sidumo</v>
      </c>
      <c r="G991" s="78" t="s">
        <v>1849</v>
      </c>
      <c r="H991" s="78" t="s">
        <v>8195</v>
      </c>
      <c r="I991" s="78" t="s">
        <v>163</v>
      </c>
      <c r="J991" s="78" t="s">
        <v>1207</v>
      </c>
      <c r="K991" s="46" t="s">
        <v>8196</v>
      </c>
      <c r="L991" s="78" t="s">
        <v>1538</v>
      </c>
      <c r="M991" s="78" t="s">
        <v>206</v>
      </c>
      <c r="N991" s="78" t="s">
        <v>3</v>
      </c>
      <c r="O991" s="78" t="s">
        <v>4431</v>
      </c>
      <c r="P991" s="78"/>
      <c r="Q991" s="78" t="s">
        <v>48</v>
      </c>
      <c r="R991" s="78" t="s">
        <v>121</v>
      </c>
      <c r="S991" s="46"/>
      <c r="T991" s="46" t="s">
        <v>8197</v>
      </c>
      <c r="U991" s="46" t="s">
        <v>8197</v>
      </c>
      <c r="V991" s="46" t="s">
        <v>8198</v>
      </c>
      <c r="W991" s="78" t="s">
        <v>8199</v>
      </c>
      <c r="X991" s="78" t="s">
        <v>117</v>
      </c>
      <c r="Y991" s="78" t="s">
        <v>121</v>
      </c>
      <c r="Z991" s="78" t="s">
        <v>121</v>
      </c>
      <c r="AA991" s="78" t="s">
        <v>121</v>
      </c>
      <c r="AB991" s="78">
        <v>7.0</v>
      </c>
      <c r="AC991" s="78" t="s">
        <v>117</v>
      </c>
      <c r="AD991" s="78" t="s">
        <v>8200</v>
      </c>
      <c r="AE991" s="78" t="s">
        <v>121</v>
      </c>
      <c r="AF991" s="78"/>
      <c r="AG991" s="78" t="s">
        <v>121</v>
      </c>
      <c r="AH991" s="78"/>
      <c r="AI991" s="78" t="s">
        <v>117</v>
      </c>
      <c r="AJ991" s="78" t="s">
        <v>121</v>
      </c>
      <c r="AK991" s="78" t="s">
        <v>117</v>
      </c>
      <c r="AL991" s="78" t="s">
        <v>137</v>
      </c>
      <c r="AM991" s="78"/>
      <c r="AN991" s="78" t="s">
        <v>117</v>
      </c>
      <c r="AO991" s="78" t="s">
        <v>8201</v>
      </c>
      <c r="AP991" s="79"/>
      <c r="AQ991" s="78"/>
      <c r="AR991" s="78"/>
      <c r="AS991" s="78"/>
      <c r="AT991" s="78" t="s">
        <v>117</v>
      </c>
      <c r="AU991" s="78"/>
      <c r="AV991" s="78" t="s">
        <v>117</v>
      </c>
      <c r="AW991" s="78"/>
      <c r="AX991" s="79"/>
      <c r="AY991" s="79"/>
      <c r="AZ991" s="79"/>
      <c r="BA991" s="79"/>
      <c r="BB991" s="79"/>
      <c r="BC991" s="80"/>
    </row>
    <row r="992" ht="15.75" customHeight="1">
      <c r="A992" s="46" t="s">
        <v>8202</v>
      </c>
      <c r="B992" s="78"/>
      <c r="C992" s="86">
        <v>39.0</v>
      </c>
      <c r="D992" s="78" t="s">
        <v>320</v>
      </c>
      <c r="E992" s="78" t="s">
        <v>8203</v>
      </c>
      <c r="F992" s="78" t="str">
        <f t="shared" si="3"/>
        <v>Amahle Tshefu</v>
      </c>
      <c r="G992" s="78" t="s">
        <v>1849</v>
      </c>
      <c r="H992" s="78" t="s">
        <v>8204</v>
      </c>
      <c r="I992" s="78" t="s">
        <v>111</v>
      </c>
      <c r="J992" s="78" t="s">
        <v>5722</v>
      </c>
      <c r="K992" s="46" t="s">
        <v>8205</v>
      </c>
      <c r="L992" s="78" t="s">
        <v>1538</v>
      </c>
      <c r="M992" s="78" t="s">
        <v>206</v>
      </c>
      <c r="N992" s="78" t="s">
        <v>3</v>
      </c>
      <c r="O992" s="78" t="s">
        <v>134</v>
      </c>
      <c r="P992" s="78"/>
      <c r="Q992" s="78" t="s">
        <v>48</v>
      </c>
      <c r="R992" s="78" t="s">
        <v>121</v>
      </c>
      <c r="S992" s="46"/>
      <c r="T992" s="46" t="s">
        <v>8206</v>
      </c>
      <c r="U992" s="46" t="s">
        <v>8206</v>
      </c>
      <c r="V992" s="46" t="s">
        <v>8207</v>
      </c>
      <c r="W992" s="78" t="s">
        <v>8208</v>
      </c>
      <c r="X992" s="78" t="s">
        <v>121</v>
      </c>
      <c r="Y992" s="78" t="s">
        <v>117</v>
      </c>
      <c r="Z992" s="78" t="s">
        <v>121</v>
      </c>
      <c r="AA992" s="78" t="s">
        <v>121</v>
      </c>
      <c r="AB992" s="78">
        <v>6.0</v>
      </c>
      <c r="AC992" s="78" t="s">
        <v>121</v>
      </c>
      <c r="AD992" s="78"/>
      <c r="AE992" s="78" t="s">
        <v>121</v>
      </c>
      <c r="AF992" s="78"/>
      <c r="AG992" s="78" t="s">
        <v>117</v>
      </c>
      <c r="AH992" s="78"/>
      <c r="AI992" s="78" t="s">
        <v>121</v>
      </c>
      <c r="AJ992" s="78" t="s">
        <v>121</v>
      </c>
      <c r="AK992" s="78" t="s">
        <v>117</v>
      </c>
      <c r="AL992" s="78" t="s">
        <v>137</v>
      </c>
      <c r="AM992" s="78"/>
      <c r="AN992" s="78" t="s">
        <v>117</v>
      </c>
      <c r="AO992" s="78" t="s">
        <v>8209</v>
      </c>
      <c r="AP992" s="79"/>
      <c r="AQ992" s="78"/>
      <c r="AR992" s="78"/>
      <c r="AS992" s="78"/>
      <c r="AT992" s="78" t="s">
        <v>117</v>
      </c>
      <c r="AU992" s="78"/>
      <c r="AV992" s="78" t="s">
        <v>117</v>
      </c>
      <c r="AW992" s="78"/>
      <c r="AX992" s="79"/>
      <c r="AY992" s="79"/>
      <c r="AZ992" s="79"/>
      <c r="BA992" s="79"/>
      <c r="BB992" s="79"/>
      <c r="BC992" s="80"/>
    </row>
    <row r="993" ht="15.75" customHeight="1">
      <c r="A993" s="46" t="s">
        <v>8210</v>
      </c>
      <c r="B993" s="78"/>
      <c r="C993" s="78">
        <v>38.0</v>
      </c>
      <c r="D993" s="78" t="s">
        <v>8211</v>
      </c>
      <c r="E993" s="78" t="s">
        <v>8212</v>
      </c>
      <c r="F993" s="78" t="str">
        <f t="shared" si="3"/>
        <v>Lukhanyo Mpalala</v>
      </c>
      <c r="G993" s="78" t="s">
        <v>1849</v>
      </c>
      <c r="H993" s="78" t="s">
        <v>8213</v>
      </c>
      <c r="I993" s="78" t="s">
        <v>163</v>
      </c>
      <c r="J993" s="81">
        <v>39179.0</v>
      </c>
      <c r="K993" s="46"/>
      <c r="L993" s="78" t="s">
        <v>1538</v>
      </c>
      <c r="M993" s="78" t="s">
        <v>206</v>
      </c>
      <c r="N993" s="78" t="s">
        <v>3</v>
      </c>
      <c r="O993" s="78" t="s">
        <v>134</v>
      </c>
      <c r="P993" s="78"/>
      <c r="Q993" s="78" t="s">
        <v>48</v>
      </c>
      <c r="R993" s="78" t="s">
        <v>121</v>
      </c>
      <c r="S993" s="46"/>
      <c r="T993" s="46" t="s">
        <v>8214</v>
      </c>
      <c r="U993" s="46" t="s">
        <v>8214</v>
      </c>
      <c r="V993" s="46" t="s">
        <v>8215</v>
      </c>
      <c r="W993" s="78" t="s">
        <v>8216</v>
      </c>
      <c r="X993" s="78" t="s">
        <v>117</v>
      </c>
      <c r="Y993" s="78" t="s">
        <v>121</v>
      </c>
      <c r="Z993" s="78" t="s">
        <v>117</v>
      </c>
      <c r="AA993" s="78" t="s">
        <v>121</v>
      </c>
      <c r="AB993" s="78">
        <v>4.0</v>
      </c>
      <c r="AC993" s="78" t="s">
        <v>121</v>
      </c>
      <c r="AD993" s="78"/>
      <c r="AE993" s="78" t="s">
        <v>121</v>
      </c>
      <c r="AF993" s="78"/>
      <c r="AG993" s="78" t="s">
        <v>117</v>
      </c>
      <c r="AH993" s="78"/>
      <c r="AI993" s="78" t="s">
        <v>117</v>
      </c>
      <c r="AJ993" s="78" t="s">
        <v>121</v>
      </c>
      <c r="AK993" s="78" t="s">
        <v>121</v>
      </c>
      <c r="AL993" s="78" t="s">
        <v>122</v>
      </c>
      <c r="AM993" s="78" t="s">
        <v>138</v>
      </c>
      <c r="AN993" s="78" t="s">
        <v>117</v>
      </c>
      <c r="AO993" s="78" t="s">
        <v>8217</v>
      </c>
      <c r="AP993" s="79"/>
      <c r="AQ993" s="78"/>
      <c r="AR993" s="78"/>
      <c r="AS993" s="78"/>
      <c r="AT993" s="78" t="s">
        <v>117</v>
      </c>
      <c r="AU993" s="78"/>
      <c r="AV993" s="78" t="s">
        <v>117</v>
      </c>
      <c r="AW993" s="78"/>
      <c r="AX993" s="79"/>
      <c r="AY993" s="79"/>
      <c r="AZ993" s="79"/>
      <c r="BA993" s="79"/>
      <c r="BB993" s="79"/>
      <c r="BC993" s="80"/>
    </row>
    <row r="994" ht="15.75" customHeight="1">
      <c r="A994" s="46" t="s">
        <v>8218</v>
      </c>
      <c r="B994" s="78"/>
      <c r="C994" s="78">
        <v>37.0</v>
      </c>
      <c r="D994" s="78" t="s">
        <v>5064</v>
      </c>
      <c r="E994" s="78" t="s">
        <v>8219</v>
      </c>
      <c r="F994" s="78" t="str">
        <f t="shared" si="3"/>
        <v>Olwakhe Swaartbooi</v>
      </c>
      <c r="G994" s="78" t="s">
        <v>1849</v>
      </c>
      <c r="H994" s="78" t="s">
        <v>8220</v>
      </c>
      <c r="I994" s="78" t="s">
        <v>163</v>
      </c>
      <c r="J994" s="78" t="s">
        <v>8221</v>
      </c>
      <c r="K994" s="46" t="s">
        <v>8222</v>
      </c>
      <c r="L994" s="78" t="s">
        <v>5069</v>
      </c>
      <c r="M994" s="78" t="s">
        <v>5070</v>
      </c>
      <c r="N994" s="78" t="s">
        <v>42</v>
      </c>
      <c r="O994" s="78" t="s">
        <v>272</v>
      </c>
      <c r="P994" s="78"/>
      <c r="Q994" s="78" t="s">
        <v>50</v>
      </c>
      <c r="R994" s="78" t="s">
        <v>121</v>
      </c>
      <c r="S994" s="46"/>
      <c r="T994" s="46" t="s">
        <v>5071</v>
      </c>
      <c r="U994" s="46" t="s">
        <v>5071</v>
      </c>
      <c r="V994" s="46" t="s">
        <v>5072</v>
      </c>
      <c r="W994" s="78" t="s">
        <v>8223</v>
      </c>
      <c r="X994" s="78" t="s">
        <v>117</v>
      </c>
      <c r="Y994" s="78" t="s">
        <v>117</v>
      </c>
      <c r="Z994" s="78" t="s">
        <v>117</v>
      </c>
      <c r="AA994" s="78" t="s">
        <v>121</v>
      </c>
      <c r="AB994" s="78">
        <v>2.0</v>
      </c>
      <c r="AC994" s="78" t="s">
        <v>121</v>
      </c>
      <c r="AD994" s="78"/>
      <c r="AE994" s="78" t="s">
        <v>121</v>
      </c>
      <c r="AF994" s="78"/>
      <c r="AG994" s="78" t="s">
        <v>121</v>
      </c>
      <c r="AH994" s="78"/>
      <c r="AI994" s="78" t="s">
        <v>117</v>
      </c>
      <c r="AJ994" s="78" t="s">
        <v>121</v>
      </c>
      <c r="AK994" s="78" t="s">
        <v>117</v>
      </c>
      <c r="AL994" s="78" t="s">
        <v>137</v>
      </c>
      <c r="AM994" s="78" t="s">
        <v>354</v>
      </c>
      <c r="AN994" s="78" t="s">
        <v>121</v>
      </c>
      <c r="AO994" s="79"/>
      <c r="AP994" s="79"/>
      <c r="AQ994" s="78"/>
      <c r="AR994" s="78"/>
      <c r="AS994" s="78"/>
      <c r="AT994" s="78" t="s">
        <v>117</v>
      </c>
      <c r="AU994" s="78"/>
      <c r="AV994" s="78" t="s">
        <v>117</v>
      </c>
      <c r="AW994" s="78"/>
      <c r="AX994" s="79"/>
      <c r="AY994" s="79"/>
      <c r="AZ994" s="79"/>
      <c r="BA994" s="79"/>
      <c r="BB994" s="79"/>
      <c r="BC994" s="80"/>
    </row>
    <row r="995" ht="15.75" customHeight="1">
      <c r="A995" s="46" t="s">
        <v>8224</v>
      </c>
      <c r="B995" s="78"/>
      <c r="C995" s="78">
        <v>41.0</v>
      </c>
      <c r="D995" s="78" t="s">
        <v>8225</v>
      </c>
      <c r="E995" s="78" t="s">
        <v>8226</v>
      </c>
      <c r="F995" s="78" t="str">
        <f t="shared" si="3"/>
        <v>Ntombizine Sidimba</v>
      </c>
      <c r="G995" s="78" t="s">
        <v>1849</v>
      </c>
      <c r="H995" s="78" t="s">
        <v>8227</v>
      </c>
      <c r="I995" s="78" t="s">
        <v>111</v>
      </c>
      <c r="J995" s="81">
        <v>39362.0</v>
      </c>
      <c r="K995" s="46" t="s">
        <v>8228</v>
      </c>
      <c r="L995" s="78" t="s">
        <v>270</v>
      </c>
      <c r="M995" s="78" t="s">
        <v>271</v>
      </c>
      <c r="N995" s="78" t="s">
        <v>3</v>
      </c>
      <c r="O995" s="78" t="s">
        <v>400</v>
      </c>
      <c r="P995" s="78"/>
      <c r="Q995" s="78" t="s">
        <v>48</v>
      </c>
      <c r="R995" s="78" t="s">
        <v>121</v>
      </c>
      <c r="S995" s="46"/>
      <c r="T995" s="46" t="s">
        <v>8229</v>
      </c>
      <c r="U995" s="46" t="s">
        <v>8229</v>
      </c>
      <c r="V995" s="46" t="s">
        <v>8230</v>
      </c>
      <c r="W995" s="78" t="s">
        <v>8231</v>
      </c>
      <c r="X995" s="78" t="s">
        <v>117</v>
      </c>
      <c r="Y995" s="78" t="s">
        <v>121</v>
      </c>
      <c r="Z995" s="78" t="s">
        <v>117</v>
      </c>
      <c r="AA995" s="78" t="s">
        <v>121</v>
      </c>
      <c r="AB995" s="78">
        <v>7.0</v>
      </c>
      <c r="AC995" s="78" t="s">
        <v>121</v>
      </c>
      <c r="AD995" s="78"/>
      <c r="AE995" s="78" t="s">
        <v>121</v>
      </c>
      <c r="AF995" s="78"/>
      <c r="AG995" s="78" t="s">
        <v>117</v>
      </c>
      <c r="AH995" s="78" t="s">
        <v>980</v>
      </c>
      <c r="AI995" s="78" t="s">
        <v>117</v>
      </c>
      <c r="AJ995" s="78" t="s">
        <v>121</v>
      </c>
      <c r="AK995" s="78" t="s">
        <v>121</v>
      </c>
      <c r="AL995" s="78" t="s">
        <v>122</v>
      </c>
      <c r="AM995" s="78" t="s">
        <v>138</v>
      </c>
      <c r="AN995" s="78" t="s">
        <v>117</v>
      </c>
      <c r="AO995" s="79"/>
      <c r="AP995" s="79"/>
      <c r="AQ995" s="78"/>
      <c r="AR995" s="78"/>
      <c r="AS995" s="78"/>
      <c r="AT995" s="78" t="s">
        <v>117</v>
      </c>
      <c r="AU995" s="78"/>
      <c r="AV995" s="78" t="s">
        <v>117</v>
      </c>
      <c r="AW995" s="78"/>
      <c r="AX995" s="79"/>
      <c r="AY995" s="79"/>
      <c r="AZ995" s="79"/>
      <c r="BA995" s="79"/>
      <c r="BB995" s="79"/>
      <c r="BC995" s="80"/>
    </row>
    <row r="996" ht="15.75" customHeight="1">
      <c r="A996" s="46" t="s">
        <v>8232</v>
      </c>
      <c r="B996" s="78"/>
      <c r="C996" s="78">
        <v>36.0</v>
      </c>
      <c r="D996" s="78" t="s">
        <v>1533</v>
      </c>
      <c r="E996" s="78" t="s">
        <v>8233</v>
      </c>
      <c r="F996" s="78" t="str">
        <f t="shared" si="3"/>
        <v>Khanyisile Tshaba</v>
      </c>
      <c r="G996" s="78" t="s">
        <v>1849</v>
      </c>
      <c r="H996" s="78" t="s">
        <v>8234</v>
      </c>
      <c r="I996" s="78" t="s">
        <v>163</v>
      </c>
      <c r="J996" s="78" t="s">
        <v>2170</v>
      </c>
      <c r="K996" s="46" t="s">
        <v>5102</v>
      </c>
      <c r="L996" s="78" t="s">
        <v>5069</v>
      </c>
      <c r="M996" s="78" t="s">
        <v>5070</v>
      </c>
      <c r="N996" s="78" t="s">
        <v>42</v>
      </c>
      <c r="O996" s="78" t="s">
        <v>272</v>
      </c>
      <c r="P996" s="78"/>
      <c r="Q996" s="78" t="s">
        <v>50</v>
      </c>
      <c r="R996" s="78" t="s">
        <v>121</v>
      </c>
      <c r="S996" s="46"/>
      <c r="T996" s="46" t="s">
        <v>5103</v>
      </c>
      <c r="U996" s="46" t="s">
        <v>5103</v>
      </c>
      <c r="V996" s="46" t="s">
        <v>5104</v>
      </c>
      <c r="W996" s="78" t="s">
        <v>5105</v>
      </c>
      <c r="X996" s="78" t="s">
        <v>117</v>
      </c>
      <c r="Y996" s="78" t="s">
        <v>121</v>
      </c>
      <c r="Z996" s="78" t="s">
        <v>117</v>
      </c>
      <c r="AA996" s="78" t="s">
        <v>121</v>
      </c>
      <c r="AB996" s="78">
        <v>6.0</v>
      </c>
      <c r="AC996" s="78" t="s">
        <v>117</v>
      </c>
      <c r="AD996" s="78" t="s">
        <v>8235</v>
      </c>
      <c r="AE996" s="78" t="s">
        <v>121</v>
      </c>
      <c r="AF996" s="78"/>
      <c r="AG996" s="78" t="s">
        <v>117</v>
      </c>
      <c r="AH996" s="78" t="s">
        <v>2808</v>
      </c>
      <c r="AI996" s="78" t="s">
        <v>117</v>
      </c>
      <c r="AJ996" s="78" t="s">
        <v>121</v>
      </c>
      <c r="AK996" s="78" t="s">
        <v>121</v>
      </c>
      <c r="AL996" s="78" t="s">
        <v>137</v>
      </c>
      <c r="AM996" s="78" t="s">
        <v>138</v>
      </c>
      <c r="AN996" s="78" t="s">
        <v>117</v>
      </c>
      <c r="AO996" s="78" t="s">
        <v>5107</v>
      </c>
      <c r="AP996" s="79"/>
      <c r="AQ996" s="78"/>
      <c r="AR996" s="78"/>
      <c r="AS996" s="78"/>
      <c r="AT996" s="78" t="s">
        <v>117</v>
      </c>
      <c r="AU996" s="78"/>
      <c r="AV996" s="78" t="s">
        <v>117</v>
      </c>
      <c r="AW996" s="78"/>
      <c r="AX996" s="79"/>
      <c r="AY996" s="79"/>
      <c r="AZ996" s="79"/>
      <c r="BA996" s="79"/>
      <c r="BB996" s="79"/>
      <c r="BC996" s="80"/>
    </row>
    <row r="997" ht="15.75" customHeight="1">
      <c r="A997" s="46" t="s">
        <v>8236</v>
      </c>
      <c r="B997" s="78"/>
      <c r="C997" s="78">
        <v>36.0</v>
      </c>
      <c r="D997" s="78" t="s">
        <v>1045</v>
      </c>
      <c r="E997" s="78" t="s">
        <v>2319</v>
      </c>
      <c r="F997" s="78" t="str">
        <f t="shared" si="3"/>
        <v>Emihle Jayiya</v>
      </c>
      <c r="G997" s="78" t="s">
        <v>1849</v>
      </c>
      <c r="H997" s="78" t="s">
        <v>8237</v>
      </c>
      <c r="I997" s="78" t="s">
        <v>111</v>
      </c>
      <c r="J997" s="78" t="s">
        <v>2605</v>
      </c>
      <c r="K997" s="46"/>
      <c r="L997" s="78" t="s">
        <v>270</v>
      </c>
      <c r="M997" s="78" t="s">
        <v>271</v>
      </c>
      <c r="N997" s="78" t="s">
        <v>3</v>
      </c>
      <c r="O997" s="78" t="s">
        <v>400</v>
      </c>
      <c r="P997" s="78"/>
      <c r="Q997" s="78" t="s">
        <v>48</v>
      </c>
      <c r="R997" s="78" t="s">
        <v>121</v>
      </c>
      <c r="S997" s="46"/>
      <c r="T997" s="46" t="s">
        <v>8238</v>
      </c>
      <c r="U997" s="46" t="s">
        <v>8238</v>
      </c>
      <c r="V997" s="46" t="s">
        <v>8239</v>
      </c>
      <c r="W997" s="78" t="s">
        <v>8240</v>
      </c>
      <c r="X997" s="78" t="s">
        <v>121</v>
      </c>
      <c r="Y997" s="78" t="s">
        <v>117</v>
      </c>
      <c r="Z997" s="78" t="s">
        <v>121</v>
      </c>
      <c r="AA997" s="78" t="s">
        <v>121</v>
      </c>
      <c r="AB997" s="78">
        <v>6.0</v>
      </c>
      <c r="AC997" s="78"/>
      <c r="AD997" s="78"/>
      <c r="AE997" s="78" t="s">
        <v>117</v>
      </c>
      <c r="AF997" s="78" t="s">
        <v>980</v>
      </c>
      <c r="AG997" s="78" t="s">
        <v>121</v>
      </c>
      <c r="AH997" s="78"/>
      <c r="AI997" s="78" t="s">
        <v>121</v>
      </c>
      <c r="AJ997" s="78" t="s">
        <v>121</v>
      </c>
      <c r="AK997" s="78" t="s">
        <v>117</v>
      </c>
      <c r="AL997" s="78" t="s">
        <v>137</v>
      </c>
      <c r="AM997" s="78" t="s">
        <v>354</v>
      </c>
      <c r="AN997" s="78" t="s">
        <v>117</v>
      </c>
      <c r="AO997" s="78" t="s">
        <v>8241</v>
      </c>
      <c r="AP997" s="79"/>
      <c r="AQ997" s="78"/>
      <c r="AR997" s="78"/>
      <c r="AS997" s="78"/>
      <c r="AT997" s="78" t="s">
        <v>117</v>
      </c>
      <c r="AU997" s="78"/>
      <c r="AV997" s="78" t="s">
        <v>117</v>
      </c>
      <c r="AW997" s="78"/>
      <c r="AX997" s="79"/>
      <c r="AY997" s="79"/>
      <c r="AZ997" s="79"/>
      <c r="BA997" s="79"/>
      <c r="BB997" s="79"/>
      <c r="BC997" s="80"/>
    </row>
    <row r="998" ht="15.75" customHeight="1">
      <c r="A998" s="46" t="s">
        <v>8242</v>
      </c>
      <c r="B998" s="78"/>
      <c r="C998" s="78">
        <v>36.0</v>
      </c>
      <c r="D998" s="78" t="s">
        <v>8243</v>
      </c>
      <c r="E998" s="78" t="s">
        <v>8244</v>
      </c>
      <c r="F998" s="78" t="str">
        <f t="shared" si="3"/>
        <v>Nwabisa Mtimka</v>
      </c>
      <c r="G998" s="78" t="s">
        <v>1849</v>
      </c>
      <c r="H998" s="78" t="s">
        <v>8245</v>
      </c>
      <c r="I998" s="78" t="s">
        <v>111</v>
      </c>
      <c r="J998" s="78" t="s">
        <v>8246</v>
      </c>
      <c r="K998" s="46" t="s">
        <v>8247</v>
      </c>
      <c r="L998" s="78" t="s">
        <v>270</v>
      </c>
      <c r="M998" s="78" t="s">
        <v>271</v>
      </c>
      <c r="N998" s="78" t="s">
        <v>3</v>
      </c>
      <c r="O998" s="78" t="s">
        <v>116</v>
      </c>
      <c r="P998" s="78"/>
      <c r="Q998" s="78" t="s">
        <v>48</v>
      </c>
      <c r="R998" s="78" t="s">
        <v>121</v>
      </c>
      <c r="S998" s="46"/>
      <c r="T998" s="46" t="s">
        <v>8248</v>
      </c>
      <c r="U998" s="46" t="s">
        <v>8248</v>
      </c>
      <c r="V998" s="46" t="s">
        <v>8249</v>
      </c>
      <c r="W998" s="78" t="s">
        <v>8250</v>
      </c>
      <c r="X998" s="78" t="s">
        <v>117</v>
      </c>
      <c r="Y998" s="78" t="s">
        <v>117</v>
      </c>
      <c r="Z998" s="78" t="s">
        <v>117</v>
      </c>
      <c r="AA998" s="78" t="s">
        <v>121</v>
      </c>
      <c r="AB998" s="78">
        <v>6.0</v>
      </c>
      <c r="AC998" s="78" t="s">
        <v>121</v>
      </c>
      <c r="AD998" s="78"/>
      <c r="AE998" s="78" t="s">
        <v>121</v>
      </c>
      <c r="AF998" s="78"/>
      <c r="AG998" s="78" t="s">
        <v>117</v>
      </c>
      <c r="AH998" s="78" t="s">
        <v>8251</v>
      </c>
      <c r="AI998" s="78" t="s">
        <v>117</v>
      </c>
      <c r="AJ998" s="78" t="s">
        <v>121</v>
      </c>
      <c r="AK998" s="78" t="s">
        <v>117</v>
      </c>
      <c r="AL998" s="78" t="s">
        <v>137</v>
      </c>
      <c r="AM998" s="78" t="s">
        <v>138</v>
      </c>
      <c r="AN998" s="78" t="s">
        <v>117</v>
      </c>
      <c r="AO998" s="78" t="s">
        <v>8252</v>
      </c>
      <c r="AP998" s="79"/>
      <c r="AQ998" s="78"/>
      <c r="AR998" s="78"/>
      <c r="AS998" s="78"/>
      <c r="AT998" s="78" t="s">
        <v>117</v>
      </c>
      <c r="AU998" s="78"/>
      <c r="AV998" s="78" t="s">
        <v>121</v>
      </c>
      <c r="AW998" s="78"/>
      <c r="AX998" s="79"/>
      <c r="AY998" s="79"/>
      <c r="AZ998" s="79"/>
      <c r="BA998" s="79"/>
      <c r="BB998" s="79"/>
      <c r="BC998" s="80"/>
    </row>
    <row r="999" ht="15.75" customHeight="1">
      <c r="A999" s="46" t="s">
        <v>8253</v>
      </c>
      <c r="B999" s="78"/>
      <c r="C999" s="78">
        <v>35.0</v>
      </c>
      <c r="D999" s="78" t="s">
        <v>1123</v>
      </c>
      <c r="E999" s="78" t="s">
        <v>8254</v>
      </c>
      <c r="F999" s="78" t="str">
        <f t="shared" si="3"/>
        <v>Esethu Mahambehlala</v>
      </c>
      <c r="G999" s="78" t="s">
        <v>1849</v>
      </c>
      <c r="H999" s="78" t="s">
        <v>8255</v>
      </c>
      <c r="I999" s="78" t="s">
        <v>111</v>
      </c>
      <c r="J999" s="78" t="s">
        <v>1823</v>
      </c>
      <c r="K999" s="46" t="s">
        <v>8256</v>
      </c>
      <c r="L999" s="78" t="s">
        <v>270</v>
      </c>
      <c r="M999" s="78" t="s">
        <v>271</v>
      </c>
      <c r="N999" s="78" t="s">
        <v>3</v>
      </c>
      <c r="O999" s="78" t="s">
        <v>230</v>
      </c>
      <c r="P999" s="78"/>
      <c r="Q999" s="78" t="s">
        <v>48</v>
      </c>
      <c r="R999" s="78" t="s">
        <v>121</v>
      </c>
      <c r="S999" s="46"/>
      <c r="T999" s="46" t="s">
        <v>8257</v>
      </c>
      <c r="U999" s="46" t="s">
        <v>8257</v>
      </c>
      <c r="V999" s="46" t="s">
        <v>8258</v>
      </c>
      <c r="W999" s="78" t="s">
        <v>8259</v>
      </c>
      <c r="X999" s="78" t="s">
        <v>121</v>
      </c>
      <c r="Y999" s="78" t="s">
        <v>117</v>
      </c>
      <c r="Z999" s="78" t="s">
        <v>121</v>
      </c>
      <c r="AA999" s="78" t="s">
        <v>121</v>
      </c>
      <c r="AB999" s="78">
        <v>3.0</v>
      </c>
      <c r="AC999" s="78" t="s">
        <v>121</v>
      </c>
      <c r="AD999" s="78"/>
      <c r="AE999" s="78" t="s">
        <v>121</v>
      </c>
      <c r="AF999" s="78"/>
      <c r="AG999" s="78" t="s">
        <v>121</v>
      </c>
      <c r="AH999" s="78"/>
      <c r="AI999" s="78" t="s">
        <v>121</v>
      </c>
      <c r="AJ999" s="78" t="s">
        <v>121</v>
      </c>
      <c r="AK999" s="78" t="s">
        <v>117</v>
      </c>
      <c r="AL999" s="78" t="s">
        <v>137</v>
      </c>
      <c r="AM999" s="78" t="s">
        <v>138</v>
      </c>
      <c r="AN999" s="78" t="s">
        <v>117</v>
      </c>
      <c r="AO999" s="78" t="s">
        <v>23</v>
      </c>
      <c r="AP999" s="79"/>
      <c r="AQ999" s="78"/>
      <c r="AR999" s="78"/>
      <c r="AS999" s="78"/>
      <c r="AT999" s="78" t="s">
        <v>117</v>
      </c>
      <c r="AU999" s="78"/>
      <c r="AV999" s="78" t="s">
        <v>117</v>
      </c>
      <c r="AW999" s="78"/>
      <c r="AX999" s="79"/>
      <c r="AY999" s="79"/>
      <c r="AZ999" s="79"/>
      <c r="BA999" s="79"/>
      <c r="BB999" s="79"/>
      <c r="BC999" s="80"/>
    </row>
    <row r="1000" ht="15.75" customHeight="1">
      <c r="A1000" s="46" t="s">
        <v>8260</v>
      </c>
      <c r="B1000" s="78"/>
      <c r="C1000" s="78">
        <v>40.0</v>
      </c>
      <c r="D1000" s="78" t="s">
        <v>6152</v>
      </c>
      <c r="E1000" s="78" t="s">
        <v>8261</v>
      </c>
      <c r="F1000" s="78" t="str">
        <f t="shared" si="3"/>
        <v>Lihlumelo Gqomo</v>
      </c>
      <c r="G1000" s="78" t="s">
        <v>1849</v>
      </c>
      <c r="H1000" s="78" t="s">
        <v>8262</v>
      </c>
      <c r="I1000" s="78" t="s">
        <v>163</v>
      </c>
      <c r="J1000" s="81">
        <v>39240.0</v>
      </c>
      <c r="K1000" s="46" t="s">
        <v>8263</v>
      </c>
      <c r="L1000" s="78" t="s">
        <v>270</v>
      </c>
      <c r="M1000" s="78" t="s">
        <v>271</v>
      </c>
      <c r="N1000" s="78" t="s">
        <v>3</v>
      </c>
      <c r="O1000" s="78" t="s">
        <v>1398</v>
      </c>
      <c r="P1000" s="78"/>
      <c r="Q1000" s="78" t="s">
        <v>48</v>
      </c>
      <c r="R1000" s="78" t="s">
        <v>121</v>
      </c>
      <c r="S1000" s="46"/>
      <c r="T1000" s="46" t="s">
        <v>8264</v>
      </c>
      <c r="U1000" s="46" t="s">
        <v>8264</v>
      </c>
      <c r="V1000" s="46" t="s">
        <v>8265</v>
      </c>
      <c r="W1000" s="78" t="s">
        <v>8266</v>
      </c>
      <c r="X1000" s="78" t="s">
        <v>117</v>
      </c>
      <c r="Y1000" s="78" t="s">
        <v>117</v>
      </c>
      <c r="Z1000" s="78" t="s">
        <v>121</v>
      </c>
      <c r="AA1000" s="78" t="s">
        <v>121</v>
      </c>
      <c r="AB1000" s="78"/>
      <c r="AC1000" s="78" t="s">
        <v>121</v>
      </c>
      <c r="AD1000" s="78"/>
      <c r="AE1000" s="78" t="s">
        <v>121</v>
      </c>
      <c r="AF1000" s="78"/>
      <c r="AG1000" s="78" t="s">
        <v>117</v>
      </c>
      <c r="AH1000" s="78"/>
      <c r="AI1000" s="78" t="s">
        <v>121</v>
      </c>
      <c r="AJ1000" s="78" t="s">
        <v>121</v>
      </c>
      <c r="AK1000" s="78" t="s">
        <v>121</v>
      </c>
      <c r="AL1000" s="78" t="s">
        <v>122</v>
      </c>
      <c r="AM1000" s="78" t="s">
        <v>354</v>
      </c>
      <c r="AN1000" s="78" t="s">
        <v>117</v>
      </c>
      <c r="AO1000" s="79"/>
      <c r="AP1000" s="79"/>
      <c r="AQ1000" s="78"/>
      <c r="AR1000" s="78"/>
      <c r="AS1000" s="78"/>
      <c r="AT1000" s="78" t="s">
        <v>117</v>
      </c>
      <c r="AU1000" s="78"/>
      <c r="AV1000" s="78" t="s">
        <v>117</v>
      </c>
      <c r="AW1000" s="78"/>
      <c r="AX1000" s="79"/>
      <c r="AY1000" s="79"/>
      <c r="AZ1000" s="79"/>
      <c r="BA1000" s="79"/>
      <c r="BB1000" s="79"/>
      <c r="BC1000" s="80"/>
    </row>
    <row r="1001" ht="15.75" customHeight="1">
      <c r="A1001" s="46" t="s">
        <v>8267</v>
      </c>
      <c r="B1001" s="78"/>
      <c r="C1001" s="78">
        <v>35.0</v>
      </c>
      <c r="D1001" s="78" t="s">
        <v>2420</v>
      </c>
      <c r="E1001" s="78" t="s">
        <v>1236</v>
      </c>
      <c r="F1001" s="78" t="str">
        <f t="shared" si="3"/>
        <v>Okuhle Binda</v>
      </c>
      <c r="G1001" s="78" t="s">
        <v>1849</v>
      </c>
      <c r="H1001" s="78" t="s">
        <v>8268</v>
      </c>
      <c r="I1001" s="78" t="s">
        <v>111</v>
      </c>
      <c r="J1001" s="78" t="s">
        <v>581</v>
      </c>
      <c r="K1001" s="83" t="s">
        <v>8269</v>
      </c>
      <c r="L1001" s="78" t="s">
        <v>1112</v>
      </c>
      <c r="M1001" s="78" t="s">
        <v>199</v>
      </c>
      <c r="N1001" s="78" t="s">
        <v>3</v>
      </c>
      <c r="O1001" s="78" t="s">
        <v>134</v>
      </c>
      <c r="P1001" s="78"/>
      <c r="Q1001" s="78" t="s">
        <v>44</v>
      </c>
      <c r="R1001" s="78" t="s">
        <v>121</v>
      </c>
      <c r="S1001" s="46"/>
      <c r="T1001" s="83" t="s">
        <v>8270</v>
      </c>
      <c r="U1001" s="83" t="s">
        <v>8270</v>
      </c>
      <c r="V1001" s="83" t="s">
        <v>8271</v>
      </c>
      <c r="W1001" s="78" t="s">
        <v>8272</v>
      </c>
      <c r="X1001" s="78"/>
      <c r="Y1001" s="78"/>
      <c r="Z1001" s="78"/>
      <c r="AA1001" s="78"/>
      <c r="AB1001" s="78"/>
      <c r="AC1001" s="78"/>
      <c r="AD1001" s="78"/>
      <c r="AE1001" s="78"/>
      <c r="AF1001" s="78"/>
      <c r="AG1001" s="78"/>
      <c r="AH1001" s="78"/>
      <c r="AI1001" s="78"/>
      <c r="AJ1001" s="78"/>
      <c r="AK1001" s="78"/>
      <c r="AL1001" s="78"/>
      <c r="AM1001" s="78"/>
      <c r="AN1001" s="78"/>
      <c r="AO1001" s="79"/>
      <c r="AP1001" s="79"/>
      <c r="AQ1001" s="78"/>
      <c r="AR1001" s="78"/>
      <c r="AS1001" s="78"/>
      <c r="AT1001" s="78" t="s">
        <v>117</v>
      </c>
      <c r="AU1001" s="78" t="s">
        <v>117</v>
      </c>
      <c r="AV1001" s="78" t="s">
        <v>117</v>
      </c>
      <c r="AW1001" s="78"/>
      <c r="AX1001" s="79"/>
      <c r="AY1001" s="79"/>
      <c r="AZ1001" s="79"/>
      <c r="BA1001" s="79"/>
      <c r="BB1001" s="79"/>
      <c r="BC1001" s="80"/>
    </row>
    <row r="1002" ht="15.75" customHeight="1">
      <c r="A1002" s="46" t="s">
        <v>8273</v>
      </c>
      <c r="B1002" s="78"/>
      <c r="C1002" s="78">
        <v>38.0</v>
      </c>
      <c r="D1002" s="78" t="s">
        <v>8274</v>
      </c>
      <c r="E1002" s="78" t="s">
        <v>8275</v>
      </c>
      <c r="F1002" s="78" t="str">
        <f t="shared" si="3"/>
        <v>Lumanyano Mamana</v>
      </c>
      <c r="G1002" s="78" t="s">
        <v>1849</v>
      </c>
      <c r="H1002" s="78" t="s">
        <v>8276</v>
      </c>
      <c r="I1002" s="78" t="s">
        <v>163</v>
      </c>
      <c r="J1002" s="78" t="s">
        <v>3494</v>
      </c>
      <c r="K1002" s="83" t="s">
        <v>8277</v>
      </c>
      <c r="L1002" s="78" t="s">
        <v>1112</v>
      </c>
      <c r="M1002" s="78" t="s">
        <v>199</v>
      </c>
      <c r="N1002" s="78" t="s">
        <v>3</v>
      </c>
      <c r="O1002" s="78" t="s">
        <v>1440</v>
      </c>
      <c r="P1002" s="78"/>
      <c r="Q1002" s="78" t="s">
        <v>44</v>
      </c>
      <c r="R1002" s="78" t="s">
        <v>121</v>
      </c>
      <c r="S1002" s="46"/>
      <c r="T1002" s="83" t="s">
        <v>8278</v>
      </c>
      <c r="U1002" s="83" t="s">
        <v>8279</v>
      </c>
      <c r="V1002" s="83" t="s">
        <v>8280</v>
      </c>
      <c r="W1002" s="78" t="s">
        <v>8281</v>
      </c>
      <c r="X1002" s="78" t="s">
        <v>117</v>
      </c>
      <c r="Y1002" s="78" t="s">
        <v>121</v>
      </c>
      <c r="Z1002" s="78" t="s">
        <v>117</v>
      </c>
      <c r="AA1002" s="78" t="s">
        <v>121</v>
      </c>
      <c r="AB1002" s="78">
        <v>5.0</v>
      </c>
      <c r="AC1002" s="78" t="s">
        <v>117</v>
      </c>
      <c r="AD1002" s="78" t="s">
        <v>4303</v>
      </c>
      <c r="AE1002" s="78" t="s">
        <v>121</v>
      </c>
      <c r="AF1002" s="78"/>
      <c r="AG1002" s="78" t="s">
        <v>121</v>
      </c>
      <c r="AH1002" s="78"/>
      <c r="AI1002" s="78" t="s">
        <v>117</v>
      </c>
      <c r="AJ1002" s="78" t="s">
        <v>121</v>
      </c>
      <c r="AK1002" s="78" t="s">
        <v>121</v>
      </c>
      <c r="AL1002" s="78" t="s">
        <v>122</v>
      </c>
      <c r="AM1002" s="78" t="s">
        <v>138</v>
      </c>
      <c r="AN1002" s="78" t="s">
        <v>121</v>
      </c>
      <c r="AO1002" s="79"/>
      <c r="AP1002" s="79"/>
      <c r="AQ1002" s="78"/>
      <c r="AR1002" s="78"/>
      <c r="AS1002" s="78"/>
      <c r="AT1002" s="78" t="s">
        <v>117</v>
      </c>
      <c r="AU1002" s="78" t="s">
        <v>117</v>
      </c>
      <c r="AV1002" s="78" t="s">
        <v>117</v>
      </c>
      <c r="AW1002" s="78"/>
      <c r="AX1002" s="79"/>
      <c r="AY1002" s="79"/>
      <c r="AZ1002" s="79"/>
      <c r="BA1002" s="79"/>
      <c r="BB1002" s="79"/>
      <c r="BC1002" s="80"/>
    </row>
    <row r="1003" ht="15.75" customHeight="1">
      <c r="A1003" s="46" t="s">
        <v>8282</v>
      </c>
      <c r="B1003" s="78"/>
      <c r="C1003" s="78">
        <v>41.0</v>
      </c>
      <c r="D1003" s="78" t="s">
        <v>8283</v>
      </c>
      <c r="E1003" s="78" t="s">
        <v>8284</v>
      </c>
      <c r="F1003" s="78" t="str">
        <f t="shared" si="3"/>
        <v>Alwaba Mzinyathi</v>
      </c>
      <c r="G1003" s="78" t="s">
        <v>1849</v>
      </c>
      <c r="H1003" s="78" t="s">
        <v>8285</v>
      </c>
      <c r="I1003" s="78" t="s">
        <v>111</v>
      </c>
      <c r="J1003" s="81">
        <v>39183.0</v>
      </c>
      <c r="K1003" s="46"/>
      <c r="L1003" s="78" t="s">
        <v>270</v>
      </c>
      <c r="M1003" s="78" t="s">
        <v>271</v>
      </c>
      <c r="N1003" s="78" t="s">
        <v>3</v>
      </c>
      <c r="O1003" s="78" t="s">
        <v>175</v>
      </c>
      <c r="P1003" s="78"/>
      <c r="Q1003" s="78" t="s">
        <v>48</v>
      </c>
      <c r="R1003" s="78" t="s">
        <v>121</v>
      </c>
      <c r="S1003" s="46"/>
      <c r="T1003" s="46" t="s">
        <v>8286</v>
      </c>
      <c r="U1003" s="46" t="s">
        <v>8286</v>
      </c>
      <c r="V1003" s="46" t="s">
        <v>8287</v>
      </c>
      <c r="W1003" s="78" t="s">
        <v>8288</v>
      </c>
      <c r="X1003" s="78" t="s">
        <v>117</v>
      </c>
      <c r="Y1003" s="78" t="s">
        <v>117</v>
      </c>
      <c r="Z1003" s="78" t="s">
        <v>121</v>
      </c>
      <c r="AA1003" s="78" t="s">
        <v>121</v>
      </c>
      <c r="AB1003" s="78">
        <v>5.0</v>
      </c>
      <c r="AC1003" s="78" t="s">
        <v>117</v>
      </c>
      <c r="AD1003" s="78" t="s">
        <v>8289</v>
      </c>
      <c r="AE1003" s="78" t="s">
        <v>117</v>
      </c>
      <c r="AF1003" s="78" t="s">
        <v>8290</v>
      </c>
      <c r="AG1003" s="78" t="s">
        <v>121</v>
      </c>
      <c r="AH1003" s="78"/>
      <c r="AI1003" s="78" t="s">
        <v>117</v>
      </c>
      <c r="AJ1003" s="78" t="s">
        <v>117</v>
      </c>
      <c r="AK1003" s="78" t="s">
        <v>117</v>
      </c>
      <c r="AL1003" s="78" t="s">
        <v>137</v>
      </c>
      <c r="AM1003" s="78" t="s">
        <v>138</v>
      </c>
      <c r="AN1003" s="78" t="s">
        <v>117</v>
      </c>
      <c r="AO1003" s="78" t="s">
        <v>24</v>
      </c>
      <c r="AP1003" s="79"/>
      <c r="AQ1003" s="78"/>
      <c r="AR1003" s="78"/>
      <c r="AS1003" s="78"/>
      <c r="AT1003" s="78" t="s">
        <v>117</v>
      </c>
      <c r="AU1003" s="78"/>
      <c r="AV1003" s="78" t="s">
        <v>121</v>
      </c>
      <c r="AW1003" s="78"/>
      <c r="AX1003" s="79"/>
      <c r="AY1003" s="79"/>
      <c r="AZ1003" s="79"/>
      <c r="BA1003" s="79"/>
      <c r="BB1003" s="79"/>
      <c r="BC1003" s="80"/>
    </row>
    <row r="1004" ht="15.75" customHeight="1">
      <c r="A1004" s="46" t="s">
        <v>8291</v>
      </c>
      <c r="B1004" s="78"/>
      <c r="C1004" s="78">
        <v>40.0</v>
      </c>
      <c r="D1004" s="78" t="s">
        <v>8292</v>
      </c>
      <c r="E1004" s="78" t="s">
        <v>8293</v>
      </c>
      <c r="F1004" s="78" t="str">
        <f t="shared" si="3"/>
        <v>Noriya Nomachiwa</v>
      </c>
      <c r="G1004" s="78" t="s">
        <v>1849</v>
      </c>
      <c r="H1004" s="78" t="s">
        <v>8294</v>
      </c>
      <c r="I1004" s="78" t="s">
        <v>111</v>
      </c>
      <c r="J1004" s="81">
        <v>39238.0</v>
      </c>
      <c r="K1004" s="83" t="s">
        <v>8295</v>
      </c>
      <c r="L1004" s="78" t="s">
        <v>1112</v>
      </c>
      <c r="M1004" s="78" t="s">
        <v>199</v>
      </c>
      <c r="N1004" s="78" t="s">
        <v>3</v>
      </c>
      <c r="O1004" s="78" t="s">
        <v>1440</v>
      </c>
      <c r="P1004" s="78"/>
      <c r="Q1004" s="78" t="s">
        <v>44</v>
      </c>
      <c r="R1004" s="78" t="s">
        <v>121</v>
      </c>
      <c r="S1004" s="46"/>
      <c r="T1004" s="83" t="s">
        <v>8296</v>
      </c>
      <c r="U1004" s="83" t="s">
        <v>8297</v>
      </c>
      <c r="V1004" s="83" t="s">
        <v>8298</v>
      </c>
      <c r="W1004" s="78" t="s">
        <v>8299</v>
      </c>
      <c r="X1004" s="78" t="s">
        <v>117</v>
      </c>
      <c r="Y1004" s="78" t="s">
        <v>117</v>
      </c>
      <c r="Z1004" s="78" t="s">
        <v>121</v>
      </c>
      <c r="AA1004" s="78" t="s">
        <v>121</v>
      </c>
      <c r="AB1004" s="78">
        <v>9.0</v>
      </c>
      <c r="AC1004" s="78" t="s">
        <v>121</v>
      </c>
      <c r="AD1004" s="78"/>
      <c r="AE1004" s="78" t="s">
        <v>121</v>
      </c>
      <c r="AF1004" s="78"/>
      <c r="AG1004" s="78" t="s">
        <v>117</v>
      </c>
      <c r="AH1004" s="78" t="s">
        <v>8300</v>
      </c>
      <c r="AI1004" s="78" t="s">
        <v>121</v>
      </c>
      <c r="AJ1004" s="78" t="s">
        <v>121</v>
      </c>
      <c r="AK1004" s="78" t="s">
        <v>121</v>
      </c>
      <c r="AL1004" s="78" t="s">
        <v>122</v>
      </c>
      <c r="AM1004" s="78" t="s">
        <v>138</v>
      </c>
      <c r="AN1004" s="78" t="s">
        <v>121</v>
      </c>
      <c r="AO1004" s="79"/>
      <c r="AP1004" s="79"/>
      <c r="AQ1004" s="78"/>
      <c r="AR1004" s="78"/>
      <c r="AS1004" s="78"/>
      <c r="AT1004" s="78" t="s">
        <v>117</v>
      </c>
      <c r="AU1004" s="78" t="s">
        <v>117</v>
      </c>
      <c r="AV1004" s="78" t="s">
        <v>117</v>
      </c>
      <c r="AW1004" s="78"/>
      <c r="AX1004" s="79"/>
      <c r="AY1004" s="79"/>
      <c r="AZ1004" s="79"/>
      <c r="BA1004" s="79"/>
      <c r="BB1004" s="79"/>
      <c r="BC1004" s="80"/>
    </row>
    <row r="1005" ht="15.75" customHeight="1">
      <c r="A1005" s="46" t="s">
        <v>8301</v>
      </c>
      <c r="B1005" s="78"/>
      <c r="C1005" s="78">
        <v>37.0</v>
      </c>
      <c r="D1005" s="78" t="s">
        <v>5436</v>
      </c>
      <c r="E1005" s="78" t="s">
        <v>8302</v>
      </c>
      <c r="F1005" s="78" t="str">
        <f t="shared" si="3"/>
        <v>Masibulele Nyepha</v>
      </c>
      <c r="G1005" s="78" t="s">
        <v>1849</v>
      </c>
      <c r="H1005" s="78" t="s">
        <v>8303</v>
      </c>
      <c r="I1005" s="78" t="s">
        <v>163</v>
      </c>
      <c r="J1005" s="78" t="s">
        <v>2424</v>
      </c>
      <c r="K1005" s="83" t="s">
        <v>8304</v>
      </c>
      <c r="L1005" s="78" t="s">
        <v>1112</v>
      </c>
      <c r="M1005" s="78" t="s">
        <v>199</v>
      </c>
      <c r="N1005" s="78" t="s">
        <v>3</v>
      </c>
      <c r="O1005" s="78" t="s">
        <v>1440</v>
      </c>
      <c r="P1005" s="78"/>
      <c r="Q1005" s="78" t="s">
        <v>44</v>
      </c>
      <c r="R1005" s="78" t="s">
        <v>121</v>
      </c>
      <c r="S1005" s="46"/>
      <c r="T1005" s="83" t="s">
        <v>8305</v>
      </c>
      <c r="U1005" s="83" t="s">
        <v>8305</v>
      </c>
      <c r="V1005" s="83" t="s">
        <v>8305</v>
      </c>
      <c r="W1005" s="78" t="s">
        <v>8306</v>
      </c>
      <c r="X1005" s="78" t="s">
        <v>117</v>
      </c>
      <c r="Y1005" s="78" t="s">
        <v>117</v>
      </c>
      <c r="Z1005" s="78" t="s">
        <v>117</v>
      </c>
      <c r="AA1005" s="78" t="s">
        <v>121</v>
      </c>
      <c r="AB1005" s="78">
        <v>6.0</v>
      </c>
      <c r="AC1005" s="78" t="s">
        <v>121</v>
      </c>
      <c r="AD1005" s="78"/>
      <c r="AE1005" s="78" t="s">
        <v>117</v>
      </c>
      <c r="AF1005" s="78" t="s">
        <v>980</v>
      </c>
      <c r="AG1005" s="78" t="s">
        <v>117</v>
      </c>
      <c r="AH1005" s="78" t="s">
        <v>1178</v>
      </c>
      <c r="AI1005" s="78" t="s">
        <v>117</v>
      </c>
      <c r="AJ1005" s="78" t="s">
        <v>121</v>
      </c>
      <c r="AK1005" s="78" t="s">
        <v>121</v>
      </c>
      <c r="AL1005" s="78" t="s">
        <v>122</v>
      </c>
      <c r="AM1005" s="78" t="s">
        <v>138</v>
      </c>
      <c r="AN1005" s="78" t="s">
        <v>121</v>
      </c>
      <c r="AO1005" s="79"/>
      <c r="AP1005" s="79"/>
      <c r="AQ1005" s="78"/>
      <c r="AR1005" s="78"/>
      <c r="AS1005" s="78"/>
      <c r="AT1005" s="78" t="s">
        <v>117</v>
      </c>
      <c r="AU1005" s="78" t="s">
        <v>117</v>
      </c>
      <c r="AV1005" s="78" t="s">
        <v>117</v>
      </c>
      <c r="AW1005" s="78"/>
      <c r="AX1005" s="79"/>
      <c r="AY1005" s="79"/>
      <c r="AZ1005" s="79"/>
      <c r="BA1005" s="79"/>
      <c r="BB1005" s="79"/>
      <c r="BC1005" s="80"/>
    </row>
    <row r="1006" ht="15.75" customHeight="1">
      <c r="A1006" s="46" t="s">
        <v>8307</v>
      </c>
      <c r="B1006" s="78"/>
      <c r="C1006" s="78">
        <v>43.0</v>
      </c>
      <c r="D1006" s="78" t="s">
        <v>8308</v>
      </c>
      <c r="E1006" s="78" t="s">
        <v>8309</v>
      </c>
      <c r="F1006" s="78" t="str">
        <f t="shared" si="3"/>
        <v>Sakhumzi Bisa</v>
      </c>
      <c r="G1006" s="78" t="s">
        <v>1849</v>
      </c>
      <c r="H1006" s="78" t="s">
        <v>8310</v>
      </c>
      <c r="I1006" s="78" t="s">
        <v>163</v>
      </c>
      <c r="J1006" s="78" t="s">
        <v>309</v>
      </c>
      <c r="K1006" s="46" t="s">
        <v>8311</v>
      </c>
      <c r="L1006" s="78" t="s">
        <v>1099</v>
      </c>
      <c r="M1006" s="78" t="s">
        <v>1100</v>
      </c>
      <c r="N1006" s="78" t="s">
        <v>42</v>
      </c>
      <c r="O1006" s="78" t="s">
        <v>8312</v>
      </c>
      <c r="P1006" s="78"/>
      <c r="Q1006" s="78" t="s">
        <v>50</v>
      </c>
      <c r="R1006" s="78" t="s">
        <v>121</v>
      </c>
      <c r="S1006" s="46"/>
      <c r="T1006" s="46" t="s">
        <v>8313</v>
      </c>
      <c r="U1006" s="46" t="s">
        <v>8313</v>
      </c>
      <c r="V1006" s="46"/>
      <c r="W1006" s="78" t="s">
        <v>8314</v>
      </c>
      <c r="X1006" s="78" t="s">
        <v>117</v>
      </c>
      <c r="Y1006" s="78" t="s">
        <v>117</v>
      </c>
      <c r="Z1006" s="78" t="s">
        <v>117</v>
      </c>
      <c r="AA1006" s="78" t="s">
        <v>121</v>
      </c>
      <c r="AB1006" s="78">
        <v>6.0</v>
      </c>
      <c r="AC1006" s="78" t="s">
        <v>117</v>
      </c>
      <c r="AD1006" s="78" t="s">
        <v>8315</v>
      </c>
      <c r="AE1006" s="78" t="s">
        <v>121</v>
      </c>
      <c r="AF1006" s="78"/>
      <c r="AG1006" s="78" t="s">
        <v>117</v>
      </c>
      <c r="AH1006" s="78" t="s">
        <v>8316</v>
      </c>
      <c r="AI1006" s="78" t="s">
        <v>117</v>
      </c>
      <c r="AJ1006" s="78" t="s">
        <v>121</v>
      </c>
      <c r="AK1006" s="78" t="s">
        <v>121</v>
      </c>
      <c r="AL1006" s="78" t="s">
        <v>122</v>
      </c>
      <c r="AM1006" s="78" t="s">
        <v>138</v>
      </c>
      <c r="AN1006" s="78" t="s">
        <v>117</v>
      </c>
      <c r="AO1006" s="78" t="s">
        <v>8317</v>
      </c>
      <c r="AP1006" s="79"/>
      <c r="AQ1006" s="78"/>
      <c r="AR1006" s="78"/>
      <c r="AS1006" s="78"/>
      <c r="AT1006" s="78" t="s">
        <v>117</v>
      </c>
      <c r="AU1006" s="78"/>
      <c r="AV1006" s="78" t="s">
        <v>117</v>
      </c>
      <c r="AW1006" s="78"/>
      <c r="AX1006" s="79"/>
      <c r="AY1006" s="79"/>
      <c r="AZ1006" s="79"/>
      <c r="BA1006" s="79"/>
      <c r="BB1006" s="79"/>
      <c r="BC1006" s="80"/>
    </row>
    <row r="1007" ht="15.75" customHeight="1">
      <c r="A1007" s="46" t="s">
        <v>8318</v>
      </c>
      <c r="B1007" s="78"/>
      <c r="C1007" s="78">
        <v>45.0</v>
      </c>
      <c r="D1007" s="78" t="s">
        <v>3195</v>
      </c>
      <c r="E1007" s="78" t="s">
        <v>3196</v>
      </c>
      <c r="F1007" s="78" t="str">
        <f t="shared" si="3"/>
        <v>Siyamamkela Khashimani</v>
      </c>
      <c r="G1007" s="78" t="s">
        <v>1849</v>
      </c>
      <c r="H1007" s="78" t="s">
        <v>8319</v>
      </c>
      <c r="I1007" s="78" t="s">
        <v>111</v>
      </c>
      <c r="J1007" s="82">
        <v>37936.0</v>
      </c>
      <c r="K1007" s="46" t="s">
        <v>8320</v>
      </c>
      <c r="L1007" s="78" t="s">
        <v>1099</v>
      </c>
      <c r="M1007" s="78" t="s">
        <v>1100</v>
      </c>
      <c r="N1007" s="78" t="s">
        <v>42</v>
      </c>
      <c r="O1007" s="78" t="s">
        <v>207</v>
      </c>
      <c r="P1007" s="78"/>
      <c r="Q1007" s="78" t="s">
        <v>50</v>
      </c>
      <c r="R1007" s="78" t="s">
        <v>121</v>
      </c>
      <c r="S1007" s="46"/>
      <c r="T1007" s="46" t="s">
        <v>8321</v>
      </c>
      <c r="U1007" s="46" t="s">
        <v>8321</v>
      </c>
      <c r="V1007" s="46" t="s">
        <v>8322</v>
      </c>
      <c r="W1007" s="78" t="s">
        <v>8323</v>
      </c>
      <c r="X1007" s="78" t="s">
        <v>117</v>
      </c>
      <c r="Y1007" s="78" t="s">
        <v>117</v>
      </c>
      <c r="Z1007" s="78" t="s">
        <v>121</v>
      </c>
      <c r="AA1007" s="78" t="s">
        <v>121</v>
      </c>
      <c r="AB1007" s="78">
        <v>5.0</v>
      </c>
      <c r="AC1007" s="78" t="s">
        <v>121</v>
      </c>
      <c r="AD1007" s="78"/>
      <c r="AE1007" s="78" t="s">
        <v>117</v>
      </c>
      <c r="AF1007" s="78" t="s">
        <v>980</v>
      </c>
      <c r="AG1007" s="78" t="s">
        <v>117</v>
      </c>
      <c r="AH1007" s="78" t="s">
        <v>2326</v>
      </c>
      <c r="AI1007" s="78" t="s">
        <v>121</v>
      </c>
      <c r="AJ1007" s="78" t="s">
        <v>121</v>
      </c>
      <c r="AK1007" s="78" t="s">
        <v>121</v>
      </c>
      <c r="AL1007" s="78" t="s">
        <v>122</v>
      </c>
      <c r="AM1007" s="78" t="s">
        <v>221</v>
      </c>
      <c r="AN1007" s="78" t="s">
        <v>117</v>
      </c>
      <c r="AO1007" s="78" t="s">
        <v>8324</v>
      </c>
      <c r="AP1007" s="79"/>
      <c r="AQ1007" s="78"/>
      <c r="AR1007" s="78"/>
      <c r="AS1007" s="78"/>
      <c r="AT1007" s="78" t="s">
        <v>117</v>
      </c>
      <c r="AU1007" s="78"/>
      <c r="AV1007" s="78" t="s">
        <v>117</v>
      </c>
      <c r="AW1007" s="78"/>
      <c r="AX1007" s="79"/>
      <c r="AY1007" s="79"/>
      <c r="AZ1007" s="79"/>
      <c r="BA1007" s="79"/>
      <c r="BB1007" s="79"/>
      <c r="BC1007" s="80"/>
    </row>
    <row r="1008" ht="15.75" customHeight="1">
      <c r="A1008" s="46" t="s">
        <v>8325</v>
      </c>
      <c r="B1008" s="78"/>
      <c r="C1008" s="78">
        <v>45.0</v>
      </c>
      <c r="D1008" s="78" t="s">
        <v>3713</v>
      </c>
      <c r="E1008" s="78" t="s">
        <v>8326</v>
      </c>
      <c r="F1008" s="78" t="str">
        <f t="shared" si="3"/>
        <v>Siphesihle Mbhele</v>
      </c>
      <c r="G1008" s="78" t="s">
        <v>1849</v>
      </c>
      <c r="H1008" s="78" t="s">
        <v>8327</v>
      </c>
      <c r="I1008" s="78" t="s">
        <v>163</v>
      </c>
      <c r="J1008" s="81">
        <v>39118.0</v>
      </c>
      <c r="K1008" s="46" t="s">
        <v>8328</v>
      </c>
      <c r="L1008" s="78" t="s">
        <v>1099</v>
      </c>
      <c r="M1008" s="78" t="s">
        <v>1100</v>
      </c>
      <c r="N1008" s="78" t="s">
        <v>42</v>
      </c>
      <c r="O1008" s="78" t="s">
        <v>1398</v>
      </c>
      <c r="P1008" s="78"/>
      <c r="Q1008" s="78" t="s">
        <v>50</v>
      </c>
      <c r="R1008" s="78" t="s">
        <v>121</v>
      </c>
      <c r="S1008" s="46"/>
      <c r="T1008" s="46" t="s">
        <v>8329</v>
      </c>
      <c r="U1008" s="46" t="s">
        <v>8329</v>
      </c>
      <c r="V1008" s="46" t="s">
        <v>8330</v>
      </c>
      <c r="W1008" s="78" t="s">
        <v>8331</v>
      </c>
      <c r="X1008" s="78" t="s">
        <v>117</v>
      </c>
      <c r="Y1008" s="78" t="s">
        <v>117</v>
      </c>
      <c r="Z1008" s="78" t="s">
        <v>117</v>
      </c>
      <c r="AA1008" s="78" t="s">
        <v>121</v>
      </c>
      <c r="AB1008" s="78">
        <v>2.0</v>
      </c>
      <c r="AC1008" s="78" t="s">
        <v>121</v>
      </c>
      <c r="AD1008" s="78"/>
      <c r="AE1008" s="78" t="s">
        <v>121</v>
      </c>
      <c r="AF1008" s="78"/>
      <c r="AG1008" s="78" t="s">
        <v>121</v>
      </c>
      <c r="AH1008" s="78"/>
      <c r="AI1008" s="78" t="s">
        <v>117</v>
      </c>
      <c r="AJ1008" s="78" t="s">
        <v>121</v>
      </c>
      <c r="AK1008" s="78" t="s">
        <v>121</v>
      </c>
      <c r="AL1008" s="78" t="s">
        <v>122</v>
      </c>
      <c r="AM1008" s="78" t="s">
        <v>138</v>
      </c>
      <c r="AN1008" s="78" t="s">
        <v>117</v>
      </c>
      <c r="AO1008" s="78" t="s">
        <v>8332</v>
      </c>
      <c r="AP1008" s="79"/>
      <c r="AQ1008" s="78"/>
      <c r="AR1008" s="78"/>
      <c r="AS1008" s="78"/>
      <c r="AT1008" s="78" t="s">
        <v>117</v>
      </c>
      <c r="AU1008" s="78"/>
      <c r="AV1008" s="78" t="s">
        <v>117</v>
      </c>
      <c r="AW1008" s="78"/>
      <c r="AX1008" s="79"/>
      <c r="AY1008" s="79"/>
      <c r="AZ1008" s="79"/>
      <c r="BA1008" s="79"/>
      <c r="BB1008" s="79"/>
      <c r="BC1008" s="80"/>
    </row>
    <row r="1009" ht="15.75" customHeight="1">
      <c r="A1009" s="46" t="s">
        <v>8333</v>
      </c>
      <c r="B1009" s="78"/>
      <c r="C1009" s="78">
        <v>36.0</v>
      </c>
      <c r="D1009" s="78" t="s">
        <v>320</v>
      </c>
      <c r="E1009" s="78" t="s">
        <v>8334</v>
      </c>
      <c r="F1009" s="78" t="str">
        <f t="shared" si="3"/>
        <v>Amahle Mtiyo</v>
      </c>
      <c r="G1009" s="78" t="s">
        <v>1849</v>
      </c>
      <c r="H1009" s="78" t="s">
        <v>8335</v>
      </c>
      <c r="I1009" s="78" t="s">
        <v>111</v>
      </c>
      <c r="J1009" s="78" t="s">
        <v>8336</v>
      </c>
      <c r="K1009" s="46" t="s">
        <v>8337</v>
      </c>
      <c r="L1009" s="78" t="s">
        <v>1099</v>
      </c>
      <c r="M1009" s="78" t="s">
        <v>1100</v>
      </c>
      <c r="N1009" s="78" t="s">
        <v>42</v>
      </c>
      <c r="O1009" s="78" t="s">
        <v>8338</v>
      </c>
      <c r="P1009" s="78"/>
      <c r="Q1009" s="78" t="s">
        <v>50</v>
      </c>
      <c r="R1009" s="78" t="s">
        <v>121</v>
      </c>
      <c r="S1009" s="46"/>
      <c r="T1009" s="46" t="s">
        <v>8339</v>
      </c>
      <c r="U1009" s="46" t="s">
        <v>8339</v>
      </c>
      <c r="V1009" s="46" t="s">
        <v>8340</v>
      </c>
      <c r="W1009" s="78" t="s">
        <v>8341</v>
      </c>
      <c r="X1009" s="78" t="s">
        <v>117</v>
      </c>
      <c r="Y1009" s="78" t="s">
        <v>117</v>
      </c>
      <c r="Z1009" s="78" t="s">
        <v>117</v>
      </c>
      <c r="AA1009" s="78" t="s">
        <v>117</v>
      </c>
      <c r="AB1009" s="78">
        <v>7.0</v>
      </c>
      <c r="AC1009" s="78" t="s">
        <v>117</v>
      </c>
      <c r="AD1009" s="78" t="s">
        <v>8342</v>
      </c>
      <c r="AE1009" s="78" t="s">
        <v>117</v>
      </c>
      <c r="AF1009" s="78" t="s">
        <v>8343</v>
      </c>
      <c r="AG1009" s="78" t="s">
        <v>121</v>
      </c>
      <c r="AH1009" s="78"/>
      <c r="AI1009" s="78" t="s">
        <v>117</v>
      </c>
      <c r="AJ1009" s="78" t="s">
        <v>117</v>
      </c>
      <c r="AK1009" s="78" t="s">
        <v>121</v>
      </c>
      <c r="AL1009" s="78" t="s">
        <v>122</v>
      </c>
      <c r="AM1009" s="78" t="s">
        <v>138</v>
      </c>
      <c r="AN1009" s="78" t="s">
        <v>117</v>
      </c>
      <c r="AO1009" s="78" t="s">
        <v>8344</v>
      </c>
      <c r="AP1009" s="79"/>
      <c r="AQ1009" s="78"/>
      <c r="AR1009" s="78"/>
      <c r="AS1009" s="78"/>
      <c r="AT1009" s="78" t="s">
        <v>117</v>
      </c>
      <c r="AU1009" s="78"/>
      <c r="AV1009" s="78" t="s">
        <v>117</v>
      </c>
      <c r="AW1009" s="78"/>
      <c r="AX1009" s="79"/>
      <c r="AY1009" s="79"/>
      <c r="AZ1009" s="79"/>
      <c r="BA1009" s="79"/>
      <c r="BB1009" s="79"/>
      <c r="BC1009" s="80"/>
    </row>
    <row r="1010" ht="15.75" customHeight="1">
      <c r="A1010" s="46" t="s">
        <v>8345</v>
      </c>
      <c r="B1010" s="78"/>
      <c r="C1010" s="78">
        <v>44.0</v>
      </c>
      <c r="D1010" s="78" t="s">
        <v>1087</v>
      </c>
      <c r="E1010" s="78" t="s">
        <v>1096</v>
      </c>
      <c r="F1010" s="78" t="str">
        <f t="shared" si="3"/>
        <v>Endinako Ndzoko</v>
      </c>
      <c r="G1010" s="78" t="s">
        <v>1849</v>
      </c>
      <c r="H1010" s="78" t="s">
        <v>8346</v>
      </c>
      <c r="I1010" s="78" t="s">
        <v>111</v>
      </c>
      <c r="J1010" s="78" t="s">
        <v>376</v>
      </c>
      <c r="K1010" s="46" t="s">
        <v>8347</v>
      </c>
      <c r="L1010" s="78" t="s">
        <v>1099</v>
      </c>
      <c r="M1010" s="78" t="s">
        <v>1100</v>
      </c>
      <c r="N1010" s="78" t="s">
        <v>42</v>
      </c>
      <c r="O1010" s="78" t="s">
        <v>400</v>
      </c>
      <c r="P1010" s="78"/>
      <c r="Q1010" s="78" t="s">
        <v>50</v>
      </c>
      <c r="R1010" s="78" t="s">
        <v>121</v>
      </c>
      <c r="S1010" s="46"/>
      <c r="T1010" s="46" t="s">
        <v>8348</v>
      </c>
      <c r="U1010" s="46" t="s">
        <v>8348</v>
      </c>
      <c r="V1010" s="46" t="s">
        <v>8349</v>
      </c>
      <c r="W1010" s="78" t="s">
        <v>8350</v>
      </c>
      <c r="X1010" s="78" t="s">
        <v>117</v>
      </c>
      <c r="Y1010" s="78" t="s">
        <v>121</v>
      </c>
      <c r="Z1010" s="78" t="s">
        <v>117</v>
      </c>
      <c r="AA1010" s="78" t="s">
        <v>121</v>
      </c>
      <c r="AB1010" s="78">
        <v>2.0</v>
      </c>
      <c r="AC1010" s="78" t="s">
        <v>117</v>
      </c>
      <c r="AD1010" s="78" t="s">
        <v>8351</v>
      </c>
      <c r="AE1010" s="78" t="s">
        <v>121</v>
      </c>
      <c r="AF1010" s="78" t="s">
        <v>5332</v>
      </c>
      <c r="AG1010" s="78" t="s">
        <v>121</v>
      </c>
      <c r="AH1010" s="78"/>
      <c r="AI1010" s="78" t="s">
        <v>117</v>
      </c>
      <c r="AJ1010" s="78" t="s">
        <v>121</v>
      </c>
      <c r="AK1010" s="78" t="s">
        <v>121</v>
      </c>
      <c r="AL1010" s="78" t="s">
        <v>122</v>
      </c>
      <c r="AM1010" s="78" t="s">
        <v>221</v>
      </c>
      <c r="AN1010" s="78" t="s">
        <v>117</v>
      </c>
      <c r="AO1010" s="78" t="s">
        <v>8352</v>
      </c>
      <c r="AP1010" s="79"/>
      <c r="AQ1010" s="78"/>
      <c r="AR1010" s="78"/>
      <c r="AS1010" s="78"/>
      <c r="AT1010" s="78" t="s">
        <v>117</v>
      </c>
      <c r="AU1010" s="78"/>
      <c r="AV1010" s="78" t="s">
        <v>117</v>
      </c>
      <c r="AW1010" s="78"/>
      <c r="AX1010" s="79"/>
      <c r="AY1010" s="79"/>
      <c r="AZ1010" s="79"/>
      <c r="BA1010" s="79"/>
      <c r="BB1010" s="79"/>
      <c r="BC1010" s="80"/>
    </row>
    <row r="1011" ht="15.75" customHeight="1">
      <c r="A1011" s="46" t="s">
        <v>8353</v>
      </c>
      <c r="B1011" s="78"/>
      <c r="C1011" s="78">
        <v>37.0</v>
      </c>
      <c r="D1011" s="78" t="s">
        <v>2198</v>
      </c>
      <c r="E1011" s="78" t="s">
        <v>8354</v>
      </c>
      <c r="F1011" s="78" t="str">
        <f t="shared" si="3"/>
        <v>Mihlali Thethani</v>
      </c>
      <c r="G1011" s="78" t="s">
        <v>1849</v>
      </c>
      <c r="H1011" s="78" t="s">
        <v>8355</v>
      </c>
      <c r="I1011" s="78" t="s">
        <v>111</v>
      </c>
      <c r="J1011" s="81">
        <v>38019.0</v>
      </c>
      <c r="K1011" s="46"/>
      <c r="L1011" s="78" t="s">
        <v>1099</v>
      </c>
      <c r="M1011" s="78" t="s">
        <v>1100</v>
      </c>
      <c r="N1011" s="78" t="s">
        <v>42</v>
      </c>
      <c r="O1011" s="78" t="s">
        <v>400</v>
      </c>
      <c r="P1011" s="78"/>
      <c r="Q1011" s="78" t="s">
        <v>50</v>
      </c>
      <c r="R1011" s="78" t="s">
        <v>121</v>
      </c>
      <c r="S1011" s="46"/>
      <c r="T1011" s="46" t="s">
        <v>8356</v>
      </c>
      <c r="U1011" s="46" t="s">
        <v>8356</v>
      </c>
      <c r="V1011" s="46" t="s">
        <v>8357</v>
      </c>
      <c r="W1011" s="78" t="s">
        <v>8358</v>
      </c>
      <c r="X1011" s="78" t="s">
        <v>117</v>
      </c>
      <c r="Y1011" s="78" t="s">
        <v>117</v>
      </c>
      <c r="Z1011" s="78" t="s">
        <v>121</v>
      </c>
      <c r="AA1011" s="78" t="s">
        <v>121</v>
      </c>
      <c r="AB1011" s="78">
        <v>6.0</v>
      </c>
      <c r="AC1011" s="78" t="s">
        <v>121</v>
      </c>
      <c r="AD1011" s="78"/>
      <c r="AE1011" s="78" t="s">
        <v>117</v>
      </c>
      <c r="AF1011" s="78"/>
      <c r="AG1011" s="78" t="s">
        <v>121</v>
      </c>
      <c r="AH1011" s="78"/>
      <c r="AI1011" s="78" t="s">
        <v>117</v>
      </c>
      <c r="AJ1011" s="78" t="s">
        <v>117</v>
      </c>
      <c r="AK1011" s="78" t="s">
        <v>121</v>
      </c>
      <c r="AL1011" s="78" t="s">
        <v>122</v>
      </c>
      <c r="AM1011" s="78" t="s">
        <v>138</v>
      </c>
      <c r="AN1011" s="78" t="s">
        <v>121</v>
      </c>
      <c r="AO1011" s="79"/>
      <c r="AP1011" s="79"/>
      <c r="AQ1011" s="78"/>
      <c r="AR1011" s="78"/>
      <c r="AS1011" s="78"/>
      <c r="AT1011" s="78" t="s">
        <v>117</v>
      </c>
      <c r="AU1011" s="78"/>
      <c r="AV1011" s="78" t="s">
        <v>117</v>
      </c>
      <c r="AW1011" s="78"/>
      <c r="AX1011" s="79"/>
      <c r="AY1011" s="79"/>
      <c r="AZ1011" s="79"/>
      <c r="BA1011" s="79"/>
      <c r="BB1011" s="79"/>
      <c r="BC1011" s="80"/>
    </row>
    <row r="1012" ht="15.75" customHeight="1">
      <c r="A1012" s="46" t="s">
        <v>8359</v>
      </c>
      <c r="B1012" s="78"/>
      <c r="C1012" s="78">
        <v>37.0</v>
      </c>
      <c r="D1012" s="78" t="s">
        <v>2912</v>
      </c>
      <c r="E1012" s="78" t="s">
        <v>8360</v>
      </c>
      <c r="F1012" s="78" t="str">
        <f t="shared" si="3"/>
        <v>Simamkele Witbooi</v>
      </c>
      <c r="G1012" s="78" t="s">
        <v>1849</v>
      </c>
      <c r="H1012" s="78" t="s">
        <v>8361</v>
      </c>
      <c r="I1012" s="78" t="s">
        <v>111</v>
      </c>
      <c r="J1012" s="81">
        <v>38936.0</v>
      </c>
      <c r="K1012" s="46" t="s">
        <v>8362</v>
      </c>
      <c r="L1012" s="78" t="s">
        <v>1099</v>
      </c>
      <c r="M1012" s="78" t="s">
        <v>1100</v>
      </c>
      <c r="N1012" s="78" t="s">
        <v>42</v>
      </c>
      <c r="O1012" s="78" t="s">
        <v>4431</v>
      </c>
      <c r="P1012" s="78"/>
      <c r="Q1012" s="78" t="s">
        <v>50</v>
      </c>
      <c r="R1012" s="78" t="s">
        <v>121</v>
      </c>
      <c r="S1012" s="46"/>
      <c r="T1012" s="46" t="s">
        <v>8363</v>
      </c>
      <c r="U1012" s="46" t="s">
        <v>8363</v>
      </c>
      <c r="V1012" s="46"/>
      <c r="W1012" s="78" t="s">
        <v>8364</v>
      </c>
      <c r="X1012" s="78" t="s">
        <v>121</v>
      </c>
      <c r="Y1012" s="78" t="s">
        <v>121</v>
      </c>
      <c r="Z1012" s="78" t="s">
        <v>121</v>
      </c>
      <c r="AA1012" s="78" t="s">
        <v>121</v>
      </c>
      <c r="AB1012" s="78">
        <v>5.0</v>
      </c>
      <c r="AC1012" s="78" t="s">
        <v>121</v>
      </c>
      <c r="AD1012" s="78"/>
      <c r="AE1012" s="78" t="s">
        <v>121</v>
      </c>
      <c r="AF1012" s="78"/>
      <c r="AG1012" s="78" t="s">
        <v>117</v>
      </c>
      <c r="AH1012" s="78"/>
      <c r="AI1012" s="78" t="s">
        <v>121</v>
      </c>
      <c r="AJ1012" s="78" t="s">
        <v>121</v>
      </c>
      <c r="AK1012" s="78" t="s">
        <v>121</v>
      </c>
      <c r="AL1012" s="78" t="s">
        <v>122</v>
      </c>
      <c r="AM1012" s="78" t="s">
        <v>138</v>
      </c>
      <c r="AN1012" s="78" t="s">
        <v>117</v>
      </c>
      <c r="AO1012" s="78" t="s">
        <v>24</v>
      </c>
      <c r="AP1012" s="79"/>
      <c r="AQ1012" s="78"/>
      <c r="AR1012" s="78"/>
      <c r="AS1012" s="78"/>
      <c r="AT1012" s="78" t="s">
        <v>117</v>
      </c>
      <c r="AU1012" s="78"/>
      <c r="AV1012" s="78" t="s">
        <v>117</v>
      </c>
      <c r="AW1012" s="78"/>
      <c r="AX1012" s="79"/>
      <c r="AY1012" s="79"/>
      <c r="AZ1012" s="79"/>
      <c r="BA1012" s="79"/>
      <c r="BB1012" s="79"/>
      <c r="BC1012" s="80"/>
    </row>
    <row r="1013" ht="15.75" customHeight="1">
      <c r="A1013" s="46" t="s">
        <v>8365</v>
      </c>
      <c r="B1013" s="78"/>
      <c r="C1013" s="78">
        <v>39.0</v>
      </c>
      <c r="D1013" s="78" t="s">
        <v>1941</v>
      </c>
      <c r="E1013" s="78" t="s">
        <v>8162</v>
      </c>
      <c r="F1013" s="78" t="str">
        <f t="shared" si="3"/>
        <v>Litha Gidane</v>
      </c>
      <c r="G1013" s="78" t="s">
        <v>1849</v>
      </c>
      <c r="H1013" s="78" t="s">
        <v>8163</v>
      </c>
      <c r="I1013" s="78" t="s">
        <v>111</v>
      </c>
      <c r="J1013" s="78"/>
      <c r="K1013" s="46"/>
      <c r="L1013" s="78" t="s">
        <v>270</v>
      </c>
      <c r="M1013" s="78" t="s">
        <v>271</v>
      </c>
      <c r="N1013" s="78" t="s">
        <v>3</v>
      </c>
      <c r="O1013" s="78" t="s">
        <v>362</v>
      </c>
      <c r="P1013" s="78"/>
      <c r="Q1013" s="78" t="s">
        <v>48</v>
      </c>
      <c r="R1013" s="78" t="s">
        <v>121</v>
      </c>
      <c r="S1013" s="46"/>
      <c r="T1013" s="46"/>
      <c r="U1013" s="46"/>
      <c r="V1013" s="46"/>
      <c r="W1013" s="78"/>
      <c r="X1013" s="78"/>
      <c r="Y1013" s="78"/>
      <c r="Z1013" s="78"/>
      <c r="AA1013" s="78"/>
      <c r="AB1013" s="78"/>
      <c r="AC1013" s="78"/>
      <c r="AD1013" s="78"/>
      <c r="AE1013" s="78"/>
      <c r="AF1013" s="78"/>
      <c r="AG1013" s="78"/>
      <c r="AH1013" s="78"/>
      <c r="AI1013" s="78"/>
      <c r="AJ1013" s="78"/>
      <c r="AK1013" s="78"/>
      <c r="AL1013" s="78"/>
      <c r="AM1013" s="78"/>
      <c r="AN1013" s="78"/>
      <c r="AO1013" s="79"/>
      <c r="AP1013" s="79"/>
      <c r="AQ1013" s="78"/>
      <c r="AR1013" s="78"/>
      <c r="AS1013" s="78"/>
      <c r="AT1013" s="78" t="s">
        <v>117</v>
      </c>
      <c r="AU1013" s="78"/>
      <c r="AV1013" s="78" t="s">
        <v>117</v>
      </c>
      <c r="AW1013" s="78"/>
      <c r="AX1013" s="79"/>
      <c r="AY1013" s="79"/>
      <c r="AZ1013" s="79"/>
      <c r="BA1013" s="79"/>
      <c r="BB1013" s="79"/>
      <c r="BC1013" s="80"/>
    </row>
    <row r="1014" ht="15.75" customHeight="1">
      <c r="A1014" s="46" t="s">
        <v>8366</v>
      </c>
      <c r="B1014" s="78"/>
      <c r="C1014" s="78">
        <v>40.0</v>
      </c>
      <c r="D1014" s="78" t="s">
        <v>8367</v>
      </c>
      <c r="E1014" s="78" t="s">
        <v>8368</v>
      </c>
      <c r="F1014" s="78" t="str">
        <f t="shared" si="3"/>
        <v>Asanda Hina</v>
      </c>
      <c r="G1014" s="78" t="s">
        <v>1849</v>
      </c>
      <c r="H1014" s="78" t="s">
        <v>8369</v>
      </c>
      <c r="I1014" s="78" t="s">
        <v>111</v>
      </c>
      <c r="J1014" s="78"/>
      <c r="K1014" s="46"/>
      <c r="L1014" s="78" t="s">
        <v>270</v>
      </c>
      <c r="M1014" s="78" t="s">
        <v>271</v>
      </c>
      <c r="N1014" s="78" t="s">
        <v>3</v>
      </c>
      <c r="O1014" s="78" t="s">
        <v>230</v>
      </c>
      <c r="P1014" s="78"/>
      <c r="Q1014" s="78" t="s">
        <v>48</v>
      </c>
      <c r="R1014" s="78" t="s">
        <v>121</v>
      </c>
      <c r="S1014" s="46"/>
      <c r="T1014" s="46"/>
      <c r="U1014" s="46"/>
      <c r="V1014" s="46"/>
      <c r="W1014" s="78"/>
      <c r="X1014" s="78"/>
      <c r="Y1014" s="78"/>
      <c r="Z1014" s="78"/>
      <c r="AA1014" s="78"/>
      <c r="AB1014" s="78"/>
      <c r="AC1014" s="78"/>
      <c r="AD1014" s="78"/>
      <c r="AE1014" s="78"/>
      <c r="AF1014" s="78"/>
      <c r="AG1014" s="78"/>
      <c r="AH1014" s="78"/>
      <c r="AI1014" s="78"/>
      <c r="AJ1014" s="78"/>
      <c r="AK1014" s="78"/>
      <c r="AL1014" s="78"/>
      <c r="AM1014" s="78"/>
      <c r="AN1014" s="78"/>
      <c r="AO1014" s="79"/>
      <c r="AP1014" s="79"/>
      <c r="AQ1014" s="78"/>
      <c r="AR1014" s="78"/>
      <c r="AS1014" s="78"/>
      <c r="AT1014" s="78" t="s">
        <v>117</v>
      </c>
      <c r="AU1014" s="78"/>
      <c r="AV1014" s="78" t="s">
        <v>117</v>
      </c>
      <c r="AW1014" s="78"/>
      <c r="AX1014" s="79"/>
      <c r="AY1014" s="79"/>
      <c r="AZ1014" s="79"/>
      <c r="BA1014" s="79"/>
      <c r="BB1014" s="79"/>
      <c r="BC1014" s="80"/>
    </row>
    <row r="1015" ht="15.75" customHeight="1">
      <c r="A1015" s="46" t="s">
        <v>8370</v>
      </c>
      <c r="B1015" s="78"/>
      <c r="C1015" s="78">
        <v>35.0</v>
      </c>
      <c r="D1015" s="78" t="s">
        <v>3024</v>
      </c>
      <c r="E1015" s="78" t="s">
        <v>8371</v>
      </c>
      <c r="F1015" s="78" t="str">
        <f t="shared" si="3"/>
        <v>Sinethemba Konzi</v>
      </c>
      <c r="G1015" s="78" t="s">
        <v>1849</v>
      </c>
      <c r="H1015" s="78" t="s">
        <v>8372</v>
      </c>
      <c r="I1015" s="78" t="s">
        <v>111</v>
      </c>
      <c r="J1015" s="78"/>
      <c r="K1015" s="46"/>
      <c r="L1015" s="78" t="s">
        <v>270</v>
      </c>
      <c r="M1015" s="78" t="s">
        <v>271</v>
      </c>
      <c r="N1015" s="78" t="s">
        <v>3</v>
      </c>
      <c r="O1015" s="78" t="s">
        <v>618</v>
      </c>
      <c r="P1015" s="78"/>
      <c r="Q1015" s="78" t="s">
        <v>48</v>
      </c>
      <c r="R1015" s="78"/>
      <c r="S1015" s="46"/>
      <c r="T1015" s="46"/>
      <c r="U1015" s="46"/>
      <c r="V1015" s="46"/>
      <c r="W1015" s="78"/>
      <c r="X1015" s="78"/>
      <c r="Y1015" s="78"/>
      <c r="Z1015" s="78"/>
      <c r="AA1015" s="78"/>
      <c r="AB1015" s="78"/>
      <c r="AC1015" s="78"/>
      <c r="AD1015" s="78"/>
      <c r="AE1015" s="78"/>
      <c r="AF1015" s="78"/>
      <c r="AG1015" s="78"/>
      <c r="AH1015" s="78"/>
      <c r="AI1015" s="78"/>
      <c r="AJ1015" s="78"/>
      <c r="AK1015" s="78"/>
      <c r="AL1015" s="78"/>
      <c r="AM1015" s="78"/>
      <c r="AN1015" s="78"/>
      <c r="AO1015" s="79"/>
      <c r="AP1015" s="79"/>
      <c r="AQ1015" s="78"/>
      <c r="AR1015" s="78"/>
      <c r="AS1015" s="78"/>
      <c r="AT1015" s="78" t="s">
        <v>121</v>
      </c>
      <c r="AU1015" s="78"/>
      <c r="AV1015" s="78" t="s">
        <v>121</v>
      </c>
      <c r="AW1015" s="78"/>
      <c r="AX1015" s="79"/>
      <c r="AY1015" s="79"/>
      <c r="AZ1015" s="79"/>
      <c r="BA1015" s="79"/>
      <c r="BB1015" s="79"/>
      <c r="BC1015" s="80"/>
    </row>
    <row r="1016" ht="15.75" customHeight="1">
      <c r="A1016" s="46" t="s">
        <v>8373</v>
      </c>
      <c r="B1016" s="78"/>
      <c r="C1016" s="78">
        <v>39.0</v>
      </c>
      <c r="D1016" s="78" t="s">
        <v>8374</v>
      </c>
      <c r="E1016" s="78" t="s">
        <v>8375</v>
      </c>
      <c r="F1016" s="78" t="str">
        <f t="shared" si="3"/>
        <v>Mathapelo Letsie</v>
      </c>
      <c r="G1016" s="78" t="s">
        <v>1849</v>
      </c>
      <c r="H1016" s="78" t="s">
        <v>8376</v>
      </c>
      <c r="I1016" s="78" t="s">
        <v>111</v>
      </c>
      <c r="J1016" s="78"/>
      <c r="K1016" s="46"/>
      <c r="L1016" s="78" t="s">
        <v>270</v>
      </c>
      <c r="M1016" s="78" t="s">
        <v>271</v>
      </c>
      <c r="N1016" s="78" t="s">
        <v>3</v>
      </c>
      <c r="O1016" s="78" t="s">
        <v>230</v>
      </c>
      <c r="P1016" s="78"/>
      <c r="Q1016" s="78" t="s">
        <v>48</v>
      </c>
      <c r="R1016" s="78" t="s">
        <v>121</v>
      </c>
      <c r="S1016" s="46"/>
      <c r="T1016" s="46"/>
      <c r="U1016" s="46"/>
      <c r="V1016" s="46"/>
      <c r="W1016" s="78"/>
      <c r="X1016" s="78"/>
      <c r="Y1016" s="78"/>
      <c r="Z1016" s="78"/>
      <c r="AA1016" s="78"/>
      <c r="AB1016" s="78"/>
      <c r="AC1016" s="78"/>
      <c r="AD1016" s="78"/>
      <c r="AE1016" s="78"/>
      <c r="AF1016" s="78"/>
      <c r="AG1016" s="78"/>
      <c r="AH1016" s="78"/>
      <c r="AI1016" s="78"/>
      <c r="AJ1016" s="78"/>
      <c r="AK1016" s="78"/>
      <c r="AL1016" s="78"/>
      <c r="AM1016" s="78"/>
      <c r="AN1016" s="78"/>
      <c r="AO1016" s="79"/>
      <c r="AP1016" s="79"/>
      <c r="AQ1016" s="78"/>
      <c r="AR1016" s="78"/>
      <c r="AS1016" s="78"/>
      <c r="AT1016" s="78" t="s">
        <v>117</v>
      </c>
      <c r="AU1016" s="78"/>
      <c r="AV1016" s="78" t="s">
        <v>117</v>
      </c>
      <c r="AW1016" s="78"/>
      <c r="AX1016" s="79"/>
      <c r="AY1016" s="79"/>
      <c r="AZ1016" s="79"/>
      <c r="BA1016" s="79"/>
      <c r="BB1016" s="79"/>
      <c r="BC1016" s="80"/>
    </row>
    <row r="1017" ht="15.75" customHeight="1">
      <c r="A1017" s="46" t="s">
        <v>8377</v>
      </c>
      <c r="B1017" s="78"/>
      <c r="C1017" s="78">
        <v>41.0</v>
      </c>
      <c r="D1017" s="78" t="s">
        <v>8378</v>
      </c>
      <c r="E1017" s="78" t="s">
        <v>8379</v>
      </c>
      <c r="F1017" s="78" t="str">
        <f t="shared" si="3"/>
        <v>Sanele Candy Macanda</v>
      </c>
      <c r="G1017" s="78" t="s">
        <v>1849</v>
      </c>
      <c r="H1017" s="78" t="s">
        <v>8380</v>
      </c>
      <c r="I1017" s="78" t="s">
        <v>111</v>
      </c>
      <c r="J1017" s="78"/>
      <c r="K1017" s="46"/>
      <c r="L1017" s="78" t="s">
        <v>270</v>
      </c>
      <c r="M1017" s="78" t="s">
        <v>271</v>
      </c>
      <c r="N1017" s="78" t="s">
        <v>3</v>
      </c>
      <c r="O1017" s="78" t="s">
        <v>618</v>
      </c>
      <c r="P1017" s="78"/>
      <c r="Q1017" s="78" t="s">
        <v>48</v>
      </c>
      <c r="R1017" s="78"/>
      <c r="S1017" s="46"/>
      <c r="T1017" s="46"/>
      <c r="U1017" s="46"/>
      <c r="V1017" s="46"/>
      <c r="W1017" s="78"/>
      <c r="X1017" s="78"/>
      <c r="Y1017" s="78"/>
      <c r="Z1017" s="78"/>
      <c r="AA1017" s="78"/>
      <c r="AB1017" s="78"/>
      <c r="AC1017" s="78"/>
      <c r="AD1017" s="78"/>
      <c r="AE1017" s="78"/>
      <c r="AF1017" s="78"/>
      <c r="AG1017" s="78"/>
      <c r="AH1017" s="78"/>
      <c r="AI1017" s="78"/>
      <c r="AJ1017" s="78"/>
      <c r="AK1017" s="78"/>
      <c r="AL1017" s="78"/>
      <c r="AM1017" s="78"/>
      <c r="AN1017" s="78"/>
      <c r="AO1017" s="79"/>
      <c r="AP1017" s="79"/>
      <c r="AQ1017" s="78"/>
      <c r="AR1017" s="78"/>
      <c r="AS1017" s="78"/>
      <c r="AT1017" s="78" t="s">
        <v>121</v>
      </c>
      <c r="AU1017" s="78" t="s">
        <v>117</v>
      </c>
      <c r="AV1017" s="78" t="s">
        <v>121</v>
      </c>
      <c r="AW1017" s="78"/>
      <c r="AX1017" s="79"/>
      <c r="AY1017" s="79"/>
      <c r="AZ1017" s="79"/>
      <c r="BA1017" s="79"/>
      <c r="BB1017" s="79"/>
      <c r="BC1017" s="80"/>
    </row>
    <row r="1018" ht="15.75" customHeight="1">
      <c r="A1018" s="46" t="s">
        <v>8381</v>
      </c>
      <c r="B1018" s="78"/>
      <c r="C1018" s="78">
        <v>45.0</v>
      </c>
      <c r="D1018" s="78" t="s">
        <v>394</v>
      </c>
      <c r="E1018" s="78" t="s">
        <v>408</v>
      </c>
      <c r="F1018" s="78" t="str">
        <f t="shared" si="3"/>
        <v>Anathi Majikija</v>
      </c>
      <c r="G1018" s="78" t="s">
        <v>1849</v>
      </c>
      <c r="H1018" s="78" t="s">
        <v>8382</v>
      </c>
      <c r="I1018" s="78" t="s">
        <v>111</v>
      </c>
      <c r="J1018" s="78"/>
      <c r="K1018" s="46"/>
      <c r="L1018" s="78" t="s">
        <v>270</v>
      </c>
      <c r="M1018" s="78" t="s">
        <v>271</v>
      </c>
      <c r="N1018" s="78" t="s">
        <v>3</v>
      </c>
      <c r="O1018" s="78" t="s">
        <v>175</v>
      </c>
      <c r="P1018" s="78"/>
      <c r="Q1018" s="78" t="s">
        <v>48</v>
      </c>
      <c r="R1018" s="78"/>
      <c r="S1018" s="46"/>
      <c r="T1018" s="46"/>
      <c r="U1018" s="46"/>
      <c r="V1018" s="46"/>
      <c r="W1018" s="78"/>
      <c r="X1018" s="78"/>
      <c r="Y1018" s="78"/>
      <c r="Z1018" s="78"/>
      <c r="AA1018" s="78"/>
      <c r="AB1018" s="78"/>
      <c r="AC1018" s="78"/>
      <c r="AD1018" s="78"/>
      <c r="AE1018" s="78"/>
      <c r="AF1018" s="78"/>
      <c r="AG1018" s="78"/>
      <c r="AH1018" s="78"/>
      <c r="AI1018" s="78"/>
      <c r="AJ1018" s="78"/>
      <c r="AK1018" s="78"/>
      <c r="AL1018" s="78"/>
      <c r="AM1018" s="78"/>
      <c r="AN1018" s="78"/>
      <c r="AO1018" s="79"/>
      <c r="AP1018" s="79"/>
      <c r="AQ1018" s="78"/>
      <c r="AR1018" s="78"/>
      <c r="AS1018" s="78"/>
      <c r="AT1018" s="78" t="s">
        <v>117</v>
      </c>
      <c r="AU1018" s="78"/>
      <c r="AV1018" s="78" t="s">
        <v>117</v>
      </c>
      <c r="AW1018" s="78"/>
      <c r="AX1018" s="79"/>
      <c r="AY1018" s="79"/>
      <c r="AZ1018" s="79"/>
      <c r="BA1018" s="79"/>
      <c r="BB1018" s="79"/>
      <c r="BC1018" s="80"/>
    </row>
    <row r="1019" ht="15.75" customHeight="1">
      <c r="A1019" s="46" t="s">
        <v>8383</v>
      </c>
      <c r="B1019" s="78"/>
      <c r="C1019" s="78">
        <v>40.0</v>
      </c>
      <c r="D1019" s="78" t="s">
        <v>6161</v>
      </c>
      <c r="E1019" s="78" t="s">
        <v>8384</v>
      </c>
      <c r="F1019" s="78" t="str">
        <f t="shared" si="3"/>
        <v>Hlomla Mandonganga</v>
      </c>
      <c r="G1019" s="78" t="s">
        <v>1849</v>
      </c>
      <c r="H1019" s="78" t="s">
        <v>8385</v>
      </c>
      <c r="I1019" s="78" t="s">
        <v>111</v>
      </c>
      <c r="J1019" s="78"/>
      <c r="K1019" s="46"/>
      <c r="L1019" s="78" t="s">
        <v>270</v>
      </c>
      <c r="M1019" s="78" t="s">
        <v>271</v>
      </c>
      <c r="N1019" s="78" t="s">
        <v>3</v>
      </c>
      <c r="O1019" s="78" t="s">
        <v>362</v>
      </c>
      <c r="P1019" s="78"/>
      <c r="Q1019" s="78" t="s">
        <v>48</v>
      </c>
      <c r="R1019" s="78" t="s">
        <v>121</v>
      </c>
      <c r="S1019" s="46"/>
      <c r="T1019" s="46"/>
      <c r="U1019" s="46"/>
      <c r="V1019" s="46"/>
      <c r="W1019" s="78"/>
      <c r="X1019" s="78"/>
      <c r="Y1019" s="78"/>
      <c r="Z1019" s="78"/>
      <c r="AA1019" s="78"/>
      <c r="AB1019" s="78"/>
      <c r="AC1019" s="78"/>
      <c r="AD1019" s="78"/>
      <c r="AE1019" s="78"/>
      <c r="AF1019" s="78"/>
      <c r="AG1019" s="78"/>
      <c r="AH1019" s="78"/>
      <c r="AI1019" s="78"/>
      <c r="AJ1019" s="78"/>
      <c r="AK1019" s="78"/>
      <c r="AL1019" s="78"/>
      <c r="AM1019" s="78"/>
      <c r="AN1019" s="78"/>
      <c r="AO1019" s="79"/>
      <c r="AP1019" s="79"/>
      <c r="AQ1019" s="78"/>
      <c r="AR1019" s="78"/>
      <c r="AS1019" s="78"/>
      <c r="AT1019" s="78" t="s">
        <v>117</v>
      </c>
      <c r="AU1019" s="78"/>
      <c r="AV1019" s="78" t="s">
        <v>117</v>
      </c>
      <c r="AW1019" s="78"/>
      <c r="AX1019" s="79"/>
      <c r="AY1019" s="79"/>
      <c r="AZ1019" s="79"/>
      <c r="BA1019" s="79"/>
      <c r="BB1019" s="79"/>
      <c r="BC1019" s="80"/>
    </row>
    <row r="1020" ht="15.75" customHeight="1">
      <c r="A1020" s="46" t="s">
        <v>8386</v>
      </c>
      <c r="B1020" s="78"/>
      <c r="C1020" s="78">
        <v>35.0</v>
      </c>
      <c r="D1020" s="78" t="s">
        <v>8387</v>
      </c>
      <c r="E1020" s="78" t="s">
        <v>8388</v>
      </c>
      <c r="F1020" s="78" t="str">
        <f t="shared" si="3"/>
        <v>Imitha Prince Maswana</v>
      </c>
      <c r="G1020" s="78" t="s">
        <v>1849</v>
      </c>
      <c r="H1020" s="78" t="s">
        <v>8389</v>
      </c>
      <c r="I1020" s="78" t="s">
        <v>163</v>
      </c>
      <c r="J1020" s="78"/>
      <c r="K1020" s="46"/>
      <c r="L1020" s="78" t="s">
        <v>270</v>
      </c>
      <c r="M1020" s="78" t="s">
        <v>271</v>
      </c>
      <c r="N1020" s="78" t="s">
        <v>3</v>
      </c>
      <c r="O1020" s="78" t="s">
        <v>272</v>
      </c>
      <c r="P1020" s="78"/>
      <c r="Q1020" s="78" t="s">
        <v>48</v>
      </c>
      <c r="R1020" s="78"/>
      <c r="S1020" s="46"/>
      <c r="T1020" s="46"/>
      <c r="U1020" s="46"/>
      <c r="V1020" s="46"/>
      <c r="W1020" s="78"/>
      <c r="X1020" s="78"/>
      <c r="Y1020" s="78"/>
      <c r="Z1020" s="78"/>
      <c r="AA1020" s="78"/>
      <c r="AB1020" s="78"/>
      <c r="AC1020" s="78"/>
      <c r="AD1020" s="78"/>
      <c r="AE1020" s="78"/>
      <c r="AF1020" s="78"/>
      <c r="AG1020" s="78"/>
      <c r="AH1020" s="78"/>
      <c r="AI1020" s="78"/>
      <c r="AJ1020" s="78"/>
      <c r="AK1020" s="78"/>
      <c r="AL1020" s="78"/>
      <c r="AM1020" s="78"/>
      <c r="AN1020" s="78"/>
      <c r="AO1020" s="79"/>
      <c r="AP1020" s="79"/>
      <c r="AQ1020" s="78"/>
      <c r="AR1020" s="78"/>
      <c r="AS1020" s="78"/>
      <c r="AT1020" s="78" t="s">
        <v>117</v>
      </c>
      <c r="AU1020" s="78" t="s">
        <v>117</v>
      </c>
      <c r="AV1020" s="78" t="s">
        <v>121</v>
      </c>
      <c r="AW1020" s="78"/>
      <c r="AX1020" s="79"/>
      <c r="AY1020" s="79"/>
      <c r="AZ1020" s="79"/>
      <c r="BA1020" s="79"/>
      <c r="BB1020" s="79"/>
      <c r="BC1020" s="80"/>
    </row>
    <row r="1021" ht="15.75" customHeight="1">
      <c r="A1021" s="46" t="s">
        <v>8390</v>
      </c>
      <c r="B1021" s="78"/>
      <c r="C1021" s="78">
        <v>37.0</v>
      </c>
      <c r="D1021" s="78" t="s">
        <v>8391</v>
      </c>
      <c r="E1021" s="78" t="s">
        <v>8392</v>
      </c>
      <c r="F1021" s="78" t="str">
        <f t="shared" si="3"/>
        <v>Vittani Esmare Mbatyoti</v>
      </c>
      <c r="G1021" s="78" t="s">
        <v>1849</v>
      </c>
      <c r="H1021" s="78" t="s">
        <v>8393</v>
      </c>
      <c r="I1021" s="78" t="s">
        <v>111</v>
      </c>
      <c r="J1021" s="78"/>
      <c r="K1021" s="46"/>
      <c r="L1021" s="78" t="s">
        <v>270</v>
      </c>
      <c r="M1021" s="78" t="s">
        <v>271</v>
      </c>
      <c r="N1021" s="78" t="s">
        <v>3</v>
      </c>
      <c r="O1021" s="78" t="s">
        <v>400</v>
      </c>
      <c r="P1021" s="78"/>
      <c r="Q1021" s="78" t="s">
        <v>48</v>
      </c>
      <c r="R1021" s="78" t="s">
        <v>121</v>
      </c>
      <c r="S1021" s="46"/>
      <c r="T1021" s="46"/>
      <c r="U1021" s="46"/>
      <c r="V1021" s="46"/>
      <c r="W1021" s="78"/>
      <c r="X1021" s="78"/>
      <c r="Y1021" s="78"/>
      <c r="Z1021" s="78"/>
      <c r="AA1021" s="78"/>
      <c r="AB1021" s="78"/>
      <c r="AC1021" s="78"/>
      <c r="AD1021" s="78"/>
      <c r="AE1021" s="78"/>
      <c r="AF1021" s="78"/>
      <c r="AG1021" s="78"/>
      <c r="AH1021" s="78"/>
      <c r="AI1021" s="78"/>
      <c r="AJ1021" s="78"/>
      <c r="AK1021" s="78"/>
      <c r="AL1021" s="78"/>
      <c r="AM1021" s="78"/>
      <c r="AN1021" s="78"/>
      <c r="AO1021" s="79"/>
      <c r="AP1021" s="79"/>
      <c r="AQ1021" s="78"/>
      <c r="AR1021" s="78"/>
      <c r="AS1021" s="78"/>
      <c r="AT1021" s="78" t="s">
        <v>117</v>
      </c>
      <c r="AU1021" s="78"/>
      <c r="AV1021" s="78" t="s">
        <v>117</v>
      </c>
      <c r="AW1021" s="78"/>
      <c r="AX1021" s="79"/>
      <c r="AY1021" s="79"/>
      <c r="AZ1021" s="79"/>
      <c r="BA1021" s="79"/>
      <c r="BB1021" s="79"/>
      <c r="BC1021" s="80"/>
    </row>
    <row r="1022" ht="15.75" customHeight="1">
      <c r="A1022" s="46" t="s">
        <v>8394</v>
      </c>
      <c r="B1022" s="78"/>
      <c r="C1022" s="78">
        <v>38.0</v>
      </c>
      <c r="D1022" s="78" t="s">
        <v>44</v>
      </c>
      <c r="E1022" s="78" t="s">
        <v>8395</v>
      </c>
      <c r="F1022" s="78" t="str">
        <f t="shared" si="3"/>
        <v>Asemahle Mgwabane</v>
      </c>
      <c r="G1022" s="78" t="s">
        <v>1849</v>
      </c>
      <c r="H1022" s="78" t="s">
        <v>8396</v>
      </c>
      <c r="I1022" s="78" t="s">
        <v>111</v>
      </c>
      <c r="J1022" s="81">
        <v>38119.0</v>
      </c>
      <c r="K1022" s="46" t="s">
        <v>8397</v>
      </c>
      <c r="L1022" s="78" t="s">
        <v>270</v>
      </c>
      <c r="M1022" s="78" t="s">
        <v>271</v>
      </c>
      <c r="N1022" s="78" t="s">
        <v>3</v>
      </c>
      <c r="O1022" s="78" t="s">
        <v>362</v>
      </c>
      <c r="P1022" s="78"/>
      <c r="Q1022" s="78" t="s">
        <v>48</v>
      </c>
      <c r="R1022" s="78" t="s">
        <v>121</v>
      </c>
      <c r="S1022" s="46"/>
      <c r="T1022" s="46" t="s">
        <v>8398</v>
      </c>
      <c r="U1022" s="46" t="s">
        <v>8399</v>
      </c>
      <c r="V1022" s="46" t="s">
        <v>8400</v>
      </c>
      <c r="W1022" s="78" t="s">
        <v>8401</v>
      </c>
      <c r="X1022" s="78" t="s">
        <v>121</v>
      </c>
      <c r="Y1022" s="78" t="s">
        <v>117</v>
      </c>
      <c r="Z1022" s="78" t="s">
        <v>121</v>
      </c>
      <c r="AA1022" s="78" t="s">
        <v>121</v>
      </c>
      <c r="AB1022" s="78">
        <v>3.0</v>
      </c>
      <c r="AC1022" s="78" t="s">
        <v>121</v>
      </c>
      <c r="AD1022" s="78"/>
      <c r="AE1022" s="78" t="s">
        <v>121</v>
      </c>
      <c r="AF1022" s="78"/>
      <c r="AG1022" s="78" t="s">
        <v>121</v>
      </c>
      <c r="AH1022" s="78"/>
      <c r="AI1022" s="78" t="s">
        <v>121</v>
      </c>
      <c r="AJ1022" s="78" t="s">
        <v>121</v>
      </c>
      <c r="AK1022" s="78" t="s">
        <v>121</v>
      </c>
      <c r="AL1022" s="78" t="s">
        <v>122</v>
      </c>
      <c r="AM1022" s="78" t="s">
        <v>138</v>
      </c>
      <c r="AN1022" s="78" t="s">
        <v>117</v>
      </c>
      <c r="AO1022" s="78" t="s">
        <v>8138</v>
      </c>
      <c r="AP1022" s="79"/>
      <c r="AQ1022" s="78"/>
      <c r="AR1022" s="78"/>
      <c r="AS1022" s="78"/>
      <c r="AT1022" s="78" t="s">
        <v>117</v>
      </c>
      <c r="AU1022" s="78"/>
      <c r="AV1022" s="78" t="s">
        <v>117</v>
      </c>
      <c r="AW1022" s="78"/>
      <c r="AX1022" s="79"/>
      <c r="AY1022" s="79"/>
      <c r="AZ1022" s="79"/>
      <c r="BA1022" s="79"/>
      <c r="BB1022" s="79"/>
      <c r="BC1022" s="80"/>
    </row>
    <row r="1023" ht="15.75" customHeight="1">
      <c r="A1023" s="46" t="s">
        <v>8402</v>
      </c>
      <c r="B1023" s="78"/>
      <c r="C1023" s="78">
        <v>37.0</v>
      </c>
      <c r="D1023" s="78" t="s">
        <v>2558</v>
      </c>
      <c r="E1023" s="78" t="s">
        <v>8403</v>
      </c>
      <c r="F1023" s="78" t="str">
        <f t="shared" si="3"/>
        <v>Othandwayo Milihlo</v>
      </c>
      <c r="G1023" s="78" t="s">
        <v>1849</v>
      </c>
      <c r="H1023" s="78" t="s">
        <v>8404</v>
      </c>
      <c r="I1023" s="78" t="s">
        <v>111</v>
      </c>
      <c r="J1023" s="81">
        <v>39632.0</v>
      </c>
      <c r="K1023" s="46" t="s">
        <v>8405</v>
      </c>
      <c r="L1023" s="78" t="s">
        <v>270</v>
      </c>
      <c r="M1023" s="78" t="s">
        <v>271</v>
      </c>
      <c r="N1023" s="78" t="s">
        <v>3</v>
      </c>
      <c r="O1023" s="78" t="s">
        <v>362</v>
      </c>
      <c r="P1023" s="78"/>
      <c r="Q1023" s="78" t="s">
        <v>48</v>
      </c>
      <c r="R1023" s="78" t="s">
        <v>121</v>
      </c>
      <c r="S1023" s="46"/>
      <c r="T1023" s="46" t="s">
        <v>8406</v>
      </c>
      <c r="U1023" s="46" t="s">
        <v>8406</v>
      </c>
      <c r="V1023" s="46" t="s">
        <v>8407</v>
      </c>
      <c r="W1023" s="78" t="s">
        <v>8408</v>
      </c>
      <c r="X1023" s="78" t="s">
        <v>117</v>
      </c>
      <c r="Y1023" s="78" t="s">
        <v>117</v>
      </c>
      <c r="Z1023" s="78" t="s">
        <v>121</v>
      </c>
      <c r="AA1023" s="78" t="s">
        <v>121</v>
      </c>
      <c r="AB1023" s="78"/>
      <c r="AC1023" s="78" t="s">
        <v>121</v>
      </c>
      <c r="AD1023" s="78"/>
      <c r="AE1023" s="78" t="s">
        <v>121</v>
      </c>
      <c r="AF1023" s="78"/>
      <c r="AG1023" s="78" t="s">
        <v>117</v>
      </c>
      <c r="AH1023" s="78"/>
      <c r="AI1023" s="78" t="s">
        <v>121</v>
      </c>
      <c r="AJ1023" s="78" t="s">
        <v>121</v>
      </c>
      <c r="AK1023" s="78" t="s">
        <v>117</v>
      </c>
      <c r="AL1023" s="78"/>
      <c r="AM1023" s="78" t="s">
        <v>123</v>
      </c>
      <c r="AN1023" s="78" t="s">
        <v>117</v>
      </c>
      <c r="AO1023" s="78" t="s">
        <v>8409</v>
      </c>
      <c r="AP1023" s="79"/>
      <c r="AQ1023" s="78"/>
      <c r="AR1023" s="78"/>
      <c r="AS1023" s="78"/>
      <c r="AT1023" s="78" t="s">
        <v>117</v>
      </c>
      <c r="AU1023" s="78"/>
      <c r="AV1023" s="78" t="s">
        <v>117</v>
      </c>
      <c r="AW1023" s="78"/>
      <c r="AX1023" s="79"/>
      <c r="AY1023" s="79"/>
      <c r="AZ1023" s="79"/>
      <c r="BA1023" s="79"/>
      <c r="BB1023" s="79"/>
      <c r="BC1023" s="80"/>
    </row>
    <row r="1024" ht="15.75" customHeight="1">
      <c r="A1024" s="46" t="s">
        <v>8410</v>
      </c>
      <c r="B1024" s="78"/>
      <c r="C1024" s="78">
        <v>35.0</v>
      </c>
      <c r="D1024" s="78" t="s">
        <v>454</v>
      </c>
      <c r="E1024" s="78" t="s">
        <v>8411</v>
      </c>
      <c r="F1024" s="78" t="str">
        <f t="shared" si="3"/>
        <v>Anelisa Mosese</v>
      </c>
      <c r="G1024" s="78" t="s">
        <v>1849</v>
      </c>
      <c r="H1024" s="78" t="s">
        <v>8412</v>
      </c>
      <c r="I1024" s="78" t="s">
        <v>111</v>
      </c>
      <c r="J1024" s="78"/>
      <c r="K1024" s="46"/>
      <c r="L1024" s="78" t="s">
        <v>270</v>
      </c>
      <c r="M1024" s="78" t="s">
        <v>271</v>
      </c>
      <c r="N1024" s="78" t="s">
        <v>3</v>
      </c>
      <c r="O1024" s="78" t="s">
        <v>116</v>
      </c>
      <c r="P1024" s="78"/>
      <c r="Q1024" s="78" t="s">
        <v>48</v>
      </c>
      <c r="R1024" s="78" t="s">
        <v>121</v>
      </c>
      <c r="S1024" s="46"/>
      <c r="T1024" s="46"/>
      <c r="U1024" s="46"/>
      <c r="V1024" s="46"/>
      <c r="W1024" s="78"/>
      <c r="X1024" s="78"/>
      <c r="Y1024" s="78"/>
      <c r="Z1024" s="78"/>
      <c r="AA1024" s="78"/>
      <c r="AB1024" s="78"/>
      <c r="AC1024" s="78"/>
      <c r="AD1024" s="78"/>
      <c r="AE1024" s="78"/>
      <c r="AF1024" s="78"/>
      <c r="AG1024" s="78"/>
      <c r="AH1024" s="78"/>
      <c r="AI1024" s="78"/>
      <c r="AJ1024" s="78"/>
      <c r="AK1024" s="78"/>
      <c r="AL1024" s="78"/>
      <c r="AM1024" s="78"/>
      <c r="AN1024" s="78"/>
      <c r="AO1024" s="79"/>
      <c r="AP1024" s="79"/>
      <c r="AQ1024" s="78"/>
      <c r="AR1024" s="78"/>
      <c r="AS1024" s="78"/>
      <c r="AT1024" s="78" t="s">
        <v>117</v>
      </c>
      <c r="AU1024" s="78" t="s">
        <v>117</v>
      </c>
      <c r="AV1024" s="78" t="s">
        <v>117</v>
      </c>
      <c r="AW1024" s="78"/>
      <c r="AX1024" s="79"/>
      <c r="AY1024" s="79"/>
      <c r="AZ1024" s="79"/>
      <c r="BA1024" s="79"/>
      <c r="BB1024" s="79"/>
      <c r="BC1024" s="80"/>
    </row>
    <row r="1025" ht="15.75" customHeight="1">
      <c r="A1025" s="46" t="s">
        <v>8413</v>
      </c>
      <c r="B1025" s="78"/>
      <c r="C1025" s="78">
        <v>39.0</v>
      </c>
      <c r="D1025" s="78" t="s">
        <v>8414</v>
      </c>
      <c r="E1025" s="78" t="s">
        <v>8415</v>
      </c>
      <c r="F1025" s="78" t="str">
        <f t="shared" si="3"/>
        <v>Anam Mrwebo</v>
      </c>
      <c r="G1025" s="78" t="s">
        <v>1849</v>
      </c>
      <c r="H1025" s="78" t="s">
        <v>8416</v>
      </c>
      <c r="I1025" s="78" t="s">
        <v>111</v>
      </c>
      <c r="J1025" s="78"/>
      <c r="K1025" s="46"/>
      <c r="L1025" s="78" t="s">
        <v>270</v>
      </c>
      <c r="M1025" s="78" t="s">
        <v>271</v>
      </c>
      <c r="N1025" s="78" t="s">
        <v>3</v>
      </c>
      <c r="O1025" s="78" t="s">
        <v>312</v>
      </c>
      <c r="P1025" s="78"/>
      <c r="Q1025" s="78" t="s">
        <v>48</v>
      </c>
      <c r="R1025" s="78" t="s">
        <v>121</v>
      </c>
      <c r="S1025" s="46"/>
      <c r="T1025" s="46"/>
      <c r="U1025" s="46"/>
      <c r="V1025" s="46"/>
      <c r="W1025" s="78"/>
      <c r="X1025" s="78"/>
      <c r="Y1025" s="78"/>
      <c r="Z1025" s="78"/>
      <c r="AA1025" s="78"/>
      <c r="AB1025" s="78"/>
      <c r="AC1025" s="78"/>
      <c r="AD1025" s="78"/>
      <c r="AE1025" s="78"/>
      <c r="AF1025" s="78"/>
      <c r="AG1025" s="78"/>
      <c r="AH1025" s="78"/>
      <c r="AI1025" s="78"/>
      <c r="AJ1025" s="78"/>
      <c r="AK1025" s="78"/>
      <c r="AL1025" s="78"/>
      <c r="AM1025" s="78"/>
      <c r="AN1025" s="78"/>
      <c r="AO1025" s="79"/>
      <c r="AP1025" s="79"/>
      <c r="AQ1025" s="78"/>
      <c r="AR1025" s="78"/>
      <c r="AS1025" s="78"/>
      <c r="AT1025" s="78" t="s">
        <v>117</v>
      </c>
      <c r="AU1025" s="78"/>
      <c r="AV1025" s="78" t="s">
        <v>117</v>
      </c>
      <c r="AW1025" s="78"/>
      <c r="AX1025" s="79"/>
      <c r="AY1025" s="79"/>
      <c r="AZ1025" s="79"/>
      <c r="BA1025" s="79"/>
      <c r="BB1025" s="79"/>
      <c r="BC1025" s="80"/>
    </row>
    <row r="1026" ht="15.75" customHeight="1">
      <c r="A1026" s="46" t="s">
        <v>8417</v>
      </c>
      <c r="B1026" s="78"/>
      <c r="C1026" s="78">
        <v>36.0</v>
      </c>
      <c r="D1026" s="78" t="s">
        <v>6142</v>
      </c>
      <c r="E1026" s="78" t="s">
        <v>8418</v>
      </c>
      <c r="F1026" s="78" t="str">
        <f t="shared" si="3"/>
        <v>Yonela Mswane</v>
      </c>
      <c r="G1026" s="78" t="s">
        <v>1849</v>
      </c>
      <c r="H1026" s="78" t="s">
        <v>8419</v>
      </c>
      <c r="I1026" s="78" t="s">
        <v>111</v>
      </c>
      <c r="J1026" s="78"/>
      <c r="K1026" s="46"/>
      <c r="L1026" s="78" t="s">
        <v>270</v>
      </c>
      <c r="M1026" s="78" t="s">
        <v>271</v>
      </c>
      <c r="N1026" s="78" t="s">
        <v>3</v>
      </c>
      <c r="O1026" s="78" t="s">
        <v>362</v>
      </c>
      <c r="P1026" s="78"/>
      <c r="Q1026" s="78" t="s">
        <v>48</v>
      </c>
      <c r="R1026" s="78" t="s">
        <v>121</v>
      </c>
      <c r="S1026" s="46"/>
      <c r="T1026" s="46" t="s">
        <v>8420</v>
      </c>
      <c r="U1026" s="46" t="s">
        <v>8420</v>
      </c>
      <c r="V1026" s="46" t="s">
        <v>8421</v>
      </c>
      <c r="W1026" s="78" t="s">
        <v>8422</v>
      </c>
      <c r="X1026" s="78" t="s">
        <v>117</v>
      </c>
      <c r="Y1026" s="78" t="s">
        <v>121</v>
      </c>
      <c r="Z1026" s="78" t="s">
        <v>117</v>
      </c>
      <c r="AA1026" s="78" t="s">
        <v>121</v>
      </c>
      <c r="AB1026" s="78">
        <v>10.0</v>
      </c>
      <c r="AC1026" s="78" t="s">
        <v>121</v>
      </c>
      <c r="AD1026" s="78"/>
      <c r="AE1026" s="78" t="s">
        <v>121</v>
      </c>
      <c r="AF1026" s="78"/>
      <c r="AG1026" s="78" t="s">
        <v>121</v>
      </c>
      <c r="AH1026" s="78"/>
      <c r="AI1026" s="78" t="s">
        <v>121</v>
      </c>
      <c r="AJ1026" s="78" t="s">
        <v>121</v>
      </c>
      <c r="AK1026" s="78" t="s">
        <v>121</v>
      </c>
      <c r="AL1026" s="78" t="s">
        <v>122</v>
      </c>
      <c r="AM1026" s="78" t="s">
        <v>138</v>
      </c>
      <c r="AN1026" s="78" t="s">
        <v>117</v>
      </c>
      <c r="AO1026" s="78" t="s">
        <v>8423</v>
      </c>
      <c r="AP1026" s="79"/>
      <c r="AQ1026" s="78"/>
      <c r="AR1026" s="78"/>
      <c r="AS1026" s="78"/>
      <c r="AT1026" s="78" t="s">
        <v>117</v>
      </c>
      <c r="AU1026" s="78"/>
      <c r="AV1026" s="78" t="s">
        <v>117</v>
      </c>
      <c r="AW1026" s="78"/>
      <c r="AX1026" s="79"/>
      <c r="AY1026" s="79"/>
      <c r="AZ1026" s="79"/>
      <c r="BA1026" s="79"/>
      <c r="BB1026" s="79"/>
      <c r="BC1026" s="80"/>
    </row>
    <row r="1027" ht="15.75" customHeight="1">
      <c r="A1027" s="46" t="s">
        <v>8424</v>
      </c>
      <c r="B1027" s="78"/>
      <c r="C1027" s="78">
        <v>40.0</v>
      </c>
      <c r="D1027" s="78" t="s">
        <v>8425</v>
      </c>
      <c r="E1027" s="78" t="s">
        <v>8426</v>
      </c>
      <c r="F1027" s="78" t="str">
        <f t="shared" si="3"/>
        <v>Natasha Mutsvangwa</v>
      </c>
      <c r="G1027" s="78" t="s">
        <v>1849</v>
      </c>
      <c r="H1027" s="78" t="s">
        <v>8427</v>
      </c>
      <c r="I1027" s="78" t="s">
        <v>111</v>
      </c>
      <c r="J1027" s="78"/>
      <c r="K1027" s="46"/>
      <c r="L1027" s="78" t="s">
        <v>270</v>
      </c>
      <c r="M1027" s="78" t="s">
        <v>271</v>
      </c>
      <c r="N1027" s="78" t="s">
        <v>3</v>
      </c>
      <c r="O1027" s="78" t="s">
        <v>618</v>
      </c>
      <c r="P1027" s="78"/>
      <c r="Q1027" s="78" t="s">
        <v>48</v>
      </c>
      <c r="R1027" s="78"/>
      <c r="S1027" s="46"/>
      <c r="T1027" s="46"/>
      <c r="U1027" s="46"/>
      <c r="V1027" s="46"/>
      <c r="W1027" s="78"/>
      <c r="X1027" s="78"/>
      <c r="Y1027" s="78"/>
      <c r="Z1027" s="78"/>
      <c r="AA1027" s="78"/>
      <c r="AB1027" s="78"/>
      <c r="AC1027" s="78"/>
      <c r="AD1027" s="78"/>
      <c r="AE1027" s="78"/>
      <c r="AF1027" s="78"/>
      <c r="AG1027" s="78"/>
      <c r="AH1027" s="78"/>
      <c r="AI1027" s="78"/>
      <c r="AJ1027" s="78"/>
      <c r="AK1027" s="78"/>
      <c r="AL1027" s="78"/>
      <c r="AM1027" s="78"/>
      <c r="AN1027" s="78"/>
      <c r="AO1027" s="79"/>
      <c r="AP1027" s="79"/>
      <c r="AQ1027" s="78"/>
      <c r="AR1027" s="78"/>
      <c r="AS1027" s="78"/>
      <c r="AT1027" s="78"/>
      <c r="AU1027" s="78"/>
      <c r="AV1027" s="78" t="s">
        <v>121</v>
      </c>
      <c r="AW1027" s="78"/>
      <c r="AX1027" s="79"/>
      <c r="AY1027" s="79"/>
      <c r="AZ1027" s="79"/>
      <c r="BA1027" s="79"/>
      <c r="BB1027" s="79"/>
      <c r="BC1027" s="80"/>
    </row>
    <row r="1028" ht="15.75" customHeight="1">
      <c r="A1028" s="46" t="s">
        <v>8428</v>
      </c>
      <c r="B1028" s="78"/>
      <c r="C1028" s="78">
        <v>38.0</v>
      </c>
      <c r="D1028" s="78" t="s">
        <v>2558</v>
      </c>
      <c r="E1028" s="78" t="s">
        <v>8429</v>
      </c>
      <c r="F1028" s="78" t="str">
        <f t="shared" si="3"/>
        <v>Othandwayo Nduna</v>
      </c>
      <c r="G1028" s="78" t="s">
        <v>1849</v>
      </c>
      <c r="H1028" s="78" t="s">
        <v>8430</v>
      </c>
      <c r="I1028" s="78" t="s">
        <v>163</v>
      </c>
      <c r="J1028" s="78"/>
      <c r="K1028" s="46"/>
      <c r="L1028" s="78" t="s">
        <v>270</v>
      </c>
      <c r="M1028" s="78" t="s">
        <v>271</v>
      </c>
      <c r="N1028" s="78" t="s">
        <v>3</v>
      </c>
      <c r="O1028" s="78" t="s">
        <v>362</v>
      </c>
      <c r="P1028" s="78"/>
      <c r="Q1028" s="78" t="s">
        <v>48</v>
      </c>
      <c r="R1028" s="78" t="s">
        <v>121</v>
      </c>
      <c r="S1028" s="46"/>
      <c r="T1028" s="46"/>
      <c r="U1028" s="46"/>
      <c r="V1028" s="46"/>
      <c r="W1028" s="78"/>
      <c r="X1028" s="78"/>
      <c r="Y1028" s="78"/>
      <c r="Z1028" s="78"/>
      <c r="AA1028" s="78"/>
      <c r="AB1028" s="78"/>
      <c r="AC1028" s="78"/>
      <c r="AD1028" s="78"/>
      <c r="AE1028" s="78"/>
      <c r="AF1028" s="78"/>
      <c r="AG1028" s="78"/>
      <c r="AH1028" s="78"/>
      <c r="AI1028" s="78"/>
      <c r="AJ1028" s="78"/>
      <c r="AK1028" s="78"/>
      <c r="AL1028" s="78"/>
      <c r="AM1028" s="78"/>
      <c r="AN1028" s="78"/>
      <c r="AO1028" s="79"/>
      <c r="AP1028" s="79"/>
      <c r="AQ1028" s="78"/>
      <c r="AR1028" s="78"/>
      <c r="AS1028" s="78"/>
      <c r="AT1028" s="78" t="s">
        <v>117</v>
      </c>
      <c r="AU1028" s="78"/>
      <c r="AV1028" s="78" t="s">
        <v>117</v>
      </c>
      <c r="AW1028" s="78"/>
      <c r="AX1028" s="79"/>
      <c r="AY1028" s="79"/>
      <c r="AZ1028" s="79"/>
      <c r="BA1028" s="79"/>
      <c r="BB1028" s="79"/>
      <c r="BC1028" s="80"/>
    </row>
    <row r="1029" ht="15.75" customHeight="1">
      <c r="A1029" s="46" t="s">
        <v>8431</v>
      </c>
      <c r="B1029" s="78"/>
      <c r="C1029" s="78">
        <v>44.0</v>
      </c>
      <c r="D1029" s="78" t="s">
        <v>239</v>
      </c>
      <c r="E1029" s="78" t="s">
        <v>265</v>
      </c>
      <c r="F1029" s="78" t="str">
        <f t="shared" si="3"/>
        <v>Alulutho Payi</v>
      </c>
      <c r="G1029" s="78" t="s">
        <v>109</v>
      </c>
      <c r="H1029" s="78" t="s">
        <v>8432</v>
      </c>
      <c r="I1029" s="78" t="s">
        <v>111</v>
      </c>
      <c r="J1029" s="78"/>
      <c r="K1029" s="46"/>
      <c r="L1029" s="78" t="s">
        <v>270</v>
      </c>
      <c r="M1029" s="78" t="s">
        <v>271</v>
      </c>
      <c r="N1029" s="78" t="s">
        <v>3</v>
      </c>
      <c r="O1029" s="78" t="s">
        <v>272</v>
      </c>
      <c r="P1029" s="78"/>
      <c r="Q1029" s="78" t="s">
        <v>48</v>
      </c>
      <c r="R1029" s="78"/>
      <c r="S1029" s="46"/>
      <c r="T1029" s="46"/>
      <c r="U1029" s="46"/>
      <c r="V1029" s="46"/>
      <c r="W1029" s="78"/>
      <c r="X1029" s="78"/>
      <c r="Y1029" s="78"/>
      <c r="Z1029" s="78"/>
      <c r="AA1029" s="78"/>
      <c r="AB1029" s="78"/>
      <c r="AC1029" s="78"/>
      <c r="AD1029" s="78"/>
      <c r="AE1029" s="78"/>
      <c r="AF1029" s="78"/>
      <c r="AG1029" s="78"/>
      <c r="AH1029" s="78"/>
      <c r="AI1029" s="78"/>
      <c r="AJ1029" s="78"/>
      <c r="AK1029" s="78"/>
      <c r="AL1029" s="78"/>
      <c r="AM1029" s="78"/>
      <c r="AN1029" s="78"/>
      <c r="AO1029" s="79"/>
      <c r="AP1029" s="79"/>
      <c r="AQ1029" s="78"/>
      <c r="AR1029" s="78"/>
      <c r="AS1029" s="78"/>
      <c r="AT1029" s="78" t="s">
        <v>117</v>
      </c>
      <c r="AU1029" s="78"/>
      <c r="AV1029" s="78" t="s">
        <v>117</v>
      </c>
      <c r="AW1029" s="78"/>
      <c r="AX1029" s="79"/>
      <c r="AY1029" s="79"/>
      <c r="AZ1029" s="79"/>
      <c r="BA1029" s="79"/>
      <c r="BB1029" s="79"/>
      <c r="BC1029" s="80"/>
    </row>
    <row r="1030" ht="14.25" customHeight="1">
      <c r="A1030" s="46" t="s">
        <v>8433</v>
      </c>
      <c r="B1030" s="78"/>
      <c r="C1030" s="78">
        <v>33.0</v>
      </c>
      <c r="D1030" s="78" t="s">
        <v>3250</v>
      </c>
      <c r="E1030" s="78" t="s">
        <v>1523</v>
      </c>
      <c r="F1030" s="78" t="str">
        <f t="shared" si="3"/>
        <v>Siyolise Peter</v>
      </c>
      <c r="G1030" s="78" t="s">
        <v>1849</v>
      </c>
      <c r="H1030" s="78" t="s">
        <v>8434</v>
      </c>
      <c r="I1030" s="78" t="s">
        <v>163</v>
      </c>
      <c r="J1030" s="78"/>
      <c r="K1030" s="46"/>
      <c r="L1030" s="78" t="s">
        <v>270</v>
      </c>
      <c r="M1030" s="78" t="s">
        <v>271</v>
      </c>
      <c r="N1030" s="78" t="s">
        <v>3</v>
      </c>
      <c r="O1030" s="78" t="s">
        <v>362</v>
      </c>
      <c r="P1030" s="78"/>
      <c r="Q1030" s="78" t="s">
        <v>48</v>
      </c>
      <c r="R1030" s="78" t="s">
        <v>121</v>
      </c>
      <c r="S1030" s="46"/>
      <c r="T1030" s="46"/>
      <c r="U1030" s="46"/>
      <c r="V1030" s="46"/>
      <c r="W1030" s="78"/>
      <c r="X1030" s="78"/>
      <c r="Y1030" s="78"/>
      <c r="Z1030" s="78"/>
      <c r="AA1030" s="78"/>
      <c r="AB1030" s="78"/>
      <c r="AC1030" s="78"/>
      <c r="AD1030" s="78"/>
      <c r="AE1030" s="78"/>
      <c r="AF1030" s="78"/>
      <c r="AG1030" s="78"/>
      <c r="AH1030" s="78"/>
      <c r="AI1030" s="78"/>
      <c r="AJ1030" s="78"/>
      <c r="AK1030" s="78"/>
      <c r="AL1030" s="78"/>
      <c r="AM1030" s="78"/>
      <c r="AN1030" s="78"/>
      <c r="AO1030" s="79"/>
      <c r="AP1030" s="79"/>
      <c r="AQ1030" s="78"/>
      <c r="AR1030" s="78"/>
      <c r="AS1030" s="78"/>
      <c r="AT1030" s="78" t="s">
        <v>117</v>
      </c>
      <c r="AU1030" s="78" t="s">
        <v>117</v>
      </c>
      <c r="AV1030" s="78" t="s">
        <v>117</v>
      </c>
      <c r="AW1030" s="78"/>
      <c r="AX1030" s="79"/>
      <c r="AY1030" s="79"/>
      <c r="AZ1030" s="79"/>
      <c r="BA1030" s="79"/>
      <c r="BB1030" s="79"/>
      <c r="BC1030" s="80"/>
    </row>
    <row r="1031" ht="15.75" customHeight="1">
      <c r="A1031" s="46" t="s">
        <v>8435</v>
      </c>
      <c r="B1031" s="78"/>
      <c r="C1031" s="78">
        <v>38.0</v>
      </c>
      <c r="D1031" s="78" t="s">
        <v>2791</v>
      </c>
      <c r="E1031" s="78" t="s">
        <v>8436</v>
      </c>
      <c r="F1031" s="78" t="str">
        <f t="shared" si="3"/>
        <v>Sibabalwe Resha</v>
      </c>
      <c r="G1031" s="78" t="s">
        <v>1849</v>
      </c>
      <c r="H1031" s="78" t="s">
        <v>8437</v>
      </c>
      <c r="I1031" s="78" t="s">
        <v>111</v>
      </c>
      <c r="J1031" s="78"/>
      <c r="K1031" s="46"/>
      <c r="L1031" s="78" t="s">
        <v>270</v>
      </c>
      <c r="M1031" s="78" t="s">
        <v>271</v>
      </c>
      <c r="N1031" s="78" t="s">
        <v>3</v>
      </c>
      <c r="O1031" s="78" t="s">
        <v>230</v>
      </c>
      <c r="P1031" s="78"/>
      <c r="Q1031" s="78" t="s">
        <v>48</v>
      </c>
      <c r="R1031" s="78" t="s">
        <v>121</v>
      </c>
      <c r="S1031" s="46"/>
      <c r="T1031" s="46"/>
      <c r="U1031" s="46"/>
      <c r="V1031" s="46"/>
      <c r="W1031" s="78"/>
      <c r="X1031" s="78"/>
      <c r="Y1031" s="78"/>
      <c r="Z1031" s="78"/>
      <c r="AA1031" s="78"/>
      <c r="AB1031" s="78"/>
      <c r="AC1031" s="78"/>
      <c r="AD1031" s="78"/>
      <c r="AE1031" s="78"/>
      <c r="AF1031" s="78"/>
      <c r="AG1031" s="78"/>
      <c r="AH1031" s="78"/>
      <c r="AI1031" s="78"/>
      <c r="AJ1031" s="78"/>
      <c r="AK1031" s="78"/>
      <c r="AL1031" s="78"/>
      <c r="AM1031" s="78"/>
      <c r="AN1031" s="78"/>
      <c r="AO1031" s="79"/>
      <c r="AP1031" s="79"/>
      <c r="AQ1031" s="78"/>
      <c r="AR1031" s="78"/>
      <c r="AS1031" s="78"/>
      <c r="AT1031" s="78" t="s">
        <v>117</v>
      </c>
      <c r="AU1031" s="78" t="s">
        <v>117</v>
      </c>
      <c r="AV1031" s="78" t="s">
        <v>117</v>
      </c>
      <c r="AW1031" s="78"/>
      <c r="AX1031" s="79"/>
      <c r="AY1031" s="79"/>
      <c r="AZ1031" s="79"/>
      <c r="BA1031" s="79"/>
      <c r="BB1031" s="79"/>
      <c r="BC1031" s="80"/>
    </row>
    <row r="1032" ht="15.75" customHeight="1">
      <c r="A1032" s="46" t="s">
        <v>8438</v>
      </c>
      <c r="B1032" s="78"/>
      <c r="C1032" s="78">
        <v>39.0</v>
      </c>
      <c r="D1032" s="78" t="s">
        <v>8439</v>
      </c>
      <c r="E1032" s="78" t="s">
        <v>5344</v>
      </c>
      <c r="F1032" s="78" t="str">
        <f t="shared" si="3"/>
        <v>Emihle Castro Stamper</v>
      </c>
      <c r="G1032" s="78" t="s">
        <v>1849</v>
      </c>
      <c r="H1032" s="78" t="s">
        <v>8440</v>
      </c>
      <c r="I1032" s="78" t="s">
        <v>163</v>
      </c>
      <c r="J1032" s="78"/>
      <c r="K1032" s="46"/>
      <c r="L1032" s="78" t="s">
        <v>270</v>
      </c>
      <c r="M1032" s="78" t="s">
        <v>271</v>
      </c>
      <c r="N1032" s="78" t="s">
        <v>3</v>
      </c>
      <c r="O1032" s="78" t="s">
        <v>400</v>
      </c>
      <c r="P1032" s="78"/>
      <c r="Q1032" s="78" t="s">
        <v>48</v>
      </c>
      <c r="R1032" s="78" t="s">
        <v>121</v>
      </c>
      <c r="S1032" s="46"/>
      <c r="T1032" s="46"/>
      <c r="U1032" s="46"/>
      <c r="V1032" s="46"/>
      <c r="W1032" s="78"/>
      <c r="X1032" s="78"/>
      <c r="Y1032" s="78"/>
      <c r="Z1032" s="78"/>
      <c r="AA1032" s="78"/>
      <c r="AB1032" s="78"/>
      <c r="AC1032" s="78"/>
      <c r="AD1032" s="78"/>
      <c r="AE1032" s="78"/>
      <c r="AF1032" s="78"/>
      <c r="AG1032" s="78"/>
      <c r="AH1032" s="78"/>
      <c r="AI1032" s="78"/>
      <c r="AJ1032" s="78"/>
      <c r="AK1032" s="78"/>
      <c r="AL1032" s="78"/>
      <c r="AM1032" s="78"/>
      <c r="AN1032" s="78"/>
      <c r="AO1032" s="79"/>
      <c r="AP1032" s="79"/>
      <c r="AQ1032" s="78"/>
      <c r="AR1032" s="78"/>
      <c r="AS1032" s="78"/>
      <c r="AT1032" s="78" t="s">
        <v>117</v>
      </c>
      <c r="AU1032" s="78" t="s">
        <v>117</v>
      </c>
      <c r="AV1032" s="78" t="s">
        <v>121</v>
      </c>
      <c r="AW1032" s="78"/>
      <c r="AX1032" s="79"/>
      <c r="AY1032" s="79"/>
      <c r="AZ1032" s="79"/>
      <c r="BA1032" s="79"/>
      <c r="BB1032" s="79"/>
      <c r="BC1032" s="80"/>
    </row>
    <row r="1033" ht="15.75" customHeight="1">
      <c r="A1033" s="46" t="s">
        <v>8441</v>
      </c>
      <c r="B1033" s="78"/>
      <c r="C1033" s="78">
        <v>36.0</v>
      </c>
      <c r="D1033" s="78" t="s">
        <v>8442</v>
      </c>
      <c r="E1033" s="78" t="s">
        <v>5007</v>
      </c>
      <c r="F1033" s="78" t="str">
        <f t="shared" si="3"/>
        <v>Afika Vena</v>
      </c>
      <c r="G1033" s="78" t="s">
        <v>1849</v>
      </c>
      <c r="H1033" s="78" t="s">
        <v>8443</v>
      </c>
      <c r="I1033" s="78" t="s">
        <v>163</v>
      </c>
      <c r="J1033" s="78"/>
      <c r="K1033" s="46"/>
      <c r="L1033" s="78" t="s">
        <v>270</v>
      </c>
      <c r="M1033" s="78" t="s">
        <v>271</v>
      </c>
      <c r="N1033" s="78" t="s">
        <v>3</v>
      </c>
      <c r="O1033" s="78" t="s">
        <v>207</v>
      </c>
      <c r="P1033" s="78"/>
      <c r="Q1033" s="78" t="s">
        <v>48</v>
      </c>
      <c r="R1033" s="78" t="s">
        <v>121</v>
      </c>
      <c r="S1033" s="46"/>
      <c r="T1033" s="46"/>
      <c r="U1033" s="46"/>
      <c r="V1033" s="46"/>
      <c r="W1033" s="78"/>
      <c r="X1033" s="78"/>
      <c r="Y1033" s="78"/>
      <c r="Z1033" s="78"/>
      <c r="AA1033" s="78"/>
      <c r="AB1033" s="78"/>
      <c r="AC1033" s="78"/>
      <c r="AD1033" s="78"/>
      <c r="AE1033" s="78"/>
      <c r="AF1033" s="78"/>
      <c r="AG1033" s="78"/>
      <c r="AH1033" s="78"/>
      <c r="AI1033" s="78"/>
      <c r="AJ1033" s="78"/>
      <c r="AK1033" s="78"/>
      <c r="AL1033" s="78"/>
      <c r="AM1033" s="78"/>
      <c r="AN1033" s="78"/>
      <c r="AO1033" s="79"/>
      <c r="AP1033" s="79"/>
      <c r="AQ1033" s="78"/>
      <c r="AR1033" s="78"/>
      <c r="AS1033" s="78"/>
      <c r="AT1033" s="78"/>
      <c r="AU1033" s="78"/>
      <c r="AV1033" s="78" t="s">
        <v>121</v>
      </c>
      <c r="AW1033" s="78"/>
      <c r="AX1033" s="79"/>
      <c r="AY1033" s="79"/>
      <c r="AZ1033" s="79"/>
      <c r="BA1033" s="79"/>
      <c r="BB1033" s="79"/>
      <c r="BC1033" s="80"/>
    </row>
    <row r="1034" ht="15.75" customHeight="1">
      <c r="A1034" s="46" t="s">
        <v>8444</v>
      </c>
      <c r="B1034" s="78"/>
      <c r="C1034" s="78">
        <v>37.0</v>
      </c>
      <c r="D1034" s="78" t="s">
        <v>4226</v>
      </c>
      <c r="E1034" s="78" t="s">
        <v>8095</v>
      </c>
      <c r="F1034" s="78" t="str">
        <f t="shared" si="3"/>
        <v>Akhona Wewe</v>
      </c>
      <c r="G1034" s="78" t="s">
        <v>1849</v>
      </c>
      <c r="H1034" s="78" t="s">
        <v>8096</v>
      </c>
      <c r="I1034" s="78" t="s">
        <v>111</v>
      </c>
      <c r="J1034" s="78"/>
      <c r="K1034" s="46"/>
      <c r="L1034" s="78" t="s">
        <v>270</v>
      </c>
      <c r="M1034" s="78" t="s">
        <v>271</v>
      </c>
      <c r="N1034" s="78" t="s">
        <v>3</v>
      </c>
      <c r="O1034" s="78" t="s">
        <v>272</v>
      </c>
      <c r="P1034" s="78"/>
      <c r="Q1034" s="78" t="s">
        <v>48</v>
      </c>
      <c r="R1034" s="78"/>
      <c r="S1034" s="46"/>
      <c r="T1034" s="46"/>
      <c r="U1034" s="46"/>
      <c r="V1034" s="46"/>
      <c r="W1034" s="78"/>
      <c r="X1034" s="78"/>
      <c r="Y1034" s="78"/>
      <c r="Z1034" s="78"/>
      <c r="AA1034" s="78"/>
      <c r="AB1034" s="78"/>
      <c r="AC1034" s="78"/>
      <c r="AD1034" s="78"/>
      <c r="AE1034" s="78"/>
      <c r="AF1034" s="78"/>
      <c r="AG1034" s="78"/>
      <c r="AH1034" s="78"/>
      <c r="AI1034" s="78"/>
      <c r="AJ1034" s="78"/>
      <c r="AK1034" s="78"/>
      <c r="AL1034" s="78"/>
      <c r="AM1034" s="78"/>
      <c r="AN1034" s="78"/>
      <c r="AO1034" s="79"/>
      <c r="AP1034" s="79"/>
      <c r="AQ1034" s="78"/>
      <c r="AR1034" s="78"/>
      <c r="AS1034" s="78"/>
      <c r="AT1034" s="78" t="s">
        <v>117</v>
      </c>
      <c r="AU1034" s="78" t="s">
        <v>117</v>
      </c>
      <c r="AV1034" s="78" t="s">
        <v>121</v>
      </c>
      <c r="AW1034" s="78"/>
      <c r="AX1034" s="79"/>
      <c r="AY1034" s="79"/>
      <c r="AZ1034" s="79"/>
      <c r="BA1034" s="79"/>
      <c r="BB1034" s="79"/>
      <c r="BC1034" s="80"/>
    </row>
    <row r="1035" ht="15.75" customHeight="1">
      <c r="A1035" s="46" t="s">
        <v>8445</v>
      </c>
      <c r="B1035" s="78"/>
      <c r="C1035" s="78">
        <v>37.0</v>
      </c>
      <c r="D1035" s="78" t="s">
        <v>1045</v>
      </c>
      <c r="E1035" s="78" t="s">
        <v>8360</v>
      </c>
      <c r="F1035" s="78" t="str">
        <f t="shared" si="3"/>
        <v>Emihle Witbooi</v>
      </c>
      <c r="G1035" s="78" t="s">
        <v>1849</v>
      </c>
      <c r="H1035" s="78" t="s">
        <v>8446</v>
      </c>
      <c r="I1035" s="78" t="s">
        <v>111</v>
      </c>
      <c r="J1035" s="78"/>
      <c r="K1035" s="46"/>
      <c r="L1035" s="78" t="s">
        <v>270</v>
      </c>
      <c r="M1035" s="78" t="s">
        <v>271</v>
      </c>
      <c r="N1035" s="78" t="s">
        <v>3</v>
      </c>
      <c r="O1035" s="78" t="s">
        <v>362</v>
      </c>
      <c r="P1035" s="78"/>
      <c r="Q1035" s="78" t="s">
        <v>48</v>
      </c>
      <c r="R1035" s="78" t="s">
        <v>121</v>
      </c>
      <c r="S1035" s="46"/>
      <c r="T1035" s="46"/>
      <c r="U1035" s="46"/>
      <c r="V1035" s="46"/>
      <c r="W1035" s="78"/>
      <c r="X1035" s="78"/>
      <c r="Y1035" s="78"/>
      <c r="Z1035" s="78"/>
      <c r="AA1035" s="78"/>
      <c r="AB1035" s="78"/>
      <c r="AC1035" s="78"/>
      <c r="AD1035" s="78"/>
      <c r="AE1035" s="78"/>
      <c r="AF1035" s="78"/>
      <c r="AG1035" s="78"/>
      <c r="AH1035" s="78"/>
      <c r="AI1035" s="78"/>
      <c r="AJ1035" s="78"/>
      <c r="AK1035" s="78"/>
      <c r="AL1035" s="78"/>
      <c r="AM1035" s="78"/>
      <c r="AN1035" s="78"/>
      <c r="AO1035" s="79"/>
      <c r="AP1035" s="79"/>
      <c r="AQ1035" s="78"/>
      <c r="AR1035" s="78"/>
      <c r="AS1035" s="78"/>
      <c r="AT1035" s="78" t="s">
        <v>117</v>
      </c>
      <c r="AU1035" s="78" t="s">
        <v>117</v>
      </c>
      <c r="AV1035" s="78" t="s">
        <v>121</v>
      </c>
      <c r="AW1035" s="78"/>
      <c r="AX1035" s="79"/>
      <c r="AY1035" s="79"/>
      <c r="AZ1035" s="79"/>
      <c r="BA1035" s="79"/>
      <c r="BB1035" s="79"/>
      <c r="BC1035" s="80"/>
    </row>
    <row r="1036" ht="15.75" customHeight="1">
      <c r="A1036" s="46" t="s">
        <v>8447</v>
      </c>
      <c r="B1036" s="78"/>
      <c r="C1036" s="78">
        <v>38.0</v>
      </c>
      <c r="D1036" s="78" t="s">
        <v>3080</v>
      </c>
      <c r="E1036" s="78" t="s">
        <v>8448</v>
      </c>
      <c r="F1036" s="78" t="str">
        <f t="shared" si="3"/>
        <v>Siphamandla Zicina</v>
      </c>
      <c r="G1036" s="78" t="s">
        <v>1849</v>
      </c>
      <c r="H1036" s="78" t="s">
        <v>8449</v>
      </c>
      <c r="I1036" s="78" t="s">
        <v>163</v>
      </c>
      <c r="J1036" s="78"/>
      <c r="K1036" s="46"/>
      <c r="L1036" s="78" t="s">
        <v>270</v>
      </c>
      <c r="M1036" s="78" t="s">
        <v>271</v>
      </c>
      <c r="N1036" s="78" t="s">
        <v>3</v>
      </c>
      <c r="O1036" s="78" t="s">
        <v>400</v>
      </c>
      <c r="P1036" s="78"/>
      <c r="Q1036" s="78" t="s">
        <v>48</v>
      </c>
      <c r="R1036" s="78" t="s">
        <v>121</v>
      </c>
      <c r="S1036" s="46"/>
      <c r="T1036" s="46"/>
      <c r="U1036" s="46"/>
      <c r="V1036" s="46"/>
      <c r="W1036" s="78"/>
      <c r="X1036" s="78"/>
      <c r="Y1036" s="78"/>
      <c r="Z1036" s="78"/>
      <c r="AA1036" s="78"/>
      <c r="AB1036" s="78"/>
      <c r="AC1036" s="78"/>
      <c r="AD1036" s="78"/>
      <c r="AE1036" s="78"/>
      <c r="AF1036" s="78"/>
      <c r="AG1036" s="78"/>
      <c r="AH1036" s="78"/>
      <c r="AI1036" s="78"/>
      <c r="AJ1036" s="78"/>
      <c r="AK1036" s="78"/>
      <c r="AL1036" s="78"/>
      <c r="AM1036" s="78"/>
      <c r="AN1036" s="78"/>
      <c r="AO1036" s="79"/>
      <c r="AP1036" s="79"/>
      <c r="AQ1036" s="78"/>
      <c r="AR1036" s="78"/>
      <c r="AS1036" s="78"/>
      <c r="AT1036" s="78" t="s">
        <v>117</v>
      </c>
      <c r="AU1036" s="78"/>
      <c r="AV1036" s="78" t="s">
        <v>117</v>
      </c>
      <c r="AW1036" s="78"/>
      <c r="AX1036" s="79"/>
      <c r="AY1036" s="79"/>
      <c r="AZ1036" s="79"/>
      <c r="BA1036" s="79"/>
      <c r="BB1036" s="79"/>
      <c r="BC1036" s="80"/>
    </row>
    <row r="1037" ht="15.75" customHeight="1">
      <c r="A1037" s="46" t="s">
        <v>8450</v>
      </c>
      <c r="B1037" s="78"/>
      <c r="C1037" s="78">
        <v>41.0</v>
      </c>
      <c r="D1037" s="78" t="s">
        <v>2912</v>
      </c>
      <c r="E1037" s="78" t="s">
        <v>8451</v>
      </c>
      <c r="F1037" s="78" t="str">
        <f t="shared" si="3"/>
        <v>Simamkele Jamela</v>
      </c>
      <c r="G1037" s="78" t="s">
        <v>1849</v>
      </c>
      <c r="H1037" s="78" t="s">
        <v>8452</v>
      </c>
      <c r="I1037" s="78"/>
      <c r="J1037" s="78"/>
      <c r="K1037" s="46"/>
      <c r="L1037" s="78" t="s">
        <v>1538</v>
      </c>
      <c r="M1037" s="78" t="s">
        <v>206</v>
      </c>
      <c r="N1037" s="78" t="s">
        <v>3</v>
      </c>
      <c r="O1037" s="78" t="s">
        <v>151</v>
      </c>
      <c r="P1037" s="78"/>
      <c r="Q1037" s="78" t="s">
        <v>48</v>
      </c>
      <c r="R1037" s="78" t="s">
        <v>121</v>
      </c>
      <c r="S1037" s="46"/>
      <c r="T1037" s="46"/>
      <c r="U1037" s="46"/>
      <c r="V1037" s="46"/>
      <c r="W1037" s="78"/>
      <c r="X1037" s="78"/>
      <c r="Y1037" s="78"/>
      <c r="Z1037" s="78"/>
      <c r="AA1037" s="78"/>
      <c r="AB1037" s="78"/>
      <c r="AC1037" s="78"/>
      <c r="AD1037" s="78"/>
      <c r="AE1037" s="78"/>
      <c r="AF1037" s="78"/>
      <c r="AG1037" s="78"/>
      <c r="AH1037" s="78"/>
      <c r="AI1037" s="78"/>
      <c r="AJ1037" s="78"/>
      <c r="AK1037" s="78"/>
      <c r="AL1037" s="78"/>
      <c r="AM1037" s="78"/>
      <c r="AN1037" s="78"/>
      <c r="AO1037" s="79"/>
      <c r="AP1037" s="79"/>
      <c r="AQ1037" s="78"/>
      <c r="AR1037" s="78"/>
      <c r="AS1037" s="78"/>
      <c r="AT1037" s="78" t="s">
        <v>117</v>
      </c>
      <c r="AU1037" s="78" t="s">
        <v>117</v>
      </c>
      <c r="AV1037" s="78" t="s">
        <v>117</v>
      </c>
      <c r="AW1037" s="78"/>
      <c r="AX1037" s="79"/>
      <c r="AY1037" s="79"/>
      <c r="AZ1037" s="79"/>
      <c r="BA1037" s="79"/>
      <c r="BB1037" s="79"/>
      <c r="BC1037" s="80"/>
    </row>
    <row r="1038" ht="15.75" customHeight="1">
      <c r="A1038" s="46" t="s">
        <v>8453</v>
      </c>
      <c r="B1038" s="78"/>
      <c r="C1038" s="78">
        <v>37.0</v>
      </c>
      <c r="D1038" s="78" t="s">
        <v>2635</v>
      </c>
      <c r="E1038" s="78" t="s">
        <v>6415</v>
      </c>
      <c r="F1038" s="78" t="str">
        <f t="shared" si="3"/>
        <v>Oyisa Matiwane</v>
      </c>
      <c r="G1038" s="78" t="s">
        <v>1849</v>
      </c>
      <c r="H1038" s="78" t="s">
        <v>8454</v>
      </c>
      <c r="I1038" s="78" t="s">
        <v>163</v>
      </c>
      <c r="J1038" s="81">
        <v>45964.0</v>
      </c>
      <c r="K1038" s="46"/>
      <c r="L1038" s="78" t="s">
        <v>270</v>
      </c>
      <c r="M1038" s="78" t="s">
        <v>271</v>
      </c>
      <c r="N1038" s="78" t="s">
        <v>3</v>
      </c>
      <c r="O1038" s="78" t="s">
        <v>230</v>
      </c>
      <c r="P1038" s="78"/>
      <c r="Q1038" s="78" t="s">
        <v>48</v>
      </c>
      <c r="R1038" s="78" t="s">
        <v>121</v>
      </c>
      <c r="S1038" s="46"/>
      <c r="T1038" s="46" t="s">
        <v>8455</v>
      </c>
      <c r="U1038" s="46" t="s">
        <v>8455</v>
      </c>
      <c r="V1038" s="46" t="s">
        <v>8456</v>
      </c>
      <c r="W1038" s="78" t="s">
        <v>8457</v>
      </c>
      <c r="X1038" s="78" t="s">
        <v>117</v>
      </c>
      <c r="Y1038" s="78" t="s">
        <v>117</v>
      </c>
      <c r="Z1038" s="78" t="s">
        <v>121</v>
      </c>
      <c r="AA1038" s="78" t="s">
        <v>121</v>
      </c>
      <c r="AB1038" s="78">
        <v>3.0</v>
      </c>
      <c r="AC1038" s="78" t="s">
        <v>121</v>
      </c>
      <c r="AD1038" s="78"/>
      <c r="AE1038" s="78" t="s">
        <v>121</v>
      </c>
      <c r="AF1038" s="78"/>
      <c r="AG1038" s="78" t="s">
        <v>121</v>
      </c>
      <c r="AH1038" s="78"/>
      <c r="AI1038" s="78" t="s">
        <v>117</v>
      </c>
      <c r="AJ1038" s="78" t="s">
        <v>121</v>
      </c>
      <c r="AK1038" s="78" t="s">
        <v>117</v>
      </c>
      <c r="AL1038" s="78" t="s">
        <v>137</v>
      </c>
      <c r="AM1038" s="78" t="s">
        <v>123</v>
      </c>
      <c r="AN1038" s="78" t="s">
        <v>117</v>
      </c>
      <c r="AO1038" s="79"/>
      <c r="AP1038" s="79"/>
      <c r="AQ1038" s="78"/>
      <c r="AR1038" s="78"/>
      <c r="AS1038" s="78"/>
      <c r="AT1038" s="78" t="s">
        <v>117</v>
      </c>
      <c r="AU1038" s="78"/>
      <c r="AV1038" s="78" t="s">
        <v>117</v>
      </c>
      <c r="AW1038" s="78"/>
      <c r="AX1038" s="79"/>
      <c r="AY1038" s="79"/>
      <c r="AZ1038" s="79"/>
      <c r="BA1038" s="79"/>
      <c r="BB1038" s="79"/>
      <c r="BC1038" s="80"/>
    </row>
    <row r="1039" ht="15.75" customHeight="1">
      <c r="A1039" s="46" t="s">
        <v>8458</v>
      </c>
      <c r="B1039" s="78"/>
      <c r="C1039" s="78">
        <v>35.0</v>
      </c>
      <c r="D1039" s="78" t="s">
        <v>3591</v>
      </c>
      <c r="E1039" s="78" t="s">
        <v>7949</v>
      </c>
      <c r="F1039" s="78" t="str">
        <f t="shared" si="3"/>
        <v>Yanga Matebese</v>
      </c>
      <c r="G1039" s="78" t="s">
        <v>1849</v>
      </c>
      <c r="H1039" s="78" t="s">
        <v>8459</v>
      </c>
      <c r="I1039" s="78" t="s">
        <v>111</v>
      </c>
      <c r="J1039" s="78" t="s">
        <v>8460</v>
      </c>
      <c r="K1039" s="46" t="s">
        <v>8461</v>
      </c>
      <c r="L1039" s="78" t="s">
        <v>214</v>
      </c>
      <c r="M1039" s="78" t="s">
        <v>115</v>
      </c>
      <c r="N1039" s="78" t="s">
        <v>3</v>
      </c>
      <c r="O1039" s="78" t="s">
        <v>134</v>
      </c>
      <c r="P1039" s="78"/>
      <c r="Q1039" s="78" t="s">
        <v>46</v>
      </c>
      <c r="R1039" s="78" t="s">
        <v>121</v>
      </c>
      <c r="S1039" s="46"/>
      <c r="T1039" s="46" t="s">
        <v>8462</v>
      </c>
      <c r="U1039" s="46" t="s">
        <v>8462</v>
      </c>
      <c r="V1039" s="46" t="s">
        <v>8462</v>
      </c>
      <c r="W1039" s="78" t="s">
        <v>8463</v>
      </c>
      <c r="X1039" s="78" t="s">
        <v>117</v>
      </c>
      <c r="Y1039" s="78" t="s">
        <v>121</v>
      </c>
      <c r="Z1039" s="78" t="s">
        <v>117</v>
      </c>
      <c r="AA1039" s="78" t="s">
        <v>121</v>
      </c>
      <c r="AB1039" s="78">
        <v>6.0</v>
      </c>
      <c r="AC1039" s="78" t="s">
        <v>117</v>
      </c>
      <c r="AD1039" s="78" t="s">
        <v>512</v>
      </c>
      <c r="AE1039" s="78" t="s">
        <v>121</v>
      </c>
      <c r="AF1039" s="78" t="s">
        <v>289</v>
      </c>
      <c r="AG1039" s="78" t="s">
        <v>117</v>
      </c>
      <c r="AH1039" s="78" t="s">
        <v>831</v>
      </c>
      <c r="AI1039" s="78" t="s">
        <v>117</v>
      </c>
      <c r="AJ1039" s="78" t="s">
        <v>121</v>
      </c>
      <c r="AK1039" s="78" t="s">
        <v>117</v>
      </c>
      <c r="AL1039" s="78" t="s">
        <v>632</v>
      </c>
      <c r="AM1039" s="78" t="s">
        <v>138</v>
      </c>
      <c r="AN1039" s="78" t="s">
        <v>121</v>
      </c>
      <c r="AO1039" s="79"/>
      <c r="AP1039" s="79"/>
      <c r="AQ1039" s="78"/>
      <c r="AR1039" s="78"/>
      <c r="AS1039" s="78"/>
      <c r="AT1039" s="78" t="s">
        <v>117</v>
      </c>
      <c r="AU1039" s="78" t="s">
        <v>117</v>
      </c>
      <c r="AV1039" s="78" t="s">
        <v>117</v>
      </c>
      <c r="AW1039" s="78"/>
      <c r="AX1039" s="79"/>
      <c r="AY1039" s="79"/>
      <c r="AZ1039" s="79"/>
      <c r="BA1039" s="79"/>
      <c r="BB1039" s="79"/>
      <c r="BC1039" s="80"/>
    </row>
    <row r="1040" ht="15.75" customHeight="1">
      <c r="A1040" s="46" t="s">
        <v>8464</v>
      </c>
      <c r="B1040" s="78"/>
      <c r="C1040" s="78">
        <v>34.0</v>
      </c>
      <c r="D1040" s="78" t="s">
        <v>8465</v>
      </c>
      <c r="E1040" s="78" t="s">
        <v>8466</v>
      </c>
      <c r="F1040" s="78" t="str">
        <f t="shared" si="3"/>
        <v>Zingisa Lungu</v>
      </c>
      <c r="G1040" s="78" t="s">
        <v>1849</v>
      </c>
      <c r="H1040" s="78" t="s">
        <v>8467</v>
      </c>
      <c r="I1040" s="78" t="s">
        <v>163</v>
      </c>
      <c r="J1040" s="81">
        <v>38760.0</v>
      </c>
      <c r="K1040" s="83" t="s">
        <v>8468</v>
      </c>
      <c r="L1040" s="78" t="s">
        <v>1112</v>
      </c>
      <c r="M1040" s="78" t="s">
        <v>199</v>
      </c>
      <c r="N1040" s="78" t="s">
        <v>3</v>
      </c>
      <c r="O1040" s="78" t="s">
        <v>134</v>
      </c>
      <c r="P1040" s="78"/>
      <c r="Q1040" s="78" t="s">
        <v>44</v>
      </c>
      <c r="R1040" s="78" t="s">
        <v>121</v>
      </c>
      <c r="S1040" s="46"/>
      <c r="T1040" s="83" t="s">
        <v>8469</v>
      </c>
      <c r="U1040" s="83" t="s">
        <v>8469</v>
      </c>
      <c r="V1040" s="83" t="s">
        <v>8469</v>
      </c>
      <c r="W1040" s="78" t="s">
        <v>8470</v>
      </c>
      <c r="X1040" s="78"/>
      <c r="Y1040" s="78"/>
      <c r="Z1040" s="78"/>
      <c r="AA1040" s="78"/>
      <c r="AB1040" s="78"/>
      <c r="AC1040" s="78"/>
      <c r="AD1040" s="78"/>
      <c r="AE1040" s="78"/>
      <c r="AF1040" s="78"/>
      <c r="AG1040" s="78"/>
      <c r="AH1040" s="78"/>
      <c r="AI1040" s="78"/>
      <c r="AJ1040" s="78"/>
      <c r="AK1040" s="78"/>
      <c r="AL1040" s="78"/>
      <c r="AM1040" s="78"/>
      <c r="AN1040" s="78"/>
      <c r="AO1040" s="79"/>
      <c r="AP1040" s="79"/>
      <c r="AQ1040" s="78"/>
      <c r="AR1040" s="78"/>
      <c r="AS1040" s="78"/>
      <c r="AT1040" s="78" t="s">
        <v>117</v>
      </c>
      <c r="AU1040" s="78" t="s">
        <v>117</v>
      </c>
      <c r="AV1040" s="78" t="s">
        <v>117</v>
      </c>
      <c r="AW1040" s="78"/>
      <c r="AX1040" s="79"/>
      <c r="AY1040" s="79"/>
      <c r="AZ1040" s="79"/>
      <c r="BA1040" s="79"/>
      <c r="BB1040" s="79"/>
      <c r="BC1040" s="80"/>
    </row>
    <row r="1041" ht="15.75" customHeight="1">
      <c r="A1041" s="46" t="s">
        <v>8471</v>
      </c>
      <c r="B1041" s="78"/>
      <c r="C1041" s="78"/>
      <c r="D1041" s="78" t="s">
        <v>8472</v>
      </c>
      <c r="E1041" s="78" t="s">
        <v>4133</v>
      </c>
      <c r="F1041" s="78" t="str">
        <f t="shared" si="3"/>
        <v>Buhlebethu Bangiso</v>
      </c>
      <c r="G1041" s="78" t="s">
        <v>1849</v>
      </c>
      <c r="H1041" s="78" t="s">
        <v>8473</v>
      </c>
      <c r="I1041" s="78" t="s">
        <v>163</v>
      </c>
      <c r="J1041" s="78" t="s">
        <v>8474</v>
      </c>
      <c r="K1041" s="46" t="s">
        <v>8475</v>
      </c>
      <c r="L1041" s="78" t="s">
        <v>149</v>
      </c>
      <c r="M1041" s="78" t="s">
        <v>150</v>
      </c>
      <c r="N1041" s="78" t="s">
        <v>3</v>
      </c>
      <c r="O1041" s="78" t="s">
        <v>4402</v>
      </c>
      <c r="P1041" s="78"/>
      <c r="Q1041" s="78" t="s">
        <v>50</v>
      </c>
      <c r="R1041" s="78" t="s">
        <v>121</v>
      </c>
      <c r="S1041" s="46"/>
      <c r="T1041" s="46" t="s">
        <v>8476</v>
      </c>
      <c r="U1041" s="46" t="s">
        <v>8476</v>
      </c>
      <c r="V1041" s="46" t="s">
        <v>8477</v>
      </c>
      <c r="W1041" s="78" t="s">
        <v>8478</v>
      </c>
      <c r="X1041" s="78" t="s">
        <v>121</v>
      </c>
      <c r="Y1041" s="78" t="s">
        <v>121</v>
      </c>
      <c r="Z1041" s="78" t="s">
        <v>121</v>
      </c>
      <c r="AA1041" s="78" t="s">
        <v>121</v>
      </c>
      <c r="AB1041" s="78">
        <v>5.0</v>
      </c>
      <c r="AC1041" s="78" t="s">
        <v>121</v>
      </c>
      <c r="AD1041" s="78"/>
      <c r="AE1041" s="78" t="s">
        <v>121</v>
      </c>
      <c r="AF1041" s="78"/>
      <c r="AG1041" s="78" t="s">
        <v>121</v>
      </c>
      <c r="AH1041" s="78"/>
      <c r="AI1041" s="78" t="s">
        <v>121</v>
      </c>
      <c r="AJ1041" s="78" t="s">
        <v>121</v>
      </c>
      <c r="AK1041" s="78" t="s">
        <v>117</v>
      </c>
      <c r="AL1041" s="78" t="s">
        <v>137</v>
      </c>
      <c r="AM1041" s="78" t="s">
        <v>354</v>
      </c>
      <c r="AN1041" s="78" t="s">
        <v>121</v>
      </c>
      <c r="AO1041" s="79"/>
      <c r="AP1041" s="79"/>
      <c r="AQ1041" s="78"/>
      <c r="AR1041" s="78"/>
      <c r="AS1041" s="78"/>
      <c r="AT1041" s="78" t="s">
        <v>117</v>
      </c>
      <c r="AU1041" s="78"/>
      <c r="AV1041" s="78" t="s">
        <v>117</v>
      </c>
      <c r="AW1041" s="78"/>
      <c r="AX1041" s="79"/>
      <c r="AY1041" s="79"/>
      <c r="AZ1041" s="79"/>
      <c r="BA1041" s="79"/>
      <c r="BB1041" s="79"/>
      <c r="BC1041" s="80"/>
    </row>
    <row r="1042" ht="15.75" customHeight="1">
      <c r="A1042" s="46" t="s">
        <v>8479</v>
      </c>
      <c r="B1042" s="78"/>
      <c r="C1042" s="78">
        <v>40.0</v>
      </c>
      <c r="D1042" s="78" t="s">
        <v>4226</v>
      </c>
      <c r="E1042" s="78" t="s">
        <v>606</v>
      </c>
      <c r="F1042" s="78" t="str">
        <f t="shared" si="3"/>
        <v>Akhona Booi</v>
      </c>
      <c r="G1042" s="78" t="s">
        <v>1849</v>
      </c>
      <c r="H1042" s="78" t="s">
        <v>8480</v>
      </c>
      <c r="I1042" s="78" t="s">
        <v>163</v>
      </c>
      <c r="J1042" s="81">
        <v>38475.0</v>
      </c>
      <c r="K1042" s="46" t="s">
        <v>8481</v>
      </c>
      <c r="L1042" s="78" t="s">
        <v>149</v>
      </c>
      <c r="M1042" s="78" t="s">
        <v>150</v>
      </c>
      <c r="N1042" s="78" t="s">
        <v>3</v>
      </c>
      <c r="O1042" s="78" t="s">
        <v>4402</v>
      </c>
      <c r="P1042" s="78"/>
      <c r="Q1042" s="78" t="s">
        <v>50</v>
      </c>
      <c r="R1042" s="78" t="s">
        <v>121</v>
      </c>
      <c r="S1042" s="46"/>
      <c r="T1042" s="46" t="s">
        <v>8482</v>
      </c>
      <c r="U1042" s="46" t="s">
        <v>8483</v>
      </c>
      <c r="V1042" s="46"/>
      <c r="W1042" s="78" t="s">
        <v>8484</v>
      </c>
      <c r="X1042" s="78" t="s">
        <v>121</v>
      </c>
      <c r="Y1042" s="78" t="s">
        <v>121</v>
      </c>
      <c r="Z1042" s="78" t="s">
        <v>121</v>
      </c>
      <c r="AA1042" s="78" t="s">
        <v>121</v>
      </c>
      <c r="AB1042" s="78">
        <v>6.0</v>
      </c>
      <c r="AC1042" s="78" t="s">
        <v>121</v>
      </c>
      <c r="AD1042" s="78"/>
      <c r="AE1042" s="78" t="s">
        <v>121</v>
      </c>
      <c r="AF1042" s="78"/>
      <c r="AG1042" s="78" t="s">
        <v>117</v>
      </c>
      <c r="AH1042" s="78"/>
      <c r="AI1042" s="78" t="s">
        <v>121</v>
      </c>
      <c r="AJ1042" s="78" t="s">
        <v>121</v>
      </c>
      <c r="AK1042" s="78" t="s">
        <v>117</v>
      </c>
      <c r="AL1042" s="78" t="s">
        <v>137</v>
      </c>
      <c r="AM1042" s="78" t="s">
        <v>138</v>
      </c>
      <c r="AN1042" s="78" t="s">
        <v>121</v>
      </c>
      <c r="AO1042" s="79"/>
      <c r="AP1042" s="79"/>
      <c r="AQ1042" s="78"/>
      <c r="AR1042" s="78"/>
      <c r="AS1042" s="78"/>
      <c r="AT1042" s="78" t="s">
        <v>117</v>
      </c>
      <c r="AU1042" s="78"/>
      <c r="AV1042" s="78" t="s">
        <v>117</v>
      </c>
      <c r="AW1042" s="78"/>
      <c r="AX1042" s="79"/>
      <c r="AY1042" s="79"/>
      <c r="AZ1042" s="79"/>
      <c r="BA1042" s="79"/>
      <c r="BB1042" s="79"/>
      <c r="BC1042" s="80"/>
    </row>
    <row r="1043" ht="15.75" customHeight="1">
      <c r="A1043" s="46" t="s">
        <v>8485</v>
      </c>
      <c r="B1043" s="78"/>
      <c r="C1043" s="78">
        <v>40.0</v>
      </c>
      <c r="D1043" s="78" t="s">
        <v>4418</v>
      </c>
      <c r="E1043" s="78" t="s">
        <v>8486</v>
      </c>
      <c r="F1043" s="78" t="str">
        <f t="shared" si="3"/>
        <v>Khazimla Botile</v>
      </c>
      <c r="G1043" s="78" t="s">
        <v>1849</v>
      </c>
      <c r="H1043" s="78" t="s">
        <v>8487</v>
      </c>
      <c r="I1043" s="78" t="s">
        <v>163</v>
      </c>
      <c r="J1043" s="78" t="s">
        <v>3449</v>
      </c>
      <c r="K1043" s="46" t="s">
        <v>8488</v>
      </c>
      <c r="L1043" s="78" t="s">
        <v>149</v>
      </c>
      <c r="M1043" s="78" t="s">
        <v>150</v>
      </c>
      <c r="N1043" s="78" t="s">
        <v>3</v>
      </c>
      <c r="O1043" s="78" t="s">
        <v>400</v>
      </c>
      <c r="P1043" s="78"/>
      <c r="Q1043" s="78" t="s">
        <v>50</v>
      </c>
      <c r="R1043" s="78" t="s">
        <v>121</v>
      </c>
      <c r="S1043" s="46"/>
      <c r="T1043" s="46" t="s">
        <v>8489</v>
      </c>
      <c r="U1043" s="46" t="s">
        <v>8489</v>
      </c>
      <c r="V1043" s="46"/>
      <c r="W1043" s="78" t="s">
        <v>8490</v>
      </c>
      <c r="X1043" s="78" t="s">
        <v>117</v>
      </c>
      <c r="Y1043" s="78" t="s">
        <v>117</v>
      </c>
      <c r="Z1043" s="78" t="s">
        <v>117</v>
      </c>
      <c r="AA1043" s="78" t="s">
        <v>121</v>
      </c>
      <c r="AB1043" s="78">
        <v>3.0</v>
      </c>
      <c r="AC1043" s="78" t="s">
        <v>117</v>
      </c>
      <c r="AD1043" s="78" t="s">
        <v>8491</v>
      </c>
      <c r="AE1043" s="78" t="s">
        <v>121</v>
      </c>
      <c r="AF1043" s="78"/>
      <c r="AG1043" s="78" t="s">
        <v>121</v>
      </c>
      <c r="AH1043" s="78"/>
      <c r="AI1043" s="78" t="s">
        <v>117</v>
      </c>
      <c r="AJ1043" s="78" t="s">
        <v>121</v>
      </c>
      <c r="AK1043" s="78" t="s">
        <v>121</v>
      </c>
      <c r="AL1043" s="78" t="s">
        <v>122</v>
      </c>
      <c r="AM1043" s="78" t="s">
        <v>138</v>
      </c>
      <c r="AN1043" s="78" t="s">
        <v>117</v>
      </c>
      <c r="AO1043" s="78" t="s">
        <v>8492</v>
      </c>
      <c r="AP1043" s="79"/>
      <c r="AQ1043" s="78"/>
      <c r="AR1043" s="78"/>
      <c r="AS1043" s="78"/>
      <c r="AT1043" s="78" t="s">
        <v>117</v>
      </c>
      <c r="AU1043" s="78"/>
      <c r="AV1043" s="78" t="s">
        <v>117</v>
      </c>
      <c r="AW1043" s="78"/>
      <c r="AX1043" s="79"/>
      <c r="AY1043" s="79"/>
      <c r="AZ1043" s="79"/>
      <c r="BA1043" s="79"/>
      <c r="BB1043" s="79"/>
      <c r="BC1043" s="80"/>
    </row>
    <row r="1044" ht="15.75" customHeight="1">
      <c r="A1044" s="46" t="s">
        <v>8493</v>
      </c>
      <c r="B1044" s="78"/>
      <c r="C1044" s="78">
        <v>38.0</v>
      </c>
      <c r="D1044" s="78" t="s">
        <v>1986</v>
      </c>
      <c r="E1044" s="78" t="s">
        <v>8494</v>
      </c>
      <c r="F1044" s="78" t="str">
        <f t="shared" si="3"/>
        <v>Liyema Boyi</v>
      </c>
      <c r="G1044" s="78" t="s">
        <v>1849</v>
      </c>
      <c r="H1044" s="78" t="s">
        <v>8495</v>
      </c>
      <c r="I1044" s="78" t="s">
        <v>111</v>
      </c>
      <c r="J1044" s="78" t="s">
        <v>8496</v>
      </c>
      <c r="K1044" s="46" t="s">
        <v>8497</v>
      </c>
      <c r="L1044" s="78" t="s">
        <v>149</v>
      </c>
      <c r="M1044" s="78" t="s">
        <v>150</v>
      </c>
      <c r="N1044" s="78" t="s">
        <v>3</v>
      </c>
      <c r="O1044" s="78" t="s">
        <v>400</v>
      </c>
      <c r="P1044" s="78"/>
      <c r="Q1044" s="78" t="s">
        <v>50</v>
      </c>
      <c r="R1044" s="78" t="s">
        <v>121</v>
      </c>
      <c r="S1044" s="46"/>
      <c r="T1044" s="46" t="s">
        <v>8498</v>
      </c>
      <c r="U1044" s="46" t="s">
        <v>8498</v>
      </c>
      <c r="V1044" s="46" t="s">
        <v>8499</v>
      </c>
      <c r="W1044" s="78" t="s">
        <v>8500</v>
      </c>
      <c r="X1044" s="78" t="s">
        <v>121</v>
      </c>
      <c r="Y1044" s="78" t="s">
        <v>117</v>
      </c>
      <c r="Z1044" s="78" t="s">
        <v>121</v>
      </c>
      <c r="AA1044" s="78" t="s">
        <v>121</v>
      </c>
      <c r="AB1044" s="78">
        <v>8.0</v>
      </c>
      <c r="AC1044" s="78" t="s">
        <v>121</v>
      </c>
      <c r="AD1044" s="78"/>
      <c r="AE1044" s="78" t="s">
        <v>117</v>
      </c>
      <c r="AF1044" s="78" t="s">
        <v>8501</v>
      </c>
      <c r="AG1044" s="78" t="s">
        <v>121</v>
      </c>
      <c r="AH1044" s="78"/>
      <c r="AI1044" s="78" t="s">
        <v>121</v>
      </c>
      <c r="AJ1044" s="78" t="s">
        <v>117</v>
      </c>
      <c r="AK1044" s="78" t="s">
        <v>121</v>
      </c>
      <c r="AL1044" s="78" t="s">
        <v>122</v>
      </c>
      <c r="AM1044" s="78" t="s">
        <v>221</v>
      </c>
      <c r="AN1044" s="78" t="s">
        <v>117</v>
      </c>
      <c r="AO1044" s="78" t="s">
        <v>8502</v>
      </c>
      <c r="AP1044" s="79"/>
      <c r="AQ1044" s="78"/>
      <c r="AR1044" s="78"/>
      <c r="AS1044" s="78"/>
      <c r="AT1044" s="78" t="s">
        <v>117</v>
      </c>
      <c r="AU1044" s="78"/>
      <c r="AV1044" s="78" t="s">
        <v>117</v>
      </c>
      <c r="AW1044" s="78"/>
      <c r="AX1044" s="79"/>
      <c r="AY1044" s="79"/>
      <c r="AZ1044" s="79"/>
      <c r="BA1044" s="79"/>
      <c r="BB1044" s="79"/>
      <c r="BC1044" s="80"/>
    </row>
    <row r="1045" ht="15.75" customHeight="1">
      <c r="A1045" s="46" t="s">
        <v>8503</v>
      </c>
      <c r="B1045" s="78"/>
      <c r="C1045" s="78">
        <v>42.0</v>
      </c>
      <c r="D1045" s="78" t="s">
        <v>8504</v>
      </c>
      <c r="E1045" s="78" t="s">
        <v>8505</v>
      </c>
      <c r="F1045" s="78" t="str">
        <f t="shared" si="3"/>
        <v>Abenathi Qaia Dembula</v>
      </c>
      <c r="G1045" s="78" t="s">
        <v>1849</v>
      </c>
      <c r="H1045" s="78" t="s">
        <v>8506</v>
      </c>
      <c r="I1045" s="78" t="s">
        <v>163</v>
      </c>
      <c r="J1045" s="81">
        <v>39485.0</v>
      </c>
      <c r="K1045" s="46" t="s">
        <v>8507</v>
      </c>
      <c r="L1045" s="78" t="s">
        <v>149</v>
      </c>
      <c r="M1045" s="78" t="s">
        <v>150</v>
      </c>
      <c r="N1045" s="78" t="s">
        <v>3</v>
      </c>
      <c r="O1045" s="78" t="s">
        <v>230</v>
      </c>
      <c r="P1045" s="78"/>
      <c r="Q1045" s="78" t="s">
        <v>50</v>
      </c>
      <c r="R1045" s="78" t="s">
        <v>121</v>
      </c>
      <c r="S1045" s="46"/>
      <c r="T1045" s="46" t="s">
        <v>8508</v>
      </c>
      <c r="U1045" s="46" t="s">
        <v>8508</v>
      </c>
      <c r="V1045" s="46" t="s">
        <v>8508</v>
      </c>
      <c r="W1045" s="78" t="s">
        <v>8509</v>
      </c>
      <c r="X1045" s="78" t="s">
        <v>121</v>
      </c>
      <c r="Y1045" s="78" t="s">
        <v>117</v>
      </c>
      <c r="Z1045" s="78" t="s">
        <v>121</v>
      </c>
      <c r="AA1045" s="78" t="s">
        <v>121</v>
      </c>
      <c r="AB1045" s="78">
        <v>3.0</v>
      </c>
      <c r="AC1045" s="78" t="s">
        <v>121</v>
      </c>
      <c r="AD1045" s="78"/>
      <c r="AE1045" s="78"/>
      <c r="AF1045" s="78"/>
      <c r="AG1045" s="78" t="s">
        <v>117</v>
      </c>
      <c r="AH1045" s="78"/>
      <c r="AI1045" s="78" t="s">
        <v>121</v>
      </c>
      <c r="AJ1045" s="78" t="s">
        <v>121</v>
      </c>
      <c r="AK1045" s="78" t="s">
        <v>117</v>
      </c>
      <c r="AL1045" s="78" t="s">
        <v>632</v>
      </c>
      <c r="AM1045" s="78" t="s">
        <v>354</v>
      </c>
      <c r="AN1045" s="78" t="s">
        <v>117</v>
      </c>
      <c r="AO1045" s="78" t="s">
        <v>8510</v>
      </c>
      <c r="AP1045" s="79"/>
      <c r="AQ1045" s="78"/>
      <c r="AR1045" s="78"/>
      <c r="AS1045" s="78"/>
      <c r="AT1045" s="78" t="s">
        <v>117</v>
      </c>
      <c r="AU1045" s="78"/>
      <c r="AV1045" s="78" t="s">
        <v>117</v>
      </c>
      <c r="AW1045" s="78"/>
      <c r="AX1045" s="79"/>
      <c r="AY1045" s="79"/>
      <c r="AZ1045" s="79"/>
      <c r="BA1045" s="79"/>
      <c r="BB1045" s="79"/>
      <c r="BC1045" s="80"/>
    </row>
    <row r="1046" ht="15.75" customHeight="1">
      <c r="A1046" s="46" t="s">
        <v>8511</v>
      </c>
      <c r="B1046" s="78"/>
      <c r="C1046" s="78">
        <v>35.0</v>
      </c>
      <c r="D1046" s="78" t="s">
        <v>1986</v>
      </c>
      <c r="E1046" s="78" t="s">
        <v>8512</v>
      </c>
      <c r="F1046" s="78" t="str">
        <f t="shared" si="3"/>
        <v>Liyema Dlula</v>
      </c>
      <c r="G1046" s="78" t="s">
        <v>1849</v>
      </c>
      <c r="H1046" s="78" t="s">
        <v>8513</v>
      </c>
      <c r="I1046" s="78" t="s">
        <v>111</v>
      </c>
      <c r="J1046" s="81">
        <v>38605.0</v>
      </c>
      <c r="K1046" s="46" t="s">
        <v>8514</v>
      </c>
      <c r="L1046" s="78" t="s">
        <v>149</v>
      </c>
      <c r="M1046" s="78" t="s">
        <v>150</v>
      </c>
      <c r="N1046" s="78" t="s">
        <v>3</v>
      </c>
      <c r="O1046" s="78" t="s">
        <v>400</v>
      </c>
      <c r="P1046" s="78"/>
      <c r="Q1046" s="78" t="s">
        <v>50</v>
      </c>
      <c r="R1046" s="78" t="s">
        <v>121</v>
      </c>
      <c r="S1046" s="46"/>
      <c r="T1046" s="46" t="s">
        <v>8515</v>
      </c>
      <c r="U1046" s="46"/>
      <c r="V1046" s="46" t="s">
        <v>8515</v>
      </c>
      <c r="W1046" s="78" t="s">
        <v>8516</v>
      </c>
      <c r="X1046" s="78" t="s">
        <v>117</v>
      </c>
      <c r="Y1046" s="78" t="s">
        <v>117</v>
      </c>
      <c r="Z1046" s="78" t="s">
        <v>117</v>
      </c>
      <c r="AA1046" s="78" t="s">
        <v>121</v>
      </c>
      <c r="AB1046" s="78">
        <v>12.0</v>
      </c>
      <c r="AC1046" s="78" t="s">
        <v>117</v>
      </c>
      <c r="AD1046" s="78"/>
      <c r="AE1046" s="78" t="s">
        <v>117</v>
      </c>
      <c r="AF1046" s="78"/>
      <c r="AG1046" s="78" t="s">
        <v>117</v>
      </c>
      <c r="AH1046" s="78"/>
      <c r="AI1046" s="78" t="s">
        <v>117</v>
      </c>
      <c r="AJ1046" s="78" t="s">
        <v>121</v>
      </c>
      <c r="AK1046" s="78" t="s">
        <v>121</v>
      </c>
      <c r="AL1046" s="78" t="s">
        <v>122</v>
      </c>
      <c r="AM1046" s="78" t="s">
        <v>138</v>
      </c>
      <c r="AN1046" s="78" t="s">
        <v>121</v>
      </c>
      <c r="AO1046" s="79"/>
      <c r="AP1046" s="79"/>
      <c r="AQ1046" s="78"/>
      <c r="AR1046" s="78"/>
      <c r="AS1046" s="78"/>
      <c r="AT1046" s="78" t="s">
        <v>117</v>
      </c>
      <c r="AU1046" s="78"/>
      <c r="AV1046" s="78" t="s">
        <v>117</v>
      </c>
      <c r="AW1046" s="78"/>
      <c r="AX1046" s="79"/>
      <c r="AY1046" s="79"/>
      <c r="AZ1046" s="79"/>
      <c r="BA1046" s="79"/>
      <c r="BB1046" s="79"/>
      <c r="BC1046" s="80"/>
    </row>
    <row r="1047" ht="15.75" customHeight="1">
      <c r="A1047" s="46" t="s">
        <v>8517</v>
      </c>
      <c r="B1047" s="78"/>
      <c r="C1047" s="78">
        <v>35.0</v>
      </c>
      <c r="D1047" s="78" t="s">
        <v>8518</v>
      </c>
      <c r="E1047" s="78" t="s">
        <v>8519</v>
      </c>
      <c r="F1047" s="78" t="str">
        <f t="shared" si="3"/>
        <v>Akhela Dumke</v>
      </c>
      <c r="G1047" s="78" t="s">
        <v>1849</v>
      </c>
      <c r="H1047" s="78" t="s">
        <v>8520</v>
      </c>
      <c r="I1047" s="78" t="s">
        <v>111</v>
      </c>
      <c r="J1047" s="78" t="s">
        <v>5149</v>
      </c>
      <c r="K1047" s="46" t="s">
        <v>8521</v>
      </c>
      <c r="L1047" s="78" t="s">
        <v>149</v>
      </c>
      <c r="M1047" s="78" t="s">
        <v>150</v>
      </c>
      <c r="N1047" s="78" t="s">
        <v>3</v>
      </c>
      <c r="O1047" s="78" t="s">
        <v>400</v>
      </c>
      <c r="P1047" s="78"/>
      <c r="Q1047" s="78" t="s">
        <v>50</v>
      </c>
      <c r="R1047" s="78" t="s">
        <v>121</v>
      </c>
      <c r="S1047" s="46"/>
      <c r="T1047" s="46" t="s">
        <v>8522</v>
      </c>
      <c r="U1047" s="46" t="s">
        <v>8522</v>
      </c>
      <c r="V1047" s="46" t="s">
        <v>8523</v>
      </c>
      <c r="W1047" s="78" t="s">
        <v>8524</v>
      </c>
      <c r="X1047" s="78" t="s">
        <v>117</v>
      </c>
      <c r="Y1047" s="78" t="s">
        <v>117</v>
      </c>
      <c r="Z1047" s="78" t="s">
        <v>117</v>
      </c>
      <c r="AA1047" s="78" t="s">
        <v>121</v>
      </c>
      <c r="AB1047" s="78">
        <v>9.0</v>
      </c>
      <c r="AC1047" s="78" t="s">
        <v>121</v>
      </c>
      <c r="AD1047" s="78" t="s">
        <v>1898</v>
      </c>
      <c r="AE1047" s="78" t="s">
        <v>117</v>
      </c>
      <c r="AF1047" s="78"/>
      <c r="AG1047" s="78" t="s">
        <v>121</v>
      </c>
      <c r="AH1047" s="78"/>
      <c r="AI1047" s="78" t="s">
        <v>121</v>
      </c>
      <c r="AJ1047" s="78" t="s">
        <v>117</v>
      </c>
      <c r="AK1047" s="78" t="s">
        <v>121</v>
      </c>
      <c r="AL1047" s="78" t="s">
        <v>122</v>
      </c>
      <c r="AM1047" s="78" t="s">
        <v>221</v>
      </c>
      <c r="AN1047" s="78" t="s">
        <v>117</v>
      </c>
      <c r="AO1047" s="78" t="s">
        <v>8525</v>
      </c>
      <c r="AP1047" s="79"/>
      <c r="AQ1047" s="78"/>
      <c r="AR1047" s="78"/>
      <c r="AS1047" s="78"/>
      <c r="AT1047" s="78" t="s">
        <v>117</v>
      </c>
      <c r="AU1047" s="78"/>
      <c r="AV1047" s="78" t="s">
        <v>117</v>
      </c>
      <c r="AW1047" s="78"/>
      <c r="AX1047" s="79"/>
      <c r="AY1047" s="79"/>
      <c r="AZ1047" s="79"/>
      <c r="BA1047" s="79"/>
      <c r="BB1047" s="79"/>
      <c r="BC1047" s="80"/>
    </row>
    <row r="1048" ht="15.75" customHeight="1">
      <c r="A1048" s="46" t="s">
        <v>8526</v>
      </c>
      <c r="B1048" s="78"/>
      <c r="C1048" s="78">
        <v>39.0</v>
      </c>
      <c r="D1048" s="78" t="s">
        <v>8527</v>
      </c>
      <c r="E1048" s="78" t="s">
        <v>8528</v>
      </c>
      <c r="F1048" s="78" t="str">
        <f t="shared" si="3"/>
        <v>Somilangaye Dyoyi</v>
      </c>
      <c r="G1048" s="78" t="s">
        <v>1849</v>
      </c>
      <c r="H1048" s="78" t="s">
        <v>8529</v>
      </c>
      <c r="I1048" s="78" t="s">
        <v>163</v>
      </c>
      <c r="J1048" s="78" t="s">
        <v>2998</v>
      </c>
      <c r="K1048" s="46" t="s">
        <v>8530</v>
      </c>
      <c r="L1048" s="78" t="s">
        <v>149</v>
      </c>
      <c r="M1048" s="78" t="s">
        <v>150</v>
      </c>
      <c r="N1048" s="78" t="s">
        <v>3</v>
      </c>
      <c r="O1048" s="78" t="s">
        <v>400</v>
      </c>
      <c r="P1048" s="78"/>
      <c r="Q1048" s="78" t="s">
        <v>50</v>
      </c>
      <c r="R1048" s="78" t="s">
        <v>121</v>
      </c>
      <c r="S1048" s="46"/>
      <c r="T1048" s="46" t="s">
        <v>8531</v>
      </c>
      <c r="U1048" s="46" t="s">
        <v>8531</v>
      </c>
      <c r="V1048" s="46"/>
      <c r="W1048" s="78" t="s">
        <v>8532</v>
      </c>
      <c r="X1048" s="78" t="s">
        <v>117</v>
      </c>
      <c r="Y1048" s="78" t="s">
        <v>117</v>
      </c>
      <c r="Z1048" s="78" t="s">
        <v>117</v>
      </c>
      <c r="AA1048" s="78" t="s">
        <v>117</v>
      </c>
      <c r="AB1048" s="78">
        <v>4.0</v>
      </c>
      <c r="AC1048" s="78" t="s">
        <v>117</v>
      </c>
      <c r="AD1048" s="78" t="s">
        <v>512</v>
      </c>
      <c r="AE1048" s="78" t="s">
        <v>117</v>
      </c>
      <c r="AF1048" s="78" t="s">
        <v>512</v>
      </c>
      <c r="AG1048" s="78" t="s">
        <v>117</v>
      </c>
      <c r="AH1048" s="78" t="s">
        <v>6059</v>
      </c>
      <c r="AI1048" s="78" t="s">
        <v>117</v>
      </c>
      <c r="AJ1048" s="78" t="s">
        <v>121</v>
      </c>
      <c r="AK1048" s="78" t="s">
        <v>121</v>
      </c>
      <c r="AL1048" s="78" t="s">
        <v>122</v>
      </c>
      <c r="AM1048" s="78" t="s">
        <v>138</v>
      </c>
      <c r="AN1048" s="78" t="s">
        <v>117</v>
      </c>
      <c r="AO1048" s="78" t="s">
        <v>23</v>
      </c>
      <c r="AP1048" s="79"/>
      <c r="AQ1048" s="78"/>
      <c r="AR1048" s="78"/>
      <c r="AS1048" s="78"/>
      <c r="AT1048" s="78" t="s">
        <v>117</v>
      </c>
      <c r="AU1048" s="78"/>
      <c r="AV1048" s="78" t="s">
        <v>117</v>
      </c>
      <c r="AW1048" s="78"/>
      <c r="AX1048" s="79"/>
      <c r="AY1048" s="79"/>
      <c r="AZ1048" s="79"/>
      <c r="BA1048" s="79"/>
      <c r="BB1048" s="79"/>
      <c r="BC1048" s="80"/>
    </row>
    <row r="1049" ht="15.75" customHeight="1">
      <c r="A1049" s="46" t="s">
        <v>8533</v>
      </c>
      <c r="B1049" s="78"/>
      <c r="C1049" s="78">
        <v>37.0</v>
      </c>
      <c r="D1049" s="78" t="s">
        <v>8534</v>
      </c>
      <c r="E1049" s="78" t="s">
        <v>8535</v>
      </c>
      <c r="F1049" s="78" t="str">
        <f t="shared" si="3"/>
        <v>Sixolise Fete</v>
      </c>
      <c r="G1049" s="78" t="s">
        <v>1849</v>
      </c>
      <c r="H1049" s="78" t="s">
        <v>8536</v>
      </c>
      <c r="I1049" s="78" t="s">
        <v>163</v>
      </c>
      <c r="J1049" s="81">
        <v>39234.0</v>
      </c>
      <c r="K1049" s="46" t="s">
        <v>8537</v>
      </c>
      <c r="L1049" s="78" t="s">
        <v>149</v>
      </c>
      <c r="M1049" s="78" t="s">
        <v>150</v>
      </c>
      <c r="N1049" s="78" t="s">
        <v>3</v>
      </c>
      <c r="O1049" s="78" t="s">
        <v>400</v>
      </c>
      <c r="P1049" s="78"/>
      <c r="Q1049" s="78" t="s">
        <v>50</v>
      </c>
      <c r="R1049" s="78" t="s">
        <v>121</v>
      </c>
      <c r="S1049" s="46"/>
      <c r="T1049" s="46" t="s">
        <v>8538</v>
      </c>
      <c r="U1049" s="46" t="s">
        <v>8538</v>
      </c>
      <c r="V1049" s="46"/>
      <c r="W1049" s="78" t="s">
        <v>8539</v>
      </c>
      <c r="X1049" s="78" t="s">
        <v>121</v>
      </c>
      <c r="Y1049" s="78" t="s">
        <v>117</v>
      </c>
      <c r="Z1049" s="78" t="s">
        <v>121</v>
      </c>
      <c r="AA1049" s="78" t="s">
        <v>121</v>
      </c>
      <c r="AB1049" s="78">
        <v>6.0</v>
      </c>
      <c r="AC1049" s="78" t="s">
        <v>121</v>
      </c>
      <c r="AD1049" s="78"/>
      <c r="AE1049" s="78" t="s">
        <v>121</v>
      </c>
      <c r="AF1049" s="78" t="s">
        <v>1898</v>
      </c>
      <c r="AG1049" s="78" t="s">
        <v>117</v>
      </c>
      <c r="AH1049" s="78" t="s">
        <v>8540</v>
      </c>
      <c r="AI1049" s="78" t="s">
        <v>121</v>
      </c>
      <c r="AJ1049" s="78" t="s">
        <v>121</v>
      </c>
      <c r="AK1049" s="78" t="s">
        <v>117</v>
      </c>
      <c r="AL1049" s="78" t="s">
        <v>137</v>
      </c>
      <c r="AM1049" s="78" t="s">
        <v>123</v>
      </c>
      <c r="AN1049" s="78" t="s">
        <v>121</v>
      </c>
      <c r="AO1049" s="79"/>
      <c r="AP1049" s="79"/>
      <c r="AQ1049" s="78"/>
      <c r="AR1049" s="78"/>
      <c r="AS1049" s="78"/>
      <c r="AT1049" s="78" t="s">
        <v>117</v>
      </c>
      <c r="AU1049" s="78"/>
      <c r="AV1049" s="78" t="s">
        <v>117</v>
      </c>
      <c r="AW1049" s="78"/>
      <c r="AX1049" s="79"/>
      <c r="AY1049" s="79"/>
      <c r="AZ1049" s="79"/>
      <c r="BA1049" s="79"/>
      <c r="BB1049" s="79"/>
      <c r="BC1049" s="80"/>
    </row>
    <row r="1050" ht="15.75" customHeight="1">
      <c r="A1050" s="46" t="s">
        <v>8541</v>
      </c>
      <c r="B1050" s="78"/>
      <c r="C1050" s="78">
        <v>47.0</v>
      </c>
      <c r="D1050" s="78" t="s">
        <v>8542</v>
      </c>
      <c r="E1050" s="78" t="s">
        <v>8543</v>
      </c>
      <c r="F1050" s="78" t="str">
        <f t="shared" si="3"/>
        <v>Alakhe Gugu</v>
      </c>
      <c r="G1050" s="78" t="s">
        <v>1849</v>
      </c>
      <c r="H1050" s="78" t="s">
        <v>8544</v>
      </c>
      <c r="I1050" s="78" t="s">
        <v>163</v>
      </c>
      <c r="J1050" s="78" t="s">
        <v>8545</v>
      </c>
      <c r="K1050" s="46" t="s">
        <v>8546</v>
      </c>
      <c r="L1050" s="78" t="s">
        <v>149</v>
      </c>
      <c r="M1050" s="78" t="s">
        <v>150</v>
      </c>
      <c r="N1050" s="78" t="s">
        <v>3</v>
      </c>
      <c r="O1050" s="78" t="s">
        <v>400</v>
      </c>
      <c r="P1050" s="78"/>
      <c r="Q1050" s="78" t="s">
        <v>50</v>
      </c>
      <c r="R1050" s="78" t="s">
        <v>121</v>
      </c>
      <c r="S1050" s="46"/>
      <c r="T1050" s="46" t="s">
        <v>8547</v>
      </c>
      <c r="U1050" s="46" t="s">
        <v>8548</v>
      </c>
      <c r="V1050" s="46" t="s">
        <v>8549</v>
      </c>
      <c r="W1050" s="78" t="s">
        <v>8550</v>
      </c>
      <c r="X1050" s="78" t="s">
        <v>121</v>
      </c>
      <c r="Y1050" s="78" t="s">
        <v>121</v>
      </c>
      <c r="Z1050" s="78" t="s">
        <v>121</v>
      </c>
      <c r="AA1050" s="78" t="s">
        <v>121</v>
      </c>
      <c r="AB1050" s="78">
        <v>7.0</v>
      </c>
      <c r="AC1050" s="78" t="s">
        <v>121</v>
      </c>
      <c r="AD1050" s="78"/>
      <c r="AE1050" s="78" t="s">
        <v>121</v>
      </c>
      <c r="AF1050" s="78"/>
      <c r="AG1050" s="78" t="s">
        <v>121</v>
      </c>
      <c r="AH1050" s="78"/>
      <c r="AI1050" s="78" t="s">
        <v>121</v>
      </c>
      <c r="AJ1050" s="78" t="s">
        <v>121</v>
      </c>
      <c r="AK1050" s="78" t="s">
        <v>117</v>
      </c>
      <c r="AL1050" s="78" t="s">
        <v>137</v>
      </c>
      <c r="AM1050" s="78" t="s">
        <v>221</v>
      </c>
      <c r="AN1050" s="78" t="s">
        <v>117</v>
      </c>
      <c r="AO1050" s="78" t="s">
        <v>8551</v>
      </c>
      <c r="AP1050" s="79"/>
      <c r="AQ1050" s="78"/>
      <c r="AR1050" s="78"/>
      <c r="AS1050" s="78"/>
      <c r="AT1050" s="78" t="s">
        <v>117</v>
      </c>
      <c r="AU1050" s="78"/>
      <c r="AV1050" s="78" t="s">
        <v>117</v>
      </c>
      <c r="AW1050" s="78"/>
      <c r="AX1050" s="79"/>
      <c r="AY1050" s="79"/>
      <c r="AZ1050" s="79"/>
      <c r="BA1050" s="79"/>
      <c r="BB1050" s="79"/>
      <c r="BC1050" s="80"/>
    </row>
    <row r="1051" ht="15.75" customHeight="1">
      <c r="A1051" s="46" t="s">
        <v>8552</v>
      </c>
      <c r="B1051" s="78"/>
      <c r="C1051" s="78">
        <v>39.0</v>
      </c>
      <c r="D1051" s="78" t="s">
        <v>8553</v>
      </c>
      <c r="E1051" s="78" t="s">
        <v>8554</v>
      </c>
      <c r="F1051" s="78" t="str">
        <f t="shared" si="3"/>
        <v>Awonke Hlotywa</v>
      </c>
      <c r="G1051" s="78" t="s">
        <v>1849</v>
      </c>
      <c r="H1051" s="78" t="s">
        <v>8555</v>
      </c>
      <c r="I1051" s="78" t="s">
        <v>111</v>
      </c>
      <c r="J1051" s="81">
        <v>39753.0</v>
      </c>
      <c r="K1051" s="46" t="s">
        <v>8556</v>
      </c>
      <c r="L1051" s="78" t="s">
        <v>149</v>
      </c>
      <c r="M1051" s="78" t="s">
        <v>150</v>
      </c>
      <c r="N1051" s="78" t="s">
        <v>3</v>
      </c>
      <c r="O1051" s="78" t="s">
        <v>175</v>
      </c>
      <c r="P1051" s="78"/>
      <c r="Q1051" s="78" t="s">
        <v>50</v>
      </c>
      <c r="R1051" s="78" t="s">
        <v>121</v>
      </c>
      <c r="S1051" s="46"/>
      <c r="T1051" s="46" t="s">
        <v>8557</v>
      </c>
      <c r="U1051" s="46" t="s">
        <v>8557</v>
      </c>
      <c r="V1051" s="46" t="s">
        <v>8558</v>
      </c>
      <c r="W1051" s="78" t="s">
        <v>8559</v>
      </c>
      <c r="X1051" s="78" t="s">
        <v>117</v>
      </c>
      <c r="Y1051" s="78" t="s">
        <v>121</v>
      </c>
      <c r="Z1051" s="78" t="s">
        <v>121</v>
      </c>
      <c r="AA1051" s="78" t="s">
        <v>121</v>
      </c>
      <c r="AB1051" s="78">
        <v>11.0</v>
      </c>
      <c r="AC1051" s="78" t="s">
        <v>121</v>
      </c>
      <c r="AD1051" s="78" t="s">
        <v>1898</v>
      </c>
      <c r="AE1051" s="78" t="s">
        <v>121</v>
      </c>
      <c r="AF1051" s="78"/>
      <c r="AG1051" s="78" t="s">
        <v>117</v>
      </c>
      <c r="AH1051" s="78" t="s">
        <v>8560</v>
      </c>
      <c r="AI1051" s="78" t="s">
        <v>117</v>
      </c>
      <c r="AJ1051" s="78" t="s">
        <v>121</v>
      </c>
      <c r="AK1051" s="78" t="s">
        <v>117</v>
      </c>
      <c r="AL1051" s="78" t="s">
        <v>137</v>
      </c>
      <c r="AM1051" s="78" t="s">
        <v>221</v>
      </c>
      <c r="AN1051" s="78" t="s">
        <v>117</v>
      </c>
      <c r="AO1051" s="78" t="s">
        <v>8561</v>
      </c>
      <c r="AP1051" s="79"/>
      <c r="AQ1051" s="78"/>
      <c r="AR1051" s="78"/>
      <c r="AS1051" s="78"/>
      <c r="AT1051" s="78" t="s">
        <v>117</v>
      </c>
      <c r="AU1051" s="78"/>
      <c r="AV1051" s="78" t="s">
        <v>117</v>
      </c>
      <c r="AW1051" s="78"/>
      <c r="AX1051" s="79"/>
      <c r="AY1051" s="79"/>
      <c r="AZ1051" s="79"/>
      <c r="BA1051" s="79"/>
      <c r="BB1051" s="79"/>
      <c r="BC1051" s="80"/>
    </row>
    <row r="1052" ht="15.75" customHeight="1">
      <c r="A1052" s="46" t="s">
        <v>8562</v>
      </c>
      <c r="B1052" s="78"/>
      <c r="C1052" s="78">
        <v>43.0</v>
      </c>
      <c r="D1052" s="78" t="s">
        <v>5953</v>
      </c>
      <c r="E1052" s="78" t="s">
        <v>8563</v>
      </c>
      <c r="F1052" s="78" t="str">
        <f t="shared" si="3"/>
        <v>Inganathi Jam Jam</v>
      </c>
      <c r="G1052" s="78" t="s">
        <v>1849</v>
      </c>
      <c r="H1052" s="78" t="s">
        <v>8564</v>
      </c>
      <c r="I1052" s="78" t="s">
        <v>111</v>
      </c>
      <c r="J1052" s="81">
        <v>39783.0</v>
      </c>
      <c r="K1052" s="46" t="s">
        <v>8565</v>
      </c>
      <c r="L1052" s="78" t="s">
        <v>149</v>
      </c>
      <c r="M1052" s="78" t="s">
        <v>150</v>
      </c>
      <c r="N1052" s="78" t="s">
        <v>3</v>
      </c>
      <c r="O1052" s="78" t="s">
        <v>4402</v>
      </c>
      <c r="P1052" s="78"/>
      <c r="Q1052" s="78" t="s">
        <v>50</v>
      </c>
      <c r="R1052" s="78" t="s">
        <v>121</v>
      </c>
      <c r="S1052" s="46"/>
      <c r="T1052" s="46" t="s">
        <v>8566</v>
      </c>
      <c r="U1052" s="46" t="s">
        <v>8566</v>
      </c>
      <c r="V1052" s="46" t="s">
        <v>8567</v>
      </c>
      <c r="W1052" s="78" t="s">
        <v>8568</v>
      </c>
      <c r="X1052" s="78" t="s">
        <v>117</v>
      </c>
      <c r="Y1052" s="78" t="s">
        <v>121</v>
      </c>
      <c r="Z1052" s="78" t="s">
        <v>117</v>
      </c>
      <c r="AA1052" s="78" t="s">
        <v>121</v>
      </c>
      <c r="AB1052" s="78">
        <v>5.0</v>
      </c>
      <c r="AC1052" s="78" t="s">
        <v>121</v>
      </c>
      <c r="AD1052" s="78" t="s">
        <v>1898</v>
      </c>
      <c r="AE1052" s="78" t="s">
        <v>121</v>
      </c>
      <c r="AF1052" s="78"/>
      <c r="AG1052" s="78" t="s">
        <v>117</v>
      </c>
      <c r="AH1052" s="78" t="s">
        <v>8569</v>
      </c>
      <c r="AI1052" s="78" t="s">
        <v>117</v>
      </c>
      <c r="AJ1052" s="78" t="s">
        <v>121</v>
      </c>
      <c r="AK1052" s="78" t="s">
        <v>117</v>
      </c>
      <c r="AL1052" s="78" t="s">
        <v>137</v>
      </c>
      <c r="AM1052" s="78" t="s">
        <v>221</v>
      </c>
      <c r="AN1052" s="78" t="s">
        <v>121</v>
      </c>
      <c r="AO1052" s="79"/>
      <c r="AP1052" s="79"/>
      <c r="AQ1052" s="78"/>
      <c r="AR1052" s="78"/>
      <c r="AS1052" s="78"/>
      <c r="AT1052" s="78" t="s">
        <v>117</v>
      </c>
      <c r="AU1052" s="78"/>
      <c r="AV1052" s="78" t="s">
        <v>117</v>
      </c>
      <c r="AW1052" s="78"/>
      <c r="AX1052" s="79"/>
      <c r="AY1052" s="79"/>
      <c r="AZ1052" s="79"/>
      <c r="BA1052" s="79"/>
      <c r="BB1052" s="79"/>
      <c r="BC1052" s="80"/>
    </row>
    <row r="1053" ht="15.75" customHeight="1">
      <c r="A1053" s="46" t="s">
        <v>8570</v>
      </c>
      <c r="B1053" s="78"/>
      <c r="C1053" s="78">
        <v>42.0</v>
      </c>
      <c r="D1053" s="78" t="s">
        <v>1884</v>
      </c>
      <c r="E1053" s="78" t="s">
        <v>8571</v>
      </c>
      <c r="F1053" s="78" t="str">
        <f t="shared" si="3"/>
        <v>Lisakhanya Jozana</v>
      </c>
      <c r="G1053" s="78" t="s">
        <v>1849</v>
      </c>
      <c r="H1053" s="78" t="s">
        <v>8572</v>
      </c>
      <c r="I1053" s="78" t="s">
        <v>111</v>
      </c>
      <c r="J1053" s="78" t="s">
        <v>3433</v>
      </c>
      <c r="K1053" s="46" t="s">
        <v>8573</v>
      </c>
      <c r="L1053" s="78" t="s">
        <v>149</v>
      </c>
      <c r="M1053" s="78" t="s">
        <v>150</v>
      </c>
      <c r="N1053" s="78" t="s">
        <v>3</v>
      </c>
      <c r="O1053" s="78" t="s">
        <v>4402</v>
      </c>
      <c r="P1053" s="78"/>
      <c r="Q1053" s="78" t="s">
        <v>50</v>
      </c>
      <c r="R1053" s="78" t="s">
        <v>121</v>
      </c>
      <c r="S1053" s="46"/>
      <c r="T1053" s="46" t="s">
        <v>8574</v>
      </c>
      <c r="U1053" s="46" t="s">
        <v>8574</v>
      </c>
      <c r="V1053" s="46" t="s">
        <v>8575</v>
      </c>
      <c r="W1053" s="78" t="s">
        <v>8576</v>
      </c>
      <c r="X1053" s="78" t="s">
        <v>117</v>
      </c>
      <c r="Y1053" s="78" t="s">
        <v>117</v>
      </c>
      <c r="Z1053" s="78" t="s">
        <v>117</v>
      </c>
      <c r="AA1053" s="78" t="s">
        <v>121</v>
      </c>
      <c r="AB1053" s="78">
        <v>7.0</v>
      </c>
      <c r="AC1053" s="78" t="s">
        <v>121</v>
      </c>
      <c r="AD1053" s="78" t="s">
        <v>1898</v>
      </c>
      <c r="AE1053" s="78" t="s">
        <v>121</v>
      </c>
      <c r="AF1053" s="78" t="s">
        <v>1898</v>
      </c>
      <c r="AG1053" s="78" t="s">
        <v>121</v>
      </c>
      <c r="AH1053" s="78"/>
      <c r="AI1053" s="78" t="s">
        <v>117</v>
      </c>
      <c r="AJ1053" s="78" t="s">
        <v>121</v>
      </c>
      <c r="AK1053" s="78" t="s">
        <v>117</v>
      </c>
      <c r="AL1053" s="78" t="s">
        <v>137</v>
      </c>
      <c r="AM1053" s="78" t="s">
        <v>138</v>
      </c>
      <c r="AN1053" s="78" t="s">
        <v>117</v>
      </c>
      <c r="AO1053" s="78" t="s">
        <v>8577</v>
      </c>
      <c r="AP1053" s="79"/>
      <c r="AQ1053" s="78"/>
      <c r="AR1053" s="78"/>
      <c r="AS1053" s="78"/>
      <c r="AT1053" s="78" t="s">
        <v>117</v>
      </c>
      <c r="AU1053" s="78"/>
      <c r="AV1053" s="78" t="s">
        <v>117</v>
      </c>
      <c r="AW1053" s="78"/>
      <c r="AX1053" s="79"/>
      <c r="AY1053" s="79"/>
      <c r="AZ1053" s="79"/>
      <c r="BA1053" s="79"/>
      <c r="BB1053" s="79"/>
      <c r="BC1053" s="80"/>
    </row>
    <row r="1054" ht="15.75" customHeight="1">
      <c r="A1054" s="46" t="s">
        <v>8578</v>
      </c>
      <c r="B1054" s="78"/>
      <c r="C1054" s="78">
        <v>35.0</v>
      </c>
      <c r="D1054" s="78" t="s">
        <v>8579</v>
      </c>
      <c r="E1054" s="78" t="s">
        <v>8580</v>
      </c>
      <c r="F1054" s="78" t="str">
        <f t="shared" si="3"/>
        <v>Luphelo Kamani</v>
      </c>
      <c r="G1054" s="78" t="s">
        <v>1849</v>
      </c>
      <c r="H1054" s="78" t="s">
        <v>8581</v>
      </c>
      <c r="I1054" s="78" t="s">
        <v>163</v>
      </c>
      <c r="J1054" s="81">
        <v>39176.0</v>
      </c>
      <c r="K1054" s="46" t="s">
        <v>8582</v>
      </c>
      <c r="L1054" s="78" t="s">
        <v>149</v>
      </c>
      <c r="M1054" s="78" t="s">
        <v>150</v>
      </c>
      <c r="N1054" s="78" t="s">
        <v>3</v>
      </c>
      <c r="O1054" s="78" t="s">
        <v>4402</v>
      </c>
      <c r="P1054" s="78"/>
      <c r="Q1054" s="78" t="s">
        <v>50</v>
      </c>
      <c r="R1054" s="78" t="s">
        <v>121</v>
      </c>
      <c r="S1054" s="46"/>
      <c r="T1054" s="46" t="s">
        <v>8583</v>
      </c>
      <c r="U1054" s="46" t="s">
        <v>8584</v>
      </c>
      <c r="V1054" s="46"/>
      <c r="W1054" s="78" t="s">
        <v>8585</v>
      </c>
      <c r="X1054" s="78" t="s">
        <v>117</v>
      </c>
      <c r="Y1054" s="78" t="s">
        <v>117</v>
      </c>
      <c r="Z1054" s="78" t="s">
        <v>117</v>
      </c>
      <c r="AA1054" s="78" t="s">
        <v>121</v>
      </c>
      <c r="AB1054" s="78">
        <v>9.0</v>
      </c>
      <c r="AC1054" s="78" t="s">
        <v>117</v>
      </c>
      <c r="AD1054" s="78" t="s">
        <v>512</v>
      </c>
      <c r="AE1054" s="78" t="s">
        <v>121</v>
      </c>
      <c r="AF1054" s="78" t="s">
        <v>1898</v>
      </c>
      <c r="AG1054" s="78"/>
      <c r="AH1054" s="78"/>
      <c r="AI1054" s="78" t="s">
        <v>117</v>
      </c>
      <c r="AJ1054" s="78" t="s">
        <v>121</v>
      </c>
      <c r="AK1054" s="78" t="s">
        <v>121</v>
      </c>
      <c r="AL1054" s="78" t="s">
        <v>122</v>
      </c>
      <c r="AM1054" s="78" t="s">
        <v>138</v>
      </c>
      <c r="AN1054" s="78" t="s">
        <v>117</v>
      </c>
      <c r="AO1054" s="78" t="s">
        <v>26</v>
      </c>
      <c r="AP1054" s="79"/>
      <c r="AQ1054" s="78"/>
      <c r="AR1054" s="78"/>
      <c r="AS1054" s="78"/>
      <c r="AT1054" s="78" t="s">
        <v>117</v>
      </c>
      <c r="AU1054" s="78"/>
      <c r="AV1054" s="78" t="s">
        <v>117</v>
      </c>
      <c r="AW1054" s="78"/>
      <c r="AX1054" s="79"/>
      <c r="AY1054" s="79"/>
      <c r="AZ1054" s="79"/>
      <c r="BA1054" s="79"/>
      <c r="BB1054" s="79"/>
      <c r="BC1054" s="80"/>
    </row>
    <row r="1055" ht="15.75" customHeight="1">
      <c r="A1055" s="46" t="s">
        <v>8586</v>
      </c>
      <c r="B1055" s="78"/>
      <c r="C1055" s="78">
        <v>35.0</v>
      </c>
      <c r="D1055" s="78" t="s">
        <v>8587</v>
      </c>
      <c r="E1055" s="78" t="s">
        <v>8588</v>
      </c>
      <c r="F1055" s="78" t="str">
        <f t="shared" si="3"/>
        <v>Siphokuhle Angel Kasika</v>
      </c>
      <c r="G1055" s="78" t="s">
        <v>1849</v>
      </c>
      <c r="H1055" s="78" t="s">
        <v>8589</v>
      </c>
      <c r="I1055" s="78" t="s">
        <v>111</v>
      </c>
      <c r="J1055" s="78" t="s">
        <v>8590</v>
      </c>
      <c r="K1055" s="46" t="s">
        <v>8591</v>
      </c>
      <c r="L1055" s="78" t="s">
        <v>149</v>
      </c>
      <c r="M1055" s="78" t="s">
        <v>150</v>
      </c>
      <c r="N1055" s="78" t="s">
        <v>3</v>
      </c>
      <c r="O1055" s="78" t="s">
        <v>4402</v>
      </c>
      <c r="P1055" s="78"/>
      <c r="Q1055" s="78" t="s">
        <v>50</v>
      </c>
      <c r="R1055" s="78" t="s">
        <v>121</v>
      </c>
      <c r="S1055" s="46"/>
      <c r="T1055" s="46" t="s">
        <v>8592</v>
      </c>
      <c r="U1055" s="46" t="s">
        <v>8593</v>
      </c>
      <c r="V1055" s="46" t="s">
        <v>8593</v>
      </c>
      <c r="W1055" s="78" t="s">
        <v>8594</v>
      </c>
      <c r="X1055" s="78" t="s">
        <v>117</v>
      </c>
      <c r="Y1055" s="78" t="s">
        <v>117</v>
      </c>
      <c r="Z1055" s="78" t="s">
        <v>117</v>
      </c>
      <c r="AA1055" s="78" t="s">
        <v>117</v>
      </c>
      <c r="AB1055" s="78">
        <v>7.0</v>
      </c>
      <c r="AC1055" s="78" t="s">
        <v>121</v>
      </c>
      <c r="AD1055" s="78" t="s">
        <v>1898</v>
      </c>
      <c r="AE1055" s="78" t="s">
        <v>121</v>
      </c>
      <c r="AF1055" s="78" t="s">
        <v>1898</v>
      </c>
      <c r="AG1055" s="78" t="s">
        <v>121</v>
      </c>
      <c r="AH1055" s="78"/>
      <c r="AI1055" s="78" t="s">
        <v>117</v>
      </c>
      <c r="AJ1055" s="78" t="s">
        <v>121</v>
      </c>
      <c r="AK1055" s="78" t="s">
        <v>121</v>
      </c>
      <c r="AL1055" s="78" t="s">
        <v>122</v>
      </c>
      <c r="AM1055" s="78" t="s">
        <v>221</v>
      </c>
      <c r="AN1055" s="78" t="s">
        <v>117</v>
      </c>
      <c r="AO1055" s="78" t="s">
        <v>8595</v>
      </c>
      <c r="AP1055" s="79"/>
      <c r="AQ1055" s="78"/>
      <c r="AR1055" s="78"/>
      <c r="AS1055" s="78"/>
      <c r="AT1055" s="78" t="s">
        <v>117</v>
      </c>
      <c r="AU1055" s="78"/>
      <c r="AV1055" s="78" t="s">
        <v>117</v>
      </c>
      <c r="AW1055" s="78"/>
      <c r="AX1055" s="79"/>
      <c r="AY1055" s="79"/>
      <c r="AZ1055" s="79"/>
      <c r="BA1055" s="79"/>
      <c r="BB1055" s="79"/>
      <c r="BC1055" s="80"/>
    </row>
    <row r="1056" ht="15.75" customHeight="1">
      <c r="A1056" s="46" t="s">
        <v>8596</v>
      </c>
      <c r="B1056" s="78"/>
      <c r="C1056" s="78">
        <v>38.0</v>
      </c>
      <c r="D1056" s="78" t="s">
        <v>4758</v>
      </c>
      <c r="E1056" s="78" t="s">
        <v>8597</v>
      </c>
      <c r="F1056" s="78" t="str">
        <f t="shared" si="3"/>
        <v>Sivenathi Khaphetshu</v>
      </c>
      <c r="G1056" s="78" t="s">
        <v>1849</v>
      </c>
      <c r="H1056" s="78" t="s">
        <v>8598</v>
      </c>
      <c r="I1056" s="78" t="s">
        <v>163</v>
      </c>
      <c r="J1056" s="78" t="s">
        <v>8599</v>
      </c>
      <c r="K1056" s="46" t="s">
        <v>8600</v>
      </c>
      <c r="L1056" s="78" t="s">
        <v>149</v>
      </c>
      <c r="M1056" s="78" t="s">
        <v>150</v>
      </c>
      <c r="N1056" s="78" t="s">
        <v>3</v>
      </c>
      <c r="O1056" s="78" t="s">
        <v>4402</v>
      </c>
      <c r="P1056" s="78"/>
      <c r="Q1056" s="78" t="s">
        <v>50</v>
      </c>
      <c r="R1056" s="78" t="s">
        <v>121</v>
      </c>
      <c r="S1056" s="46"/>
      <c r="T1056" s="46" t="s">
        <v>8601</v>
      </c>
      <c r="U1056" s="46" t="s">
        <v>8601</v>
      </c>
      <c r="V1056" s="46" t="s">
        <v>8602</v>
      </c>
      <c r="W1056" s="78" t="s">
        <v>8603</v>
      </c>
      <c r="X1056" s="78" t="s">
        <v>117</v>
      </c>
      <c r="Y1056" s="78" t="s">
        <v>117</v>
      </c>
      <c r="Z1056" s="78" t="s">
        <v>117</v>
      </c>
      <c r="AA1056" s="78" t="s">
        <v>121</v>
      </c>
      <c r="AB1056" s="78">
        <v>6.0</v>
      </c>
      <c r="AC1056" s="78" t="s">
        <v>117</v>
      </c>
      <c r="AD1056" s="78" t="s">
        <v>512</v>
      </c>
      <c r="AE1056" s="78" t="s">
        <v>121</v>
      </c>
      <c r="AF1056" s="78"/>
      <c r="AG1056" s="78" t="s">
        <v>117</v>
      </c>
      <c r="AH1056" s="78" t="s">
        <v>8604</v>
      </c>
      <c r="AI1056" s="78" t="s">
        <v>117</v>
      </c>
      <c r="AJ1056" s="78" t="s">
        <v>121</v>
      </c>
      <c r="AK1056" s="78" t="s">
        <v>121</v>
      </c>
      <c r="AL1056" s="78" t="s">
        <v>122</v>
      </c>
      <c r="AM1056" s="78" t="s">
        <v>138</v>
      </c>
      <c r="AN1056" s="78" t="s">
        <v>117</v>
      </c>
      <c r="AO1056" s="78" t="s">
        <v>25</v>
      </c>
      <c r="AP1056" s="79"/>
      <c r="AQ1056" s="78"/>
      <c r="AR1056" s="78"/>
      <c r="AS1056" s="78"/>
      <c r="AT1056" s="78" t="s">
        <v>117</v>
      </c>
      <c r="AU1056" s="78"/>
      <c r="AV1056" s="78" t="s">
        <v>117</v>
      </c>
      <c r="AW1056" s="78"/>
      <c r="AX1056" s="79"/>
      <c r="AY1056" s="79"/>
      <c r="AZ1056" s="79"/>
      <c r="BA1056" s="79"/>
      <c r="BB1056" s="79"/>
      <c r="BC1056" s="80"/>
    </row>
    <row r="1057" ht="15.75" customHeight="1">
      <c r="A1057" s="46" t="s">
        <v>8605</v>
      </c>
      <c r="B1057" s="78"/>
      <c r="C1057" s="78">
        <v>38.0</v>
      </c>
      <c r="D1057" s="78" t="s">
        <v>8606</v>
      </c>
      <c r="E1057" s="78" t="s">
        <v>8607</v>
      </c>
      <c r="F1057" s="78" t="str">
        <f t="shared" si="3"/>
        <v>Chumani Kleinbooi</v>
      </c>
      <c r="G1057" s="78" t="s">
        <v>1849</v>
      </c>
      <c r="H1057" s="78" t="s">
        <v>8608</v>
      </c>
      <c r="I1057" s="78" t="s">
        <v>163</v>
      </c>
      <c r="J1057" s="78" t="s">
        <v>3710</v>
      </c>
      <c r="K1057" s="46" t="s">
        <v>8609</v>
      </c>
      <c r="L1057" s="78" t="s">
        <v>149</v>
      </c>
      <c r="M1057" s="78" t="s">
        <v>150</v>
      </c>
      <c r="N1057" s="78" t="s">
        <v>3</v>
      </c>
      <c r="O1057" s="78" t="s">
        <v>400</v>
      </c>
      <c r="P1057" s="78"/>
      <c r="Q1057" s="78" t="s">
        <v>50</v>
      </c>
      <c r="R1057" s="78" t="s">
        <v>121</v>
      </c>
      <c r="S1057" s="46"/>
      <c r="T1057" s="46" t="s">
        <v>8610</v>
      </c>
      <c r="U1057" s="46" t="s">
        <v>8611</v>
      </c>
      <c r="V1057" s="46" t="s">
        <v>8610</v>
      </c>
      <c r="W1057" s="78" t="s">
        <v>8612</v>
      </c>
      <c r="X1057" s="78" t="s">
        <v>117</v>
      </c>
      <c r="Y1057" s="78" t="s">
        <v>117</v>
      </c>
      <c r="Z1057" s="78" t="s">
        <v>117</v>
      </c>
      <c r="AA1057" s="78" t="s">
        <v>121</v>
      </c>
      <c r="AB1057" s="78">
        <v>13.0</v>
      </c>
      <c r="AC1057" s="78" t="s">
        <v>117</v>
      </c>
      <c r="AD1057" s="78" t="s">
        <v>1675</v>
      </c>
      <c r="AE1057" s="78" t="s">
        <v>121</v>
      </c>
      <c r="AF1057" s="78" t="s">
        <v>8613</v>
      </c>
      <c r="AG1057" s="78" t="s">
        <v>117</v>
      </c>
      <c r="AH1057" s="78" t="s">
        <v>1675</v>
      </c>
      <c r="AI1057" s="78" t="s">
        <v>117</v>
      </c>
      <c r="AJ1057" s="78" t="s">
        <v>121</v>
      </c>
      <c r="AK1057" s="78" t="s">
        <v>121</v>
      </c>
      <c r="AL1057" s="78" t="s">
        <v>122</v>
      </c>
      <c r="AM1057" s="78" t="s">
        <v>138</v>
      </c>
      <c r="AN1057" s="78" t="s">
        <v>117</v>
      </c>
      <c r="AO1057" s="78" t="s">
        <v>23</v>
      </c>
      <c r="AP1057" s="79"/>
      <c r="AQ1057" s="78"/>
      <c r="AR1057" s="78"/>
      <c r="AS1057" s="78"/>
      <c r="AT1057" s="78" t="s">
        <v>117</v>
      </c>
      <c r="AU1057" s="78"/>
      <c r="AV1057" s="78" t="s">
        <v>117</v>
      </c>
      <c r="AW1057" s="78"/>
      <c r="AX1057" s="79"/>
      <c r="AY1057" s="79"/>
      <c r="AZ1057" s="79"/>
      <c r="BA1057" s="79"/>
      <c r="BB1057" s="79"/>
      <c r="BC1057" s="80"/>
    </row>
    <row r="1058" ht="15.75" customHeight="1">
      <c r="A1058" s="46" t="s">
        <v>8614</v>
      </c>
      <c r="B1058" s="78"/>
      <c r="C1058" s="78">
        <v>35.0</v>
      </c>
      <c r="D1058" s="78" t="s">
        <v>3372</v>
      </c>
      <c r="E1058" s="78" t="s">
        <v>8615</v>
      </c>
      <c r="F1058" s="78" t="str">
        <f t="shared" si="3"/>
        <v>Thimna Koba</v>
      </c>
      <c r="G1058" s="78" t="s">
        <v>1849</v>
      </c>
      <c r="H1058" s="78" t="s">
        <v>8616</v>
      </c>
      <c r="I1058" s="78" t="s">
        <v>163</v>
      </c>
      <c r="J1058" s="78" t="s">
        <v>8617</v>
      </c>
      <c r="K1058" s="46" t="s">
        <v>8618</v>
      </c>
      <c r="L1058" s="78" t="s">
        <v>149</v>
      </c>
      <c r="M1058" s="78" t="s">
        <v>150</v>
      </c>
      <c r="N1058" s="78" t="s">
        <v>3</v>
      </c>
      <c r="O1058" s="78" t="s">
        <v>400</v>
      </c>
      <c r="P1058" s="78"/>
      <c r="Q1058" s="78" t="s">
        <v>50</v>
      </c>
      <c r="R1058" s="78" t="s">
        <v>121</v>
      </c>
      <c r="S1058" s="46"/>
      <c r="T1058" s="46" t="s">
        <v>8619</v>
      </c>
      <c r="U1058" s="46" t="s">
        <v>8619</v>
      </c>
      <c r="V1058" s="46" t="s">
        <v>8620</v>
      </c>
      <c r="W1058" s="78" t="s">
        <v>8621</v>
      </c>
      <c r="X1058" s="78" t="s">
        <v>117</v>
      </c>
      <c r="Y1058" s="78" t="s">
        <v>117</v>
      </c>
      <c r="Z1058" s="78" t="s">
        <v>117</v>
      </c>
      <c r="AA1058" s="78" t="s">
        <v>117</v>
      </c>
      <c r="AB1058" s="78">
        <v>4.0</v>
      </c>
      <c r="AC1058" s="78" t="s">
        <v>117</v>
      </c>
      <c r="AD1058" s="78" t="s">
        <v>8622</v>
      </c>
      <c r="AE1058" s="78" t="s">
        <v>121</v>
      </c>
      <c r="AF1058" s="78"/>
      <c r="AG1058" s="78" t="s">
        <v>121</v>
      </c>
      <c r="AH1058" s="78"/>
      <c r="AI1058" s="78" t="s">
        <v>117</v>
      </c>
      <c r="AJ1058" s="78" t="s">
        <v>117</v>
      </c>
      <c r="AK1058" s="78" t="s">
        <v>121</v>
      </c>
      <c r="AL1058" s="78" t="s">
        <v>122</v>
      </c>
      <c r="AM1058" s="78" t="s">
        <v>138</v>
      </c>
      <c r="AN1058" s="78" t="s">
        <v>121</v>
      </c>
      <c r="AO1058" s="79"/>
      <c r="AP1058" s="79"/>
      <c r="AQ1058" s="78"/>
      <c r="AR1058" s="78"/>
      <c r="AS1058" s="78"/>
      <c r="AT1058" s="78" t="s">
        <v>117</v>
      </c>
      <c r="AU1058" s="78"/>
      <c r="AV1058" s="78" t="s">
        <v>117</v>
      </c>
      <c r="AW1058" s="78"/>
      <c r="AX1058" s="79"/>
      <c r="AY1058" s="79"/>
      <c r="AZ1058" s="79"/>
      <c r="BA1058" s="79"/>
      <c r="BB1058" s="79"/>
      <c r="BC1058" s="80"/>
    </row>
    <row r="1059" ht="15.75" customHeight="1">
      <c r="A1059" s="46" t="s">
        <v>8623</v>
      </c>
      <c r="B1059" s="78"/>
      <c r="C1059" s="78">
        <v>44.0</v>
      </c>
      <c r="D1059" s="78" t="s">
        <v>8624</v>
      </c>
      <c r="E1059" s="78" t="s">
        <v>8625</v>
      </c>
      <c r="F1059" s="78" t="str">
        <f t="shared" si="3"/>
        <v>Onelisa Kunene</v>
      </c>
      <c r="G1059" s="78" t="s">
        <v>1849</v>
      </c>
      <c r="H1059" s="78" t="s">
        <v>8626</v>
      </c>
      <c r="I1059" s="78" t="s">
        <v>111</v>
      </c>
      <c r="J1059" s="78" t="s">
        <v>8627</v>
      </c>
      <c r="K1059" s="46" t="s">
        <v>8628</v>
      </c>
      <c r="L1059" s="78" t="s">
        <v>149</v>
      </c>
      <c r="M1059" s="78" t="s">
        <v>150</v>
      </c>
      <c r="N1059" s="78" t="s">
        <v>3</v>
      </c>
      <c r="O1059" s="78" t="s">
        <v>400</v>
      </c>
      <c r="P1059" s="78"/>
      <c r="Q1059" s="78" t="s">
        <v>50</v>
      </c>
      <c r="R1059" s="78" t="s">
        <v>121</v>
      </c>
      <c r="S1059" s="46"/>
      <c r="T1059" s="46" t="s">
        <v>8629</v>
      </c>
      <c r="U1059" s="46" t="s">
        <v>8630</v>
      </c>
      <c r="V1059" s="46" t="s">
        <v>8630</v>
      </c>
      <c r="W1059" s="78" t="s">
        <v>8631</v>
      </c>
      <c r="X1059" s="78" t="s">
        <v>117</v>
      </c>
      <c r="Y1059" s="78" t="s">
        <v>121</v>
      </c>
      <c r="Z1059" s="78" t="s">
        <v>117</v>
      </c>
      <c r="AA1059" s="78" t="s">
        <v>121</v>
      </c>
      <c r="AB1059" s="78">
        <v>3.0</v>
      </c>
      <c r="AC1059" s="78" t="s">
        <v>121</v>
      </c>
      <c r="AD1059" s="78"/>
      <c r="AE1059" s="78" t="s">
        <v>121</v>
      </c>
      <c r="AF1059" s="78"/>
      <c r="AG1059" s="78" t="s">
        <v>121</v>
      </c>
      <c r="AH1059" s="78"/>
      <c r="AI1059" s="78" t="s">
        <v>117</v>
      </c>
      <c r="AJ1059" s="78" t="s">
        <v>121</v>
      </c>
      <c r="AK1059" s="78" t="s">
        <v>121</v>
      </c>
      <c r="AL1059" s="78" t="s">
        <v>122</v>
      </c>
      <c r="AM1059" s="78" t="s">
        <v>221</v>
      </c>
      <c r="AN1059" s="78" t="s">
        <v>117</v>
      </c>
      <c r="AO1059" s="78" t="s">
        <v>8632</v>
      </c>
      <c r="AP1059" s="79"/>
      <c r="AQ1059" s="78"/>
      <c r="AR1059" s="78"/>
      <c r="AS1059" s="78"/>
      <c r="AT1059" s="78" t="s">
        <v>117</v>
      </c>
      <c r="AU1059" s="78"/>
      <c r="AV1059" s="78" t="s">
        <v>117</v>
      </c>
      <c r="AW1059" s="78"/>
      <c r="AX1059" s="79"/>
      <c r="AY1059" s="79"/>
      <c r="AZ1059" s="79"/>
      <c r="BA1059" s="79"/>
      <c r="BB1059" s="79"/>
      <c r="BC1059" s="80"/>
    </row>
    <row r="1060" ht="15.75" customHeight="1">
      <c r="A1060" s="46" t="s">
        <v>8633</v>
      </c>
      <c r="B1060" s="78"/>
      <c r="C1060" s="78">
        <v>42.0</v>
      </c>
      <c r="D1060" s="78" t="s">
        <v>1045</v>
      </c>
      <c r="E1060" s="78" t="s">
        <v>6212</v>
      </c>
      <c r="F1060" s="78" t="str">
        <f t="shared" si="3"/>
        <v>Emihle Manyathi</v>
      </c>
      <c r="G1060" s="78" t="s">
        <v>1849</v>
      </c>
      <c r="H1060" s="78" t="s">
        <v>8634</v>
      </c>
      <c r="I1060" s="78" t="s">
        <v>111</v>
      </c>
      <c r="J1060" s="78" t="s">
        <v>4958</v>
      </c>
      <c r="K1060" s="46" t="s">
        <v>8635</v>
      </c>
      <c r="L1060" s="78" t="s">
        <v>149</v>
      </c>
      <c r="M1060" s="78" t="s">
        <v>150</v>
      </c>
      <c r="N1060" s="78" t="s">
        <v>3</v>
      </c>
      <c r="O1060" s="78" t="s">
        <v>4402</v>
      </c>
      <c r="P1060" s="78"/>
      <c r="Q1060" s="78" t="s">
        <v>50</v>
      </c>
      <c r="R1060" s="78" t="s">
        <v>121</v>
      </c>
      <c r="S1060" s="46"/>
      <c r="T1060" s="46" t="s">
        <v>8636</v>
      </c>
      <c r="U1060" s="46" t="s">
        <v>8636</v>
      </c>
      <c r="V1060" s="46" t="s">
        <v>8637</v>
      </c>
      <c r="W1060" s="78" t="s">
        <v>8638</v>
      </c>
      <c r="X1060" s="78" t="s">
        <v>117</v>
      </c>
      <c r="Y1060" s="78" t="s">
        <v>117</v>
      </c>
      <c r="Z1060" s="78" t="s">
        <v>121</v>
      </c>
      <c r="AA1060" s="78" t="s">
        <v>121</v>
      </c>
      <c r="AB1060" s="78">
        <v>3.0</v>
      </c>
      <c r="AC1060" s="78" t="s">
        <v>117</v>
      </c>
      <c r="AD1060" s="78" t="s">
        <v>884</v>
      </c>
      <c r="AE1060" s="78" t="s">
        <v>117</v>
      </c>
      <c r="AF1060" s="78"/>
      <c r="AG1060" s="78" t="s">
        <v>117</v>
      </c>
      <c r="AH1060" s="78" t="s">
        <v>8639</v>
      </c>
      <c r="AI1060" s="78" t="s">
        <v>117</v>
      </c>
      <c r="AJ1060" s="78" t="s">
        <v>121</v>
      </c>
      <c r="AK1060" s="78" t="s">
        <v>121</v>
      </c>
      <c r="AL1060" s="78" t="s">
        <v>122</v>
      </c>
      <c r="AM1060" s="78" t="s">
        <v>138</v>
      </c>
      <c r="AN1060" s="78" t="s">
        <v>121</v>
      </c>
      <c r="AO1060" s="79"/>
      <c r="AP1060" s="79"/>
      <c r="AQ1060" s="78"/>
      <c r="AR1060" s="78"/>
      <c r="AS1060" s="78"/>
      <c r="AT1060" s="78" t="s">
        <v>117</v>
      </c>
      <c r="AU1060" s="78"/>
      <c r="AV1060" s="78" t="s">
        <v>117</v>
      </c>
      <c r="AW1060" s="78"/>
      <c r="AX1060" s="79"/>
      <c r="AY1060" s="79"/>
      <c r="AZ1060" s="79"/>
      <c r="BA1060" s="79"/>
      <c r="BB1060" s="79"/>
      <c r="BC1060" s="80"/>
    </row>
    <row r="1061" ht="15.75" customHeight="1">
      <c r="A1061" s="46" t="s">
        <v>8640</v>
      </c>
      <c r="B1061" s="78"/>
      <c r="C1061" s="78">
        <v>36.0</v>
      </c>
      <c r="D1061" s="78" t="s">
        <v>8641</v>
      </c>
      <c r="E1061" s="78" t="s">
        <v>8642</v>
      </c>
      <c r="F1061" s="78" t="str">
        <f t="shared" si="3"/>
        <v>Sihlangule Maseko</v>
      </c>
      <c r="G1061" s="78" t="s">
        <v>1849</v>
      </c>
      <c r="H1061" s="78" t="s">
        <v>8643</v>
      </c>
      <c r="I1061" s="78" t="s">
        <v>163</v>
      </c>
      <c r="J1061" s="78" t="s">
        <v>8118</v>
      </c>
      <c r="K1061" s="46" t="s">
        <v>8644</v>
      </c>
      <c r="L1061" s="78" t="s">
        <v>149</v>
      </c>
      <c r="M1061" s="78" t="s">
        <v>150</v>
      </c>
      <c r="N1061" s="78" t="s">
        <v>3</v>
      </c>
      <c r="O1061" s="78" t="s">
        <v>1440</v>
      </c>
      <c r="P1061" s="78"/>
      <c r="Q1061" s="78" t="s">
        <v>50</v>
      </c>
      <c r="R1061" s="78" t="s">
        <v>121</v>
      </c>
      <c r="S1061" s="46"/>
      <c r="T1061" s="46" t="s">
        <v>8645</v>
      </c>
      <c r="U1061" s="46" t="s">
        <v>8645</v>
      </c>
      <c r="V1061" s="46" t="s">
        <v>8645</v>
      </c>
      <c r="W1061" s="78" t="s">
        <v>8646</v>
      </c>
      <c r="X1061" s="78" t="s">
        <v>117</v>
      </c>
      <c r="Y1061" s="78" t="s">
        <v>117</v>
      </c>
      <c r="Z1061" s="78" t="s">
        <v>121</v>
      </c>
      <c r="AA1061" s="78" t="s">
        <v>121</v>
      </c>
      <c r="AB1061" s="78">
        <v>4.0</v>
      </c>
      <c r="AC1061" s="78" t="s">
        <v>121</v>
      </c>
      <c r="AD1061" s="78" t="s">
        <v>1898</v>
      </c>
      <c r="AE1061" s="78" t="s">
        <v>121</v>
      </c>
      <c r="AF1061" s="78" t="s">
        <v>1898</v>
      </c>
      <c r="AG1061" s="78" t="s">
        <v>121</v>
      </c>
      <c r="AH1061" s="78"/>
      <c r="AI1061" s="78" t="s">
        <v>121</v>
      </c>
      <c r="AJ1061" s="78" t="s">
        <v>121</v>
      </c>
      <c r="AK1061" s="78" t="s">
        <v>121</v>
      </c>
      <c r="AL1061" s="78" t="s">
        <v>122</v>
      </c>
      <c r="AM1061" s="78" t="s">
        <v>221</v>
      </c>
      <c r="AN1061" s="78" t="s">
        <v>117</v>
      </c>
      <c r="AO1061" s="78" t="s">
        <v>8647</v>
      </c>
      <c r="AP1061" s="79"/>
      <c r="AQ1061" s="78"/>
      <c r="AR1061" s="78"/>
      <c r="AS1061" s="78"/>
      <c r="AT1061" s="78" t="s">
        <v>117</v>
      </c>
      <c r="AU1061" s="78"/>
      <c r="AV1061" s="78" t="s">
        <v>117</v>
      </c>
      <c r="AW1061" s="78"/>
      <c r="AX1061" s="79"/>
      <c r="AY1061" s="79"/>
      <c r="AZ1061" s="79"/>
      <c r="BA1061" s="79"/>
      <c r="BB1061" s="79"/>
      <c r="BC1061" s="80"/>
    </row>
    <row r="1062" ht="15.75" customHeight="1">
      <c r="A1062" s="46" t="s">
        <v>8648</v>
      </c>
      <c r="B1062" s="78"/>
      <c r="C1062" s="78">
        <v>36.0</v>
      </c>
      <c r="D1062" s="78" t="s">
        <v>1523</v>
      </c>
      <c r="E1062" s="78" t="s">
        <v>8649</v>
      </c>
      <c r="F1062" s="78" t="str">
        <f t="shared" si="3"/>
        <v>Peter Mashaba</v>
      </c>
      <c r="G1062" s="78" t="s">
        <v>1849</v>
      </c>
      <c r="H1062" s="78" t="s">
        <v>8650</v>
      </c>
      <c r="I1062" s="78" t="s">
        <v>163</v>
      </c>
      <c r="J1062" s="78" t="s">
        <v>361</v>
      </c>
      <c r="K1062" s="46" t="s">
        <v>8651</v>
      </c>
      <c r="L1062" s="78" t="s">
        <v>149</v>
      </c>
      <c r="M1062" s="78" t="s">
        <v>150</v>
      </c>
      <c r="N1062" s="78" t="s">
        <v>3</v>
      </c>
      <c r="O1062" s="78" t="s">
        <v>400</v>
      </c>
      <c r="P1062" s="78"/>
      <c r="Q1062" s="78" t="s">
        <v>50</v>
      </c>
      <c r="R1062" s="78" t="s">
        <v>121</v>
      </c>
      <c r="S1062" s="46"/>
      <c r="T1062" s="46" t="s">
        <v>8652</v>
      </c>
      <c r="U1062" s="46" t="s">
        <v>8652</v>
      </c>
      <c r="V1062" s="46" t="s">
        <v>8653</v>
      </c>
      <c r="W1062" s="78" t="s">
        <v>8654</v>
      </c>
      <c r="X1062" s="78" t="s">
        <v>117</v>
      </c>
      <c r="Y1062" s="78" t="s">
        <v>121</v>
      </c>
      <c r="Z1062" s="78" t="s">
        <v>117</v>
      </c>
      <c r="AA1062" s="78" t="s">
        <v>121</v>
      </c>
      <c r="AB1062" s="78">
        <v>7.0</v>
      </c>
      <c r="AC1062" s="78" t="s">
        <v>121</v>
      </c>
      <c r="AD1062" s="78" t="s">
        <v>1898</v>
      </c>
      <c r="AE1062" s="78" t="s">
        <v>121</v>
      </c>
      <c r="AF1062" s="78"/>
      <c r="AG1062" s="78" t="s">
        <v>121</v>
      </c>
      <c r="AH1062" s="78"/>
      <c r="AI1062" s="78" t="s">
        <v>121</v>
      </c>
      <c r="AJ1062" s="78" t="s">
        <v>121</v>
      </c>
      <c r="AK1062" s="78" t="s">
        <v>121</v>
      </c>
      <c r="AL1062" s="78" t="s">
        <v>122</v>
      </c>
      <c r="AM1062" s="78" t="s">
        <v>221</v>
      </c>
      <c r="AN1062" s="78" t="s">
        <v>117</v>
      </c>
      <c r="AO1062" s="78" t="s">
        <v>25</v>
      </c>
      <c r="AP1062" s="79"/>
      <c r="AQ1062" s="78"/>
      <c r="AR1062" s="78"/>
      <c r="AS1062" s="78"/>
      <c r="AT1062" s="78" t="s">
        <v>117</v>
      </c>
      <c r="AU1062" s="78"/>
      <c r="AV1062" s="78" t="s">
        <v>117</v>
      </c>
      <c r="AW1062" s="78"/>
      <c r="AX1062" s="79"/>
      <c r="AY1062" s="79"/>
      <c r="AZ1062" s="79"/>
      <c r="BA1062" s="79"/>
      <c r="BB1062" s="79"/>
      <c r="BC1062" s="80"/>
    </row>
    <row r="1063" ht="15.75" customHeight="1">
      <c r="A1063" s="46" t="s">
        <v>8655</v>
      </c>
      <c r="B1063" s="78"/>
      <c r="C1063" s="78">
        <v>36.0</v>
      </c>
      <c r="D1063" s="78" t="s">
        <v>8656</v>
      </c>
      <c r="E1063" s="78" t="s">
        <v>8657</v>
      </c>
      <c r="F1063" s="78" t="str">
        <f t="shared" si="3"/>
        <v>Anelitha Mashaqoane</v>
      </c>
      <c r="G1063" s="78" t="s">
        <v>1849</v>
      </c>
      <c r="H1063" s="78" t="s">
        <v>8658</v>
      </c>
      <c r="I1063" s="78" t="s">
        <v>111</v>
      </c>
      <c r="J1063" s="78" t="s">
        <v>8659</v>
      </c>
      <c r="K1063" s="46" t="s">
        <v>8660</v>
      </c>
      <c r="L1063" s="78" t="s">
        <v>149</v>
      </c>
      <c r="M1063" s="78" t="s">
        <v>150</v>
      </c>
      <c r="N1063" s="78" t="s">
        <v>3</v>
      </c>
      <c r="O1063" s="78" t="s">
        <v>400</v>
      </c>
      <c r="P1063" s="78"/>
      <c r="Q1063" s="78" t="s">
        <v>50</v>
      </c>
      <c r="R1063" s="78" t="s">
        <v>121</v>
      </c>
      <c r="S1063" s="46"/>
      <c r="T1063" s="46" t="s">
        <v>8661</v>
      </c>
      <c r="U1063" s="46" t="s">
        <v>8661</v>
      </c>
      <c r="V1063" s="46" t="s">
        <v>8661</v>
      </c>
      <c r="W1063" s="78" t="s">
        <v>8662</v>
      </c>
      <c r="X1063" s="78" t="s">
        <v>117</v>
      </c>
      <c r="Y1063" s="78" t="s">
        <v>117</v>
      </c>
      <c r="Z1063" s="78" t="s">
        <v>117</v>
      </c>
      <c r="AA1063" s="78" t="s">
        <v>121</v>
      </c>
      <c r="AB1063" s="78">
        <v>4.0</v>
      </c>
      <c r="AC1063" s="78" t="s">
        <v>117</v>
      </c>
      <c r="AD1063" s="78" t="s">
        <v>8663</v>
      </c>
      <c r="AE1063" s="78" t="s">
        <v>117</v>
      </c>
      <c r="AF1063" s="78"/>
      <c r="AG1063" s="78" t="s">
        <v>117</v>
      </c>
      <c r="AH1063" s="78"/>
      <c r="AI1063" s="78" t="s">
        <v>117</v>
      </c>
      <c r="AJ1063" s="78" t="s">
        <v>121</v>
      </c>
      <c r="AK1063" s="78" t="s">
        <v>121</v>
      </c>
      <c r="AL1063" s="78" t="s">
        <v>122</v>
      </c>
      <c r="AM1063" s="78" t="s">
        <v>138</v>
      </c>
      <c r="AN1063" s="78" t="s">
        <v>117</v>
      </c>
      <c r="AO1063" s="78" t="s">
        <v>8664</v>
      </c>
      <c r="AP1063" s="79"/>
      <c r="AQ1063" s="78"/>
      <c r="AR1063" s="78"/>
      <c r="AS1063" s="78"/>
      <c r="AT1063" s="78" t="s">
        <v>117</v>
      </c>
      <c r="AU1063" s="78"/>
      <c r="AV1063" s="78" t="s">
        <v>117</v>
      </c>
      <c r="AW1063" s="78"/>
      <c r="AX1063" s="79"/>
      <c r="AY1063" s="79"/>
      <c r="AZ1063" s="79"/>
      <c r="BA1063" s="79"/>
      <c r="BB1063" s="79"/>
      <c r="BC1063" s="80"/>
    </row>
    <row r="1064" ht="15.75" customHeight="1">
      <c r="A1064" s="46" t="s">
        <v>8665</v>
      </c>
      <c r="B1064" s="78"/>
      <c r="C1064" s="78">
        <v>36.0</v>
      </c>
      <c r="D1064" s="78" t="s">
        <v>454</v>
      </c>
      <c r="E1064" s="78" t="s">
        <v>8666</v>
      </c>
      <c r="F1064" s="78" t="str">
        <f t="shared" si="3"/>
        <v>Anelisa Masumpa</v>
      </c>
      <c r="G1064" s="78" t="s">
        <v>1849</v>
      </c>
      <c r="H1064" s="78" t="s">
        <v>8667</v>
      </c>
      <c r="I1064" s="78" t="s">
        <v>111</v>
      </c>
      <c r="J1064" s="78" t="s">
        <v>5650</v>
      </c>
      <c r="K1064" s="46" t="s">
        <v>8668</v>
      </c>
      <c r="L1064" s="78" t="s">
        <v>149</v>
      </c>
      <c r="M1064" s="78" t="s">
        <v>150</v>
      </c>
      <c r="N1064" s="78" t="s">
        <v>3</v>
      </c>
      <c r="O1064" s="78" t="s">
        <v>400</v>
      </c>
      <c r="P1064" s="78"/>
      <c r="Q1064" s="78" t="s">
        <v>50</v>
      </c>
      <c r="R1064" s="78" t="s">
        <v>121</v>
      </c>
      <c r="S1064" s="46"/>
      <c r="T1064" s="46" t="s">
        <v>8669</v>
      </c>
      <c r="U1064" s="46" t="s">
        <v>8669</v>
      </c>
      <c r="V1064" s="46"/>
      <c r="W1064" s="78" t="s">
        <v>8670</v>
      </c>
      <c r="X1064" s="78" t="s">
        <v>117</v>
      </c>
      <c r="Y1064" s="78" t="s">
        <v>117</v>
      </c>
      <c r="Z1064" s="78" t="s">
        <v>117</v>
      </c>
      <c r="AA1064" s="78" t="s">
        <v>117</v>
      </c>
      <c r="AB1064" s="78">
        <v>8.0</v>
      </c>
      <c r="AC1064" s="78" t="s">
        <v>121</v>
      </c>
      <c r="AD1064" s="78" t="s">
        <v>1898</v>
      </c>
      <c r="AE1064" s="78" t="s">
        <v>117</v>
      </c>
      <c r="AF1064" s="78" t="s">
        <v>8604</v>
      </c>
      <c r="AG1064" s="78" t="s">
        <v>121</v>
      </c>
      <c r="AH1064" s="78"/>
      <c r="AI1064" s="78" t="s">
        <v>121</v>
      </c>
      <c r="AJ1064" s="78" t="s">
        <v>117</v>
      </c>
      <c r="AK1064" s="78" t="s">
        <v>121</v>
      </c>
      <c r="AL1064" s="78" t="s">
        <v>122</v>
      </c>
      <c r="AM1064" s="78" t="s">
        <v>221</v>
      </c>
      <c r="AN1064" s="78" t="s">
        <v>117</v>
      </c>
      <c r="AO1064" s="78" t="s">
        <v>8671</v>
      </c>
      <c r="AP1064" s="79"/>
      <c r="AQ1064" s="78"/>
      <c r="AR1064" s="78"/>
      <c r="AS1064" s="78"/>
      <c r="AT1064" s="78" t="s">
        <v>117</v>
      </c>
      <c r="AU1064" s="78"/>
      <c r="AV1064" s="78" t="s">
        <v>117</v>
      </c>
      <c r="AW1064" s="78"/>
      <c r="AX1064" s="79"/>
      <c r="AY1064" s="79"/>
      <c r="AZ1064" s="79"/>
      <c r="BA1064" s="79"/>
      <c r="BB1064" s="79"/>
      <c r="BC1064" s="80"/>
    </row>
    <row r="1065" ht="15.75" customHeight="1">
      <c r="A1065" s="46" t="s">
        <v>8672</v>
      </c>
      <c r="B1065" s="78"/>
      <c r="C1065" s="78">
        <v>36.0</v>
      </c>
      <c r="D1065" s="78" t="s">
        <v>8673</v>
      </c>
      <c r="E1065" s="78" t="s">
        <v>8674</v>
      </c>
      <c r="F1065" s="78" t="str">
        <f t="shared" si="3"/>
        <v>Ndumiso Mateza</v>
      </c>
      <c r="G1065" s="78" t="s">
        <v>1849</v>
      </c>
      <c r="H1065" s="78" t="s">
        <v>8675</v>
      </c>
      <c r="I1065" s="78" t="s">
        <v>163</v>
      </c>
      <c r="J1065" s="81">
        <v>38964.0</v>
      </c>
      <c r="K1065" s="46" t="s">
        <v>8676</v>
      </c>
      <c r="L1065" s="78" t="s">
        <v>149</v>
      </c>
      <c r="M1065" s="78" t="s">
        <v>150</v>
      </c>
      <c r="N1065" s="78" t="s">
        <v>3</v>
      </c>
      <c r="O1065" s="78" t="s">
        <v>8312</v>
      </c>
      <c r="P1065" s="78"/>
      <c r="Q1065" s="78" t="s">
        <v>50</v>
      </c>
      <c r="R1065" s="78" t="s">
        <v>121</v>
      </c>
      <c r="S1065" s="46"/>
      <c r="T1065" s="46" t="s">
        <v>8677</v>
      </c>
      <c r="U1065" s="46" t="s">
        <v>8678</v>
      </c>
      <c r="V1065" s="46" t="s">
        <v>8679</v>
      </c>
      <c r="W1065" s="78" t="s">
        <v>8680</v>
      </c>
      <c r="X1065" s="78" t="s">
        <v>117</v>
      </c>
      <c r="Y1065" s="78" t="s">
        <v>117</v>
      </c>
      <c r="Z1065" s="78" t="s">
        <v>117</v>
      </c>
      <c r="AA1065" s="78" t="s">
        <v>121</v>
      </c>
      <c r="AB1065" s="78">
        <v>4.0</v>
      </c>
      <c r="AC1065" s="78" t="s">
        <v>117</v>
      </c>
      <c r="AD1065" s="78" t="s">
        <v>8681</v>
      </c>
      <c r="AE1065" s="78" t="s">
        <v>121</v>
      </c>
      <c r="AF1065" s="78"/>
      <c r="AG1065" s="78" t="s">
        <v>121</v>
      </c>
      <c r="AH1065" s="78"/>
      <c r="AI1065" s="78" t="s">
        <v>117</v>
      </c>
      <c r="AJ1065" s="78" t="s">
        <v>121</v>
      </c>
      <c r="AK1065" s="78" t="s">
        <v>121</v>
      </c>
      <c r="AL1065" s="78" t="s">
        <v>122</v>
      </c>
      <c r="AM1065" s="78" t="s">
        <v>138</v>
      </c>
      <c r="AN1065" s="78" t="s">
        <v>117</v>
      </c>
      <c r="AO1065" s="78" t="s">
        <v>8682</v>
      </c>
      <c r="AP1065" s="79"/>
      <c r="AQ1065" s="78"/>
      <c r="AR1065" s="78"/>
      <c r="AS1065" s="78"/>
      <c r="AT1065" s="78" t="s">
        <v>117</v>
      </c>
      <c r="AU1065" s="78"/>
      <c r="AV1065" s="78" t="s">
        <v>117</v>
      </c>
      <c r="AW1065" s="78"/>
      <c r="AX1065" s="79"/>
      <c r="AY1065" s="79"/>
      <c r="AZ1065" s="79"/>
      <c r="BA1065" s="79"/>
      <c r="BB1065" s="79"/>
      <c r="BC1065" s="80"/>
    </row>
    <row r="1066" ht="15.75" customHeight="1">
      <c r="A1066" s="46" t="s">
        <v>8683</v>
      </c>
      <c r="B1066" s="78"/>
      <c r="C1066" s="78">
        <v>41.0</v>
      </c>
      <c r="D1066" s="78" t="s">
        <v>861</v>
      </c>
      <c r="E1066" s="78" t="s">
        <v>8684</v>
      </c>
      <c r="F1066" s="78" t="str">
        <f t="shared" si="3"/>
        <v>Azile Maweni</v>
      </c>
      <c r="G1066" s="78" t="s">
        <v>1849</v>
      </c>
      <c r="H1066" s="78" t="s">
        <v>8685</v>
      </c>
      <c r="I1066" s="78" t="s">
        <v>111</v>
      </c>
      <c r="J1066" s="78" t="s">
        <v>6490</v>
      </c>
      <c r="K1066" s="46" t="s">
        <v>8686</v>
      </c>
      <c r="L1066" s="78" t="s">
        <v>149</v>
      </c>
      <c r="M1066" s="78" t="s">
        <v>150</v>
      </c>
      <c r="N1066" s="78" t="s">
        <v>3</v>
      </c>
      <c r="O1066" s="78" t="s">
        <v>4402</v>
      </c>
      <c r="P1066" s="78"/>
      <c r="Q1066" s="78" t="s">
        <v>50</v>
      </c>
      <c r="R1066" s="78" t="s">
        <v>121</v>
      </c>
      <c r="S1066" s="46"/>
      <c r="T1066" s="46" t="s">
        <v>8687</v>
      </c>
      <c r="U1066" s="46" t="s">
        <v>8687</v>
      </c>
      <c r="V1066" s="46" t="s">
        <v>8688</v>
      </c>
      <c r="W1066" s="78" t="s">
        <v>8689</v>
      </c>
      <c r="X1066" s="78" t="s">
        <v>117</v>
      </c>
      <c r="Y1066" s="78" t="s">
        <v>117</v>
      </c>
      <c r="Z1066" s="78" t="s">
        <v>117</v>
      </c>
      <c r="AA1066" s="78" t="s">
        <v>121</v>
      </c>
      <c r="AB1066" s="78">
        <v>5.0</v>
      </c>
      <c r="AC1066" s="78" t="s">
        <v>117</v>
      </c>
      <c r="AD1066" s="78" t="s">
        <v>512</v>
      </c>
      <c r="AE1066" s="78" t="s">
        <v>121</v>
      </c>
      <c r="AF1066" s="78"/>
      <c r="AG1066" s="78" t="s">
        <v>121</v>
      </c>
      <c r="AH1066" s="78"/>
      <c r="AI1066" s="78" t="s">
        <v>117</v>
      </c>
      <c r="AJ1066" s="78" t="s">
        <v>121</v>
      </c>
      <c r="AK1066" s="78" t="s">
        <v>117</v>
      </c>
      <c r="AL1066" s="78" t="s">
        <v>137</v>
      </c>
      <c r="AM1066" s="78" t="s">
        <v>221</v>
      </c>
      <c r="AN1066" s="78" t="s">
        <v>117</v>
      </c>
      <c r="AO1066" s="78" t="s">
        <v>8690</v>
      </c>
      <c r="AP1066" s="79"/>
      <c r="AQ1066" s="78"/>
      <c r="AR1066" s="78"/>
      <c r="AS1066" s="78"/>
      <c r="AT1066" s="78" t="s">
        <v>117</v>
      </c>
      <c r="AU1066" s="78"/>
      <c r="AV1066" s="78" t="s">
        <v>117</v>
      </c>
      <c r="AW1066" s="78"/>
      <c r="AX1066" s="79"/>
      <c r="AY1066" s="79"/>
      <c r="AZ1066" s="79"/>
      <c r="BA1066" s="79"/>
      <c r="BB1066" s="79"/>
      <c r="BC1066" s="80"/>
    </row>
    <row r="1067" ht="15.75" customHeight="1">
      <c r="A1067" s="46" t="s">
        <v>8691</v>
      </c>
      <c r="B1067" s="78"/>
      <c r="C1067" s="78">
        <v>37.0</v>
      </c>
      <c r="D1067" s="78" t="s">
        <v>2912</v>
      </c>
      <c r="E1067" s="78" t="s">
        <v>8692</v>
      </c>
      <c r="F1067" s="78" t="str">
        <f t="shared" si="3"/>
        <v>Simamkele Mawiwa</v>
      </c>
      <c r="G1067" s="78" t="s">
        <v>1849</v>
      </c>
      <c r="H1067" s="78" t="s">
        <v>8693</v>
      </c>
      <c r="I1067" s="78" t="s">
        <v>111</v>
      </c>
      <c r="J1067" s="78" t="s">
        <v>8694</v>
      </c>
      <c r="K1067" s="46" t="s">
        <v>8695</v>
      </c>
      <c r="L1067" s="78" t="s">
        <v>149</v>
      </c>
      <c r="M1067" s="78" t="s">
        <v>150</v>
      </c>
      <c r="N1067" s="78" t="s">
        <v>3</v>
      </c>
      <c r="O1067" s="78" t="s">
        <v>272</v>
      </c>
      <c r="P1067" s="78"/>
      <c r="Q1067" s="78" t="s">
        <v>50</v>
      </c>
      <c r="R1067" s="78" t="s">
        <v>121</v>
      </c>
      <c r="S1067" s="46"/>
      <c r="T1067" s="46" t="s">
        <v>8696</v>
      </c>
      <c r="U1067" s="46" t="s">
        <v>8696</v>
      </c>
      <c r="V1067" s="46" t="s">
        <v>8697</v>
      </c>
      <c r="W1067" s="78" t="s">
        <v>8698</v>
      </c>
      <c r="X1067" s="78" t="s">
        <v>117</v>
      </c>
      <c r="Y1067" s="78" t="s">
        <v>117</v>
      </c>
      <c r="Z1067" s="78" t="s">
        <v>117</v>
      </c>
      <c r="AA1067" s="78" t="s">
        <v>121</v>
      </c>
      <c r="AB1067" s="78">
        <v>14.0</v>
      </c>
      <c r="AC1067" s="78" t="s">
        <v>121</v>
      </c>
      <c r="AD1067" s="78" t="s">
        <v>1898</v>
      </c>
      <c r="AE1067" s="78" t="s">
        <v>117</v>
      </c>
      <c r="AF1067" s="78"/>
      <c r="AG1067" s="78" t="s">
        <v>117</v>
      </c>
      <c r="AH1067" s="78" t="s">
        <v>8699</v>
      </c>
      <c r="AI1067" s="78" t="s">
        <v>117</v>
      </c>
      <c r="AJ1067" s="78" t="s">
        <v>121</v>
      </c>
      <c r="AK1067" s="78" t="s">
        <v>121</v>
      </c>
      <c r="AL1067" s="78" t="s">
        <v>122</v>
      </c>
      <c r="AM1067" s="78" t="s">
        <v>138</v>
      </c>
      <c r="AN1067" s="78" t="s">
        <v>117</v>
      </c>
      <c r="AO1067" s="78" t="s">
        <v>8700</v>
      </c>
      <c r="AP1067" s="79"/>
      <c r="AQ1067" s="78"/>
      <c r="AR1067" s="78"/>
      <c r="AS1067" s="78"/>
      <c r="AT1067" s="78" t="s">
        <v>117</v>
      </c>
      <c r="AU1067" s="78"/>
      <c r="AV1067" s="78" t="s">
        <v>117</v>
      </c>
      <c r="AW1067" s="78"/>
      <c r="AX1067" s="79"/>
      <c r="AY1067" s="79"/>
      <c r="AZ1067" s="79"/>
      <c r="BA1067" s="79"/>
      <c r="BB1067" s="79"/>
      <c r="BC1067" s="80"/>
    </row>
    <row r="1068" ht="15.75" customHeight="1">
      <c r="A1068" s="46" t="s">
        <v>8701</v>
      </c>
      <c r="B1068" s="78"/>
      <c r="C1068" s="78">
        <v>44.0</v>
      </c>
      <c r="D1068" s="78" t="s">
        <v>8702</v>
      </c>
      <c r="E1068" s="78" t="s">
        <v>2156</v>
      </c>
      <c r="F1068" s="78" t="str">
        <f t="shared" si="3"/>
        <v>Sakhekile Mbali</v>
      </c>
      <c r="G1068" s="78" t="s">
        <v>1849</v>
      </c>
      <c r="H1068" s="78" t="s">
        <v>8703</v>
      </c>
      <c r="I1068" s="78" t="s">
        <v>163</v>
      </c>
      <c r="J1068" s="81">
        <v>39395.0</v>
      </c>
      <c r="K1068" s="46"/>
      <c r="L1068" s="78" t="s">
        <v>149</v>
      </c>
      <c r="M1068" s="78" t="s">
        <v>150</v>
      </c>
      <c r="N1068" s="78" t="s">
        <v>3</v>
      </c>
      <c r="O1068" s="78" t="s">
        <v>400</v>
      </c>
      <c r="P1068" s="78"/>
      <c r="Q1068" s="78" t="s">
        <v>50</v>
      </c>
      <c r="R1068" s="78" t="s">
        <v>121</v>
      </c>
      <c r="S1068" s="46"/>
      <c r="T1068" s="46" t="s">
        <v>8704</v>
      </c>
      <c r="U1068" s="46" t="s">
        <v>8705</v>
      </c>
      <c r="V1068" s="46" t="s">
        <v>8706</v>
      </c>
      <c r="W1068" s="78" t="s">
        <v>8707</v>
      </c>
      <c r="X1068" s="78" t="s">
        <v>117</v>
      </c>
      <c r="Y1068" s="78" t="s">
        <v>117</v>
      </c>
      <c r="Z1068" s="78" t="s">
        <v>117</v>
      </c>
      <c r="AA1068" s="78" t="s">
        <v>121</v>
      </c>
      <c r="AB1068" s="78">
        <v>4.0</v>
      </c>
      <c r="AC1068" s="78" t="s">
        <v>121</v>
      </c>
      <c r="AD1068" s="78" t="s">
        <v>1898</v>
      </c>
      <c r="AE1068" s="78"/>
      <c r="AF1068" s="78"/>
      <c r="AG1068" s="78" t="s">
        <v>121</v>
      </c>
      <c r="AH1068" s="78"/>
      <c r="AI1068" s="78" t="s">
        <v>117</v>
      </c>
      <c r="AJ1068" s="78" t="s">
        <v>121</v>
      </c>
      <c r="AK1068" s="78" t="s">
        <v>121</v>
      </c>
      <c r="AL1068" s="78" t="s">
        <v>122</v>
      </c>
      <c r="AM1068" s="78" t="s">
        <v>138</v>
      </c>
      <c r="AN1068" s="78" t="s">
        <v>121</v>
      </c>
      <c r="AO1068" s="79"/>
      <c r="AP1068" s="79"/>
      <c r="AQ1068" s="78"/>
      <c r="AR1068" s="78"/>
      <c r="AS1068" s="78"/>
      <c r="AT1068" s="78" t="s">
        <v>117</v>
      </c>
      <c r="AU1068" s="78"/>
      <c r="AV1068" s="78" t="s">
        <v>117</v>
      </c>
      <c r="AW1068" s="78"/>
      <c r="AX1068" s="79"/>
      <c r="AY1068" s="79"/>
      <c r="AZ1068" s="79"/>
      <c r="BA1068" s="79"/>
      <c r="BB1068" s="79"/>
      <c r="BC1068" s="80"/>
    </row>
    <row r="1069" ht="15.75" customHeight="1">
      <c r="A1069" s="46" t="s">
        <v>8708</v>
      </c>
      <c r="B1069" s="78"/>
      <c r="C1069" s="78">
        <v>35.0</v>
      </c>
      <c r="D1069" s="78" t="s">
        <v>1971</v>
      </c>
      <c r="E1069" s="78" t="s">
        <v>2498</v>
      </c>
      <c r="F1069" s="78" t="str">
        <f t="shared" si="3"/>
        <v>Liyabona Mbaligontsi</v>
      </c>
      <c r="G1069" s="78" t="s">
        <v>1849</v>
      </c>
      <c r="H1069" s="78" t="s">
        <v>8709</v>
      </c>
      <c r="I1069" s="78" t="s">
        <v>111</v>
      </c>
      <c r="J1069" s="78" t="s">
        <v>638</v>
      </c>
      <c r="K1069" s="46" t="s">
        <v>8710</v>
      </c>
      <c r="L1069" s="78" t="s">
        <v>149</v>
      </c>
      <c r="M1069" s="78" t="s">
        <v>150</v>
      </c>
      <c r="N1069" s="78" t="s">
        <v>3</v>
      </c>
      <c r="O1069" s="78" t="s">
        <v>383</v>
      </c>
      <c r="P1069" s="78"/>
      <c r="Q1069" s="78" t="s">
        <v>50</v>
      </c>
      <c r="R1069" s="78" t="s">
        <v>121</v>
      </c>
      <c r="S1069" s="46"/>
      <c r="T1069" s="46" t="s">
        <v>8711</v>
      </c>
      <c r="U1069" s="46" t="s">
        <v>8712</v>
      </c>
      <c r="V1069" s="46" t="s">
        <v>8711</v>
      </c>
      <c r="W1069" s="78" t="s">
        <v>8713</v>
      </c>
      <c r="X1069" s="78" t="s">
        <v>117</v>
      </c>
      <c r="Y1069" s="78" t="s">
        <v>121</v>
      </c>
      <c r="Z1069" s="78" t="s">
        <v>117</v>
      </c>
      <c r="AA1069" s="78" t="s">
        <v>121</v>
      </c>
      <c r="AB1069" s="78">
        <v>8.0</v>
      </c>
      <c r="AC1069" s="78" t="s">
        <v>121</v>
      </c>
      <c r="AD1069" s="78" t="s">
        <v>1898</v>
      </c>
      <c r="AE1069" s="78" t="s">
        <v>121</v>
      </c>
      <c r="AF1069" s="78"/>
      <c r="AG1069" s="78" t="s">
        <v>121</v>
      </c>
      <c r="AH1069" s="78"/>
      <c r="AI1069" s="78" t="s">
        <v>117</v>
      </c>
      <c r="AJ1069" s="78" t="s">
        <v>121</v>
      </c>
      <c r="AK1069" s="78" t="s">
        <v>121</v>
      </c>
      <c r="AL1069" s="78" t="s">
        <v>122</v>
      </c>
      <c r="AM1069" s="78" t="s">
        <v>221</v>
      </c>
      <c r="AN1069" s="78" t="s">
        <v>117</v>
      </c>
      <c r="AO1069" s="78" t="s">
        <v>8714</v>
      </c>
      <c r="AP1069" s="79"/>
      <c r="AQ1069" s="78"/>
      <c r="AR1069" s="78"/>
      <c r="AS1069" s="78"/>
      <c r="AT1069" s="78" t="s">
        <v>117</v>
      </c>
      <c r="AU1069" s="78"/>
      <c r="AV1069" s="78" t="s">
        <v>117</v>
      </c>
      <c r="AW1069" s="78"/>
      <c r="AX1069" s="79"/>
      <c r="AY1069" s="79"/>
      <c r="AZ1069" s="79"/>
      <c r="BA1069" s="79"/>
      <c r="BB1069" s="79"/>
      <c r="BC1069" s="80"/>
    </row>
    <row r="1070" ht="15.75" customHeight="1">
      <c r="A1070" s="46" t="s">
        <v>8715</v>
      </c>
      <c r="B1070" s="78"/>
      <c r="C1070" s="78">
        <v>37.0</v>
      </c>
      <c r="D1070" s="78" t="s">
        <v>2891</v>
      </c>
      <c r="E1070" s="78" t="s">
        <v>8716</v>
      </c>
      <c r="F1070" s="78" t="str">
        <f t="shared" si="3"/>
        <v>Silindokuhle Mbangezeli</v>
      </c>
      <c r="G1070" s="78" t="s">
        <v>1849</v>
      </c>
      <c r="H1070" s="78" t="s">
        <v>8717</v>
      </c>
      <c r="I1070" s="78" t="s">
        <v>111</v>
      </c>
      <c r="J1070" s="78" t="s">
        <v>2681</v>
      </c>
      <c r="K1070" s="46" t="s">
        <v>8718</v>
      </c>
      <c r="L1070" s="78" t="s">
        <v>149</v>
      </c>
      <c r="M1070" s="78" t="s">
        <v>150</v>
      </c>
      <c r="N1070" s="78" t="s">
        <v>3</v>
      </c>
      <c r="O1070" s="78" t="s">
        <v>4402</v>
      </c>
      <c r="P1070" s="78"/>
      <c r="Q1070" s="78" t="s">
        <v>50</v>
      </c>
      <c r="R1070" s="78" t="s">
        <v>121</v>
      </c>
      <c r="S1070" s="46"/>
      <c r="T1070" s="46" t="s">
        <v>8719</v>
      </c>
      <c r="U1070" s="46" t="s">
        <v>8720</v>
      </c>
      <c r="V1070" s="46" t="s">
        <v>8721</v>
      </c>
      <c r="W1070" s="78" t="s">
        <v>8722</v>
      </c>
      <c r="X1070" s="78" t="s">
        <v>117</v>
      </c>
      <c r="Y1070" s="78" t="s">
        <v>117</v>
      </c>
      <c r="Z1070" s="78" t="s">
        <v>117</v>
      </c>
      <c r="AA1070" s="78" t="s">
        <v>121</v>
      </c>
      <c r="AB1070" s="78">
        <v>2.0</v>
      </c>
      <c r="AC1070" s="78" t="s">
        <v>117</v>
      </c>
      <c r="AD1070" s="78" t="s">
        <v>512</v>
      </c>
      <c r="AE1070" s="78" t="s">
        <v>121</v>
      </c>
      <c r="AF1070" s="78"/>
      <c r="AG1070" s="78"/>
      <c r="AH1070" s="78" t="s">
        <v>1898</v>
      </c>
      <c r="AI1070" s="78" t="s">
        <v>117</v>
      </c>
      <c r="AJ1070" s="78" t="s">
        <v>121</v>
      </c>
      <c r="AK1070" s="78" t="s">
        <v>121</v>
      </c>
      <c r="AL1070" s="78" t="s">
        <v>122</v>
      </c>
      <c r="AM1070" s="78" t="s">
        <v>221</v>
      </c>
      <c r="AN1070" s="78" t="s">
        <v>121</v>
      </c>
      <c r="AO1070" s="79"/>
      <c r="AP1070" s="79"/>
      <c r="AQ1070" s="78"/>
      <c r="AR1070" s="78"/>
      <c r="AS1070" s="78"/>
      <c r="AT1070" s="78" t="s">
        <v>117</v>
      </c>
      <c r="AU1070" s="78"/>
      <c r="AV1070" s="78" t="s">
        <v>117</v>
      </c>
      <c r="AW1070" s="78"/>
      <c r="AX1070" s="79"/>
      <c r="AY1070" s="79"/>
      <c r="AZ1070" s="79"/>
      <c r="BA1070" s="79"/>
      <c r="BB1070" s="79"/>
      <c r="BC1070" s="80"/>
    </row>
    <row r="1071" ht="15.75" customHeight="1">
      <c r="A1071" s="46" t="s">
        <v>8723</v>
      </c>
      <c r="B1071" s="78"/>
      <c r="C1071" s="78">
        <v>36.0</v>
      </c>
      <c r="D1071" s="78" t="s">
        <v>8724</v>
      </c>
      <c r="E1071" s="78" t="s">
        <v>8725</v>
      </c>
      <c r="F1071" s="78" t="str">
        <f t="shared" si="3"/>
        <v>Ahlume Mcopele</v>
      </c>
      <c r="G1071" s="78" t="s">
        <v>1849</v>
      </c>
      <c r="H1071" s="78" t="s">
        <v>8726</v>
      </c>
      <c r="I1071" s="78" t="s">
        <v>111</v>
      </c>
      <c r="J1071" s="81">
        <v>38935.0</v>
      </c>
      <c r="K1071" s="46" t="s">
        <v>8727</v>
      </c>
      <c r="L1071" s="78" t="s">
        <v>149</v>
      </c>
      <c r="M1071" s="78" t="s">
        <v>150</v>
      </c>
      <c r="N1071" s="78" t="s">
        <v>3</v>
      </c>
      <c r="O1071" s="78" t="s">
        <v>400</v>
      </c>
      <c r="P1071" s="78"/>
      <c r="Q1071" s="78" t="s">
        <v>50</v>
      </c>
      <c r="R1071" s="78" t="s">
        <v>121</v>
      </c>
      <c r="S1071" s="46"/>
      <c r="T1071" s="46" t="s">
        <v>8728</v>
      </c>
      <c r="U1071" s="46"/>
      <c r="V1071" s="46" t="s">
        <v>8728</v>
      </c>
      <c r="W1071" s="78" t="s">
        <v>8729</v>
      </c>
      <c r="X1071" s="78" t="s">
        <v>117</v>
      </c>
      <c r="Y1071" s="78"/>
      <c r="Z1071" s="78" t="s">
        <v>117</v>
      </c>
      <c r="AA1071" s="78" t="s">
        <v>121</v>
      </c>
      <c r="AB1071" s="78">
        <v>8.0</v>
      </c>
      <c r="AC1071" s="78" t="s">
        <v>121</v>
      </c>
      <c r="AD1071" s="78" t="s">
        <v>1898</v>
      </c>
      <c r="AE1071" s="78" t="s">
        <v>121</v>
      </c>
      <c r="AF1071" s="78" t="s">
        <v>1898</v>
      </c>
      <c r="AG1071" s="78" t="s">
        <v>121</v>
      </c>
      <c r="AH1071" s="78"/>
      <c r="AI1071" s="78" t="s">
        <v>117</v>
      </c>
      <c r="AJ1071" s="78" t="s">
        <v>121</v>
      </c>
      <c r="AK1071" s="78" t="s">
        <v>117</v>
      </c>
      <c r="AL1071" s="78" t="s">
        <v>137</v>
      </c>
      <c r="AM1071" s="78" t="s">
        <v>138</v>
      </c>
      <c r="AN1071" s="78" t="s">
        <v>121</v>
      </c>
      <c r="AO1071" s="79"/>
      <c r="AP1071" s="79"/>
      <c r="AQ1071" s="78"/>
      <c r="AR1071" s="78"/>
      <c r="AS1071" s="78"/>
      <c r="AT1071" s="78" t="s">
        <v>117</v>
      </c>
      <c r="AU1071" s="78"/>
      <c r="AV1071" s="78" t="s">
        <v>117</v>
      </c>
      <c r="AW1071" s="78"/>
      <c r="AX1071" s="79"/>
      <c r="AY1071" s="79"/>
      <c r="AZ1071" s="79"/>
      <c r="BA1071" s="79"/>
      <c r="BB1071" s="79"/>
      <c r="BC1071" s="80"/>
    </row>
    <row r="1072" ht="15.75" customHeight="1">
      <c r="A1072" s="46" t="s">
        <v>8730</v>
      </c>
      <c r="B1072" s="78"/>
      <c r="C1072" s="78">
        <v>39.0</v>
      </c>
      <c r="D1072" s="78" t="s">
        <v>1182</v>
      </c>
      <c r="E1072" s="78" t="s">
        <v>8731</v>
      </c>
      <c r="F1072" s="78" t="str">
        <f t="shared" si="3"/>
        <v>Soyama Mdayi</v>
      </c>
      <c r="G1072" s="78" t="s">
        <v>1849</v>
      </c>
      <c r="H1072" s="78" t="s">
        <v>8732</v>
      </c>
      <c r="I1072" s="78" t="s">
        <v>163</v>
      </c>
      <c r="J1072" s="78" t="s">
        <v>8733</v>
      </c>
      <c r="K1072" s="46" t="s">
        <v>8734</v>
      </c>
      <c r="L1072" s="78" t="s">
        <v>149</v>
      </c>
      <c r="M1072" s="78" t="s">
        <v>150</v>
      </c>
      <c r="N1072" s="78" t="s">
        <v>3</v>
      </c>
      <c r="O1072" s="78" t="s">
        <v>134</v>
      </c>
      <c r="P1072" s="78"/>
      <c r="Q1072" s="78" t="s">
        <v>50</v>
      </c>
      <c r="R1072" s="78" t="s">
        <v>121</v>
      </c>
      <c r="S1072" s="46"/>
      <c r="T1072" s="46" t="s">
        <v>8735</v>
      </c>
      <c r="U1072" s="46" t="s">
        <v>8735</v>
      </c>
      <c r="V1072" s="46" t="s">
        <v>8736</v>
      </c>
      <c r="W1072" s="78" t="s">
        <v>8737</v>
      </c>
      <c r="X1072" s="78" t="s">
        <v>117</v>
      </c>
      <c r="Y1072" s="78" t="s">
        <v>117</v>
      </c>
      <c r="Z1072" s="78" t="s">
        <v>117</v>
      </c>
      <c r="AA1072" s="78" t="s">
        <v>121</v>
      </c>
      <c r="AB1072" s="78">
        <v>6.0</v>
      </c>
      <c r="AC1072" s="78" t="s">
        <v>121</v>
      </c>
      <c r="AD1072" s="78" t="s">
        <v>1898</v>
      </c>
      <c r="AE1072" s="78" t="s">
        <v>117</v>
      </c>
      <c r="AF1072" s="78" t="s">
        <v>4529</v>
      </c>
      <c r="AG1072" s="78" t="s">
        <v>117</v>
      </c>
      <c r="AH1072" s="78" t="s">
        <v>4529</v>
      </c>
      <c r="AI1072" s="78" t="s">
        <v>121</v>
      </c>
      <c r="AJ1072" s="78" t="s">
        <v>121</v>
      </c>
      <c r="AK1072" s="78" t="s">
        <v>121</v>
      </c>
      <c r="AL1072" s="78" t="s">
        <v>122</v>
      </c>
      <c r="AM1072" s="78" t="s">
        <v>354</v>
      </c>
      <c r="AN1072" s="78" t="s">
        <v>121</v>
      </c>
      <c r="AO1072" s="79"/>
      <c r="AP1072" s="79"/>
      <c r="AQ1072" s="78"/>
      <c r="AR1072" s="78"/>
      <c r="AS1072" s="78"/>
      <c r="AT1072" s="78" t="s">
        <v>117</v>
      </c>
      <c r="AU1072" s="78"/>
      <c r="AV1072" s="78" t="s">
        <v>117</v>
      </c>
      <c r="AW1072" s="78"/>
      <c r="AX1072" s="79"/>
      <c r="AY1072" s="79"/>
      <c r="AZ1072" s="79"/>
      <c r="BA1072" s="79"/>
      <c r="BB1072" s="79"/>
      <c r="BC1072" s="80"/>
    </row>
    <row r="1073" ht="15.75" customHeight="1">
      <c r="A1073" s="46" t="s">
        <v>8738</v>
      </c>
      <c r="B1073" s="78"/>
      <c r="C1073" s="78">
        <v>39.0</v>
      </c>
      <c r="D1073" s="78" t="s">
        <v>8739</v>
      </c>
      <c r="E1073" s="78" t="s">
        <v>2952</v>
      </c>
      <c r="F1073" s="78" t="str">
        <f t="shared" si="3"/>
        <v>Xhanti Mdolomba</v>
      </c>
      <c r="G1073" s="78" t="s">
        <v>1849</v>
      </c>
      <c r="H1073" s="78" t="s">
        <v>8740</v>
      </c>
      <c r="I1073" s="78" t="s">
        <v>163</v>
      </c>
      <c r="J1073" s="78" t="s">
        <v>458</v>
      </c>
      <c r="K1073" s="46" t="s">
        <v>8741</v>
      </c>
      <c r="L1073" s="78" t="s">
        <v>149</v>
      </c>
      <c r="M1073" s="78" t="s">
        <v>150</v>
      </c>
      <c r="N1073" s="78" t="s">
        <v>3</v>
      </c>
      <c r="O1073" s="78" t="s">
        <v>1440</v>
      </c>
      <c r="P1073" s="78"/>
      <c r="Q1073" s="78" t="s">
        <v>50</v>
      </c>
      <c r="R1073" s="78" t="s">
        <v>121</v>
      </c>
      <c r="S1073" s="46"/>
      <c r="T1073" s="46" t="s">
        <v>2957</v>
      </c>
      <c r="U1073" s="46" t="s">
        <v>2957</v>
      </c>
      <c r="V1073" s="46" t="s">
        <v>2957</v>
      </c>
      <c r="W1073" s="78" t="s">
        <v>8742</v>
      </c>
      <c r="X1073" s="78" t="s">
        <v>117</v>
      </c>
      <c r="Y1073" s="78" t="s">
        <v>121</v>
      </c>
      <c r="Z1073" s="78" t="s">
        <v>117</v>
      </c>
      <c r="AA1073" s="78" t="s">
        <v>121</v>
      </c>
      <c r="AB1073" s="78">
        <v>5.0</v>
      </c>
      <c r="AC1073" s="78" t="s">
        <v>121</v>
      </c>
      <c r="AD1073" s="78" t="s">
        <v>1898</v>
      </c>
      <c r="AE1073" s="78" t="s">
        <v>121</v>
      </c>
      <c r="AF1073" s="78"/>
      <c r="AG1073" s="78" t="s">
        <v>121</v>
      </c>
      <c r="AH1073" s="78"/>
      <c r="AI1073" s="78" t="s">
        <v>121</v>
      </c>
      <c r="AJ1073" s="78" t="s">
        <v>121</v>
      </c>
      <c r="AK1073" s="78" t="s">
        <v>117</v>
      </c>
      <c r="AL1073" s="78" t="s">
        <v>137</v>
      </c>
      <c r="AM1073" s="78" t="s">
        <v>221</v>
      </c>
      <c r="AN1073" s="78" t="s">
        <v>117</v>
      </c>
      <c r="AO1073" s="78" t="s">
        <v>8743</v>
      </c>
      <c r="AP1073" s="79"/>
      <c r="AQ1073" s="78"/>
      <c r="AR1073" s="78"/>
      <c r="AS1073" s="78"/>
      <c r="AT1073" s="78" t="s">
        <v>117</v>
      </c>
      <c r="AU1073" s="78"/>
      <c r="AV1073" s="78" t="s">
        <v>117</v>
      </c>
      <c r="AW1073" s="78"/>
      <c r="AX1073" s="79"/>
      <c r="AY1073" s="79"/>
      <c r="AZ1073" s="79"/>
      <c r="BA1073" s="79"/>
      <c r="BB1073" s="79"/>
      <c r="BC1073" s="80"/>
    </row>
    <row r="1074" ht="15.75" customHeight="1">
      <c r="A1074" s="46" t="s">
        <v>8744</v>
      </c>
      <c r="B1074" s="78"/>
      <c r="C1074" s="78">
        <v>35.0</v>
      </c>
      <c r="D1074" s="78" t="s">
        <v>931</v>
      </c>
      <c r="E1074" s="78" t="s">
        <v>8745</v>
      </c>
      <c r="F1074" s="78" t="str">
        <f t="shared" si="3"/>
        <v>Buhle Meyi</v>
      </c>
      <c r="G1074" s="78" t="s">
        <v>1849</v>
      </c>
      <c r="H1074" s="78" t="s">
        <v>8746</v>
      </c>
      <c r="I1074" s="78" t="s">
        <v>111</v>
      </c>
      <c r="J1074" s="78" t="s">
        <v>8747</v>
      </c>
      <c r="K1074" s="46" t="s">
        <v>8748</v>
      </c>
      <c r="L1074" s="78" t="s">
        <v>149</v>
      </c>
      <c r="M1074" s="78" t="s">
        <v>150</v>
      </c>
      <c r="N1074" s="78" t="s">
        <v>3</v>
      </c>
      <c r="O1074" s="78" t="s">
        <v>230</v>
      </c>
      <c r="P1074" s="78"/>
      <c r="Q1074" s="78" t="s">
        <v>50</v>
      </c>
      <c r="R1074" s="78" t="s">
        <v>121</v>
      </c>
      <c r="S1074" s="46"/>
      <c r="T1074" s="46" t="s">
        <v>8749</v>
      </c>
      <c r="U1074" s="46" t="s">
        <v>8749</v>
      </c>
      <c r="V1074" s="46" t="s">
        <v>8750</v>
      </c>
      <c r="W1074" s="78" t="s">
        <v>8751</v>
      </c>
      <c r="X1074" s="78" t="s">
        <v>117</v>
      </c>
      <c r="Y1074" s="78" t="s">
        <v>117</v>
      </c>
      <c r="Z1074" s="78" t="s">
        <v>117</v>
      </c>
      <c r="AA1074" s="78" t="s">
        <v>121</v>
      </c>
      <c r="AB1074" s="78">
        <v>7.0</v>
      </c>
      <c r="AC1074" s="78" t="s">
        <v>121</v>
      </c>
      <c r="AD1074" s="78" t="s">
        <v>1898</v>
      </c>
      <c r="AE1074" s="78" t="s">
        <v>117</v>
      </c>
      <c r="AF1074" s="78" t="s">
        <v>8752</v>
      </c>
      <c r="AG1074" s="78" t="s">
        <v>117</v>
      </c>
      <c r="AH1074" s="78"/>
      <c r="AI1074" s="78" t="s">
        <v>117</v>
      </c>
      <c r="AJ1074" s="78" t="s">
        <v>121</v>
      </c>
      <c r="AK1074" s="78" t="s">
        <v>117</v>
      </c>
      <c r="AL1074" s="78" t="s">
        <v>137</v>
      </c>
      <c r="AM1074" s="78" t="s">
        <v>221</v>
      </c>
      <c r="AN1074" s="78" t="s">
        <v>117</v>
      </c>
      <c r="AO1074" s="78" t="s">
        <v>23</v>
      </c>
      <c r="AP1074" s="79"/>
      <c r="AQ1074" s="78"/>
      <c r="AR1074" s="78"/>
      <c r="AS1074" s="78"/>
      <c r="AT1074" s="78" t="s">
        <v>117</v>
      </c>
      <c r="AU1074" s="78"/>
      <c r="AV1074" s="78" t="s">
        <v>117</v>
      </c>
      <c r="AW1074" s="78"/>
      <c r="AX1074" s="79"/>
      <c r="AY1074" s="79"/>
      <c r="AZ1074" s="79"/>
      <c r="BA1074" s="79"/>
      <c r="BB1074" s="79"/>
      <c r="BC1074" s="80"/>
    </row>
    <row r="1075" ht="15.75" customHeight="1">
      <c r="A1075" s="46" t="s">
        <v>8753</v>
      </c>
      <c r="B1075" s="78"/>
      <c r="C1075" s="78">
        <v>39.0</v>
      </c>
      <c r="D1075" s="78" t="s">
        <v>1986</v>
      </c>
      <c r="E1075" s="78" t="s">
        <v>8754</v>
      </c>
      <c r="F1075" s="78" t="str">
        <f t="shared" si="3"/>
        <v>Liyema Mnikina</v>
      </c>
      <c r="G1075" s="78" t="s">
        <v>1849</v>
      </c>
      <c r="H1075" s="78" t="s">
        <v>8755</v>
      </c>
      <c r="I1075" s="78" t="s">
        <v>111</v>
      </c>
      <c r="J1075" s="78" t="s">
        <v>8756</v>
      </c>
      <c r="K1075" s="46" t="s">
        <v>8757</v>
      </c>
      <c r="L1075" s="78" t="s">
        <v>149</v>
      </c>
      <c r="M1075" s="78" t="s">
        <v>150</v>
      </c>
      <c r="N1075" s="78" t="s">
        <v>3</v>
      </c>
      <c r="O1075" s="78" t="s">
        <v>400</v>
      </c>
      <c r="P1075" s="78"/>
      <c r="Q1075" s="78" t="s">
        <v>50</v>
      </c>
      <c r="R1075" s="78" t="s">
        <v>121</v>
      </c>
      <c r="S1075" s="46"/>
      <c r="T1075" s="46" t="s">
        <v>8758</v>
      </c>
      <c r="U1075" s="46" t="s">
        <v>8759</v>
      </c>
      <c r="V1075" s="46" t="s">
        <v>8760</v>
      </c>
      <c r="W1075" s="78" t="s">
        <v>8761</v>
      </c>
      <c r="X1075" s="78" t="s">
        <v>117</v>
      </c>
      <c r="Y1075" s="78" t="s">
        <v>121</v>
      </c>
      <c r="Z1075" s="78" t="s">
        <v>121</v>
      </c>
      <c r="AA1075" s="78" t="s">
        <v>121</v>
      </c>
      <c r="AB1075" s="78">
        <v>12.0</v>
      </c>
      <c r="AC1075" s="78" t="s">
        <v>121</v>
      </c>
      <c r="AD1075" s="78" t="s">
        <v>1898</v>
      </c>
      <c r="AE1075" s="78" t="s">
        <v>121</v>
      </c>
      <c r="AF1075" s="78"/>
      <c r="AG1075" s="78" t="s">
        <v>121</v>
      </c>
      <c r="AH1075" s="78"/>
      <c r="AI1075" s="78" t="s">
        <v>121</v>
      </c>
      <c r="AJ1075" s="78" t="s">
        <v>121</v>
      </c>
      <c r="AK1075" s="78" t="s">
        <v>117</v>
      </c>
      <c r="AL1075" s="78" t="s">
        <v>137</v>
      </c>
      <c r="AM1075" s="78" t="s">
        <v>138</v>
      </c>
      <c r="AN1075" s="78" t="s">
        <v>117</v>
      </c>
      <c r="AO1075" s="78" t="s">
        <v>8762</v>
      </c>
      <c r="AP1075" s="79"/>
      <c r="AQ1075" s="78"/>
      <c r="AR1075" s="78"/>
      <c r="AS1075" s="78"/>
      <c r="AT1075" s="78" t="s">
        <v>117</v>
      </c>
      <c r="AU1075" s="78"/>
      <c r="AV1075" s="78" t="s">
        <v>117</v>
      </c>
      <c r="AW1075" s="78"/>
      <c r="AX1075" s="79"/>
      <c r="AY1075" s="79"/>
      <c r="AZ1075" s="79"/>
      <c r="BA1075" s="79"/>
      <c r="BB1075" s="79"/>
      <c r="BC1075" s="80"/>
    </row>
    <row r="1076" ht="15.75" customHeight="1">
      <c r="A1076" s="46" t="s">
        <v>8763</v>
      </c>
      <c r="B1076" s="78"/>
      <c r="C1076" s="78">
        <v>36.0</v>
      </c>
      <c r="D1076" s="78" t="s">
        <v>8764</v>
      </c>
      <c r="E1076" s="78" t="s">
        <v>8765</v>
      </c>
      <c r="F1076" s="78" t="str">
        <f t="shared" si="3"/>
        <v>Olwenene Mntanase</v>
      </c>
      <c r="G1076" s="78" t="s">
        <v>1849</v>
      </c>
      <c r="H1076" s="78" t="s">
        <v>8766</v>
      </c>
      <c r="I1076" s="78" t="s">
        <v>163</v>
      </c>
      <c r="J1076" s="78" t="s">
        <v>2190</v>
      </c>
      <c r="K1076" s="46" t="s">
        <v>8767</v>
      </c>
      <c r="L1076" s="78" t="s">
        <v>149</v>
      </c>
      <c r="M1076" s="78" t="s">
        <v>150</v>
      </c>
      <c r="N1076" s="78" t="s">
        <v>3</v>
      </c>
      <c r="O1076" s="78" t="s">
        <v>400</v>
      </c>
      <c r="P1076" s="78"/>
      <c r="Q1076" s="78" t="s">
        <v>50</v>
      </c>
      <c r="R1076" s="78" t="s">
        <v>121</v>
      </c>
      <c r="S1076" s="46"/>
      <c r="T1076" s="46" t="s">
        <v>8768</v>
      </c>
      <c r="U1076" s="46" t="s">
        <v>8769</v>
      </c>
      <c r="V1076" s="46" t="s">
        <v>8770</v>
      </c>
      <c r="W1076" s="78" t="s">
        <v>8771</v>
      </c>
      <c r="X1076" s="78" t="s">
        <v>121</v>
      </c>
      <c r="Y1076" s="78" t="s">
        <v>121</v>
      </c>
      <c r="Z1076" s="78" t="s">
        <v>121</v>
      </c>
      <c r="AA1076" s="78" t="s">
        <v>121</v>
      </c>
      <c r="AB1076" s="78">
        <v>9.0</v>
      </c>
      <c r="AC1076" s="78" t="s">
        <v>121</v>
      </c>
      <c r="AD1076" s="78"/>
      <c r="AE1076" s="78" t="s">
        <v>121</v>
      </c>
      <c r="AF1076" s="78"/>
      <c r="AG1076" s="78" t="s">
        <v>121</v>
      </c>
      <c r="AH1076" s="78"/>
      <c r="AI1076" s="78" t="s">
        <v>121</v>
      </c>
      <c r="AJ1076" s="78" t="s">
        <v>121</v>
      </c>
      <c r="AK1076" s="78" t="s">
        <v>117</v>
      </c>
      <c r="AL1076" s="78"/>
      <c r="AM1076" s="78" t="s">
        <v>221</v>
      </c>
      <c r="AN1076" s="78" t="s">
        <v>121</v>
      </c>
      <c r="AO1076" s="79"/>
      <c r="AP1076" s="79"/>
      <c r="AQ1076" s="78"/>
      <c r="AR1076" s="78"/>
      <c r="AS1076" s="78"/>
      <c r="AT1076" s="78" t="s">
        <v>117</v>
      </c>
      <c r="AU1076" s="78"/>
      <c r="AV1076" s="78" t="s">
        <v>117</v>
      </c>
      <c r="AW1076" s="78"/>
      <c r="AX1076" s="79"/>
      <c r="AY1076" s="79"/>
      <c r="AZ1076" s="79"/>
      <c r="BA1076" s="79"/>
      <c r="BB1076" s="79"/>
      <c r="BC1076" s="80"/>
    </row>
    <row r="1077" ht="15.75" customHeight="1">
      <c r="A1077" s="46" t="s">
        <v>8772</v>
      </c>
      <c r="B1077" s="78"/>
      <c r="C1077" s="78">
        <v>35.0</v>
      </c>
      <c r="D1077" s="78" t="s">
        <v>3609</v>
      </c>
      <c r="E1077" s="78" t="s">
        <v>5618</v>
      </c>
      <c r="F1077" s="78" t="str">
        <f t="shared" si="3"/>
        <v>Zintle Moko</v>
      </c>
      <c r="G1077" s="78" t="s">
        <v>1849</v>
      </c>
      <c r="H1077" s="78" t="s">
        <v>8773</v>
      </c>
      <c r="I1077" s="78" t="s">
        <v>111</v>
      </c>
      <c r="J1077" s="81">
        <v>39359.0</v>
      </c>
      <c r="K1077" s="46" t="s">
        <v>8774</v>
      </c>
      <c r="L1077" s="78" t="s">
        <v>149</v>
      </c>
      <c r="M1077" s="78" t="s">
        <v>150</v>
      </c>
      <c r="N1077" s="78" t="s">
        <v>3</v>
      </c>
      <c r="O1077" s="78" t="s">
        <v>134</v>
      </c>
      <c r="P1077" s="78"/>
      <c r="Q1077" s="78" t="s">
        <v>50</v>
      </c>
      <c r="R1077" s="78" t="s">
        <v>121</v>
      </c>
      <c r="S1077" s="46"/>
      <c r="T1077" s="46" t="s">
        <v>8775</v>
      </c>
      <c r="U1077" s="46" t="s">
        <v>8775</v>
      </c>
      <c r="V1077" s="46" t="s">
        <v>8776</v>
      </c>
      <c r="W1077" s="78" t="s">
        <v>8777</v>
      </c>
      <c r="X1077" s="78" t="s">
        <v>117</v>
      </c>
      <c r="Y1077" s="78" t="s">
        <v>117</v>
      </c>
      <c r="Z1077" s="78" t="s">
        <v>117</v>
      </c>
      <c r="AA1077" s="78" t="s">
        <v>121</v>
      </c>
      <c r="AB1077" s="78">
        <v>7.0</v>
      </c>
      <c r="AC1077" s="78" t="s">
        <v>121</v>
      </c>
      <c r="AD1077" s="78" t="s">
        <v>1898</v>
      </c>
      <c r="AE1077" s="78" t="s">
        <v>117</v>
      </c>
      <c r="AF1077" s="78" t="s">
        <v>8778</v>
      </c>
      <c r="AG1077" s="78" t="s">
        <v>117</v>
      </c>
      <c r="AH1077" s="78"/>
      <c r="AI1077" s="78" t="s">
        <v>117</v>
      </c>
      <c r="AJ1077" s="78" t="s">
        <v>121</v>
      </c>
      <c r="AK1077" s="78" t="s">
        <v>121</v>
      </c>
      <c r="AL1077" s="78" t="s">
        <v>122</v>
      </c>
      <c r="AM1077" s="78" t="s">
        <v>138</v>
      </c>
      <c r="AN1077" s="78" t="s">
        <v>117</v>
      </c>
      <c r="AO1077" s="78" t="s">
        <v>23</v>
      </c>
      <c r="AP1077" s="79"/>
      <c r="AQ1077" s="78"/>
      <c r="AR1077" s="78"/>
      <c r="AS1077" s="78"/>
      <c r="AT1077" s="78" t="s">
        <v>117</v>
      </c>
      <c r="AU1077" s="78"/>
      <c r="AV1077" s="78" t="s">
        <v>117</v>
      </c>
      <c r="AW1077" s="78"/>
      <c r="AX1077" s="79"/>
      <c r="AY1077" s="79"/>
      <c r="AZ1077" s="79"/>
      <c r="BA1077" s="79"/>
      <c r="BB1077" s="79"/>
      <c r="BC1077" s="80"/>
    </row>
    <row r="1078" ht="15.75" customHeight="1">
      <c r="A1078" s="46" t="s">
        <v>8779</v>
      </c>
      <c r="B1078" s="78"/>
      <c r="C1078" s="78">
        <v>36.0</v>
      </c>
      <c r="D1078" s="78" t="s">
        <v>2994</v>
      </c>
      <c r="E1078" s="78" t="s">
        <v>8780</v>
      </c>
      <c r="F1078" s="78" t="str">
        <f t="shared" si="3"/>
        <v>Sinazo Mveli</v>
      </c>
      <c r="G1078" s="78" t="s">
        <v>1849</v>
      </c>
      <c r="H1078" s="78" t="s">
        <v>8781</v>
      </c>
      <c r="I1078" s="78" t="s">
        <v>111</v>
      </c>
      <c r="J1078" s="81">
        <v>39417.0</v>
      </c>
      <c r="K1078" s="46" t="s">
        <v>8782</v>
      </c>
      <c r="L1078" s="78" t="s">
        <v>149</v>
      </c>
      <c r="M1078" s="78" t="s">
        <v>150</v>
      </c>
      <c r="N1078" s="78" t="s">
        <v>3</v>
      </c>
      <c r="O1078" s="78" t="s">
        <v>566</v>
      </c>
      <c r="P1078" s="78"/>
      <c r="Q1078" s="78" t="s">
        <v>50</v>
      </c>
      <c r="R1078" s="78" t="s">
        <v>121</v>
      </c>
      <c r="S1078" s="46"/>
      <c r="T1078" s="46" t="s">
        <v>8783</v>
      </c>
      <c r="U1078" s="46" t="s">
        <v>8783</v>
      </c>
      <c r="V1078" s="46" t="s">
        <v>8784</v>
      </c>
      <c r="W1078" s="78" t="s">
        <v>8785</v>
      </c>
      <c r="X1078" s="78" t="s">
        <v>117</v>
      </c>
      <c r="Y1078" s="78" t="s">
        <v>117</v>
      </c>
      <c r="Z1078" s="78" t="s">
        <v>117</v>
      </c>
      <c r="AA1078" s="78" t="s">
        <v>121</v>
      </c>
      <c r="AB1078" s="78">
        <v>2.0</v>
      </c>
      <c r="AC1078" s="78" t="s">
        <v>117</v>
      </c>
      <c r="AD1078" s="78" t="s">
        <v>8786</v>
      </c>
      <c r="AE1078" s="78" t="s">
        <v>121</v>
      </c>
      <c r="AF1078" s="78" t="s">
        <v>1898</v>
      </c>
      <c r="AG1078" s="78" t="s">
        <v>121</v>
      </c>
      <c r="AH1078" s="78"/>
      <c r="AI1078" s="78" t="s">
        <v>117</v>
      </c>
      <c r="AJ1078" s="78" t="s">
        <v>117</v>
      </c>
      <c r="AK1078" s="78" t="s">
        <v>121</v>
      </c>
      <c r="AL1078" s="78" t="s">
        <v>122</v>
      </c>
      <c r="AM1078" s="78" t="s">
        <v>221</v>
      </c>
      <c r="AN1078" s="78" t="s">
        <v>117</v>
      </c>
      <c r="AO1078" s="78" t="s">
        <v>8787</v>
      </c>
      <c r="AP1078" s="79"/>
      <c r="AQ1078" s="78"/>
      <c r="AR1078" s="78"/>
      <c r="AS1078" s="78"/>
      <c r="AT1078" s="78" t="s">
        <v>117</v>
      </c>
      <c r="AU1078" s="78"/>
      <c r="AV1078" s="78" t="s">
        <v>117</v>
      </c>
      <c r="AW1078" s="78"/>
      <c r="AX1078" s="79"/>
      <c r="AY1078" s="79"/>
      <c r="AZ1078" s="79"/>
      <c r="BA1078" s="79"/>
      <c r="BB1078" s="79"/>
      <c r="BC1078" s="80"/>
    </row>
    <row r="1079" ht="15.75" customHeight="1">
      <c r="A1079" s="46" t="s">
        <v>8788</v>
      </c>
      <c r="B1079" s="78"/>
      <c r="C1079" s="78">
        <v>36.0</v>
      </c>
      <c r="D1079" s="78" t="s">
        <v>2150</v>
      </c>
      <c r="E1079" s="78" t="s">
        <v>8789</v>
      </c>
      <c r="F1079" s="78" t="str">
        <f t="shared" si="3"/>
        <v>Mbalentle Mzilikazi</v>
      </c>
      <c r="G1079" s="78" t="s">
        <v>1849</v>
      </c>
      <c r="H1079" s="78" t="s">
        <v>8790</v>
      </c>
      <c r="I1079" s="78" t="s">
        <v>111</v>
      </c>
      <c r="J1079" s="78" t="s">
        <v>4181</v>
      </c>
      <c r="K1079" s="46" t="s">
        <v>8791</v>
      </c>
      <c r="L1079" s="78" t="s">
        <v>149</v>
      </c>
      <c r="M1079" s="78" t="s">
        <v>150</v>
      </c>
      <c r="N1079" s="78" t="s">
        <v>3</v>
      </c>
      <c r="O1079" s="78" t="s">
        <v>1440</v>
      </c>
      <c r="P1079" s="78"/>
      <c r="Q1079" s="78" t="s">
        <v>50</v>
      </c>
      <c r="R1079" s="78" t="s">
        <v>121</v>
      </c>
      <c r="S1079" s="46"/>
      <c r="T1079" s="46" t="s">
        <v>8792</v>
      </c>
      <c r="U1079" s="46" t="s">
        <v>8792</v>
      </c>
      <c r="V1079" s="46" t="s">
        <v>8792</v>
      </c>
      <c r="W1079" s="78" t="s">
        <v>8793</v>
      </c>
      <c r="X1079" s="78" t="s">
        <v>117</v>
      </c>
      <c r="Y1079" s="78" t="s">
        <v>121</v>
      </c>
      <c r="Z1079" s="78" t="s">
        <v>117</v>
      </c>
      <c r="AA1079" s="78" t="s">
        <v>121</v>
      </c>
      <c r="AB1079" s="78">
        <v>12.0</v>
      </c>
      <c r="AC1079" s="78" t="s">
        <v>121</v>
      </c>
      <c r="AD1079" s="78" t="s">
        <v>1898</v>
      </c>
      <c r="AE1079" s="78" t="s">
        <v>121</v>
      </c>
      <c r="AF1079" s="78"/>
      <c r="AG1079" s="78" t="s">
        <v>121</v>
      </c>
      <c r="AH1079" s="78"/>
      <c r="AI1079" s="78" t="s">
        <v>121</v>
      </c>
      <c r="AJ1079" s="78" t="s">
        <v>121</v>
      </c>
      <c r="AK1079" s="78" t="s">
        <v>117</v>
      </c>
      <c r="AL1079" s="78" t="s">
        <v>137</v>
      </c>
      <c r="AM1079" s="78" t="s">
        <v>138</v>
      </c>
      <c r="AN1079" s="78" t="s">
        <v>117</v>
      </c>
      <c r="AO1079" s="78" t="s">
        <v>8794</v>
      </c>
      <c r="AP1079" s="79"/>
      <c r="AQ1079" s="78"/>
      <c r="AR1079" s="78"/>
      <c r="AS1079" s="78"/>
      <c r="AT1079" s="78" t="s">
        <v>117</v>
      </c>
      <c r="AU1079" s="78"/>
      <c r="AV1079" s="78" t="s">
        <v>117</v>
      </c>
      <c r="AW1079" s="78"/>
      <c r="AX1079" s="79"/>
      <c r="AY1079" s="79"/>
      <c r="AZ1079" s="79"/>
      <c r="BA1079" s="79"/>
      <c r="BB1079" s="79"/>
      <c r="BC1079" s="80"/>
    </row>
    <row r="1080" ht="15.75" customHeight="1">
      <c r="A1080" s="46" t="s">
        <v>8795</v>
      </c>
      <c r="B1080" s="78"/>
      <c r="C1080" s="78">
        <v>38.0</v>
      </c>
      <c r="D1080" s="78" t="s">
        <v>8796</v>
      </c>
      <c r="E1080" s="78" t="s">
        <v>8797</v>
      </c>
      <c r="F1080" s="78" t="str">
        <f t="shared" si="3"/>
        <v>Sinathi Ndingane</v>
      </c>
      <c r="G1080" s="78" t="s">
        <v>1849</v>
      </c>
      <c r="H1080" s="78" t="s">
        <v>8798</v>
      </c>
      <c r="I1080" s="78" t="s">
        <v>163</v>
      </c>
      <c r="J1080" s="81">
        <v>39123.0</v>
      </c>
      <c r="K1080" s="46" t="s">
        <v>8799</v>
      </c>
      <c r="L1080" s="78" t="s">
        <v>149</v>
      </c>
      <c r="M1080" s="78" t="s">
        <v>150</v>
      </c>
      <c r="N1080" s="78" t="s">
        <v>3</v>
      </c>
      <c r="O1080" s="78" t="s">
        <v>400</v>
      </c>
      <c r="P1080" s="78"/>
      <c r="Q1080" s="78" t="s">
        <v>50</v>
      </c>
      <c r="R1080" s="78" t="s">
        <v>121</v>
      </c>
      <c r="S1080" s="46"/>
      <c r="T1080" s="46" t="s">
        <v>8800</v>
      </c>
      <c r="U1080" s="46" t="s">
        <v>8800</v>
      </c>
      <c r="V1080" s="46" t="s">
        <v>8801</v>
      </c>
      <c r="W1080" s="78" t="s">
        <v>8802</v>
      </c>
      <c r="X1080" s="78" t="s">
        <v>117</v>
      </c>
      <c r="Y1080" s="78" t="s">
        <v>117</v>
      </c>
      <c r="Z1080" s="78" t="s">
        <v>121</v>
      </c>
      <c r="AA1080" s="78" t="s">
        <v>117</v>
      </c>
      <c r="AB1080" s="78">
        <v>7.0</v>
      </c>
      <c r="AC1080" s="78" t="s">
        <v>121</v>
      </c>
      <c r="AD1080" s="78" t="s">
        <v>1898</v>
      </c>
      <c r="AE1080" s="78" t="s">
        <v>117</v>
      </c>
      <c r="AF1080" s="78" t="s">
        <v>8803</v>
      </c>
      <c r="AG1080" s="78" t="s">
        <v>121</v>
      </c>
      <c r="AH1080" s="78"/>
      <c r="AI1080" s="78" t="s">
        <v>121</v>
      </c>
      <c r="AJ1080" s="78" t="s">
        <v>117</v>
      </c>
      <c r="AK1080" s="78" t="s">
        <v>121</v>
      </c>
      <c r="AL1080" s="78" t="s">
        <v>122</v>
      </c>
      <c r="AM1080" s="78" t="s">
        <v>138</v>
      </c>
      <c r="AN1080" s="78" t="s">
        <v>121</v>
      </c>
      <c r="AO1080" s="79"/>
      <c r="AP1080" s="79"/>
      <c r="AQ1080" s="78"/>
      <c r="AR1080" s="78"/>
      <c r="AS1080" s="78"/>
      <c r="AT1080" s="78" t="s">
        <v>117</v>
      </c>
      <c r="AU1080" s="78"/>
      <c r="AV1080" s="78" t="s">
        <v>117</v>
      </c>
      <c r="AW1080" s="78"/>
      <c r="AX1080" s="79"/>
      <c r="AY1080" s="79"/>
      <c r="AZ1080" s="79"/>
      <c r="BA1080" s="79"/>
      <c r="BB1080" s="79"/>
      <c r="BC1080" s="80"/>
    </row>
    <row r="1081" ht="15.75" customHeight="1">
      <c r="A1081" s="46" t="s">
        <v>8804</v>
      </c>
      <c r="B1081" s="78"/>
      <c r="C1081" s="78">
        <v>38.0</v>
      </c>
      <c r="D1081" s="78" t="s">
        <v>8805</v>
      </c>
      <c r="E1081" s="78" t="s">
        <v>8806</v>
      </c>
      <c r="F1081" s="78" t="str">
        <f t="shared" si="3"/>
        <v>Aphiwe Ndlovu</v>
      </c>
      <c r="G1081" s="78" t="s">
        <v>1849</v>
      </c>
      <c r="H1081" s="78" t="s">
        <v>8807</v>
      </c>
      <c r="I1081" s="78" t="s">
        <v>163</v>
      </c>
      <c r="J1081" s="78" t="s">
        <v>8808</v>
      </c>
      <c r="K1081" s="46" t="s">
        <v>8809</v>
      </c>
      <c r="L1081" s="78" t="s">
        <v>149</v>
      </c>
      <c r="M1081" s="78" t="s">
        <v>150</v>
      </c>
      <c r="N1081" s="78" t="s">
        <v>3</v>
      </c>
      <c r="O1081" s="78" t="s">
        <v>400</v>
      </c>
      <c r="P1081" s="78"/>
      <c r="Q1081" s="78" t="s">
        <v>50</v>
      </c>
      <c r="R1081" s="78" t="s">
        <v>121</v>
      </c>
      <c r="S1081" s="46"/>
      <c r="T1081" s="46" t="s">
        <v>8810</v>
      </c>
      <c r="U1081" s="46" t="s">
        <v>8810</v>
      </c>
      <c r="V1081" s="46" t="s">
        <v>8811</v>
      </c>
      <c r="W1081" s="78" t="s">
        <v>8812</v>
      </c>
      <c r="X1081" s="78" t="s">
        <v>117</v>
      </c>
      <c r="Y1081" s="78" t="s">
        <v>117</v>
      </c>
      <c r="Z1081" s="78" t="s">
        <v>121</v>
      </c>
      <c r="AA1081" s="78" t="s">
        <v>117</v>
      </c>
      <c r="AB1081" s="78">
        <v>4.0</v>
      </c>
      <c r="AC1081" s="78" t="s">
        <v>117</v>
      </c>
      <c r="AD1081" s="78" t="s">
        <v>512</v>
      </c>
      <c r="AE1081" s="78" t="s">
        <v>117</v>
      </c>
      <c r="AF1081" s="78"/>
      <c r="AG1081" s="78" t="s">
        <v>121</v>
      </c>
      <c r="AH1081" s="78"/>
      <c r="AI1081" s="78" t="s">
        <v>117</v>
      </c>
      <c r="AJ1081" s="78" t="s">
        <v>121</v>
      </c>
      <c r="AK1081" s="78" t="s">
        <v>117</v>
      </c>
      <c r="AL1081" s="78" t="s">
        <v>137</v>
      </c>
      <c r="AM1081" s="78" t="s">
        <v>354</v>
      </c>
      <c r="AN1081" s="78" t="s">
        <v>117</v>
      </c>
      <c r="AO1081" s="78" t="s">
        <v>23</v>
      </c>
      <c r="AP1081" s="79"/>
      <c r="AQ1081" s="78"/>
      <c r="AR1081" s="78"/>
      <c r="AS1081" s="78"/>
      <c r="AT1081" s="78" t="s">
        <v>117</v>
      </c>
      <c r="AU1081" s="78"/>
      <c r="AV1081" s="78" t="s">
        <v>117</v>
      </c>
      <c r="AW1081" s="78"/>
      <c r="AX1081" s="79"/>
      <c r="AY1081" s="79"/>
      <c r="AZ1081" s="79"/>
      <c r="BA1081" s="79"/>
      <c r="BB1081" s="79"/>
      <c r="BC1081" s="80"/>
    </row>
    <row r="1082" ht="15.75" customHeight="1">
      <c r="A1082" s="46" t="s">
        <v>8813</v>
      </c>
      <c r="B1082" s="78"/>
      <c r="C1082" s="78">
        <v>37.0</v>
      </c>
      <c r="D1082" s="78" t="s">
        <v>915</v>
      </c>
      <c r="E1082" s="78" t="s">
        <v>8806</v>
      </c>
      <c r="F1082" s="78" t="str">
        <f t="shared" si="3"/>
        <v>Bongani Ndlovu</v>
      </c>
      <c r="G1082" s="78" t="s">
        <v>1849</v>
      </c>
      <c r="H1082" s="78" t="s">
        <v>8814</v>
      </c>
      <c r="I1082" s="78" t="s">
        <v>163</v>
      </c>
      <c r="J1082" s="81">
        <v>39122.0</v>
      </c>
      <c r="K1082" s="46" t="s">
        <v>8815</v>
      </c>
      <c r="L1082" s="78" t="s">
        <v>149</v>
      </c>
      <c r="M1082" s="78" t="s">
        <v>150</v>
      </c>
      <c r="N1082" s="78" t="s">
        <v>3</v>
      </c>
      <c r="O1082" s="78" t="s">
        <v>175</v>
      </c>
      <c r="P1082" s="78"/>
      <c r="Q1082" s="78" t="s">
        <v>50</v>
      </c>
      <c r="R1082" s="78" t="s">
        <v>121</v>
      </c>
      <c r="S1082" s="46"/>
      <c r="T1082" s="46" t="s">
        <v>8816</v>
      </c>
      <c r="U1082" s="46" t="s">
        <v>8816</v>
      </c>
      <c r="V1082" s="46" t="s">
        <v>8817</v>
      </c>
      <c r="W1082" s="78" t="s">
        <v>8818</v>
      </c>
      <c r="X1082" s="78" t="s">
        <v>117</v>
      </c>
      <c r="Y1082" s="78"/>
      <c r="Z1082" s="78" t="s">
        <v>117</v>
      </c>
      <c r="AA1082" s="78"/>
      <c r="AB1082" s="78">
        <v>6.0</v>
      </c>
      <c r="AC1082" s="78" t="s">
        <v>117</v>
      </c>
      <c r="AD1082" s="78" t="s">
        <v>8819</v>
      </c>
      <c r="AE1082" s="78"/>
      <c r="AF1082" s="78"/>
      <c r="AG1082" s="78" t="s">
        <v>121</v>
      </c>
      <c r="AH1082" s="78"/>
      <c r="AI1082" s="78" t="s">
        <v>117</v>
      </c>
      <c r="AJ1082" s="78"/>
      <c r="AK1082" s="78" t="s">
        <v>121</v>
      </c>
      <c r="AL1082" s="78" t="s">
        <v>122</v>
      </c>
      <c r="AM1082" s="78" t="s">
        <v>354</v>
      </c>
      <c r="AN1082" s="78" t="s">
        <v>121</v>
      </c>
      <c r="AO1082" s="79"/>
      <c r="AP1082" s="79"/>
      <c r="AQ1082" s="78"/>
      <c r="AR1082" s="78"/>
      <c r="AS1082" s="78"/>
      <c r="AT1082" s="78" t="s">
        <v>117</v>
      </c>
      <c r="AU1082" s="78"/>
      <c r="AV1082" s="78" t="s">
        <v>117</v>
      </c>
      <c r="AW1082" s="78"/>
      <c r="AX1082" s="79"/>
      <c r="AY1082" s="79"/>
      <c r="AZ1082" s="79"/>
      <c r="BA1082" s="79"/>
      <c r="BB1082" s="79"/>
      <c r="BC1082" s="80"/>
    </row>
    <row r="1083" ht="15.75" customHeight="1">
      <c r="A1083" s="46" t="s">
        <v>8820</v>
      </c>
      <c r="B1083" s="78"/>
      <c r="C1083" s="78">
        <v>40.0</v>
      </c>
      <c r="D1083" s="78" t="s">
        <v>1214</v>
      </c>
      <c r="E1083" s="78" t="s">
        <v>8821</v>
      </c>
      <c r="F1083" s="78" t="str">
        <f t="shared" si="3"/>
        <v>Ibanathi Nelani</v>
      </c>
      <c r="G1083" s="78" t="s">
        <v>1849</v>
      </c>
      <c r="H1083" s="78" t="s">
        <v>8822</v>
      </c>
      <c r="I1083" s="78" t="s">
        <v>111</v>
      </c>
      <c r="J1083" s="78" t="s">
        <v>8823</v>
      </c>
      <c r="K1083" s="46" t="s">
        <v>8824</v>
      </c>
      <c r="L1083" s="78" t="s">
        <v>149</v>
      </c>
      <c r="M1083" s="78" t="s">
        <v>150</v>
      </c>
      <c r="N1083" s="78" t="s">
        <v>3</v>
      </c>
      <c r="O1083" s="78" t="s">
        <v>230</v>
      </c>
      <c r="P1083" s="78"/>
      <c r="Q1083" s="78" t="s">
        <v>50</v>
      </c>
      <c r="R1083" s="78" t="s">
        <v>121</v>
      </c>
      <c r="S1083" s="46"/>
      <c r="T1083" s="46" t="s">
        <v>8825</v>
      </c>
      <c r="U1083" s="46" t="s">
        <v>8825</v>
      </c>
      <c r="V1083" s="46" t="s">
        <v>8826</v>
      </c>
      <c r="W1083" s="78" t="s">
        <v>8827</v>
      </c>
      <c r="X1083" s="78" t="s">
        <v>121</v>
      </c>
      <c r="Y1083" s="78" t="s">
        <v>121</v>
      </c>
      <c r="Z1083" s="78" t="s">
        <v>121</v>
      </c>
      <c r="AA1083" s="78" t="s">
        <v>121</v>
      </c>
      <c r="AB1083" s="78">
        <v>4.0</v>
      </c>
      <c r="AC1083" s="78" t="s">
        <v>121</v>
      </c>
      <c r="AD1083" s="78" t="s">
        <v>1898</v>
      </c>
      <c r="AE1083" s="78" t="s">
        <v>121</v>
      </c>
      <c r="AF1083" s="78" t="s">
        <v>1898</v>
      </c>
      <c r="AG1083" s="78" t="s">
        <v>121</v>
      </c>
      <c r="AH1083" s="78"/>
      <c r="AI1083" s="78" t="s">
        <v>121</v>
      </c>
      <c r="AJ1083" s="78" t="s">
        <v>121</v>
      </c>
      <c r="AK1083" s="78" t="s">
        <v>121</v>
      </c>
      <c r="AL1083" s="78" t="s">
        <v>137</v>
      </c>
      <c r="AM1083" s="78" t="s">
        <v>138</v>
      </c>
      <c r="AN1083" s="78" t="s">
        <v>121</v>
      </c>
      <c r="AO1083" s="79"/>
      <c r="AP1083" s="79"/>
      <c r="AQ1083" s="78"/>
      <c r="AR1083" s="78"/>
      <c r="AS1083" s="78"/>
      <c r="AT1083" s="78" t="s">
        <v>117</v>
      </c>
      <c r="AU1083" s="78"/>
      <c r="AV1083" s="78" t="s">
        <v>117</v>
      </c>
      <c r="AW1083" s="78"/>
      <c r="AX1083" s="79"/>
      <c r="AY1083" s="79"/>
      <c r="AZ1083" s="79"/>
      <c r="BA1083" s="79"/>
      <c r="BB1083" s="79"/>
      <c r="BC1083" s="80"/>
    </row>
    <row r="1084" ht="15.75" customHeight="1">
      <c r="A1084" s="46" t="s">
        <v>8828</v>
      </c>
      <c r="B1084" s="78"/>
      <c r="C1084" s="78">
        <v>35.0</v>
      </c>
      <c r="D1084" s="78" t="s">
        <v>8829</v>
      </c>
      <c r="E1084" s="78" t="s">
        <v>8830</v>
      </c>
      <c r="F1084" s="78" t="str">
        <f t="shared" si="3"/>
        <v>Awethu Ngcongolo</v>
      </c>
      <c r="G1084" s="78" t="s">
        <v>1849</v>
      </c>
      <c r="H1084" s="78" t="s">
        <v>8831</v>
      </c>
      <c r="I1084" s="78" t="s">
        <v>111</v>
      </c>
      <c r="J1084" s="78" t="s">
        <v>361</v>
      </c>
      <c r="K1084" s="46" t="s">
        <v>8832</v>
      </c>
      <c r="L1084" s="78" t="s">
        <v>149</v>
      </c>
      <c r="M1084" s="78" t="s">
        <v>150</v>
      </c>
      <c r="N1084" s="78" t="s">
        <v>3</v>
      </c>
      <c r="O1084" s="78" t="s">
        <v>400</v>
      </c>
      <c r="P1084" s="78"/>
      <c r="Q1084" s="78" t="s">
        <v>50</v>
      </c>
      <c r="R1084" s="78" t="s">
        <v>121</v>
      </c>
      <c r="S1084" s="46"/>
      <c r="T1084" s="46" t="s">
        <v>8833</v>
      </c>
      <c r="U1084" s="46" t="s">
        <v>8833</v>
      </c>
      <c r="V1084" s="46" t="s">
        <v>8834</v>
      </c>
      <c r="W1084" s="78" t="s">
        <v>8835</v>
      </c>
      <c r="X1084" s="78" t="s">
        <v>117</v>
      </c>
      <c r="Y1084" s="78" t="s">
        <v>117</v>
      </c>
      <c r="Z1084" s="78" t="s">
        <v>117</v>
      </c>
      <c r="AA1084" s="78" t="s">
        <v>121</v>
      </c>
      <c r="AB1084" s="78">
        <v>8.0</v>
      </c>
      <c r="AC1084" s="78" t="s">
        <v>121</v>
      </c>
      <c r="AD1084" s="78" t="s">
        <v>1898</v>
      </c>
      <c r="AE1084" s="78" t="s">
        <v>121</v>
      </c>
      <c r="AF1084" s="78"/>
      <c r="AG1084" s="78" t="s">
        <v>121</v>
      </c>
      <c r="AH1084" s="78"/>
      <c r="AI1084" s="78" t="s">
        <v>117</v>
      </c>
      <c r="AJ1084" s="78" t="s">
        <v>121</v>
      </c>
      <c r="AK1084" s="78" t="s">
        <v>121</v>
      </c>
      <c r="AL1084" s="78" t="s">
        <v>122</v>
      </c>
      <c r="AM1084" s="78" t="s">
        <v>221</v>
      </c>
      <c r="AN1084" s="78" t="s">
        <v>117</v>
      </c>
      <c r="AO1084" s="78" t="s">
        <v>8836</v>
      </c>
      <c r="AP1084" s="79"/>
      <c r="AQ1084" s="78"/>
      <c r="AR1084" s="78"/>
      <c r="AS1084" s="78"/>
      <c r="AT1084" s="78" t="s">
        <v>117</v>
      </c>
      <c r="AU1084" s="78"/>
      <c r="AV1084" s="78" t="s">
        <v>117</v>
      </c>
      <c r="AW1084" s="78"/>
      <c r="AX1084" s="79"/>
      <c r="AY1084" s="79"/>
      <c r="AZ1084" s="79"/>
      <c r="BA1084" s="79"/>
      <c r="BB1084" s="79"/>
      <c r="BC1084" s="80"/>
    </row>
    <row r="1085" ht="15.75" customHeight="1">
      <c r="A1085" s="46" t="s">
        <v>8837</v>
      </c>
      <c r="B1085" s="78"/>
      <c r="C1085" s="78">
        <v>35.0</v>
      </c>
      <c r="D1085" s="78" t="s">
        <v>2150</v>
      </c>
      <c r="E1085" s="78" t="s">
        <v>8838</v>
      </c>
      <c r="F1085" s="78" t="str">
        <f t="shared" si="3"/>
        <v>Mbalentle Ngcotsholo</v>
      </c>
      <c r="G1085" s="78" t="s">
        <v>1849</v>
      </c>
      <c r="H1085" s="78" t="s">
        <v>8839</v>
      </c>
      <c r="I1085" s="78" t="s">
        <v>111</v>
      </c>
      <c r="J1085" s="78" t="s">
        <v>3213</v>
      </c>
      <c r="K1085" s="46" t="s">
        <v>8840</v>
      </c>
      <c r="L1085" s="78" t="s">
        <v>149</v>
      </c>
      <c r="M1085" s="78" t="s">
        <v>150</v>
      </c>
      <c r="N1085" s="78" t="s">
        <v>3</v>
      </c>
      <c r="O1085" s="78" t="s">
        <v>175</v>
      </c>
      <c r="P1085" s="78"/>
      <c r="Q1085" s="78" t="s">
        <v>50</v>
      </c>
      <c r="R1085" s="78" t="s">
        <v>121</v>
      </c>
      <c r="S1085" s="46"/>
      <c r="T1085" s="46" t="s">
        <v>8841</v>
      </c>
      <c r="U1085" s="46" t="s">
        <v>8841</v>
      </c>
      <c r="V1085" s="46" t="s">
        <v>8842</v>
      </c>
      <c r="W1085" s="78" t="s">
        <v>8843</v>
      </c>
      <c r="X1085" s="78" t="s">
        <v>117</v>
      </c>
      <c r="Y1085" s="78" t="s">
        <v>117</v>
      </c>
      <c r="Z1085" s="78" t="s">
        <v>117</v>
      </c>
      <c r="AA1085" s="78" t="s">
        <v>121</v>
      </c>
      <c r="AB1085" s="78">
        <v>9.0</v>
      </c>
      <c r="AC1085" s="78" t="s">
        <v>121</v>
      </c>
      <c r="AD1085" s="78" t="s">
        <v>1898</v>
      </c>
      <c r="AE1085" s="78" t="s">
        <v>121</v>
      </c>
      <c r="AF1085" s="78" t="s">
        <v>1898</v>
      </c>
      <c r="AG1085" s="78" t="s">
        <v>121</v>
      </c>
      <c r="AH1085" s="78"/>
      <c r="AI1085" s="78" t="s">
        <v>117</v>
      </c>
      <c r="AJ1085" s="78" t="s">
        <v>121</v>
      </c>
      <c r="AK1085" s="78" t="s">
        <v>117</v>
      </c>
      <c r="AL1085" s="78" t="s">
        <v>137</v>
      </c>
      <c r="AM1085" s="78" t="s">
        <v>221</v>
      </c>
      <c r="AN1085" s="78" t="s">
        <v>117</v>
      </c>
      <c r="AO1085" s="78" t="s">
        <v>7846</v>
      </c>
      <c r="AP1085" s="79"/>
      <c r="AQ1085" s="78"/>
      <c r="AR1085" s="78"/>
      <c r="AS1085" s="78"/>
      <c r="AT1085" s="78" t="s">
        <v>117</v>
      </c>
      <c r="AU1085" s="78"/>
      <c r="AV1085" s="78" t="s">
        <v>117</v>
      </c>
      <c r="AW1085" s="78"/>
      <c r="AX1085" s="79"/>
      <c r="AY1085" s="79"/>
      <c r="AZ1085" s="79"/>
      <c r="BA1085" s="79"/>
      <c r="BB1085" s="79"/>
      <c r="BC1085" s="80"/>
    </row>
    <row r="1086" ht="15.75" customHeight="1">
      <c r="A1086" s="46" t="s">
        <v>8844</v>
      </c>
      <c r="B1086" s="78"/>
      <c r="C1086" s="78">
        <v>36.0</v>
      </c>
      <c r="D1086" s="78" t="s">
        <v>3046</v>
      </c>
      <c r="E1086" s="78" t="s">
        <v>8845</v>
      </c>
      <c r="F1086" s="78" t="str">
        <f t="shared" si="3"/>
        <v>Sinovuyo Ngqobololo</v>
      </c>
      <c r="G1086" s="78" t="s">
        <v>1849</v>
      </c>
      <c r="H1086" s="78" t="s">
        <v>8846</v>
      </c>
      <c r="I1086" s="78" t="s">
        <v>111</v>
      </c>
      <c r="J1086" s="78" t="s">
        <v>6666</v>
      </c>
      <c r="K1086" s="46" t="s">
        <v>8847</v>
      </c>
      <c r="L1086" s="78" t="s">
        <v>149</v>
      </c>
      <c r="M1086" s="78" t="s">
        <v>150</v>
      </c>
      <c r="N1086" s="78" t="s">
        <v>3</v>
      </c>
      <c r="O1086" s="78" t="s">
        <v>400</v>
      </c>
      <c r="P1086" s="78"/>
      <c r="Q1086" s="78" t="s">
        <v>50</v>
      </c>
      <c r="R1086" s="78" t="s">
        <v>121</v>
      </c>
      <c r="S1086" s="46"/>
      <c r="T1086" s="46" t="s">
        <v>8848</v>
      </c>
      <c r="U1086" s="46" t="s">
        <v>8849</v>
      </c>
      <c r="V1086" s="46" t="s">
        <v>8850</v>
      </c>
      <c r="W1086" s="78" t="s">
        <v>8851</v>
      </c>
      <c r="X1086" s="78" t="s">
        <v>117</v>
      </c>
      <c r="Y1086" s="78" t="s">
        <v>117</v>
      </c>
      <c r="Z1086" s="78" t="s">
        <v>117</v>
      </c>
      <c r="AA1086" s="78" t="s">
        <v>121</v>
      </c>
      <c r="AB1086" s="78">
        <v>4.0</v>
      </c>
      <c r="AC1086" s="78" t="s">
        <v>117</v>
      </c>
      <c r="AD1086" s="78" t="s">
        <v>8852</v>
      </c>
      <c r="AE1086" s="78" t="s">
        <v>121</v>
      </c>
      <c r="AF1086" s="78" t="s">
        <v>1898</v>
      </c>
      <c r="AG1086" s="78" t="s">
        <v>121</v>
      </c>
      <c r="AH1086" s="78"/>
      <c r="AI1086" s="78" t="s">
        <v>117</v>
      </c>
      <c r="AJ1086" s="78" t="s">
        <v>121</v>
      </c>
      <c r="AK1086" s="78" t="s">
        <v>121</v>
      </c>
      <c r="AL1086" s="78" t="s">
        <v>122</v>
      </c>
      <c r="AM1086" s="78" t="s">
        <v>221</v>
      </c>
      <c r="AN1086" s="78" t="s">
        <v>117</v>
      </c>
      <c r="AO1086" s="78" t="s">
        <v>23</v>
      </c>
      <c r="AP1086" s="79"/>
      <c r="AQ1086" s="78"/>
      <c r="AR1086" s="78"/>
      <c r="AS1086" s="78"/>
      <c r="AT1086" s="78" t="s">
        <v>117</v>
      </c>
      <c r="AU1086" s="78"/>
      <c r="AV1086" s="78" t="s">
        <v>117</v>
      </c>
      <c r="AW1086" s="78"/>
      <c r="AX1086" s="79"/>
      <c r="AY1086" s="79"/>
      <c r="AZ1086" s="79"/>
      <c r="BA1086" s="79"/>
      <c r="BB1086" s="79"/>
      <c r="BC1086" s="80"/>
    </row>
    <row r="1087" ht="15.75" customHeight="1">
      <c r="A1087" s="46" t="s">
        <v>8853</v>
      </c>
      <c r="B1087" s="78"/>
      <c r="C1087" s="78">
        <v>38.0</v>
      </c>
      <c r="D1087" s="78" t="s">
        <v>8854</v>
      </c>
      <c r="E1087" s="78" t="s">
        <v>8855</v>
      </c>
      <c r="F1087" s="78" t="str">
        <f t="shared" si="3"/>
        <v>Luluto Thulisa Nkopo</v>
      </c>
      <c r="G1087" s="78" t="s">
        <v>1849</v>
      </c>
      <c r="H1087" s="78" t="s">
        <v>8856</v>
      </c>
      <c r="I1087" s="78" t="s">
        <v>163</v>
      </c>
      <c r="J1087" s="81">
        <v>39055.0</v>
      </c>
      <c r="K1087" s="46" t="s">
        <v>8857</v>
      </c>
      <c r="L1087" s="78" t="s">
        <v>149</v>
      </c>
      <c r="M1087" s="78" t="s">
        <v>150</v>
      </c>
      <c r="N1087" s="78" t="s">
        <v>3</v>
      </c>
      <c r="O1087" s="78" t="s">
        <v>175</v>
      </c>
      <c r="P1087" s="78"/>
      <c r="Q1087" s="78" t="s">
        <v>50</v>
      </c>
      <c r="R1087" s="78" t="s">
        <v>121</v>
      </c>
      <c r="S1087" s="46"/>
      <c r="T1087" s="46" t="s">
        <v>8858</v>
      </c>
      <c r="U1087" s="46" t="s">
        <v>8859</v>
      </c>
      <c r="V1087" s="46" t="s">
        <v>8860</v>
      </c>
      <c r="W1087" s="78" t="s">
        <v>8861</v>
      </c>
      <c r="X1087" s="78" t="s">
        <v>117</v>
      </c>
      <c r="Y1087" s="78" t="s">
        <v>117</v>
      </c>
      <c r="Z1087" s="78" t="s">
        <v>117</v>
      </c>
      <c r="AA1087" s="78" t="s">
        <v>121</v>
      </c>
      <c r="AB1087" s="78">
        <v>6.0</v>
      </c>
      <c r="AC1087" s="78" t="s">
        <v>117</v>
      </c>
      <c r="AD1087" s="78" t="s">
        <v>3307</v>
      </c>
      <c r="AE1087" s="78" t="s">
        <v>121</v>
      </c>
      <c r="AF1087" s="78"/>
      <c r="AG1087" s="78" t="s">
        <v>117</v>
      </c>
      <c r="AH1087" s="78" t="s">
        <v>8862</v>
      </c>
      <c r="AI1087" s="78" t="s">
        <v>117</v>
      </c>
      <c r="AJ1087" s="78" t="s">
        <v>117</v>
      </c>
      <c r="AK1087" s="78" t="s">
        <v>121</v>
      </c>
      <c r="AL1087" s="78" t="s">
        <v>122</v>
      </c>
      <c r="AM1087" s="78" t="s">
        <v>354</v>
      </c>
      <c r="AN1087" s="78" t="s">
        <v>117</v>
      </c>
      <c r="AO1087" s="78" t="s">
        <v>8863</v>
      </c>
      <c r="AP1087" s="79"/>
      <c r="AQ1087" s="78"/>
      <c r="AR1087" s="78"/>
      <c r="AS1087" s="78"/>
      <c r="AT1087" s="78" t="s">
        <v>117</v>
      </c>
      <c r="AU1087" s="78"/>
      <c r="AV1087" s="78" t="s">
        <v>117</v>
      </c>
      <c r="AW1087" s="78"/>
      <c r="AX1087" s="79"/>
      <c r="AY1087" s="79"/>
      <c r="AZ1087" s="79"/>
      <c r="BA1087" s="79"/>
      <c r="BB1087" s="79"/>
      <c r="BC1087" s="80"/>
    </row>
    <row r="1088" ht="15.75" customHeight="1">
      <c r="A1088" s="46" t="s">
        <v>8864</v>
      </c>
      <c r="B1088" s="78"/>
      <c r="C1088" s="78">
        <v>41.0</v>
      </c>
      <c r="D1088" s="78" t="s">
        <v>8865</v>
      </c>
      <c r="E1088" s="78" t="s">
        <v>8866</v>
      </c>
      <c r="F1088" s="78" t="str">
        <f t="shared" si="3"/>
        <v>Kuyasa Nonyukela</v>
      </c>
      <c r="G1088" s="78" t="s">
        <v>1849</v>
      </c>
      <c r="H1088" s="78" t="s">
        <v>8867</v>
      </c>
      <c r="I1088" s="78" t="s">
        <v>111</v>
      </c>
      <c r="J1088" s="81">
        <v>39146.0</v>
      </c>
      <c r="K1088" s="46" t="s">
        <v>8868</v>
      </c>
      <c r="L1088" s="78" t="s">
        <v>149</v>
      </c>
      <c r="M1088" s="78" t="s">
        <v>150</v>
      </c>
      <c r="N1088" s="78" t="s">
        <v>3</v>
      </c>
      <c r="O1088" s="78" t="s">
        <v>175</v>
      </c>
      <c r="P1088" s="78"/>
      <c r="Q1088" s="78" t="s">
        <v>50</v>
      </c>
      <c r="R1088" s="78" t="s">
        <v>121</v>
      </c>
      <c r="S1088" s="46"/>
      <c r="T1088" s="46" t="s">
        <v>8869</v>
      </c>
      <c r="U1088" s="46" t="s">
        <v>8869</v>
      </c>
      <c r="V1088" s="46" t="s">
        <v>8869</v>
      </c>
      <c r="W1088" s="78" t="s">
        <v>8870</v>
      </c>
      <c r="X1088" s="78" t="s">
        <v>117</v>
      </c>
      <c r="Y1088" s="78" t="s">
        <v>117</v>
      </c>
      <c r="Z1088" s="78" t="s">
        <v>117</v>
      </c>
      <c r="AA1088" s="78" t="s">
        <v>121</v>
      </c>
      <c r="AB1088" s="78">
        <v>5.0</v>
      </c>
      <c r="AC1088" s="78" t="s">
        <v>121</v>
      </c>
      <c r="AD1088" s="78" t="s">
        <v>1898</v>
      </c>
      <c r="AE1088" s="78" t="s">
        <v>121</v>
      </c>
      <c r="AF1088" s="78" t="s">
        <v>1898</v>
      </c>
      <c r="AG1088" s="78" t="s">
        <v>121</v>
      </c>
      <c r="AH1088" s="78"/>
      <c r="AI1088" s="78" t="s">
        <v>117</v>
      </c>
      <c r="AJ1088" s="78" t="s">
        <v>121</v>
      </c>
      <c r="AK1088" s="78" t="s">
        <v>117</v>
      </c>
      <c r="AL1088" s="78" t="s">
        <v>137</v>
      </c>
      <c r="AM1088" s="78" t="s">
        <v>221</v>
      </c>
      <c r="AN1088" s="78" t="s">
        <v>117</v>
      </c>
      <c r="AO1088" s="78" t="s">
        <v>8871</v>
      </c>
      <c r="AP1088" s="79"/>
      <c r="AQ1088" s="78"/>
      <c r="AR1088" s="78"/>
      <c r="AS1088" s="78"/>
      <c r="AT1088" s="78" t="s">
        <v>117</v>
      </c>
      <c r="AU1088" s="78"/>
      <c r="AV1088" s="78" t="s">
        <v>117</v>
      </c>
      <c r="AW1088" s="78"/>
      <c r="AX1088" s="79"/>
      <c r="AY1088" s="79"/>
      <c r="AZ1088" s="79"/>
      <c r="BA1088" s="79"/>
      <c r="BB1088" s="79"/>
      <c r="BC1088" s="80"/>
    </row>
    <row r="1089" ht="15.75" customHeight="1">
      <c r="A1089" s="46" t="s">
        <v>8872</v>
      </c>
      <c r="B1089" s="78"/>
      <c r="C1089" s="78">
        <v>37.0</v>
      </c>
      <c r="D1089" s="78" t="s">
        <v>3609</v>
      </c>
      <c r="E1089" s="78" t="s">
        <v>8873</v>
      </c>
      <c r="F1089" s="78" t="str">
        <f t="shared" si="3"/>
        <v>Zintle Nosekeleza</v>
      </c>
      <c r="G1089" s="78" t="s">
        <v>1849</v>
      </c>
      <c r="H1089" s="78" t="s">
        <v>8874</v>
      </c>
      <c r="I1089" s="78" t="s">
        <v>111</v>
      </c>
      <c r="J1089" s="81">
        <v>38938.0</v>
      </c>
      <c r="K1089" s="46" t="s">
        <v>8875</v>
      </c>
      <c r="L1089" s="78" t="s">
        <v>149</v>
      </c>
      <c r="M1089" s="78" t="s">
        <v>150</v>
      </c>
      <c r="N1089" s="78" t="s">
        <v>3</v>
      </c>
      <c r="O1089" s="78" t="s">
        <v>400</v>
      </c>
      <c r="P1089" s="78"/>
      <c r="Q1089" s="78" t="s">
        <v>50</v>
      </c>
      <c r="R1089" s="78" t="s">
        <v>121</v>
      </c>
      <c r="S1089" s="46"/>
      <c r="T1089" s="46"/>
      <c r="U1089" s="46"/>
      <c r="V1089" s="46"/>
      <c r="W1089" s="78"/>
      <c r="X1089" s="78"/>
      <c r="Y1089" s="78"/>
      <c r="Z1089" s="78"/>
      <c r="AA1089" s="78"/>
      <c r="AB1089" s="78"/>
      <c r="AC1089" s="78"/>
      <c r="AD1089" s="78"/>
      <c r="AE1089" s="78"/>
      <c r="AF1089" s="78"/>
      <c r="AG1089" s="78"/>
      <c r="AH1089" s="78"/>
      <c r="AI1089" s="78"/>
      <c r="AJ1089" s="78"/>
      <c r="AK1089" s="78"/>
      <c r="AL1089" s="78"/>
      <c r="AM1089" s="78"/>
      <c r="AN1089" s="78"/>
      <c r="AO1089" s="79"/>
      <c r="AP1089" s="79"/>
      <c r="AQ1089" s="78"/>
      <c r="AR1089" s="78"/>
      <c r="AS1089" s="78"/>
      <c r="AT1089" s="78" t="s">
        <v>121</v>
      </c>
      <c r="AU1089" s="78"/>
      <c r="AV1089" s="78" t="s">
        <v>117</v>
      </c>
      <c r="AW1089" s="78"/>
      <c r="AX1089" s="79"/>
      <c r="AY1089" s="79"/>
      <c r="AZ1089" s="79"/>
      <c r="BA1089" s="79"/>
      <c r="BB1089" s="79"/>
      <c r="BC1089" s="80"/>
    </row>
    <row r="1090" ht="15.75" customHeight="1">
      <c r="A1090" s="46" t="s">
        <v>8876</v>
      </c>
      <c r="B1090" s="78"/>
      <c r="C1090" s="78">
        <v>36.0</v>
      </c>
      <c r="D1090" s="78" t="s">
        <v>3713</v>
      </c>
      <c r="E1090" s="78" t="s">
        <v>8877</v>
      </c>
      <c r="F1090" s="78" t="str">
        <f t="shared" si="3"/>
        <v>Siphesihle Ntshangase</v>
      </c>
      <c r="G1090" s="78" t="s">
        <v>1849</v>
      </c>
      <c r="H1090" s="78" t="s">
        <v>8878</v>
      </c>
      <c r="I1090" s="78" t="s">
        <v>163</v>
      </c>
      <c r="J1090" s="78" t="s">
        <v>8756</v>
      </c>
      <c r="K1090" s="46" t="s">
        <v>8879</v>
      </c>
      <c r="L1090" s="78" t="s">
        <v>149</v>
      </c>
      <c r="M1090" s="78" t="s">
        <v>150</v>
      </c>
      <c r="N1090" s="78" t="s">
        <v>3</v>
      </c>
      <c r="O1090" s="78" t="s">
        <v>400</v>
      </c>
      <c r="P1090" s="78"/>
      <c r="Q1090" s="78" t="s">
        <v>50</v>
      </c>
      <c r="R1090" s="78" t="s">
        <v>121</v>
      </c>
      <c r="S1090" s="46"/>
      <c r="T1090" s="46" t="s">
        <v>8880</v>
      </c>
      <c r="U1090" s="46" t="s">
        <v>8880</v>
      </c>
      <c r="V1090" s="46" t="s">
        <v>8881</v>
      </c>
      <c r="W1090" s="78" t="s">
        <v>8882</v>
      </c>
      <c r="X1090" s="78" t="s">
        <v>117</v>
      </c>
      <c r="Y1090" s="78" t="s">
        <v>117</v>
      </c>
      <c r="Z1090" s="78" t="s">
        <v>117</v>
      </c>
      <c r="AA1090" s="78" t="s">
        <v>117</v>
      </c>
      <c r="AB1090" s="78">
        <v>7.0</v>
      </c>
      <c r="AC1090" s="78" t="s">
        <v>121</v>
      </c>
      <c r="AD1090" s="78" t="s">
        <v>1898</v>
      </c>
      <c r="AE1090" s="78" t="s">
        <v>117</v>
      </c>
      <c r="AF1090" s="78" t="s">
        <v>8883</v>
      </c>
      <c r="AG1090" s="78" t="s">
        <v>121</v>
      </c>
      <c r="AH1090" s="78"/>
      <c r="AI1090" s="78" t="s">
        <v>117</v>
      </c>
      <c r="AJ1090" s="78" t="s">
        <v>117</v>
      </c>
      <c r="AK1090" s="78" t="s">
        <v>121</v>
      </c>
      <c r="AL1090" s="78" t="s">
        <v>122</v>
      </c>
      <c r="AM1090" s="78" t="s">
        <v>221</v>
      </c>
      <c r="AN1090" s="78" t="s">
        <v>117</v>
      </c>
      <c r="AO1090" s="78" t="s">
        <v>8502</v>
      </c>
      <c r="AP1090" s="79"/>
      <c r="AQ1090" s="78"/>
      <c r="AR1090" s="78"/>
      <c r="AS1090" s="78"/>
      <c r="AT1090" s="78" t="s">
        <v>117</v>
      </c>
      <c r="AU1090" s="78"/>
      <c r="AV1090" s="78" t="s">
        <v>117</v>
      </c>
      <c r="AW1090" s="78"/>
      <c r="AX1090" s="79"/>
      <c r="AY1090" s="79"/>
      <c r="AZ1090" s="79"/>
      <c r="BA1090" s="79"/>
      <c r="BB1090" s="79"/>
      <c r="BC1090" s="80"/>
    </row>
    <row r="1091" ht="15.75" customHeight="1">
      <c r="A1091" s="46" t="s">
        <v>8884</v>
      </c>
      <c r="B1091" s="78"/>
      <c r="C1091" s="78">
        <v>36.0</v>
      </c>
      <c r="D1091" s="78" t="s">
        <v>8885</v>
      </c>
      <c r="E1091" s="78" t="s">
        <v>8886</v>
      </c>
      <c r="F1091" s="78" t="str">
        <f t="shared" si="3"/>
        <v>Mivuyo Nyakombi</v>
      </c>
      <c r="G1091" s="78" t="s">
        <v>1849</v>
      </c>
      <c r="H1091" s="78" t="s">
        <v>8887</v>
      </c>
      <c r="I1091" s="78" t="s">
        <v>111</v>
      </c>
      <c r="J1091" s="82">
        <v>39732.0</v>
      </c>
      <c r="K1091" s="46" t="s">
        <v>8888</v>
      </c>
      <c r="L1091" s="78" t="s">
        <v>149</v>
      </c>
      <c r="M1091" s="78" t="s">
        <v>150</v>
      </c>
      <c r="N1091" s="78" t="s">
        <v>3</v>
      </c>
      <c r="O1091" s="78" t="s">
        <v>400</v>
      </c>
      <c r="P1091" s="78"/>
      <c r="Q1091" s="78" t="s">
        <v>50</v>
      </c>
      <c r="R1091" s="78" t="s">
        <v>121</v>
      </c>
      <c r="S1091" s="46"/>
      <c r="T1091" s="46" t="s">
        <v>8889</v>
      </c>
      <c r="U1091" s="46" t="s">
        <v>8889</v>
      </c>
      <c r="V1091" s="46" t="s">
        <v>8890</v>
      </c>
      <c r="W1091" s="78" t="s">
        <v>8891</v>
      </c>
      <c r="X1091" s="78" t="s">
        <v>117</v>
      </c>
      <c r="Y1091" s="78" t="s">
        <v>117</v>
      </c>
      <c r="Z1091" s="78" t="s">
        <v>121</v>
      </c>
      <c r="AA1091" s="78" t="s">
        <v>117</v>
      </c>
      <c r="AB1091" s="78">
        <v>4.0</v>
      </c>
      <c r="AC1091" s="78" t="s">
        <v>121</v>
      </c>
      <c r="AD1091" s="78" t="s">
        <v>1898</v>
      </c>
      <c r="AE1091" s="78" t="s">
        <v>117</v>
      </c>
      <c r="AF1091" s="78" t="s">
        <v>8892</v>
      </c>
      <c r="AG1091" s="78" t="s">
        <v>121</v>
      </c>
      <c r="AH1091" s="78"/>
      <c r="AI1091" s="78" t="s">
        <v>117</v>
      </c>
      <c r="AJ1091" s="78" t="s">
        <v>117</v>
      </c>
      <c r="AK1091" s="78" t="s">
        <v>117</v>
      </c>
      <c r="AL1091" s="78" t="s">
        <v>137</v>
      </c>
      <c r="AM1091" s="78" t="s">
        <v>221</v>
      </c>
      <c r="AN1091" s="78" t="s">
        <v>121</v>
      </c>
      <c r="AO1091" s="79"/>
      <c r="AP1091" s="79"/>
      <c r="AQ1091" s="78"/>
      <c r="AR1091" s="78"/>
      <c r="AS1091" s="78"/>
      <c r="AT1091" s="78" t="s">
        <v>117</v>
      </c>
      <c r="AU1091" s="78"/>
      <c r="AV1091" s="78" t="s">
        <v>117</v>
      </c>
      <c r="AW1091" s="78"/>
      <c r="AX1091" s="79"/>
      <c r="AY1091" s="79"/>
      <c r="AZ1091" s="79"/>
      <c r="BA1091" s="79"/>
      <c r="BB1091" s="79"/>
      <c r="BC1091" s="80"/>
    </row>
    <row r="1092" ht="15.75" customHeight="1">
      <c r="A1092" s="46" t="s">
        <v>8893</v>
      </c>
      <c r="B1092" s="78"/>
      <c r="C1092" s="78">
        <v>36.0</v>
      </c>
      <c r="D1092" s="78" t="s">
        <v>4032</v>
      </c>
      <c r="E1092" s="78" t="s">
        <v>8894</v>
      </c>
      <c r="F1092" s="78" t="str">
        <f t="shared" si="3"/>
        <v>Oyintanda Nzule</v>
      </c>
      <c r="G1092" s="78" t="s">
        <v>1849</v>
      </c>
      <c r="H1092" s="78" t="s">
        <v>8895</v>
      </c>
      <c r="I1092" s="78" t="s">
        <v>163</v>
      </c>
      <c r="J1092" s="81">
        <v>38788.0</v>
      </c>
      <c r="K1092" s="46" t="s">
        <v>8896</v>
      </c>
      <c r="L1092" s="78" t="s">
        <v>149</v>
      </c>
      <c r="M1092" s="78" t="s">
        <v>150</v>
      </c>
      <c r="N1092" s="78" t="s">
        <v>3</v>
      </c>
      <c r="O1092" s="78" t="s">
        <v>400</v>
      </c>
      <c r="P1092" s="78"/>
      <c r="Q1092" s="78" t="s">
        <v>50</v>
      </c>
      <c r="R1092" s="78" t="s">
        <v>121</v>
      </c>
      <c r="S1092" s="46"/>
      <c r="T1092" s="46" t="s">
        <v>8897</v>
      </c>
      <c r="U1092" s="46"/>
      <c r="V1092" s="46" t="s">
        <v>8898</v>
      </c>
      <c r="W1092" s="78"/>
      <c r="X1092" s="78" t="s">
        <v>117</v>
      </c>
      <c r="Y1092" s="78"/>
      <c r="Z1092" s="78" t="s">
        <v>117</v>
      </c>
      <c r="AA1092" s="78"/>
      <c r="AB1092" s="78">
        <v>5.0</v>
      </c>
      <c r="AC1092" s="78" t="s">
        <v>117</v>
      </c>
      <c r="AD1092" s="78" t="s">
        <v>1318</v>
      </c>
      <c r="AE1092" s="78"/>
      <c r="AF1092" s="78"/>
      <c r="AG1092" s="78" t="s">
        <v>121</v>
      </c>
      <c r="AH1092" s="78"/>
      <c r="AI1092" s="78" t="s">
        <v>117</v>
      </c>
      <c r="AJ1092" s="78"/>
      <c r="AK1092" s="78" t="s">
        <v>117</v>
      </c>
      <c r="AL1092" s="78" t="s">
        <v>137</v>
      </c>
      <c r="AM1092" s="78" t="s">
        <v>354</v>
      </c>
      <c r="AN1092" s="78" t="s">
        <v>117</v>
      </c>
      <c r="AO1092" s="78" t="s">
        <v>23</v>
      </c>
      <c r="AP1092" s="79"/>
      <c r="AQ1092" s="78"/>
      <c r="AR1092" s="78"/>
      <c r="AS1092" s="78"/>
      <c r="AT1092" s="78" t="s">
        <v>117</v>
      </c>
      <c r="AU1092" s="78"/>
      <c r="AV1092" s="78" t="s">
        <v>117</v>
      </c>
      <c r="AW1092" s="78"/>
      <c r="AX1092" s="79"/>
      <c r="AY1092" s="79"/>
      <c r="AZ1092" s="79"/>
      <c r="BA1092" s="79"/>
      <c r="BB1092" s="79"/>
      <c r="BC1092" s="80"/>
    </row>
    <row r="1093" ht="15.75" customHeight="1">
      <c r="A1093" s="46" t="s">
        <v>8899</v>
      </c>
      <c r="B1093" s="78"/>
      <c r="C1093" s="78">
        <v>39.0</v>
      </c>
      <c r="D1093" s="78" t="s">
        <v>504</v>
      </c>
      <c r="E1093" s="78" t="s">
        <v>8900</v>
      </c>
      <c r="F1093" s="78" t="str">
        <f t="shared" si="3"/>
        <v>Anganathi Pakana</v>
      </c>
      <c r="G1093" s="78" t="s">
        <v>1849</v>
      </c>
      <c r="H1093" s="78" t="s">
        <v>8901</v>
      </c>
      <c r="I1093" s="78" t="s">
        <v>111</v>
      </c>
      <c r="J1093" s="78" t="s">
        <v>2762</v>
      </c>
      <c r="K1093" s="46" t="s">
        <v>8902</v>
      </c>
      <c r="L1093" s="78" t="s">
        <v>149</v>
      </c>
      <c r="M1093" s="78" t="s">
        <v>150</v>
      </c>
      <c r="N1093" s="78" t="s">
        <v>3</v>
      </c>
      <c r="O1093" s="78" t="s">
        <v>175</v>
      </c>
      <c r="P1093" s="78"/>
      <c r="Q1093" s="78" t="s">
        <v>50</v>
      </c>
      <c r="R1093" s="78" t="s">
        <v>121</v>
      </c>
      <c r="S1093" s="46"/>
      <c r="T1093" s="46" t="s">
        <v>8903</v>
      </c>
      <c r="U1093" s="46"/>
      <c r="V1093" s="46" t="s">
        <v>8904</v>
      </c>
      <c r="W1093" s="78" t="s">
        <v>8905</v>
      </c>
      <c r="X1093" s="78" t="s">
        <v>117</v>
      </c>
      <c r="Y1093" s="78" t="s">
        <v>117</v>
      </c>
      <c r="Z1093" s="78" t="s">
        <v>117</v>
      </c>
      <c r="AA1093" s="78" t="s">
        <v>117</v>
      </c>
      <c r="AB1093" s="78">
        <v>6.0</v>
      </c>
      <c r="AC1093" s="78" t="s">
        <v>121</v>
      </c>
      <c r="AD1093" s="78" t="s">
        <v>1898</v>
      </c>
      <c r="AE1093" s="78" t="s">
        <v>117</v>
      </c>
      <c r="AF1093" s="78" t="s">
        <v>8906</v>
      </c>
      <c r="AG1093" s="78" t="s">
        <v>121</v>
      </c>
      <c r="AH1093" s="78"/>
      <c r="AI1093" s="78" t="s">
        <v>121</v>
      </c>
      <c r="AJ1093" s="78" t="s">
        <v>117</v>
      </c>
      <c r="AK1093" s="78" t="s">
        <v>117</v>
      </c>
      <c r="AL1093" s="78" t="s">
        <v>137</v>
      </c>
      <c r="AM1093" s="78" t="s">
        <v>221</v>
      </c>
      <c r="AN1093" s="78" t="s">
        <v>117</v>
      </c>
      <c r="AO1093" s="78" t="s">
        <v>25</v>
      </c>
      <c r="AP1093" s="79"/>
      <c r="AQ1093" s="78"/>
      <c r="AR1093" s="78"/>
      <c r="AS1093" s="78"/>
      <c r="AT1093" s="78" t="s">
        <v>117</v>
      </c>
      <c r="AU1093" s="78"/>
      <c r="AV1093" s="78" t="s">
        <v>117</v>
      </c>
      <c r="AW1093" s="78"/>
      <c r="AX1093" s="79"/>
      <c r="AY1093" s="79"/>
      <c r="AZ1093" s="79"/>
      <c r="BA1093" s="79"/>
      <c r="BB1093" s="79"/>
      <c r="BC1093" s="80"/>
    </row>
    <row r="1094" ht="15.75" customHeight="1">
      <c r="A1094" s="46" t="s">
        <v>8907</v>
      </c>
      <c r="B1094" s="78"/>
      <c r="C1094" s="78">
        <v>36.0</v>
      </c>
      <c r="D1094" s="78" t="s">
        <v>1087</v>
      </c>
      <c r="E1094" s="78" t="s">
        <v>8908</v>
      </c>
      <c r="F1094" s="78" t="str">
        <f t="shared" si="3"/>
        <v>Endinako Sikaka</v>
      </c>
      <c r="G1094" s="78" t="s">
        <v>1849</v>
      </c>
      <c r="H1094" s="78" t="s">
        <v>8909</v>
      </c>
      <c r="I1094" s="78" t="s">
        <v>111</v>
      </c>
      <c r="J1094" s="78" t="s">
        <v>1049</v>
      </c>
      <c r="K1094" s="46" t="s">
        <v>8910</v>
      </c>
      <c r="L1094" s="78" t="s">
        <v>149</v>
      </c>
      <c r="M1094" s="78" t="s">
        <v>150</v>
      </c>
      <c r="N1094" s="78" t="s">
        <v>3</v>
      </c>
      <c r="O1094" s="78" t="s">
        <v>134</v>
      </c>
      <c r="P1094" s="78"/>
      <c r="Q1094" s="78" t="s">
        <v>50</v>
      </c>
      <c r="R1094" s="78" t="s">
        <v>121</v>
      </c>
      <c r="S1094" s="46"/>
      <c r="T1094" s="46" t="s">
        <v>8911</v>
      </c>
      <c r="U1094" s="46" t="s">
        <v>8911</v>
      </c>
      <c r="V1094" s="46" t="s">
        <v>8912</v>
      </c>
      <c r="W1094" s="78" t="s">
        <v>8913</v>
      </c>
      <c r="X1094" s="78" t="s">
        <v>117</v>
      </c>
      <c r="Y1094" s="78"/>
      <c r="Z1094" s="78" t="s">
        <v>117</v>
      </c>
      <c r="AA1094" s="78"/>
      <c r="AB1094" s="78">
        <v>7.0</v>
      </c>
      <c r="AC1094" s="78" t="s">
        <v>117</v>
      </c>
      <c r="AD1094" s="78" t="s">
        <v>8914</v>
      </c>
      <c r="AE1094" s="78"/>
      <c r="AF1094" s="78"/>
      <c r="AG1094" s="78" t="s">
        <v>121</v>
      </c>
      <c r="AH1094" s="78"/>
      <c r="AI1094" s="78" t="s">
        <v>117</v>
      </c>
      <c r="AJ1094" s="78"/>
      <c r="AK1094" s="78" t="s">
        <v>121</v>
      </c>
      <c r="AL1094" s="78" t="s">
        <v>122</v>
      </c>
      <c r="AM1094" s="78" t="s">
        <v>221</v>
      </c>
      <c r="AN1094" s="78" t="s">
        <v>121</v>
      </c>
      <c r="AO1094" s="79"/>
      <c r="AP1094" s="79"/>
      <c r="AQ1094" s="78"/>
      <c r="AR1094" s="78"/>
      <c r="AS1094" s="78"/>
      <c r="AT1094" s="78" t="s">
        <v>117</v>
      </c>
      <c r="AU1094" s="78"/>
      <c r="AV1094" s="78" t="s">
        <v>117</v>
      </c>
      <c r="AW1094" s="78"/>
      <c r="AX1094" s="79"/>
      <c r="AY1094" s="79"/>
      <c r="AZ1094" s="79"/>
      <c r="BA1094" s="79"/>
      <c r="BB1094" s="79"/>
      <c r="BC1094" s="80"/>
    </row>
    <row r="1095" ht="15.75" customHeight="1">
      <c r="A1095" s="46" t="s">
        <v>8915</v>
      </c>
      <c r="B1095" s="78"/>
      <c r="C1095" s="78">
        <v>35.0</v>
      </c>
      <c r="D1095" s="78" t="s">
        <v>3565</v>
      </c>
      <c r="E1095" s="78" t="s">
        <v>8916</v>
      </c>
      <c r="F1095" s="78" t="str">
        <f t="shared" si="3"/>
        <v>Yamkela Sinqana</v>
      </c>
      <c r="G1095" s="78" t="s">
        <v>1849</v>
      </c>
      <c r="H1095" s="78" t="s">
        <v>8917</v>
      </c>
      <c r="I1095" s="78" t="s">
        <v>163</v>
      </c>
      <c r="J1095" s="81">
        <v>39480.0</v>
      </c>
      <c r="K1095" s="46" t="s">
        <v>8918</v>
      </c>
      <c r="L1095" s="78" t="s">
        <v>149</v>
      </c>
      <c r="M1095" s="78" t="s">
        <v>150</v>
      </c>
      <c r="N1095" s="78" t="s">
        <v>3</v>
      </c>
      <c r="O1095" s="78" t="s">
        <v>134</v>
      </c>
      <c r="P1095" s="78"/>
      <c r="Q1095" s="78" t="s">
        <v>50</v>
      </c>
      <c r="R1095" s="78" t="s">
        <v>121</v>
      </c>
      <c r="S1095" s="46"/>
      <c r="T1095" s="46" t="s">
        <v>8919</v>
      </c>
      <c r="U1095" s="46" t="s">
        <v>8920</v>
      </c>
      <c r="V1095" s="46" t="s">
        <v>8919</v>
      </c>
      <c r="W1095" s="78" t="s">
        <v>8921</v>
      </c>
      <c r="X1095" s="78" t="s">
        <v>117</v>
      </c>
      <c r="Y1095" s="78" t="s">
        <v>117</v>
      </c>
      <c r="Z1095" s="78" t="s">
        <v>121</v>
      </c>
      <c r="AA1095" s="78" t="s">
        <v>121</v>
      </c>
      <c r="AB1095" s="78">
        <v>6.0</v>
      </c>
      <c r="AC1095" s="78" t="s">
        <v>117</v>
      </c>
      <c r="AD1095" s="78" t="s">
        <v>2326</v>
      </c>
      <c r="AE1095" s="78" t="s">
        <v>121</v>
      </c>
      <c r="AF1095" s="78" t="s">
        <v>1898</v>
      </c>
      <c r="AG1095" s="78" t="s">
        <v>121</v>
      </c>
      <c r="AH1095" s="78"/>
      <c r="AI1095" s="78" t="s">
        <v>121</v>
      </c>
      <c r="AJ1095" s="78" t="s">
        <v>121</v>
      </c>
      <c r="AK1095" s="78" t="s">
        <v>121</v>
      </c>
      <c r="AL1095" s="78" t="s">
        <v>122</v>
      </c>
      <c r="AM1095" s="78" t="s">
        <v>221</v>
      </c>
      <c r="AN1095" s="78" t="s">
        <v>117</v>
      </c>
      <c r="AO1095" s="78" t="s">
        <v>8922</v>
      </c>
      <c r="AP1095" s="79"/>
      <c r="AQ1095" s="78"/>
      <c r="AR1095" s="78"/>
      <c r="AS1095" s="78"/>
      <c r="AT1095" s="78" t="s">
        <v>117</v>
      </c>
      <c r="AU1095" s="78"/>
      <c r="AV1095" s="78" t="s">
        <v>117</v>
      </c>
      <c r="AW1095" s="78"/>
      <c r="AX1095" s="79"/>
      <c r="AY1095" s="79"/>
      <c r="AZ1095" s="79"/>
      <c r="BA1095" s="79"/>
      <c r="BB1095" s="79"/>
      <c r="BC1095" s="80"/>
    </row>
    <row r="1096" ht="15.75" customHeight="1">
      <c r="A1096" s="46" t="s">
        <v>8923</v>
      </c>
      <c r="B1096" s="78"/>
      <c r="C1096" s="78">
        <v>38.0</v>
      </c>
      <c r="D1096" s="78" t="s">
        <v>4112</v>
      </c>
      <c r="E1096" s="78" t="s">
        <v>862</v>
      </c>
      <c r="F1096" s="78" t="str">
        <f t="shared" si="3"/>
        <v>Akhanani Skade</v>
      </c>
      <c r="G1096" s="78" t="s">
        <v>1849</v>
      </c>
      <c r="H1096" s="78" t="s">
        <v>8924</v>
      </c>
      <c r="I1096" s="78" t="s">
        <v>111</v>
      </c>
      <c r="J1096" s="81">
        <v>39149.0</v>
      </c>
      <c r="K1096" s="46" t="s">
        <v>8925</v>
      </c>
      <c r="L1096" s="78" t="s">
        <v>149</v>
      </c>
      <c r="M1096" s="78" t="s">
        <v>150</v>
      </c>
      <c r="N1096" s="78" t="s">
        <v>3</v>
      </c>
      <c r="O1096" s="78" t="s">
        <v>383</v>
      </c>
      <c r="P1096" s="78"/>
      <c r="Q1096" s="78" t="s">
        <v>50</v>
      </c>
      <c r="R1096" s="78" t="s">
        <v>121</v>
      </c>
      <c r="S1096" s="46"/>
      <c r="T1096" s="46" t="s">
        <v>8926</v>
      </c>
      <c r="U1096" s="46" t="s">
        <v>8927</v>
      </c>
      <c r="V1096" s="46" t="s">
        <v>8928</v>
      </c>
      <c r="W1096" s="78" t="s">
        <v>8929</v>
      </c>
      <c r="X1096" s="78" t="s">
        <v>121</v>
      </c>
      <c r="Y1096" s="78" t="s">
        <v>121</v>
      </c>
      <c r="Z1096" s="78" t="s">
        <v>121</v>
      </c>
      <c r="AA1096" s="78" t="s">
        <v>121</v>
      </c>
      <c r="AB1096" s="78">
        <v>7.0</v>
      </c>
      <c r="AC1096" s="78" t="s">
        <v>121</v>
      </c>
      <c r="AD1096" s="78"/>
      <c r="AE1096" s="78" t="s">
        <v>121</v>
      </c>
      <c r="AF1096" s="78"/>
      <c r="AG1096" s="78" t="s">
        <v>117</v>
      </c>
      <c r="AH1096" s="78" t="s">
        <v>8930</v>
      </c>
      <c r="AI1096" s="78" t="s">
        <v>121</v>
      </c>
      <c r="AJ1096" s="78" t="s">
        <v>121</v>
      </c>
      <c r="AK1096" s="78" t="s">
        <v>117</v>
      </c>
      <c r="AL1096" s="78" t="s">
        <v>137</v>
      </c>
      <c r="AM1096" s="78" t="s">
        <v>221</v>
      </c>
      <c r="AN1096" s="78" t="s">
        <v>117</v>
      </c>
      <c r="AO1096" s="78" t="s">
        <v>8931</v>
      </c>
      <c r="AP1096" s="79"/>
      <c r="AQ1096" s="78"/>
      <c r="AR1096" s="78"/>
      <c r="AS1096" s="78"/>
      <c r="AT1096" s="78" t="s">
        <v>117</v>
      </c>
      <c r="AU1096" s="78"/>
      <c r="AV1096" s="78" t="s">
        <v>117</v>
      </c>
      <c r="AW1096" s="78"/>
      <c r="AX1096" s="79"/>
      <c r="AY1096" s="79"/>
      <c r="AZ1096" s="79"/>
      <c r="BA1096" s="79"/>
      <c r="BB1096" s="79"/>
      <c r="BC1096" s="80"/>
    </row>
    <row r="1097" ht="15.75" customHeight="1">
      <c r="A1097" s="46" t="s">
        <v>8932</v>
      </c>
      <c r="B1097" s="78"/>
      <c r="C1097" s="78">
        <v>37.0</v>
      </c>
      <c r="D1097" s="78" t="s">
        <v>8933</v>
      </c>
      <c r="E1097" s="78" t="s">
        <v>8934</v>
      </c>
      <c r="F1097" s="78" t="str">
        <f t="shared" si="3"/>
        <v>Ntandokazi Stemela</v>
      </c>
      <c r="G1097" s="78" t="s">
        <v>1849</v>
      </c>
      <c r="H1097" s="78" t="s">
        <v>8935</v>
      </c>
      <c r="I1097" s="78" t="s">
        <v>111</v>
      </c>
      <c r="J1097" s="81">
        <v>38756.0</v>
      </c>
      <c r="K1097" s="46" t="s">
        <v>8936</v>
      </c>
      <c r="L1097" s="78" t="s">
        <v>149</v>
      </c>
      <c r="M1097" s="78" t="s">
        <v>150</v>
      </c>
      <c r="N1097" s="78" t="s">
        <v>3</v>
      </c>
      <c r="O1097" s="78" t="s">
        <v>175</v>
      </c>
      <c r="P1097" s="78"/>
      <c r="Q1097" s="78" t="s">
        <v>50</v>
      </c>
      <c r="R1097" s="78" t="s">
        <v>121</v>
      </c>
      <c r="S1097" s="46"/>
      <c r="T1097" s="46" t="s">
        <v>8937</v>
      </c>
      <c r="U1097" s="46" t="s">
        <v>8937</v>
      </c>
      <c r="V1097" s="46" t="s">
        <v>8938</v>
      </c>
      <c r="W1097" s="78" t="s">
        <v>8939</v>
      </c>
      <c r="X1097" s="78" t="s">
        <v>117</v>
      </c>
      <c r="Y1097" s="78"/>
      <c r="Z1097" s="78" t="s">
        <v>117</v>
      </c>
      <c r="AA1097" s="78"/>
      <c r="AB1097" s="78">
        <v>7.0</v>
      </c>
      <c r="AC1097" s="78" t="s">
        <v>117</v>
      </c>
      <c r="AD1097" s="78"/>
      <c r="AE1097" s="78"/>
      <c r="AF1097" s="78"/>
      <c r="AG1097" s="78" t="s">
        <v>121</v>
      </c>
      <c r="AH1097" s="78"/>
      <c r="AI1097" s="78" t="s">
        <v>117</v>
      </c>
      <c r="AJ1097" s="78"/>
      <c r="AK1097" s="78" t="s">
        <v>121</v>
      </c>
      <c r="AL1097" s="78" t="s">
        <v>122</v>
      </c>
      <c r="AM1097" s="78" t="s">
        <v>221</v>
      </c>
      <c r="AN1097" s="78" t="s">
        <v>117</v>
      </c>
      <c r="AO1097" s="78" t="s">
        <v>8940</v>
      </c>
      <c r="AP1097" s="79"/>
      <c r="AQ1097" s="78"/>
      <c r="AR1097" s="78"/>
      <c r="AS1097" s="78"/>
      <c r="AT1097" s="78" t="s">
        <v>117</v>
      </c>
      <c r="AU1097" s="78"/>
      <c r="AV1097" s="78" t="s">
        <v>117</v>
      </c>
      <c r="AW1097" s="78"/>
      <c r="AX1097" s="79"/>
      <c r="AY1097" s="79"/>
      <c r="AZ1097" s="79"/>
      <c r="BA1097" s="79"/>
      <c r="BB1097" s="79"/>
      <c r="BC1097" s="80"/>
    </row>
    <row r="1098" ht="15.75" customHeight="1">
      <c r="A1098" s="46" t="s">
        <v>8941</v>
      </c>
      <c r="B1098" s="78"/>
      <c r="C1098" s="78">
        <v>35.0</v>
      </c>
      <c r="D1098" s="78" t="s">
        <v>1948</v>
      </c>
      <c r="E1098" s="78" t="s">
        <v>8942</v>
      </c>
      <c r="F1098" s="78" t="str">
        <f t="shared" si="3"/>
        <v>Lithemba Tandwa</v>
      </c>
      <c r="G1098" s="78" t="s">
        <v>1849</v>
      </c>
      <c r="H1098" s="78" t="s">
        <v>8943</v>
      </c>
      <c r="I1098" s="78" t="s">
        <v>163</v>
      </c>
      <c r="J1098" s="78" t="s">
        <v>5891</v>
      </c>
      <c r="K1098" s="46" t="s">
        <v>8944</v>
      </c>
      <c r="L1098" s="78" t="s">
        <v>149</v>
      </c>
      <c r="M1098" s="78" t="s">
        <v>150</v>
      </c>
      <c r="N1098" s="78" t="s">
        <v>3</v>
      </c>
      <c r="O1098" s="78" t="s">
        <v>1440</v>
      </c>
      <c r="P1098" s="78"/>
      <c r="Q1098" s="78" t="s">
        <v>50</v>
      </c>
      <c r="R1098" s="78" t="s">
        <v>121</v>
      </c>
      <c r="S1098" s="46"/>
      <c r="T1098" s="46"/>
      <c r="U1098" s="46"/>
      <c r="V1098" s="46"/>
      <c r="W1098" s="78"/>
      <c r="X1098" s="78"/>
      <c r="Y1098" s="78"/>
      <c r="Z1098" s="78"/>
      <c r="AA1098" s="78"/>
      <c r="AB1098" s="78"/>
      <c r="AC1098" s="78"/>
      <c r="AD1098" s="78"/>
      <c r="AE1098" s="78"/>
      <c r="AF1098" s="78"/>
      <c r="AG1098" s="78"/>
      <c r="AH1098" s="78"/>
      <c r="AI1098" s="78"/>
      <c r="AJ1098" s="78"/>
      <c r="AK1098" s="78"/>
      <c r="AL1098" s="78"/>
      <c r="AM1098" s="78"/>
      <c r="AN1098" s="78"/>
      <c r="AO1098" s="79"/>
      <c r="AP1098" s="79"/>
      <c r="AQ1098" s="78"/>
      <c r="AR1098" s="78"/>
      <c r="AS1098" s="78"/>
      <c r="AT1098" s="78" t="s">
        <v>121</v>
      </c>
      <c r="AU1098" s="78"/>
      <c r="AV1098" s="78" t="s">
        <v>117</v>
      </c>
      <c r="AW1098" s="78"/>
      <c r="AX1098" s="79"/>
      <c r="AY1098" s="79"/>
      <c r="AZ1098" s="79"/>
      <c r="BA1098" s="79"/>
      <c r="BB1098" s="79"/>
      <c r="BC1098" s="80"/>
    </row>
    <row r="1099" ht="15.75" customHeight="1">
      <c r="A1099" s="46" t="s">
        <v>8945</v>
      </c>
      <c r="B1099" s="78"/>
      <c r="C1099" s="78">
        <v>39.0</v>
      </c>
      <c r="D1099" s="78" t="s">
        <v>6423</v>
      </c>
      <c r="E1099" s="78" t="s">
        <v>8946</v>
      </c>
      <c r="F1099" s="78" t="str">
        <f t="shared" si="3"/>
        <v>Sanele Vutuza</v>
      </c>
      <c r="G1099" s="78" t="s">
        <v>1849</v>
      </c>
      <c r="H1099" s="78" t="s">
        <v>8947</v>
      </c>
      <c r="I1099" s="78" t="s">
        <v>111</v>
      </c>
      <c r="J1099" s="78" t="s">
        <v>8627</v>
      </c>
      <c r="K1099" s="46" t="s">
        <v>8948</v>
      </c>
      <c r="L1099" s="78" t="s">
        <v>149</v>
      </c>
      <c r="M1099" s="78" t="s">
        <v>150</v>
      </c>
      <c r="N1099" s="78" t="s">
        <v>3</v>
      </c>
      <c r="O1099" s="78" t="s">
        <v>400</v>
      </c>
      <c r="P1099" s="78"/>
      <c r="Q1099" s="78" t="s">
        <v>50</v>
      </c>
      <c r="R1099" s="78" t="s">
        <v>121</v>
      </c>
      <c r="S1099" s="46"/>
      <c r="T1099" s="46" t="s">
        <v>8949</v>
      </c>
      <c r="U1099" s="46" t="s">
        <v>8950</v>
      </c>
      <c r="V1099" s="46" t="s">
        <v>8951</v>
      </c>
      <c r="W1099" s="78" t="s">
        <v>8952</v>
      </c>
      <c r="X1099" s="78" t="s">
        <v>117</v>
      </c>
      <c r="Y1099" s="78" t="s">
        <v>117</v>
      </c>
      <c r="Z1099" s="78" t="s">
        <v>117</v>
      </c>
      <c r="AA1099" s="78" t="s">
        <v>117</v>
      </c>
      <c r="AB1099" s="78">
        <v>8.0</v>
      </c>
      <c r="AC1099" s="78" t="s">
        <v>121</v>
      </c>
      <c r="AD1099" s="78" t="s">
        <v>1898</v>
      </c>
      <c r="AE1099" s="78" t="s">
        <v>117</v>
      </c>
      <c r="AF1099" s="78"/>
      <c r="AG1099" s="78" t="s">
        <v>121</v>
      </c>
      <c r="AH1099" s="78"/>
      <c r="AI1099" s="78" t="s">
        <v>121</v>
      </c>
      <c r="AJ1099" s="78" t="s">
        <v>117</v>
      </c>
      <c r="AK1099" s="78" t="s">
        <v>117</v>
      </c>
      <c r="AL1099" s="78" t="s">
        <v>137</v>
      </c>
      <c r="AM1099" s="78" t="s">
        <v>138</v>
      </c>
      <c r="AN1099" s="78" t="s">
        <v>117</v>
      </c>
      <c r="AO1099" s="78" t="s">
        <v>8953</v>
      </c>
      <c r="AP1099" s="79"/>
      <c r="AQ1099" s="78"/>
      <c r="AR1099" s="78"/>
      <c r="AS1099" s="78"/>
      <c r="AT1099" s="78" t="s">
        <v>117</v>
      </c>
      <c r="AU1099" s="78"/>
      <c r="AV1099" s="78" t="s">
        <v>117</v>
      </c>
      <c r="AW1099" s="78"/>
      <c r="AX1099" s="79"/>
      <c r="AY1099" s="79"/>
      <c r="AZ1099" s="79"/>
      <c r="BA1099" s="79"/>
      <c r="BB1099" s="79"/>
      <c r="BC1099" s="80"/>
    </row>
    <row r="1100" ht="15.75" customHeight="1">
      <c r="A1100" s="46" t="s">
        <v>8954</v>
      </c>
      <c r="B1100" s="78"/>
      <c r="C1100" s="78">
        <v>39.0</v>
      </c>
      <c r="D1100" s="78" t="s">
        <v>8955</v>
      </c>
      <c r="E1100" s="78" t="s">
        <v>8956</v>
      </c>
      <c r="F1100" s="78" t="str">
        <f t="shared" si="3"/>
        <v>Anothando Wellem</v>
      </c>
      <c r="G1100" s="78" t="s">
        <v>1849</v>
      </c>
      <c r="H1100" s="78" t="s">
        <v>8957</v>
      </c>
      <c r="I1100" s="78" t="s">
        <v>111</v>
      </c>
      <c r="J1100" s="78" t="s">
        <v>1260</v>
      </c>
      <c r="K1100" s="46" t="s">
        <v>8958</v>
      </c>
      <c r="L1100" s="78" t="s">
        <v>149</v>
      </c>
      <c r="M1100" s="78" t="s">
        <v>150</v>
      </c>
      <c r="N1100" s="78" t="s">
        <v>3</v>
      </c>
      <c r="O1100" s="78" t="s">
        <v>400</v>
      </c>
      <c r="P1100" s="78"/>
      <c r="Q1100" s="78" t="s">
        <v>50</v>
      </c>
      <c r="R1100" s="78" t="s">
        <v>121</v>
      </c>
      <c r="S1100" s="46"/>
      <c r="T1100" s="46" t="s">
        <v>8959</v>
      </c>
      <c r="U1100" s="46"/>
      <c r="V1100" s="46" t="s">
        <v>8959</v>
      </c>
      <c r="W1100" s="78" t="s">
        <v>8960</v>
      </c>
      <c r="X1100" s="78" t="s">
        <v>117</v>
      </c>
      <c r="Y1100" s="78" t="s">
        <v>117</v>
      </c>
      <c r="Z1100" s="78" t="s">
        <v>117</v>
      </c>
      <c r="AA1100" s="78" t="s">
        <v>121</v>
      </c>
      <c r="AB1100" s="78">
        <v>11.0</v>
      </c>
      <c r="AC1100" s="78" t="s">
        <v>121</v>
      </c>
      <c r="AD1100" s="78" t="s">
        <v>8961</v>
      </c>
      <c r="AE1100" s="78" t="s">
        <v>121</v>
      </c>
      <c r="AF1100" s="78" t="s">
        <v>1898</v>
      </c>
      <c r="AG1100" s="78" t="s">
        <v>121</v>
      </c>
      <c r="AH1100" s="78"/>
      <c r="AI1100" s="78" t="s">
        <v>121</v>
      </c>
      <c r="AJ1100" s="78" t="s">
        <v>121</v>
      </c>
      <c r="AK1100" s="78" t="s">
        <v>117</v>
      </c>
      <c r="AL1100" s="78" t="s">
        <v>137</v>
      </c>
      <c r="AM1100" s="78" t="s">
        <v>221</v>
      </c>
      <c r="AN1100" s="78" t="s">
        <v>121</v>
      </c>
      <c r="AO1100" s="79"/>
      <c r="AP1100" s="79"/>
      <c r="AQ1100" s="78"/>
      <c r="AR1100" s="78"/>
      <c r="AS1100" s="78"/>
      <c r="AT1100" s="78" t="s">
        <v>117</v>
      </c>
      <c r="AU1100" s="78"/>
      <c r="AV1100" s="78" t="s">
        <v>117</v>
      </c>
      <c r="AW1100" s="78"/>
      <c r="AX1100" s="79"/>
      <c r="AY1100" s="79"/>
      <c r="AZ1100" s="79"/>
      <c r="BA1100" s="79"/>
      <c r="BB1100" s="79"/>
      <c r="BC1100" s="80"/>
    </row>
    <row r="1101" ht="15.75" customHeight="1">
      <c r="A1101" s="46" t="s">
        <v>8962</v>
      </c>
      <c r="B1101" s="78"/>
      <c r="C1101" s="78">
        <v>41.0</v>
      </c>
      <c r="D1101" s="78" t="s">
        <v>8963</v>
      </c>
      <c r="E1101" s="78" t="s">
        <v>483</v>
      </c>
      <c r="F1101" s="78" t="str">
        <f t="shared" si="3"/>
        <v>Agcobile Williams</v>
      </c>
      <c r="G1101" s="78" t="s">
        <v>1849</v>
      </c>
      <c r="H1101" s="78" t="s">
        <v>8964</v>
      </c>
      <c r="I1101" s="78" t="s">
        <v>111</v>
      </c>
      <c r="J1101" s="82">
        <v>39002.0</v>
      </c>
      <c r="K1101" s="46" t="s">
        <v>8965</v>
      </c>
      <c r="L1101" s="78" t="s">
        <v>149</v>
      </c>
      <c r="M1101" s="78" t="s">
        <v>150</v>
      </c>
      <c r="N1101" s="78" t="s">
        <v>3</v>
      </c>
      <c r="O1101" s="78" t="s">
        <v>175</v>
      </c>
      <c r="P1101" s="78"/>
      <c r="Q1101" s="78" t="s">
        <v>50</v>
      </c>
      <c r="R1101" s="78" t="s">
        <v>121</v>
      </c>
      <c r="S1101" s="46"/>
      <c r="T1101" s="46" t="s">
        <v>8966</v>
      </c>
      <c r="U1101" s="46"/>
      <c r="V1101" s="46" t="s">
        <v>8967</v>
      </c>
      <c r="W1101" s="78" t="s">
        <v>8968</v>
      </c>
      <c r="X1101" s="78" t="s">
        <v>117</v>
      </c>
      <c r="Y1101" s="78" t="s">
        <v>117</v>
      </c>
      <c r="Z1101" s="78" t="s">
        <v>117</v>
      </c>
      <c r="AA1101" s="78" t="s">
        <v>121</v>
      </c>
      <c r="AB1101" s="78">
        <v>9.0</v>
      </c>
      <c r="AC1101" s="78" t="s">
        <v>121</v>
      </c>
      <c r="AD1101" s="78" t="s">
        <v>1898</v>
      </c>
      <c r="AE1101" s="78" t="s">
        <v>117</v>
      </c>
      <c r="AF1101" s="78" t="s">
        <v>1844</v>
      </c>
      <c r="AG1101" s="78" t="s">
        <v>121</v>
      </c>
      <c r="AH1101" s="78"/>
      <c r="AI1101" s="78" t="s">
        <v>121</v>
      </c>
      <c r="AJ1101" s="78" t="s">
        <v>117</v>
      </c>
      <c r="AK1101" s="78" t="s">
        <v>121</v>
      </c>
      <c r="AL1101" s="78" t="s">
        <v>122</v>
      </c>
      <c r="AM1101" s="78" t="s">
        <v>221</v>
      </c>
      <c r="AN1101" s="78" t="s">
        <v>117</v>
      </c>
      <c r="AO1101" s="78" t="s">
        <v>8969</v>
      </c>
      <c r="AP1101" s="79"/>
      <c r="AQ1101" s="78"/>
      <c r="AR1101" s="78"/>
      <c r="AS1101" s="78"/>
      <c r="AT1101" s="78" t="s">
        <v>117</v>
      </c>
      <c r="AU1101" s="78"/>
      <c r="AV1101" s="78" t="s">
        <v>117</v>
      </c>
      <c r="AW1101" s="78"/>
      <c r="AX1101" s="79"/>
      <c r="AY1101" s="79"/>
      <c r="AZ1101" s="79"/>
      <c r="BA1101" s="79"/>
      <c r="BB1101" s="79"/>
      <c r="BC1101" s="80"/>
    </row>
    <row r="1102" ht="15.75" customHeight="1">
      <c r="A1102" s="46" t="s">
        <v>8970</v>
      </c>
      <c r="B1102" s="78"/>
      <c r="C1102" s="78">
        <v>40.0</v>
      </c>
      <c r="D1102" s="78" t="s">
        <v>8971</v>
      </c>
      <c r="E1102" s="78" t="s">
        <v>8972</v>
      </c>
      <c r="F1102" s="78" t="str">
        <f t="shared" si="3"/>
        <v>Siphe Xolo</v>
      </c>
      <c r="G1102" s="78" t="s">
        <v>1849</v>
      </c>
      <c r="H1102" s="78" t="s">
        <v>8973</v>
      </c>
      <c r="I1102" s="78" t="s">
        <v>163</v>
      </c>
      <c r="J1102" s="78" t="s">
        <v>8974</v>
      </c>
      <c r="K1102" s="46" t="s">
        <v>8975</v>
      </c>
      <c r="L1102" s="78" t="s">
        <v>149</v>
      </c>
      <c r="M1102" s="78" t="s">
        <v>150</v>
      </c>
      <c r="N1102" s="78" t="s">
        <v>3</v>
      </c>
      <c r="O1102" s="78" t="s">
        <v>400</v>
      </c>
      <c r="P1102" s="78"/>
      <c r="Q1102" s="78" t="s">
        <v>50</v>
      </c>
      <c r="R1102" s="78" t="s">
        <v>121</v>
      </c>
      <c r="S1102" s="46"/>
      <c r="T1102" s="46" t="s">
        <v>8976</v>
      </c>
      <c r="U1102" s="46" t="s">
        <v>8976</v>
      </c>
      <c r="V1102" s="46" t="s">
        <v>8977</v>
      </c>
      <c r="W1102" s="78" t="s">
        <v>8978</v>
      </c>
      <c r="X1102" s="78" t="s">
        <v>117</v>
      </c>
      <c r="Y1102" s="78" t="s">
        <v>117</v>
      </c>
      <c r="Z1102" s="78" t="s">
        <v>117</v>
      </c>
      <c r="AA1102" s="78" t="s">
        <v>117</v>
      </c>
      <c r="AB1102" s="78">
        <v>10.0</v>
      </c>
      <c r="AC1102" s="78" t="s">
        <v>117</v>
      </c>
      <c r="AD1102" s="78" t="s">
        <v>1898</v>
      </c>
      <c r="AE1102" s="78" t="s">
        <v>117</v>
      </c>
      <c r="AF1102" s="78" t="s">
        <v>8979</v>
      </c>
      <c r="AG1102" s="78" t="s">
        <v>121</v>
      </c>
      <c r="AH1102" s="78"/>
      <c r="AI1102" s="78" t="s">
        <v>121</v>
      </c>
      <c r="AJ1102" s="78" t="s">
        <v>117</v>
      </c>
      <c r="AK1102" s="78" t="s">
        <v>117</v>
      </c>
      <c r="AL1102" s="78" t="s">
        <v>137</v>
      </c>
      <c r="AM1102" s="78" t="s">
        <v>221</v>
      </c>
      <c r="AN1102" s="78" t="s">
        <v>117</v>
      </c>
      <c r="AO1102" s="78" t="s">
        <v>8980</v>
      </c>
      <c r="AP1102" s="79"/>
      <c r="AQ1102" s="78"/>
      <c r="AR1102" s="78"/>
      <c r="AS1102" s="78"/>
      <c r="AT1102" s="78" t="s">
        <v>117</v>
      </c>
      <c r="AU1102" s="78"/>
      <c r="AV1102" s="78" t="s">
        <v>117</v>
      </c>
      <c r="AW1102" s="78"/>
      <c r="AX1102" s="79"/>
      <c r="AY1102" s="79"/>
      <c r="AZ1102" s="79"/>
      <c r="BA1102" s="79"/>
      <c r="BB1102" s="79"/>
      <c r="BC1102" s="80"/>
    </row>
    <row r="1103" ht="15.75" customHeight="1">
      <c r="A1103" s="46" t="s">
        <v>8981</v>
      </c>
      <c r="B1103" s="78"/>
      <c r="C1103" s="78">
        <v>37.0</v>
      </c>
      <c r="D1103" s="78" t="s">
        <v>3862</v>
      </c>
      <c r="E1103" s="78" t="s">
        <v>8982</v>
      </c>
      <c r="F1103" s="78" t="str">
        <f t="shared" si="3"/>
        <v>Bulelani Zibaya</v>
      </c>
      <c r="G1103" s="78" t="s">
        <v>1849</v>
      </c>
      <c r="H1103" s="78" t="s">
        <v>8983</v>
      </c>
      <c r="I1103" s="78" t="s">
        <v>163</v>
      </c>
      <c r="J1103" s="81">
        <v>38909.0</v>
      </c>
      <c r="K1103" s="46" t="s">
        <v>8984</v>
      </c>
      <c r="L1103" s="78" t="s">
        <v>149</v>
      </c>
      <c r="M1103" s="78" t="s">
        <v>150</v>
      </c>
      <c r="N1103" s="78" t="s">
        <v>3</v>
      </c>
      <c r="O1103" s="78" t="s">
        <v>1440</v>
      </c>
      <c r="P1103" s="78"/>
      <c r="Q1103" s="78" t="s">
        <v>50</v>
      </c>
      <c r="R1103" s="78" t="s">
        <v>121</v>
      </c>
      <c r="S1103" s="46"/>
      <c r="T1103" s="46" t="s">
        <v>8985</v>
      </c>
      <c r="U1103" s="46" t="s">
        <v>8986</v>
      </c>
      <c r="V1103" s="46" t="s">
        <v>8987</v>
      </c>
      <c r="W1103" s="78" t="s">
        <v>8988</v>
      </c>
      <c r="X1103" s="78" t="s">
        <v>121</v>
      </c>
      <c r="Y1103" s="78" t="s">
        <v>117</v>
      </c>
      <c r="Z1103" s="78" t="s">
        <v>121</v>
      </c>
      <c r="AA1103" s="78" t="s">
        <v>117</v>
      </c>
      <c r="AB1103" s="78">
        <v>5.0</v>
      </c>
      <c r="AC1103" s="78" t="s">
        <v>121</v>
      </c>
      <c r="AD1103" s="78"/>
      <c r="AE1103" s="78" t="s">
        <v>117</v>
      </c>
      <c r="AF1103" s="78" t="s">
        <v>8989</v>
      </c>
      <c r="AG1103" s="78"/>
      <c r="AH1103" s="78"/>
      <c r="AI1103" s="78" t="s">
        <v>121</v>
      </c>
      <c r="AJ1103" s="78" t="s">
        <v>117</v>
      </c>
      <c r="AK1103" s="78" t="s">
        <v>117</v>
      </c>
      <c r="AL1103" s="78" t="s">
        <v>137</v>
      </c>
      <c r="AM1103" s="78" t="s">
        <v>138</v>
      </c>
      <c r="AN1103" s="78" t="s">
        <v>121</v>
      </c>
      <c r="AO1103" s="79"/>
      <c r="AP1103" s="79"/>
      <c r="AQ1103" s="78"/>
      <c r="AR1103" s="78"/>
      <c r="AS1103" s="78"/>
      <c r="AT1103" s="78" t="s">
        <v>117</v>
      </c>
      <c r="AU1103" s="78"/>
      <c r="AV1103" s="78" t="s">
        <v>117</v>
      </c>
      <c r="AW1103" s="78"/>
      <c r="AX1103" s="79"/>
      <c r="AY1103" s="79"/>
      <c r="AZ1103" s="79"/>
      <c r="BA1103" s="79"/>
      <c r="BB1103" s="79"/>
      <c r="BC1103" s="80"/>
    </row>
    <row r="1104" ht="15.75" customHeight="1">
      <c r="A1104" s="46" t="s">
        <v>8990</v>
      </c>
      <c r="B1104" s="78"/>
      <c r="C1104" s="78">
        <v>37.0</v>
      </c>
      <c r="D1104" s="78" t="s">
        <v>2420</v>
      </c>
      <c r="E1104" s="78" t="s">
        <v>8991</v>
      </c>
      <c r="F1104" s="78" t="str">
        <f t="shared" si="3"/>
        <v>Okuhle Zongwana</v>
      </c>
      <c r="G1104" s="78" t="s">
        <v>1849</v>
      </c>
      <c r="H1104" s="78" t="s">
        <v>8992</v>
      </c>
      <c r="I1104" s="78" t="s">
        <v>163</v>
      </c>
      <c r="J1104" s="81">
        <v>39123.0</v>
      </c>
      <c r="K1104" s="46" t="s">
        <v>8993</v>
      </c>
      <c r="L1104" s="78" t="s">
        <v>149</v>
      </c>
      <c r="M1104" s="78" t="s">
        <v>150</v>
      </c>
      <c r="N1104" s="78" t="s">
        <v>3</v>
      </c>
      <c r="O1104" s="78" t="s">
        <v>4402</v>
      </c>
      <c r="P1104" s="78"/>
      <c r="Q1104" s="78" t="s">
        <v>50</v>
      </c>
      <c r="R1104" s="78" t="s">
        <v>121</v>
      </c>
      <c r="S1104" s="46"/>
      <c r="T1104" s="46" t="s">
        <v>8994</v>
      </c>
      <c r="U1104" s="46" t="s">
        <v>8994</v>
      </c>
      <c r="V1104" s="46"/>
      <c r="W1104" s="78" t="s">
        <v>8995</v>
      </c>
      <c r="X1104" s="78" t="s">
        <v>117</v>
      </c>
      <c r="Y1104" s="78"/>
      <c r="Z1104" s="78" t="s">
        <v>121</v>
      </c>
      <c r="AA1104" s="78"/>
      <c r="AB1104" s="78">
        <v>4.0</v>
      </c>
      <c r="AC1104" s="78" t="s">
        <v>121</v>
      </c>
      <c r="AD1104" s="78" t="s">
        <v>1898</v>
      </c>
      <c r="AE1104" s="78"/>
      <c r="AF1104" s="78"/>
      <c r="AG1104" s="78" t="s">
        <v>117</v>
      </c>
      <c r="AH1104" s="78"/>
      <c r="AI1104" s="78" t="s">
        <v>117</v>
      </c>
      <c r="AJ1104" s="78"/>
      <c r="AK1104" s="78" t="s">
        <v>117</v>
      </c>
      <c r="AL1104" s="78" t="s">
        <v>632</v>
      </c>
      <c r="AM1104" s="78" t="s">
        <v>221</v>
      </c>
      <c r="AN1104" s="78" t="s">
        <v>121</v>
      </c>
      <c r="AO1104" s="79"/>
      <c r="AP1104" s="79"/>
      <c r="AQ1104" s="78"/>
      <c r="AR1104" s="78"/>
      <c r="AS1104" s="78"/>
      <c r="AT1104" s="78" t="s">
        <v>117</v>
      </c>
      <c r="AU1104" s="78"/>
      <c r="AV1104" s="78" t="s">
        <v>117</v>
      </c>
      <c r="AW1104" s="78"/>
      <c r="AX1104" s="79"/>
      <c r="AY1104" s="79"/>
      <c r="AZ1104" s="79"/>
      <c r="BA1104" s="79"/>
      <c r="BB1104" s="79"/>
      <c r="BC1104" s="80"/>
    </row>
    <row r="1105" ht="15.75" customHeight="1">
      <c r="A1105" s="46" t="s">
        <v>8996</v>
      </c>
      <c r="B1105" s="78"/>
      <c r="C1105" s="78">
        <v>38.0</v>
      </c>
      <c r="D1105" s="78" t="s">
        <v>1810</v>
      </c>
      <c r="E1105" s="78" t="s">
        <v>584</v>
      </c>
      <c r="F1105" s="78" t="str">
        <f t="shared" si="3"/>
        <v>Linathi Zuzani</v>
      </c>
      <c r="G1105" s="78" t="s">
        <v>1849</v>
      </c>
      <c r="H1105" s="78" t="s">
        <v>8997</v>
      </c>
      <c r="I1105" s="78" t="s">
        <v>111</v>
      </c>
      <c r="J1105" s="78" t="s">
        <v>8998</v>
      </c>
      <c r="K1105" s="46" t="s">
        <v>8999</v>
      </c>
      <c r="L1105" s="78" t="s">
        <v>149</v>
      </c>
      <c r="M1105" s="78" t="s">
        <v>150</v>
      </c>
      <c r="N1105" s="78" t="s">
        <v>3</v>
      </c>
      <c r="O1105" s="78" t="s">
        <v>400</v>
      </c>
      <c r="P1105" s="78"/>
      <c r="Q1105" s="78" t="s">
        <v>50</v>
      </c>
      <c r="R1105" s="78" t="s">
        <v>121</v>
      </c>
      <c r="S1105" s="46"/>
      <c r="T1105" s="46" t="s">
        <v>9000</v>
      </c>
      <c r="U1105" s="46" t="s">
        <v>9001</v>
      </c>
      <c r="V1105" s="46" t="s">
        <v>9001</v>
      </c>
      <c r="W1105" s="78" t="s">
        <v>9002</v>
      </c>
      <c r="X1105" s="78" t="s">
        <v>121</v>
      </c>
      <c r="Y1105" s="78" t="s">
        <v>121</v>
      </c>
      <c r="Z1105" s="78" t="s">
        <v>121</v>
      </c>
      <c r="AA1105" s="78" t="s">
        <v>121</v>
      </c>
      <c r="AB1105" s="78">
        <v>14.0</v>
      </c>
      <c r="AC1105" s="78" t="s">
        <v>121</v>
      </c>
      <c r="AD1105" s="78"/>
      <c r="AE1105" s="78" t="s">
        <v>121</v>
      </c>
      <c r="AF1105" s="78"/>
      <c r="AG1105" s="78" t="s">
        <v>121</v>
      </c>
      <c r="AH1105" s="78"/>
      <c r="AI1105" s="78" t="s">
        <v>121</v>
      </c>
      <c r="AJ1105" s="78" t="s">
        <v>121</v>
      </c>
      <c r="AK1105" s="78" t="s">
        <v>121</v>
      </c>
      <c r="AL1105" s="78" t="s">
        <v>122</v>
      </c>
      <c r="AM1105" s="78" t="s">
        <v>138</v>
      </c>
      <c r="AN1105" s="78" t="s">
        <v>117</v>
      </c>
      <c r="AO1105" s="78" t="s">
        <v>23</v>
      </c>
      <c r="AP1105" s="79"/>
      <c r="AQ1105" s="78"/>
      <c r="AR1105" s="78"/>
      <c r="AS1105" s="78"/>
      <c r="AT1105" s="78" t="s">
        <v>117</v>
      </c>
      <c r="AU1105" s="78"/>
      <c r="AV1105" s="78" t="s">
        <v>117</v>
      </c>
      <c r="AW1105" s="78"/>
      <c r="AX1105" s="79"/>
      <c r="AY1105" s="79"/>
      <c r="AZ1105" s="79"/>
      <c r="BA1105" s="79"/>
      <c r="BB1105" s="79"/>
      <c r="BC1105" s="80"/>
    </row>
    <row r="1106" ht="15.75" customHeight="1">
      <c r="A1106" s="46" t="s">
        <v>9003</v>
      </c>
      <c r="B1106" s="78"/>
      <c r="C1106" s="78">
        <v>35.0</v>
      </c>
      <c r="D1106" s="78" t="s">
        <v>2457</v>
      </c>
      <c r="E1106" s="78" t="s">
        <v>9004</v>
      </c>
      <c r="F1106" s="78" t="str">
        <f t="shared" si="3"/>
        <v>Olothando Mfino</v>
      </c>
      <c r="G1106" s="78" t="s">
        <v>1849</v>
      </c>
      <c r="H1106" s="78" t="s">
        <v>9005</v>
      </c>
      <c r="I1106" s="78" t="s">
        <v>163</v>
      </c>
      <c r="J1106" s="78" t="s">
        <v>2347</v>
      </c>
      <c r="K1106" s="46"/>
      <c r="L1106" s="78" t="s">
        <v>1112</v>
      </c>
      <c r="M1106" s="78" t="s">
        <v>199</v>
      </c>
      <c r="N1106" s="78" t="s">
        <v>3</v>
      </c>
      <c r="O1106" s="78" t="s">
        <v>1440</v>
      </c>
      <c r="P1106" s="78"/>
      <c r="Q1106" s="78" t="s">
        <v>44</v>
      </c>
      <c r="R1106" s="78" t="s">
        <v>121</v>
      </c>
      <c r="S1106" s="46"/>
      <c r="T1106" s="83" t="s">
        <v>9006</v>
      </c>
      <c r="U1106" s="83" t="s">
        <v>9006</v>
      </c>
      <c r="V1106" s="83" t="s">
        <v>9006</v>
      </c>
      <c r="W1106" s="78" t="s">
        <v>9007</v>
      </c>
      <c r="X1106" s="78" t="s">
        <v>117</v>
      </c>
      <c r="Y1106" s="78" t="s">
        <v>117</v>
      </c>
      <c r="Z1106" s="78" t="s">
        <v>117</v>
      </c>
      <c r="AA1106" s="78" t="s">
        <v>121</v>
      </c>
      <c r="AB1106" s="78">
        <v>4.0</v>
      </c>
      <c r="AC1106" s="78" t="s">
        <v>121</v>
      </c>
      <c r="AD1106" s="78"/>
      <c r="AE1106" s="78" t="s">
        <v>117</v>
      </c>
      <c r="AF1106" s="78" t="s">
        <v>9008</v>
      </c>
      <c r="AG1106" s="78" t="s">
        <v>121</v>
      </c>
      <c r="AH1106" s="78"/>
      <c r="AI1106" s="78" t="s">
        <v>117</v>
      </c>
      <c r="AJ1106" s="78" t="s">
        <v>117</v>
      </c>
      <c r="AK1106" s="78" t="s">
        <v>117</v>
      </c>
      <c r="AL1106" s="78" t="s">
        <v>137</v>
      </c>
      <c r="AM1106" s="78" t="s">
        <v>221</v>
      </c>
      <c r="AN1106" s="78" t="s">
        <v>121</v>
      </c>
      <c r="AO1106" s="79"/>
      <c r="AP1106" s="79"/>
      <c r="AQ1106" s="78"/>
      <c r="AR1106" s="78"/>
      <c r="AS1106" s="78"/>
      <c r="AT1106" s="78" t="s">
        <v>117</v>
      </c>
      <c r="AU1106" s="78" t="s">
        <v>117</v>
      </c>
      <c r="AV1106" s="78" t="s">
        <v>121</v>
      </c>
      <c r="AW1106" s="78"/>
      <c r="AX1106" s="79"/>
      <c r="AY1106" s="79"/>
      <c r="AZ1106" s="79"/>
      <c r="BA1106" s="79"/>
      <c r="BB1106" s="79"/>
      <c r="BC1106" s="80"/>
    </row>
    <row r="1107" ht="15.75" customHeight="1">
      <c r="A1107" s="46" t="s">
        <v>9009</v>
      </c>
      <c r="B1107" s="78"/>
      <c r="C1107" s="78">
        <v>35.0</v>
      </c>
      <c r="D1107" s="78" t="s">
        <v>1045</v>
      </c>
      <c r="E1107" s="78" t="s">
        <v>4072</v>
      </c>
      <c r="F1107" s="78" t="str">
        <f t="shared" si="3"/>
        <v>Emihle Maseti</v>
      </c>
      <c r="G1107" s="78" t="s">
        <v>1849</v>
      </c>
      <c r="H1107" s="78" t="s">
        <v>9010</v>
      </c>
      <c r="I1107" s="78" t="s">
        <v>111</v>
      </c>
      <c r="J1107" s="78" t="s">
        <v>9011</v>
      </c>
      <c r="K1107" s="46" t="s">
        <v>9012</v>
      </c>
      <c r="L1107" s="78" t="s">
        <v>174</v>
      </c>
      <c r="M1107" s="78" t="s">
        <v>115</v>
      </c>
      <c r="N1107" s="78" t="s">
        <v>3</v>
      </c>
      <c r="O1107" s="78" t="s">
        <v>230</v>
      </c>
      <c r="P1107" s="78"/>
      <c r="Q1107" s="78" t="s">
        <v>46</v>
      </c>
      <c r="R1107" s="78" t="s">
        <v>121</v>
      </c>
      <c r="S1107" s="46"/>
      <c r="T1107" s="46" t="s">
        <v>9013</v>
      </c>
      <c r="U1107" s="46" t="s">
        <v>9013</v>
      </c>
      <c r="V1107" s="46" t="s">
        <v>9014</v>
      </c>
      <c r="W1107" s="78" t="s">
        <v>9015</v>
      </c>
      <c r="X1107" s="78"/>
      <c r="Y1107" s="78"/>
      <c r="Z1107" s="78"/>
      <c r="AA1107" s="78"/>
      <c r="AB1107" s="78"/>
      <c r="AC1107" s="78"/>
      <c r="AD1107" s="78"/>
      <c r="AE1107" s="78"/>
      <c r="AF1107" s="78"/>
      <c r="AG1107" s="78"/>
      <c r="AH1107" s="78"/>
      <c r="AI1107" s="78"/>
      <c r="AJ1107" s="78"/>
      <c r="AK1107" s="78"/>
      <c r="AL1107" s="78"/>
      <c r="AM1107" s="78"/>
      <c r="AN1107" s="78"/>
      <c r="AO1107" s="79"/>
      <c r="AP1107" s="79"/>
      <c r="AQ1107" s="78"/>
      <c r="AR1107" s="78"/>
      <c r="AS1107" s="78"/>
      <c r="AT1107" s="78"/>
      <c r="AU1107" s="78" t="s">
        <v>117</v>
      </c>
      <c r="AV1107" s="78" t="s">
        <v>117</v>
      </c>
      <c r="AW1107" s="78"/>
      <c r="AX1107" s="79"/>
      <c r="AY1107" s="79"/>
      <c r="AZ1107" s="79"/>
      <c r="BA1107" s="79"/>
      <c r="BB1107" s="79"/>
      <c r="BC1107" s="80"/>
    </row>
    <row r="1108" ht="15.75" customHeight="1">
      <c r="A1108" s="46" t="s">
        <v>9016</v>
      </c>
      <c r="B1108" s="78"/>
      <c r="C1108" s="78">
        <v>44.0</v>
      </c>
      <c r="D1108" s="78" t="s">
        <v>9017</v>
      </c>
      <c r="E1108" s="78" t="s">
        <v>9018</v>
      </c>
      <c r="F1108" s="78" t="str">
        <f t="shared" si="3"/>
        <v>Sinesihle Runeli</v>
      </c>
      <c r="G1108" s="78" t="s">
        <v>1849</v>
      </c>
      <c r="H1108" s="78" t="s">
        <v>9019</v>
      </c>
      <c r="I1108" s="78" t="s">
        <v>163</v>
      </c>
      <c r="J1108" s="81">
        <v>39027.0</v>
      </c>
      <c r="K1108" s="46" t="s">
        <v>9020</v>
      </c>
      <c r="L1108" s="78" t="s">
        <v>7231</v>
      </c>
      <c r="M1108" s="78" t="s">
        <v>754</v>
      </c>
      <c r="N1108" s="78" t="s">
        <v>42</v>
      </c>
      <c r="O1108" s="78" t="s">
        <v>175</v>
      </c>
      <c r="P1108" s="78"/>
      <c r="Q1108" s="78" t="s">
        <v>50</v>
      </c>
      <c r="R1108" s="78" t="s">
        <v>121</v>
      </c>
      <c r="S1108" s="46"/>
      <c r="T1108" s="46" t="s">
        <v>9021</v>
      </c>
      <c r="U1108" s="46" t="s">
        <v>9020</v>
      </c>
      <c r="V1108" s="46" t="s">
        <v>9022</v>
      </c>
      <c r="W1108" s="78" t="s">
        <v>9023</v>
      </c>
      <c r="X1108" s="78" t="s">
        <v>117</v>
      </c>
      <c r="Y1108" s="78" t="s">
        <v>117</v>
      </c>
      <c r="Z1108" s="78" t="s">
        <v>117</v>
      </c>
      <c r="AA1108" s="78" t="s">
        <v>117</v>
      </c>
      <c r="AB1108" s="78">
        <v>4.0</v>
      </c>
      <c r="AC1108" s="78"/>
      <c r="AD1108" s="78"/>
      <c r="AE1108" s="78"/>
      <c r="AF1108" s="78"/>
      <c r="AG1108" s="78" t="s">
        <v>121</v>
      </c>
      <c r="AH1108" s="78"/>
      <c r="AI1108" s="78" t="s">
        <v>117</v>
      </c>
      <c r="AJ1108" s="78" t="s">
        <v>117</v>
      </c>
      <c r="AK1108" s="78" t="s">
        <v>121</v>
      </c>
      <c r="AL1108" s="78" t="s">
        <v>122</v>
      </c>
      <c r="AM1108" s="78" t="s">
        <v>138</v>
      </c>
      <c r="AN1108" s="78" t="s">
        <v>117</v>
      </c>
      <c r="AO1108" s="78" t="s">
        <v>24</v>
      </c>
      <c r="AP1108" s="79"/>
      <c r="AQ1108" s="78"/>
      <c r="AR1108" s="78"/>
      <c r="AS1108" s="78"/>
      <c r="AT1108" s="78" t="s">
        <v>117</v>
      </c>
      <c r="AU1108" s="78"/>
      <c r="AV1108" s="78" t="s">
        <v>117</v>
      </c>
      <c r="AW1108" s="78"/>
      <c r="AX1108" s="79"/>
      <c r="AY1108" s="79"/>
      <c r="AZ1108" s="79"/>
      <c r="BA1108" s="79"/>
      <c r="BB1108" s="79"/>
      <c r="BC1108" s="80"/>
    </row>
    <row r="1109" ht="15.75" customHeight="1">
      <c r="A1109" s="46" t="s">
        <v>9024</v>
      </c>
      <c r="B1109" s="78"/>
      <c r="C1109" s="79"/>
      <c r="D1109" s="78" t="s">
        <v>9025</v>
      </c>
      <c r="E1109" s="78" t="s">
        <v>9026</v>
      </c>
      <c r="F1109" s="78" t="str">
        <f t="shared" si="3"/>
        <v>Lizalise Magobiyane</v>
      </c>
      <c r="G1109" s="78" t="s">
        <v>1849</v>
      </c>
      <c r="H1109" s="78" t="s">
        <v>9027</v>
      </c>
      <c r="I1109" s="78" t="s">
        <v>111</v>
      </c>
      <c r="J1109" s="78"/>
      <c r="K1109" s="46"/>
      <c r="L1109" s="78" t="s">
        <v>205</v>
      </c>
      <c r="M1109" s="78" t="s">
        <v>206</v>
      </c>
      <c r="N1109" s="78" t="s">
        <v>3</v>
      </c>
      <c r="O1109" s="78" t="s">
        <v>362</v>
      </c>
      <c r="P1109" s="78"/>
      <c r="Q1109" s="78" t="s">
        <v>48</v>
      </c>
      <c r="R1109" s="78" t="s">
        <v>121</v>
      </c>
      <c r="S1109" s="46"/>
      <c r="T1109" s="46"/>
      <c r="U1109" s="46"/>
      <c r="V1109" s="46"/>
      <c r="W1109" s="78"/>
      <c r="X1109" s="78"/>
      <c r="Y1109" s="78"/>
      <c r="Z1109" s="78"/>
      <c r="AA1109" s="78"/>
      <c r="AB1109" s="78"/>
      <c r="AC1109" s="78"/>
      <c r="AD1109" s="78"/>
      <c r="AE1109" s="78"/>
      <c r="AF1109" s="78"/>
      <c r="AG1109" s="78"/>
      <c r="AH1109" s="78"/>
      <c r="AI1109" s="78"/>
      <c r="AJ1109" s="78"/>
      <c r="AK1109" s="78"/>
      <c r="AL1109" s="78"/>
      <c r="AM1109" s="78"/>
      <c r="AN1109" s="78"/>
      <c r="AO1109" s="79"/>
      <c r="AP1109" s="79"/>
      <c r="AQ1109" s="78"/>
      <c r="AR1109" s="78"/>
      <c r="AS1109" s="78"/>
      <c r="AT1109" s="78" t="s">
        <v>117</v>
      </c>
      <c r="AU1109" s="78"/>
      <c r="AV1109" s="78" t="s">
        <v>117</v>
      </c>
      <c r="AW1109" s="78"/>
      <c r="AX1109" s="79"/>
      <c r="AY1109" s="79"/>
      <c r="AZ1109" s="79"/>
      <c r="BA1109" s="79"/>
      <c r="BB1109" s="79"/>
      <c r="BC1109" s="80"/>
    </row>
    <row r="1110" ht="15.75" customHeight="1">
      <c r="A1110" s="46" t="s">
        <v>9028</v>
      </c>
      <c r="B1110" s="78"/>
      <c r="C1110" s="78"/>
      <c r="D1110" s="78" t="s">
        <v>3024</v>
      </c>
      <c r="E1110" s="78" t="s">
        <v>5326</v>
      </c>
      <c r="F1110" s="78" t="s">
        <v>9029</v>
      </c>
      <c r="G1110" s="78" t="s">
        <v>1849</v>
      </c>
      <c r="H1110" s="78" t="s">
        <v>5327</v>
      </c>
      <c r="I1110" s="78" t="s">
        <v>111</v>
      </c>
      <c r="J1110" s="81">
        <v>39211.0</v>
      </c>
      <c r="K1110" s="46" t="s">
        <v>5328</v>
      </c>
      <c r="L1110" s="78" t="s">
        <v>1761</v>
      </c>
      <c r="M1110" s="78" t="s">
        <v>1762</v>
      </c>
      <c r="N1110" s="78" t="s">
        <v>42</v>
      </c>
      <c r="O1110" s="78" t="s">
        <v>948</v>
      </c>
      <c r="P1110" s="78"/>
      <c r="Q1110" s="78" t="s">
        <v>50</v>
      </c>
      <c r="R1110" s="78" t="s">
        <v>121</v>
      </c>
      <c r="S1110" s="46"/>
      <c r="T1110" s="46" t="s">
        <v>5329</v>
      </c>
      <c r="U1110" s="46"/>
      <c r="V1110" s="46" t="s">
        <v>5330</v>
      </c>
      <c r="W1110" s="78" t="s">
        <v>5331</v>
      </c>
      <c r="X1110" s="78" t="s">
        <v>117</v>
      </c>
      <c r="Y1110" s="78" t="s">
        <v>117</v>
      </c>
      <c r="Z1110" s="78" t="s">
        <v>117</v>
      </c>
      <c r="AA1110" s="78" t="s">
        <v>121</v>
      </c>
      <c r="AB1110" s="78">
        <v>5.0</v>
      </c>
      <c r="AC1110" s="78" t="s">
        <v>117</v>
      </c>
      <c r="AD1110" s="78" t="s">
        <v>512</v>
      </c>
      <c r="AE1110" s="78" t="s">
        <v>121</v>
      </c>
      <c r="AF1110" s="78" t="s">
        <v>1898</v>
      </c>
      <c r="AG1110" s="78" t="s">
        <v>121</v>
      </c>
      <c r="AH1110" s="78"/>
      <c r="AI1110" s="78" t="s">
        <v>117</v>
      </c>
      <c r="AJ1110" s="78" t="s">
        <v>121</v>
      </c>
      <c r="AK1110" s="78" t="s">
        <v>117</v>
      </c>
      <c r="AL1110" s="78" t="s">
        <v>137</v>
      </c>
      <c r="AM1110" s="78" t="s">
        <v>221</v>
      </c>
      <c r="AN1110" s="78" t="s">
        <v>117</v>
      </c>
      <c r="AO1110" s="78" t="s">
        <v>9030</v>
      </c>
      <c r="AP1110" s="79"/>
      <c r="AQ1110" s="78"/>
      <c r="AR1110" s="78"/>
      <c r="AS1110" s="78"/>
      <c r="AT1110" s="78" t="s">
        <v>117</v>
      </c>
      <c r="AU1110" s="78"/>
      <c r="AV1110" s="78" t="s">
        <v>117</v>
      </c>
      <c r="AW1110" s="78"/>
      <c r="AX1110" s="79"/>
      <c r="AY1110" s="79"/>
      <c r="AZ1110" s="79"/>
      <c r="BA1110" s="79"/>
      <c r="BB1110" s="79"/>
      <c r="BC1110" s="80"/>
    </row>
    <row r="1111" ht="15.75" customHeight="1">
      <c r="A1111" s="46" t="s">
        <v>9031</v>
      </c>
      <c r="B1111" s="78"/>
      <c r="C1111" s="79"/>
      <c r="D1111" s="78" t="s">
        <v>5020</v>
      </c>
      <c r="E1111" s="78" t="s">
        <v>9032</v>
      </c>
      <c r="F1111" s="78" t="str">
        <f t="shared" ref="F1111:F1113" si="4">D1111&amp;" " &amp;E1111</f>
        <v>Simanye Mvundlela</v>
      </c>
      <c r="G1111" s="78" t="s">
        <v>1849</v>
      </c>
      <c r="H1111" s="78" t="s">
        <v>9033</v>
      </c>
      <c r="I1111" s="78" t="s">
        <v>163</v>
      </c>
      <c r="J1111" s="81">
        <v>39203.0</v>
      </c>
      <c r="K1111" s="46" t="s">
        <v>9034</v>
      </c>
      <c r="L1111" s="78" t="s">
        <v>257</v>
      </c>
      <c r="M1111" s="78" t="s">
        <v>115</v>
      </c>
      <c r="N1111" s="78" t="s">
        <v>3</v>
      </c>
      <c r="O1111" s="78" t="s">
        <v>134</v>
      </c>
      <c r="P1111" s="78"/>
      <c r="Q1111" s="78" t="s">
        <v>50</v>
      </c>
      <c r="R1111" s="78" t="s">
        <v>121</v>
      </c>
      <c r="S1111" s="46"/>
      <c r="T1111" s="46" t="s">
        <v>9035</v>
      </c>
      <c r="U1111" s="46" t="s">
        <v>9035</v>
      </c>
      <c r="V1111" s="46"/>
      <c r="W1111" s="78" t="s">
        <v>9036</v>
      </c>
      <c r="X1111" s="78" t="s">
        <v>117</v>
      </c>
      <c r="Y1111" s="78" t="s">
        <v>117</v>
      </c>
      <c r="Z1111" s="78" t="s">
        <v>117</v>
      </c>
      <c r="AA1111" s="78" t="s">
        <v>121</v>
      </c>
      <c r="AB1111" s="78">
        <v>7.0</v>
      </c>
      <c r="AC1111" s="78" t="s">
        <v>117</v>
      </c>
      <c r="AD1111" s="78" t="s">
        <v>234</v>
      </c>
      <c r="AE1111" s="78" t="s">
        <v>121</v>
      </c>
      <c r="AF1111" s="78" t="s">
        <v>1898</v>
      </c>
      <c r="AG1111" s="78" t="s">
        <v>121</v>
      </c>
      <c r="AH1111" s="78"/>
      <c r="AI1111" s="78" t="s">
        <v>117</v>
      </c>
      <c r="AJ1111" s="78" t="s">
        <v>121</v>
      </c>
      <c r="AK1111" s="78" t="s">
        <v>121</v>
      </c>
      <c r="AL1111" s="78" t="s">
        <v>122</v>
      </c>
      <c r="AM1111" s="78" t="s">
        <v>123</v>
      </c>
      <c r="AN1111" s="78" t="s">
        <v>121</v>
      </c>
      <c r="AO1111" s="79"/>
      <c r="AP1111" s="79"/>
      <c r="AQ1111" s="78"/>
      <c r="AR1111" s="78"/>
      <c r="AS1111" s="78"/>
      <c r="AT1111" s="78" t="s">
        <v>117</v>
      </c>
      <c r="AU1111" s="78"/>
      <c r="AV1111" s="78" t="s">
        <v>117</v>
      </c>
      <c r="AW1111" s="78"/>
      <c r="AX1111" s="79"/>
      <c r="AY1111" s="79"/>
      <c r="AZ1111" s="79"/>
      <c r="BA1111" s="79"/>
      <c r="BB1111" s="79"/>
      <c r="BC1111" s="80"/>
    </row>
    <row r="1112" ht="15.75" customHeight="1">
      <c r="A1112" s="46" t="s">
        <v>9037</v>
      </c>
      <c r="B1112" s="78"/>
      <c r="C1112" s="78">
        <v>34.0</v>
      </c>
      <c r="D1112" s="78" t="s">
        <v>9038</v>
      </c>
      <c r="E1112" s="78" t="s">
        <v>5996</v>
      </c>
      <c r="F1112" s="78" t="str">
        <f t="shared" si="4"/>
        <v>Ayabuya Ayathandwa Boyce</v>
      </c>
      <c r="G1112" s="78" t="s">
        <v>1849</v>
      </c>
      <c r="H1112" s="78" t="s">
        <v>9039</v>
      </c>
      <c r="I1112" s="78" t="s">
        <v>111</v>
      </c>
      <c r="J1112" s="78"/>
      <c r="K1112" s="46"/>
      <c r="L1112" s="78" t="s">
        <v>1409</v>
      </c>
      <c r="M1112" s="78" t="s">
        <v>1410</v>
      </c>
      <c r="N1112" s="78" t="s">
        <v>3</v>
      </c>
      <c r="O1112" s="78" t="s">
        <v>618</v>
      </c>
      <c r="P1112" s="78"/>
      <c r="Q1112" s="78" t="s">
        <v>48</v>
      </c>
      <c r="R1112" s="78" t="s">
        <v>121</v>
      </c>
      <c r="S1112" s="46"/>
      <c r="T1112" s="46"/>
      <c r="U1112" s="46"/>
      <c r="V1112" s="46"/>
      <c r="W1112" s="78"/>
      <c r="X1112" s="78"/>
      <c r="Y1112" s="78"/>
      <c r="Z1112" s="78"/>
      <c r="AA1112" s="78"/>
      <c r="AB1112" s="78"/>
      <c r="AC1112" s="78"/>
      <c r="AD1112" s="78"/>
      <c r="AE1112" s="78"/>
      <c r="AF1112" s="78"/>
      <c r="AG1112" s="78"/>
      <c r="AH1112" s="78"/>
      <c r="AI1112" s="78"/>
      <c r="AJ1112" s="78"/>
      <c r="AK1112" s="78"/>
      <c r="AL1112" s="78"/>
      <c r="AM1112" s="78"/>
      <c r="AN1112" s="78"/>
      <c r="AO1112" s="79"/>
      <c r="AP1112" s="79"/>
      <c r="AQ1112" s="78"/>
      <c r="AR1112" s="78"/>
      <c r="AS1112" s="78"/>
      <c r="AT1112" s="78" t="s">
        <v>117</v>
      </c>
      <c r="AU1112" s="78" t="s">
        <v>117</v>
      </c>
      <c r="AV1112" s="78" t="s">
        <v>117</v>
      </c>
      <c r="AW1112" s="78"/>
      <c r="AX1112" s="79"/>
      <c r="AY1112" s="79"/>
      <c r="AZ1112" s="79"/>
      <c r="BA1112" s="79"/>
      <c r="BB1112" s="79"/>
      <c r="BC1112" s="80"/>
    </row>
    <row r="1113" ht="15.75" customHeight="1">
      <c r="A1113" s="46" t="s">
        <v>9040</v>
      </c>
      <c r="B1113" s="78"/>
      <c r="C1113" s="78">
        <v>39.0</v>
      </c>
      <c r="D1113" s="78" t="s">
        <v>9041</v>
      </c>
      <c r="E1113" s="78" t="s">
        <v>9042</v>
      </c>
      <c r="F1113" s="78" t="str">
        <f t="shared" si="4"/>
        <v>Likhongo Ntuili</v>
      </c>
      <c r="G1113" s="78" t="s">
        <v>1849</v>
      </c>
      <c r="H1113" s="78" t="s">
        <v>9043</v>
      </c>
      <c r="I1113" s="78"/>
      <c r="J1113" s="78"/>
      <c r="K1113" s="46"/>
      <c r="L1113" s="78" t="s">
        <v>1478</v>
      </c>
      <c r="M1113" s="78" t="s">
        <v>206</v>
      </c>
      <c r="N1113" s="78" t="s">
        <v>3</v>
      </c>
      <c r="O1113" s="78" t="s">
        <v>400</v>
      </c>
      <c r="P1113" s="78"/>
      <c r="Q1113" s="78" t="s">
        <v>48</v>
      </c>
      <c r="R1113" s="78" t="s">
        <v>121</v>
      </c>
      <c r="S1113" s="46"/>
      <c r="T1113" s="46"/>
      <c r="U1113" s="46"/>
      <c r="V1113" s="46"/>
      <c r="W1113" s="78"/>
      <c r="X1113" s="78"/>
      <c r="Y1113" s="78"/>
      <c r="Z1113" s="78"/>
      <c r="AA1113" s="78"/>
      <c r="AB1113" s="78"/>
      <c r="AC1113" s="78"/>
      <c r="AD1113" s="78"/>
      <c r="AE1113" s="78"/>
      <c r="AF1113" s="78"/>
      <c r="AG1113" s="78"/>
      <c r="AH1113" s="78"/>
      <c r="AI1113" s="78"/>
      <c r="AJ1113" s="78"/>
      <c r="AK1113" s="78"/>
      <c r="AL1113" s="78"/>
      <c r="AM1113" s="78"/>
      <c r="AN1113" s="78"/>
      <c r="AO1113" s="79"/>
      <c r="AP1113" s="79"/>
      <c r="AQ1113" s="78"/>
      <c r="AR1113" s="78"/>
      <c r="AS1113" s="78"/>
      <c r="AT1113" s="78" t="s">
        <v>117</v>
      </c>
      <c r="AU1113" s="78"/>
      <c r="AV1113" s="78" t="s">
        <v>117</v>
      </c>
      <c r="AW1113" s="78"/>
      <c r="AX1113" s="79"/>
      <c r="AY1113" s="79"/>
      <c r="AZ1113" s="79"/>
      <c r="BA1113" s="79"/>
      <c r="BB1113" s="79"/>
      <c r="BC1113" s="80"/>
    </row>
  </sheetData>
  <customSheetViews>
    <customSheetView guid="{037E5104-FAC2-4D8C-B106-9DAE8BA01972}" filter="1" showAutoFilter="1">
      <autoFilter ref="$A$1:$BB$1107">
        <filterColumn colId="16">
          <filters>
            <filter val="Sive"/>
          </filters>
        </filterColumn>
        <filterColumn colId="6">
          <filters>
            <filter val="Second"/>
          </filters>
        </filterColumn>
      </autoFilter>
    </customSheetView>
    <customSheetView guid="{0186D2B2-3023-4FF5-B2E8-C4D48B9DC2A1}" filter="1" showAutoFilter="1">
      <autoFilter ref="$T$1:$BB$658">
        <filterColumn colId="28">
          <filters>
            <filter val="No"/>
          </filters>
        </filterColumn>
      </autoFilter>
    </customSheetView>
    <customSheetView guid="{FAC1663F-181F-49EF-A771-8F7FD7D28999}" filter="1" showAutoFilter="1">
      <autoFilter ref="$T$1:$BB$658"/>
    </customSheetView>
    <customSheetView guid="{FCC10ECB-7F82-4661-988A-5195F96A3491}" filter="1" showAutoFilter="1">
      <autoFilter ref="$A$1:$BB$1110"/>
    </customSheetView>
    <customSheetView guid="{867E7A73-527D-4533-AE7A-3FD107B11EB7}" filter="1" showAutoFilter="1">
      <autoFilter ref="$Q$146:$R$197"/>
    </customSheetView>
    <customSheetView guid="{EFAADDB2-BC75-4CD1-8E97-10CEF103FA56}" filter="1" showAutoFilter="1">
      <autoFilter ref="$A$1:$R$1113">
        <filterColumn colId="6">
          <filters>
            <filter val="Second"/>
          </filters>
        </filterColumn>
        <filterColumn colId="16">
          <filters>
            <filter val="Sive"/>
          </filters>
        </filterColumn>
      </autoFilter>
    </customSheetView>
  </customSheetViews>
  <conditionalFormatting sqref="L1">
    <cfRule type="colorScale" priority="1">
      <colorScale>
        <cfvo type="min"/>
        <cfvo type="max"/>
        <color rgb="FF57BB8A"/>
        <color rgb="FFFFFFFF"/>
      </colorScale>
    </cfRule>
  </conditionalFormatting>
  <conditionalFormatting sqref="A186:O186 R186:BC186">
    <cfRule type="notContainsBlanks" dxfId="0" priority="2">
      <formula>LEN(TRIM(A186))&gt;0</formula>
    </cfRule>
  </conditionalFormatting>
  <dataValidations>
    <dataValidation type="list" allowBlank="1" showErrorMessage="1" sqref="G2:G1113">
      <formula1>"First,Second"</formula1>
    </dataValidation>
    <dataValidation type="list" allowBlank="1" showErrorMessage="1" sqref="AT2:AW62 AV63:AW63 AT64:AW65 AV66:AW66 AT67:AW104 AV105:AW105 AT106:AW220 AV221:AW221 AT222:AW261 AV262:AW262 AT263:AW266 AV267:AW267 AT268:AW293 AV294 AT295:AW303 AV304:AW304 AT305:AW337 AV338:AW338 AT339:AW397 AV398 AT399:AW422 AV423:AW423 P2:P1113 R2:R1113 X2:AA1113 AC2:AC1113 AE2:AE1113 AG2:AG1113 AI2:AK1113 AN2:AN1113 AT424:AW1113">
      <formula1>"Yes,No"</formula1>
    </dataValidation>
    <dataValidation type="list" allowBlank="1" showErrorMessage="1" sqref="Q2:Q1113">
      <formula1>"Chulumanco,Siphosihle,Asemahle,Sive"</formula1>
    </dataValidation>
    <dataValidation type="list" allowBlank="1" showErrorMessage="1" sqref="AM2:AM1113">
      <formula1>"Shack,RDP,Private House,Flat"</formula1>
    </dataValidation>
    <dataValidation type="list" allowBlank="1" showErrorMessage="1" sqref="I2:I1113">
      <formula1>"Male,Female"</formula1>
    </dataValidation>
    <dataValidation type="list" allowBlank="1" showErrorMessage="1" sqref="N2:N1113">
      <formula1>"NMB,Rural"</formula1>
    </dataValidation>
    <dataValidation type="list" allowBlank="1" showErrorMessage="1" sqref="L2:L1113">
      <formula1>"Mfesane SS,Motherwell HS,Douglas Mpopa SS,James Jolobe SS,Ncedo SS,Ndyebo SS,Cingani HS,Vulumzi SS,Coselelani HS,Masiphathisane HS,Cowan HS,Ithembelihle CS,Newell HS,KwaZakhele HS,Mzontsundu HS,Chubekile HS,Ndzondelelo HS,KwaMagxaki HS,Loyiso HS,Sakhisizw"&amp;"e SS,Lungisa HS,EZ Khabane HS,Khanyisa SFB,Tyhilulwazi HS,Lungiso HS,Jeferry's Bay CS,Humansdorp HS,Qhayiyalethu HS,Soqhayisa SS,Samkelwe SS,Moses Mabhida HS,Walmer HS,Khumbulani HS,St Thomas SS,St James SS,Phakamisa SS,Hlokoma HS,Vulamazibuko HS,Wongalet"&amp;"hu HS,David Mama HS,Khanyisa SS,Qaphelani,Khwezi Lomso CS,Zanolwazi SS,Rocklands IS,Jeffrey's Bay CS,Tinarha HS,Moses Mabida HS,Silimela HS,VM Kwinana,Masibambane HS,Alexander Road HS,Cillie HS,Dalubuhle HS"</formula1>
    </dataValidation>
    <dataValidation type="list" allowBlank="1" showErrorMessage="1" sqref="AL2:AL1113">
      <formula1>"SASSA,Family Member,N/A"</formula1>
    </dataValidation>
    <dataValidation type="list" allowBlank="1" showErrorMessage="1" sqref="O2:O333 O335:O1113">
      <formula1>"M,P,G,L,M,A,B,E,ML,A,B,E,ML,A,B,M,A,L,P,M,A,B,P,ML,G,H,ML,G,H,L,M,G,L,M,P,L,M,P,M,G,P,ML,G,P,ML,B,H,ML,B,E,ML,B,M,H,L,M,P,L,H,ML,L,B,H,M,B,G,P,ML,H,L,ML,P,G,H,ML,B,G,ML,H,M,P,L,B,M,L,G,H,M,L,P,H,Technical Subjects,ML,ML,L,B,M,A,P,M,A,L,P,M,G,B,ML,B,M,B,P,"&amp;"L,A,E,M,ML,G,B,E,M,B,E,ML,G,M,A,B,ML,G,L,ML,H,B,E,ML,A,E,ML,G,H,ML,G,L,ML,H,E,ML,L,G,A,ML,L,M,G,H,P"</formula1>
    </dataValidation>
    <dataValidation type="list" allowBlank="1" showErrorMessage="1" sqref="O334">
      <formula1>"M,P,G,L,M,A,B,E,ML,A,B,E,ML,A,B,M,A,L,P,M,A,B,P,ML,G,H,ML,G,H,L,M,G,L,M,P,L,M,P,M,G,P,ML,G,P,ML,G,H,ML,B,H,ML,B,E,ML,B,M,H,L,M,P,L,H,ML,L,B,H,ML,H,L,ML,P,G,H,ML,B,G,ML,H,M,P,G,L,M,B,P,L"</formula1>
    </dataValidation>
    <dataValidation type="list" allowBlank="1" showErrorMessage="1" sqref="M2:M32 M34:M92 M95:M148 M150:M172 M174:M218 M220:M230 M232:M398 M400:M1113">
      <formula1>"Motherwell,KwaZakhele,New Brighton,Zwide,KwaDwesi,KwaMagxaki,Zinyoka,Walmer,Gelvandale,Korsten,Richmond Hill,Jeffery's Bay,Humansdorp,Uitenhage,Despatch,Kirkwood,Addo,Berlin,East London,Alice"</formula1>
    </dataValidation>
  </dataValidations>
  <printOptions/>
  <pageMargins bottom="0.75" footer="0.0" header="0.0" left="0.7" right="0.7" top="0.75"/>
  <pageSetup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88"/>
    <col customWidth="1" min="2" max="2" width="24.0"/>
    <col customWidth="1" min="3" max="3" width="13.5"/>
    <col customWidth="1" min="4" max="4" width="11.75"/>
    <col customWidth="1" min="5" max="5" width="15.88"/>
    <col customWidth="1" min="6" max="6" width="11.38"/>
    <col customWidth="1" min="7" max="7" width="11.13"/>
    <col customWidth="1" min="8" max="8" width="11.75"/>
    <col customWidth="1" min="9" max="9" width="11.88"/>
    <col customWidth="1" min="10" max="10" width="14.38"/>
    <col customWidth="1" min="11" max="11" width="19.63"/>
    <col customWidth="1" min="12" max="12" width="14.25"/>
    <col customWidth="1" min="13" max="13" width="30.0"/>
    <col customWidth="1" min="14" max="14" width="10.0"/>
    <col customWidth="1" min="15" max="15" width="13.13"/>
    <col customWidth="1" min="16" max="16" width="12.88"/>
    <col customWidth="1" min="17" max="17" width="14.13"/>
    <col customWidth="1" min="18" max="18" width="13.13"/>
    <col customWidth="1" min="19" max="19" width="11.25"/>
    <col customWidth="1" min="20" max="20" width="30.38"/>
    <col customWidth="1" min="21" max="21" width="10.5"/>
    <col customWidth="1" min="22" max="22" width="13.25"/>
    <col customWidth="1" min="23" max="23" width="12.13"/>
    <col customWidth="1" min="24" max="24" width="15.5"/>
    <col customWidth="1" min="25" max="25" width="14.25"/>
    <col customWidth="1" min="26" max="26" width="14.13"/>
    <col customWidth="1" min="27" max="27" width="16.5"/>
    <col customWidth="1" min="28" max="28" width="21.88"/>
    <col customWidth="1" min="29" max="29" width="12.0"/>
    <col customWidth="1" min="30" max="30" width="12.38"/>
    <col customWidth="1" min="31" max="31" width="11.38"/>
    <col customWidth="1" min="32" max="32" width="16.38"/>
    <col customWidth="1" min="33" max="33" width="10.63"/>
    <col customWidth="1" min="34" max="34" width="26.0"/>
    <col customWidth="1" min="35" max="35" width="13.63"/>
    <col customWidth="1" min="36" max="36" width="9.88"/>
    <col customWidth="1" min="37" max="37" width="12.13"/>
    <col customWidth="1" min="38" max="38" width="13.25"/>
    <col customWidth="1" min="39" max="39" width="13.75"/>
    <col customWidth="1" min="40" max="40" width="12.13"/>
    <col customWidth="1" min="41" max="41" width="18.63"/>
    <col customWidth="1" min="42" max="42" width="8.88"/>
    <col customWidth="1" min="43" max="43" width="10.38"/>
    <col customWidth="1" min="44" max="56" width="11.25"/>
    <col customWidth="1" min="57" max="67" width="9.13"/>
  </cols>
  <sheetData>
    <row r="1" ht="52.5" customHeight="1">
      <c r="A1" s="87" t="s">
        <v>9044</v>
      </c>
      <c r="B1" s="88" t="s">
        <v>60</v>
      </c>
      <c r="C1" s="88" t="s">
        <v>98</v>
      </c>
      <c r="D1" s="88" t="s">
        <v>61</v>
      </c>
      <c r="E1" s="88" t="s">
        <v>9045</v>
      </c>
      <c r="F1" s="88" t="s">
        <v>37</v>
      </c>
      <c r="G1" s="89" t="s">
        <v>68</v>
      </c>
      <c r="H1" s="90" t="s">
        <v>9046</v>
      </c>
      <c r="I1" s="90" t="s">
        <v>9047</v>
      </c>
      <c r="J1" s="90" t="s">
        <v>9048</v>
      </c>
      <c r="K1" s="90" t="s">
        <v>9049</v>
      </c>
      <c r="L1" s="91" t="s">
        <v>9050</v>
      </c>
      <c r="M1" s="91" t="s">
        <v>9051</v>
      </c>
      <c r="N1" s="91" t="s">
        <v>9052</v>
      </c>
      <c r="O1" s="92" t="s">
        <v>9053</v>
      </c>
      <c r="P1" s="92" t="s">
        <v>9054</v>
      </c>
      <c r="Q1" s="92" t="s">
        <v>9048</v>
      </c>
      <c r="R1" s="93" t="s">
        <v>9055</v>
      </c>
      <c r="S1" s="93" t="s">
        <v>9056</v>
      </c>
      <c r="T1" s="92" t="s">
        <v>9057</v>
      </c>
      <c r="U1" s="93" t="s">
        <v>9058</v>
      </c>
      <c r="V1" s="94" t="s">
        <v>9059</v>
      </c>
      <c r="W1" s="94" t="s">
        <v>9060</v>
      </c>
      <c r="X1" s="95" t="s">
        <v>9048</v>
      </c>
      <c r="Y1" s="95" t="s">
        <v>9055</v>
      </c>
      <c r="Z1" s="95" t="s">
        <v>9050</v>
      </c>
      <c r="AA1" s="95" t="s">
        <v>9052</v>
      </c>
      <c r="AB1" s="94" t="s">
        <v>9057</v>
      </c>
      <c r="AC1" s="96" t="s">
        <v>9061</v>
      </c>
      <c r="AD1" s="96" t="s">
        <v>9062</v>
      </c>
      <c r="AE1" s="97" t="s">
        <v>9048</v>
      </c>
      <c r="AF1" s="97" t="s">
        <v>9055</v>
      </c>
      <c r="AG1" s="97" t="s">
        <v>9056</v>
      </c>
      <c r="AH1" s="97" t="s">
        <v>9051</v>
      </c>
      <c r="AI1" s="97" t="s">
        <v>9052</v>
      </c>
      <c r="AJ1" s="98" t="s">
        <v>9063</v>
      </c>
      <c r="AK1" s="98" t="s">
        <v>9064</v>
      </c>
      <c r="AL1" s="99" t="s">
        <v>9048</v>
      </c>
      <c r="AM1" s="99" t="s">
        <v>9065</v>
      </c>
      <c r="AN1" s="99" t="s">
        <v>9066</v>
      </c>
      <c r="AO1" s="99" t="s">
        <v>9051</v>
      </c>
      <c r="AP1" s="99" t="s">
        <v>100</v>
      </c>
      <c r="AQ1" s="99" t="s">
        <v>9052</v>
      </c>
      <c r="AR1" s="100" t="s">
        <v>9067</v>
      </c>
      <c r="AS1" s="101" t="s">
        <v>9048</v>
      </c>
      <c r="AT1" s="101" t="s">
        <v>9065</v>
      </c>
      <c r="AU1" s="101" t="s">
        <v>9056</v>
      </c>
      <c r="AV1" s="101" t="s">
        <v>9051</v>
      </c>
      <c r="AW1" s="101" t="s">
        <v>100</v>
      </c>
      <c r="AX1" s="101" t="s">
        <v>9052</v>
      </c>
      <c r="AY1" s="102" t="s">
        <v>9068</v>
      </c>
      <c r="AZ1" s="102" t="s">
        <v>9065</v>
      </c>
      <c r="BA1" s="102" t="s">
        <v>9050</v>
      </c>
      <c r="BB1" s="103" t="s">
        <v>9069</v>
      </c>
      <c r="BC1" s="103" t="s">
        <v>9065</v>
      </c>
      <c r="BD1" s="103" t="s">
        <v>9050</v>
      </c>
      <c r="BE1" s="104"/>
      <c r="BF1" s="105"/>
      <c r="BG1" s="105"/>
      <c r="BH1" s="105"/>
      <c r="BI1" s="105"/>
      <c r="BJ1" s="105"/>
      <c r="BK1" s="105"/>
      <c r="BL1" s="105"/>
      <c r="BM1" s="105"/>
      <c r="BN1" s="105"/>
      <c r="BO1" s="105"/>
    </row>
    <row r="2" hidden="1">
      <c r="A2" s="106" t="s">
        <v>105</v>
      </c>
      <c r="B2" s="107" t="s">
        <v>108</v>
      </c>
      <c r="C2" s="108" t="str">
        <f>VLOOKUP(A2,'Main Sheet'!A:AV,48,False)</f>
        <v>Yes</v>
      </c>
      <c r="D2" s="109" t="str">
        <f>VLOOKUP(A2,'Main Sheet'!A:BB,7,0)</f>
        <v>First</v>
      </c>
      <c r="E2" s="109" t="str">
        <f>VLOOKUP(A2,'Main Sheet'!A:BB,12,0)</f>
        <v>Soqhayisa SS</v>
      </c>
      <c r="F2" s="109" t="str">
        <f>VLOOKUP(A2,'Main Sheet'!A:BB,17,0)</f>
        <v>Siphosihle</v>
      </c>
      <c r="G2" s="110" t="str">
        <f>VLOOKUP(A2,'Main Sheet'!A:BB,14,0)</f>
        <v>NMB</v>
      </c>
      <c r="H2" s="111" t="s">
        <v>117</v>
      </c>
      <c r="I2" s="111" t="s">
        <v>117</v>
      </c>
      <c r="J2" s="111"/>
      <c r="K2" s="111">
        <v>2.33416293E8</v>
      </c>
      <c r="L2" s="111">
        <v>51823.0</v>
      </c>
      <c r="M2" s="109" t="s">
        <v>124</v>
      </c>
      <c r="N2" s="110"/>
      <c r="O2" s="111" t="s">
        <v>117</v>
      </c>
      <c r="P2" s="111" t="s">
        <v>117</v>
      </c>
      <c r="Q2" s="112"/>
      <c r="R2" s="111">
        <v>2.26043121E8</v>
      </c>
      <c r="S2" s="111">
        <v>63752.0</v>
      </c>
      <c r="T2" s="111" t="s">
        <v>125</v>
      </c>
      <c r="U2" s="110"/>
      <c r="V2" s="109" t="s">
        <v>121</v>
      </c>
      <c r="W2" s="109" t="s">
        <v>121</v>
      </c>
      <c r="X2" s="109" t="s">
        <v>9070</v>
      </c>
      <c r="Y2" s="109" t="s">
        <v>9071</v>
      </c>
      <c r="Z2" s="110"/>
      <c r="AA2" s="110"/>
      <c r="AB2" s="109" t="s">
        <v>9071</v>
      </c>
      <c r="AC2" s="109" t="s">
        <v>117</v>
      </c>
      <c r="AD2" s="109" t="s">
        <v>117</v>
      </c>
      <c r="AE2" s="110"/>
      <c r="AF2" s="113">
        <v>2.6053361E8</v>
      </c>
      <c r="AG2" s="109">
        <v>42678.0</v>
      </c>
      <c r="AH2" s="109" t="s">
        <v>404</v>
      </c>
      <c r="AI2" s="110"/>
      <c r="AJ2" s="109" t="s">
        <v>117</v>
      </c>
      <c r="AK2" s="109"/>
      <c r="AL2" s="110"/>
      <c r="AM2" s="109">
        <v>2.60250244E8</v>
      </c>
      <c r="AN2" s="109">
        <v>48218.0</v>
      </c>
      <c r="AO2" s="109" t="s">
        <v>9072</v>
      </c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4"/>
      <c r="BG2" s="114"/>
      <c r="BH2" s="114"/>
      <c r="BI2" s="114"/>
      <c r="BJ2" s="114"/>
      <c r="BK2" s="114"/>
      <c r="BL2" s="114"/>
      <c r="BM2" s="114"/>
      <c r="BN2" s="114"/>
      <c r="BO2" s="114"/>
    </row>
    <row r="3" hidden="1">
      <c r="A3" s="106" t="s">
        <v>127</v>
      </c>
      <c r="B3" s="107" t="s">
        <v>130</v>
      </c>
      <c r="C3" s="108" t="str">
        <f>VLOOKUP(A3,'Main Sheet'!A:AV,48,False)</f>
        <v>Yes</v>
      </c>
      <c r="D3" s="109" t="str">
        <f>VLOOKUP(A3,'Main Sheet'!A:BB,7,0)</f>
        <v>First</v>
      </c>
      <c r="E3" s="109" t="str">
        <f>VLOOKUP(A3,'Main Sheet'!A:BB,12,0)</f>
        <v>Douglas Mpopa SS</v>
      </c>
      <c r="F3" s="109" t="str">
        <f>VLOOKUP(A3,'Main Sheet'!A:BB,17,0)</f>
        <v>Asemahle</v>
      </c>
      <c r="G3" s="110" t="str">
        <f>VLOOKUP(A3,'Main Sheet'!A:BB,14,0)</f>
        <v>NMB</v>
      </c>
      <c r="H3" s="111" t="s">
        <v>117</v>
      </c>
      <c r="I3" s="111" t="s">
        <v>117</v>
      </c>
      <c r="J3" s="112"/>
      <c r="K3" s="111">
        <v>2.33415572E8</v>
      </c>
      <c r="L3" s="111">
        <v>84394.0</v>
      </c>
      <c r="M3" s="109" t="s">
        <v>9073</v>
      </c>
      <c r="N3" s="110"/>
      <c r="O3" s="111" t="s">
        <v>117</v>
      </c>
      <c r="P3" s="111" t="s">
        <v>117</v>
      </c>
      <c r="Q3" s="112"/>
      <c r="R3" s="111">
        <v>2.26045073E8</v>
      </c>
      <c r="S3" s="111">
        <v>20251.0</v>
      </c>
      <c r="T3" s="111" t="s">
        <v>9074</v>
      </c>
      <c r="U3" s="110"/>
      <c r="V3" s="109" t="s">
        <v>117</v>
      </c>
      <c r="W3" s="109" t="s">
        <v>117</v>
      </c>
      <c r="X3" s="110"/>
      <c r="Y3" s="109" t="s">
        <v>9075</v>
      </c>
      <c r="Z3" s="110"/>
      <c r="AA3" s="109" t="s">
        <v>9076</v>
      </c>
      <c r="AB3" s="110"/>
      <c r="AC3" s="109" t="s">
        <v>117</v>
      </c>
      <c r="AD3" s="109" t="s">
        <v>117</v>
      </c>
      <c r="AE3" s="110"/>
      <c r="AF3" s="109">
        <v>2.60624853E8</v>
      </c>
      <c r="AG3" s="109">
        <v>24693.0</v>
      </c>
      <c r="AH3" s="109" t="s">
        <v>9077</v>
      </c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0"/>
      <c r="BD3" s="110"/>
      <c r="BE3" s="110"/>
      <c r="BF3" s="114"/>
      <c r="BG3" s="114"/>
      <c r="BH3" s="114"/>
      <c r="BI3" s="114"/>
      <c r="BJ3" s="114"/>
      <c r="BK3" s="114"/>
      <c r="BL3" s="114"/>
      <c r="BM3" s="114"/>
      <c r="BN3" s="114"/>
      <c r="BO3" s="114"/>
    </row>
    <row r="4" hidden="1">
      <c r="A4" s="106" t="s">
        <v>142</v>
      </c>
      <c r="B4" s="107" t="s">
        <v>145</v>
      </c>
      <c r="C4" s="108" t="str">
        <f>VLOOKUP(A4,'Main Sheet'!A:AV,48,False)</f>
        <v>Yes</v>
      </c>
      <c r="D4" s="109" t="str">
        <f>VLOOKUP(A4,'Main Sheet'!A:BB,7,0)</f>
        <v>First</v>
      </c>
      <c r="E4" s="109" t="str">
        <f>VLOOKUP(A4,'Main Sheet'!A:BB,12,0)</f>
        <v>Walmer HS</v>
      </c>
      <c r="F4" s="109" t="str">
        <f>VLOOKUP(A4,'Main Sheet'!A:BB,17,0)</f>
        <v>Sive</v>
      </c>
      <c r="G4" s="110" t="str">
        <f>VLOOKUP(A4,'Main Sheet'!A:BB,14,0)</f>
        <v>NMB</v>
      </c>
      <c r="H4" s="111" t="s">
        <v>9078</v>
      </c>
      <c r="I4" s="111" t="s">
        <v>9078</v>
      </c>
      <c r="J4" s="112"/>
      <c r="K4" s="111" t="s">
        <v>9078</v>
      </c>
      <c r="L4" s="111" t="s">
        <v>9078</v>
      </c>
      <c r="M4" s="109" t="s">
        <v>9079</v>
      </c>
      <c r="N4" s="110"/>
      <c r="O4" s="111" t="s">
        <v>121</v>
      </c>
      <c r="P4" s="111" t="s">
        <v>121</v>
      </c>
      <c r="Q4" s="111" t="s">
        <v>9070</v>
      </c>
      <c r="R4" s="111" t="s">
        <v>9071</v>
      </c>
      <c r="S4" s="111" t="s">
        <v>9071</v>
      </c>
      <c r="T4" s="111" t="s">
        <v>9071</v>
      </c>
      <c r="U4" s="110"/>
      <c r="V4" s="109" t="s">
        <v>9078</v>
      </c>
      <c r="W4" s="109" t="s">
        <v>9078</v>
      </c>
      <c r="X4" s="110"/>
      <c r="Y4" s="109" t="s">
        <v>9080</v>
      </c>
      <c r="Z4" s="110"/>
      <c r="AA4" s="110"/>
      <c r="AB4" s="110"/>
      <c r="AC4" s="109" t="s">
        <v>117</v>
      </c>
      <c r="AD4" s="109" t="s">
        <v>117</v>
      </c>
      <c r="AE4" s="110"/>
      <c r="AF4" s="109">
        <v>2.605414E8</v>
      </c>
      <c r="AG4" s="109">
        <v>36912.0</v>
      </c>
      <c r="AH4" s="109" t="s">
        <v>404</v>
      </c>
      <c r="AI4" s="109"/>
      <c r="AJ4" s="109" t="s">
        <v>117</v>
      </c>
      <c r="AK4" s="109"/>
      <c r="AL4" s="110"/>
      <c r="AM4" s="109">
        <v>2.60164534E8</v>
      </c>
      <c r="AN4" s="109">
        <v>29383.0</v>
      </c>
      <c r="AO4" s="109" t="s">
        <v>125</v>
      </c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4"/>
      <c r="BG4" s="114"/>
      <c r="BH4" s="114"/>
      <c r="BI4" s="114"/>
      <c r="BJ4" s="114"/>
      <c r="BK4" s="114"/>
      <c r="BL4" s="114"/>
      <c r="BM4" s="114"/>
      <c r="BN4" s="114"/>
      <c r="BO4" s="114"/>
    </row>
    <row r="5" hidden="1">
      <c r="A5" s="115" t="s">
        <v>3014</v>
      </c>
      <c r="B5" s="107" t="s">
        <v>3016</v>
      </c>
      <c r="C5" s="108" t="str">
        <f>VLOOKUP(A5,'Main Sheet'!A:AV,48,False)</f>
        <v>Yes</v>
      </c>
      <c r="D5" s="116" t="str">
        <f>VLOOKUP(A5,'Main Sheet'!A:BB,7,0)</f>
        <v>First</v>
      </c>
      <c r="E5" s="116" t="str">
        <f>VLOOKUP(A5,'Main Sheet'!A:BB,12,0)</f>
        <v>Cowan HS</v>
      </c>
      <c r="F5" s="116" t="str">
        <f>VLOOKUP(A5,'Main Sheet'!A:BB,17,0)</f>
        <v>Chulumanco</v>
      </c>
      <c r="G5" s="117" t="str">
        <f>VLOOKUP(A5,'Main Sheet'!A:BB,14,0)</f>
        <v>NMB</v>
      </c>
      <c r="H5" s="107" t="s">
        <v>117</v>
      </c>
      <c r="I5" s="107" t="s">
        <v>117</v>
      </c>
      <c r="J5" s="107"/>
      <c r="K5" s="107">
        <v>2.33726896E8</v>
      </c>
      <c r="L5" s="107">
        <v>28545.0</v>
      </c>
      <c r="M5" s="116" t="s">
        <v>734</v>
      </c>
      <c r="N5" s="116"/>
      <c r="O5" s="107" t="s">
        <v>117</v>
      </c>
      <c r="P5" s="107" t="s">
        <v>117</v>
      </c>
      <c r="Q5" s="107"/>
      <c r="R5" s="107">
        <v>2.26154534E8</v>
      </c>
      <c r="S5" s="107">
        <v>23235.0</v>
      </c>
      <c r="T5" s="107" t="s">
        <v>180</v>
      </c>
      <c r="U5" s="117"/>
      <c r="V5" s="109" t="s">
        <v>121</v>
      </c>
      <c r="W5" s="116" t="s">
        <v>121</v>
      </c>
      <c r="X5" s="116" t="s">
        <v>9081</v>
      </c>
      <c r="Y5" s="117"/>
      <c r="Z5" s="117"/>
      <c r="AA5" s="117"/>
      <c r="AB5" s="117"/>
      <c r="AC5" s="116" t="s">
        <v>117</v>
      </c>
      <c r="AD5" s="116" t="s">
        <v>117</v>
      </c>
      <c r="AE5" s="116"/>
      <c r="AF5" s="116">
        <v>2.60759635E8</v>
      </c>
      <c r="AG5" s="116">
        <v>23235.0</v>
      </c>
      <c r="AH5" s="116" t="s">
        <v>9082</v>
      </c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7"/>
      <c r="BB5" s="117"/>
      <c r="BC5" s="117"/>
      <c r="BD5" s="117"/>
      <c r="BE5" s="117"/>
      <c r="BF5" s="118"/>
      <c r="BG5" s="118"/>
      <c r="BH5" s="118"/>
      <c r="BI5" s="118"/>
      <c r="BJ5" s="118"/>
      <c r="BK5" s="118"/>
      <c r="BL5" s="118"/>
      <c r="BM5" s="118"/>
      <c r="BN5" s="118"/>
      <c r="BO5" s="118"/>
    </row>
    <row r="6" hidden="1">
      <c r="A6" s="106" t="s">
        <v>167</v>
      </c>
      <c r="B6" s="107" t="s">
        <v>170</v>
      </c>
      <c r="C6" s="108" t="str">
        <f>VLOOKUP(A6,'Main Sheet'!A:AV,48,False)</f>
        <v>Yes</v>
      </c>
      <c r="D6" s="109" t="str">
        <f>VLOOKUP(A6,'Main Sheet'!A:BB,7,0)</f>
        <v>First</v>
      </c>
      <c r="E6" s="109" t="str">
        <f>VLOOKUP(A6,'Main Sheet'!A:BB,12,0)</f>
        <v>Masiphathisane HS</v>
      </c>
      <c r="F6" s="109" t="str">
        <f>VLOOKUP(A6,'Main Sheet'!A:BB,17,0)</f>
        <v>Siphosihle</v>
      </c>
      <c r="G6" s="110" t="str">
        <f>VLOOKUP(A6,'Main Sheet'!A:BB,14,0)</f>
        <v>NMB</v>
      </c>
      <c r="H6" s="111" t="s">
        <v>9078</v>
      </c>
      <c r="I6" s="111" t="s">
        <v>9078</v>
      </c>
      <c r="J6" s="111"/>
      <c r="K6" s="111" t="s">
        <v>9078</v>
      </c>
      <c r="L6" s="111" t="s">
        <v>9078</v>
      </c>
      <c r="M6" s="109" t="s">
        <v>9078</v>
      </c>
      <c r="N6" s="110"/>
      <c r="O6" s="111" t="s">
        <v>117</v>
      </c>
      <c r="P6" s="111" t="s">
        <v>117</v>
      </c>
      <c r="Q6" s="112"/>
      <c r="R6" s="111">
        <v>2.26068882E8</v>
      </c>
      <c r="S6" s="111">
        <v>63752.0</v>
      </c>
      <c r="T6" s="107">
        <v>23235.0</v>
      </c>
      <c r="U6" s="110"/>
      <c r="V6" s="109" t="s">
        <v>117</v>
      </c>
      <c r="W6" s="109" t="s">
        <v>117</v>
      </c>
      <c r="X6" s="110"/>
      <c r="Y6" s="109" t="s">
        <v>9083</v>
      </c>
      <c r="Z6" s="110"/>
      <c r="AA6" s="110"/>
      <c r="AB6" s="109" t="s">
        <v>2986</v>
      </c>
      <c r="AC6" s="109" t="s">
        <v>117</v>
      </c>
      <c r="AD6" s="109" t="s">
        <v>117</v>
      </c>
      <c r="AE6" s="110"/>
      <c r="AF6" s="109">
        <v>2.60307922E8</v>
      </c>
      <c r="AG6" s="109">
        <v>42678.0</v>
      </c>
      <c r="AH6" s="109" t="s">
        <v>9084</v>
      </c>
      <c r="AI6" s="110"/>
      <c r="AJ6" s="110"/>
      <c r="AK6" s="110"/>
      <c r="AL6" s="110"/>
      <c r="AM6" s="110"/>
      <c r="AN6" s="110"/>
      <c r="AO6" s="110"/>
      <c r="AP6" s="110"/>
      <c r="AQ6" s="110"/>
      <c r="AR6" s="110"/>
      <c r="AS6" s="110"/>
      <c r="AT6" s="110"/>
      <c r="AU6" s="110"/>
      <c r="AV6" s="110"/>
      <c r="AW6" s="110"/>
      <c r="AX6" s="110"/>
      <c r="AY6" s="110"/>
      <c r="AZ6" s="110"/>
      <c r="BA6" s="110"/>
      <c r="BB6" s="110"/>
      <c r="BC6" s="110"/>
      <c r="BD6" s="110"/>
      <c r="BE6" s="110"/>
      <c r="BF6" s="114"/>
      <c r="BG6" s="114"/>
      <c r="BH6" s="114"/>
      <c r="BI6" s="114"/>
      <c r="BJ6" s="114"/>
      <c r="BK6" s="114"/>
      <c r="BL6" s="114"/>
      <c r="BM6" s="114"/>
      <c r="BN6" s="114"/>
      <c r="BO6" s="114"/>
    </row>
    <row r="7" hidden="1">
      <c r="A7" s="106" t="s">
        <v>182</v>
      </c>
      <c r="B7" s="107" t="s">
        <v>185</v>
      </c>
      <c r="C7" s="108" t="str">
        <f>VLOOKUP(A7,'Main Sheet'!A:AV,48,False)</f>
        <v>Yes</v>
      </c>
      <c r="D7" s="109" t="str">
        <f>VLOOKUP(A7,'Main Sheet'!A:BB,7,0)</f>
        <v>First</v>
      </c>
      <c r="E7" s="109" t="str">
        <f>VLOOKUP(A7,'Main Sheet'!A:BB,12,0)</f>
        <v>Masiphathisane HS</v>
      </c>
      <c r="F7" s="109" t="str">
        <f>VLOOKUP(A7,'Main Sheet'!A:BB,17,0)</f>
        <v>Siphosihle</v>
      </c>
      <c r="G7" s="110" t="str">
        <f>VLOOKUP(A7,'Main Sheet'!A:BB,14,0)</f>
        <v>NMB</v>
      </c>
      <c r="H7" s="111" t="s">
        <v>117</v>
      </c>
      <c r="I7" s="111" t="s">
        <v>9078</v>
      </c>
      <c r="J7" s="112"/>
      <c r="K7" s="111">
        <v>2.33326359E8</v>
      </c>
      <c r="L7" s="111">
        <v>27157.0</v>
      </c>
      <c r="M7" s="109" t="s">
        <v>406</v>
      </c>
      <c r="N7" s="110"/>
      <c r="O7" s="111" t="s">
        <v>117</v>
      </c>
      <c r="P7" s="111" t="s">
        <v>117</v>
      </c>
      <c r="Q7" s="111"/>
      <c r="R7" s="111">
        <v>2.2606983E8</v>
      </c>
      <c r="S7" s="111">
        <v>63752.0</v>
      </c>
      <c r="T7" s="111" t="s">
        <v>9085</v>
      </c>
      <c r="U7" s="110"/>
      <c r="V7" s="109" t="s">
        <v>117</v>
      </c>
      <c r="W7" s="109" t="s">
        <v>117</v>
      </c>
      <c r="X7" s="110"/>
      <c r="Y7" s="109" t="s">
        <v>9086</v>
      </c>
      <c r="Z7" s="110"/>
      <c r="AA7" s="110"/>
      <c r="AB7" s="109" t="s">
        <v>1094</v>
      </c>
      <c r="AC7" s="109" t="s">
        <v>117</v>
      </c>
      <c r="AD7" s="109" t="s">
        <v>117</v>
      </c>
      <c r="AE7" s="110"/>
      <c r="AF7" s="109">
        <v>2.60359742E8</v>
      </c>
      <c r="AG7" s="109">
        <v>42678.0</v>
      </c>
      <c r="AH7" s="109" t="s">
        <v>192</v>
      </c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114"/>
      <c r="BG7" s="114"/>
      <c r="BH7" s="114"/>
      <c r="BI7" s="114"/>
      <c r="BJ7" s="114"/>
      <c r="BK7" s="114"/>
      <c r="BL7" s="114"/>
      <c r="BM7" s="114"/>
      <c r="BN7" s="114"/>
      <c r="BO7" s="114"/>
    </row>
    <row r="8" hidden="1">
      <c r="A8" s="119" t="s">
        <v>193</v>
      </c>
      <c r="B8" s="120" t="s">
        <v>196</v>
      </c>
      <c r="C8" s="108" t="str">
        <f>VLOOKUP(A8,'Main Sheet'!A:AV,48,False)</f>
        <v>No</v>
      </c>
      <c r="D8" s="121" t="str">
        <f>VLOOKUP(A8,'Main Sheet'!A:BB,7,0)</f>
        <v>First</v>
      </c>
      <c r="E8" s="121" t="str">
        <f>VLOOKUP(A8,'Main Sheet'!A:BB,12,0)</f>
        <v>Khanyisa SS</v>
      </c>
      <c r="F8" s="116" t="str">
        <f>VLOOKUP(A8,'Main Sheet'!A:BB,17,0)</f>
        <v>Chulumanco</v>
      </c>
      <c r="G8" s="122" t="str">
        <f>VLOOKUP(A8,'Main Sheet'!A:BB,14,0)</f>
        <v>NMB</v>
      </c>
      <c r="H8" s="120"/>
      <c r="I8" s="120"/>
      <c r="J8" s="120"/>
      <c r="K8" s="111"/>
      <c r="L8" s="123"/>
      <c r="M8" s="122"/>
      <c r="N8" s="122"/>
      <c r="O8" s="124"/>
      <c r="P8" s="124"/>
      <c r="Q8" s="123"/>
      <c r="R8" s="123"/>
      <c r="S8" s="123"/>
      <c r="T8" s="123"/>
      <c r="U8" s="122"/>
      <c r="V8" s="121"/>
      <c r="W8" s="121"/>
      <c r="X8" s="121"/>
      <c r="Y8" s="122"/>
      <c r="Z8" s="122"/>
      <c r="AA8" s="122"/>
      <c r="AB8" s="122"/>
      <c r="AC8" s="121"/>
      <c r="AD8" s="121"/>
      <c r="AE8" s="121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5"/>
      <c r="BG8" s="125"/>
      <c r="BH8" s="125"/>
      <c r="BI8" s="125"/>
      <c r="BJ8" s="125"/>
      <c r="BK8" s="125"/>
      <c r="BL8" s="125"/>
      <c r="BM8" s="125"/>
      <c r="BN8" s="125"/>
      <c r="BO8" s="125"/>
    </row>
    <row r="9" hidden="1">
      <c r="A9" s="106" t="s">
        <v>200</v>
      </c>
      <c r="B9" s="107" t="s">
        <v>203</v>
      </c>
      <c r="C9" s="108" t="str">
        <f>VLOOKUP(A9,'Main Sheet'!A:AV,48,False)</f>
        <v>Yes</v>
      </c>
      <c r="D9" s="109" t="str">
        <f>VLOOKUP(A9,'Main Sheet'!A:BB,7,0)</f>
        <v>First</v>
      </c>
      <c r="E9" s="109" t="str">
        <f>VLOOKUP(A9,'Main Sheet'!A:BB,12,0)</f>
        <v>Khwezi Lomso CS</v>
      </c>
      <c r="F9" s="116" t="str">
        <f>VLOOKUP(A9,'Main Sheet'!A:BB,17,0)</f>
        <v>Chulumanco</v>
      </c>
      <c r="G9" s="110" t="str">
        <f>VLOOKUP(A9,'Main Sheet'!A:BB,14,0)</f>
        <v>NMB</v>
      </c>
      <c r="H9" s="111" t="s">
        <v>117</v>
      </c>
      <c r="I9" s="111" t="s">
        <v>117</v>
      </c>
      <c r="J9" s="112"/>
      <c r="K9" s="111">
        <v>2.33423966E8</v>
      </c>
      <c r="L9" s="111">
        <v>28124.0</v>
      </c>
      <c r="M9" s="109" t="s">
        <v>9087</v>
      </c>
      <c r="N9" s="110"/>
      <c r="O9" s="111" t="s">
        <v>117</v>
      </c>
      <c r="P9" s="111" t="s">
        <v>117</v>
      </c>
      <c r="Q9" s="112"/>
      <c r="R9" s="111">
        <v>2.26096883E8</v>
      </c>
      <c r="S9" s="111">
        <v>36912.0</v>
      </c>
      <c r="T9" s="112"/>
      <c r="U9" s="110"/>
      <c r="V9" s="109" t="s">
        <v>9078</v>
      </c>
      <c r="W9" s="109" t="s">
        <v>9078</v>
      </c>
      <c r="X9" s="110"/>
      <c r="Y9" s="109" t="s">
        <v>9088</v>
      </c>
      <c r="Z9" s="110"/>
      <c r="AA9" s="110"/>
      <c r="AB9" s="109" t="s">
        <v>9078</v>
      </c>
      <c r="AC9" s="109" t="s">
        <v>9078</v>
      </c>
      <c r="AD9" s="109" t="s">
        <v>9078</v>
      </c>
      <c r="AE9" s="110"/>
      <c r="AF9" s="109" t="s">
        <v>9078</v>
      </c>
      <c r="AG9" s="109" t="s">
        <v>9078</v>
      </c>
      <c r="AH9" s="109" t="s">
        <v>9078</v>
      </c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  <c r="AV9" s="110"/>
      <c r="AW9" s="110"/>
      <c r="AX9" s="110"/>
      <c r="AY9" s="110"/>
      <c r="AZ9" s="110"/>
      <c r="BA9" s="110"/>
      <c r="BB9" s="110"/>
      <c r="BC9" s="110"/>
      <c r="BD9" s="110"/>
      <c r="BE9" s="110"/>
      <c r="BF9" s="114"/>
      <c r="BG9" s="114"/>
      <c r="BH9" s="114"/>
      <c r="BI9" s="114"/>
      <c r="BJ9" s="114"/>
      <c r="BK9" s="114"/>
      <c r="BL9" s="114"/>
      <c r="BM9" s="114"/>
      <c r="BN9" s="114"/>
      <c r="BO9" s="114"/>
    </row>
    <row r="10" hidden="1">
      <c r="A10" s="106" t="s">
        <v>208</v>
      </c>
      <c r="B10" s="107" t="s">
        <v>211</v>
      </c>
      <c r="C10" s="108" t="str">
        <f>VLOOKUP(A10,'Main Sheet'!A:AV,48,False)</f>
        <v>Yes</v>
      </c>
      <c r="D10" s="109" t="str">
        <f>VLOOKUP(A10,'Main Sheet'!A:BB,7,0)</f>
        <v>First</v>
      </c>
      <c r="E10" s="109" t="str">
        <f>VLOOKUP(A10,'Main Sheet'!A:BB,12,0)</f>
        <v>Coselelani HS</v>
      </c>
      <c r="F10" s="109" t="str">
        <f>VLOOKUP(A10,'Main Sheet'!A:BB,17,0)</f>
        <v>Siphosihle</v>
      </c>
      <c r="G10" s="110" t="str">
        <f>VLOOKUP(A10,'Main Sheet'!A:BB,14,0)</f>
        <v>NMB</v>
      </c>
      <c r="H10" s="111" t="s">
        <v>117</v>
      </c>
      <c r="I10" s="111" t="s">
        <v>117</v>
      </c>
      <c r="J10" s="112"/>
      <c r="K10" s="111">
        <v>2.33323244E8</v>
      </c>
      <c r="L10" s="111">
        <v>94256.0</v>
      </c>
      <c r="M10" s="109" t="s">
        <v>181</v>
      </c>
      <c r="N10" s="110"/>
      <c r="O10" s="111" t="s">
        <v>117</v>
      </c>
      <c r="P10" s="111" t="s">
        <v>117</v>
      </c>
      <c r="Q10" s="112"/>
      <c r="R10" s="111">
        <v>2.26060111E8</v>
      </c>
      <c r="S10" s="111">
        <v>63752.0</v>
      </c>
      <c r="T10" s="111" t="s">
        <v>9089</v>
      </c>
      <c r="U10" s="110"/>
      <c r="V10" s="109" t="s">
        <v>117</v>
      </c>
      <c r="W10" s="109" t="s">
        <v>9078</v>
      </c>
      <c r="X10" s="110"/>
      <c r="Y10" s="109" t="s">
        <v>9090</v>
      </c>
      <c r="Z10" s="110"/>
      <c r="AA10" s="109"/>
      <c r="AB10" s="109" t="s">
        <v>9078</v>
      </c>
      <c r="AC10" s="109" t="s">
        <v>117</v>
      </c>
      <c r="AD10" s="109" t="s">
        <v>117</v>
      </c>
      <c r="AE10" s="110"/>
      <c r="AF10" s="109">
        <v>2.6034275E8</v>
      </c>
      <c r="AG10" s="109">
        <v>42678.0</v>
      </c>
      <c r="AH10" s="109" t="s">
        <v>181</v>
      </c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4"/>
      <c r="BG10" s="114"/>
      <c r="BH10" s="114"/>
      <c r="BI10" s="114"/>
      <c r="BJ10" s="114"/>
      <c r="BK10" s="114"/>
      <c r="BL10" s="114"/>
      <c r="BM10" s="114"/>
      <c r="BN10" s="114"/>
      <c r="BO10" s="114"/>
    </row>
    <row r="11" hidden="1">
      <c r="A11" s="119" t="s">
        <v>223</v>
      </c>
      <c r="B11" s="120" t="s">
        <v>226</v>
      </c>
      <c r="C11" s="108" t="str">
        <f>VLOOKUP(A11,'Main Sheet'!A:AV,48,False)</f>
        <v>Yes</v>
      </c>
      <c r="D11" s="121" t="str">
        <f>VLOOKUP(A11,'Main Sheet'!A:BB,7,0)</f>
        <v>First</v>
      </c>
      <c r="E11" s="121" t="str">
        <f>VLOOKUP(A11,'Main Sheet'!A:BB,12,0)</f>
        <v>Vulumzi SS</v>
      </c>
      <c r="F11" s="121" t="str">
        <f>VLOOKUP(A11,'Main Sheet'!A:BB,17,0)</f>
        <v>Siphosihle</v>
      </c>
      <c r="G11" s="122" t="str">
        <f>VLOOKUP(A11,'Main Sheet'!A:BB,14,0)</f>
        <v>NMB</v>
      </c>
      <c r="H11" s="120" t="s">
        <v>117</v>
      </c>
      <c r="I11" s="120" t="s">
        <v>117</v>
      </c>
      <c r="J11" s="120"/>
      <c r="K11" s="120">
        <v>2.33759581E8</v>
      </c>
      <c r="L11" s="120">
        <v>81096.0</v>
      </c>
      <c r="M11" s="121" t="s">
        <v>6542</v>
      </c>
      <c r="N11" s="122"/>
      <c r="O11" s="120" t="s">
        <v>117</v>
      </c>
      <c r="P11" s="120" t="s">
        <v>117</v>
      </c>
      <c r="Q11" s="120"/>
      <c r="R11" s="120">
        <v>2.2615695E8</v>
      </c>
      <c r="S11" s="120">
        <v>63752.0</v>
      </c>
      <c r="T11" s="120" t="s">
        <v>139</v>
      </c>
      <c r="U11" s="122"/>
      <c r="V11" s="121" t="s">
        <v>117</v>
      </c>
      <c r="W11" s="121" t="s">
        <v>117</v>
      </c>
      <c r="X11" s="121"/>
      <c r="Y11" s="121" t="s">
        <v>9091</v>
      </c>
      <c r="Z11" s="122"/>
      <c r="AA11" s="121"/>
      <c r="AB11" s="121" t="s">
        <v>237</v>
      </c>
      <c r="AC11" s="121" t="s">
        <v>117</v>
      </c>
      <c r="AD11" s="121" t="s">
        <v>117</v>
      </c>
      <c r="AE11" s="121"/>
      <c r="AF11" s="121">
        <v>2.60858722E8</v>
      </c>
      <c r="AG11" s="121">
        <v>42678.0</v>
      </c>
      <c r="AH11" s="121" t="s">
        <v>237</v>
      </c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</row>
    <row r="12" ht="13.5" hidden="1" customHeight="1">
      <c r="A12" s="115" t="s">
        <v>1023</v>
      </c>
      <c r="B12" s="107" t="s">
        <v>1026</v>
      </c>
      <c r="C12" s="108" t="str">
        <f>VLOOKUP(A12,'Main Sheet'!A:AV,48,False)</f>
        <v>Yes</v>
      </c>
      <c r="D12" s="116" t="str">
        <f>VLOOKUP(A12,'Main Sheet'!A:BB,7,0)</f>
        <v>First</v>
      </c>
      <c r="E12" s="116" t="str">
        <f>VLOOKUP(A12,'Main Sheet'!A:BB,12,0)</f>
        <v>Cowan HS</v>
      </c>
      <c r="F12" s="116" t="str">
        <f>VLOOKUP(A12,'Main Sheet'!A:BB,17,0)</f>
        <v>Chulumanco</v>
      </c>
      <c r="G12" s="117" t="str">
        <f>VLOOKUP(A12,'Main Sheet'!A:BB,14,0)</f>
        <v>NMB</v>
      </c>
      <c r="H12" s="107" t="s">
        <v>117</v>
      </c>
      <c r="I12" s="107" t="s">
        <v>117</v>
      </c>
      <c r="J12" s="107"/>
      <c r="K12" s="107">
        <v>2.33719393E8</v>
      </c>
      <c r="L12" s="107">
        <v>40631.0</v>
      </c>
      <c r="M12" s="116" t="s">
        <v>9092</v>
      </c>
      <c r="N12" s="117"/>
      <c r="O12" s="107" t="s">
        <v>117</v>
      </c>
      <c r="P12" s="107" t="s">
        <v>117</v>
      </c>
      <c r="Q12" s="107"/>
      <c r="R12" s="107">
        <v>2.26149634E8</v>
      </c>
      <c r="S12" s="109">
        <v>23235.0</v>
      </c>
      <c r="T12" s="107" t="s">
        <v>9093</v>
      </c>
      <c r="U12" s="117"/>
      <c r="V12" s="109" t="s">
        <v>121</v>
      </c>
      <c r="W12" s="116" t="s">
        <v>121</v>
      </c>
      <c r="X12" s="116" t="s">
        <v>9081</v>
      </c>
      <c r="Y12" s="117"/>
      <c r="Z12" s="117"/>
      <c r="AA12" s="117"/>
      <c r="AB12" s="117"/>
      <c r="AC12" s="116" t="s">
        <v>117</v>
      </c>
      <c r="AD12" s="116" t="s">
        <v>117</v>
      </c>
      <c r="AE12" s="116"/>
      <c r="AF12" s="116">
        <v>2.60759236E8</v>
      </c>
      <c r="AG12" s="116">
        <v>23235.0</v>
      </c>
      <c r="AH12" s="116" t="s">
        <v>9094</v>
      </c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7"/>
      <c r="BB12" s="117"/>
      <c r="BC12" s="117"/>
      <c r="BD12" s="117"/>
      <c r="BE12" s="117"/>
      <c r="BF12" s="118"/>
      <c r="BG12" s="118"/>
      <c r="BH12" s="118"/>
      <c r="BI12" s="118"/>
      <c r="BJ12" s="118"/>
      <c r="BK12" s="118"/>
      <c r="BL12" s="118"/>
      <c r="BM12" s="118"/>
      <c r="BN12" s="118"/>
      <c r="BO12" s="118"/>
    </row>
    <row r="13" hidden="1">
      <c r="A13" s="106" t="s">
        <v>252</v>
      </c>
      <c r="B13" s="107" t="s">
        <v>254</v>
      </c>
      <c r="C13" s="108" t="str">
        <f>VLOOKUP(A13,'Main Sheet'!A:AV,48,False)</f>
        <v>Yes</v>
      </c>
      <c r="D13" s="109" t="str">
        <f>VLOOKUP(A13,'Main Sheet'!A:BB,7,0)</f>
        <v>First</v>
      </c>
      <c r="E13" s="109" t="str">
        <f>VLOOKUP(A13,'Main Sheet'!A:BB,12,0)</f>
        <v>Motherwell HS</v>
      </c>
      <c r="F13" s="109" t="str">
        <f>VLOOKUP(A13,'Main Sheet'!A:BB,17,0)</f>
        <v>Sive</v>
      </c>
      <c r="G13" s="110" t="str">
        <f>VLOOKUP(A13,'Main Sheet'!A:BB,14,0)</f>
        <v>NMB</v>
      </c>
      <c r="H13" s="111" t="s">
        <v>9078</v>
      </c>
      <c r="I13" s="111" t="s">
        <v>9078</v>
      </c>
      <c r="J13" s="112"/>
      <c r="K13" s="111">
        <v>2.33219889E8</v>
      </c>
      <c r="L13" s="111">
        <v>70204.0</v>
      </c>
      <c r="M13" s="109" t="s">
        <v>9079</v>
      </c>
      <c r="N13" s="110"/>
      <c r="O13" s="111" t="s">
        <v>9078</v>
      </c>
      <c r="P13" s="111" t="s">
        <v>9078</v>
      </c>
      <c r="Q13" s="112"/>
      <c r="R13" s="111">
        <v>2.26023116E8</v>
      </c>
      <c r="S13" s="111">
        <v>25893.0</v>
      </c>
      <c r="T13" s="111" t="s">
        <v>9079</v>
      </c>
      <c r="U13" s="110"/>
      <c r="V13" s="109" t="s">
        <v>9078</v>
      </c>
      <c r="W13" s="109" t="s">
        <v>9078</v>
      </c>
      <c r="X13" s="110"/>
      <c r="Y13" s="109" t="s">
        <v>9095</v>
      </c>
      <c r="Z13" s="110"/>
      <c r="AA13" s="110"/>
      <c r="AB13" s="110"/>
      <c r="AC13" s="109" t="s">
        <v>117</v>
      </c>
      <c r="AD13" s="109" t="s">
        <v>117</v>
      </c>
      <c r="AE13" s="110"/>
      <c r="AF13" s="109">
        <v>2.60417254E8</v>
      </c>
      <c r="AG13" s="109">
        <v>36912.0</v>
      </c>
      <c r="AH13" s="109" t="s">
        <v>237</v>
      </c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  <c r="BE13" s="110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</row>
    <row r="14" hidden="1">
      <c r="A14" s="106" t="s">
        <v>264</v>
      </c>
      <c r="B14" s="107" t="s">
        <v>266</v>
      </c>
      <c r="C14" s="108" t="str">
        <f>VLOOKUP(A14,'Main Sheet'!A:AV,48,False)</f>
        <v>Yes</v>
      </c>
      <c r="D14" s="109" t="str">
        <f>VLOOKUP(A14,'Main Sheet'!A:BB,7,0)</f>
        <v>First</v>
      </c>
      <c r="E14" s="109" t="str">
        <f>VLOOKUP(A14,'Main Sheet'!A:BB,12,0)</f>
        <v>Cowan HS</v>
      </c>
      <c r="F14" s="116" t="str">
        <f>VLOOKUP(A14,'Main Sheet'!A:BB,17,0)</f>
        <v>Chulumanco</v>
      </c>
      <c r="G14" s="110" t="str">
        <f>VLOOKUP(A14,'Main Sheet'!A:BB,14,0)</f>
        <v>NMB</v>
      </c>
      <c r="H14" s="111" t="s">
        <v>9078</v>
      </c>
      <c r="I14" s="111" t="s">
        <v>9078</v>
      </c>
      <c r="J14" s="112"/>
      <c r="K14" s="111">
        <v>2.33021752E8</v>
      </c>
      <c r="L14" s="123"/>
      <c r="M14" s="126"/>
      <c r="N14" s="110"/>
      <c r="O14" s="111" t="s">
        <v>117</v>
      </c>
      <c r="P14" s="111" t="s">
        <v>117</v>
      </c>
      <c r="Q14" s="112"/>
      <c r="R14" s="111">
        <v>2.26084319E8</v>
      </c>
      <c r="S14" s="111">
        <v>36912.0</v>
      </c>
      <c r="T14" s="112"/>
      <c r="U14" s="110"/>
      <c r="V14" s="109" t="s">
        <v>117</v>
      </c>
      <c r="W14" s="109" t="s">
        <v>117</v>
      </c>
      <c r="X14" s="110"/>
      <c r="Y14" s="109" t="s">
        <v>9096</v>
      </c>
      <c r="Z14" s="110"/>
      <c r="AA14" s="110"/>
      <c r="AB14" s="109" t="s">
        <v>1995</v>
      </c>
      <c r="AC14" s="109" t="s">
        <v>117</v>
      </c>
      <c r="AD14" s="109" t="s">
        <v>117</v>
      </c>
      <c r="AE14" s="110"/>
      <c r="AF14" s="109">
        <v>2.60692824E8</v>
      </c>
      <c r="AG14" s="109">
        <v>23235.0</v>
      </c>
      <c r="AH14" s="109" t="s">
        <v>9097</v>
      </c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4"/>
      <c r="BG14" s="114"/>
      <c r="BH14" s="114"/>
      <c r="BI14" s="114"/>
      <c r="BJ14" s="114"/>
      <c r="BK14" s="114"/>
      <c r="BL14" s="114"/>
      <c r="BM14" s="114"/>
      <c r="BN14" s="114"/>
      <c r="BO14" s="114"/>
    </row>
    <row r="15" hidden="1">
      <c r="A15" s="106" t="s">
        <v>278</v>
      </c>
      <c r="B15" s="107" t="s">
        <v>281</v>
      </c>
      <c r="C15" s="108" t="str">
        <f>VLOOKUP(A15,'Main Sheet'!A:AV,48,False)</f>
        <v>Yes</v>
      </c>
      <c r="D15" s="109" t="str">
        <f>VLOOKUP(A15,'Main Sheet'!A:BB,7,0)</f>
        <v>First</v>
      </c>
      <c r="E15" s="109" t="str">
        <f>VLOOKUP(A15,'Main Sheet'!A:BB,12,0)</f>
        <v>Vulumzi SS</v>
      </c>
      <c r="F15" s="109" t="str">
        <f>VLOOKUP(A15,'Main Sheet'!A:BB,17,0)</f>
        <v>Siphosihle</v>
      </c>
      <c r="G15" s="110" t="str">
        <f>VLOOKUP(A15,'Main Sheet'!A:BB,14,0)</f>
        <v>NMB</v>
      </c>
      <c r="H15" s="111" t="s">
        <v>117</v>
      </c>
      <c r="I15" s="111" t="s">
        <v>117</v>
      </c>
      <c r="J15" s="111"/>
      <c r="K15" s="111">
        <v>2.33375511E8</v>
      </c>
      <c r="L15" s="111">
        <v>86148.0</v>
      </c>
      <c r="M15" s="109" t="s">
        <v>262</v>
      </c>
      <c r="N15" s="110"/>
      <c r="O15" s="111" t="s">
        <v>117</v>
      </c>
      <c r="P15" s="111" t="s">
        <v>117</v>
      </c>
      <c r="Q15" s="112"/>
      <c r="R15" s="111">
        <v>2.26069081E8</v>
      </c>
      <c r="S15" s="111">
        <v>63752.0</v>
      </c>
      <c r="T15" s="111" t="s">
        <v>262</v>
      </c>
      <c r="U15" s="110"/>
      <c r="V15" s="109" t="s">
        <v>117</v>
      </c>
      <c r="W15" s="109" t="s">
        <v>117</v>
      </c>
      <c r="X15" s="110"/>
      <c r="Y15" s="109" t="s">
        <v>9098</v>
      </c>
      <c r="Z15" s="110"/>
      <c r="AA15" s="110"/>
      <c r="AB15" s="109" t="s">
        <v>2986</v>
      </c>
      <c r="AC15" s="109" t="s">
        <v>117</v>
      </c>
      <c r="AD15" s="109" t="s">
        <v>117</v>
      </c>
      <c r="AE15" s="110"/>
      <c r="AF15" s="109">
        <v>2.60361046E8</v>
      </c>
      <c r="AG15" s="109">
        <v>42678.0</v>
      </c>
      <c r="AH15" s="109" t="s">
        <v>9099</v>
      </c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4"/>
      <c r="BG15" s="114"/>
      <c r="BH15" s="114"/>
      <c r="BI15" s="114"/>
      <c r="BJ15" s="114"/>
      <c r="BK15" s="114"/>
      <c r="BL15" s="114"/>
      <c r="BM15" s="114"/>
      <c r="BN15" s="114"/>
      <c r="BO15" s="114"/>
    </row>
    <row r="16" hidden="1">
      <c r="A16" s="106" t="s">
        <v>291</v>
      </c>
      <c r="B16" s="107" t="s">
        <v>294</v>
      </c>
      <c r="C16" s="108" t="str">
        <f>VLOOKUP(A16,'Main Sheet'!A:AV,48,False)</f>
        <v>Yes</v>
      </c>
      <c r="D16" s="109" t="str">
        <f>VLOOKUP(A16,'Main Sheet'!A:BB,7,0)</f>
        <v>First</v>
      </c>
      <c r="E16" s="109" t="str">
        <f>VLOOKUP(A16,'Main Sheet'!A:BB,12,0)</f>
        <v>James Jolobe SS</v>
      </c>
      <c r="F16" s="109" t="str">
        <f>VLOOKUP(A16,'Main Sheet'!A:BB,17,0)</f>
        <v>Siphosihle</v>
      </c>
      <c r="G16" s="110" t="str">
        <f>VLOOKUP(A16,'Main Sheet'!A:BB,14,0)</f>
        <v>NMB</v>
      </c>
      <c r="H16" s="111" t="s">
        <v>9078</v>
      </c>
      <c r="I16" s="111" t="s">
        <v>9078</v>
      </c>
      <c r="J16" s="111"/>
      <c r="K16" s="111">
        <v>2.33271872E8</v>
      </c>
      <c r="L16" s="111">
        <v>76028.0</v>
      </c>
      <c r="M16" s="109" t="s">
        <v>9078</v>
      </c>
      <c r="N16" s="110"/>
      <c r="O16" s="111" t="s">
        <v>117</v>
      </c>
      <c r="P16" s="111" t="s">
        <v>117</v>
      </c>
      <c r="Q16" s="112"/>
      <c r="R16" s="111">
        <v>2.26068983E8</v>
      </c>
      <c r="S16" s="111">
        <v>63752.0</v>
      </c>
      <c r="T16" s="111" t="s">
        <v>9100</v>
      </c>
      <c r="U16" s="110"/>
      <c r="V16" s="109" t="s">
        <v>9078</v>
      </c>
      <c r="W16" s="109" t="s">
        <v>9078</v>
      </c>
      <c r="X16" s="110"/>
      <c r="Y16" s="109" t="s">
        <v>9101</v>
      </c>
      <c r="Z16" s="109"/>
      <c r="AA16" s="110"/>
      <c r="AB16" s="109" t="s">
        <v>263</v>
      </c>
      <c r="AC16" s="109" t="s">
        <v>9078</v>
      </c>
      <c r="AD16" s="109" t="s">
        <v>9078</v>
      </c>
      <c r="AE16" s="110"/>
      <c r="AF16" s="109" t="s">
        <v>9078</v>
      </c>
      <c r="AG16" s="109" t="s">
        <v>9078</v>
      </c>
      <c r="AH16" s="109" t="s">
        <v>9078</v>
      </c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  <c r="AX16" s="110"/>
      <c r="AY16" s="110"/>
      <c r="AZ16" s="110"/>
      <c r="BA16" s="110"/>
      <c r="BB16" s="110"/>
      <c r="BC16" s="110"/>
      <c r="BD16" s="110"/>
      <c r="BE16" s="110"/>
      <c r="BF16" s="114"/>
      <c r="BG16" s="114"/>
      <c r="BH16" s="114"/>
      <c r="BI16" s="114"/>
      <c r="BJ16" s="114"/>
      <c r="BK16" s="114"/>
      <c r="BL16" s="114"/>
      <c r="BM16" s="114"/>
      <c r="BN16" s="114"/>
      <c r="BO16" s="114"/>
    </row>
    <row r="17" hidden="1">
      <c r="A17" s="106" t="s">
        <v>304</v>
      </c>
      <c r="B17" s="107" t="s">
        <v>307</v>
      </c>
      <c r="C17" s="108" t="str">
        <f>VLOOKUP(A17,'Main Sheet'!A:AV,48,False)</f>
        <v>Yes</v>
      </c>
      <c r="D17" s="109" t="str">
        <f>VLOOKUP(A17,'Main Sheet'!A:BB,7,0)</f>
        <v>First</v>
      </c>
      <c r="E17" s="109" t="str">
        <f>VLOOKUP(A17,'Main Sheet'!A:BB,12,0)</f>
        <v>Loyiso HS</v>
      </c>
      <c r="F17" s="116" t="str">
        <f>VLOOKUP(A17,'Main Sheet'!A:BB,17,0)</f>
        <v>Sive</v>
      </c>
      <c r="G17" s="110" t="str">
        <f>VLOOKUP(A17,'Main Sheet'!A:BB,14,0)</f>
        <v>NMB</v>
      </c>
      <c r="H17" s="111" t="s">
        <v>117</v>
      </c>
      <c r="I17" s="111" t="s">
        <v>117</v>
      </c>
      <c r="J17" s="112"/>
      <c r="K17" s="111">
        <v>2.33326391E8</v>
      </c>
      <c r="L17" s="111">
        <v>15906.0</v>
      </c>
      <c r="M17" s="109" t="s">
        <v>317</v>
      </c>
      <c r="N17" s="110"/>
      <c r="O17" s="111" t="s">
        <v>117</v>
      </c>
      <c r="P17" s="111" t="s">
        <v>117</v>
      </c>
      <c r="Q17" s="112"/>
      <c r="R17" s="111">
        <v>2.26040493E8</v>
      </c>
      <c r="S17" s="111">
        <v>48121.0</v>
      </c>
      <c r="T17" s="111" t="s">
        <v>317</v>
      </c>
      <c r="U17" s="110"/>
      <c r="V17" s="109" t="s">
        <v>117</v>
      </c>
      <c r="W17" s="109" t="s">
        <v>117</v>
      </c>
      <c r="X17" s="110"/>
      <c r="Y17" s="109" t="s">
        <v>9102</v>
      </c>
      <c r="Z17" s="110"/>
      <c r="AA17" s="110"/>
      <c r="AB17" s="110"/>
      <c r="AC17" s="109" t="s">
        <v>117</v>
      </c>
      <c r="AD17" s="109" t="s">
        <v>117</v>
      </c>
      <c r="AE17" s="110"/>
      <c r="AF17" s="109">
        <v>2.60204501E8</v>
      </c>
      <c r="AG17" s="109">
        <v>36912.0</v>
      </c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</row>
    <row r="18" hidden="1">
      <c r="A18" s="106" t="s">
        <v>319</v>
      </c>
      <c r="B18" s="107" t="s">
        <v>322</v>
      </c>
      <c r="C18" s="108" t="str">
        <f>VLOOKUP(A18,'Main Sheet'!A:AV,48,False)</f>
        <v>Yes</v>
      </c>
      <c r="D18" s="109" t="str">
        <f>VLOOKUP(A18,'Main Sheet'!A:BB,7,0)</f>
        <v>First</v>
      </c>
      <c r="E18" s="109" t="str">
        <f>VLOOKUP(A18,'Main Sheet'!A:BB,12,0)</f>
        <v>Soqhayisa SS</v>
      </c>
      <c r="F18" s="109" t="str">
        <f>VLOOKUP(A18,'Main Sheet'!A:BB,17,0)</f>
        <v>Siphosihle</v>
      </c>
      <c r="G18" s="110" t="str">
        <f>VLOOKUP(A18,'Main Sheet'!A:BB,14,0)</f>
        <v>NMB</v>
      </c>
      <c r="H18" s="111" t="s">
        <v>117</v>
      </c>
      <c r="I18" s="111" t="s">
        <v>117</v>
      </c>
      <c r="J18" s="112"/>
      <c r="K18" s="111">
        <v>2.33393323E8</v>
      </c>
      <c r="L18" s="111">
        <v>27543.0</v>
      </c>
      <c r="M18" s="109" t="s">
        <v>125</v>
      </c>
      <c r="N18" s="110"/>
      <c r="O18" s="111" t="s">
        <v>9078</v>
      </c>
      <c r="P18" s="111" t="s">
        <v>9078</v>
      </c>
      <c r="Q18" s="112"/>
      <c r="R18" s="111">
        <v>2.26035393E8</v>
      </c>
      <c r="S18" s="111">
        <v>19283.0</v>
      </c>
      <c r="T18" s="111" t="s">
        <v>9078</v>
      </c>
      <c r="U18" s="110"/>
      <c r="V18" s="109" t="s">
        <v>117</v>
      </c>
      <c r="W18" s="109" t="s">
        <v>117</v>
      </c>
      <c r="X18" s="110"/>
      <c r="Y18" s="109" t="s">
        <v>9103</v>
      </c>
      <c r="Z18" s="110"/>
      <c r="AA18" s="110"/>
      <c r="AB18" s="109" t="s">
        <v>6382</v>
      </c>
      <c r="AC18" s="109" t="s">
        <v>117</v>
      </c>
      <c r="AD18" s="109" t="s">
        <v>117</v>
      </c>
      <c r="AE18" s="110"/>
      <c r="AF18" s="109">
        <v>2.60478067E8</v>
      </c>
      <c r="AG18" s="109">
        <v>42678.0</v>
      </c>
      <c r="AH18" s="109" t="s">
        <v>9104</v>
      </c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4"/>
      <c r="BG18" s="114"/>
      <c r="BH18" s="114"/>
      <c r="BI18" s="114"/>
      <c r="BJ18" s="114"/>
      <c r="BK18" s="114"/>
      <c r="BL18" s="114"/>
      <c r="BM18" s="114"/>
      <c r="BN18" s="114"/>
      <c r="BO18" s="114"/>
    </row>
    <row r="19" hidden="1">
      <c r="A19" s="106" t="s">
        <v>331</v>
      </c>
      <c r="B19" s="107" t="s">
        <v>334</v>
      </c>
      <c r="C19" s="108" t="str">
        <f>VLOOKUP(A19,'Main Sheet'!A:AV,48,False)</f>
        <v>Yes</v>
      </c>
      <c r="D19" s="109" t="str">
        <f>VLOOKUP(A19,'Main Sheet'!A:BB,7,0)</f>
        <v>First</v>
      </c>
      <c r="E19" s="109" t="str">
        <f>VLOOKUP(A19,'Main Sheet'!A:BB,12,0)</f>
        <v>Soqhayisa SS</v>
      </c>
      <c r="F19" s="109" t="str">
        <f>VLOOKUP(A19,'Main Sheet'!A:BB,17,0)</f>
        <v>Siphosihle</v>
      </c>
      <c r="G19" s="110" t="str">
        <f>VLOOKUP(A19,'Main Sheet'!A:BB,14,0)</f>
        <v>NMB</v>
      </c>
      <c r="H19" s="111" t="s">
        <v>117</v>
      </c>
      <c r="I19" s="111" t="s">
        <v>117</v>
      </c>
      <c r="J19" s="112"/>
      <c r="K19" s="111">
        <v>2.33376615E8</v>
      </c>
      <c r="L19" s="111">
        <v>70125.0</v>
      </c>
      <c r="M19" s="109" t="s">
        <v>180</v>
      </c>
      <c r="N19" s="110"/>
      <c r="O19" s="111" t="s">
        <v>9078</v>
      </c>
      <c r="P19" s="111" t="s">
        <v>9078</v>
      </c>
      <c r="Q19" s="111"/>
      <c r="R19" s="111" t="s">
        <v>9078</v>
      </c>
      <c r="S19" s="111" t="s">
        <v>9078</v>
      </c>
      <c r="T19" s="111" t="s">
        <v>9078</v>
      </c>
      <c r="U19" s="110"/>
      <c r="V19" s="109" t="s">
        <v>121</v>
      </c>
      <c r="W19" s="109" t="s">
        <v>121</v>
      </c>
      <c r="X19" s="109" t="s">
        <v>9081</v>
      </c>
      <c r="Y19" s="109" t="s">
        <v>122</v>
      </c>
      <c r="Z19" s="110"/>
      <c r="AA19" s="110"/>
      <c r="AB19" s="109" t="s">
        <v>122</v>
      </c>
      <c r="AC19" s="109" t="s">
        <v>9078</v>
      </c>
      <c r="AD19" s="109" t="s">
        <v>9078</v>
      </c>
      <c r="AE19" s="110"/>
      <c r="AF19" s="109" t="s">
        <v>9078</v>
      </c>
      <c r="AG19" s="109" t="s">
        <v>9078</v>
      </c>
      <c r="AH19" s="109" t="s">
        <v>9078</v>
      </c>
      <c r="AI19" s="110"/>
      <c r="AJ19" s="109" t="s">
        <v>117</v>
      </c>
      <c r="AK19" s="110"/>
      <c r="AL19" s="110"/>
      <c r="AM19" s="109">
        <v>2.60537314E8</v>
      </c>
      <c r="AN19" s="109">
        <v>36912.0</v>
      </c>
      <c r="AO19" s="109" t="s">
        <v>180</v>
      </c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</row>
    <row r="20" ht="15.75" hidden="1" customHeight="1">
      <c r="A20" s="106" t="s">
        <v>342</v>
      </c>
      <c r="B20" s="107" t="s">
        <v>345</v>
      </c>
      <c r="C20" s="108" t="str">
        <f>VLOOKUP(A20,'Main Sheet'!A:AV,48,False)</f>
        <v>Yes</v>
      </c>
      <c r="D20" s="109" t="str">
        <f>VLOOKUP(A20,'Main Sheet'!A:BB,7,0)</f>
        <v>First</v>
      </c>
      <c r="E20" s="109" t="str">
        <f>VLOOKUP(A20,'Main Sheet'!A:BB,12,0)</f>
        <v>Loyiso HS</v>
      </c>
      <c r="F20" s="116" t="str">
        <f>VLOOKUP(A20,'Main Sheet'!A:BB,17,0)</f>
        <v>Sive</v>
      </c>
      <c r="G20" s="110" t="str">
        <f>VLOOKUP(A20,'Main Sheet'!A:BB,14,0)</f>
        <v>NMB</v>
      </c>
      <c r="H20" s="111" t="s">
        <v>117</v>
      </c>
      <c r="I20" s="111" t="s">
        <v>117</v>
      </c>
      <c r="J20" s="112"/>
      <c r="K20" s="111">
        <v>2.33325913E8</v>
      </c>
      <c r="L20" s="111">
        <v>41493.0</v>
      </c>
      <c r="M20" s="109" t="s">
        <v>355</v>
      </c>
      <c r="N20" s="110"/>
      <c r="O20" s="111" t="s">
        <v>117</v>
      </c>
      <c r="P20" s="111" t="s">
        <v>117</v>
      </c>
      <c r="Q20" s="112"/>
      <c r="R20" s="111">
        <v>2.26040693E8</v>
      </c>
      <c r="S20" s="111">
        <v>48121.0</v>
      </c>
      <c r="T20" s="111" t="s">
        <v>9105</v>
      </c>
      <c r="U20" s="110"/>
      <c r="V20" s="109" t="s">
        <v>117</v>
      </c>
      <c r="W20" s="109" t="s">
        <v>117</v>
      </c>
      <c r="X20" s="110"/>
      <c r="Y20" s="109" t="s">
        <v>9106</v>
      </c>
      <c r="Z20" s="110"/>
      <c r="AA20" s="110"/>
      <c r="AB20" s="110"/>
      <c r="AC20" s="109" t="s">
        <v>117</v>
      </c>
      <c r="AD20" s="109" t="s">
        <v>117</v>
      </c>
      <c r="AE20" s="110"/>
      <c r="AF20" s="109">
        <v>2.60219533E8</v>
      </c>
      <c r="AG20" s="109">
        <v>36912.0</v>
      </c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10"/>
      <c r="BA20" s="110"/>
      <c r="BB20" s="110"/>
      <c r="BC20" s="110"/>
      <c r="BD20" s="110"/>
      <c r="BE20" s="110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</row>
    <row r="21" ht="15.75" hidden="1" customHeight="1">
      <c r="A21" s="106" t="s">
        <v>356</v>
      </c>
      <c r="B21" s="107" t="s">
        <v>359</v>
      </c>
      <c r="C21" s="108" t="str">
        <f>VLOOKUP(A21,'Main Sheet'!A:AV,48,False)</f>
        <v>Yes</v>
      </c>
      <c r="D21" s="109" t="str">
        <f>VLOOKUP(A21,'Main Sheet'!A:BB,7,0)</f>
        <v>First</v>
      </c>
      <c r="E21" s="109" t="str">
        <f>VLOOKUP(A21,'Main Sheet'!A:BB,12,0)</f>
        <v>Vulumzi SS</v>
      </c>
      <c r="F21" s="109" t="str">
        <f>VLOOKUP(A21,'Main Sheet'!A:BB,17,0)</f>
        <v>Siphosihle</v>
      </c>
      <c r="G21" s="110" t="str">
        <f>VLOOKUP(A21,'Main Sheet'!A:BB,14,0)</f>
        <v>NMB</v>
      </c>
      <c r="H21" s="111" t="s">
        <v>9078</v>
      </c>
      <c r="I21" s="111" t="s">
        <v>9078</v>
      </c>
      <c r="J21" s="111"/>
      <c r="K21" s="111">
        <v>2.3368355E8</v>
      </c>
      <c r="L21" s="111">
        <v>50134.0</v>
      </c>
      <c r="M21" s="109" t="s">
        <v>9078</v>
      </c>
      <c r="N21" s="110"/>
      <c r="O21" s="111" t="s">
        <v>9078</v>
      </c>
      <c r="P21" s="111" t="s">
        <v>9078</v>
      </c>
      <c r="Q21" s="111"/>
      <c r="R21" s="111" t="s">
        <v>9078</v>
      </c>
      <c r="S21" s="111" t="s">
        <v>9078</v>
      </c>
      <c r="T21" s="112"/>
      <c r="U21" s="110"/>
      <c r="V21" s="109" t="s">
        <v>117</v>
      </c>
      <c r="W21" s="109" t="s">
        <v>117</v>
      </c>
      <c r="X21" s="110"/>
      <c r="Y21" s="109" t="s">
        <v>9107</v>
      </c>
      <c r="Z21" s="110"/>
      <c r="AA21" s="110"/>
      <c r="AB21" s="109" t="s">
        <v>4424</v>
      </c>
      <c r="AC21" s="109" t="s">
        <v>117</v>
      </c>
      <c r="AD21" s="109" t="s">
        <v>117</v>
      </c>
      <c r="AE21" s="110"/>
      <c r="AF21" s="109">
        <v>2.60371513E8</v>
      </c>
      <c r="AG21" s="109">
        <v>42678.0</v>
      </c>
      <c r="AH21" s="109" t="s">
        <v>368</v>
      </c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10"/>
      <c r="BA21" s="110"/>
      <c r="BB21" s="110"/>
      <c r="BC21" s="110"/>
      <c r="BD21" s="110"/>
      <c r="BE21" s="110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</row>
    <row r="22" ht="15.75" hidden="1" customHeight="1">
      <c r="A22" s="106" t="s">
        <v>2381</v>
      </c>
      <c r="B22" s="107" t="s">
        <v>2383</v>
      </c>
      <c r="C22" s="108" t="str">
        <f>VLOOKUP(A22,'Main Sheet'!A:AV,48,False)</f>
        <v>Yes</v>
      </c>
      <c r="D22" s="109" t="str">
        <f>VLOOKUP(A22,'Main Sheet'!A:BB,7,0)</f>
        <v>First</v>
      </c>
      <c r="E22" s="109" t="str">
        <f>VLOOKUP(A22,'Main Sheet'!A:BB,12,0)</f>
        <v>Cowan HS</v>
      </c>
      <c r="F22" s="116" t="str">
        <f>VLOOKUP(A22,'Main Sheet'!A:BB,17,0)</f>
        <v>Chulumanco</v>
      </c>
      <c r="G22" s="110" t="str">
        <f>VLOOKUP(A22,'Main Sheet'!A:BB,14,0)</f>
        <v>NMB</v>
      </c>
      <c r="H22" s="111" t="s">
        <v>117</v>
      </c>
      <c r="I22" s="111" t="s">
        <v>117</v>
      </c>
      <c r="J22" s="112"/>
      <c r="K22" s="111">
        <v>2.33480471E8</v>
      </c>
      <c r="L22" s="111">
        <v>20581.0</v>
      </c>
      <c r="M22" s="109" t="s">
        <v>9108</v>
      </c>
      <c r="N22" s="110"/>
      <c r="O22" s="111" t="s">
        <v>117</v>
      </c>
      <c r="P22" s="111" t="s">
        <v>117</v>
      </c>
      <c r="Q22" s="112"/>
      <c r="R22" s="111">
        <v>2.26084361E8</v>
      </c>
      <c r="S22" s="111">
        <v>36912.0</v>
      </c>
      <c r="T22" s="112"/>
      <c r="U22" s="110"/>
      <c r="V22" s="109" t="s">
        <v>117</v>
      </c>
      <c r="W22" s="109" t="s">
        <v>117</v>
      </c>
      <c r="X22" s="110"/>
      <c r="Y22" s="109" t="s">
        <v>9109</v>
      </c>
      <c r="Z22" s="110"/>
      <c r="AA22" s="110"/>
      <c r="AB22" s="109" t="s">
        <v>9110</v>
      </c>
      <c r="AC22" s="109" t="s">
        <v>117</v>
      </c>
      <c r="AD22" s="109" t="s">
        <v>117</v>
      </c>
      <c r="AE22" s="110"/>
      <c r="AF22" s="109">
        <v>2.60677752E8</v>
      </c>
      <c r="AG22" s="109">
        <v>23235.0</v>
      </c>
      <c r="AH22" s="127" t="s">
        <v>9104</v>
      </c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10"/>
      <c r="BA22" s="110"/>
      <c r="BB22" s="110"/>
      <c r="BC22" s="110"/>
      <c r="BD22" s="110"/>
      <c r="BE22" s="110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</row>
    <row r="23" ht="15.75" hidden="1" customHeight="1">
      <c r="A23" s="106" t="s">
        <v>2690</v>
      </c>
      <c r="B23" s="107" t="s">
        <v>2693</v>
      </c>
      <c r="C23" s="108" t="str">
        <f>VLOOKUP(A23,'Main Sheet'!A:AV,48,False)</f>
        <v>Yes</v>
      </c>
      <c r="D23" s="109" t="str">
        <f>VLOOKUP(A23,'Main Sheet'!A:BB,7,0)</f>
        <v>First</v>
      </c>
      <c r="E23" s="109" t="str">
        <f>VLOOKUP(A23,'Main Sheet'!A:BB,12,0)</f>
        <v>Cowan HS</v>
      </c>
      <c r="F23" s="116" t="str">
        <f>VLOOKUP(A23,'Main Sheet'!A:BB,17,0)</f>
        <v>Chulumanco</v>
      </c>
      <c r="G23" s="110" t="str">
        <f>VLOOKUP(A23,'Main Sheet'!A:BB,14,0)</f>
        <v>NMB</v>
      </c>
      <c r="H23" s="111" t="s">
        <v>117</v>
      </c>
      <c r="I23" s="111" t="s">
        <v>117</v>
      </c>
      <c r="J23" s="112"/>
      <c r="K23" s="111">
        <v>2.33480412E8</v>
      </c>
      <c r="L23" s="111">
        <v>15712.0</v>
      </c>
      <c r="M23" s="109" t="s">
        <v>9111</v>
      </c>
      <c r="N23" s="110"/>
      <c r="O23" s="111" t="s">
        <v>117</v>
      </c>
      <c r="P23" s="111" t="s">
        <v>117</v>
      </c>
      <c r="Q23" s="112"/>
      <c r="R23" s="111">
        <v>2.2608439E8</v>
      </c>
      <c r="S23" s="111">
        <v>36912.0</v>
      </c>
      <c r="T23" s="112"/>
      <c r="U23" s="110"/>
      <c r="V23" s="109" t="s">
        <v>117</v>
      </c>
      <c r="W23" s="109" t="s">
        <v>117</v>
      </c>
      <c r="X23" s="110"/>
      <c r="Y23" s="109" t="s">
        <v>9112</v>
      </c>
      <c r="Z23" s="110"/>
      <c r="AA23" s="110"/>
      <c r="AB23" s="109" t="s">
        <v>9113</v>
      </c>
      <c r="AC23" s="109" t="s">
        <v>117</v>
      </c>
      <c r="AD23" s="109" t="s">
        <v>117</v>
      </c>
      <c r="AE23" s="110"/>
      <c r="AF23" s="109">
        <v>2.60677892E8</v>
      </c>
      <c r="AG23" s="109">
        <v>23235.0</v>
      </c>
      <c r="AH23" s="109" t="s">
        <v>9114</v>
      </c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10"/>
      <c r="BA23" s="110"/>
      <c r="BB23" s="110"/>
      <c r="BC23" s="110"/>
      <c r="BD23" s="110"/>
      <c r="BE23" s="110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</row>
    <row r="24" ht="15.75" hidden="1" customHeight="1">
      <c r="A24" s="106" t="s">
        <v>384</v>
      </c>
      <c r="B24" s="107" t="s">
        <v>387</v>
      </c>
      <c r="C24" s="108" t="str">
        <f>VLOOKUP(A24,'Main Sheet'!A:AV,48,False)</f>
        <v>Yes</v>
      </c>
      <c r="D24" s="109" t="str">
        <f>VLOOKUP(A24,'Main Sheet'!A:BB,7,0)</f>
        <v>First</v>
      </c>
      <c r="E24" s="109" t="str">
        <f>VLOOKUP(A24,'Main Sheet'!A:BB,12,0)</f>
        <v>Soqhayisa SS</v>
      </c>
      <c r="F24" s="109" t="str">
        <f>VLOOKUP(A24,'Main Sheet'!A:BB,17,0)</f>
        <v>Siphosihle</v>
      </c>
      <c r="G24" s="110" t="str">
        <f>VLOOKUP(A24,'Main Sheet'!A:BB,14,0)</f>
        <v>NMB</v>
      </c>
      <c r="H24" s="111" t="s">
        <v>117</v>
      </c>
      <c r="I24" s="111" t="s">
        <v>117</v>
      </c>
      <c r="J24" s="112"/>
      <c r="K24" s="111">
        <v>2.33387919E8</v>
      </c>
      <c r="L24" s="111">
        <v>62064.0</v>
      </c>
      <c r="M24" s="109" t="s">
        <v>180</v>
      </c>
      <c r="N24" s="110"/>
      <c r="O24" s="111" t="s">
        <v>9078</v>
      </c>
      <c r="P24" s="111" t="s">
        <v>9078</v>
      </c>
      <c r="Q24" s="112"/>
      <c r="R24" s="111">
        <v>2.26018527E8</v>
      </c>
      <c r="S24" s="111">
        <v>17132.0</v>
      </c>
      <c r="T24" s="111" t="s">
        <v>9078</v>
      </c>
      <c r="U24" s="110"/>
      <c r="V24" s="109" t="s">
        <v>117</v>
      </c>
      <c r="W24" s="109" t="s">
        <v>117</v>
      </c>
      <c r="X24" s="110"/>
      <c r="Y24" s="109" t="s">
        <v>9115</v>
      </c>
      <c r="Z24" s="110"/>
      <c r="AA24" s="110"/>
      <c r="AB24" s="109" t="s">
        <v>124</v>
      </c>
      <c r="AC24" s="109" t="s">
        <v>117</v>
      </c>
      <c r="AD24" s="109" t="s">
        <v>117</v>
      </c>
      <c r="AE24" s="110"/>
      <c r="AF24" s="109">
        <v>2.60442828E8</v>
      </c>
      <c r="AG24" s="109">
        <v>42678.0</v>
      </c>
      <c r="AH24" s="109" t="s">
        <v>9084</v>
      </c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10"/>
      <c r="BA24" s="110"/>
      <c r="BB24" s="110"/>
      <c r="BC24" s="110"/>
      <c r="BD24" s="110"/>
      <c r="BE24" s="110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</row>
    <row r="25" ht="15.75" hidden="1" customHeight="1">
      <c r="A25" s="106" t="s">
        <v>393</v>
      </c>
      <c r="B25" s="107" t="s">
        <v>396</v>
      </c>
      <c r="C25" s="108" t="str">
        <f>VLOOKUP(A25,'Main Sheet'!A:AV,48,False)</f>
        <v>Yes</v>
      </c>
      <c r="D25" s="109" t="str">
        <f>VLOOKUP(A25,'Main Sheet'!A:BB,7,0)</f>
        <v>First</v>
      </c>
      <c r="E25" s="109" t="str">
        <f>VLOOKUP(A25,'Main Sheet'!A:BB,12,0)</f>
        <v>Walmer HS</v>
      </c>
      <c r="F25" s="109" t="str">
        <f>VLOOKUP(A25,'Main Sheet'!A:BB,17,0)</f>
        <v>Sive</v>
      </c>
      <c r="G25" s="110" t="str">
        <f>VLOOKUP(A25,'Main Sheet'!A:BB,14,0)</f>
        <v>NMB</v>
      </c>
      <c r="H25" s="111" t="s">
        <v>9078</v>
      </c>
      <c r="I25" s="111" t="s">
        <v>117</v>
      </c>
      <c r="J25" s="112"/>
      <c r="K25" s="111">
        <v>2.33744223E8</v>
      </c>
      <c r="L25" s="111">
        <v>16381.0</v>
      </c>
      <c r="M25" s="109" t="s">
        <v>9079</v>
      </c>
      <c r="N25" s="110"/>
      <c r="O25" s="111" t="s">
        <v>121</v>
      </c>
      <c r="P25" s="111" t="s">
        <v>121</v>
      </c>
      <c r="Q25" s="111" t="s">
        <v>9070</v>
      </c>
      <c r="R25" s="111" t="s">
        <v>9071</v>
      </c>
      <c r="S25" s="111" t="s">
        <v>9071</v>
      </c>
      <c r="T25" s="111" t="s">
        <v>9071</v>
      </c>
      <c r="U25" s="110"/>
      <c r="V25" s="109" t="s">
        <v>117</v>
      </c>
      <c r="W25" s="109" t="s">
        <v>117</v>
      </c>
      <c r="X25" s="110"/>
      <c r="Y25" s="109" t="s">
        <v>9116</v>
      </c>
      <c r="Z25" s="110"/>
      <c r="AA25" s="110"/>
      <c r="AB25" s="110"/>
      <c r="AC25" s="109" t="s">
        <v>117</v>
      </c>
      <c r="AD25" s="109" t="s">
        <v>117</v>
      </c>
      <c r="AE25" s="110"/>
      <c r="AF25" s="109">
        <v>2.60556246E8</v>
      </c>
      <c r="AG25" s="109">
        <v>36912.0</v>
      </c>
      <c r="AH25" s="109" t="s">
        <v>404</v>
      </c>
      <c r="AI25" s="110"/>
      <c r="AJ25" s="109" t="s">
        <v>117</v>
      </c>
      <c r="AK25" s="109"/>
      <c r="AL25" s="110"/>
      <c r="AM25" s="109">
        <v>2.60165875E8</v>
      </c>
      <c r="AN25" s="109">
        <v>86956.0</v>
      </c>
      <c r="AO25" s="109" t="s">
        <v>237</v>
      </c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10"/>
      <c r="BA25" s="110"/>
      <c r="BB25" s="110"/>
      <c r="BC25" s="110"/>
      <c r="BD25" s="110"/>
      <c r="BE25" s="110"/>
      <c r="BF25" s="114"/>
      <c r="BG25" s="114"/>
      <c r="BH25" s="114"/>
      <c r="BI25" s="114"/>
      <c r="BJ25" s="114"/>
      <c r="BK25" s="114"/>
      <c r="BL25" s="114"/>
      <c r="BM25" s="114"/>
      <c r="BN25" s="114"/>
      <c r="BO25" s="114"/>
    </row>
    <row r="26" ht="15.75" hidden="1" customHeight="1">
      <c r="A26" s="106" t="s">
        <v>407</v>
      </c>
      <c r="B26" s="107" t="s">
        <v>396</v>
      </c>
      <c r="C26" s="108" t="str">
        <f>VLOOKUP(A26,'Main Sheet'!A:AV,48,False)</f>
        <v>Yes</v>
      </c>
      <c r="D26" s="109" t="str">
        <f>VLOOKUP(A26,'Main Sheet'!A:BB,7,0)</f>
        <v>First</v>
      </c>
      <c r="E26" s="109" t="str">
        <f>VLOOKUP(A26,'Main Sheet'!A:BB,12,0)</f>
        <v>Cowan HS</v>
      </c>
      <c r="F26" s="116" t="str">
        <f>VLOOKUP(A26,'Main Sheet'!A:BB,17,0)</f>
        <v>Chulumanco</v>
      </c>
      <c r="G26" s="110" t="str">
        <f>VLOOKUP(A26,'Main Sheet'!A:BB,14,0)</f>
        <v>NMB</v>
      </c>
      <c r="H26" s="111" t="s">
        <v>9078</v>
      </c>
      <c r="I26" s="111" t="s">
        <v>9078</v>
      </c>
      <c r="J26" s="112"/>
      <c r="K26" s="111">
        <v>2.33318453E8</v>
      </c>
      <c r="L26" s="111">
        <v>21437.0</v>
      </c>
      <c r="M26" s="109" t="s">
        <v>9117</v>
      </c>
      <c r="N26" s="110"/>
      <c r="O26" s="111" t="s">
        <v>9078</v>
      </c>
      <c r="P26" s="111" t="s">
        <v>9078</v>
      </c>
      <c r="Q26" s="112"/>
      <c r="R26" s="111">
        <v>2.26000874E8</v>
      </c>
      <c r="S26" s="128"/>
      <c r="T26" s="112"/>
      <c r="U26" s="110"/>
      <c r="V26" s="109" t="s">
        <v>117</v>
      </c>
      <c r="W26" s="109" t="s">
        <v>117</v>
      </c>
      <c r="X26" s="110"/>
      <c r="Y26" s="109" t="s">
        <v>9118</v>
      </c>
      <c r="Z26" s="110"/>
      <c r="AA26" s="110"/>
      <c r="AB26" s="109" t="s">
        <v>9119</v>
      </c>
      <c r="AC26" s="109" t="s">
        <v>9078</v>
      </c>
      <c r="AD26" s="109" t="s">
        <v>9078</v>
      </c>
      <c r="AE26" s="109"/>
      <c r="AF26" s="109" t="s">
        <v>9078</v>
      </c>
      <c r="AG26" s="109" t="s">
        <v>9078</v>
      </c>
      <c r="AH26" s="109" t="s">
        <v>9078</v>
      </c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/>
      <c r="BF26" s="114"/>
      <c r="BG26" s="114"/>
      <c r="BH26" s="114"/>
      <c r="BI26" s="114"/>
      <c r="BJ26" s="114"/>
      <c r="BK26" s="114"/>
      <c r="BL26" s="114"/>
      <c r="BM26" s="114"/>
      <c r="BN26" s="114"/>
      <c r="BO26" s="114"/>
    </row>
    <row r="27" ht="15.75" hidden="1" customHeight="1">
      <c r="A27" s="106" t="s">
        <v>412</v>
      </c>
      <c r="B27" s="107" t="s">
        <v>415</v>
      </c>
      <c r="C27" s="108" t="str">
        <f>VLOOKUP(A27,'Main Sheet'!A:AV,48,False)</f>
        <v>Yes</v>
      </c>
      <c r="D27" s="109" t="str">
        <f>VLOOKUP(A27,'Main Sheet'!A:BB,7,0)</f>
        <v>First</v>
      </c>
      <c r="E27" s="109" t="str">
        <f>VLOOKUP(A27,'Main Sheet'!A:BB,12,0)</f>
        <v>Soqhayisa SS</v>
      </c>
      <c r="F27" s="109" t="str">
        <f>VLOOKUP(A27,'Main Sheet'!A:BB,17,0)</f>
        <v>Siphosihle</v>
      </c>
      <c r="G27" s="110" t="str">
        <f>VLOOKUP(A27,'Main Sheet'!A:BB,14,0)</f>
        <v>NMB</v>
      </c>
      <c r="H27" s="111" t="s">
        <v>117</v>
      </c>
      <c r="I27" s="111" t="s">
        <v>117</v>
      </c>
      <c r="J27" s="111"/>
      <c r="K27" s="111">
        <v>2.33641661E8</v>
      </c>
      <c r="L27" s="111">
        <v>52749.0</v>
      </c>
      <c r="M27" s="109" t="s">
        <v>421</v>
      </c>
      <c r="N27" s="110"/>
      <c r="O27" s="111" t="s">
        <v>9078</v>
      </c>
      <c r="P27" s="111" t="s">
        <v>9078</v>
      </c>
      <c r="Q27" s="112"/>
      <c r="R27" s="111">
        <v>2.26014614E8</v>
      </c>
      <c r="S27" s="111">
        <v>68574.0</v>
      </c>
      <c r="T27" s="111" t="s">
        <v>9078</v>
      </c>
      <c r="U27" s="110"/>
      <c r="V27" s="109" t="s">
        <v>9078</v>
      </c>
      <c r="W27" s="109" t="s">
        <v>9078</v>
      </c>
      <c r="X27" s="110"/>
      <c r="Y27" s="109" t="s">
        <v>9120</v>
      </c>
      <c r="Z27" s="110"/>
      <c r="AA27" s="110"/>
      <c r="AB27" s="109" t="s">
        <v>9078</v>
      </c>
      <c r="AC27" s="109" t="s">
        <v>117</v>
      </c>
      <c r="AD27" s="109" t="s">
        <v>117</v>
      </c>
      <c r="AE27" s="110"/>
      <c r="AF27" s="109">
        <v>2.60417173E8</v>
      </c>
      <c r="AG27" s="109">
        <v>42678.0</v>
      </c>
      <c r="AH27" s="109" t="s">
        <v>9121</v>
      </c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4"/>
      <c r="BG27" s="114"/>
      <c r="BH27" s="114"/>
      <c r="BI27" s="114"/>
      <c r="BJ27" s="114"/>
      <c r="BK27" s="114"/>
      <c r="BL27" s="114"/>
      <c r="BM27" s="114"/>
      <c r="BN27" s="114"/>
      <c r="BO27" s="114"/>
    </row>
    <row r="28" ht="15.75" hidden="1" customHeight="1">
      <c r="A28" s="106" t="s">
        <v>422</v>
      </c>
      <c r="B28" s="107" t="s">
        <v>424</v>
      </c>
      <c r="C28" s="108" t="str">
        <f>VLOOKUP(A28,'Main Sheet'!A:AV,48,False)</f>
        <v>Yes</v>
      </c>
      <c r="D28" s="109" t="str">
        <f>VLOOKUP(A28,'Main Sheet'!A:BB,7,0)</f>
        <v>First</v>
      </c>
      <c r="E28" s="109" t="str">
        <f>VLOOKUP(A28,'Main Sheet'!A:BB,12,0)</f>
        <v>Motherwell HS</v>
      </c>
      <c r="F28" s="109" t="str">
        <f>VLOOKUP(A28,'Main Sheet'!A:BB,17,0)</f>
        <v>Sive</v>
      </c>
      <c r="G28" s="110" t="str">
        <f>VLOOKUP(A28,'Main Sheet'!A:BB,14,0)</f>
        <v>NMB</v>
      </c>
      <c r="H28" s="111" t="s">
        <v>9078</v>
      </c>
      <c r="I28" s="111" t="s">
        <v>9078</v>
      </c>
      <c r="J28" s="112"/>
      <c r="K28" s="111" t="s">
        <v>9078</v>
      </c>
      <c r="L28" s="111" t="s">
        <v>9078</v>
      </c>
      <c r="M28" s="109" t="s">
        <v>9079</v>
      </c>
      <c r="N28" s="110"/>
      <c r="O28" s="111" t="s">
        <v>121</v>
      </c>
      <c r="P28" s="111" t="s">
        <v>121</v>
      </c>
      <c r="Q28" s="111" t="s">
        <v>9070</v>
      </c>
      <c r="R28" s="111" t="s">
        <v>9071</v>
      </c>
      <c r="S28" s="111" t="s">
        <v>9071</v>
      </c>
      <c r="T28" s="111" t="s">
        <v>9071</v>
      </c>
      <c r="U28" s="110"/>
      <c r="V28" s="109" t="s">
        <v>117</v>
      </c>
      <c r="W28" s="109" t="s">
        <v>117</v>
      </c>
      <c r="X28" s="110"/>
      <c r="Y28" s="109" t="s">
        <v>9122</v>
      </c>
      <c r="Z28" s="110"/>
      <c r="AA28" s="110"/>
      <c r="AB28" s="110"/>
      <c r="AC28" s="109" t="s">
        <v>9078</v>
      </c>
      <c r="AD28" s="109" t="s">
        <v>9078</v>
      </c>
      <c r="AE28" s="110"/>
      <c r="AF28" s="109" t="s">
        <v>9078</v>
      </c>
      <c r="AG28" s="109" t="s">
        <v>9078</v>
      </c>
      <c r="AH28" s="109" t="s">
        <v>9079</v>
      </c>
      <c r="AI28" s="110"/>
      <c r="AJ28" s="109" t="s">
        <v>117</v>
      </c>
      <c r="AK28" s="109"/>
      <c r="AL28" s="110"/>
      <c r="AM28" s="109">
        <v>2.60256331E8</v>
      </c>
      <c r="AN28" s="109">
        <v>27586.0</v>
      </c>
      <c r="AO28" s="109" t="s">
        <v>431</v>
      </c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4"/>
      <c r="BG28" s="114"/>
      <c r="BH28" s="114"/>
      <c r="BI28" s="114"/>
      <c r="BJ28" s="114"/>
      <c r="BK28" s="114"/>
      <c r="BL28" s="114"/>
      <c r="BM28" s="114"/>
      <c r="BN28" s="114"/>
      <c r="BO28" s="114"/>
    </row>
    <row r="29" ht="15.75" hidden="1" customHeight="1">
      <c r="A29" s="106" t="s">
        <v>432</v>
      </c>
      <c r="B29" s="107" t="s">
        <v>435</v>
      </c>
      <c r="C29" s="108" t="str">
        <f>VLOOKUP(A29,'Main Sheet'!A:AV,48,False)</f>
        <v>Yes</v>
      </c>
      <c r="D29" s="109" t="str">
        <f>VLOOKUP(A29,'Main Sheet'!A:BB,7,0)</f>
        <v>First</v>
      </c>
      <c r="E29" s="109" t="str">
        <f>VLOOKUP(A29,'Main Sheet'!A:BB,12,0)</f>
        <v>Soqhayisa SS</v>
      </c>
      <c r="F29" s="109" t="str">
        <f>VLOOKUP(A29,'Main Sheet'!A:BB,17,0)</f>
        <v>Siphosihle</v>
      </c>
      <c r="G29" s="110" t="str">
        <f>VLOOKUP(A29,'Main Sheet'!A:BB,14,0)</f>
        <v>NMB</v>
      </c>
      <c r="H29" s="111" t="s">
        <v>117</v>
      </c>
      <c r="I29" s="111" t="s">
        <v>117</v>
      </c>
      <c r="J29" s="112"/>
      <c r="K29" s="111">
        <v>2.33402586E8</v>
      </c>
      <c r="L29" s="111">
        <v>68067.0</v>
      </c>
      <c r="M29" s="109" t="s">
        <v>421</v>
      </c>
      <c r="N29" s="110"/>
      <c r="O29" s="111" t="s">
        <v>117</v>
      </c>
      <c r="P29" s="111" t="s">
        <v>117</v>
      </c>
      <c r="Q29" s="112"/>
      <c r="R29" s="111">
        <v>2.2605756E8</v>
      </c>
      <c r="S29" s="111">
        <v>63752.0</v>
      </c>
      <c r="T29" s="111" t="s">
        <v>421</v>
      </c>
      <c r="U29" s="110"/>
      <c r="V29" s="109" t="s">
        <v>117</v>
      </c>
      <c r="W29" s="109" t="s">
        <v>117</v>
      </c>
      <c r="X29" s="110"/>
      <c r="Y29" s="109" t="s">
        <v>9123</v>
      </c>
      <c r="Z29" s="110"/>
      <c r="AA29" s="110"/>
      <c r="AB29" s="109" t="s">
        <v>180</v>
      </c>
      <c r="AC29" s="109" t="s">
        <v>117</v>
      </c>
      <c r="AD29" s="109" t="s">
        <v>117</v>
      </c>
      <c r="AE29" s="110"/>
      <c r="AF29" s="109">
        <v>2.60482021E8</v>
      </c>
      <c r="AG29" s="109">
        <v>42678.0</v>
      </c>
      <c r="AH29" s="109" t="s">
        <v>3078</v>
      </c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4"/>
      <c r="BG29" s="114"/>
      <c r="BH29" s="114"/>
      <c r="BI29" s="114"/>
      <c r="BJ29" s="114"/>
      <c r="BK29" s="114"/>
      <c r="BL29" s="114"/>
      <c r="BM29" s="114"/>
      <c r="BN29" s="114"/>
      <c r="BO29" s="114"/>
    </row>
    <row r="30" ht="15.75" hidden="1" customHeight="1">
      <c r="A30" s="119" t="s">
        <v>443</v>
      </c>
      <c r="B30" s="120" t="s">
        <v>446</v>
      </c>
      <c r="C30" s="108" t="str">
        <f>VLOOKUP(A30,'Main Sheet'!A:AV,48,False)</f>
        <v>Yes</v>
      </c>
      <c r="D30" s="121" t="str">
        <f>VLOOKUP(A30,'Main Sheet'!A:BB,7,0)</f>
        <v>First</v>
      </c>
      <c r="E30" s="121" t="str">
        <f>VLOOKUP(A30,'Main Sheet'!A:BB,12,0)</f>
        <v>Soqhayisa SS</v>
      </c>
      <c r="F30" s="121" t="str">
        <f>VLOOKUP(A30,'Main Sheet'!A:BB,17,0)</f>
        <v>Siphosihle</v>
      </c>
      <c r="G30" s="122" t="str">
        <f>VLOOKUP(A30,'Main Sheet'!A:BB,14,0)</f>
        <v>NMB</v>
      </c>
      <c r="H30" s="120" t="s">
        <v>117</v>
      </c>
      <c r="I30" s="120" t="s">
        <v>117</v>
      </c>
      <c r="J30" s="120"/>
      <c r="K30" s="120">
        <v>2.33402446E8</v>
      </c>
      <c r="L30" s="120">
        <v>53279.0</v>
      </c>
      <c r="M30" s="121" t="s">
        <v>452</v>
      </c>
      <c r="N30" s="122"/>
      <c r="O30" s="120" t="s">
        <v>117</v>
      </c>
      <c r="P30" s="120" t="s">
        <v>117</v>
      </c>
      <c r="Q30" s="123"/>
      <c r="R30" s="120">
        <v>2.2604257E8</v>
      </c>
      <c r="S30" s="120">
        <v>63752.0</v>
      </c>
      <c r="T30" s="120" t="s">
        <v>805</v>
      </c>
      <c r="U30" s="122"/>
      <c r="V30" s="121" t="s">
        <v>117</v>
      </c>
      <c r="W30" s="121" t="s">
        <v>117</v>
      </c>
      <c r="X30" s="122"/>
      <c r="Y30" s="121" t="s">
        <v>9124</v>
      </c>
      <c r="Z30" s="122"/>
      <c r="AA30" s="122"/>
      <c r="AB30" s="121" t="s">
        <v>9125</v>
      </c>
      <c r="AC30" s="121" t="s">
        <v>117</v>
      </c>
      <c r="AD30" s="121" t="s">
        <v>117</v>
      </c>
      <c r="AE30" s="122"/>
      <c r="AF30" s="121">
        <v>2.60482137E8</v>
      </c>
      <c r="AG30" s="121">
        <v>42678.0</v>
      </c>
      <c r="AH30" s="121" t="s">
        <v>404</v>
      </c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</row>
    <row r="31" ht="15.75" hidden="1" customHeight="1">
      <c r="A31" s="106" t="s">
        <v>453</v>
      </c>
      <c r="B31" s="107" t="s">
        <v>456</v>
      </c>
      <c r="C31" s="108" t="str">
        <f>VLOOKUP(A31,'Main Sheet'!A:AV,48,False)</f>
        <v>Yes</v>
      </c>
      <c r="D31" s="109" t="str">
        <f>VLOOKUP(A31,'Main Sheet'!A:BB,7,0)</f>
        <v>First</v>
      </c>
      <c r="E31" s="109" t="str">
        <f>VLOOKUP(A31,'Main Sheet'!A:BB,12,0)</f>
        <v>Walmer HS</v>
      </c>
      <c r="F31" s="109" t="str">
        <f>VLOOKUP(A31,'Main Sheet'!A:BB,17,0)</f>
        <v>Sive</v>
      </c>
      <c r="G31" s="110" t="str">
        <f>VLOOKUP(A31,'Main Sheet'!A:BB,14,0)</f>
        <v>NMB</v>
      </c>
      <c r="H31" s="111" t="s">
        <v>9078</v>
      </c>
      <c r="I31" s="111" t="s">
        <v>9078</v>
      </c>
      <c r="J31" s="112"/>
      <c r="K31" s="111">
        <v>2.33303111E8</v>
      </c>
      <c r="L31" s="111">
        <v>47598.0</v>
      </c>
      <c r="M31" s="109" t="s">
        <v>9079</v>
      </c>
      <c r="N31" s="110"/>
      <c r="O31" s="111" t="s">
        <v>117</v>
      </c>
      <c r="P31" s="111" t="s">
        <v>117</v>
      </c>
      <c r="Q31" s="112"/>
      <c r="R31" s="111">
        <v>2.2607051E8</v>
      </c>
      <c r="S31" s="111">
        <v>48121.0</v>
      </c>
      <c r="T31" s="111" t="s">
        <v>9093</v>
      </c>
      <c r="U31" s="110"/>
      <c r="V31" s="109" t="s">
        <v>9078</v>
      </c>
      <c r="W31" s="109" t="s">
        <v>9078</v>
      </c>
      <c r="X31" s="110"/>
      <c r="Y31" s="109" t="s">
        <v>9126</v>
      </c>
      <c r="Z31" s="110"/>
      <c r="AA31" s="110"/>
      <c r="AB31" s="110"/>
      <c r="AC31" s="109" t="s">
        <v>9078</v>
      </c>
      <c r="AD31" s="109" t="s">
        <v>9078</v>
      </c>
      <c r="AE31" s="110"/>
      <c r="AF31" s="109" t="s">
        <v>9078</v>
      </c>
      <c r="AG31" s="109" t="s">
        <v>9078</v>
      </c>
      <c r="AH31" s="109" t="s">
        <v>9079</v>
      </c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10"/>
      <c r="BA31" s="110"/>
      <c r="BB31" s="110"/>
      <c r="BC31" s="110"/>
      <c r="BD31" s="110"/>
      <c r="BE31" s="110"/>
      <c r="BF31" s="114"/>
      <c r="BG31" s="114"/>
      <c r="BH31" s="114"/>
      <c r="BI31" s="114"/>
      <c r="BJ31" s="114"/>
      <c r="BK31" s="114"/>
      <c r="BL31" s="114"/>
      <c r="BM31" s="114"/>
      <c r="BN31" s="114"/>
      <c r="BO31" s="114"/>
    </row>
    <row r="32" ht="15.75" hidden="1" customHeight="1">
      <c r="A32" s="106" t="s">
        <v>465</v>
      </c>
      <c r="B32" s="107" t="s">
        <v>468</v>
      </c>
      <c r="C32" s="108" t="str">
        <f>VLOOKUP(A32,'Main Sheet'!A:AV,48,False)</f>
        <v>Yes</v>
      </c>
      <c r="D32" s="109" t="str">
        <f>VLOOKUP(A32,'Main Sheet'!A:BB,7,0)</f>
        <v>First</v>
      </c>
      <c r="E32" s="109" t="str">
        <f>VLOOKUP(A32,'Main Sheet'!A:BB,12,0)</f>
        <v>St Thomas SS</v>
      </c>
      <c r="F32" s="109" t="str">
        <f>VLOOKUP(A32,'Main Sheet'!A:BB,17,0)</f>
        <v>Sive</v>
      </c>
      <c r="G32" s="110" t="str">
        <f>VLOOKUP(A32,'Main Sheet'!A:BB,14,0)</f>
        <v>NMB</v>
      </c>
      <c r="H32" s="111" t="s">
        <v>117</v>
      </c>
      <c r="I32" s="111" t="s">
        <v>117</v>
      </c>
      <c r="J32" s="112"/>
      <c r="K32" s="111">
        <v>2.33357823E8</v>
      </c>
      <c r="L32" s="111">
        <v>24929.0</v>
      </c>
      <c r="M32" s="109" t="s">
        <v>317</v>
      </c>
      <c r="N32" s="110"/>
      <c r="O32" s="111" t="s">
        <v>117</v>
      </c>
      <c r="P32" s="111" t="s">
        <v>117</v>
      </c>
      <c r="Q32" s="112"/>
      <c r="R32" s="111">
        <v>2.26033036E8</v>
      </c>
      <c r="S32" s="111">
        <v>48121.0</v>
      </c>
      <c r="T32" s="111" t="s">
        <v>317</v>
      </c>
      <c r="U32" s="110"/>
      <c r="V32" s="109" t="s">
        <v>117</v>
      </c>
      <c r="W32" s="109" t="s">
        <v>117</v>
      </c>
      <c r="X32" s="110"/>
      <c r="Y32" s="109" t="s">
        <v>9127</v>
      </c>
      <c r="Z32" s="110"/>
      <c r="AA32" s="110"/>
      <c r="AB32" s="110"/>
      <c r="AC32" s="109" t="s">
        <v>117</v>
      </c>
      <c r="AD32" s="109" t="s">
        <v>117</v>
      </c>
      <c r="AE32" s="110"/>
      <c r="AF32" s="109">
        <v>2.60303194E8</v>
      </c>
      <c r="AG32" s="109">
        <v>36912.0</v>
      </c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10"/>
      <c r="BA32" s="110"/>
      <c r="BB32" s="110"/>
      <c r="BC32" s="110"/>
      <c r="BD32" s="110"/>
      <c r="BE32" s="110"/>
      <c r="BF32" s="114"/>
      <c r="BG32" s="114"/>
      <c r="BH32" s="114"/>
      <c r="BI32" s="114"/>
      <c r="BJ32" s="114"/>
      <c r="BK32" s="114"/>
      <c r="BL32" s="114"/>
      <c r="BM32" s="114"/>
      <c r="BN32" s="114"/>
      <c r="BO32" s="114"/>
    </row>
    <row r="33" ht="15.75" hidden="1" customHeight="1">
      <c r="A33" s="106" t="s">
        <v>481</v>
      </c>
      <c r="B33" s="107" t="s">
        <v>484</v>
      </c>
      <c r="C33" s="108" t="str">
        <f>VLOOKUP(A33,'Main Sheet'!A:AV,48,False)</f>
        <v>Yes</v>
      </c>
      <c r="D33" s="109" t="str">
        <f>VLOOKUP(A33,'Main Sheet'!A:BB,7,0)</f>
        <v>First</v>
      </c>
      <c r="E33" s="109" t="str">
        <f>VLOOKUP(A33,'Main Sheet'!A:BB,12,0)</f>
        <v>Alexander Road HS</v>
      </c>
      <c r="F33" s="116" t="str">
        <f>VLOOKUP(A33,'Main Sheet'!A:BB,17,0)</f>
        <v>Chulumanco</v>
      </c>
      <c r="G33" s="110" t="str">
        <f>VLOOKUP(A33,'Main Sheet'!A:BB,14,0)</f>
        <v>NMB</v>
      </c>
      <c r="H33" s="111" t="s">
        <v>117</v>
      </c>
      <c r="I33" s="111"/>
      <c r="J33" s="112"/>
      <c r="K33" s="111">
        <v>2.33387277E8</v>
      </c>
      <c r="L33" s="111">
        <v>28708.0</v>
      </c>
      <c r="M33" s="109" t="s">
        <v>125</v>
      </c>
      <c r="N33" s="110"/>
      <c r="O33" s="111" t="s">
        <v>117</v>
      </c>
      <c r="P33" s="111"/>
      <c r="Q33" s="112"/>
      <c r="R33" s="111">
        <v>2.26092867E8</v>
      </c>
      <c r="S33" s="111">
        <v>48121.0</v>
      </c>
      <c r="T33" s="111" t="s">
        <v>125</v>
      </c>
      <c r="U33" s="110"/>
      <c r="V33" s="109" t="s">
        <v>117</v>
      </c>
      <c r="W33" s="109"/>
      <c r="X33" s="110"/>
      <c r="Y33" s="109" t="s">
        <v>9128</v>
      </c>
      <c r="Z33" s="110"/>
      <c r="AA33" s="110"/>
      <c r="AB33" s="109" t="s">
        <v>404</v>
      </c>
      <c r="AC33" s="109" t="s">
        <v>117</v>
      </c>
      <c r="AD33" s="109"/>
      <c r="AE33" s="110"/>
      <c r="AF33" s="109">
        <v>2.60716731E8</v>
      </c>
      <c r="AG33" s="109">
        <v>36912.0</v>
      </c>
      <c r="AH33" s="109" t="s">
        <v>404</v>
      </c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10"/>
      <c r="BA33" s="110"/>
      <c r="BB33" s="110"/>
      <c r="BC33" s="110"/>
      <c r="BD33" s="110"/>
      <c r="BE33" s="110"/>
      <c r="BF33" s="114"/>
      <c r="BG33" s="114"/>
      <c r="BH33" s="114"/>
      <c r="BI33" s="114"/>
      <c r="BJ33" s="114"/>
      <c r="BK33" s="114"/>
      <c r="BL33" s="114"/>
      <c r="BM33" s="114"/>
      <c r="BN33" s="114"/>
      <c r="BO33" s="114"/>
    </row>
    <row r="34" ht="15.75" hidden="1" customHeight="1">
      <c r="A34" s="106" t="s">
        <v>493</v>
      </c>
      <c r="B34" s="107" t="s">
        <v>496</v>
      </c>
      <c r="C34" s="108" t="str">
        <f>VLOOKUP(A34,'Main Sheet'!A:AV,48,False)</f>
        <v>Yes</v>
      </c>
      <c r="D34" s="109" t="str">
        <f>VLOOKUP(A34,'Main Sheet'!A:BB,7,0)</f>
        <v>First</v>
      </c>
      <c r="E34" s="109" t="str">
        <f>VLOOKUP(A34,'Main Sheet'!A:BB,12,0)</f>
        <v>Ndyebo SS</v>
      </c>
      <c r="F34" s="109" t="str">
        <f>VLOOKUP(A34,'Main Sheet'!A:BB,17,0)</f>
        <v>Siphosihle</v>
      </c>
      <c r="G34" s="110" t="str">
        <f>VLOOKUP(A34,'Main Sheet'!A:BB,14,0)</f>
        <v>NMB</v>
      </c>
      <c r="H34" s="111" t="s">
        <v>117</v>
      </c>
      <c r="I34" s="111" t="s">
        <v>117</v>
      </c>
      <c r="J34" s="112"/>
      <c r="K34" s="111">
        <v>2.33364714E8</v>
      </c>
      <c r="L34" s="111">
        <v>32873.0</v>
      </c>
      <c r="M34" s="109" t="s">
        <v>262</v>
      </c>
      <c r="N34" s="110"/>
      <c r="O34" s="111" t="s">
        <v>117</v>
      </c>
      <c r="P34" s="111" t="s">
        <v>117</v>
      </c>
      <c r="Q34" s="112"/>
      <c r="R34" s="111">
        <v>2.26058156E8</v>
      </c>
      <c r="S34" s="111">
        <v>63752.0</v>
      </c>
      <c r="T34" s="111" t="s">
        <v>125</v>
      </c>
      <c r="U34" s="110"/>
      <c r="V34" s="109" t="s">
        <v>117</v>
      </c>
      <c r="W34" s="109" t="s">
        <v>117</v>
      </c>
      <c r="X34" s="110"/>
      <c r="Y34" s="109" t="s">
        <v>9129</v>
      </c>
      <c r="Z34" s="110"/>
      <c r="AA34" s="110"/>
      <c r="AB34" s="109" t="s">
        <v>404</v>
      </c>
      <c r="AC34" s="109" t="s">
        <v>117</v>
      </c>
      <c r="AD34" s="109" t="s">
        <v>117</v>
      </c>
      <c r="AE34" s="110"/>
      <c r="AF34" s="109">
        <v>2.60424688E8</v>
      </c>
      <c r="AG34" s="109">
        <v>42678.0</v>
      </c>
      <c r="AH34" s="109" t="s">
        <v>192</v>
      </c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10"/>
      <c r="BA34" s="110"/>
      <c r="BB34" s="110"/>
      <c r="BC34" s="110"/>
      <c r="BD34" s="110"/>
      <c r="BE34" s="110"/>
      <c r="BF34" s="114"/>
      <c r="BG34" s="114"/>
      <c r="BH34" s="114"/>
      <c r="BI34" s="114"/>
      <c r="BJ34" s="114"/>
      <c r="BK34" s="114"/>
      <c r="BL34" s="114"/>
      <c r="BM34" s="114"/>
      <c r="BN34" s="114"/>
      <c r="BO34" s="114"/>
    </row>
    <row r="35" ht="15.75" hidden="1" customHeight="1">
      <c r="A35" s="106" t="s">
        <v>503</v>
      </c>
      <c r="B35" s="107" t="s">
        <v>506</v>
      </c>
      <c r="C35" s="108" t="str">
        <f>VLOOKUP(A35,'Main Sheet'!A:AV,48,False)</f>
        <v>Yes</v>
      </c>
      <c r="D35" s="109" t="str">
        <f>VLOOKUP(A35,'Main Sheet'!A:BB,7,0)</f>
        <v>First</v>
      </c>
      <c r="E35" s="109" t="str">
        <f>VLOOKUP(A35,'Main Sheet'!A:BB,12,0)</f>
        <v>Walmer HS</v>
      </c>
      <c r="F35" s="109" t="str">
        <f>VLOOKUP(A35,'Main Sheet'!A:BB,17,0)</f>
        <v>Sive</v>
      </c>
      <c r="G35" s="110" t="str">
        <f>VLOOKUP(A35,'Main Sheet'!A:BB,14,0)</f>
        <v>NMB</v>
      </c>
      <c r="H35" s="111" t="s">
        <v>9078</v>
      </c>
      <c r="I35" s="111" t="s">
        <v>9078</v>
      </c>
      <c r="J35" s="112"/>
      <c r="K35" s="111" t="s">
        <v>9078</v>
      </c>
      <c r="L35" s="111" t="s">
        <v>9078</v>
      </c>
      <c r="M35" s="109" t="s">
        <v>9079</v>
      </c>
      <c r="N35" s="110"/>
      <c r="O35" s="111" t="s">
        <v>9078</v>
      </c>
      <c r="P35" s="111" t="s">
        <v>9078</v>
      </c>
      <c r="Q35" s="112"/>
      <c r="R35" s="111" t="s">
        <v>9078</v>
      </c>
      <c r="S35" s="111" t="s">
        <v>9078</v>
      </c>
      <c r="T35" s="111" t="s">
        <v>9079</v>
      </c>
      <c r="U35" s="110"/>
      <c r="V35" s="109" t="s">
        <v>9078</v>
      </c>
      <c r="W35" s="109" t="s">
        <v>9078</v>
      </c>
      <c r="X35" s="110"/>
      <c r="Y35" s="109" t="s">
        <v>9130</v>
      </c>
      <c r="Z35" s="110"/>
      <c r="AA35" s="110"/>
      <c r="AB35" s="110"/>
      <c r="AC35" s="109" t="s">
        <v>9078</v>
      </c>
      <c r="AD35" s="109" t="s">
        <v>9078</v>
      </c>
      <c r="AE35" s="110"/>
      <c r="AF35" s="109" t="s">
        <v>9078</v>
      </c>
      <c r="AG35" s="109" t="s">
        <v>9078</v>
      </c>
      <c r="AH35" s="109" t="s">
        <v>9079</v>
      </c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10"/>
      <c r="BA35" s="110"/>
      <c r="BB35" s="110"/>
      <c r="BC35" s="110"/>
      <c r="BD35" s="110"/>
      <c r="BE35" s="110"/>
      <c r="BF35" s="114"/>
      <c r="BG35" s="114"/>
      <c r="BH35" s="114"/>
      <c r="BI35" s="114"/>
      <c r="BJ35" s="114"/>
      <c r="BK35" s="114"/>
      <c r="BL35" s="114"/>
      <c r="BM35" s="114"/>
      <c r="BN35" s="114"/>
      <c r="BO35" s="114"/>
    </row>
    <row r="36" ht="15.75" hidden="1" customHeight="1">
      <c r="A36" s="106" t="s">
        <v>1755</v>
      </c>
      <c r="B36" s="107" t="s">
        <v>1758</v>
      </c>
      <c r="C36" s="108" t="str">
        <f>VLOOKUP(A36,'Main Sheet'!A:AV,48,False)</f>
        <v>No</v>
      </c>
      <c r="D36" s="109" t="str">
        <f>VLOOKUP(A36,'Main Sheet'!A:BB,7,0)</f>
        <v>First</v>
      </c>
      <c r="E36" s="109" t="str">
        <f>VLOOKUP(A36,'Main Sheet'!A:BB,12,0)</f>
        <v>Jeffrey's Bay CS</v>
      </c>
      <c r="F36" s="109" t="str">
        <f>VLOOKUP(A36,'Main Sheet'!A:BB,17,0)</f>
        <v>Sive</v>
      </c>
      <c r="G36" s="110" t="str">
        <f>VLOOKUP(A36,'Main Sheet'!A:BB,14,0)</f>
        <v>Rural</v>
      </c>
      <c r="H36" s="111"/>
      <c r="I36" s="111"/>
      <c r="J36" s="111"/>
      <c r="K36" s="112"/>
      <c r="L36" s="112"/>
      <c r="M36" s="110"/>
      <c r="N36" s="110"/>
      <c r="O36" s="111"/>
      <c r="P36" s="111"/>
      <c r="Q36" s="111"/>
      <c r="R36" s="112"/>
      <c r="S36" s="112"/>
      <c r="T36" s="112"/>
      <c r="U36" s="110"/>
      <c r="V36" s="109"/>
      <c r="W36" s="109"/>
      <c r="X36" s="109"/>
      <c r="Y36" s="110"/>
      <c r="Z36" s="110"/>
      <c r="AA36" s="110"/>
      <c r="AB36" s="110"/>
      <c r="AC36" s="109"/>
      <c r="AD36" s="109"/>
      <c r="AE36" s="109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10"/>
      <c r="BA36" s="110"/>
      <c r="BB36" s="110"/>
      <c r="BC36" s="110"/>
      <c r="BD36" s="110"/>
      <c r="BE36" s="110"/>
      <c r="BF36" s="114"/>
      <c r="BG36" s="114"/>
      <c r="BH36" s="114"/>
      <c r="BI36" s="114"/>
      <c r="BJ36" s="114"/>
      <c r="BK36" s="114"/>
      <c r="BL36" s="114"/>
      <c r="BM36" s="114"/>
      <c r="BN36" s="114"/>
      <c r="BO36" s="114"/>
    </row>
    <row r="37" ht="15.75" hidden="1" customHeight="1">
      <c r="A37" s="106" t="s">
        <v>522</v>
      </c>
      <c r="B37" s="107" t="s">
        <v>525</v>
      </c>
      <c r="C37" s="108" t="str">
        <f>VLOOKUP(A37,'Main Sheet'!A:AV,48,False)</f>
        <v>Yes</v>
      </c>
      <c r="D37" s="109" t="str">
        <f>VLOOKUP(A37,'Main Sheet'!A:BB,7,0)</f>
        <v>First</v>
      </c>
      <c r="E37" s="109" t="str">
        <f>VLOOKUP(A37,'Main Sheet'!A:BB,12,0)</f>
        <v>Loyiso HS</v>
      </c>
      <c r="F37" s="116" t="str">
        <f>VLOOKUP(A37,'Main Sheet'!A:BB,17,0)</f>
        <v>Sive</v>
      </c>
      <c r="G37" s="110" t="str">
        <f>VLOOKUP(A37,'Main Sheet'!A:BB,14,0)</f>
        <v>NMB</v>
      </c>
      <c r="H37" s="111" t="s">
        <v>117</v>
      </c>
      <c r="I37" s="111" t="s">
        <v>117</v>
      </c>
      <c r="J37" s="112"/>
      <c r="K37" s="111">
        <v>2.3333251E8</v>
      </c>
      <c r="L37" s="111">
        <v>58763.0</v>
      </c>
      <c r="M37" s="109" t="s">
        <v>9131</v>
      </c>
      <c r="N37" s="110"/>
      <c r="O37" s="111" t="s">
        <v>117</v>
      </c>
      <c r="P37" s="111" t="s">
        <v>117</v>
      </c>
      <c r="Q37" s="112"/>
      <c r="R37" s="111">
        <v>2.26040234E8</v>
      </c>
      <c r="S37" s="111">
        <v>48121.0</v>
      </c>
      <c r="T37" s="111" t="s">
        <v>9131</v>
      </c>
      <c r="U37" s="110"/>
      <c r="V37" s="109" t="s">
        <v>117</v>
      </c>
      <c r="W37" s="109" t="s">
        <v>117</v>
      </c>
      <c r="X37" s="110"/>
      <c r="Y37" s="109" t="s">
        <v>9132</v>
      </c>
      <c r="Z37" s="110"/>
      <c r="AA37" s="110"/>
      <c r="AB37" s="110"/>
      <c r="AC37" s="109" t="s">
        <v>117</v>
      </c>
      <c r="AD37" s="109" t="s">
        <v>117</v>
      </c>
      <c r="AE37" s="110"/>
      <c r="AF37" s="109">
        <v>2.60205311E8</v>
      </c>
      <c r="AG37" s="109">
        <v>36912.0</v>
      </c>
      <c r="AH37" s="109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10"/>
      <c r="BA37" s="110"/>
      <c r="BB37" s="110"/>
      <c r="BC37" s="110"/>
      <c r="BD37" s="110"/>
      <c r="BE37" s="110"/>
      <c r="BF37" s="114"/>
      <c r="BG37" s="114"/>
      <c r="BH37" s="114"/>
      <c r="BI37" s="114"/>
      <c r="BJ37" s="114"/>
      <c r="BK37" s="114"/>
      <c r="BL37" s="114"/>
      <c r="BM37" s="114"/>
      <c r="BN37" s="114"/>
      <c r="BO37" s="114"/>
    </row>
    <row r="38" ht="15.75" hidden="1" customHeight="1">
      <c r="A38" s="106" t="s">
        <v>534</v>
      </c>
      <c r="B38" s="107" t="s">
        <v>536</v>
      </c>
      <c r="C38" s="108" t="str">
        <f>VLOOKUP(A38,'Main Sheet'!A:AV,48,False)</f>
        <v>No</v>
      </c>
      <c r="D38" s="109" t="str">
        <f>VLOOKUP(A38,'Main Sheet'!A:BB,7,0)</f>
        <v>First</v>
      </c>
      <c r="E38" s="109" t="str">
        <f>VLOOKUP(A38,'Main Sheet'!A:BB,12,0)</f>
        <v>Hlokoma HS</v>
      </c>
      <c r="F38" s="109" t="str">
        <f>VLOOKUP(A38,'Main Sheet'!A:BB,17,0)</f>
        <v>Chulumanco</v>
      </c>
      <c r="G38" s="110" t="str">
        <f>VLOOKUP(A38,'Main Sheet'!A:BB,14,0)</f>
        <v>Rural</v>
      </c>
      <c r="H38" s="111"/>
      <c r="I38" s="111"/>
      <c r="J38" s="111"/>
      <c r="K38" s="112"/>
      <c r="L38" s="112"/>
      <c r="M38" s="110"/>
      <c r="N38" s="110"/>
      <c r="O38" s="111"/>
      <c r="P38" s="111"/>
      <c r="Q38" s="111"/>
      <c r="R38" s="112"/>
      <c r="S38" s="112"/>
      <c r="T38" s="112"/>
      <c r="U38" s="110"/>
      <c r="V38" s="109"/>
      <c r="W38" s="109"/>
      <c r="X38" s="109"/>
      <c r="Y38" s="110"/>
      <c r="Z38" s="110"/>
      <c r="AA38" s="110"/>
      <c r="AB38" s="110"/>
      <c r="AC38" s="109"/>
      <c r="AD38" s="109"/>
      <c r="AE38" s="109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10"/>
      <c r="BA38" s="110"/>
      <c r="BB38" s="110"/>
      <c r="BC38" s="110"/>
      <c r="BD38" s="110"/>
      <c r="BE38" s="110"/>
      <c r="BF38" s="114"/>
      <c r="BG38" s="114"/>
      <c r="BH38" s="114"/>
      <c r="BI38" s="114"/>
      <c r="BJ38" s="114"/>
      <c r="BK38" s="114"/>
      <c r="BL38" s="114"/>
      <c r="BM38" s="114"/>
      <c r="BN38" s="114"/>
      <c r="BO38" s="114"/>
    </row>
    <row r="39" ht="15.75" hidden="1" customHeight="1">
      <c r="A39" s="106" t="s">
        <v>539</v>
      </c>
      <c r="B39" s="107" t="s">
        <v>542</v>
      </c>
      <c r="C39" s="108" t="str">
        <f>VLOOKUP(A39,'Main Sheet'!A:AV,48,False)</f>
        <v>Yes</v>
      </c>
      <c r="D39" s="109" t="str">
        <f>VLOOKUP(A39,'Main Sheet'!A:BB,7,0)</f>
        <v>First</v>
      </c>
      <c r="E39" s="109" t="str">
        <f>VLOOKUP(A39,'Main Sheet'!A:BB,12,0)</f>
        <v>Soqhayisa SS</v>
      </c>
      <c r="F39" s="109" t="str">
        <f>VLOOKUP(A39,'Main Sheet'!A:BB,17,0)</f>
        <v>Siphosihle</v>
      </c>
      <c r="G39" s="110" t="str">
        <f>VLOOKUP(A39,'Main Sheet'!A:BB,14,0)</f>
        <v>NMB</v>
      </c>
      <c r="H39" s="111" t="s">
        <v>117</v>
      </c>
      <c r="I39" s="111" t="s">
        <v>117</v>
      </c>
      <c r="J39" s="112"/>
      <c r="K39" s="111">
        <v>2.33386009E8</v>
      </c>
      <c r="L39" s="111">
        <v>47879.0</v>
      </c>
      <c r="M39" s="109" t="s">
        <v>262</v>
      </c>
      <c r="N39" s="110"/>
      <c r="O39" s="111" t="s">
        <v>117</v>
      </c>
      <c r="P39" s="111" t="s">
        <v>117</v>
      </c>
      <c r="Q39" s="112"/>
      <c r="R39" s="111">
        <v>2.26055609E8</v>
      </c>
      <c r="S39" s="111">
        <v>63752.0</v>
      </c>
      <c r="T39" s="111" t="s">
        <v>181</v>
      </c>
      <c r="U39" s="110"/>
      <c r="V39" s="109" t="s">
        <v>117</v>
      </c>
      <c r="W39" s="109" t="s">
        <v>117</v>
      </c>
      <c r="X39" s="110"/>
      <c r="Y39" s="109" t="s">
        <v>9133</v>
      </c>
      <c r="Z39" s="110"/>
      <c r="AA39" s="110"/>
      <c r="AB39" s="109" t="s">
        <v>9134</v>
      </c>
      <c r="AC39" s="109" t="s">
        <v>9078</v>
      </c>
      <c r="AD39" s="109" t="s">
        <v>9078</v>
      </c>
      <c r="AE39" s="110"/>
      <c r="AF39" s="109" t="s">
        <v>9078</v>
      </c>
      <c r="AG39" s="109" t="s">
        <v>9078</v>
      </c>
      <c r="AH39" s="109" t="s">
        <v>9078</v>
      </c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10"/>
      <c r="BA39" s="110"/>
      <c r="BB39" s="110"/>
      <c r="BC39" s="110"/>
      <c r="BD39" s="110"/>
      <c r="BE39" s="110"/>
      <c r="BF39" s="114"/>
      <c r="BG39" s="114"/>
      <c r="BH39" s="114"/>
      <c r="BI39" s="114"/>
      <c r="BJ39" s="114"/>
      <c r="BK39" s="114"/>
      <c r="BL39" s="114"/>
      <c r="BM39" s="114"/>
      <c r="BN39" s="114"/>
      <c r="BO39" s="114"/>
    </row>
    <row r="40" ht="17.25" hidden="1" customHeight="1">
      <c r="A40" s="106" t="s">
        <v>548</v>
      </c>
      <c r="B40" s="107" t="s">
        <v>551</v>
      </c>
      <c r="C40" s="108" t="str">
        <f>VLOOKUP(A40,'Main Sheet'!A:AV,48,False)</f>
        <v>Yes</v>
      </c>
      <c r="D40" s="109" t="str">
        <f>VLOOKUP(A40,'Main Sheet'!A:BB,7,0)</f>
        <v>First</v>
      </c>
      <c r="E40" s="109" t="str">
        <f>VLOOKUP(A40,'Main Sheet'!A:BB,12,0)</f>
        <v>Motherwell HS</v>
      </c>
      <c r="F40" s="109" t="str">
        <f>VLOOKUP(A40,'Main Sheet'!A:BB,17,0)</f>
        <v>Sive</v>
      </c>
      <c r="G40" s="110" t="str">
        <f>VLOOKUP(A40,'Main Sheet'!A:BB,14,0)</f>
        <v>NMB</v>
      </c>
      <c r="H40" s="111" t="s">
        <v>117</v>
      </c>
      <c r="I40" s="111" t="s">
        <v>117</v>
      </c>
      <c r="J40" s="112"/>
      <c r="K40" s="111">
        <v>2.3336733E8</v>
      </c>
      <c r="L40" s="111">
        <v>28467.0</v>
      </c>
      <c r="M40" s="109" t="s">
        <v>406</v>
      </c>
      <c r="N40" s="110"/>
      <c r="O40" s="111" t="s">
        <v>117</v>
      </c>
      <c r="P40" s="111" t="s">
        <v>117</v>
      </c>
      <c r="Q40" s="112"/>
      <c r="R40" s="111">
        <v>2.26056152E8</v>
      </c>
      <c r="S40" s="111">
        <v>48121.0</v>
      </c>
      <c r="T40" s="111" t="s">
        <v>406</v>
      </c>
      <c r="U40" s="110"/>
      <c r="V40" s="109" t="s">
        <v>117</v>
      </c>
      <c r="W40" s="109" t="s">
        <v>117</v>
      </c>
      <c r="X40" s="110"/>
      <c r="Y40" s="109" t="s">
        <v>9135</v>
      </c>
      <c r="Z40" s="110"/>
      <c r="AA40" s="110"/>
      <c r="AB40" s="110"/>
      <c r="AC40" s="109" t="s">
        <v>117</v>
      </c>
      <c r="AD40" s="109" t="s">
        <v>117</v>
      </c>
      <c r="AE40" s="110"/>
      <c r="AF40" s="109">
        <v>2.60482749E8</v>
      </c>
      <c r="AG40" s="109">
        <v>36912.0</v>
      </c>
      <c r="AH40" s="109" t="s">
        <v>406</v>
      </c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4"/>
      <c r="BG40" s="114"/>
      <c r="BH40" s="114"/>
      <c r="BI40" s="114"/>
      <c r="BJ40" s="114"/>
      <c r="BK40" s="114"/>
      <c r="BL40" s="114"/>
      <c r="BM40" s="114"/>
      <c r="BN40" s="114"/>
      <c r="BO40" s="114"/>
    </row>
    <row r="41" ht="15.75" hidden="1" customHeight="1">
      <c r="A41" s="106" t="s">
        <v>571</v>
      </c>
      <c r="B41" s="107" t="s">
        <v>574</v>
      </c>
      <c r="C41" s="108" t="str">
        <f>VLOOKUP(A41,'Main Sheet'!A:AV,48,False)</f>
        <v>Yes</v>
      </c>
      <c r="D41" s="109" t="str">
        <f>VLOOKUP(A41,'Main Sheet'!A:BB,7,0)</f>
        <v>First</v>
      </c>
      <c r="E41" s="109" t="str">
        <f>VLOOKUP(A41,'Main Sheet'!A:BB,12,0)</f>
        <v>Vulamazibuko HS</v>
      </c>
      <c r="F41" s="109" t="str">
        <f>VLOOKUP(A41,'Main Sheet'!A:BB,17,0)</f>
        <v>Asemahle</v>
      </c>
      <c r="G41" s="110" t="str">
        <f>VLOOKUP(A41,'Main Sheet'!A:BB,14,0)</f>
        <v>Rural</v>
      </c>
      <c r="H41" s="111" t="s">
        <v>117</v>
      </c>
      <c r="I41" s="111" t="s">
        <v>117</v>
      </c>
      <c r="J41" s="112"/>
      <c r="K41" s="111">
        <v>2.33372806E8</v>
      </c>
      <c r="L41" s="111">
        <v>85785.0</v>
      </c>
      <c r="M41" s="110"/>
      <c r="N41" s="110"/>
      <c r="O41" s="111" t="s">
        <v>117</v>
      </c>
      <c r="P41" s="111" t="s">
        <v>117</v>
      </c>
      <c r="Q41" s="112"/>
      <c r="R41" s="111">
        <v>2.26089363E8</v>
      </c>
      <c r="S41" s="111">
        <v>36912.0</v>
      </c>
      <c r="T41" s="112"/>
      <c r="U41" s="110"/>
      <c r="V41" s="109" t="s">
        <v>117</v>
      </c>
      <c r="W41" s="109" t="s">
        <v>117</v>
      </c>
      <c r="X41" s="110"/>
      <c r="Y41" s="109" t="s">
        <v>9136</v>
      </c>
      <c r="Z41" s="110"/>
      <c r="AA41" s="109"/>
      <c r="AB41" s="109" t="s">
        <v>9137</v>
      </c>
      <c r="AC41" s="109" t="s">
        <v>117</v>
      </c>
      <c r="AD41" s="109" t="s">
        <v>117</v>
      </c>
      <c r="AE41" s="110"/>
      <c r="AF41" s="109">
        <v>2.60639117E8</v>
      </c>
      <c r="AG41" s="109">
        <v>24693.0</v>
      </c>
      <c r="AH41" s="109" t="s">
        <v>9138</v>
      </c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10"/>
      <c r="BA41" s="110"/>
      <c r="BB41" s="110"/>
      <c r="BC41" s="110"/>
      <c r="BD41" s="110"/>
      <c r="BE41" s="110"/>
      <c r="BF41" s="114"/>
      <c r="BG41" s="114"/>
      <c r="BH41" s="114"/>
      <c r="BI41" s="114"/>
      <c r="BJ41" s="114"/>
      <c r="BK41" s="114"/>
      <c r="BL41" s="114"/>
      <c r="BM41" s="114"/>
      <c r="BN41" s="114"/>
      <c r="BO41" s="114"/>
    </row>
    <row r="42" ht="15.75" hidden="1" customHeight="1">
      <c r="A42" s="106" t="s">
        <v>560</v>
      </c>
      <c r="B42" s="107" t="s">
        <v>563</v>
      </c>
      <c r="C42" s="108" t="str">
        <f>VLOOKUP(A42,'Main Sheet'!A:AV,48,False)</f>
        <v>Yes</v>
      </c>
      <c r="D42" s="109" t="str">
        <f>VLOOKUP(A42,'Main Sheet'!A:BB,7,0)</f>
        <v>First</v>
      </c>
      <c r="E42" s="109" t="str">
        <f>VLOOKUP(A42,'Main Sheet'!A:BB,12,0)</f>
        <v>Walmer HS</v>
      </c>
      <c r="F42" s="109" t="str">
        <f>VLOOKUP(A42,'Main Sheet'!A:BB,17,0)</f>
        <v>Sive</v>
      </c>
      <c r="G42" s="110" t="str">
        <f>VLOOKUP(A42,'Main Sheet'!A:BB,14,0)</f>
        <v>NMB</v>
      </c>
      <c r="H42" s="111" t="s">
        <v>9078</v>
      </c>
      <c r="I42" s="111" t="s">
        <v>9078</v>
      </c>
      <c r="J42" s="112"/>
      <c r="K42" s="111" t="s">
        <v>9078</v>
      </c>
      <c r="L42" s="111" t="s">
        <v>9078</v>
      </c>
      <c r="M42" s="109" t="s">
        <v>9079</v>
      </c>
      <c r="N42" s="110"/>
      <c r="O42" s="111" t="s">
        <v>117</v>
      </c>
      <c r="P42" s="111" t="s">
        <v>117</v>
      </c>
      <c r="Q42" s="112"/>
      <c r="R42" s="111">
        <v>2.26061463E8</v>
      </c>
      <c r="S42" s="111">
        <v>48121.0</v>
      </c>
      <c r="T42" s="111" t="s">
        <v>251</v>
      </c>
      <c r="U42" s="110"/>
      <c r="V42" s="109" t="s">
        <v>117</v>
      </c>
      <c r="W42" s="109" t="s">
        <v>117</v>
      </c>
      <c r="X42" s="110"/>
      <c r="Y42" s="109" t="s">
        <v>9139</v>
      </c>
      <c r="Z42" s="110"/>
      <c r="AA42" s="110"/>
      <c r="AB42" s="110"/>
      <c r="AC42" s="109" t="s">
        <v>9078</v>
      </c>
      <c r="AD42" s="109" t="s">
        <v>9078</v>
      </c>
      <c r="AE42" s="110"/>
      <c r="AF42" s="109" t="s">
        <v>9078</v>
      </c>
      <c r="AG42" s="109" t="s">
        <v>9078</v>
      </c>
      <c r="AH42" s="109" t="s">
        <v>9079</v>
      </c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10"/>
      <c r="BA42" s="110"/>
      <c r="BB42" s="110"/>
      <c r="BC42" s="110"/>
      <c r="BD42" s="110"/>
      <c r="BE42" s="110"/>
      <c r="BF42" s="114"/>
      <c r="BG42" s="114"/>
      <c r="BH42" s="114"/>
      <c r="BI42" s="114"/>
      <c r="BJ42" s="114"/>
      <c r="BK42" s="114"/>
      <c r="BL42" s="114"/>
      <c r="BM42" s="114"/>
      <c r="BN42" s="114"/>
      <c r="BO42" s="114"/>
    </row>
    <row r="43" ht="15.75" hidden="1" customHeight="1">
      <c r="A43" s="106" t="s">
        <v>576</v>
      </c>
      <c r="B43" s="107" t="s">
        <v>579</v>
      </c>
      <c r="C43" s="108" t="str">
        <f>VLOOKUP(A43,'Main Sheet'!A:AV,48,False)</f>
        <v>Yes</v>
      </c>
      <c r="D43" s="109" t="str">
        <f>VLOOKUP(A43,'Main Sheet'!A:BB,7,0)</f>
        <v>First</v>
      </c>
      <c r="E43" s="109" t="str">
        <f>VLOOKUP(A43,'Main Sheet'!A:BB,12,0)</f>
        <v>Cowan HS</v>
      </c>
      <c r="F43" s="116" t="str">
        <f>VLOOKUP(A43,'Main Sheet'!A:BB,17,0)</f>
        <v>Chulumanco</v>
      </c>
      <c r="G43" s="110" t="str">
        <f>VLOOKUP(A43,'Main Sheet'!A:BB,14,0)</f>
        <v>NMB</v>
      </c>
      <c r="H43" s="111" t="s">
        <v>117</v>
      </c>
      <c r="I43" s="111" t="s">
        <v>117</v>
      </c>
      <c r="J43" s="112"/>
      <c r="K43" s="111">
        <v>2.33294031E8</v>
      </c>
      <c r="L43" s="111">
        <v>36739.0</v>
      </c>
      <c r="M43" s="109" t="s">
        <v>9140</v>
      </c>
      <c r="N43" s="110"/>
      <c r="O43" s="111" t="s">
        <v>117</v>
      </c>
      <c r="P43" s="111" t="s">
        <v>117</v>
      </c>
      <c r="Q43" s="112"/>
      <c r="R43" s="111">
        <v>2.26086843E8</v>
      </c>
      <c r="S43" s="111">
        <v>36912.0</v>
      </c>
      <c r="T43" s="112"/>
      <c r="U43" s="110"/>
      <c r="V43" s="109" t="s">
        <v>117</v>
      </c>
      <c r="W43" s="109" t="s">
        <v>117</v>
      </c>
      <c r="X43" s="110"/>
      <c r="Y43" s="109" t="s">
        <v>9141</v>
      </c>
      <c r="Z43" s="110"/>
      <c r="AA43" s="110"/>
      <c r="AB43" s="109" t="s">
        <v>9142</v>
      </c>
      <c r="AC43" s="109" t="s">
        <v>117</v>
      </c>
      <c r="AD43" s="109" t="s">
        <v>117</v>
      </c>
      <c r="AE43" s="110"/>
      <c r="AF43" s="109">
        <v>2.60694142E8</v>
      </c>
      <c r="AG43" s="109">
        <v>23235.0</v>
      </c>
      <c r="AH43" s="109" t="s">
        <v>9143</v>
      </c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10"/>
      <c r="BA43" s="110"/>
      <c r="BB43" s="110"/>
      <c r="BC43" s="110"/>
      <c r="BD43" s="110"/>
      <c r="BE43" s="110"/>
      <c r="BF43" s="114"/>
      <c r="BG43" s="114"/>
      <c r="BH43" s="114"/>
      <c r="BI43" s="114"/>
      <c r="BJ43" s="114"/>
      <c r="BK43" s="114"/>
      <c r="BL43" s="114"/>
      <c r="BM43" s="114"/>
      <c r="BN43" s="114"/>
      <c r="BO43" s="114"/>
    </row>
    <row r="44" ht="15.75" hidden="1" customHeight="1">
      <c r="A44" s="106" t="s">
        <v>582</v>
      </c>
      <c r="B44" s="107" t="s">
        <v>585</v>
      </c>
      <c r="C44" s="108" t="str">
        <f>VLOOKUP(A44,'Main Sheet'!A:AV,48,False)</f>
        <v>Yes</v>
      </c>
      <c r="D44" s="109" t="str">
        <f>VLOOKUP(A44,'Main Sheet'!A:BB,7,0)</f>
        <v>First</v>
      </c>
      <c r="E44" s="109" t="str">
        <f>VLOOKUP(A44,'Main Sheet'!A:BB,12,0)</f>
        <v>Douglas Mpopa SS</v>
      </c>
      <c r="F44" s="109" t="str">
        <f>VLOOKUP(A44,'Main Sheet'!A:BB,17,0)</f>
        <v>Asemahle</v>
      </c>
      <c r="G44" s="110" t="str">
        <f>VLOOKUP(A44,'Main Sheet'!A:BB,14,0)</f>
        <v>NMB</v>
      </c>
      <c r="H44" s="111" t="s">
        <v>117</v>
      </c>
      <c r="I44" s="111" t="s">
        <v>117</v>
      </c>
      <c r="J44" s="112"/>
      <c r="K44" s="111">
        <v>2.33415246E8</v>
      </c>
      <c r="L44" s="111">
        <v>86849.0</v>
      </c>
      <c r="M44" s="109" t="s">
        <v>9144</v>
      </c>
      <c r="N44" s="110"/>
      <c r="O44" s="111" t="s">
        <v>9078</v>
      </c>
      <c r="P44" s="111" t="s">
        <v>9078</v>
      </c>
      <c r="Q44" s="112"/>
      <c r="R44" s="111">
        <v>2.2601981E8</v>
      </c>
      <c r="S44" s="111">
        <v>19757.0</v>
      </c>
      <c r="T44" s="111" t="s">
        <v>9145</v>
      </c>
      <c r="U44" s="110"/>
      <c r="V44" s="109" t="s">
        <v>9078</v>
      </c>
      <c r="W44" s="109" t="s">
        <v>9078</v>
      </c>
      <c r="X44" s="110"/>
      <c r="Y44" s="109" t="s">
        <v>9146</v>
      </c>
      <c r="Z44" s="110"/>
      <c r="AA44" s="110"/>
      <c r="AB44" s="110"/>
      <c r="AC44" s="109" t="s">
        <v>117</v>
      </c>
      <c r="AD44" s="109" t="s">
        <v>117</v>
      </c>
      <c r="AE44" s="110"/>
      <c r="AF44" s="109">
        <v>2.60624136E8</v>
      </c>
      <c r="AG44" s="109">
        <v>24693.0</v>
      </c>
      <c r="AH44" s="109" t="s">
        <v>9147</v>
      </c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  <c r="AX44" s="110"/>
      <c r="AY44" s="110"/>
      <c r="AZ44" s="110"/>
      <c r="BA44" s="110"/>
      <c r="BB44" s="110"/>
      <c r="BC44" s="110"/>
      <c r="BD44" s="110"/>
      <c r="BE44" s="110"/>
      <c r="BF44" s="114"/>
      <c r="BG44" s="114"/>
      <c r="BH44" s="114"/>
      <c r="BI44" s="114"/>
      <c r="BJ44" s="114"/>
      <c r="BK44" s="114"/>
      <c r="BL44" s="114"/>
      <c r="BM44" s="114"/>
      <c r="BN44" s="114"/>
      <c r="BO44" s="114"/>
    </row>
    <row r="45" ht="15.75" hidden="1" customHeight="1">
      <c r="A45" s="106" t="s">
        <v>592</v>
      </c>
      <c r="B45" s="107" t="s">
        <v>595</v>
      </c>
      <c r="C45" s="108" t="str">
        <f>VLOOKUP(A45,'Main Sheet'!A:AV,48,False)</f>
        <v>Yes</v>
      </c>
      <c r="D45" s="109" t="str">
        <f>VLOOKUP(A45,'Main Sheet'!A:BB,7,0)</f>
        <v>First</v>
      </c>
      <c r="E45" s="109" t="str">
        <f>VLOOKUP(A45,'Main Sheet'!A:BB,12,0)</f>
        <v>Motherwell HS</v>
      </c>
      <c r="F45" s="109" t="str">
        <f>VLOOKUP(A45,'Main Sheet'!A:BB,17,0)</f>
        <v>Sive</v>
      </c>
      <c r="G45" s="110" t="str">
        <f>VLOOKUP(A45,'Main Sheet'!A:BB,14,0)</f>
        <v>NMB</v>
      </c>
      <c r="H45" s="111" t="s">
        <v>117</v>
      </c>
      <c r="I45" s="111" t="s">
        <v>117</v>
      </c>
      <c r="J45" s="112"/>
      <c r="K45" s="111">
        <v>2.33375732E8</v>
      </c>
      <c r="L45" s="111">
        <v>75603.0</v>
      </c>
      <c r="M45" s="109" t="s">
        <v>181</v>
      </c>
      <c r="N45" s="110"/>
      <c r="O45" s="111" t="s">
        <v>117</v>
      </c>
      <c r="P45" s="111" t="s">
        <v>117</v>
      </c>
      <c r="Q45" s="112"/>
      <c r="R45" s="111">
        <v>2.26046777E8</v>
      </c>
      <c r="S45" s="111">
        <v>48121.0</v>
      </c>
      <c r="T45" s="111" t="s">
        <v>794</v>
      </c>
      <c r="U45" s="110"/>
      <c r="V45" s="109" t="s">
        <v>117</v>
      </c>
      <c r="W45" s="109" t="s">
        <v>117</v>
      </c>
      <c r="X45" s="110"/>
      <c r="Y45" s="109" t="s">
        <v>9148</v>
      </c>
      <c r="Z45" s="110"/>
      <c r="AA45" s="110"/>
      <c r="AB45" s="110"/>
      <c r="AC45" s="109" t="s">
        <v>117</v>
      </c>
      <c r="AD45" s="109" t="s">
        <v>117</v>
      </c>
      <c r="AE45" s="110"/>
      <c r="AF45" s="109">
        <v>2.60467529E8</v>
      </c>
      <c r="AG45" s="109">
        <v>36912.0</v>
      </c>
      <c r="AH45" s="109" t="s">
        <v>181</v>
      </c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0"/>
      <c r="AY45" s="110"/>
      <c r="AZ45" s="110"/>
      <c r="BA45" s="110"/>
      <c r="BB45" s="110"/>
      <c r="BC45" s="110"/>
      <c r="BD45" s="110"/>
      <c r="BE45" s="110"/>
      <c r="BF45" s="114"/>
      <c r="BG45" s="114"/>
      <c r="BH45" s="114"/>
      <c r="BI45" s="114"/>
      <c r="BJ45" s="114"/>
      <c r="BK45" s="114"/>
      <c r="BL45" s="114"/>
      <c r="BM45" s="114"/>
      <c r="BN45" s="114"/>
      <c r="BO45" s="114"/>
    </row>
    <row r="46" ht="15.75" hidden="1" customHeight="1">
      <c r="A46" s="106" t="s">
        <v>604</v>
      </c>
      <c r="B46" s="107" t="s">
        <v>607</v>
      </c>
      <c r="C46" s="108" t="str">
        <f>VLOOKUP(A46,'Main Sheet'!A:AV,48,False)</f>
        <v>Yes</v>
      </c>
      <c r="D46" s="109" t="str">
        <f>VLOOKUP(A46,'Main Sheet'!A:BB,7,0)</f>
        <v>First</v>
      </c>
      <c r="E46" s="109" t="str">
        <f>VLOOKUP(A46,'Main Sheet'!A:BB,12,0)</f>
        <v>Douglas Mpopa SS</v>
      </c>
      <c r="F46" s="109" t="str">
        <f>VLOOKUP(A46,'Main Sheet'!A:BB,17,0)</f>
        <v>Asemahle</v>
      </c>
      <c r="G46" s="110" t="str">
        <f>VLOOKUP(A46,'Main Sheet'!A:BB,14,0)</f>
        <v>NMB</v>
      </c>
      <c r="H46" s="111" t="s">
        <v>117</v>
      </c>
      <c r="I46" s="111" t="s">
        <v>117</v>
      </c>
      <c r="J46" s="111"/>
      <c r="K46" s="111">
        <v>2.33493395E8</v>
      </c>
      <c r="L46" s="111">
        <v>34815.0</v>
      </c>
      <c r="M46" s="109" t="s">
        <v>9108</v>
      </c>
      <c r="N46" s="110"/>
      <c r="O46" s="111" t="s">
        <v>9078</v>
      </c>
      <c r="P46" s="111" t="s">
        <v>9078</v>
      </c>
      <c r="Q46" s="112"/>
      <c r="R46" s="111">
        <v>2.26041388E8</v>
      </c>
      <c r="S46" s="111">
        <v>56239.0</v>
      </c>
      <c r="T46" s="112"/>
      <c r="U46" s="110"/>
      <c r="V46" s="109" t="s">
        <v>117</v>
      </c>
      <c r="W46" s="109" t="s">
        <v>117</v>
      </c>
      <c r="X46" s="110"/>
      <c r="Y46" s="109" t="s">
        <v>9149</v>
      </c>
      <c r="Z46" s="110"/>
      <c r="AA46" s="109" t="s">
        <v>9150</v>
      </c>
      <c r="AB46" s="110"/>
      <c r="AC46" s="109" t="s">
        <v>117</v>
      </c>
      <c r="AD46" s="109" t="s">
        <v>117</v>
      </c>
      <c r="AE46" s="110"/>
      <c r="AF46" s="109">
        <v>2.60623903E8</v>
      </c>
      <c r="AG46" s="109">
        <v>24693.0</v>
      </c>
      <c r="AH46" s="109" t="s">
        <v>9150</v>
      </c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  <c r="AX46" s="110"/>
      <c r="AY46" s="110"/>
      <c r="AZ46" s="110"/>
      <c r="BA46" s="110"/>
      <c r="BB46" s="110"/>
      <c r="BC46" s="110"/>
      <c r="BD46" s="110"/>
      <c r="BE46" s="110"/>
      <c r="BF46" s="114"/>
      <c r="BG46" s="114"/>
      <c r="BH46" s="114"/>
      <c r="BI46" s="114"/>
      <c r="BJ46" s="114"/>
      <c r="BK46" s="114"/>
      <c r="BL46" s="114"/>
      <c r="BM46" s="114"/>
      <c r="BN46" s="114"/>
      <c r="BO46" s="114"/>
    </row>
    <row r="47" ht="15.75" hidden="1" customHeight="1">
      <c r="A47" s="106" t="s">
        <v>613</v>
      </c>
      <c r="B47" s="107" t="s">
        <v>615</v>
      </c>
      <c r="C47" s="108" t="str">
        <f>VLOOKUP(A47,'Main Sheet'!A:AV,48,False)</f>
        <v>Yes</v>
      </c>
      <c r="D47" s="109" t="str">
        <f>VLOOKUP(A47,'Main Sheet'!A:BB,7,0)</f>
        <v>First</v>
      </c>
      <c r="E47" s="109" t="str">
        <f>VLOOKUP(A47,'Main Sheet'!A:BB,12,0)</f>
        <v>Cingani HS</v>
      </c>
      <c r="F47" s="109" t="str">
        <f>VLOOKUP(A47,'Main Sheet'!A:BB,17,0)</f>
        <v>Asemahle</v>
      </c>
      <c r="G47" s="110" t="str">
        <f>VLOOKUP(A47,'Main Sheet'!A:BB,14,0)</f>
        <v>NMB</v>
      </c>
      <c r="H47" s="111" t="s">
        <v>117</v>
      </c>
      <c r="I47" s="111" t="s">
        <v>117</v>
      </c>
      <c r="J47" s="111"/>
      <c r="K47" s="111">
        <v>2.33570152E8</v>
      </c>
      <c r="L47" s="111">
        <v>60608.0</v>
      </c>
      <c r="M47" s="109" t="s">
        <v>9151</v>
      </c>
      <c r="N47" s="110"/>
      <c r="O47" s="111" t="s">
        <v>117</v>
      </c>
      <c r="P47" s="111" t="s">
        <v>117</v>
      </c>
      <c r="Q47" s="112"/>
      <c r="R47" s="111">
        <v>2.26057078E8</v>
      </c>
      <c r="S47" s="111">
        <v>20251.0</v>
      </c>
      <c r="T47" s="111" t="s">
        <v>9152</v>
      </c>
      <c r="U47" s="110"/>
      <c r="V47" s="109" t="s">
        <v>9078</v>
      </c>
      <c r="W47" s="109" t="s">
        <v>9078</v>
      </c>
      <c r="X47" s="110"/>
      <c r="Y47" s="109" t="s">
        <v>9153</v>
      </c>
      <c r="Z47" s="110"/>
      <c r="AA47" s="110"/>
      <c r="AB47" s="110"/>
      <c r="AC47" s="109" t="s">
        <v>117</v>
      </c>
      <c r="AD47" s="109" t="s">
        <v>117</v>
      </c>
      <c r="AE47" s="110"/>
      <c r="AF47" s="109">
        <v>2.60539872E8</v>
      </c>
      <c r="AG47" s="109">
        <v>24693.0</v>
      </c>
      <c r="AH47" s="109" t="s">
        <v>9077</v>
      </c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110"/>
      <c r="AZ47" s="110"/>
      <c r="BA47" s="110"/>
      <c r="BB47" s="110"/>
      <c r="BC47" s="110"/>
      <c r="BD47" s="110"/>
      <c r="BE47" s="110"/>
      <c r="BF47" s="114"/>
      <c r="BG47" s="114"/>
      <c r="BH47" s="114"/>
      <c r="BI47" s="114"/>
      <c r="BJ47" s="114"/>
      <c r="BK47" s="114"/>
      <c r="BL47" s="114"/>
      <c r="BM47" s="114"/>
      <c r="BN47" s="114"/>
      <c r="BO47" s="114"/>
    </row>
    <row r="48" ht="15.75" hidden="1" customHeight="1">
      <c r="A48" s="106" t="s">
        <v>623</v>
      </c>
      <c r="B48" s="107" t="s">
        <v>626</v>
      </c>
      <c r="C48" s="108" t="str">
        <f>VLOOKUP(A48,'Main Sheet'!A:AV,48,False)</f>
        <v>Yes</v>
      </c>
      <c r="D48" s="109" t="str">
        <f>VLOOKUP(A48,'Main Sheet'!A:BB,7,0)</f>
        <v>First</v>
      </c>
      <c r="E48" s="109" t="str">
        <f>VLOOKUP(A48,'Main Sheet'!A:BB,12,0)</f>
        <v>Newell HS</v>
      </c>
      <c r="F48" s="109" t="str">
        <f>VLOOKUP(A48,'Main Sheet'!A:BB,17,0)</f>
        <v>Siphosihle</v>
      </c>
      <c r="G48" s="110" t="str">
        <f>VLOOKUP(A48,'Main Sheet'!A:BB,14,0)</f>
        <v>NMB</v>
      </c>
      <c r="H48" s="111" t="s">
        <v>117</v>
      </c>
      <c r="I48" s="111" t="s">
        <v>117</v>
      </c>
      <c r="J48" s="112"/>
      <c r="K48" s="111">
        <v>2.33355324E8</v>
      </c>
      <c r="L48" s="111">
        <v>63679.0</v>
      </c>
      <c r="M48" s="109" t="s">
        <v>262</v>
      </c>
      <c r="N48" s="110"/>
      <c r="O48" s="111" t="s">
        <v>117</v>
      </c>
      <c r="P48" s="111" t="s">
        <v>117</v>
      </c>
      <c r="Q48" s="112"/>
      <c r="R48" s="111">
        <v>2.2606743E8</v>
      </c>
      <c r="S48" s="111">
        <v>63752.0</v>
      </c>
      <c r="T48" s="111" t="s">
        <v>9154</v>
      </c>
      <c r="U48" s="110"/>
      <c r="V48" s="109" t="s">
        <v>117</v>
      </c>
      <c r="W48" s="109" t="s">
        <v>117</v>
      </c>
      <c r="X48" s="110"/>
      <c r="Y48" s="109" t="s">
        <v>9155</v>
      </c>
      <c r="Z48" s="110"/>
      <c r="AA48" s="110"/>
      <c r="AB48" s="109" t="s">
        <v>1094</v>
      </c>
      <c r="AC48" s="109" t="s">
        <v>117</v>
      </c>
      <c r="AD48" s="109" t="s">
        <v>117</v>
      </c>
      <c r="AE48" s="110"/>
      <c r="AF48" s="109">
        <v>2.60372722E8</v>
      </c>
      <c r="AG48" s="109">
        <v>42678.0</v>
      </c>
      <c r="AH48" s="109" t="s">
        <v>1473</v>
      </c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110"/>
      <c r="AV48" s="110"/>
      <c r="AW48" s="110"/>
      <c r="AX48" s="110"/>
      <c r="AY48" s="109" t="s">
        <v>117</v>
      </c>
      <c r="AZ48" s="109" t="s">
        <v>9156</v>
      </c>
      <c r="BA48" s="110"/>
      <c r="BB48" s="110"/>
      <c r="BC48" s="110"/>
      <c r="BD48" s="110"/>
      <c r="BE48" s="110"/>
      <c r="BF48" s="114"/>
      <c r="BG48" s="114"/>
      <c r="BH48" s="114"/>
      <c r="BI48" s="114"/>
      <c r="BJ48" s="114"/>
      <c r="BK48" s="114"/>
      <c r="BL48" s="114"/>
      <c r="BM48" s="114"/>
      <c r="BN48" s="114"/>
      <c r="BO48" s="114"/>
    </row>
    <row r="49" ht="15.75" hidden="1" customHeight="1">
      <c r="A49" s="106" t="s">
        <v>633</v>
      </c>
      <c r="B49" s="107" t="s">
        <v>636</v>
      </c>
      <c r="C49" s="108" t="str">
        <f>VLOOKUP(A49,'Main Sheet'!A:AV,48,False)</f>
        <v>Yes</v>
      </c>
      <c r="D49" s="109" t="str">
        <f>VLOOKUP(A49,'Main Sheet'!A:BB,7,0)</f>
        <v>First</v>
      </c>
      <c r="E49" s="109" t="str">
        <f>VLOOKUP(A49,'Main Sheet'!A:BB,12,0)</f>
        <v>Motherwell HS</v>
      </c>
      <c r="F49" s="109" t="str">
        <f>VLOOKUP(A49,'Main Sheet'!A:BB,17,0)</f>
        <v>Sive</v>
      </c>
      <c r="G49" s="110" t="str">
        <f>VLOOKUP(A49,'Main Sheet'!A:BB,14,0)</f>
        <v>NMB</v>
      </c>
      <c r="H49" s="111" t="s">
        <v>9078</v>
      </c>
      <c r="I49" s="111" t="s">
        <v>9078</v>
      </c>
      <c r="J49" s="112"/>
      <c r="K49" s="111">
        <v>2.33231226E8</v>
      </c>
      <c r="L49" s="111">
        <v>80921.0</v>
      </c>
      <c r="M49" s="109" t="s">
        <v>9079</v>
      </c>
      <c r="N49" s="110"/>
      <c r="O49" s="111" t="s">
        <v>9078</v>
      </c>
      <c r="P49" s="111" t="s">
        <v>9078</v>
      </c>
      <c r="Q49" s="112"/>
      <c r="R49" s="111">
        <v>2.26016998E8</v>
      </c>
      <c r="S49" s="111">
        <v>24681.0</v>
      </c>
      <c r="T49" s="111" t="s">
        <v>9079</v>
      </c>
      <c r="U49" s="110"/>
      <c r="V49" s="109" t="s">
        <v>117</v>
      </c>
      <c r="W49" s="109" t="s">
        <v>117</v>
      </c>
      <c r="X49" s="110"/>
      <c r="Y49" s="109" t="s">
        <v>9157</v>
      </c>
      <c r="Z49" s="110"/>
      <c r="AA49" s="110"/>
      <c r="AB49" s="110"/>
      <c r="AC49" s="109" t="s">
        <v>117</v>
      </c>
      <c r="AD49" s="109" t="s">
        <v>117</v>
      </c>
      <c r="AE49" s="110"/>
      <c r="AF49" s="109">
        <v>2.6043316E8</v>
      </c>
      <c r="AG49" s="109">
        <v>36912.0</v>
      </c>
      <c r="AH49" s="109" t="s">
        <v>404</v>
      </c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110"/>
      <c r="AV49" s="110"/>
      <c r="AW49" s="110"/>
      <c r="AX49" s="110"/>
      <c r="AY49" s="110"/>
      <c r="AZ49" s="110"/>
      <c r="BA49" s="110"/>
      <c r="BB49" s="110"/>
      <c r="BC49" s="110"/>
      <c r="BD49" s="110"/>
      <c r="BE49" s="110"/>
      <c r="BF49" s="114"/>
      <c r="BG49" s="114"/>
      <c r="BH49" s="114"/>
      <c r="BI49" s="114"/>
      <c r="BJ49" s="114"/>
      <c r="BK49" s="114"/>
      <c r="BL49" s="114"/>
      <c r="BM49" s="114"/>
      <c r="BN49" s="114"/>
      <c r="BO49" s="114"/>
    </row>
    <row r="50" ht="15.75" hidden="1" customHeight="1">
      <c r="A50" s="106" t="s">
        <v>3533</v>
      </c>
      <c r="B50" s="107" t="s">
        <v>3536</v>
      </c>
      <c r="C50" s="108" t="str">
        <f>VLOOKUP(A50,'Main Sheet'!A:AV,48,False)</f>
        <v>Yes</v>
      </c>
      <c r="D50" s="109" t="str">
        <f>VLOOKUP(A50,'Main Sheet'!A:BB,7,0)</f>
        <v>First</v>
      </c>
      <c r="E50" s="109" t="str">
        <f>VLOOKUP(A50,'Main Sheet'!A:BB,12,0)</f>
        <v>Cowan HS</v>
      </c>
      <c r="F50" s="116" t="str">
        <f>VLOOKUP(A50,'Main Sheet'!A:BB,17,0)</f>
        <v>Chulumanco</v>
      </c>
      <c r="G50" s="110" t="str">
        <f>VLOOKUP(A50,'Main Sheet'!A:BB,14,0)</f>
        <v>NMB</v>
      </c>
      <c r="H50" s="111" t="s">
        <v>117</v>
      </c>
      <c r="I50" s="111" t="s">
        <v>117</v>
      </c>
      <c r="J50" s="112"/>
      <c r="K50" s="111">
        <v>2.33474188E8</v>
      </c>
      <c r="L50" s="111">
        <v>65983.0</v>
      </c>
      <c r="M50" s="109" t="s">
        <v>9158</v>
      </c>
      <c r="N50" s="110"/>
      <c r="O50" s="111" t="s">
        <v>117</v>
      </c>
      <c r="P50" s="111" t="s">
        <v>117</v>
      </c>
      <c r="Q50" s="112"/>
      <c r="R50" s="111">
        <v>2.2608952E8</v>
      </c>
      <c r="S50" s="111">
        <v>36912.0</v>
      </c>
      <c r="T50" s="112"/>
      <c r="U50" s="110"/>
      <c r="V50" s="109" t="s">
        <v>117</v>
      </c>
      <c r="W50" s="109" t="s">
        <v>117</v>
      </c>
      <c r="X50" s="110"/>
      <c r="Y50" s="109" t="s">
        <v>9159</v>
      </c>
      <c r="Z50" s="110"/>
      <c r="AA50" s="110"/>
      <c r="AB50" s="109" t="s">
        <v>263</v>
      </c>
      <c r="AC50" s="109" t="s">
        <v>117</v>
      </c>
      <c r="AD50" s="109" t="s">
        <v>117</v>
      </c>
      <c r="AE50" s="110"/>
      <c r="AF50" s="109">
        <v>2.60689564E8</v>
      </c>
      <c r="AG50" s="109">
        <v>23235.0</v>
      </c>
      <c r="AH50" s="109" t="s">
        <v>9160</v>
      </c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  <c r="AV50" s="110"/>
      <c r="AW50" s="110"/>
      <c r="AX50" s="110"/>
      <c r="AY50" s="110"/>
      <c r="AZ50" s="110"/>
      <c r="BA50" s="110"/>
      <c r="BB50" s="110"/>
      <c r="BC50" s="110"/>
      <c r="BD50" s="110"/>
      <c r="BE50" s="110"/>
      <c r="BF50" s="114"/>
      <c r="BG50" s="114"/>
      <c r="BH50" s="114"/>
      <c r="BI50" s="114"/>
      <c r="BJ50" s="114"/>
      <c r="BK50" s="114"/>
      <c r="BL50" s="114"/>
      <c r="BM50" s="114"/>
      <c r="BN50" s="114"/>
      <c r="BO50" s="114"/>
    </row>
    <row r="51" ht="15.75" hidden="1" customHeight="1">
      <c r="A51" s="106" t="s">
        <v>649</v>
      </c>
      <c r="B51" s="107" t="s">
        <v>652</v>
      </c>
      <c r="C51" s="108" t="str">
        <f>VLOOKUP(A51,'Main Sheet'!A:AV,48,False)</f>
        <v>Yes</v>
      </c>
      <c r="D51" s="109" t="str">
        <f>VLOOKUP(A51,'Main Sheet'!A:BB,7,0)</f>
        <v>First</v>
      </c>
      <c r="E51" s="109" t="str">
        <f>VLOOKUP(A51,'Main Sheet'!A:BB,12,0)</f>
        <v>Soqhayisa SS</v>
      </c>
      <c r="F51" s="109" t="str">
        <f>VLOOKUP(A51,'Main Sheet'!A:BB,17,0)</f>
        <v>Siphosihle</v>
      </c>
      <c r="G51" s="110" t="str">
        <f>VLOOKUP(A51,'Main Sheet'!A:BB,14,0)</f>
        <v>NMB</v>
      </c>
      <c r="H51" s="111" t="s">
        <v>117</v>
      </c>
      <c r="I51" s="111" t="s">
        <v>117</v>
      </c>
      <c r="J51" s="112"/>
      <c r="K51" s="111">
        <v>2.33377921E8</v>
      </c>
      <c r="L51" s="111">
        <v>29534.0</v>
      </c>
      <c r="M51" s="109" t="s">
        <v>922</v>
      </c>
      <c r="N51" s="110"/>
      <c r="O51" s="111" t="s">
        <v>117</v>
      </c>
      <c r="P51" s="111" t="s">
        <v>117</v>
      </c>
      <c r="Q51" s="112"/>
      <c r="R51" s="111">
        <v>2.26040081E8</v>
      </c>
      <c r="S51" s="111">
        <v>63752.0</v>
      </c>
      <c r="T51" s="111" t="s">
        <v>125</v>
      </c>
      <c r="U51" s="110"/>
      <c r="V51" s="109" t="s">
        <v>9078</v>
      </c>
      <c r="W51" s="109" t="s">
        <v>9078</v>
      </c>
      <c r="X51" s="110"/>
      <c r="Y51" s="109" t="s">
        <v>9161</v>
      </c>
      <c r="Z51" s="110"/>
      <c r="AA51" s="110"/>
      <c r="AB51" s="109" t="s">
        <v>9078</v>
      </c>
      <c r="AC51" s="109" t="s">
        <v>117</v>
      </c>
      <c r="AD51" s="109" t="s">
        <v>117</v>
      </c>
      <c r="AE51" s="110"/>
      <c r="AF51" s="109">
        <v>2.60422215E8</v>
      </c>
      <c r="AG51" s="109">
        <v>42678.0</v>
      </c>
      <c r="AH51" s="109" t="s">
        <v>404</v>
      </c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10"/>
      <c r="BA51" s="110"/>
      <c r="BB51" s="110"/>
      <c r="BC51" s="110"/>
      <c r="BD51" s="110"/>
      <c r="BE51" s="110"/>
      <c r="BF51" s="114"/>
      <c r="BG51" s="114"/>
      <c r="BH51" s="114"/>
      <c r="BI51" s="114"/>
      <c r="BJ51" s="114"/>
      <c r="BK51" s="114"/>
      <c r="BL51" s="114"/>
      <c r="BM51" s="114"/>
      <c r="BN51" s="114"/>
      <c r="BO51" s="114"/>
    </row>
    <row r="52" ht="15.75" hidden="1" customHeight="1">
      <c r="A52" s="106" t="s">
        <v>2371</v>
      </c>
      <c r="B52" s="107" t="s">
        <v>2374</v>
      </c>
      <c r="C52" s="108" t="str">
        <f>VLOOKUP(A52,'Main Sheet'!A:AV,48,False)</f>
        <v>Yes</v>
      </c>
      <c r="D52" s="109" t="str">
        <f>VLOOKUP(A52,'Main Sheet'!A:BB,7,0)</f>
        <v>First</v>
      </c>
      <c r="E52" s="109" t="str">
        <f>VLOOKUP(A52,'Main Sheet'!A:BB,12,0)</f>
        <v>Jeffrey's Bay CS</v>
      </c>
      <c r="F52" s="109" t="str">
        <f>VLOOKUP(A52,'Main Sheet'!A:BB,17,0)</f>
        <v>Sive</v>
      </c>
      <c r="G52" s="110" t="str">
        <f>VLOOKUP(A52,'Main Sheet'!A:BB,14,0)</f>
        <v>Rural</v>
      </c>
      <c r="H52" s="111" t="s">
        <v>9078</v>
      </c>
      <c r="I52" s="111" t="s">
        <v>9078</v>
      </c>
      <c r="J52" s="112"/>
      <c r="K52" s="111">
        <v>2.33439668E8</v>
      </c>
      <c r="L52" s="111">
        <v>10576.0</v>
      </c>
      <c r="M52" s="109" t="s">
        <v>9162</v>
      </c>
      <c r="N52" s="110"/>
      <c r="O52" s="111" t="s">
        <v>117</v>
      </c>
      <c r="P52" s="111" t="s">
        <v>117</v>
      </c>
      <c r="Q52" s="112"/>
      <c r="R52" s="111">
        <v>2.2610135E8</v>
      </c>
      <c r="S52" s="111">
        <v>36912.0</v>
      </c>
      <c r="T52" s="112"/>
      <c r="U52" s="110"/>
      <c r="V52" s="109" t="s">
        <v>117</v>
      </c>
      <c r="W52" s="109" t="s">
        <v>117</v>
      </c>
      <c r="X52" s="110"/>
      <c r="Y52" s="109" t="s">
        <v>9163</v>
      </c>
      <c r="Z52" s="110"/>
      <c r="AA52" s="110"/>
      <c r="AB52" s="109" t="s">
        <v>9164</v>
      </c>
      <c r="AC52" s="109" t="s">
        <v>117</v>
      </c>
      <c r="AD52" s="109" t="s">
        <v>117</v>
      </c>
      <c r="AE52" s="110"/>
      <c r="AF52" s="109">
        <v>2.60612766E8</v>
      </c>
      <c r="AG52" s="109">
        <v>23235.0</v>
      </c>
      <c r="AH52" s="109" t="s">
        <v>9164</v>
      </c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10"/>
      <c r="BA52" s="110"/>
      <c r="BB52" s="110"/>
      <c r="BC52" s="110"/>
      <c r="BD52" s="110"/>
      <c r="BE52" s="110"/>
      <c r="BF52" s="114"/>
      <c r="BG52" s="114"/>
      <c r="BH52" s="114"/>
      <c r="BI52" s="114"/>
      <c r="BJ52" s="114"/>
      <c r="BK52" s="114"/>
      <c r="BL52" s="114"/>
      <c r="BM52" s="114"/>
      <c r="BN52" s="114"/>
      <c r="BO52" s="114"/>
    </row>
    <row r="53" ht="15.75" hidden="1" customHeight="1">
      <c r="A53" s="106" t="s">
        <v>664</v>
      </c>
      <c r="B53" s="107" t="s">
        <v>666</v>
      </c>
      <c r="C53" s="108" t="str">
        <f>VLOOKUP(A53,'Main Sheet'!A:AV,48,False)</f>
        <v>Yes</v>
      </c>
      <c r="D53" s="109" t="str">
        <f>VLOOKUP(A53,'Main Sheet'!A:BB,7,0)</f>
        <v>First</v>
      </c>
      <c r="E53" s="109" t="str">
        <f>VLOOKUP(A53,'Main Sheet'!A:BB,12,0)</f>
        <v>Douglas Mpopa SS</v>
      </c>
      <c r="F53" s="109" t="str">
        <f>VLOOKUP(A53,'Main Sheet'!A:BB,17,0)</f>
        <v>Asemahle</v>
      </c>
      <c r="G53" s="110" t="str">
        <f>VLOOKUP(A53,'Main Sheet'!A:BB,14,0)</f>
        <v>NMB</v>
      </c>
      <c r="H53" s="111" t="s">
        <v>117</v>
      </c>
      <c r="I53" s="111" t="s">
        <v>117</v>
      </c>
      <c r="J53" s="111"/>
      <c r="K53" s="111">
        <v>2.33427309E8</v>
      </c>
      <c r="L53" s="111">
        <v>18736.0</v>
      </c>
      <c r="M53" s="109" t="s">
        <v>9165</v>
      </c>
      <c r="N53" s="110"/>
      <c r="O53" s="111" t="s">
        <v>117</v>
      </c>
      <c r="P53" s="111" t="s">
        <v>117</v>
      </c>
      <c r="Q53" s="111"/>
      <c r="R53" s="111">
        <v>2.26092946E8</v>
      </c>
      <c r="S53" s="111">
        <v>20251.0</v>
      </c>
      <c r="T53" s="111" t="s">
        <v>1094</v>
      </c>
      <c r="U53" s="110"/>
      <c r="V53" s="109" t="s">
        <v>121</v>
      </c>
      <c r="W53" s="109"/>
      <c r="X53" s="109" t="s">
        <v>9070</v>
      </c>
      <c r="Y53" s="110"/>
      <c r="Z53" s="110"/>
      <c r="AA53" s="110"/>
      <c r="AB53" s="110"/>
      <c r="AC53" s="109" t="s">
        <v>117</v>
      </c>
      <c r="AD53" s="109" t="s">
        <v>117</v>
      </c>
      <c r="AE53" s="110"/>
      <c r="AF53" s="109">
        <v>2.60623458E8</v>
      </c>
      <c r="AG53" s="109">
        <v>24693.0</v>
      </c>
      <c r="AH53" s="109" t="s">
        <v>9077</v>
      </c>
      <c r="AI53" s="110"/>
      <c r="AJ53" s="109" t="s">
        <v>117</v>
      </c>
      <c r="AK53" s="110"/>
      <c r="AL53" s="110"/>
      <c r="AM53" s="109">
        <v>2.60398861E8</v>
      </c>
      <c r="AN53" s="109">
        <v>56187.0</v>
      </c>
      <c r="AO53" s="109" t="s">
        <v>9077</v>
      </c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10"/>
      <c r="BA53" s="110"/>
      <c r="BB53" s="110"/>
      <c r="BC53" s="110"/>
      <c r="BD53" s="110"/>
      <c r="BE53" s="110"/>
      <c r="BF53" s="114"/>
      <c r="BG53" s="114"/>
      <c r="BH53" s="114"/>
      <c r="BI53" s="114"/>
      <c r="BJ53" s="114"/>
      <c r="BK53" s="114"/>
      <c r="BL53" s="114"/>
      <c r="BM53" s="114"/>
      <c r="BN53" s="114"/>
      <c r="BO53" s="114"/>
    </row>
    <row r="54" ht="15.75" hidden="1" customHeight="1">
      <c r="A54" s="106" t="s">
        <v>672</v>
      </c>
      <c r="B54" s="107" t="s">
        <v>674</v>
      </c>
      <c r="C54" s="108" t="str">
        <f>VLOOKUP(A54,'Main Sheet'!A:AV,48,False)</f>
        <v>Yes</v>
      </c>
      <c r="D54" s="109" t="str">
        <f>VLOOKUP(A54,'Main Sheet'!A:BB,7,0)</f>
        <v>First</v>
      </c>
      <c r="E54" s="109" t="str">
        <f>VLOOKUP(A54,'Main Sheet'!A:BB,12,0)</f>
        <v>Wongalethu HS</v>
      </c>
      <c r="F54" s="109" t="str">
        <f>VLOOKUP(A54,'Main Sheet'!A:BB,17,0)</f>
        <v>Asemahle</v>
      </c>
      <c r="G54" s="110" t="str">
        <f>VLOOKUP(A54,'Main Sheet'!A:BB,14,0)</f>
        <v>Rural</v>
      </c>
      <c r="H54" s="111" t="s">
        <v>117</v>
      </c>
      <c r="I54" s="111" t="s">
        <v>117</v>
      </c>
      <c r="J54" s="112"/>
      <c r="K54" s="111">
        <v>2.33150463E8</v>
      </c>
      <c r="L54" s="111">
        <v>63408.0</v>
      </c>
      <c r="M54" s="109" t="s">
        <v>9166</v>
      </c>
      <c r="N54" s="110"/>
      <c r="O54" s="111" t="s">
        <v>117</v>
      </c>
      <c r="P54" s="111" t="s">
        <v>117</v>
      </c>
      <c r="Q54" s="112"/>
      <c r="R54" s="111">
        <v>2.2605045E8</v>
      </c>
      <c r="S54" s="111">
        <v>36912.0</v>
      </c>
      <c r="T54" s="112"/>
      <c r="U54" s="110"/>
      <c r="V54" s="109" t="s">
        <v>9078</v>
      </c>
      <c r="W54" s="109" t="s">
        <v>9078</v>
      </c>
      <c r="X54" s="110"/>
      <c r="Y54" s="109" t="s">
        <v>9167</v>
      </c>
      <c r="Z54" s="110"/>
      <c r="AA54" s="110"/>
      <c r="AB54" s="110"/>
      <c r="AC54" s="109" t="s">
        <v>117</v>
      </c>
      <c r="AD54" s="109" t="s">
        <v>117</v>
      </c>
      <c r="AE54" s="110"/>
      <c r="AF54" s="109">
        <v>2.60628379E8</v>
      </c>
      <c r="AG54" s="109">
        <v>24693.0</v>
      </c>
      <c r="AH54" s="109" t="s">
        <v>9168</v>
      </c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0"/>
      <c r="BC54" s="110"/>
      <c r="BD54" s="110"/>
      <c r="BE54" s="110"/>
      <c r="BF54" s="114"/>
      <c r="BG54" s="114"/>
      <c r="BH54" s="114"/>
      <c r="BI54" s="114"/>
      <c r="BJ54" s="114"/>
      <c r="BK54" s="114"/>
      <c r="BL54" s="114"/>
      <c r="BM54" s="114"/>
      <c r="BN54" s="114"/>
      <c r="BO54" s="114"/>
    </row>
    <row r="55" ht="15.75" hidden="1" customHeight="1">
      <c r="A55" s="106" t="s">
        <v>677</v>
      </c>
      <c r="B55" s="107" t="s">
        <v>680</v>
      </c>
      <c r="C55" s="108" t="str">
        <f>VLOOKUP(A55,'Main Sheet'!A:AV,48,False)</f>
        <v>Yes</v>
      </c>
      <c r="D55" s="109" t="str">
        <f>VLOOKUP(A55,'Main Sheet'!A:BB,7,0)</f>
        <v>First</v>
      </c>
      <c r="E55" s="109" t="str">
        <f>VLOOKUP(A55,'Main Sheet'!A:BB,12,0)</f>
        <v>Vulumzi SS</v>
      </c>
      <c r="F55" s="109" t="str">
        <f>VLOOKUP(A55,'Main Sheet'!A:BB,17,0)</f>
        <v>Siphosihle</v>
      </c>
      <c r="G55" s="110" t="str">
        <f>VLOOKUP(A55,'Main Sheet'!A:BB,14,0)</f>
        <v>NMB</v>
      </c>
      <c r="H55" s="111" t="s">
        <v>9078</v>
      </c>
      <c r="I55" s="111" t="s">
        <v>9078</v>
      </c>
      <c r="J55" s="111"/>
      <c r="K55" s="111" t="s">
        <v>9078</v>
      </c>
      <c r="L55" s="111" t="s">
        <v>9078</v>
      </c>
      <c r="M55" s="109" t="s">
        <v>9078</v>
      </c>
      <c r="N55" s="110"/>
      <c r="O55" s="111" t="s">
        <v>117</v>
      </c>
      <c r="P55" s="111" t="s">
        <v>117</v>
      </c>
      <c r="Q55" s="112"/>
      <c r="R55" s="111">
        <v>2.26069287E8</v>
      </c>
      <c r="S55" s="111">
        <v>63752.0</v>
      </c>
      <c r="T55" s="111" t="s">
        <v>125</v>
      </c>
      <c r="U55" s="110"/>
      <c r="V55" s="109" t="s">
        <v>9078</v>
      </c>
      <c r="W55" s="109" t="s">
        <v>9078</v>
      </c>
      <c r="X55" s="110"/>
      <c r="Y55" s="109" t="s">
        <v>9169</v>
      </c>
      <c r="Z55" s="110"/>
      <c r="AA55" s="110"/>
      <c r="AB55" s="109" t="s">
        <v>9078</v>
      </c>
      <c r="AC55" s="109" t="s">
        <v>9078</v>
      </c>
      <c r="AD55" s="109" t="s">
        <v>9078</v>
      </c>
      <c r="AE55" s="110"/>
      <c r="AF55" s="109">
        <v>2.60097985E8</v>
      </c>
      <c r="AG55" s="109">
        <v>26817.0</v>
      </c>
      <c r="AH55" s="109" t="s">
        <v>9078</v>
      </c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0"/>
      <c r="BC55" s="110"/>
      <c r="BD55" s="110"/>
      <c r="BE55" s="110"/>
      <c r="BF55" s="114"/>
      <c r="BG55" s="114"/>
      <c r="BH55" s="114"/>
      <c r="BI55" s="114"/>
      <c r="BJ55" s="114"/>
      <c r="BK55" s="114"/>
      <c r="BL55" s="114"/>
      <c r="BM55" s="114"/>
      <c r="BN55" s="114"/>
      <c r="BO55" s="114"/>
    </row>
    <row r="56" ht="15.75" hidden="1" customHeight="1">
      <c r="A56" s="106" t="s">
        <v>688</v>
      </c>
      <c r="B56" s="107" t="s">
        <v>691</v>
      </c>
      <c r="C56" s="108" t="str">
        <f>VLOOKUP(A56,'Main Sheet'!A:AV,48,False)</f>
        <v>Yes</v>
      </c>
      <c r="D56" s="109" t="str">
        <f>VLOOKUP(A56,'Main Sheet'!A:BB,7,0)</f>
        <v>First</v>
      </c>
      <c r="E56" s="109" t="str">
        <f>VLOOKUP(A56,'Main Sheet'!A:BB,12,0)</f>
        <v>Douglas Mpopa SS</v>
      </c>
      <c r="F56" s="109" t="str">
        <f>VLOOKUP(A56,'Main Sheet'!A:BB,17,0)</f>
        <v>Asemahle</v>
      </c>
      <c r="G56" s="110" t="str">
        <f>VLOOKUP(A56,'Main Sheet'!A:BB,14,0)</f>
        <v>NMB</v>
      </c>
      <c r="H56" s="111" t="s">
        <v>117</v>
      </c>
      <c r="I56" s="111" t="s">
        <v>117</v>
      </c>
      <c r="J56" s="111"/>
      <c r="K56" s="111">
        <v>2.33634509E8</v>
      </c>
      <c r="L56" s="111">
        <v>43818.0</v>
      </c>
      <c r="M56" s="109" t="s">
        <v>9170</v>
      </c>
      <c r="N56" s="110"/>
      <c r="O56" s="111" t="s">
        <v>117</v>
      </c>
      <c r="P56" s="111" t="s">
        <v>117</v>
      </c>
      <c r="Q56" s="112"/>
      <c r="R56" s="111">
        <v>2.26070488E8</v>
      </c>
      <c r="S56" s="111">
        <v>20251.0</v>
      </c>
      <c r="T56" s="111" t="s">
        <v>9171</v>
      </c>
      <c r="U56" s="110"/>
      <c r="V56" s="109" t="s">
        <v>117</v>
      </c>
      <c r="W56" s="109" t="s">
        <v>117</v>
      </c>
      <c r="X56" s="110"/>
      <c r="Y56" s="109" t="s">
        <v>9172</v>
      </c>
      <c r="Z56" s="110"/>
      <c r="AA56" s="109" t="s">
        <v>4424</v>
      </c>
      <c r="AB56" s="110"/>
      <c r="AC56" s="109" t="s">
        <v>117</v>
      </c>
      <c r="AD56" s="109" t="s">
        <v>117</v>
      </c>
      <c r="AE56" s="110"/>
      <c r="AF56" s="109">
        <v>2.60616605E8</v>
      </c>
      <c r="AG56" s="109">
        <v>24693.0</v>
      </c>
      <c r="AH56" s="109" t="s">
        <v>9077</v>
      </c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10"/>
      <c r="BA56" s="110"/>
      <c r="BB56" s="110"/>
      <c r="BC56" s="110"/>
      <c r="BD56" s="110"/>
      <c r="BE56" s="110"/>
      <c r="BF56" s="114"/>
      <c r="BG56" s="114"/>
      <c r="BH56" s="114"/>
      <c r="BI56" s="114"/>
      <c r="BJ56" s="114"/>
      <c r="BK56" s="114"/>
      <c r="BL56" s="114"/>
      <c r="BM56" s="114"/>
      <c r="BN56" s="114"/>
      <c r="BO56" s="114"/>
    </row>
    <row r="57" ht="15.75" hidden="1" customHeight="1">
      <c r="A57" s="106" t="s">
        <v>696</v>
      </c>
      <c r="B57" s="107" t="s">
        <v>699</v>
      </c>
      <c r="C57" s="108" t="str">
        <f>VLOOKUP(A57,'Main Sheet'!A:AV,48,False)</f>
        <v>Yes</v>
      </c>
      <c r="D57" s="109" t="str">
        <f>VLOOKUP(A57,'Main Sheet'!A:BB,7,0)</f>
        <v>First</v>
      </c>
      <c r="E57" s="109" t="str">
        <f>VLOOKUP(A57,'Main Sheet'!A:BB,12,0)</f>
        <v>Wongalethu HS</v>
      </c>
      <c r="F57" s="109" t="str">
        <f>VLOOKUP(A57,'Main Sheet'!A:BB,17,0)</f>
        <v>Asemahle</v>
      </c>
      <c r="G57" s="110" t="str">
        <f>VLOOKUP(A57,'Main Sheet'!A:BB,14,0)</f>
        <v>Rural</v>
      </c>
      <c r="H57" s="111" t="s">
        <v>117</v>
      </c>
      <c r="I57" s="111" t="s">
        <v>117</v>
      </c>
      <c r="J57" s="112"/>
      <c r="K57" s="111">
        <v>2.3315168E8</v>
      </c>
      <c r="L57" s="111">
        <v>75076.0</v>
      </c>
      <c r="M57" s="109" t="s">
        <v>9173</v>
      </c>
      <c r="N57" s="110"/>
      <c r="O57" s="111" t="s">
        <v>117</v>
      </c>
      <c r="P57" s="111" t="s">
        <v>117</v>
      </c>
      <c r="Q57" s="112"/>
      <c r="R57" s="111">
        <v>2.26050546E8</v>
      </c>
      <c r="S57" s="111">
        <v>36912.0</v>
      </c>
      <c r="T57" s="112"/>
      <c r="U57" s="110"/>
      <c r="V57" s="109" t="s">
        <v>117</v>
      </c>
      <c r="W57" s="109" t="s">
        <v>117</v>
      </c>
      <c r="X57" s="110"/>
      <c r="Y57" s="109" t="s">
        <v>9174</v>
      </c>
      <c r="Z57" s="110"/>
      <c r="AA57" s="109"/>
      <c r="AB57" s="109" t="s">
        <v>9175</v>
      </c>
      <c r="AC57" s="109" t="s">
        <v>117</v>
      </c>
      <c r="AD57" s="109" t="s">
        <v>117</v>
      </c>
      <c r="AE57" s="110"/>
      <c r="AF57" s="109">
        <v>2.60628786E8</v>
      </c>
      <c r="AG57" s="109">
        <v>24693.0</v>
      </c>
      <c r="AH57" s="109" t="s">
        <v>9147</v>
      </c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10"/>
      <c r="BA57" s="110"/>
      <c r="BB57" s="110"/>
      <c r="BC57" s="110"/>
      <c r="BD57" s="110"/>
      <c r="BE57" s="110"/>
      <c r="BF57" s="114"/>
      <c r="BG57" s="114"/>
      <c r="BH57" s="114"/>
      <c r="BI57" s="114"/>
      <c r="BJ57" s="114"/>
      <c r="BK57" s="114"/>
      <c r="BL57" s="114"/>
      <c r="BM57" s="114"/>
      <c r="BN57" s="114"/>
      <c r="BO57" s="114"/>
    </row>
    <row r="58" ht="15.75" hidden="1" customHeight="1">
      <c r="A58" s="106" t="s">
        <v>703</v>
      </c>
      <c r="B58" s="107" t="s">
        <v>706</v>
      </c>
      <c r="C58" s="108" t="str">
        <f>VLOOKUP(A58,'Main Sheet'!A:AV,48,False)</f>
        <v>Yes</v>
      </c>
      <c r="D58" s="109" t="str">
        <f>VLOOKUP(A58,'Main Sheet'!A:BB,7,0)</f>
        <v>First</v>
      </c>
      <c r="E58" s="109" t="str">
        <f>VLOOKUP(A58,'Main Sheet'!A:BB,12,0)</f>
        <v>Soqhayisa SS</v>
      </c>
      <c r="F58" s="109" t="str">
        <f>VLOOKUP(A58,'Main Sheet'!A:BB,17,0)</f>
        <v>Siphosihle</v>
      </c>
      <c r="G58" s="110" t="str">
        <f>VLOOKUP(A58,'Main Sheet'!A:BB,14,0)</f>
        <v>NMB</v>
      </c>
      <c r="H58" s="111" t="s">
        <v>117</v>
      </c>
      <c r="I58" s="111" t="s">
        <v>117</v>
      </c>
      <c r="J58" s="112"/>
      <c r="K58" s="111">
        <v>2.33392386E8</v>
      </c>
      <c r="L58" s="111">
        <v>29862.0</v>
      </c>
      <c r="M58" s="109" t="s">
        <v>181</v>
      </c>
      <c r="N58" s="110"/>
      <c r="O58" s="111" t="s">
        <v>9078</v>
      </c>
      <c r="P58" s="111" t="s">
        <v>9078</v>
      </c>
      <c r="Q58" s="112"/>
      <c r="R58" s="111">
        <v>2.26034453E8</v>
      </c>
      <c r="S58" s="111" t="s">
        <v>9078</v>
      </c>
      <c r="T58" s="111" t="s">
        <v>9078</v>
      </c>
      <c r="U58" s="110"/>
      <c r="V58" s="109" t="s">
        <v>117</v>
      </c>
      <c r="W58" s="109" t="s">
        <v>117</v>
      </c>
      <c r="X58" s="110"/>
      <c r="Y58" s="109" t="s">
        <v>9176</v>
      </c>
      <c r="Z58" s="110"/>
      <c r="AA58" s="110"/>
      <c r="AB58" s="109" t="s">
        <v>180</v>
      </c>
      <c r="AC58" s="109" t="s">
        <v>117</v>
      </c>
      <c r="AD58" s="109" t="s">
        <v>117</v>
      </c>
      <c r="AE58" s="110"/>
      <c r="AF58" s="109">
        <v>2.60436283E8</v>
      </c>
      <c r="AG58" s="109">
        <v>42678.0</v>
      </c>
      <c r="AH58" s="109" t="s">
        <v>181</v>
      </c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10"/>
      <c r="BA58" s="110"/>
      <c r="BB58" s="110"/>
      <c r="BC58" s="110"/>
      <c r="BD58" s="110"/>
      <c r="BE58" s="110"/>
      <c r="BF58" s="114"/>
      <c r="BG58" s="114"/>
      <c r="BH58" s="114"/>
      <c r="BI58" s="114"/>
      <c r="BJ58" s="114"/>
      <c r="BK58" s="114"/>
      <c r="BL58" s="114"/>
      <c r="BM58" s="114"/>
      <c r="BN58" s="114"/>
      <c r="BO58" s="114"/>
    </row>
    <row r="59" ht="15.75" hidden="1" customHeight="1">
      <c r="A59" s="106" t="s">
        <v>714</v>
      </c>
      <c r="B59" s="107" t="s">
        <v>717</v>
      </c>
      <c r="C59" s="108" t="str">
        <f>VLOOKUP(A59,'Main Sheet'!A:AV,48,False)</f>
        <v>Yes</v>
      </c>
      <c r="D59" s="109" t="str">
        <f>VLOOKUP(A59,'Main Sheet'!A:BB,7,0)</f>
        <v>First</v>
      </c>
      <c r="E59" s="109" t="str">
        <f>VLOOKUP(A59,'Main Sheet'!A:BB,12,0)</f>
        <v>Cowan HS</v>
      </c>
      <c r="F59" s="116" t="str">
        <f>VLOOKUP(A59,'Main Sheet'!A:BB,17,0)</f>
        <v>Chulumanco</v>
      </c>
      <c r="G59" s="110" t="str">
        <f>VLOOKUP(A59,'Main Sheet'!A:BB,14,0)</f>
        <v>NMB</v>
      </c>
      <c r="H59" s="111" t="s">
        <v>9078</v>
      </c>
      <c r="I59" s="111" t="s">
        <v>9078</v>
      </c>
      <c r="J59" s="112"/>
      <c r="K59" s="111">
        <v>2.33187871E8</v>
      </c>
      <c r="L59" s="123"/>
      <c r="M59" s="122"/>
      <c r="N59" s="110"/>
      <c r="O59" s="111" t="s">
        <v>9078</v>
      </c>
      <c r="P59" s="111" t="s">
        <v>9078</v>
      </c>
      <c r="Q59" s="112"/>
      <c r="R59" s="111">
        <v>2.26058611E8</v>
      </c>
      <c r="S59" s="128"/>
      <c r="T59" s="112"/>
      <c r="U59" s="110"/>
      <c r="V59" s="109" t="s">
        <v>9078</v>
      </c>
      <c r="W59" s="109" t="s">
        <v>9078</v>
      </c>
      <c r="X59" s="110"/>
      <c r="Y59" s="109" t="s">
        <v>9177</v>
      </c>
      <c r="Z59" s="110"/>
      <c r="AA59" s="110"/>
      <c r="AB59" s="109" t="s">
        <v>9078</v>
      </c>
      <c r="AC59" s="109" t="s">
        <v>117</v>
      </c>
      <c r="AD59" s="109" t="s">
        <v>117</v>
      </c>
      <c r="AE59" s="110"/>
      <c r="AF59" s="109">
        <v>2.60691445E8</v>
      </c>
      <c r="AG59" s="109">
        <v>23235.0</v>
      </c>
      <c r="AH59" s="109" t="s">
        <v>9093</v>
      </c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0"/>
      <c r="BA59" s="110"/>
      <c r="BB59" s="110"/>
      <c r="BC59" s="110"/>
      <c r="BD59" s="110"/>
      <c r="BE59" s="110"/>
      <c r="BF59" s="114"/>
      <c r="BG59" s="114"/>
      <c r="BH59" s="114"/>
      <c r="BI59" s="114"/>
      <c r="BJ59" s="114"/>
      <c r="BK59" s="114"/>
      <c r="BL59" s="114"/>
      <c r="BM59" s="114"/>
      <c r="BN59" s="114"/>
      <c r="BO59" s="114"/>
    </row>
    <row r="60" ht="15.75" hidden="1" customHeight="1">
      <c r="A60" s="106" t="s">
        <v>720</v>
      </c>
      <c r="B60" s="107" t="s">
        <v>723</v>
      </c>
      <c r="C60" s="108" t="str">
        <f>VLOOKUP(A60,'Main Sheet'!A:AV,48,False)</f>
        <v>Yes</v>
      </c>
      <c r="D60" s="109" t="str">
        <f>VLOOKUP(A60,'Main Sheet'!A:BB,7,0)</f>
        <v>First</v>
      </c>
      <c r="E60" s="109" t="str">
        <f>VLOOKUP(A60,'Main Sheet'!A:BB,12,0)</f>
        <v>Wongalethu HS</v>
      </c>
      <c r="F60" s="109" t="str">
        <f>VLOOKUP(A60,'Main Sheet'!A:BB,17,0)</f>
        <v>Asemahle</v>
      </c>
      <c r="G60" s="110" t="str">
        <f>VLOOKUP(A60,'Main Sheet'!A:BB,14,0)</f>
        <v>Rural</v>
      </c>
      <c r="H60" s="111" t="s">
        <v>117</v>
      </c>
      <c r="I60" s="111" t="s">
        <v>117</v>
      </c>
      <c r="J60" s="112"/>
      <c r="K60" s="111">
        <v>2.33150609E8</v>
      </c>
      <c r="L60" s="111">
        <v>36912.0</v>
      </c>
      <c r="M60" s="109" t="s">
        <v>9178</v>
      </c>
      <c r="N60" s="110"/>
      <c r="O60" s="111" t="s">
        <v>117</v>
      </c>
      <c r="P60" s="111" t="s">
        <v>117</v>
      </c>
      <c r="Q60" s="112"/>
      <c r="R60" s="111">
        <v>2.26050465E8</v>
      </c>
      <c r="S60" s="111">
        <v>36912.0</v>
      </c>
      <c r="T60" s="112"/>
      <c r="U60" s="110"/>
      <c r="V60" s="109" t="s">
        <v>121</v>
      </c>
      <c r="W60" s="109"/>
      <c r="X60" s="109" t="s">
        <v>9070</v>
      </c>
      <c r="Y60" s="110"/>
      <c r="Z60" s="110"/>
      <c r="AA60" s="110"/>
      <c r="AB60" s="110"/>
      <c r="AC60" s="109" t="s">
        <v>117</v>
      </c>
      <c r="AD60" s="109" t="s">
        <v>117</v>
      </c>
      <c r="AE60" s="110"/>
      <c r="AF60" s="109">
        <v>2.60635715E8</v>
      </c>
      <c r="AG60" s="109">
        <v>24693.0</v>
      </c>
      <c r="AH60" s="109" t="s">
        <v>9179</v>
      </c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  <c r="AX60" s="110"/>
      <c r="AY60" s="110"/>
      <c r="AZ60" s="110"/>
      <c r="BA60" s="110"/>
      <c r="BB60" s="110"/>
      <c r="BC60" s="110"/>
      <c r="BD60" s="110"/>
      <c r="BE60" s="110"/>
      <c r="BF60" s="114"/>
      <c r="BG60" s="114"/>
      <c r="BH60" s="114"/>
      <c r="BI60" s="114"/>
      <c r="BJ60" s="114"/>
      <c r="BK60" s="114"/>
      <c r="BL60" s="114"/>
      <c r="BM60" s="114"/>
      <c r="BN60" s="114"/>
      <c r="BO60" s="114"/>
    </row>
    <row r="61" ht="15.75" hidden="1" customHeight="1">
      <c r="A61" s="106" t="s">
        <v>725</v>
      </c>
      <c r="B61" s="107" t="s">
        <v>728</v>
      </c>
      <c r="C61" s="108" t="str">
        <f>VLOOKUP(A61,'Main Sheet'!A:AV,48,False)</f>
        <v>Yes</v>
      </c>
      <c r="D61" s="109" t="str">
        <f>VLOOKUP(A61,'Main Sheet'!A:BB,7,0)</f>
        <v>First</v>
      </c>
      <c r="E61" s="109" t="str">
        <f>VLOOKUP(A61,'Main Sheet'!A:BB,12,0)</f>
        <v>Soqhayisa SS</v>
      </c>
      <c r="F61" s="109" t="str">
        <f>VLOOKUP(A61,'Main Sheet'!A:BB,17,0)</f>
        <v>Siphosihle</v>
      </c>
      <c r="G61" s="110" t="str">
        <f>VLOOKUP(A61,'Main Sheet'!A:BB,14,0)</f>
        <v>NMB</v>
      </c>
      <c r="H61" s="111" t="s">
        <v>117</v>
      </c>
      <c r="I61" s="111" t="s">
        <v>117</v>
      </c>
      <c r="J61" s="112"/>
      <c r="K61" s="111">
        <v>2.33386904E8</v>
      </c>
      <c r="L61" s="111">
        <v>19398.0</v>
      </c>
      <c r="M61" s="109" t="s">
        <v>9180</v>
      </c>
      <c r="N61" s="110"/>
      <c r="O61" s="111" t="s">
        <v>117</v>
      </c>
      <c r="P61" s="111" t="s">
        <v>117</v>
      </c>
      <c r="Q61" s="112"/>
      <c r="R61" s="111">
        <v>2.26025262E8</v>
      </c>
      <c r="S61" s="111">
        <v>63752.0</v>
      </c>
      <c r="T61" s="111" t="s">
        <v>125</v>
      </c>
      <c r="U61" s="110"/>
      <c r="V61" s="109" t="s">
        <v>9078</v>
      </c>
      <c r="W61" s="109" t="s">
        <v>9078</v>
      </c>
      <c r="X61" s="110"/>
      <c r="Y61" s="109" t="s">
        <v>9181</v>
      </c>
      <c r="Z61" s="110"/>
      <c r="AA61" s="110"/>
      <c r="AB61" s="109" t="s">
        <v>9078</v>
      </c>
      <c r="AC61" s="109" t="s">
        <v>117</v>
      </c>
      <c r="AD61" s="109" t="s">
        <v>117</v>
      </c>
      <c r="AE61" s="110"/>
      <c r="AF61" s="109">
        <v>2.60442534E8</v>
      </c>
      <c r="AG61" s="109">
        <v>42678.0</v>
      </c>
      <c r="AH61" s="109" t="s">
        <v>9097</v>
      </c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10"/>
      <c r="BA61" s="110"/>
      <c r="BB61" s="110"/>
      <c r="BC61" s="110"/>
      <c r="BD61" s="110"/>
      <c r="BE61" s="110"/>
      <c r="BF61" s="114"/>
      <c r="BG61" s="114"/>
      <c r="BH61" s="114"/>
      <c r="BI61" s="114"/>
      <c r="BJ61" s="114"/>
      <c r="BK61" s="114"/>
      <c r="BL61" s="114"/>
      <c r="BM61" s="114"/>
      <c r="BN61" s="114"/>
      <c r="BO61" s="114"/>
    </row>
    <row r="62" ht="15.75" hidden="1" customHeight="1">
      <c r="A62" s="106" t="s">
        <v>735</v>
      </c>
      <c r="B62" s="107" t="s">
        <v>738</v>
      </c>
      <c r="C62" s="108" t="str">
        <f>VLOOKUP(A62,'Main Sheet'!A:AV,48,False)</f>
        <v>Yes</v>
      </c>
      <c r="D62" s="109" t="str">
        <f>VLOOKUP(A62,'Main Sheet'!A:BB,7,0)</f>
        <v>First</v>
      </c>
      <c r="E62" s="109" t="str">
        <f>VLOOKUP(A62,'Main Sheet'!A:BB,12,0)</f>
        <v>Walmer HS</v>
      </c>
      <c r="F62" s="109" t="str">
        <f>VLOOKUP(A62,'Main Sheet'!A:BB,17,0)</f>
        <v>Sive</v>
      </c>
      <c r="G62" s="110" t="str">
        <f>VLOOKUP(A62,'Main Sheet'!A:BB,14,0)</f>
        <v>NMB</v>
      </c>
      <c r="H62" s="111" t="s">
        <v>9078</v>
      </c>
      <c r="I62" s="111" t="s">
        <v>9078</v>
      </c>
      <c r="J62" s="112"/>
      <c r="K62" s="111">
        <v>2.33291237E8</v>
      </c>
      <c r="L62" s="111">
        <v>65372.0</v>
      </c>
      <c r="M62" s="109" t="s">
        <v>9079</v>
      </c>
      <c r="N62" s="110"/>
      <c r="O62" s="111" t="s">
        <v>121</v>
      </c>
      <c r="P62" s="111" t="s">
        <v>121</v>
      </c>
      <c r="Q62" s="111" t="s">
        <v>9070</v>
      </c>
      <c r="R62" s="111" t="s">
        <v>9071</v>
      </c>
      <c r="S62" s="111" t="s">
        <v>9071</v>
      </c>
      <c r="T62" s="111" t="s">
        <v>9071</v>
      </c>
      <c r="U62" s="110"/>
      <c r="V62" s="109" t="s">
        <v>117</v>
      </c>
      <c r="W62" s="109" t="s">
        <v>117</v>
      </c>
      <c r="X62" s="109"/>
      <c r="Y62" s="109" t="s">
        <v>9182</v>
      </c>
      <c r="Z62" s="110"/>
      <c r="AA62" s="110"/>
      <c r="AB62" s="110"/>
      <c r="AC62" s="109" t="s">
        <v>9078</v>
      </c>
      <c r="AD62" s="109" t="s">
        <v>9078</v>
      </c>
      <c r="AE62" s="110"/>
      <c r="AF62" s="109" t="s">
        <v>9078</v>
      </c>
      <c r="AG62" s="109" t="s">
        <v>9078</v>
      </c>
      <c r="AH62" s="109" t="s">
        <v>9079</v>
      </c>
      <c r="AI62" s="110"/>
      <c r="AJ62" s="109" t="s">
        <v>9078</v>
      </c>
      <c r="AK62" s="109" t="s">
        <v>9078</v>
      </c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  <c r="AX62" s="110"/>
      <c r="AY62" s="110"/>
      <c r="AZ62" s="110"/>
      <c r="BA62" s="110"/>
      <c r="BB62" s="110"/>
      <c r="BC62" s="110"/>
      <c r="BD62" s="110"/>
      <c r="BE62" s="110"/>
      <c r="BF62" s="114"/>
      <c r="BG62" s="114"/>
      <c r="BH62" s="114"/>
      <c r="BI62" s="114"/>
      <c r="BJ62" s="114"/>
      <c r="BK62" s="114"/>
      <c r="BL62" s="114"/>
      <c r="BM62" s="114"/>
      <c r="BN62" s="114"/>
      <c r="BO62" s="114"/>
    </row>
    <row r="63" ht="15.75" hidden="1" customHeight="1">
      <c r="A63" s="106" t="s">
        <v>747</v>
      </c>
      <c r="B63" s="107" t="s">
        <v>750</v>
      </c>
      <c r="C63" s="108" t="str">
        <f>VLOOKUP(A63,'Main Sheet'!A:AV,48,False)</f>
        <v>No</v>
      </c>
      <c r="D63" s="109" t="str">
        <f>VLOOKUP(A63,'Main Sheet'!A:BB,7,0)</f>
        <v>First</v>
      </c>
      <c r="E63" s="109" t="str">
        <f>VLOOKUP(A63,'Main Sheet'!A:BB,12,0)</f>
        <v>Moses Mabida HS</v>
      </c>
      <c r="F63" s="109" t="str">
        <f>VLOOKUP(A63,'Main Sheet'!A:BB,17,0)</f>
        <v>Sive</v>
      </c>
      <c r="G63" s="110" t="str">
        <f>VLOOKUP(A63,'Main Sheet'!A:BB,14,0)</f>
        <v>Rural</v>
      </c>
      <c r="H63" s="111"/>
      <c r="I63" s="111"/>
      <c r="J63" s="111"/>
      <c r="K63" s="112"/>
      <c r="L63" s="112"/>
      <c r="M63" s="110"/>
      <c r="N63" s="110"/>
      <c r="O63" s="111"/>
      <c r="P63" s="111"/>
      <c r="Q63" s="111"/>
      <c r="R63" s="112"/>
      <c r="S63" s="112"/>
      <c r="T63" s="112"/>
      <c r="U63" s="110"/>
      <c r="V63" s="109"/>
      <c r="W63" s="109"/>
      <c r="X63" s="109"/>
      <c r="Y63" s="110"/>
      <c r="Z63" s="110"/>
      <c r="AA63" s="110"/>
      <c r="AB63" s="110"/>
      <c r="AC63" s="109"/>
      <c r="AD63" s="109"/>
      <c r="AE63" s="109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  <c r="AX63" s="110"/>
      <c r="AY63" s="110"/>
      <c r="AZ63" s="110"/>
      <c r="BA63" s="110"/>
      <c r="BB63" s="110"/>
      <c r="BC63" s="110"/>
      <c r="BD63" s="110"/>
      <c r="BE63" s="110"/>
      <c r="BF63" s="114"/>
      <c r="BG63" s="114"/>
      <c r="BH63" s="114"/>
      <c r="BI63" s="114"/>
      <c r="BJ63" s="114"/>
      <c r="BK63" s="114"/>
      <c r="BL63" s="114"/>
      <c r="BM63" s="114"/>
      <c r="BN63" s="114"/>
      <c r="BO63" s="114"/>
    </row>
    <row r="64" ht="15.75" hidden="1" customHeight="1">
      <c r="A64" s="106" t="s">
        <v>755</v>
      </c>
      <c r="B64" s="107" t="s">
        <v>757</v>
      </c>
      <c r="C64" s="108" t="str">
        <f>VLOOKUP(A64,'Main Sheet'!A:AV,48,False)</f>
        <v>Yes</v>
      </c>
      <c r="D64" s="109" t="str">
        <f>VLOOKUP(A64,'Main Sheet'!A:BB,7,0)</f>
        <v>First</v>
      </c>
      <c r="E64" s="109" t="str">
        <f>VLOOKUP(A64,'Main Sheet'!A:BB,12,0)</f>
        <v>Soqhayisa SS</v>
      </c>
      <c r="F64" s="109" t="str">
        <f>VLOOKUP(A64,'Main Sheet'!A:BB,17,0)</f>
        <v>Siphosihle</v>
      </c>
      <c r="G64" s="110" t="str">
        <f>VLOOKUP(A64,'Main Sheet'!A:BB,14,0)</f>
        <v>NMB</v>
      </c>
      <c r="H64" s="111" t="s">
        <v>9078</v>
      </c>
      <c r="I64" s="111" t="s">
        <v>9078</v>
      </c>
      <c r="J64" s="111"/>
      <c r="K64" s="111">
        <v>2.33021469E8</v>
      </c>
      <c r="L64" s="111">
        <v>24564.0</v>
      </c>
      <c r="M64" s="109" t="s">
        <v>9078</v>
      </c>
      <c r="N64" s="110"/>
      <c r="O64" s="111" t="s">
        <v>117</v>
      </c>
      <c r="P64" s="111" t="s">
        <v>117</v>
      </c>
      <c r="Q64" s="112"/>
      <c r="R64" s="111">
        <v>2.26057518E8</v>
      </c>
      <c r="S64" s="111">
        <v>63752.0</v>
      </c>
      <c r="T64" s="111" t="s">
        <v>9183</v>
      </c>
      <c r="U64" s="110"/>
      <c r="V64" s="109" t="s">
        <v>117</v>
      </c>
      <c r="W64" s="109" t="s">
        <v>117</v>
      </c>
      <c r="X64" s="110"/>
      <c r="Y64" s="109" t="s">
        <v>9184</v>
      </c>
      <c r="Z64" s="110"/>
      <c r="AA64" s="110"/>
      <c r="AB64" s="109" t="s">
        <v>981</v>
      </c>
      <c r="AC64" s="109" t="s">
        <v>117</v>
      </c>
      <c r="AD64" s="109" t="s">
        <v>117</v>
      </c>
      <c r="AE64" s="110"/>
      <c r="AF64" s="109">
        <v>2.60477125E8</v>
      </c>
      <c r="AG64" s="109">
        <v>42678.0</v>
      </c>
      <c r="AH64" s="109" t="s">
        <v>590</v>
      </c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  <c r="AX64" s="110"/>
      <c r="AY64" s="110"/>
      <c r="AZ64" s="110"/>
      <c r="BA64" s="110"/>
      <c r="BB64" s="110"/>
      <c r="BC64" s="110"/>
      <c r="BD64" s="110"/>
      <c r="BE64" s="110"/>
      <c r="BF64" s="114"/>
      <c r="BG64" s="114"/>
      <c r="BH64" s="114"/>
      <c r="BI64" s="114"/>
      <c r="BJ64" s="114"/>
      <c r="BK64" s="114"/>
      <c r="BL64" s="114"/>
      <c r="BM64" s="114"/>
      <c r="BN64" s="114"/>
      <c r="BO64" s="114"/>
    </row>
    <row r="65" ht="15.75" hidden="1" customHeight="1">
      <c r="A65" s="106" t="s">
        <v>763</v>
      </c>
      <c r="B65" s="107" t="s">
        <v>766</v>
      </c>
      <c r="C65" s="108" t="str">
        <f>VLOOKUP(A65,'Main Sheet'!A:AV,48,False)</f>
        <v>Yes</v>
      </c>
      <c r="D65" s="109" t="str">
        <f>VLOOKUP(A65,'Main Sheet'!A:BB,7,0)</f>
        <v>First</v>
      </c>
      <c r="E65" s="109" t="str">
        <f>VLOOKUP(A65,'Main Sheet'!A:BB,12,0)</f>
        <v>Masibambane HS</v>
      </c>
      <c r="F65" s="109" t="str">
        <f>VLOOKUP(A65,'Main Sheet'!A:BB,17,0)</f>
        <v>Asemahle</v>
      </c>
      <c r="G65" s="110" t="str">
        <f>VLOOKUP(A65,'Main Sheet'!A:BB,14,0)</f>
        <v>NMB</v>
      </c>
      <c r="H65" s="111" t="s">
        <v>117</v>
      </c>
      <c r="I65" s="111" t="s">
        <v>117</v>
      </c>
      <c r="J65" s="112"/>
      <c r="K65" s="111">
        <v>2.3355248E8</v>
      </c>
      <c r="L65" s="111">
        <v>85064.0</v>
      </c>
      <c r="M65" s="109" t="s">
        <v>9185</v>
      </c>
      <c r="N65" s="110"/>
      <c r="O65" s="111" t="s">
        <v>9078</v>
      </c>
      <c r="P65" s="111" t="s">
        <v>9078</v>
      </c>
      <c r="Q65" s="112"/>
      <c r="R65" s="111">
        <v>2.26033712E8</v>
      </c>
      <c r="S65" s="111">
        <v>24714.0</v>
      </c>
      <c r="T65" s="111" t="s">
        <v>9186</v>
      </c>
      <c r="U65" s="110"/>
      <c r="V65" s="109" t="s">
        <v>117</v>
      </c>
      <c r="W65" s="109" t="s">
        <v>117</v>
      </c>
      <c r="X65" s="109"/>
      <c r="Y65" s="109" t="s">
        <v>9187</v>
      </c>
      <c r="Z65" s="110"/>
      <c r="AA65" s="109" t="s">
        <v>9188</v>
      </c>
      <c r="AB65" s="110"/>
      <c r="AC65" s="109" t="s">
        <v>117</v>
      </c>
      <c r="AD65" s="109" t="s">
        <v>117</v>
      </c>
      <c r="AE65" s="110"/>
      <c r="AF65" s="109">
        <v>2.60525332E8</v>
      </c>
      <c r="AG65" s="109">
        <v>24693.0</v>
      </c>
      <c r="AH65" s="109" t="s">
        <v>9189</v>
      </c>
      <c r="AI65" s="110"/>
      <c r="AJ65" s="110"/>
      <c r="AK65" s="110"/>
      <c r="AL65" s="110"/>
      <c r="AM65" s="110"/>
      <c r="AN65" s="110"/>
      <c r="AO65" s="110"/>
      <c r="AP65" s="110"/>
      <c r="AQ65" s="110"/>
      <c r="AR65" s="110"/>
      <c r="AS65" s="110"/>
      <c r="AT65" s="110"/>
      <c r="AU65" s="110"/>
      <c r="AV65" s="110"/>
      <c r="AW65" s="110"/>
      <c r="AX65" s="110"/>
      <c r="AY65" s="110"/>
      <c r="AZ65" s="110"/>
      <c r="BA65" s="110"/>
      <c r="BB65" s="110"/>
      <c r="BC65" s="110"/>
      <c r="BD65" s="110"/>
      <c r="BE65" s="110"/>
      <c r="BF65" s="114"/>
      <c r="BG65" s="114"/>
      <c r="BH65" s="114"/>
      <c r="BI65" s="114"/>
      <c r="BJ65" s="114"/>
      <c r="BK65" s="114"/>
      <c r="BL65" s="114"/>
      <c r="BM65" s="114"/>
      <c r="BN65" s="114"/>
      <c r="BO65" s="114"/>
    </row>
    <row r="66" ht="15.75" hidden="1" customHeight="1">
      <c r="A66" s="106" t="s">
        <v>773</v>
      </c>
      <c r="B66" s="107" t="s">
        <v>776</v>
      </c>
      <c r="C66" s="108" t="str">
        <f>VLOOKUP(A66,'Main Sheet'!A:AV,48,False)</f>
        <v>No</v>
      </c>
      <c r="D66" s="109" t="str">
        <f>VLOOKUP(A66,'Main Sheet'!A:BB,7,0)</f>
        <v>First</v>
      </c>
      <c r="E66" s="109" t="str">
        <f>VLOOKUP(A66,'Main Sheet'!A:BB,12,0)</f>
        <v>Ithembelihle CS</v>
      </c>
      <c r="F66" s="116" t="str">
        <f>VLOOKUP(A66,'Main Sheet'!A:BB,17,0)</f>
        <v>Chulumanco</v>
      </c>
      <c r="G66" s="110" t="str">
        <f>VLOOKUP(A66,'Main Sheet'!A:BB,14,0)</f>
        <v>NMB</v>
      </c>
      <c r="H66" s="111"/>
      <c r="I66" s="111"/>
      <c r="J66" s="111"/>
      <c r="K66" s="112"/>
      <c r="L66" s="112"/>
      <c r="M66" s="110"/>
      <c r="N66" s="110"/>
      <c r="O66" s="111"/>
      <c r="P66" s="111"/>
      <c r="Q66" s="111"/>
      <c r="R66" s="112"/>
      <c r="S66" s="112"/>
      <c r="T66" s="112"/>
      <c r="U66" s="110"/>
      <c r="V66" s="109"/>
      <c r="W66" s="109"/>
      <c r="X66" s="109"/>
      <c r="Y66" s="110"/>
      <c r="Z66" s="110"/>
      <c r="AA66" s="110"/>
      <c r="AB66" s="110"/>
      <c r="AC66" s="109"/>
      <c r="AD66" s="109"/>
      <c r="AE66" s="109"/>
      <c r="AF66" s="110"/>
      <c r="AG66" s="110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  <c r="AX66" s="110"/>
      <c r="AY66" s="110"/>
      <c r="AZ66" s="110"/>
      <c r="BA66" s="110"/>
      <c r="BB66" s="110"/>
      <c r="BC66" s="110"/>
      <c r="BD66" s="110"/>
      <c r="BE66" s="110"/>
      <c r="BF66" s="114"/>
      <c r="BG66" s="114"/>
      <c r="BH66" s="114"/>
      <c r="BI66" s="114"/>
      <c r="BJ66" s="114"/>
      <c r="BK66" s="114"/>
      <c r="BL66" s="114"/>
      <c r="BM66" s="114"/>
      <c r="BN66" s="114"/>
      <c r="BO66" s="114"/>
    </row>
    <row r="67" ht="15.75" hidden="1" customHeight="1">
      <c r="A67" s="106" t="s">
        <v>780</v>
      </c>
      <c r="B67" s="107" t="s">
        <v>782</v>
      </c>
      <c r="C67" s="108" t="str">
        <f>VLOOKUP(A67,'Main Sheet'!A:AV,48,False)</f>
        <v>Yes</v>
      </c>
      <c r="D67" s="109" t="str">
        <f>VLOOKUP(A67,'Main Sheet'!A:BB,7,0)</f>
        <v>First</v>
      </c>
      <c r="E67" s="109" t="str">
        <f>VLOOKUP(A67,'Main Sheet'!A:BB,12,0)</f>
        <v>Coselelani HS</v>
      </c>
      <c r="F67" s="109" t="str">
        <f>VLOOKUP(A67,'Main Sheet'!A:BB,17,0)</f>
        <v>Siphosihle</v>
      </c>
      <c r="G67" s="110" t="str">
        <f>VLOOKUP(A67,'Main Sheet'!A:BB,14,0)</f>
        <v>NMB</v>
      </c>
      <c r="H67" s="111" t="s">
        <v>117</v>
      </c>
      <c r="I67" s="111" t="s">
        <v>117</v>
      </c>
      <c r="J67" s="112"/>
      <c r="K67" s="111">
        <v>2.33323171E8</v>
      </c>
      <c r="L67" s="111">
        <v>82636.0</v>
      </c>
      <c r="M67" s="109" t="s">
        <v>181</v>
      </c>
      <c r="N67" s="110"/>
      <c r="O67" s="111" t="s">
        <v>117</v>
      </c>
      <c r="P67" s="111" t="s">
        <v>117</v>
      </c>
      <c r="Q67" s="111"/>
      <c r="R67" s="111">
        <v>2.26070559E8</v>
      </c>
      <c r="S67" s="111">
        <v>63752.0</v>
      </c>
      <c r="T67" s="111" t="s">
        <v>9154</v>
      </c>
      <c r="U67" s="110"/>
      <c r="V67" s="109" t="s">
        <v>117</v>
      </c>
      <c r="W67" s="109" t="s">
        <v>117</v>
      </c>
      <c r="X67" s="110"/>
      <c r="Y67" s="109" t="s">
        <v>9190</v>
      </c>
      <c r="Z67" s="110"/>
      <c r="AA67" s="129"/>
      <c r="AB67" s="127" t="s">
        <v>9134</v>
      </c>
      <c r="AC67" s="109" t="s">
        <v>117</v>
      </c>
      <c r="AD67" s="109" t="s">
        <v>117</v>
      </c>
      <c r="AE67" s="110"/>
      <c r="AF67" s="109">
        <v>2.60212547E8</v>
      </c>
      <c r="AG67" s="109">
        <v>42678.0</v>
      </c>
      <c r="AH67" s="109" t="s">
        <v>421</v>
      </c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110"/>
      <c r="AV67" s="110"/>
      <c r="AW67" s="110"/>
      <c r="AX67" s="110"/>
      <c r="AY67" s="110"/>
      <c r="AZ67" s="110"/>
      <c r="BA67" s="110"/>
      <c r="BB67" s="110"/>
      <c r="BC67" s="110"/>
      <c r="BD67" s="110"/>
      <c r="BE67" s="110"/>
      <c r="BF67" s="114"/>
      <c r="BG67" s="114"/>
      <c r="BH67" s="114"/>
      <c r="BI67" s="114"/>
      <c r="BJ67" s="114"/>
      <c r="BK67" s="114"/>
      <c r="BL67" s="114"/>
      <c r="BM67" s="114"/>
      <c r="BN67" s="114"/>
      <c r="BO67" s="114"/>
    </row>
    <row r="68" ht="15.75" hidden="1" customHeight="1">
      <c r="A68" s="106" t="s">
        <v>787</v>
      </c>
      <c r="B68" s="107" t="s">
        <v>789</v>
      </c>
      <c r="C68" s="108" t="str">
        <f>VLOOKUP(A68,'Main Sheet'!A:AV,48,False)</f>
        <v>Yes</v>
      </c>
      <c r="D68" s="109" t="str">
        <f>VLOOKUP(A68,'Main Sheet'!A:BB,7,0)</f>
        <v>First</v>
      </c>
      <c r="E68" s="109" t="str">
        <f>VLOOKUP(A68,'Main Sheet'!A:BB,12,0)</f>
        <v>Douglas Mpopa SS</v>
      </c>
      <c r="F68" s="109" t="str">
        <f>VLOOKUP(A68,'Main Sheet'!A:BB,17,0)</f>
        <v>Asemahle</v>
      </c>
      <c r="G68" s="110" t="str">
        <f>VLOOKUP(A68,'Main Sheet'!A:BB,14,0)</f>
        <v>NMB</v>
      </c>
      <c r="H68" s="111" t="s">
        <v>117</v>
      </c>
      <c r="I68" s="111" t="s">
        <v>117</v>
      </c>
      <c r="J68" s="112"/>
      <c r="K68" s="111">
        <v>2.33392661E8</v>
      </c>
      <c r="L68" s="111">
        <v>83624.0</v>
      </c>
      <c r="M68" s="109" t="s">
        <v>9191</v>
      </c>
      <c r="N68" s="110"/>
      <c r="O68" s="111" t="s">
        <v>117</v>
      </c>
      <c r="P68" s="111" t="s">
        <v>117</v>
      </c>
      <c r="Q68" s="112"/>
      <c r="R68" s="111">
        <v>2.26069493E8</v>
      </c>
      <c r="S68" s="111">
        <v>20251.0</v>
      </c>
      <c r="T68" s="111" t="s">
        <v>9192</v>
      </c>
      <c r="U68" s="110"/>
      <c r="V68" s="109" t="s">
        <v>121</v>
      </c>
      <c r="W68" s="109"/>
      <c r="X68" s="109" t="s">
        <v>9070</v>
      </c>
      <c r="Y68" s="110"/>
      <c r="Z68" s="110"/>
      <c r="AA68" s="110"/>
      <c r="AB68" s="110"/>
      <c r="AC68" s="109" t="s">
        <v>117</v>
      </c>
      <c r="AD68" s="109" t="s">
        <v>117</v>
      </c>
      <c r="AE68" s="110"/>
      <c r="AF68" s="109">
        <v>2.60616001E8</v>
      </c>
      <c r="AG68" s="109">
        <v>24693.0</v>
      </c>
      <c r="AH68" s="109" t="s">
        <v>9193</v>
      </c>
      <c r="AI68" s="110"/>
      <c r="AJ68" s="109" t="s">
        <v>117</v>
      </c>
      <c r="AK68" s="110"/>
      <c r="AL68" s="110"/>
      <c r="AM68" s="109">
        <v>2.60396702E8</v>
      </c>
      <c r="AN68" s="109">
        <v>72783.0</v>
      </c>
      <c r="AO68" s="109" t="s">
        <v>9194</v>
      </c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/>
      <c r="BE68" s="110"/>
      <c r="BF68" s="114"/>
      <c r="BG68" s="114"/>
      <c r="BH68" s="114"/>
      <c r="BI68" s="114"/>
      <c r="BJ68" s="114"/>
      <c r="BK68" s="114"/>
      <c r="BL68" s="114"/>
      <c r="BM68" s="114"/>
      <c r="BN68" s="114"/>
      <c r="BO68" s="114"/>
    </row>
    <row r="69" ht="15.75" hidden="1" customHeight="1">
      <c r="A69" s="106" t="s">
        <v>795</v>
      </c>
      <c r="B69" s="107" t="s">
        <v>798</v>
      </c>
      <c r="C69" s="108" t="str">
        <f>VLOOKUP(A69,'Main Sheet'!A:AV,48,False)</f>
        <v>Yes</v>
      </c>
      <c r="D69" s="109" t="str">
        <f>VLOOKUP(A69,'Main Sheet'!A:BB,7,0)</f>
        <v>First</v>
      </c>
      <c r="E69" s="109" t="str">
        <f>VLOOKUP(A69,'Main Sheet'!A:BB,12,0)</f>
        <v>Newell HS</v>
      </c>
      <c r="F69" s="109" t="str">
        <f>VLOOKUP(A69,'Main Sheet'!A:BB,17,0)</f>
        <v>Siphosihle</v>
      </c>
      <c r="G69" s="110" t="str">
        <f>VLOOKUP(A69,'Main Sheet'!A:BB,14,0)</f>
        <v>NMB</v>
      </c>
      <c r="H69" s="111" t="s">
        <v>117</v>
      </c>
      <c r="I69" s="111" t="s">
        <v>117</v>
      </c>
      <c r="J69" s="112"/>
      <c r="K69" s="111">
        <v>2.33354158E8</v>
      </c>
      <c r="L69" s="111">
        <v>72878.0</v>
      </c>
      <c r="M69" s="109" t="s">
        <v>125</v>
      </c>
      <c r="N69" s="110"/>
      <c r="O69" s="111" t="s">
        <v>117</v>
      </c>
      <c r="P69" s="111" t="s">
        <v>117</v>
      </c>
      <c r="Q69" s="112"/>
      <c r="R69" s="111">
        <v>2.26069522E8</v>
      </c>
      <c r="S69" s="111">
        <v>63752.0</v>
      </c>
      <c r="T69" s="111" t="s">
        <v>125</v>
      </c>
      <c r="U69" s="110"/>
      <c r="V69" s="109" t="s">
        <v>117</v>
      </c>
      <c r="W69" s="109" t="s">
        <v>117</v>
      </c>
      <c r="X69" s="110"/>
      <c r="Y69" s="109" t="s">
        <v>9195</v>
      </c>
      <c r="Z69" s="110"/>
      <c r="AA69" s="109"/>
      <c r="AB69" s="109" t="s">
        <v>404</v>
      </c>
      <c r="AC69" s="109" t="s">
        <v>117</v>
      </c>
      <c r="AD69" s="109" t="s">
        <v>117</v>
      </c>
      <c r="AE69" s="110"/>
      <c r="AF69" s="109">
        <v>2.60379859E8</v>
      </c>
      <c r="AG69" s="109">
        <v>42678.0</v>
      </c>
      <c r="AH69" s="109" t="s">
        <v>9097</v>
      </c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  <c r="AX69" s="110"/>
      <c r="AY69" s="110"/>
      <c r="AZ69" s="110"/>
      <c r="BA69" s="110"/>
      <c r="BB69" s="110"/>
      <c r="BC69" s="110"/>
      <c r="BD69" s="110"/>
      <c r="BE69" s="110"/>
      <c r="BF69" s="114"/>
      <c r="BG69" s="114"/>
      <c r="BH69" s="114"/>
      <c r="BI69" s="114"/>
      <c r="BJ69" s="114"/>
      <c r="BK69" s="114"/>
      <c r="BL69" s="114"/>
      <c r="BM69" s="114"/>
      <c r="BN69" s="114"/>
      <c r="BO69" s="114"/>
    </row>
    <row r="70" ht="15.75" hidden="1" customHeight="1">
      <c r="A70" s="106" t="s">
        <v>806</v>
      </c>
      <c r="B70" s="107" t="s">
        <v>808</v>
      </c>
      <c r="C70" s="108" t="str">
        <f>VLOOKUP(A70,'Main Sheet'!A:AV,48,False)</f>
        <v>Yes</v>
      </c>
      <c r="D70" s="109" t="str">
        <f>VLOOKUP(A70,'Main Sheet'!A:BB,7,0)</f>
        <v>First</v>
      </c>
      <c r="E70" s="109" t="str">
        <f>VLOOKUP(A70,'Main Sheet'!A:BB,12,0)</f>
        <v>Soqhayisa SS</v>
      </c>
      <c r="F70" s="109" t="str">
        <f>VLOOKUP(A70,'Main Sheet'!A:BB,17,0)</f>
        <v>Siphosihle</v>
      </c>
      <c r="G70" s="110" t="str">
        <f>VLOOKUP(A70,'Main Sheet'!A:BB,14,0)</f>
        <v>NMB</v>
      </c>
      <c r="H70" s="111" t="s">
        <v>9078</v>
      </c>
      <c r="I70" s="111" t="s">
        <v>9078</v>
      </c>
      <c r="J70" s="111"/>
      <c r="K70" s="111">
        <v>2.33320598E8</v>
      </c>
      <c r="L70" s="111">
        <v>59373.0</v>
      </c>
      <c r="M70" s="109" t="s">
        <v>9078</v>
      </c>
      <c r="N70" s="110"/>
      <c r="O70" s="111" t="s">
        <v>117</v>
      </c>
      <c r="P70" s="111" t="s">
        <v>117</v>
      </c>
      <c r="Q70" s="112"/>
      <c r="R70" s="111">
        <v>2.26025659E8</v>
      </c>
      <c r="S70" s="111">
        <v>63752.0</v>
      </c>
      <c r="T70" s="111" t="s">
        <v>181</v>
      </c>
      <c r="U70" s="110"/>
      <c r="V70" s="109" t="s">
        <v>117</v>
      </c>
      <c r="W70" s="109" t="s">
        <v>117</v>
      </c>
      <c r="X70" s="110"/>
      <c r="Y70" s="109" t="s">
        <v>9196</v>
      </c>
      <c r="Z70" s="110"/>
      <c r="AA70" s="110"/>
      <c r="AB70" s="109" t="s">
        <v>124</v>
      </c>
      <c r="AC70" s="109" t="s">
        <v>117</v>
      </c>
      <c r="AD70" s="109" t="s">
        <v>117</v>
      </c>
      <c r="AE70" s="110"/>
      <c r="AF70" s="109">
        <v>2.60466786E8</v>
      </c>
      <c r="AG70" s="109">
        <v>42678.0</v>
      </c>
      <c r="AH70" s="109" t="s">
        <v>181</v>
      </c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4"/>
      <c r="BG70" s="114"/>
      <c r="BH70" s="114"/>
      <c r="BI70" s="114"/>
      <c r="BJ70" s="114"/>
      <c r="BK70" s="114"/>
      <c r="BL70" s="114"/>
      <c r="BM70" s="114"/>
      <c r="BN70" s="114"/>
      <c r="BO70" s="114"/>
    </row>
    <row r="71" ht="15.75" hidden="1" customHeight="1">
      <c r="A71" s="106" t="s">
        <v>2743</v>
      </c>
      <c r="B71" s="107" t="s">
        <v>2746</v>
      </c>
      <c r="C71" s="108" t="str">
        <f>VLOOKUP(A71,'Main Sheet'!A:AV,48,False)</f>
        <v>Yes</v>
      </c>
      <c r="D71" s="109" t="str">
        <f>VLOOKUP(A71,'Main Sheet'!A:BB,7,0)</f>
        <v>First</v>
      </c>
      <c r="E71" s="109" t="str">
        <f>VLOOKUP(A71,'Main Sheet'!A:BB,12,0)</f>
        <v>Jeffrey's Bay CS</v>
      </c>
      <c r="F71" s="109" t="str">
        <f>VLOOKUP(A71,'Main Sheet'!A:BB,17,0)</f>
        <v>Sive</v>
      </c>
      <c r="G71" s="110" t="str">
        <f>VLOOKUP(A71,'Main Sheet'!A:BB,14,0)</f>
        <v>Rural</v>
      </c>
      <c r="H71" s="111" t="s">
        <v>9078</v>
      </c>
      <c r="I71" s="111" t="s">
        <v>9078</v>
      </c>
      <c r="J71" s="112"/>
      <c r="K71" s="112"/>
      <c r="L71" s="112"/>
      <c r="M71" s="110"/>
      <c r="N71" s="110"/>
      <c r="O71" s="111" t="s">
        <v>9078</v>
      </c>
      <c r="P71" s="111" t="s">
        <v>9078</v>
      </c>
      <c r="Q71" s="112"/>
      <c r="R71" s="111" t="s">
        <v>9078</v>
      </c>
      <c r="S71" s="111" t="s">
        <v>9078</v>
      </c>
      <c r="T71" s="111" t="s">
        <v>9078</v>
      </c>
      <c r="U71" s="110"/>
      <c r="V71" s="109" t="s">
        <v>9078</v>
      </c>
      <c r="W71" s="109" t="s">
        <v>9078</v>
      </c>
      <c r="X71" s="110"/>
      <c r="Y71" s="109" t="s">
        <v>9197</v>
      </c>
      <c r="Z71" s="110"/>
      <c r="AA71" s="110"/>
      <c r="AB71" s="109" t="s">
        <v>9078</v>
      </c>
      <c r="AC71" s="109" t="s">
        <v>117</v>
      </c>
      <c r="AD71" s="109" t="s">
        <v>117</v>
      </c>
      <c r="AE71" s="110"/>
      <c r="AF71" s="109">
        <v>2.6061227E7</v>
      </c>
      <c r="AG71" s="109">
        <v>23235.0</v>
      </c>
      <c r="AH71" s="109" t="s">
        <v>9198</v>
      </c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  <c r="AX71" s="110"/>
      <c r="AY71" s="110"/>
      <c r="AZ71" s="110"/>
      <c r="BA71" s="110"/>
      <c r="BB71" s="110"/>
      <c r="BC71" s="110"/>
      <c r="BD71" s="110"/>
      <c r="BE71" s="110"/>
      <c r="BF71" s="114"/>
      <c r="BG71" s="114"/>
      <c r="BH71" s="114"/>
      <c r="BI71" s="114"/>
      <c r="BJ71" s="114"/>
      <c r="BK71" s="114"/>
      <c r="BL71" s="114"/>
      <c r="BM71" s="114"/>
      <c r="BN71" s="114"/>
      <c r="BO71" s="114"/>
    </row>
    <row r="72" ht="15.75" hidden="1" customHeight="1">
      <c r="A72" s="106" t="s">
        <v>823</v>
      </c>
      <c r="B72" s="107" t="s">
        <v>825</v>
      </c>
      <c r="C72" s="108" t="str">
        <f>VLOOKUP(A72,'Main Sheet'!A:AV,48,False)</f>
        <v>Yes</v>
      </c>
      <c r="D72" s="109" t="str">
        <f>VLOOKUP(A72,'Main Sheet'!A:BB,7,0)</f>
        <v>First</v>
      </c>
      <c r="E72" s="109" t="str">
        <f>VLOOKUP(A72,'Main Sheet'!A:BB,12,0)</f>
        <v>Soqhayisa SS</v>
      </c>
      <c r="F72" s="109" t="str">
        <f>VLOOKUP(A72,'Main Sheet'!A:BB,17,0)</f>
        <v>Siphosihle</v>
      </c>
      <c r="G72" s="110" t="str">
        <f>VLOOKUP(A72,'Main Sheet'!A:BB,14,0)</f>
        <v>NMB</v>
      </c>
      <c r="H72" s="111" t="s">
        <v>9078</v>
      </c>
      <c r="I72" s="111" t="s">
        <v>9078</v>
      </c>
      <c r="J72" s="111"/>
      <c r="K72" s="111">
        <v>2.33418474E8</v>
      </c>
      <c r="L72" s="111">
        <v>19798.0</v>
      </c>
      <c r="M72" s="109" t="s">
        <v>181</v>
      </c>
      <c r="N72" s="110"/>
      <c r="O72" s="111" t="s">
        <v>117</v>
      </c>
      <c r="P72" s="111" t="s">
        <v>117</v>
      </c>
      <c r="Q72" s="112"/>
      <c r="R72" s="111">
        <v>2.26057588E8</v>
      </c>
      <c r="S72" s="111">
        <v>63752.0</v>
      </c>
      <c r="T72" s="111" t="s">
        <v>181</v>
      </c>
      <c r="U72" s="110"/>
      <c r="V72" s="109" t="s">
        <v>117</v>
      </c>
      <c r="W72" s="109" t="s">
        <v>117</v>
      </c>
      <c r="X72" s="110"/>
      <c r="Y72" s="109" t="s">
        <v>9199</v>
      </c>
      <c r="Z72" s="110"/>
      <c r="AA72" s="110"/>
      <c r="AB72" s="109" t="s">
        <v>2986</v>
      </c>
      <c r="AC72" s="109" t="s">
        <v>117</v>
      </c>
      <c r="AD72" s="109" t="s">
        <v>117</v>
      </c>
      <c r="AE72" s="110"/>
      <c r="AF72" s="109">
        <v>2.60542598E8</v>
      </c>
      <c r="AG72" s="109">
        <v>42678.0</v>
      </c>
      <c r="AH72" s="109" t="s">
        <v>181</v>
      </c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110"/>
      <c r="AV72" s="110"/>
      <c r="AW72" s="110"/>
      <c r="AX72" s="110"/>
      <c r="AY72" s="110"/>
      <c r="AZ72" s="110"/>
      <c r="BA72" s="110"/>
      <c r="BB72" s="110"/>
      <c r="BC72" s="110"/>
      <c r="BD72" s="110"/>
      <c r="BE72" s="110"/>
      <c r="BF72" s="114"/>
      <c r="BG72" s="114"/>
      <c r="BH72" s="114"/>
      <c r="BI72" s="114"/>
      <c r="BJ72" s="114"/>
      <c r="BK72" s="114"/>
      <c r="BL72" s="114"/>
      <c r="BM72" s="114"/>
      <c r="BN72" s="114"/>
      <c r="BO72" s="114"/>
    </row>
    <row r="73" ht="15.75" hidden="1" customHeight="1">
      <c r="A73" s="106" t="s">
        <v>832</v>
      </c>
      <c r="B73" s="107" t="s">
        <v>835</v>
      </c>
      <c r="C73" s="108" t="str">
        <f>VLOOKUP(A73,'Main Sheet'!A:AV,48,False)</f>
        <v>No</v>
      </c>
      <c r="D73" s="109" t="str">
        <f>VLOOKUP(A73,'Main Sheet'!A:BB,7,0)</f>
        <v>First</v>
      </c>
      <c r="E73" s="109" t="str">
        <f>VLOOKUP(A73,'Main Sheet'!A:BB,12,0)</f>
        <v>Zanolwazi SS</v>
      </c>
      <c r="F73" s="109" t="str">
        <f>VLOOKUP(A73,'Main Sheet'!A:BB,17,0)</f>
        <v>Sive</v>
      </c>
      <c r="G73" s="110" t="str">
        <f>VLOOKUP(A73,'Main Sheet'!A:BB,14,0)</f>
        <v>NMB</v>
      </c>
      <c r="H73" s="111"/>
      <c r="I73" s="111"/>
      <c r="J73" s="111"/>
      <c r="K73" s="112"/>
      <c r="L73" s="112"/>
      <c r="M73" s="110"/>
      <c r="N73" s="110"/>
      <c r="O73" s="111"/>
      <c r="P73" s="111"/>
      <c r="Q73" s="111"/>
      <c r="R73" s="112"/>
      <c r="S73" s="112"/>
      <c r="T73" s="112"/>
      <c r="U73" s="110"/>
      <c r="V73" s="109"/>
      <c r="W73" s="109"/>
      <c r="X73" s="109"/>
      <c r="Y73" s="110"/>
      <c r="Z73" s="110"/>
      <c r="AA73" s="110"/>
      <c r="AB73" s="110"/>
      <c r="AC73" s="109"/>
      <c r="AD73" s="109"/>
      <c r="AE73" s="109"/>
      <c r="AF73" s="110"/>
      <c r="AG73" s="110"/>
      <c r="AH73" s="109"/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110"/>
      <c r="AV73" s="110"/>
      <c r="AW73" s="110"/>
      <c r="AX73" s="110"/>
      <c r="AY73" s="110"/>
      <c r="AZ73" s="110"/>
      <c r="BA73" s="110"/>
      <c r="BB73" s="110"/>
      <c r="BC73" s="110"/>
      <c r="BD73" s="110"/>
      <c r="BE73" s="110"/>
      <c r="BF73" s="114"/>
      <c r="BG73" s="114"/>
      <c r="BH73" s="114"/>
      <c r="BI73" s="114"/>
      <c r="BJ73" s="114"/>
      <c r="BK73" s="114"/>
      <c r="BL73" s="114"/>
      <c r="BM73" s="114"/>
      <c r="BN73" s="114"/>
      <c r="BO73" s="114"/>
    </row>
    <row r="74" ht="15.75" hidden="1" customHeight="1">
      <c r="A74" s="106" t="s">
        <v>839</v>
      </c>
      <c r="B74" s="107" t="s">
        <v>842</v>
      </c>
      <c r="C74" s="108" t="str">
        <f>VLOOKUP(A74,'Main Sheet'!A:AV,48,False)</f>
        <v>Yes</v>
      </c>
      <c r="D74" s="109" t="str">
        <f>VLOOKUP(A74,'Main Sheet'!A:BB,7,0)</f>
        <v>First</v>
      </c>
      <c r="E74" s="109" t="str">
        <f>VLOOKUP(A74,'Main Sheet'!A:BB,12,0)</f>
        <v>Motherwell HS</v>
      </c>
      <c r="F74" s="109" t="str">
        <f>VLOOKUP(A74,'Main Sheet'!A:BB,17,0)</f>
        <v>Sive</v>
      </c>
      <c r="G74" s="110" t="str">
        <f>VLOOKUP(A74,'Main Sheet'!A:BB,14,0)</f>
        <v>NMB</v>
      </c>
      <c r="H74" s="111" t="s">
        <v>9078</v>
      </c>
      <c r="I74" s="111" t="s">
        <v>9078</v>
      </c>
      <c r="J74" s="112"/>
      <c r="K74" s="111">
        <v>2.33414428E8</v>
      </c>
      <c r="L74" s="111">
        <v>18912.0</v>
      </c>
      <c r="M74" s="109" t="s">
        <v>9079</v>
      </c>
      <c r="N74" s="110"/>
      <c r="O74" s="111" t="s">
        <v>9078</v>
      </c>
      <c r="P74" s="111" t="s">
        <v>9078</v>
      </c>
      <c r="Q74" s="112"/>
      <c r="R74" s="111">
        <v>2.26036381E8</v>
      </c>
      <c r="S74" s="111">
        <v>65321.0</v>
      </c>
      <c r="T74" s="111" t="s">
        <v>9079</v>
      </c>
      <c r="U74" s="110"/>
      <c r="V74" s="109" t="s">
        <v>117</v>
      </c>
      <c r="W74" s="109" t="s">
        <v>117</v>
      </c>
      <c r="X74" s="110"/>
      <c r="Y74" s="109" t="s">
        <v>9200</v>
      </c>
      <c r="Z74" s="110"/>
      <c r="AA74" s="110"/>
      <c r="AB74" s="110"/>
      <c r="AC74" s="109" t="s">
        <v>117</v>
      </c>
      <c r="AD74" s="109" t="s">
        <v>117</v>
      </c>
      <c r="AE74" s="110"/>
      <c r="AF74" s="109">
        <v>2.60432415E8</v>
      </c>
      <c r="AG74" s="109">
        <v>36912.0</v>
      </c>
      <c r="AH74" s="109" t="s">
        <v>922</v>
      </c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0"/>
      <c r="AV74" s="110"/>
      <c r="AW74" s="110"/>
      <c r="AX74" s="110"/>
      <c r="AY74" s="110"/>
      <c r="AZ74" s="110"/>
      <c r="BA74" s="110"/>
      <c r="BB74" s="110"/>
      <c r="BC74" s="110"/>
      <c r="BD74" s="110"/>
      <c r="BE74" s="110"/>
      <c r="BF74" s="114"/>
      <c r="BG74" s="114"/>
      <c r="BH74" s="114"/>
      <c r="BI74" s="114"/>
      <c r="BJ74" s="114"/>
      <c r="BK74" s="114"/>
      <c r="BL74" s="114"/>
      <c r="BM74" s="114"/>
      <c r="BN74" s="114"/>
      <c r="BO74" s="114"/>
    </row>
    <row r="75" ht="15.75" hidden="1" customHeight="1">
      <c r="A75" s="106" t="s">
        <v>908</v>
      </c>
      <c r="B75" s="107" t="s">
        <v>911</v>
      </c>
      <c r="C75" s="108" t="str">
        <f>VLOOKUP(A75,'Main Sheet'!A:AV,48,False)</f>
        <v>Yes</v>
      </c>
      <c r="D75" s="109" t="str">
        <f>VLOOKUP(A75,'Main Sheet'!A:BB,7,0)</f>
        <v>First</v>
      </c>
      <c r="E75" s="109" t="str">
        <f>VLOOKUP(A75,'Main Sheet'!A:BB,12,0)</f>
        <v>Khwezi Lomso CS</v>
      </c>
      <c r="F75" s="116" t="str">
        <f>VLOOKUP(A75,'Main Sheet'!A:BB,17,0)</f>
        <v>Chulumanco</v>
      </c>
      <c r="G75" s="110" t="str">
        <f>VLOOKUP(A75,'Main Sheet'!A:BB,14,0)</f>
        <v>NMB</v>
      </c>
      <c r="H75" s="111" t="s">
        <v>117</v>
      </c>
      <c r="I75" s="111" t="s">
        <v>117</v>
      </c>
      <c r="J75" s="112"/>
      <c r="K75" s="111">
        <v>2.33416773E8</v>
      </c>
      <c r="L75" s="111">
        <v>96827.0</v>
      </c>
      <c r="M75" s="109" t="s">
        <v>9108</v>
      </c>
      <c r="N75" s="110"/>
      <c r="O75" s="111" t="s">
        <v>117</v>
      </c>
      <c r="P75" s="111" t="s">
        <v>117</v>
      </c>
      <c r="Q75" s="112"/>
      <c r="R75" s="111">
        <v>2.26096964E8</v>
      </c>
      <c r="S75" s="111">
        <v>36912.0</v>
      </c>
      <c r="T75" s="112"/>
      <c r="U75" s="110"/>
      <c r="V75" s="109" t="s">
        <v>117</v>
      </c>
      <c r="W75" s="109" t="s">
        <v>117</v>
      </c>
      <c r="X75" s="110"/>
      <c r="Y75" s="109" t="s">
        <v>9201</v>
      </c>
      <c r="Z75" s="110"/>
      <c r="AA75" s="110"/>
      <c r="AB75" s="109" t="s">
        <v>9202</v>
      </c>
      <c r="AC75" s="109" t="s">
        <v>117</v>
      </c>
      <c r="AD75" s="109" t="s">
        <v>117</v>
      </c>
      <c r="AE75" s="110"/>
      <c r="AF75" s="109">
        <v>2.60702188E8</v>
      </c>
      <c r="AG75" s="109">
        <v>23235.0</v>
      </c>
      <c r="AH75" s="109" t="s">
        <v>355</v>
      </c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110"/>
      <c r="AV75" s="110"/>
      <c r="AW75" s="110"/>
      <c r="AX75" s="110"/>
      <c r="AY75" s="110"/>
      <c r="AZ75" s="110"/>
      <c r="BA75" s="110"/>
      <c r="BB75" s="110"/>
      <c r="BC75" s="110"/>
      <c r="BD75" s="110"/>
      <c r="BE75" s="110"/>
      <c r="BF75" s="114"/>
      <c r="BG75" s="114"/>
      <c r="BH75" s="114"/>
      <c r="BI75" s="114"/>
      <c r="BJ75" s="114"/>
      <c r="BK75" s="114"/>
      <c r="BL75" s="114"/>
      <c r="BM75" s="114"/>
      <c r="BN75" s="114"/>
      <c r="BO75" s="114"/>
    </row>
    <row r="76" ht="15.75" hidden="1" customHeight="1">
      <c r="A76" s="106" t="s">
        <v>855</v>
      </c>
      <c r="B76" s="107" t="s">
        <v>857</v>
      </c>
      <c r="C76" s="108" t="str">
        <f>VLOOKUP(A76,'Main Sheet'!A:AV,48,False)</f>
        <v>No</v>
      </c>
      <c r="D76" s="109" t="str">
        <f>VLOOKUP(A76,'Main Sheet'!A:BB,7,0)</f>
        <v>First</v>
      </c>
      <c r="E76" s="109" t="str">
        <f>VLOOKUP(A76,'Main Sheet'!A:BB,12,0)</f>
        <v>Zanolwazi SS</v>
      </c>
      <c r="F76" s="109" t="str">
        <f>VLOOKUP(A76,'Main Sheet'!A:BB,17,0)</f>
        <v>Sive</v>
      </c>
      <c r="G76" s="110" t="str">
        <f>VLOOKUP(A76,'Main Sheet'!A:BB,14,0)</f>
        <v>NMB</v>
      </c>
      <c r="H76" s="111" t="s">
        <v>9078</v>
      </c>
      <c r="I76" s="111"/>
      <c r="J76" s="111"/>
      <c r="K76" s="111">
        <v>2.33897798E8</v>
      </c>
      <c r="L76" s="111">
        <v>36437.0</v>
      </c>
      <c r="M76" s="110"/>
      <c r="N76" s="110"/>
      <c r="O76" s="111"/>
      <c r="P76" s="111"/>
      <c r="Q76" s="111"/>
      <c r="R76" s="112"/>
      <c r="S76" s="112"/>
      <c r="T76" s="112"/>
      <c r="U76" s="110"/>
      <c r="V76" s="109"/>
      <c r="W76" s="109"/>
      <c r="X76" s="109"/>
      <c r="Y76" s="110"/>
      <c r="Z76" s="110"/>
      <c r="AA76" s="110"/>
      <c r="AB76" s="110"/>
      <c r="AC76" s="109"/>
      <c r="AD76" s="109"/>
      <c r="AE76" s="109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10"/>
      <c r="BA76" s="110"/>
      <c r="BB76" s="110"/>
      <c r="BC76" s="110"/>
      <c r="BD76" s="110"/>
      <c r="BE76" s="110"/>
      <c r="BF76" s="114"/>
      <c r="BG76" s="114"/>
      <c r="BH76" s="114"/>
      <c r="BI76" s="114"/>
      <c r="BJ76" s="114"/>
      <c r="BK76" s="114"/>
      <c r="BL76" s="114"/>
      <c r="BM76" s="114"/>
      <c r="BN76" s="114"/>
      <c r="BO76" s="114"/>
    </row>
    <row r="77" ht="15.75" hidden="1" customHeight="1">
      <c r="A77" s="106" t="s">
        <v>860</v>
      </c>
      <c r="B77" s="107" t="s">
        <v>863</v>
      </c>
      <c r="C77" s="108" t="str">
        <f>VLOOKUP(A77,'Main Sheet'!A:AV,48,False)</f>
        <v>Yes</v>
      </c>
      <c r="D77" s="109" t="str">
        <f>VLOOKUP(A77,'Main Sheet'!A:BB,7,0)</f>
        <v>First</v>
      </c>
      <c r="E77" s="109" t="str">
        <f>VLOOKUP(A77,'Main Sheet'!A:BB,12,0)</f>
        <v>Vulamazibuko HS</v>
      </c>
      <c r="F77" s="109" t="str">
        <f>VLOOKUP(A77,'Main Sheet'!A:BB,17,0)</f>
        <v>Asemahle</v>
      </c>
      <c r="G77" s="110" t="str">
        <f>VLOOKUP(A77,'Main Sheet'!A:BB,14,0)</f>
        <v>Rural</v>
      </c>
      <c r="H77" s="111" t="s">
        <v>117</v>
      </c>
      <c r="I77" s="111" t="s">
        <v>117</v>
      </c>
      <c r="J77" s="112"/>
      <c r="K77" s="111">
        <v>2.33372954E8</v>
      </c>
      <c r="L77" s="111">
        <v>90393.0</v>
      </c>
      <c r="M77" s="110"/>
      <c r="N77" s="110"/>
      <c r="O77" s="111" t="s">
        <v>117</v>
      </c>
      <c r="P77" s="111" t="s">
        <v>117</v>
      </c>
      <c r="Q77" s="112"/>
      <c r="R77" s="111">
        <v>2.26089442E8</v>
      </c>
      <c r="S77" s="111">
        <v>36912.0</v>
      </c>
      <c r="T77" s="112"/>
      <c r="U77" s="110"/>
      <c r="V77" s="109" t="s">
        <v>117</v>
      </c>
      <c r="W77" s="109" t="s">
        <v>117</v>
      </c>
      <c r="X77" s="110"/>
      <c r="Y77" s="109" t="s">
        <v>9203</v>
      </c>
      <c r="Z77" s="110"/>
      <c r="AA77" s="109"/>
      <c r="AB77" s="109" t="s">
        <v>9204</v>
      </c>
      <c r="AC77" s="109" t="s">
        <v>117</v>
      </c>
      <c r="AD77" s="109" t="s">
        <v>117</v>
      </c>
      <c r="AE77" s="110"/>
      <c r="AF77" s="109">
        <v>2.60767433E8</v>
      </c>
      <c r="AG77" s="109">
        <v>24693.0</v>
      </c>
      <c r="AH77" s="109" t="s">
        <v>9205</v>
      </c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10"/>
      <c r="BA77" s="110"/>
      <c r="BB77" s="110"/>
      <c r="BC77" s="110"/>
      <c r="BD77" s="110"/>
      <c r="BE77" s="110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</row>
    <row r="78" ht="15.75" hidden="1" customHeight="1">
      <c r="A78" s="106" t="s">
        <v>866</v>
      </c>
      <c r="B78" s="107" t="s">
        <v>869</v>
      </c>
      <c r="C78" s="108" t="str">
        <f>VLOOKUP(A78,'Main Sheet'!A:AV,48,False)</f>
        <v>Yes</v>
      </c>
      <c r="D78" s="109" t="str">
        <f>VLOOKUP(A78,'Main Sheet'!A:BB,7,0)</f>
        <v>First</v>
      </c>
      <c r="E78" s="109" t="str">
        <f>VLOOKUP(A78,'Main Sheet'!A:BB,12,0)</f>
        <v>Wongalethu HS</v>
      </c>
      <c r="F78" s="109" t="str">
        <f>VLOOKUP(A78,'Main Sheet'!A:BB,17,0)</f>
        <v>Asemahle</v>
      </c>
      <c r="G78" s="110" t="str">
        <f>VLOOKUP(A78,'Main Sheet'!A:BB,14,0)</f>
        <v>Rural</v>
      </c>
      <c r="H78" s="111" t="s">
        <v>117</v>
      </c>
      <c r="I78" s="111" t="s">
        <v>117</v>
      </c>
      <c r="J78" s="112"/>
      <c r="K78" s="111">
        <v>2.33150188E8</v>
      </c>
      <c r="L78" s="111">
        <v>42761.0</v>
      </c>
      <c r="M78" s="109" t="s">
        <v>9158</v>
      </c>
      <c r="N78" s="110"/>
      <c r="O78" s="111" t="s">
        <v>117</v>
      </c>
      <c r="P78" s="111" t="s">
        <v>117</v>
      </c>
      <c r="Q78" s="112"/>
      <c r="R78" s="111">
        <v>2.26050419E8</v>
      </c>
      <c r="S78" s="111">
        <v>36912.0</v>
      </c>
      <c r="T78" s="112"/>
      <c r="U78" s="110"/>
      <c r="V78" s="109" t="s">
        <v>117</v>
      </c>
      <c r="W78" s="109" t="s">
        <v>117</v>
      </c>
      <c r="X78" s="110"/>
      <c r="Y78" s="109" t="s">
        <v>9206</v>
      </c>
      <c r="Z78" s="110"/>
      <c r="AA78" s="110"/>
      <c r="AB78" s="109" t="s">
        <v>303</v>
      </c>
      <c r="AC78" s="109" t="s">
        <v>117</v>
      </c>
      <c r="AD78" s="109" t="s">
        <v>117</v>
      </c>
      <c r="AE78" s="110"/>
      <c r="AF78" s="109">
        <v>2.60635855E8</v>
      </c>
      <c r="AG78" s="109">
        <v>24693.0</v>
      </c>
      <c r="AH78" s="109" t="s">
        <v>9179</v>
      </c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0"/>
      <c r="BA78" s="110"/>
      <c r="BB78" s="110"/>
      <c r="BC78" s="110"/>
      <c r="BD78" s="110"/>
      <c r="BE78" s="110"/>
      <c r="BF78" s="114"/>
      <c r="BG78" s="114"/>
      <c r="BH78" s="114"/>
      <c r="BI78" s="114"/>
      <c r="BJ78" s="114"/>
      <c r="BK78" s="114"/>
      <c r="BL78" s="114"/>
      <c r="BM78" s="114"/>
      <c r="BN78" s="114"/>
      <c r="BO78" s="114"/>
    </row>
    <row r="79" ht="15.75" hidden="1" customHeight="1">
      <c r="A79" s="106" t="s">
        <v>873</v>
      </c>
      <c r="B79" s="107" t="s">
        <v>876</v>
      </c>
      <c r="C79" s="108" t="str">
        <f>VLOOKUP(A79,'Main Sheet'!A:AV,48,False)</f>
        <v>Yes</v>
      </c>
      <c r="D79" s="109" t="str">
        <f>VLOOKUP(A79,'Main Sheet'!A:BB,7,0)</f>
        <v>First</v>
      </c>
      <c r="E79" s="109" t="str">
        <f>VLOOKUP(A79,'Main Sheet'!A:BB,12,0)</f>
        <v>Ncedo SS</v>
      </c>
      <c r="F79" s="109" t="str">
        <f>VLOOKUP(A79,'Main Sheet'!A:BB,17,0)</f>
        <v>Siphosihle</v>
      </c>
      <c r="G79" s="110" t="str">
        <f>VLOOKUP(A79,'Main Sheet'!A:BB,14,0)</f>
        <v>NMB</v>
      </c>
      <c r="H79" s="111" t="s">
        <v>117</v>
      </c>
      <c r="I79" s="111" t="s">
        <v>117</v>
      </c>
      <c r="J79" s="112"/>
      <c r="K79" s="111">
        <v>2.33323031E8</v>
      </c>
      <c r="L79" s="111">
        <v>69467.0</v>
      </c>
      <c r="M79" s="109" t="s">
        <v>251</v>
      </c>
      <c r="N79" s="110"/>
      <c r="O79" s="111" t="s">
        <v>117</v>
      </c>
      <c r="P79" s="111" t="s">
        <v>117</v>
      </c>
      <c r="Q79" s="112"/>
      <c r="R79" s="111">
        <v>2.26059698E8</v>
      </c>
      <c r="S79" s="111">
        <v>63752.0</v>
      </c>
      <c r="T79" s="111" t="s">
        <v>251</v>
      </c>
      <c r="U79" s="110"/>
      <c r="V79" s="109" t="s">
        <v>117</v>
      </c>
      <c r="W79" s="109" t="s">
        <v>117</v>
      </c>
      <c r="X79" s="110"/>
      <c r="Y79" s="109" t="s">
        <v>9207</v>
      </c>
      <c r="Z79" s="110"/>
      <c r="AA79" s="110"/>
      <c r="AB79" s="109" t="s">
        <v>237</v>
      </c>
      <c r="AC79" s="109" t="s">
        <v>117</v>
      </c>
      <c r="AD79" s="109" t="s">
        <v>117</v>
      </c>
      <c r="AE79" s="110"/>
      <c r="AF79" s="109">
        <v>2.60330558E8</v>
      </c>
      <c r="AG79" s="109">
        <v>42678.0</v>
      </c>
      <c r="AH79" s="109" t="s">
        <v>251</v>
      </c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10"/>
      <c r="BA79" s="110"/>
      <c r="BB79" s="110"/>
      <c r="BC79" s="110"/>
      <c r="BD79" s="110"/>
      <c r="BE79" s="110"/>
      <c r="BF79" s="114"/>
      <c r="BG79" s="114"/>
      <c r="BH79" s="114"/>
      <c r="BI79" s="114"/>
      <c r="BJ79" s="114"/>
      <c r="BK79" s="114"/>
      <c r="BL79" s="114"/>
      <c r="BM79" s="114"/>
      <c r="BN79" s="114"/>
      <c r="BO79" s="114"/>
    </row>
    <row r="80" ht="15.75" hidden="1" customHeight="1">
      <c r="A80" s="106" t="s">
        <v>885</v>
      </c>
      <c r="B80" s="107" t="s">
        <v>888</v>
      </c>
      <c r="C80" s="108" t="str">
        <f>VLOOKUP(A80,'Main Sheet'!A:AV,48,False)</f>
        <v>Yes</v>
      </c>
      <c r="D80" s="109" t="str">
        <f>VLOOKUP(A80,'Main Sheet'!A:BB,7,0)</f>
        <v>First</v>
      </c>
      <c r="E80" s="109" t="str">
        <f>VLOOKUP(A80,'Main Sheet'!A:BB,12,0)</f>
        <v>Vulamazibuko HS</v>
      </c>
      <c r="F80" s="109" t="str">
        <f>VLOOKUP(A80,'Main Sheet'!A:BB,17,0)</f>
        <v>Asemahle</v>
      </c>
      <c r="G80" s="110" t="str">
        <f>VLOOKUP(A80,'Main Sheet'!A:BB,14,0)</f>
        <v>Rural</v>
      </c>
      <c r="H80" s="111" t="s">
        <v>117</v>
      </c>
      <c r="I80" s="111" t="s">
        <v>117</v>
      </c>
      <c r="J80" s="112"/>
      <c r="K80" s="111">
        <v>2.33372822E8</v>
      </c>
      <c r="L80" s="111">
        <v>14942.0</v>
      </c>
      <c r="M80" s="110"/>
      <c r="N80" s="110"/>
      <c r="O80" s="111" t="s">
        <v>117</v>
      </c>
      <c r="P80" s="111" t="s">
        <v>117</v>
      </c>
      <c r="Q80" s="112"/>
      <c r="R80" s="111">
        <v>2.26089386E8</v>
      </c>
      <c r="S80" s="111">
        <v>36912.0</v>
      </c>
      <c r="T80" s="112"/>
      <c r="U80" s="110"/>
      <c r="V80" s="109" t="s">
        <v>121</v>
      </c>
      <c r="W80" s="109"/>
      <c r="X80" s="109" t="s">
        <v>9070</v>
      </c>
      <c r="Y80" s="110"/>
      <c r="Z80" s="110"/>
      <c r="AA80" s="110"/>
      <c r="AB80" s="110"/>
      <c r="AC80" s="109" t="s">
        <v>117</v>
      </c>
      <c r="AD80" s="109" t="s">
        <v>117</v>
      </c>
      <c r="AE80" s="110"/>
      <c r="AF80" s="109">
        <v>2.60640328E8</v>
      </c>
      <c r="AG80" s="109">
        <v>24693.0</v>
      </c>
      <c r="AH80" s="109" t="s">
        <v>9151</v>
      </c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10"/>
      <c r="BA80" s="110"/>
      <c r="BB80" s="110"/>
      <c r="BC80" s="110"/>
      <c r="BD80" s="110"/>
      <c r="BE80" s="110"/>
      <c r="BF80" s="114"/>
      <c r="BG80" s="114"/>
      <c r="BH80" s="114"/>
      <c r="BI80" s="114"/>
      <c r="BJ80" s="114"/>
      <c r="BK80" s="114"/>
      <c r="BL80" s="114"/>
      <c r="BM80" s="114"/>
      <c r="BN80" s="114"/>
      <c r="BO80" s="114"/>
    </row>
    <row r="81" ht="15.75" hidden="1" customHeight="1">
      <c r="A81" s="106" t="s">
        <v>1804</v>
      </c>
      <c r="B81" s="107" t="s">
        <v>1807</v>
      </c>
      <c r="C81" s="108" t="str">
        <f>VLOOKUP(A81,'Main Sheet'!A:AV,48,False)</f>
        <v>Yes</v>
      </c>
      <c r="D81" s="109" t="str">
        <f>VLOOKUP(A81,'Main Sheet'!A:BB,7,0)</f>
        <v>First</v>
      </c>
      <c r="E81" s="109" t="str">
        <f>VLOOKUP(A81,'Main Sheet'!A:BB,12,0)</f>
        <v>Khwezi Lomso CS</v>
      </c>
      <c r="F81" s="116" t="str">
        <f>VLOOKUP(A81,'Main Sheet'!A:BB,17,0)</f>
        <v>Chulumanco</v>
      </c>
      <c r="G81" s="110" t="str">
        <f>VLOOKUP(A81,'Main Sheet'!A:BB,14,0)</f>
        <v>NMB</v>
      </c>
      <c r="H81" s="111" t="s">
        <v>117</v>
      </c>
      <c r="I81" s="111" t="s">
        <v>117</v>
      </c>
      <c r="J81" s="112"/>
      <c r="K81" s="111">
        <v>2.33448722E9</v>
      </c>
      <c r="L81" s="111">
        <v>81986.0</v>
      </c>
      <c r="M81" s="109" t="s">
        <v>9140</v>
      </c>
      <c r="N81" s="110"/>
      <c r="O81" s="111" t="s">
        <v>117</v>
      </c>
      <c r="P81" s="111" t="s">
        <v>117</v>
      </c>
      <c r="Q81" s="112"/>
      <c r="R81" s="111">
        <v>2.2607814E8</v>
      </c>
      <c r="S81" s="111">
        <v>36912.0</v>
      </c>
      <c r="T81" s="112"/>
      <c r="U81" s="110"/>
      <c r="V81" s="109" t="s">
        <v>117</v>
      </c>
      <c r="W81" s="109" t="s">
        <v>117</v>
      </c>
      <c r="X81" s="110"/>
      <c r="Y81" s="109" t="s">
        <v>9208</v>
      </c>
      <c r="Z81" s="110"/>
      <c r="AA81" s="110"/>
      <c r="AB81" s="109" t="s">
        <v>9142</v>
      </c>
      <c r="AC81" s="109" t="s">
        <v>117</v>
      </c>
      <c r="AD81" s="109" t="s">
        <v>117</v>
      </c>
      <c r="AE81" s="110"/>
      <c r="AF81" s="109">
        <v>2.60703907E8</v>
      </c>
      <c r="AG81" s="109">
        <v>23235.0</v>
      </c>
      <c r="AH81" s="109" t="s">
        <v>355</v>
      </c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10"/>
      <c r="BA81" s="110"/>
      <c r="BB81" s="110"/>
      <c r="BC81" s="110"/>
      <c r="BD81" s="110"/>
      <c r="BE81" s="110"/>
      <c r="BF81" s="114"/>
      <c r="BG81" s="114"/>
      <c r="BH81" s="114"/>
      <c r="BI81" s="114"/>
      <c r="BJ81" s="114"/>
      <c r="BK81" s="114"/>
      <c r="BL81" s="114"/>
      <c r="BM81" s="114"/>
      <c r="BN81" s="114"/>
      <c r="BO81" s="114"/>
    </row>
    <row r="82" ht="15.75" hidden="1" customHeight="1">
      <c r="A82" s="106" t="s">
        <v>899</v>
      </c>
      <c r="B82" s="107" t="s">
        <v>902</v>
      </c>
      <c r="C82" s="108" t="str">
        <f>VLOOKUP(A82,'Main Sheet'!A:AV,48,False)</f>
        <v>Yes</v>
      </c>
      <c r="D82" s="109" t="str">
        <f>VLOOKUP(A82,'Main Sheet'!A:BB,7,0)</f>
        <v>First</v>
      </c>
      <c r="E82" s="109" t="str">
        <f>VLOOKUP(A82,'Main Sheet'!A:BB,12,0)</f>
        <v>Soqhayisa SS</v>
      </c>
      <c r="F82" s="109" t="str">
        <f>VLOOKUP(A82,'Main Sheet'!A:BB,17,0)</f>
        <v>Siphosihle</v>
      </c>
      <c r="G82" s="110" t="str">
        <f>VLOOKUP(A82,'Main Sheet'!A:BB,14,0)</f>
        <v>NMB</v>
      </c>
      <c r="H82" s="111" t="s">
        <v>9078</v>
      </c>
      <c r="I82" s="111" t="s">
        <v>9078</v>
      </c>
      <c r="J82" s="111"/>
      <c r="K82" s="111">
        <v>2.33110119E8</v>
      </c>
      <c r="L82" s="111">
        <v>58289.0</v>
      </c>
      <c r="M82" s="109" t="s">
        <v>9078</v>
      </c>
      <c r="N82" s="110"/>
      <c r="O82" s="111" t="s">
        <v>117</v>
      </c>
      <c r="P82" s="111" t="s">
        <v>117</v>
      </c>
      <c r="Q82" s="112"/>
      <c r="R82" s="107">
        <v>2.26055567E8</v>
      </c>
      <c r="S82" s="111">
        <v>63752.0</v>
      </c>
      <c r="T82" s="111" t="s">
        <v>181</v>
      </c>
      <c r="U82" s="110"/>
      <c r="V82" s="109" t="s">
        <v>9078</v>
      </c>
      <c r="W82" s="109" t="s">
        <v>9078</v>
      </c>
      <c r="X82" s="110"/>
      <c r="Y82" s="109" t="s">
        <v>9209</v>
      </c>
      <c r="Z82" s="110"/>
      <c r="AA82" s="110"/>
      <c r="AB82" s="109" t="s">
        <v>9078</v>
      </c>
      <c r="AC82" s="109" t="s">
        <v>9078</v>
      </c>
      <c r="AD82" s="109" t="s">
        <v>9078</v>
      </c>
      <c r="AE82" s="110"/>
      <c r="AF82" s="109" t="s">
        <v>9078</v>
      </c>
      <c r="AG82" s="109" t="s">
        <v>9078</v>
      </c>
      <c r="AH82" s="109" t="s">
        <v>9078</v>
      </c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  <c r="AX82" s="110"/>
      <c r="AY82" s="110"/>
      <c r="AZ82" s="110"/>
      <c r="BA82" s="110"/>
      <c r="BB82" s="110"/>
      <c r="BC82" s="110"/>
      <c r="BD82" s="110"/>
      <c r="BE82" s="110"/>
      <c r="BF82" s="114"/>
      <c r="BG82" s="114"/>
      <c r="BH82" s="114"/>
      <c r="BI82" s="114"/>
      <c r="BJ82" s="114"/>
      <c r="BK82" s="114"/>
      <c r="BL82" s="114"/>
      <c r="BM82" s="114"/>
      <c r="BN82" s="114"/>
      <c r="BO82" s="114"/>
    </row>
    <row r="83" ht="15.75" hidden="1" customHeight="1">
      <c r="A83" s="106" t="s">
        <v>3505</v>
      </c>
      <c r="B83" s="107" t="s">
        <v>3508</v>
      </c>
      <c r="C83" s="108" t="str">
        <f>VLOOKUP(A83,'Main Sheet'!A:AV,48,False)</f>
        <v>Yes</v>
      </c>
      <c r="D83" s="109" t="str">
        <f>VLOOKUP(A83,'Main Sheet'!A:BB,7,0)</f>
        <v>First</v>
      </c>
      <c r="E83" s="109" t="str">
        <f>VLOOKUP(A83,'Main Sheet'!A:BB,12,0)</f>
        <v>Khwezi Lomso CS</v>
      </c>
      <c r="F83" s="116" t="str">
        <f>VLOOKUP(A83,'Main Sheet'!A:BB,17,0)</f>
        <v>Chulumanco</v>
      </c>
      <c r="G83" s="110" t="str">
        <f>VLOOKUP(A83,'Main Sheet'!A:BB,14,0)</f>
        <v>NMB</v>
      </c>
      <c r="H83" s="111" t="s">
        <v>117</v>
      </c>
      <c r="I83" s="111" t="s">
        <v>117</v>
      </c>
      <c r="J83" s="112"/>
      <c r="K83" s="107">
        <v>2.33712488E8</v>
      </c>
      <c r="L83" s="107">
        <v>47606.0</v>
      </c>
      <c r="M83" s="116" t="s">
        <v>442</v>
      </c>
      <c r="N83" s="110"/>
      <c r="O83" s="111" t="s">
        <v>9078</v>
      </c>
      <c r="P83" s="111" t="s">
        <v>9078</v>
      </c>
      <c r="Q83" s="111"/>
      <c r="R83" s="112"/>
      <c r="S83" s="112"/>
      <c r="T83" s="112"/>
      <c r="U83" s="109"/>
      <c r="V83" s="109" t="s">
        <v>117</v>
      </c>
      <c r="W83" s="109" t="s">
        <v>117</v>
      </c>
      <c r="X83" s="110"/>
      <c r="Y83" s="109" t="s">
        <v>9210</v>
      </c>
      <c r="Z83" s="110"/>
      <c r="AA83" s="110"/>
      <c r="AB83" s="109" t="s">
        <v>263</v>
      </c>
      <c r="AC83" s="109" t="s">
        <v>117</v>
      </c>
      <c r="AD83" s="109" t="s">
        <v>117</v>
      </c>
      <c r="AE83" s="110"/>
      <c r="AF83" s="109">
        <v>2.60704334E8</v>
      </c>
      <c r="AG83" s="109">
        <v>23235.0</v>
      </c>
      <c r="AH83" s="109" t="s">
        <v>421</v>
      </c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  <c r="AX83" s="110"/>
      <c r="AY83" s="110"/>
      <c r="AZ83" s="110"/>
      <c r="BA83" s="110"/>
      <c r="BB83" s="110"/>
      <c r="BC83" s="110"/>
      <c r="BD83" s="110"/>
      <c r="BE83" s="110"/>
      <c r="BF83" s="114"/>
      <c r="BG83" s="114"/>
      <c r="BH83" s="114"/>
      <c r="BI83" s="114"/>
      <c r="BJ83" s="114"/>
      <c r="BK83" s="114"/>
      <c r="BL83" s="114"/>
      <c r="BM83" s="114"/>
      <c r="BN83" s="114"/>
      <c r="BO83" s="114"/>
    </row>
    <row r="84" ht="15.75" hidden="1" customHeight="1">
      <c r="A84" s="106" t="s">
        <v>914</v>
      </c>
      <c r="B84" s="107" t="s">
        <v>917</v>
      </c>
      <c r="C84" s="108" t="str">
        <f>VLOOKUP(A84,'Main Sheet'!A:AV,48,False)</f>
        <v>Yes</v>
      </c>
      <c r="D84" s="109" t="str">
        <f>VLOOKUP(A84,'Main Sheet'!A:BB,7,0)</f>
        <v>First</v>
      </c>
      <c r="E84" s="109" t="str">
        <f>VLOOKUP(A84,'Main Sheet'!A:BB,12,0)</f>
        <v>KwaMagxaki HS</v>
      </c>
      <c r="F84" s="109" t="str">
        <f>VLOOKUP(A84,'Main Sheet'!A:BB,17,0)</f>
        <v>Asemahle</v>
      </c>
      <c r="G84" s="110" t="str">
        <f>VLOOKUP(A84,'Main Sheet'!A:BB,14,0)</f>
        <v>NMB</v>
      </c>
      <c r="H84" s="111" t="s">
        <v>9078</v>
      </c>
      <c r="I84" s="111" t="s">
        <v>9078</v>
      </c>
      <c r="J84" s="112"/>
      <c r="K84" s="111">
        <v>2.33014462E8</v>
      </c>
      <c r="L84" s="111">
        <v>68431.0</v>
      </c>
      <c r="M84" s="109" t="s">
        <v>262</v>
      </c>
      <c r="N84" s="110"/>
      <c r="O84" s="111" t="s">
        <v>9078</v>
      </c>
      <c r="P84" s="111" t="s">
        <v>9078</v>
      </c>
      <c r="Q84" s="112"/>
      <c r="R84" s="111">
        <v>2.26030657E8</v>
      </c>
      <c r="S84" s="111">
        <v>14643.0</v>
      </c>
      <c r="T84" s="111" t="s">
        <v>9211</v>
      </c>
      <c r="U84" s="110"/>
      <c r="V84" s="109" t="s">
        <v>117</v>
      </c>
      <c r="W84" s="109" t="s">
        <v>117</v>
      </c>
      <c r="X84" s="109"/>
      <c r="Y84" s="110"/>
      <c r="Z84" s="110"/>
      <c r="AA84" s="110"/>
      <c r="AB84" s="110"/>
      <c r="AC84" s="109" t="s">
        <v>9078</v>
      </c>
      <c r="AD84" s="109" t="s">
        <v>9078</v>
      </c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10"/>
      <c r="BA84" s="110"/>
      <c r="BB84" s="110"/>
      <c r="BC84" s="110"/>
      <c r="BD84" s="110"/>
      <c r="BE84" s="110"/>
      <c r="BF84" s="114"/>
      <c r="BG84" s="114"/>
      <c r="BH84" s="114"/>
      <c r="BI84" s="114"/>
      <c r="BJ84" s="114"/>
      <c r="BK84" s="114"/>
      <c r="BL84" s="114"/>
      <c r="BM84" s="114"/>
      <c r="BN84" s="114"/>
      <c r="BO84" s="114"/>
    </row>
    <row r="85" ht="15.75" hidden="1" customHeight="1">
      <c r="A85" s="115" t="s">
        <v>924</v>
      </c>
      <c r="B85" s="107" t="s">
        <v>927</v>
      </c>
      <c r="C85" s="108" t="str">
        <f>VLOOKUP(A85,'Main Sheet'!A:AV,48,False)</f>
        <v>Yes</v>
      </c>
      <c r="D85" s="116" t="str">
        <f>VLOOKUP(A85,'Main Sheet'!A:BB,7,0)</f>
        <v>First</v>
      </c>
      <c r="E85" s="116" t="str">
        <f>VLOOKUP(A85,'Main Sheet'!A:BB,12,0)</f>
        <v>Ndzondelelo HS</v>
      </c>
      <c r="F85" s="116" t="str">
        <f>VLOOKUP(A85,'Main Sheet'!A:BB,17,0)</f>
        <v>Chulumanco</v>
      </c>
      <c r="G85" s="117" t="str">
        <f>VLOOKUP(A85,'Main Sheet'!A:BB,14,0)</f>
        <v>NMB</v>
      </c>
      <c r="H85" s="107" t="s">
        <v>9078</v>
      </c>
      <c r="I85" s="107" t="s">
        <v>9078</v>
      </c>
      <c r="J85" s="128"/>
      <c r="K85" s="107">
        <v>2.33265562E8</v>
      </c>
      <c r="L85" s="107">
        <v>18259.0</v>
      </c>
      <c r="M85" s="116" t="s">
        <v>9108</v>
      </c>
      <c r="N85" s="117"/>
      <c r="O85" s="107" t="s">
        <v>9078</v>
      </c>
      <c r="P85" s="107" t="s">
        <v>9078</v>
      </c>
      <c r="Q85" s="128"/>
      <c r="R85" s="107">
        <v>2.26020398E8</v>
      </c>
      <c r="S85" s="128"/>
      <c r="T85" s="107" t="s">
        <v>9078</v>
      </c>
      <c r="U85" s="117"/>
      <c r="V85" s="116" t="s">
        <v>9078</v>
      </c>
      <c r="W85" s="116" t="s">
        <v>9078</v>
      </c>
      <c r="X85" s="117"/>
      <c r="Y85" s="116" t="s">
        <v>9212</v>
      </c>
      <c r="Z85" s="117"/>
      <c r="AA85" s="117"/>
      <c r="AB85" s="116" t="s">
        <v>9078</v>
      </c>
      <c r="AC85" s="116" t="s">
        <v>9078</v>
      </c>
      <c r="AD85" s="116" t="s">
        <v>9078</v>
      </c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8"/>
      <c r="BG85" s="118"/>
      <c r="BH85" s="118"/>
      <c r="BI85" s="118"/>
      <c r="BJ85" s="118"/>
      <c r="BK85" s="118"/>
      <c r="BL85" s="118"/>
      <c r="BM85" s="118"/>
      <c r="BN85" s="118"/>
      <c r="BO85" s="118"/>
    </row>
    <row r="86" ht="15.75" hidden="1" customHeight="1">
      <c r="A86" s="106" t="s">
        <v>930</v>
      </c>
      <c r="B86" s="107" t="s">
        <v>933</v>
      </c>
      <c r="C86" s="108" t="str">
        <f>VLOOKUP(A86,'Main Sheet'!A:AV,48,False)</f>
        <v>Yes</v>
      </c>
      <c r="D86" s="109" t="str">
        <f>VLOOKUP(A86,'Main Sheet'!A:BB,7,0)</f>
        <v>First</v>
      </c>
      <c r="E86" s="109" t="str">
        <f>VLOOKUP(A86,'Main Sheet'!A:BB,12,0)</f>
        <v>Masiphathisane HS</v>
      </c>
      <c r="F86" s="109" t="str">
        <f>VLOOKUP(A86,'Main Sheet'!A:BB,17,0)</f>
        <v>Siphosihle</v>
      </c>
      <c r="G86" s="110" t="str">
        <f>VLOOKUP(A86,'Main Sheet'!A:BB,14,0)</f>
        <v>NMB</v>
      </c>
      <c r="H86" s="111" t="s">
        <v>9078</v>
      </c>
      <c r="I86" s="111" t="s">
        <v>9078</v>
      </c>
      <c r="J86" s="111"/>
      <c r="K86" s="111">
        <v>2.3316E8</v>
      </c>
      <c r="L86" s="111">
        <v>41013.0</v>
      </c>
      <c r="M86" s="109" t="s">
        <v>9078</v>
      </c>
      <c r="N86" s="110"/>
      <c r="O86" s="111" t="s">
        <v>9078</v>
      </c>
      <c r="P86" s="111" t="s">
        <v>9078</v>
      </c>
      <c r="Q86" s="112"/>
      <c r="R86" s="111" t="s">
        <v>9078</v>
      </c>
      <c r="S86" s="111" t="s">
        <v>9078</v>
      </c>
      <c r="T86" s="111" t="s">
        <v>9078</v>
      </c>
      <c r="U86" s="110"/>
      <c r="V86" s="109" t="s">
        <v>9078</v>
      </c>
      <c r="W86" s="109" t="s">
        <v>9078</v>
      </c>
      <c r="X86" s="110"/>
      <c r="Y86" s="109" t="s">
        <v>9213</v>
      </c>
      <c r="Z86" s="110"/>
      <c r="AA86" s="110"/>
      <c r="AB86" s="109" t="s">
        <v>9214</v>
      </c>
      <c r="AC86" s="109" t="s">
        <v>117</v>
      </c>
      <c r="AD86" s="109" t="s">
        <v>117</v>
      </c>
      <c r="AE86" s="110"/>
      <c r="AF86" s="109">
        <v>2.6034857E8</v>
      </c>
      <c r="AG86" s="109">
        <v>42678.0</v>
      </c>
      <c r="AH86" s="109" t="s">
        <v>9215</v>
      </c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0"/>
      <c r="AU86" s="110"/>
      <c r="AV86" s="110"/>
      <c r="AW86" s="110"/>
      <c r="AX86" s="110"/>
      <c r="AY86" s="110"/>
      <c r="AZ86" s="110"/>
      <c r="BA86" s="110"/>
      <c r="BB86" s="110"/>
      <c r="BC86" s="110"/>
      <c r="BD86" s="110"/>
      <c r="BE86" s="110"/>
      <c r="BF86" s="114"/>
      <c r="BG86" s="114"/>
      <c r="BH86" s="114"/>
      <c r="BI86" s="114"/>
      <c r="BJ86" s="114"/>
      <c r="BK86" s="114"/>
      <c r="BL86" s="114"/>
      <c r="BM86" s="114"/>
      <c r="BN86" s="114"/>
      <c r="BO86" s="114"/>
    </row>
    <row r="87" ht="15.75" hidden="1" customHeight="1">
      <c r="A87" s="106" t="s">
        <v>941</v>
      </c>
      <c r="B87" s="107" t="s">
        <v>944</v>
      </c>
      <c r="C87" s="108" t="str">
        <f>VLOOKUP(A87,'Main Sheet'!A:AV,48,False)</f>
        <v>Yes</v>
      </c>
      <c r="D87" s="109" t="str">
        <f>VLOOKUP(A87,'Main Sheet'!A:BB,7,0)</f>
        <v>First</v>
      </c>
      <c r="E87" s="109" t="str">
        <f>VLOOKUP(A87,'Main Sheet'!A:BB,12,0)</f>
        <v>St Thomas SS</v>
      </c>
      <c r="F87" s="109" t="str">
        <f>VLOOKUP(A87,'Main Sheet'!A:BB,17,0)</f>
        <v>Sive</v>
      </c>
      <c r="G87" s="110" t="str">
        <f>VLOOKUP(A87,'Main Sheet'!A:BB,14,0)</f>
        <v>NMB</v>
      </c>
      <c r="H87" s="111" t="s">
        <v>117</v>
      </c>
      <c r="I87" s="111" t="s">
        <v>117</v>
      </c>
      <c r="J87" s="112"/>
      <c r="K87" s="111">
        <v>2.33364358E8</v>
      </c>
      <c r="L87" s="111">
        <v>96763.0</v>
      </c>
      <c r="M87" s="109" t="s">
        <v>405</v>
      </c>
      <c r="N87" s="110"/>
      <c r="O87" s="111" t="s">
        <v>121</v>
      </c>
      <c r="P87" s="111" t="s">
        <v>121</v>
      </c>
      <c r="Q87" s="111" t="s">
        <v>9070</v>
      </c>
      <c r="R87" s="112"/>
      <c r="S87" s="112"/>
      <c r="T87" s="112"/>
      <c r="U87" s="110"/>
      <c r="V87" s="109" t="s">
        <v>121</v>
      </c>
      <c r="W87" s="109" t="s">
        <v>121</v>
      </c>
      <c r="X87" s="109" t="s">
        <v>9070</v>
      </c>
      <c r="Y87" s="110"/>
      <c r="Z87" s="110"/>
      <c r="AA87" s="110"/>
      <c r="AB87" s="110"/>
      <c r="AC87" s="109" t="s">
        <v>117</v>
      </c>
      <c r="AD87" s="109" t="s">
        <v>117</v>
      </c>
      <c r="AE87" s="110"/>
      <c r="AF87" s="109">
        <v>2.60304247E8</v>
      </c>
      <c r="AG87" s="109">
        <v>36912.0</v>
      </c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10"/>
      <c r="BA87" s="110"/>
      <c r="BB87" s="110"/>
      <c r="BC87" s="110"/>
      <c r="BD87" s="110"/>
      <c r="BE87" s="110"/>
      <c r="BF87" s="114"/>
      <c r="BG87" s="114"/>
      <c r="BH87" s="114"/>
      <c r="BI87" s="114"/>
      <c r="BJ87" s="114"/>
      <c r="BK87" s="114"/>
      <c r="BL87" s="114"/>
      <c r="BM87" s="114"/>
      <c r="BN87" s="114"/>
      <c r="BO87" s="114"/>
    </row>
    <row r="88" ht="15.75" hidden="1" customHeight="1">
      <c r="A88" s="106" t="s">
        <v>955</v>
      </c>
      <c r="B88" s="107" t="s">
        <v>957</v>
      </c>
      <c r="C88" s="108" t="str">
        <f>VLOOKUP(A88,'Main Sheet'!A:AV,48,False)</f>
        <v>Yes</v>
      </c>
      <c r="D88" s="109" t="str">
        <f>VLOOKUP(A88,'Main Sheet'!A:BB,7,0)</f>
        <v>First</v>
      </c>
      <c r="E88" s="109" t="str">
        <f>VLOOKUP(A88,'Main Sheet'!A:BB,12,0)</f>
        <v>Soqhayisa SS</v>
      </c>
      <c r="F88" s="109" t="str">
        <f>VLOOKUP(A88,'Main Sheet'!A:BB,17,0)</f>
        <v>Siphosihle</v>
      </c>
      <c r="G88" s="110" t="str">
        <f>VLOOKUP(A88,'Main Sheet'!A:BB,14,0)</f>
        <v>NMB</v>
      </c>
      <c r="H88" s="111" t="s">
        <v>117</v>
      </c>
      <c r="I88" s="111" t="s">
        <v>117</v>
      </c>
      <c r="J88" s="112"/>
      <c r="K88" s="111">
        <v>2.33386475E8</v>
      </c>
      <c r="L88" s="111">
        <v>86489.0</v>
      </c>
      <c r="M88" s="109" t="s">
        <v>317</v>
      </c>
      <c r="N88" s="110"/>
      <c r="O88" s="111" t="s">
        <v>117</v>
      </c>
      <c r="P88" s="111" t="s">
        <v>117</v>
      </c>
      <c r="Q88" s="112"/>
      <c r="R88" s="111">
        <v>2.26047123E8</v>
      </c>
      <c r="S88" s="111">
        <v>63752.0</v>
      </c>
      <c r="T88" s="111" t="s">
        <v>180</v>
      </c>
      <c r="U88" s="110"/>
      <c r="V88" s="109" t="s">
        <v>117</v>
      </c>
      <c r="W88" s="109" t="s">
        <v>117</v>
      </c>
      <c r="X88" s="110"/>
      <c r="Y88" s="109" t="s">
        <v>9216</v>
      </c>
      <c r="Z88" s="110"/>
      <c r="AA88" s="110"/>
      <c r="AB88" s="109" t="s">
        <v>317</v>
      </c>
      <c r="AC88" s="109" t="s">
        <v>117</v>
      </c>
      <c r="AD88" s="109" t="s">
        <v>117</v>
      </c>
      <c r="AE88" s="110"/>
      <c r="AF88" s="109">
        <v>2.60437883E8</v>
      </c>
      <c r="AG88" s="109">
        <v>42678.0</v>
      </c>
      <c r="AH88" s="109" t="s">
        <v>2455</v>
      </c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10"/>
      <c r="BA88" s="110"/>
      <c r="BB88" s="110"/>
      <c r="BC88" s="110"/>
      <c r="BD88" s="110"/>
      <c r="BE88" s="110"/>
      <c r="BF88" s="114"/>
      <c r="BG88" s="114"/>
      <c r="BH88" s="114"/>
      <c r="BI88" s="114"/>
      <c r="BJ88" s="114"/>
      <c r="BK88" s="114"/>
      <c r="BL88" s="114"/>
      <c r="BM88" s="114"/>
      <c r="BN88" s="114"/>
      <c r="BO88" s="114"/>
    </row>
    <row r="89" ht="15.75" hidden="1" customHeight="1">
      <c r="A89" s="106" t="s">
        <v>3549</v>
      </c>
      <c r="B89" s="107" t="s">
        <v>3551</v>
      </c>
      <c r="C89" s="108" t="str">
        <f>VLOOKUP(A89,'Main Sheet'!A:AV,48,False)</f>
        <v>Yes</v>
      </c>
      <c r="D89" s="109" t="str">
        <f>VLOOKUP(A89,'Main Sheet'!A:BB,7,0)</f>
        <v>First</v>
      </c>
      <c r="E89" s="109" t="str">
        <f>VLOOKUP(A89,'Main Sheet'!A:BB,12,0)</f>
        <v>Khwezi Lomso CS</v>
      </c>
      <c r="F89" s="116" t="str">
        <f>VLOOKUP(A89,'Main Sheet'!A:BB,17,0)</f>
        <v>Chulumanco</v>
      </c>
      <c r="G89" s="110" t="str">
        <f>VLOOKUP(A89,'Main Sheet'!A:BB,14,0)</f>
        <v>NMB</v>
      </c>
      <c r="H89" s="111" t="s">
        <v>117</v>
      </c>
      <c r="I89" s="111" t="s">
        <v>117</v>
      </c>
      <c r="J89" s="112"/>
      <c r="K89" s="111">
        <v>2.33416935E8</v>
      </c>
      <c r="L89" s="111">
        <v>62545.0</v>
      </c>
      <c r="M89" s="109" t="s">
        <v>9217</v>
      </c>
      <c r="N89" s="110"/>
      <c r="O89" s="111" t="s">
        <v>117</v>
      </c>
      <c r="P89" s="111" t="s">
        <v>117</v>
      </c>
      <c r="Q89" s="112"/>
      <c r="R89" s="111">
        <v>2.26096938E8</v>
      </c>
      <c r="S89" s="111">
        <v>36912.0</v>
      </c>
      <c r="T89" s="112"/>
      <c r="U89" s="110"/>
      <c r="V89" s="109" t="s">
        <v>117</v>
      </c>
      <c r="W89" s="109" t="s">
        <v>117</v>
      </c>
      <c r="X89" s="110"/>
      <c r="Y89" s="109" t="s">
        <v>9218</v>
      </c>
      <c r="Z89" s="110"/>
      <c r="AA89" s="110"/>
      <c r="AB89" s="109" t="s">
        <v>404</v>
      </c>
      <c r="AC89" s="109" t="s">
        <v>117</v>
      </c>
      <c r="AD89" s="109" t="s">
        <v>117</v>
      </c>
      <c r="AE89" s="110"/>
      <c r="AF89" s="109">
        <v>2.60730505E8</v>
      </c>
      <c r="AG89" s="109">
        <v>23235.0</v>
      </c>
      <c r="AH89" s="109" t="s">
        <v>404</v>
      </c>
      <c r="AI89" s="110"/>
      <c r="AJ89" s="110"/>
      <c r="AK89" s="110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10"/>
      <c r="BA89" s="110"/>
      <c r="BB89" s="110"/>
      <c r="BC89" s="110"/>
      <c r="BD89" s="110"/>
      <c r="BE89" s="110"/>
      <c r="BF89" s="114"/>
      <c r="BG89" s="114"/>
      <c r="BH89" s="114"/>
      <c r="BI89" s="114"/>
      <c r="BJ89" s="114"/>
      <c r="BK89" s="114"/>
      <c r="BL89" s="114"/>
      <c r="BM89" s="114"/>
      <c r="BN89" s="114"/>
      <c r="BO89" s="114"/>
    </row>
    <row r="90" ht="15.75" hidden="1" customHeight="1">
      <c r="A90" s="115" t="s">
        <v>514</v>
      </c>
      <c r="B90" s="107" t="s">
        <v>517</v>
      </c>
      <c r="C90" s="108" t="str">
        <f>VLOOKUP(A90,'Main Sheet'!A:AV,48,False)</f>
        <v>Yes</v>
      </c>
      <c r="D90" s="116" t="str">
        <f>VLOOKUP(A90,'Main Sheet'!A:BB,7,0)</f>
        <v>First</v>
      </c>
      <c r="E90" s="116" t="str">
        <f>VLOOKUP(A90,'Main Sheet'!A:BB,12,0)</f>
        <v>VM Kwinana</v>
      </c>
      <c r="F90" s="116" t="str">
        <f>VLOOKUP(A90,'Main Sheet'!A:BB,17,0)</f>
        <v>Sive</v>
      </c>
      <c r="G90" s="117" t="str">
        <f>VLOOKUP(A90,'Main Sheet'!A:BB,14,0)</f>
        <v>Rural</v>
      </c>
      <c r="H90" s="107" t="s">
        <v>117</v>
      </c>
      <c r="I90" s="107" t="s">
        <v>117</v>
      </c>
      <c r="J90" s="128"/>
      <c r="K90" s="107">
        <v>2.33766456E8</v>
      </c>
      <c r="L90" s="107">
        <v>52697.0</v>
      </c>
      <c r="M90" s="116"/>
      <c r="N90" s="117"/>
      <c r="O90" s="107" t="s">
        <v>117</v>
      </c>
      <c r="P90" s="107" t="s">
        <v>117</v>
      </c>
      <c r="Q90" s="128"/>
      <c r="R90" s="107">
        <v>2.260998E8</v>
      </c>
      <c r="S90" s="107">
        <v>36912.0</v>
      </c>
      <c r="T90" s="128"/>
      <c r="U90" s="117"/>
      <c r="V90" s="116" t="s">
        <v>117</v>
      </c>
      <c r="W90" s="116" t="s">
        <v>117</v>
      </c>
      <c r="X90" s="117"/>
      <c r="Y90" s="116" t="s">
        <v>9219</v>
      </c>
      <c r="Z90" s="117"/>
      <c r="AA90" s="117"/>
      <c r="AB90" s="116" t="s">
        <v>4408</v>
      </c>
      <c r="AC90" s="116" t="s">
        <v>117</v>
      </c>
      <c r="AD90" s="116" t="s">
        <v>117</v>
      </c>
      <c r="AE90" s="117"/>
      <c r="AF90" s="116">
        <v>2.60627119E8</v>
      </c>
      <c r="AG90" s="116">
        <v>23235.0</v>
      </c>
      <c r="AH90" s="116" t="s">
        <v>251</v>
      </c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8"/>
      <c r="BG90" s="118"/>
      <c r="BH90" s="118"/>
      <c r="BI90" s="118"/>
      <c r="BJ90" s="118"/>
      <c r="BK90" s="118"/>
      <c r="BL90" s="118"/>
      <c r="BM90" s="118"/>
      <c r="BN90" s="118"/>
      <c r="BO90" s="118"/>
    </row>
    <row r="91" ht="15.75" hidden="1" customHeight="1">
      <c r="A91" s="106" t="s">
        <v>972</v>
      </c>
      <c r="B91" s="107" t="s">
        <v>975</v>
      </c>
      <c r="C91" s="108" t="str">
        <f>VLOOKUP(A91,'Main Sheet'!A:AV,48,False)</f>
        <v>Yes</v>
      </c>
      <c r="D91" s="109" t="str">
        <f>VLOOKUP(A91,'Main Sheet'!A:BB,7,0)</f>
        <v>First</v>
      </c>
      <c r="E91" s="109" t="str">
        <f>VLOOKUP(A91,'Main Sheet'!A:BB,12,0)</f>
        <v>Lungisa HS</v>
      </c>
      <c r="F91" s="109" t="str">
        <f>VLOOKUP(A91,'Main Sheet'!A:BB,17,0)</f>
        <v>Asemahle</v>
      </c>
      <c r="G91" s="110" t="str">
        <f>VLOOKUP(A91,'Main Sheet'!A:BB,14,0)</f>
        <v>NMB</v>
      </c>
      <c r="H91" s="111" t="s">
        <v>117</v>
      </c>
      <c r="I91" s="111" t="s">
        <v>117</v>
      </c>
      <c r="J91" s="112"/>
      <c r="K91" s="111">
        <v>2.333649E8</v>
      </c>
      <c r="L91" s="111">
        <v>97843.0</v>
      </c>
      <c r="M91" s="109" t="s">
        <v>9220</v>
      </c>
      <c r="N91" s="110"/>
      <c r="O91" s="111" t="s">
        <v>117</v>
      </c>
      <c r="P91" s="111" t="s">
        <v>117</v>
      </c>
      <c r="Q91" s="111"/>
      <c r="R91" s="111">
        <v>2.26098364E8</v>
      </c>
      <c r="S91" s="111">
        <v>20251.0</v>
      </c>
      <c r="T91" s="111" t="s">
        <v>9147</v>
      </c>
      <c r="U91" s="110"/>
      <c r="V91" s="109" t="s">
        <v>121</v>
      </c>
      <c r="W91" s="109"/>
      <c r="X91" s="109" t="s">
        <v>9070</v>
      </c>
      <c r="Y91" s="110"/>
      <c r="Z91" s="110"/>
      <c r="AA91" s="110"/>
      <c r="AB91" s="110"/>
      <c r="AC91" s="109" t="s">
        <v>117</v>
      </c>
      <c r="AD91" s="109" t="s">
        <v>117</v>
      </c>
      <c r="AE91" s="110"/>
      <c r="AF91" s="109">
        <v>2.60537683E8</v>
      </c>
      <c r="AG91" s="109">
        <v>24693.0</v>
      </c>
      <c r="AH91" s="109" t="s">
        <v>9144</v>
      </c>
      <c r="AI91" s="110"/>
      <c r="AJ91" s="110"/>
      <c r="AK91" s="110"/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4"/>
      <c r="BG91" s="114"/>
      <c r="BH91" s="114"/>
      <c r="BI91" s="114"/>
      <c r="BJ91" s="114"/>
      <c r="BK91" s="114"/>
      <c r="BL91" s="114"/>
      <c r="BM91" s="114"/>
      <c r="BN91" s="114"/>
      <c r="BO91" s="114"/>
    </row>
    <row r="92" ht="15.75" hidden="1" customHeight="1">
      <c r="A92" s="130" t="s">
        <v>983</v>
      </c>
      <c r="B92" s="117" t="s">
        <v>985</v>
      </c>
      <c r="C92" s="108" t="str">
        <f>VLOOKUP(A92,'Main Sheet'!A:AV,48,False)</f>
        <v>Yes</v>
      </c>
      <c r="D92" s="117" t="str">
        <f>VLOOKUP(A92,'Main Sheet'!A:BB,7,0)</f>
        <v>First</v>
      </c>
      <c r="E92" s="117" t="str">
        <f>VLOOKUP(A92,'Main Sheet'!A:BB,12,0)</f>
        <v>Khwezi Lomso CS</v>
      </c>
      <c r="F92" s="116" t="str">
        <f>VLOOKUP(A92,'Main Sheet'!A:BB,17,0)</f>
        <v>Chulumanco</v>
      </c>
      <c r="G92" s="117" t="str">
        <f>VLOOKUP(A92,'Main Sheet'!A:BB,14,0)</f>
        <v>NMB</v>
      </c>
      <c r="H92" s="117" t="s">
        <v>9078</v>
      </c>
      <c r="I92" s="116" t="s">
        <v>117</v>
      </c>
      <c r="J92" s="117"/>
      <c r="K92" s="116">
        <v>2.33016708E8</v>
      </c>
      <c r="L92" s="116">
        <v>75859.0</v>
      </c>
      <c r="M92" s="116" t="s">
        <v>9221</v>
      </c>
      <c r="N92" s="117"/>
      <c r="O92" s="116" t="s">
        <v>117</v>
      </c>
      <c r="P92" s="116" t="s">
        <v>9078</v>
      </c>
      <c r="Q92" s="116"/>
      <c r="R92" s="116">
        <v>2.33016708E8</v>
      </c>
      <c r="S92" s="116">
        <v>60609.0</v>
      </c>
      <c r="T92" s="117"/>
      <c r="U92" s="117"/>
      <c r="V92" s="116" t="s">
        <v>117</v>
      </c>
      <c r="W92" s="116" t="s">
        <v>117</v>
      </c>
      <c r="X92" s="117"/>
      <c r="Y92" s="116" t="s">
        <v>9222</v>
      </c>
      <c r="Z92" s="117"/>
      <c r="AA92" s="117"/>
      <c r="AB92" s="116" t="s">
        <v>4424</v>
      </c>
      <c r="AC92" s="117" t="s">
        <v>117</v>
      </c>
      <c r="AD92" s="116" t="s">
        <v>117</v>
      </c>
      <c r="AE92" s="117"/>
      <c r="AF92" s="117">
        <v>2.6070516E8</v>
      </c>
      <c r="AG92" s="117">
        <v>23235.0</v>
      </c>
      <c r="AH92" s="117" t="s">
        <v>181</v>
      </c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  <c r="BA92" s="117"/>
      <c r="BB92" s="117"/>
      <c r="BC92" s="117"/>
      <c r="BD92" s="117"/>
      <c r="BE92" s="117"/>
      <c r="BF92" s="118"/>
      <c r="BG92" s="118"/>
      <c r="BH92" s="118"/>
      <c r="BI92" s="118"/>
      <c r="BJ92" s="118"/>
      <c r="BK92" s="118"/>
      <c r="BL92" s="118"/>
      <c r="BM92" s="118"/>
      <c r="BN92" s="118"/>
      <c r="BO92" s="118"/>
    </row>
    <row r="93" ht="15.75" hidden="1" customHeight="1">
      <c r="A93" s="106" t="s">
        <v>987</v>
      </c>
      <c r="B93" s="107" t="s">
        <v>990</v>
      </c>
      <c r="C93" s="108" t="str">
        <f>VLOOKUP(A93,'Main Sheet'!A:AV,48,False)</f>
        <v>Yes</v>
      </c>
      <c r="D93" s="109" t="str">
        <f>VLOOKUP(A93,'Main Sheet'!A:BB,7,0)</f>
        <v>First</v>
      </c>
      <c r="E93" s="109" t="str">
        <f>VLOOKUP(A93,'Main Sheet'!A:BB,12,0)</f>
        <v>Alexander Road HS</v>
      </c>
      <c r="F93" s="116" t="str">
        <f>VLOOKUP(A93,'Main Sheet'!A:BB,17,0)</f>
        <v>Chulumanco</v>
      </c>
      <c r="G93" s="110" t="str">
        <f>VLOOKUP(A93,'Main Sheet'!A:BB,14,0)</f>
        <v>NMB</v>
      </c>
      <c r="H93" s="111" t="s">
        <v>121</v>
      </c>
      <c r="I93" s="111"/>
      <c r="J93" s="111" t="s">
        <v>9070</v>
      </c>
      <c r="K93" s="112"/>
      <c r="L93" s="112"/>
      <c r="M93" s="110"/>
      <c r="N93" s="110"/>
      <c r="O93" s="111" t="s">
        <v>121</v>
      </c>
      <c r="P93" s="111"/>
      <c r="Q93" s="111" t="s">
        <v>9070</v>
      </c>
      <c r="R93" s="112"/>
      <c r="S93" s="112"/>
      <c r="T93" s="112"/>
      <c r="U93" s="110"/>
      <c r="V93" s="109" t="s">
        <v>121</v>
      </c>
      <c r="W93" s="109"/>
      <c r="X93" s="109" t="s">
        <v>9070</v>
      </c>
      <c r="Y93" s="110"/>
      <c r="Z93" s="110"/>
      <c r="AA93" s="110"/>
      <c r="AB93" s="110"/>
      <c r="AC93" s="109" t="s">
        <v>121</v>
      </c>
      <c r="AD93" s="109"/>
      <c r="AE93" s="109" t="s">
        <v>9070</v>
      </c>
      <c r="AF93" s="110"/>
      <c r="AG93" s="110"/>
      <c r="AH93" s="110"/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110"/>
      <c r="AV93" s="110"/>
      <c r="AW93" s="110"/>
      <c r="AX93" s="110"/>
      <c r="AY93" s="110"/>
      <c r="AZ93" s="110"/>
      <c r="BA93" s="110"/>
      <c r="BB93" s="110"/>
      <c r="BC93" s="110"/>
      <c r="BD93" s="110"/>
      <c r="BE93" s="110"/>
      <c r="BF93" s="114"/>
      <c r="BG93" s="114"/>
      <c r="BH93" s="114"/>
      <c r="BI93" s="114"/>
      <c r="BJ93" s="114"/>
      <c r="BK93" s="114"/>
      <c r="BL93" s="114"/>
      <c r="BM93" s="114"/>
      <c r="BN93" s="114"/>
      <c r="BO93" s="114"/>
    </row>
    <row r="94" ht="15.75" hidden="1" customHeight="1">
      <c r="A94" s="106" t="s">
        <v>377</v>
      </c>
      <c r="B94" s="107" t="s">
        <v>380</v>
      </c>
      <c r="C94" s="108" t="str">
        <f>VLOOKUP(A94,'Main Sheet'!A:AV,48,False)</f>
        <v>Yes</v>
      </c>
      <c r="D94" s="109" t="str">
        <f>VLOOKUP(A94,'Main Sheet'!A:BB,7,0)</f>
        <v>First</v>
      </c>
      <c r="E94" s="109" t="str">
        <f>VLOOKUP(A94,'Main Sheet'!A:BB,12,0)</f>
        <v>Khwezi Lomso CS</v>
      </c>
      <c r="F94" s="116" t="str">
        <f>VLOOKUP(A94,'Main Sheet'!A:BB,17,0)</f>
        <v>Chulumanco</v>
      </c>
      <c r="G94" s="110" t="str">
        <f>VLOOKUP(A94,'Main Sheet'!A:BB,14,0)</f>
        <v>NMB</v>
      </c>
      <c r="H94" s="111" t="s">
        <v>9078</v>
      </c>
      <c r="I94" s="111" t="s">
        <v>9078</v>
      </c>
      <c r="J94" s="112"/>
      <c r="K94" s="112"/>
      <c r="L94" s="112"/>
      <c r="M94" s="110"/>
      <c r="N94" s="110"/>
      <c r="O94" s="111" t="s">
        <v>117</v>
      </c>
      <c r="P94" s="111" t="s">
        <v>117</v>
      </c>
      <c r="Q94" s="112"/>
      <c r="R94" s="111">
        <v>2.26096861E8</v>
      </c>
      <c r="S94" s="111">
        <v>36912.0</v>
      </c>
      <c r="T94" s="112"/>
      <c r="U94" s="110"/>
      <c r="V94" s="109" t="s">
        <v>117</v>
      </c>
      <c r="W94" s="109" t="s">
        <v>117</v>
      </c>
      <c r="X94" s="110"/>
      <c r="Y94" s="131" t="s">
        <v>9223</v>
      </c>
      <c r="Z94" s="110"/>
      <c r="AA94" s="110"/>
      <c r="AB94" s="109" t="s">
        <v>1094</v>
      </c>
      <c r="AC94" s="109" t="s">
        <v>117</v>
      </c>
      <c r="AD94" s="109" t="s">
        <v>117</v>
      </c>
      <c r="AE94" s="110"/>
      <c r="AF94" s="132">
        <v>2.60525383E8</v>
      </c>
      <c r="AG94" s="109">
        <v>23235.0</v>
      </c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  <c r="AX94" s="110"/>
      <c r="AY94" s="110"/>
      <c r="AZ94" s="110"/>
      <c r="BA94" s="110"/>
      <c r="BB94" s="110"/>
      <c r="BC94" s="110"/>
      <c r="BD94" s="110"/>
      <c r="BE94" s="110"/>
      <c r="BF94" s="114"/>
      <c r="BG94" s="114"/>
      <c r="BH94" s="114"/>
      <c r="BI94" s="114"/>
      <c r="BJ94" s="114"/>
      <c r="BK94" s="114"/>
      <c r="BL94" s="114"/>
      <c r="BM94" s="114"/>
      <c r="BN94" s="114"/>
      <c r="BO94" s="114"/>
    </row>
    <row r="95" ht="15.75" hidden="1" customHeight="1">
      <c r="A95" s="106" t="s">
        <v>999</v>
      </c>
      <c r="B95" s="107" t="s">
        <v>1002</v>
      </c>
      <c r="C95" s="108" t="str">
        <f>VLOOKUP(A95,'Main Sheet'!A:AV,48,False)</f>
        <v>Yes</v>
      </c>
      <c r="D95" s="109" t="str">
        <f>VLOOKUP(A95,'Main Sheet'!A:BB,7,0)</f>
        <v>First</v>
      </c>
      <c r="E95" s="109" t="str">
        <f>VLOOKUP(A95,'Main Sheet'!A:BB,12,0)</f>
        <v>Alexander Road HS</v>
      </c>
      <c r="F95" s="116" t="str">
        <f>VLOOKUP(A95,'Main Sheet'!A:BB,17,0)</f>
        <v>Chulumanco</v>
      </c>
      <c r="G95" s="110" t="str">
        <f>VLOOKUP(A95,'Main Sheet'!A:BB,14,0)</f>
        <v>NMB</v>
      </c>
      <c r="H95" s="111" t="s">
        <v>121</v>
      </c>
      <c r="I95" s="111"/>
      <c r="J95" s="111" t="s">
        <v>9070</v>
      </c>
      <c r="K95" s="112"/>
      <c r="L95" s="112"/>
      <c r="M95" s="110"/>
      <c r="N95" s="110"/>
      <c r="O95" s="111" t="s">
        <v>121</v>
      </c>
      <c r="P95" s="111"/>
      <c r="Q95" s="111" t="s">
        <v>9070</v>
      </c>
      <c r="R95" s="112"/>
      <c r="S95" s="112"/>
      <c r="T95" s="112"/>
      <c r="U95" s="110"/>
      <c r="V95" s="109" t="s">
        <v>121</v>
      </c>
      <c r="W95" s="109"/>
      <c r="X95" s="109" t="s">
        <v>9070</v>
      </c>
      <c r="Y95" s="110"/>
      <c r="Z95" s="110"/>
      <c r="AA95" s="110"/>
      <c r="AB95" s="110"/>
      <c r="AC95" s="109" t="s">
        <v>121</v>
      </c>
      <c r="AD95" s="109"/>
      <c r="AE95" s="109" t="s">
        <v>9070</v>
      </c>
      <c r="AF95" s="110"/>
      <c r="AG95" s="110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0"/>
      <c r="AY95" s="110"/>
      <c r="AZ95" s="110"/>
      <c r="BA95" s="110"/>
      <c r="BB95" s="110"/>
      <c r="BC95" s="110"/>
      <c r="BD95" s="110"/>
      <c r="BE95" s="110"/>
      <c r="BF95" s="114"/>
      <c r="BG95" s="114"/>
      <c r="BH95" s="114"/>
      <c r="BI95" s="114"/>
      <c r="BJ95" s="114"/>
      <c r="BK95" s="114"/>
      <c r="BL95" s="114"/>
      <c r="BM95" s="114"/>
      <c r="BN95" s="114"/>
      <c r="BO95" s="114"/>
    </row>
    <row r="96" ht="15.75" hidden="1" customHeight="1">
      <c r="A96" s="106" t="s">
        <v>1011</v>
      </c>
      <c r="B96" s="107" t="s">
        <v>1012</v>
      </c>
      <c r="C96" s="108" t="str">
        <f>VLOOKUP(A96,'Main Sheet'!A:AV,48,False)</f>
        <v>No</v>
      </c>
      <c r="D96" s="109" t="str">
        <f>VLOOKUP(A96,'Main Sheet'!A:BB,7,0)</f>
        <v>First</v>
      </c>
      <c r="E96" s="109" t="str">
        <f>VLOOKUP(A96,'Main Sheet'!A:BB,12,0)</f>
        <v>Rocklands IS</v>
      </c>
      <c r="F96" s="109" t="str">
        <f>VLOOKUP(A96,'Main Sheet'!A:BB,17,0)</f>
        <v>Sive</v>
      </c>
      <c r="G96" s="110" t="str">
        <f>VLOOKUP(A96,'Main Sheet'!A:BB,14,0)</f>
        <v>NMB</v>
      </c>
      <c r="H96" s="111"/>
      <c r="I96" s="111"/>
      <c r="J96" s="111"/>
      <c r="K96" s="112"/>
      <c r="L96" s="112"/>
      <c r="M96" s="110"/>
      <c r="N96" s="110"/>
      <c r="O96" s="133"/>
      <c r="P96" s="133"/>
      <c r="Q96" s="112"/>
      <c r="R96" s="112"/>
      <c r="S96" s="112"/>
      <c r="T96" s="112"/>
      <c r="U96" s="110"/>
      <c r="V96" s="110"/>
      <c r="W96" s="110"/>
      <c r="X96" s="109"/>
      <c r="Y96" s="110"/>
      <c r="Z96" s="110"/>
      <c r="AA96" s="110"/>
      <c r="AB96" s="110"/>
      <c r="AC96" s="110"/>
      <c r="AD96" s="110"/>
      <c r="AE96" s="109"/>
      <c r="AF96" s="110"/>
      <c r="AG96" s="110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4"/>
      <c r="BG96" s="114"/>
      <c r="BH96" s="114"/>
      <c r="BI96" s="114"/>
      <c r="BJ96" s="114"/>
      <c r="BK96" s="114"/>
      <c r="BL96" s="114"/>
      <c r="BM96" s="114"/>
      <c r="BN96" s="114"/>
      <c r="BO96" s="114"/>
    </row>
    <row r="97" ht="15.75" hidden="1" customHeight="1">
      <c r="A97" s="106" t="s">
        <v>1015</v>
      </c>
      <c r="B97" s="107" t="s">
        <v>1018</v>
      </c>
      <c r="C97" s="108" t="str">
        <f>VLOOKUP(A97,'Main Sheet'!A:AV,48,False)</f>
        <v>Yes</v>
      </c>
      <c r="D97" s="109" t="str">
        <f>VLOOKUP(A97,'Main Sheet'!A:BB,7,0)</f>
        <v>First</v>
      </c>
      <c r="E97" s="109" t="str">
        <f>VLOOKUP(A97,'Main Sheet'!A:BB,12,0)</f>
        <v>Soqhayisa SS</v>
      </c>
      <c r="F97" s="109" t="str">
        <f>VLOOKUP(A97,'Main Sheet'!A:BB,17,0)</f>
        <v>Siphosihle</v>
      </c>
      <c r="G97" s="110" t="str">
        <f>VLOOKUP(A97,'Main Sheet'!A:BB,14,0)</f>
        <v>NMB</v>
      </c>
      <c r="H97" s="111" t="s">
        <v>117</v>
      </c>
      <c r="I97" s="111" t="s">
        <v>117</v>
      </c>
      <c r="J97" s="112"/>
      <c r="K97" s="111">
        <v>2.33385843E8</v>
      </c>
      <c r="L97" s="111">
        <v>51701.0</v>
      </c>
      <c r="M97" s="109" t="s">
        <v>9224</v>
      </c>
      <c r="N97" s="110"/>
      <c r="O97" s="111" t="s">
        <v>117</v>
      </c>
      <c r="P97" s="111" t="s">
        <v>117</v>
      </c>
      <c r="Q97" s="112"/>
      <c r="R97" s="111">
        <v>2.26043068E8</v>
      </c>
      <c r="S97" s="111">
        <v>63752.0</v>
      </c>
      <c r="T97" s="111" t="s">
        <v>805</v>
      </c>
      <c r="U97" s="110"/>
      <c r="V97" s="109" t="s">
        <v>117</v>
      </c>
      <c r="W97" s="109" t="s">
        <v>117</v>
      </c>
      <c r="X97" s="110"/>
      <c r="Y97" s="109" t="s">
        <v>9225</v>
      </c>
      <c r="Z97" s="110"/>
      <c r="AA97" s="110"/>
      <c r="AB97" s="109" t="s">
        <v>9226</v>
      </c>
      <c r="AC97" s="109" t="s">
        <v>117</v>
      </c>
      <c r="AD97" s="109" t="s">
        <v>117</v>
      </c>
      <c r="AE97" s="110"/>
      <c r="AF97" s="109">
        <v>2.60433691E8</v>
      </c>
      <c r="AG97" s="109">
        <v>42678.0</v>
      </c>
      <c r="AH97" s="109" t="s">
        <v>181</v>
      </c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10"/>
      <c r="BA97" s="110"/>
      <c r="BB97" s="110"/>
      <c r="BC97" s="110"/>
      <c r="BD97" s="110"/>
      <c r="BE97" s="110"/>
      <c r="BF97" s="114"/>
      <c r="BG97" s="114"/>
      <c r="BH97" s="114"/>
      <c r="BI97" s="114"/>
      <c r="BJ97" s="114"/>
      <c r="BK97" s="114"/>
      <c r="BL97" s="114"/>
      <c r="BM97" s="114"/>
      <c r="BN97" s="114"/>
      <c r="BO97" s="114"/>
    </row>
    <row r="98" ht="15.75" hidden="1" customHeight="1">
      <c r="A98" s="106" t="s">
        <v>658</v>
      </c>
      <c r="B98" s="107" t="s">
        <v>661</v>
      </c>
      <c r="C98" s="108" t="str">
        <f>VLOOKUP(A98,'Main Sheet'!A:AV,48,False)</f>
        <v>Yes</v>
      </c>
      <c r="D98" s="109" t="str">
        <f>VLOOKUP(A98,'Main Sheet'!A:BB,7,0)</f>
        <v>First</v>
      </c>
      <c r="E98" s="109" t="str">
        <f>VLOOKUP(A98,'Main Sheet'!A:BB,12,0)</f>
        <v>VM Kwinana</v>
      </c>
      <c r="F98" s="109" t="str">
        <f>VLOOKUP(A98,'Main Sheet'!A:BB,17,0)</f>
        <v>Sive</v>
      </c>
      <c r="G98" s="110" t="str">
        <f>VLOOKUP(A98,'Main Sheet'!A:BB,14,0)</f>
        <v>Rural</v>
      </c>
      <c r="H98" s="111" t="s">
        <v>117</v>
      </c>
      <c r="I98" s="111" t="s">
        <v>117</v>
      </c>
      <c r="J98" s="112"/>
      <c r="K98" s="111">
        <v>2.3376603E8</v>
      </c>
      <c r="L98" s="111">
        <v>74039.0</v>
      </c>
      <c r="M98" s="109" t="s">
        <v>1154</v>
      </c>
      <c r="N98" s="110"/>
      <c r="O98" s="111" t="s">
        <v>117</v>
      </c>
      <c r="P98" s="111" t="s">
        <v>117</v>
      </c>
      <c r="Q98" s="112"/>
      <c r="R98" s="111">
        <v>2.26099846E8</v>
      </c>
      <c r="S98" s="111">
        <v>36912.0</v>
      </c>
      <c r="T98" s="112"/>
      <c r="U98" s="110"/>
      <c r="V98" s="109" t="s">
        <v>117</v>
      </c>
      <c r="W98" s="109" t="s">
        <v>117</v>
      </c>
      <c r="X98" s="110"/>
      <c r="Y98" s="109" t="s">
        <v>9227</v>
      </c>
      <c r="Z98" s="110"/>
      <c r="AA98" s="110"/>
      <c r="AB98" s="109" t="s">
        <v>4408</v>
      </c>
      <c r="AC98" s="109" t="s">
        <v>117</v>
      </c>
      <c r="AD98" s="109" t="s">
        <v>117</v>
      </c>
      <c r="AE98" s="110"/>
      <c r="AF98" s="109">
        <v>2.60636746E8</v>
      </c>
      <c r="AG98" s="109">
        <v>23235.0</v>
      </c>
      <c r="AH98" s="109" t="s">
        <v>9084</v>
      </c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  <c r="AX98" s="110"/>
      <c r="AY98" s="110"/>
      <c r="AZ98" s="110"/>
      <c r="BA98" s="110"/>
      <c r="BB98" s="110"/>
      <c r="BC98" s="110"/>
      <c r="BD98" s="110"/>
      <c r="BE98" s="110"/>
      <c r="BF98" s="114"/>
      <c r="BG98" s="114"/>
      <c r="BH98" s="114"/>
      <c r="BI98" s="114"/>
      <c r="BJ98" s="114"/>
      <c r="BK98" s="114"/>
      <c r="BL98" s="114"/>
      <c r="BM98" s="114"/>
      <c r="BN98" s="114"/>
      <c r="BO98" s="114"/>
    </row>
    <row r="99" ht="15.75" hidden="1" customHeight="1">
      <c r="A99" s="106" t="s">
        <v>1029</v>
      </c>
      <c r="B99" s="107" t="s">
        <v>1032</v>
      </c>
      <c r="C99" s="108" t="str">
        <f>VLOOKUP(A99,'Main Sheet'!A:AV,48,False)</f>
        <v>Yes</v>
      </c>
      <c r="D99" s="109" t="str">
        <f>VLOOKUP(A99,'Main Sheet'!A:BB,7,0)</f>
        <v>First</v>
      </c>
      <c r="E99" s="109" t="str">
        <f>VLOOKUP(A99,'Main Sheet'!A:BB,12,0)</f>
        <v>Loyiso HS</v>
      </c>
      <c r="F99" s="116" t="str">
        <f>VLOOKUP(A99,'Main Sheet'!A:BB,17,0)</f>
        <v>Sive</v>
      </c>
      <c r="G99" s="110" t="str">
        <f>VLOOKUP(A99,'Main Sheet'!A:BB,14,0)</f>
        <v>NMB</v>
      </c>
      <c r="H99" s="111" t="s">
        <v>9078</v>
      </c>
      <c r="I99" s="111" t="s">
        <v>9078</v>
      </c>
      <c r="J99" s="112"/>
      <c r="K99" s="111" t="s">
        <v>9078</v>
      </c>
      <c r="L99" s="111" t="s">
        <v>9078</v>
      </c>
      <c r="M99" s="109" t="s">
        <v>9079</v>
      </c>
      <c r="N99" s="110"/>
      <c r="O99" s="111" t="s">
        <v>9078</v>
      </c>
      <c r="P99" s="111" t="s">
        <v>9078</v>
      </c>
      <c r="Q99" s="112"/>
      <c r="R99" s="111">
        <v>2.2602642E8</v>
      </c>
      <c r="S99" s="111">
        <v>81823.0</v>
      </c>
      <c r="T99" s="111" t="s">
        <v>9079</v>
      </c>
      <c r="U99" s="110"/>
      <c r="V99" s="109" t="s">
        <v>9078</v>
      </c>
      <c r="W99" s="109" t="s">
        <v>9078</v>
      </c>
      <c r="X99" s="110"/>
      <c r="Y99" s="109" t="s">
        <v>9228</v>
      </c>
      <c r="Z99" s="110"/>
      <c r="AA99" s="110"/>
      <c r="AB99" s="110"/>
      <c r="AC99" s="109" t="s">
        <v>117</v>
      </c>
      <c r="AD99" s="109" t="s">
        <v>117</v>
      </c>
      <c r="AE99" s="110"/>
      <c r="AF99" s="109">
        <v>2.60201138E8</v>
      </c>
      <c r="AG99" s="109">
        <v>36912.0</v>
      </c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  <c r="AX99" s="110"/>
      <c r="AY99" s="110"/>
      <c r="AZ99" s="110"/>
      <c r="BA99" s="110"/>
      <c r="BB99" s="110"/>
      <c r="BC99" s="110"/>
      <c r="BD99" s="110"/>
      <c r="BE99" s="110"/>
      <c r="BF99" s="114"/>
      <c r="BG99" s="114"/>
      <c r="BH99" s="114"/>
      <c r="BI99" s="114"/>
      <c r="BJ99" s="114"/>
      <c r="BK99" s="114"/>
      <c r="BL99" s="114"/>
      <c r="BM99" s="114"/>
      <c r="BN99" s="114"/>
      <c r="BO99" s="114"/>
    </row>
    <row r="100" ht="15.75" hidden="1" customHeight="1">
      <c r="A100" s="106" t="s">
        <v>1040</v>
      </c>
      <c r="B100" s="107" t="s">
        <v>1042</v>
      </c>
      <c r="C100" s="108" t="str">
        <f>VLOOKUP(A100,'Main Sheet'!A:AV,48,False)</f>
        <v>Yes</v>
      </c>
      <c r="D100" s="109" t="str">
        <f>VLOOKUP(A100,'Main Sheet'!A:BB,7,0)</f>
        <v>First</v>
      </c>
      <c r="E100" s="109" t="str">
        <f>VLOOKUP(A100,'Main Sheet'!A:BB,12,0)</f>
        <v>Wongalethu HS</v>
      </c>
      <c r="F100" s="109" t="str">
        <f>VLOOKUP(A100,'Main Sheet'!A:BB,17,0)</f>
        <v>Asemahle</v>
      </c>
      <c r="G100" s="110" t="str">
        <f>VLOOKUP(A100,'Main Sheet'!A:BB,14,0)</f>
        <v>Rural</v>
      </c>
      <c r="H100" s="111" t="s">
        <v>117</v>
      </c>
      <c r="I100" s="111" t="s">
        <v>117</v>
      </c>
      <c r="J100" s="112"/>
      <c r="K100" s="111">
        <v>2.33151346E8</v>
      </c>
      <c r="L100" s="111">
        <v>60521.0</v>
      </c>
      <c r="M100" s="109" t="s">
        <v>9178</v>
      </c>
      <c r="N100" s="110"/>
      <c r="O100" s="111" t="s">
        <v>117</v>
      </c>
      <c r="P100" s="111" t="s">
        <v>117</v>
      </c>
      <c r="Q100" s="112"/>
      <c r="R100" s="111">
        <v>2.26050527E8</v>
      </c>
      <c r="S100" s="111">
        <v>36912.0</v>
      </c>
      <c r="T100" s="112"/>
      <c r="U100" s="110"/>
      <c r="V100" s="109" t="s">
        <v>9078</v>
      </c>
      <c r="W100" s="109" t="s">
        <v>9078</v>
      </c>
      <c r="X100" s="110"/>
      <c r="Y100" s="109" t="s">
        <v>9229</v>
      </c>
      <c r="Z100" s="110"/>
      <c r="AA100" s="110"/>
      <c r="AB100" s="110"/>
      <c r="AC100" s="109" t="s">
        <v>9078</v>
      </c>
      <c r="AD100" s="109" t="s">
        <v>9078</v>
      </c>
      <c r="AE100" s="110"/>
      <c r="AF100" s="109">
        <v>2.60596434E8</v>
      </c>
      <c r="AG100" s="109">
        <v>63729.0</v>
      </c>
      <c r="AH100" s="110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  <c r="AX100" s="110"/>
      <c r="AY100" s="110"/>
      <c r="AZ100" s="110"/>
      <c r="BA100" s="110"/>
      <c r="BB100" s="110"/>
      <c r="BC100" s="110"/>
      <c r="BD100" s="110"/>
      <c r="BE100" s="110"/>
      <c r="BF100" s="114"/>
      <c r="BG100" s="114"/>
      <c r="BH100" s="114"/>
      <c r="BI100" s="114"/>
      <c r="BJ100" s="114"/>
      <c r="BK100" s="114"/>
      <c r="BL100" s="114"/>
      <c r="BM100" s="114"/>
      <c r="BN100" s="114"/>
      <c r="BO100" s="114"/>
    </row>
    <row r="101" ht="15.75" hidden="1" customHeight="1">
      <c r="A101" s="106" t="s">
        <v>1044</v>
      </c>
      <c r="B101" s="107" t="s">
        <v>1047</v>
      </c>
      <c r="C101" s="108" t="str">
        <f>VLOOKUP(A101,'Main Sheet'!A:AV,48,False)</f>
        <v>Yes</v>
      </c>
      <c r="D101" s="109" t="str">
        <f>VLOOKUP(A101,'Main Sheet'!A:BB,7,0)</f>
        <v>First</v>
      </c>
      <c r="E101" s="109" t="str">
        <f>VLOOKUP(A101,'Main Sheet'!A:BB,12,0)</f>
        <v>Cingani HS</v>
      </c>
      <c r="F101" s="109" t="str">
        <f>VLOOKUP(A101,'Main Sheet'!A:BB,17,0)</f>
        <v>Asemahle</v>
      </c>
      <c r="G101" s="110" t="str">
        <f>VLOOKUP(A101,'Main Sheet'!A:BB,14,0)</f>
        <v>NMB</v>
      </c>
      <c r="H101" s="111" t="s">
        <v>9078</v>
      </c>
      <c r="I101" s="111" t="s">
        <v>9078</v>
      </c>
      <c r="J101" s="112"/>
      <c r="K101" s="112"/>
      <c r="L101" s="112"/>
      <c r="M101" s="110"/>
      <c r="N101" s="110"/>
      <c r="O101" s="111" t="s">
        <v>9078</v>
      </c>
      <c r="P101" s="111" t="s">
        <v>9078</v>
      </c>
      <c r="Q101" s="112"/>
      <c r="R101" s="111">
        <v>2.26042328E8</v>
      </c>
      <c r="S101" s="112"/>
      <c r="T101" s="112"/>
      <c r="U101" s="110"/>
      <c r="V101" s="109" t="s">
        <v>121</v>
      </c>
      <c r="W101" s="109"/>
      <c r="X101" s="109" t="s">
        <v>9070</v>
      </c>
      <c r="Y101" s="110"/>
      <c r="Z101" s="110"/>
      <c r="AA101" s="110"/>
      <c r="AB101" s="110"/>
      <c r="AC101" s="109" t="s">
        <v>117</v>
      </c>
      <c r="AD101" s="109" t="s">
        <v>117</v>
      </c>
      <c r="AE101" s="110"/>
      <c r="AF101" s="109">
        <v>2.60540307E8</v>
      </c>
      <c r="AG101" s="109">
        <v>24693.0</v>
      </c>
      <c r="AH101" s="109" t="s">
        <v>9230</v>
      </c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  <c r="AX101" s="110"/>
      <c r="AY101" s="110"/>
      <c r="AZ101" s="110"/>
      <c r="BA101" s="110"/>
      <c r="BB101" s="110"/>
      <c r="BC101" s="110"/>
      <c r="BD101" s="110"/>
      <c r="BE101" s="110"/>
      <c r="BF101" s="114"/>
      <c r="BG101" s="114"/>
      <c r="BH101" s="114"/>
      <c r="BI101" s="114"/>
      <c r="BJ101" s="114"/>
      <c r="BK101" s="114"/>
      <c r="BL101" s="114"/>
      <c r="BM101" s="114"/>
      <c r="BN101" s="114"/>
      <c r="BO101" s="114"/>
    </row>
    <row r="102" ht="15.75" hidden="1" customHeight="1">
      <c r="A102" s="106" t="s">
        <v>1052</v>
      </c>
      <c r="B102" s="107" t="s">
        <v>1054</v>
      </c>
      <c r="C102" s="108" t="str">
        <f>VLOOKUP(A102,'Main Sheet'!A:AV,48,False)</f>
        <v>Yes</v>
      </c>
      <c r="D102" s="109" t="str">
        <f>VLOOKUP(A102,'Main Sheet'!A:BB,7,0)</f>
        <v>First</v>
      </c>
      <c r="E102" s="109" t="str">
        <f>VLOOKUP(A102,'Main Sheet'!A:BB,12,0)</f>
        <v>Soqhayisa SS</v>
      </c>
      <c r="F102" s="109" t="str">
        <f>VLOOKUP(A102,'Main Sheet'!A:BB,17,0)</f>
        <v>Siphosihle</v>
      </c>
      <c r="G102" s="110" t="str">
        <f>VLOOKUP(A102,'Main Sheet'!A:BB,14,0)</f>
        <v>NMB</v>
      </c>
      <c r="H102" s="111" t="s">
        <v>117</v>
      </c>
      <c r="I102" s="111" t="s">
        <v>117</v>
      </c>
      <c r="J102" s="112"/>
      <c r="K102" s="111">
        <v>2.33384022E8</v>
      </c>
      <c r="L102" s="111">
        <v>82459.0</v>
      </c>
      <c r="M102" s="109" t="s">
        <v>124</v>
      </c>
      <c r="N102" s="110"/>
      <c r="O102" s="111" t="s">
        <v>117</v>
      </c>
      <c r="P102" s="111" t="s">
        <v>117</v>
      </c>
      <c r="Q102" s="112"/>
      <c r="R102" s="111">
        <v>2.26025584E8</v>
      </c>
      <c r="S102" s="111">
        <v>63752.0</v>
      </c>
      <c r="T102" s="111" t="s">
        <v>355</v>
      </c>
      <c r="U102" s="110"/>
      <c r="V102" s="109" t="s">
        <v>117</v>
      </c>
      <c r="W102" s="109" t="s">
        <v>117</v>
      </c>
      <c r="X102" s="110"/>
      <c r="Y102" s="109" t="s">
        <v>9231</v>
      </c>
      <c r="Z102" s="110"/>
      <c r="AA102" s="110"/>
      <c r="AB102" s="109" t="s">
        <v>124</v>
      </c>
      <c r="AC102" s="109" t="s">
        <v>117</v>
      </c>
      <c r="AD102" s="109" t="s">
        <v>117</v>
      </c>
      <c r="AE102" s="110"/>
      <c r="AF102" s="109">
        <v>2.60437433E8</v>
      </c>
      <c r="AG102" s="109">
        <v>42678.0</v>
      </c>
      <c r="AH102" s="109" t="s">
        <v>355</v>
      </c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  <c r="AX102" s="110"/>
      <c r="AY102" s="110"/>
      <c r="AZ102" s="110"/>
      <c r="BA102" s="110"/>
      <c r="BB102" s="110"/>
      <c r="BC102" s="110"/>
      <c r="BD102" s="110"/>
      <c r="BE102" s="110"/>
      <c r="BF102" s="114"/>
      <c r="BG102" s="114"/>
      <c r="BH102" s="114"/>
      <c r="BI102" s="114"/>
      <c r="BJ102" s="114"/>
      <c r="BK102" s="114"/>
      <c r="BL102" s="114"/>
      <c r="BM102" s="114"/>
      <c r="BN102" s="114"/>
      <c r="BO102" s="114"/>
    </row>
    <row r="103" ht="15.75" hidden="1" customHeight="1">
      <c r="A103" s="106" t="s">
        <v>1061</v>
      </c>
      <c r="B103" s="107" t="s">
        <v>1063</v>
      </c>
      <c r="C103" s="108" t="str">
        <f>VLOOKUP(A103,'Main Sheet'!A:AV,48,False)</f>
        <v>No</v>
      </c>
      <c r="D103" s="109" t="str">
        <f>VLOOKUP(A103,'Main Sheet'!A:BB,7,0)</f>
        <v>First</v>
      </c>
      <c r="E103" s="109" t="str">
        <f>VLOOKUP(A103,'Main Sheet'!A:BB,12,0)</f>
        <v>Walmer HS</v>
      </c>
      <c r="F103" s="109" t="str">
        <f>VLOOKUP(A103,'Main Sheet'!A:BB,17,0)</f>
        <v>Sive</v>
      </c>
      <c r="G103" s="110" t="str">
        <f>VLOOKUP(A103,'Main Sheet'!A:BB,14,0)</f>
        <v>NMB</v>
      </c>
      <c r="H103" s="111"/>
      <c r="I103" s="111"/>
      <c r="J103" s="111"/>
      <c r="K103" s="112"/>
      <c r="L103" s="112"/>
      <c r="M103" s="110"/>
      <c r="N103" s="110"/>
      <c r="O103" s="111"/>
      <c r="P103" s="111"/>
      <c r="Q103" s="111"/>
      <c r="R103" s="112"/>
      <c r="S103" s="112"/>
      <c r="T103" s="112"/>
      <c r="U103" s="110"/>
      <c r="V103" s="110"/>
      <c r="W103" s="110"/>
      <c r="X103" s="110"/>
      <c r="Y103" s="110"/>
      <c r="Z103" s="110"/>
      <c r="AA103" s="110"/>
      <c r="AB103" s="110"/>
      <c r="AC103" s="110"/>
      <c r="AD103" s="110"/>
      <c r="AE103" s="110"/>
      <c r="AF103" s="110"/>
      <c r="AG103" s="110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  <c r="AX103" s="110"/>
      <c r="AY103" s="110"/>
      <c r="AZ103" s="110"/>
      <c r="BA103" s="110"/>
      <c r="BB103" s="110"/>
      <c r="BC103" s="110"/>
      <c r="BD103" s="110"/>
      <c r="BE103" s="110"/>
      <c r="BF103" s="114"/>
      <c r="BG103" s="114"/>
      <c r="BH103" s="114"/>
      <c r="BI103" s="114"/>
      <c r="BJ103" s="114"/>
      <c r="BK103" s="114"/>
      <c r="BL103" s="114"/>
      <c r="BM103" s="114"/>
      <c r="BN103" s="114"/>
      <c r="BO103" s="114"/>
    </row>
    <row r="104" ht="15.75" hidden="1" customHeight="1">
      <c r="A104" s="106" t="s">
        <v>1070</v>
      </c>
      <c r="B104" s="107" t="s">
        <v>1072</v>
      </c>
      <c r="C104" s="108" t="str">
        <f>VLOOKUP(A104,'Main Sheet'!A:AV,48,False)</f>
        <v>Yes</v>
      </c>
      <c r="D104" s="109" t="str">
        <f>VLOOKUP(A104,'Main Sheet'!A:BB,7,0)</f>
        <v>First</v>
      </c>
      <c r="E104" s="109" t="str">
        <f>VLOOKUP(A104,'Main Sheet'!A:BB,12,0)</f>
        <v>Ndzondelelo HS</v>
      </c>
      <c r="F104" s="116" t="str">
        <f>VLOOKUP(A104,'Main Sheet'!A:BB,17,0)</f>
        <v>Chulumanco</v>
      </c>
      <c r="G104" s="110" t="str">
        <f>VLOOKUP(A104,'Main Sheet'!A:BB,14,0)</f>
        <v>NMB</v>
      </c>
      <c r="H104" s="111" t="s">
        <v>117</v>
      </c>
      <c r="I104" s="111" t="s">
        <v>117</v>
      </c>
      <c r="J104" s="112"/>
      <c r="K104" s="111">
        <v>2.33355103E8</v>
      </c>
      <c r="L104" s="111">
        <v>28903.0</v>
      </c>
      <c r="M104" s="109" t="s">
        <v>9178</v>
      </c>
      <c r="N104" s="110"/>
      <c r="O104" s="111" t="s">
        <v>117</v>
      </c>
      <c r="P104" s="111" t="s">
        <v>117</v>
      </c>
      <c r="Q104" s="112"/>
      <c r="R104" s="111">
        <v>2.26068957E8</v>
      </c>
      <c r="S104" s="111">
        <v>36912.0</v>
      </c>
      <c r="T104" s="112"/>
      <c r="U104" s="110"/>
      <c r="V104" s="109" t="s">
        <v>117</v>
      </c>
      <c r="W104" s="109" t="s">
        <v>117</v>
      </c>
      <c r="X104" s="110"/>
      <c r="Y104" s="109" t="s">
        <v>9232</v>
      </c>
      <c r="Z104" s="110"/>
      <c r="AA104" s="110"/>
      <c r="AB104" s="109" t="s">
        <v>9119</v>
      </c>
      <c r="AC104" s="109" t="s">
        <v>117</v>
      </c>
      <c r="AD104" s="109" t="s">
        <v>117</v>
      </c>
      <c r="AE104" s="110"/>
      <c r="AF104" s="109">
        <v>2.60455636E8</v>
      </c>
      <c r="AG104" s="109">
        <v>23235.0</v>
      </c>
      <c r="AH104" s="109" t="s">
        <v>9233</v>
      </c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  <c r="AX104" s="110"/>
      <c r="AY104" s="110"/>
      <c r="AZ104" s="110"/>
      <c r="BA104" s="110"/>
      <c r="BB104" s="110"/>
      <c r="BC104" s="110"/>
      <c r="BD104" s="110"/>
      <c r="BE104" s="110"/>
      <c r="BF104" s="114"/>
      <c r="BG104" s="114"/>
      <c r="BH104" s="114"/>
      <c r="BI104" s="114"/>
      <c r="BJ104" s="114"/>
      <c r="BK104" s="114"/>
      <c r="BL104" s="114"/>
      <c r="BM104" s="114"/>
      <c r="BN104" s="114"/>
      <c r="BO104" s="114"/>
    </row>
    <row r="105" ht="15.75" hidden="1" customHeight="1">
      <c r="A105" s="106" t="s">
        <v>1076</v>
      </c>
      <c r="B105" s="107" t="s">
        <v>1078</v>
      </c>
      <c r="C105" s="108" t="str">
        <f>VLOOKUP(A105,'Main Sheet'!A:AV,48,False)</f>
        <v>Yes</v>
      </c>
      <c r="D105" s="109" t="str">
        <f>VLOOKUP(A105,'Main Sheet'!A:BB,7,0)</f>
        <v>First</v>
      </c>
      <c r="E105" s="109" t="str">
        <f>VLOOKUP(A105,'Main Sheet'!A:BB,12,0)</f>
        <v>Wongalethu HS</v>
      </c>
      <c r="F105" s="109" t="str">
        <f>VLOOKUP(A105,'Main Sheet'!A:BB,17,0)</f>
        <v>Asemahle</v>
      </c>
      <c r="G105" s="110" t="str">
        <f>VLOOKUP(A105,'Main Sheet'!A:BB,14,0)</f>
        <v>Rural</v>
      </c>
      <c r="H105" s="111" t="s">
        <v>9078</v>
      </c>
      <c r="I105" s="111" t="s">
        <v>9078</v>
      </c>
      <c r="J105" s="112"/>
      <c r="K105" s="111">
        <v>2.33111654E8</v>
      </c>
      <c r="L105" s="111">
        <v>29691.0</v>
      </c>
      <c r="M105" s="109" t="s">
        <v>9234</v>
      </c>
      <c r="N105" s="110"/>
      <c r="O105" s="111" t="s">
        <v>117</v>
      </c>
      <c r="P105" s="111" t="s">
        <v>117</v>
      </c>
      <c r="Q105" s="112"/>
      <c r="R105" s="111">
        <v>2.26050409E8</v>
      </c>
      <c r="S105" s="111">
        <v>36912.0</v>
      </c>
      <c r="T105" s="112"/>
      <c r="U105" s="110"/>
      <c r="V105" s="109" t="s">
        <v>9078</v>
      </c>
      <c r="W105" s="109" t="s">
        <v>9078</v>
      </c>
      <c r="X105" s="110"/>
      <c r="Y105" s="109" t="s">
        <v>9235</v>
      </c>
      <c r="Z105" s="110"/>
      <c r="AA105" s="110"/>
      <c r="AB105" s="110"/>
      <c r="AC105" s="109" t="s">
        <v>117</v>
      </c>
      <c r="AD105" s="109" t="s">
        <v>117</v>
      </c>
      <c r="AE105" s="110"/>
      <c r="AF105" s="109">
        <v>2.60636053E8</v>
      </c>
      <c r="AG105" s="109">
        <v>24693.0</v>
      </c>
      <c r="AH105" s="109" t="s">
        <v>9236</v>
      </c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  <c r="AX105" s="110"/>
      <c r="AY105" s="110"/>
      <c r="AZ105" s="110"/>
      <c r="BA105" s="110"/>
      <c r="BB105" s="110"/>
      <c r="BC105" s="110"/>
      <c r="BD105" s="110"/>
      <c r="BE105" s="110"/>
      <c r="BF105" s="114"/>
      <c r="BG105" s="114"/>
      <c r="BH105" s="114"/>
      <c r="BI105" s="114"/>
      <c r="BJ105" s="114"/>
      <c r="BK105" s="114"/>
      <c r="BL105" s="114"/>
      <c r="BM105" s="114"/>
      <c r="BN105" s="114"/>
      <c r="BO105" s="114"/>
    </row>
    <row r="106" ht="15.75" hidden="1" customHeight="1">
      <c r="A106" s="106" t="s">
        <v>1080</v>
      </c>
      <c r="B106" s="107" t="s">
        <v>1083</v>
      </c>
      <c r="C106" s="108" t="str">
        <f>VLOOKUP(A106,'Main Sheet'!A:AV,48,False)</f>
        <v>No</v>
      </c>
      <c r="D106" s="109" t="str">
        <f>VLOOKUP(A106,'Main Sheet'!A:BB,7,0)</f>
        <v>First</v>
      </c>
      <c r="E106" s="109" t="str">
        <f>VLOOKUP(A106,'Main Sheet'!A:BB,12,0)</f>
        <v>Moses Mabida HS</v>
      </c>
      <c r="F106" s="109" t="str">
        <f>VLOOKUP(A106,'Main Sheet'!A:BB,17,0)</f>
        <v>Sive</v>
      </c>
      <c r="G106" s="110" t="str">
        <f>VLOOKUP(A106,'Main Sheet'!A:BB,14,0)</f>
        <v>Rural</v>
      </c>
      <c r="H106" s="111"/>
      <c r="I106" s="111"/>
      <c r="J106" s="111"/>
      <c r="K106" s="112"/>
      <c r="L106" s="112"/>
      <c r="M106" s="110"/>
      <c r="N106" s="110"/>
      <c r="O106" s="133"/>
      <c r="P106" s="133"/>
      <c r="Q106" s="112"/>
      <c r="R106" s="112"/>
      <c r="S106" s="112"/>
      <c r="T106" s="112"/>
      <c r="U106" s="110"/>
      <c r="V106" s="110"/>
      <c r="W106" s="110"/>
      <c r="X106" s="109"/>
      <c r="Y106" s="110"/>
      <c r="Z106" s="110"/>
      <c r="AA106" s="110"/>
      <c r="AB106" s="110"/>
      <c r="AC106" s="110"/>
      <c r="AD106" s="110"/>
      <c r="AE106" s="109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4"/>
      <c r="BG106" s="114"/>
      <c r="BH106" s="114"/>
      <c r="BI106" s="114"/>
      <c r="BJ106" s="114"/>
      <c r="BK106" s="114"/>
      <c r="BL106" s="114"/>
      <c r="BM106" s="114"/>
      <c r="BN106" s="114"/>
      <c r="BO106" s="114"/>
    </row>
    <row r="107" ht="15.75" hidden="1" customHeight="1">
      <c r="A107" s="106" t="s">
        <v>1086</v>
      </c>
      <c r="B107" s="107" t="s">
        <v>1089</v>
      </c>
      <c r="C107" s="108" t="str">
        <f>VLOOKUP(A107,'Main Sheet'!A:AV,48,False)</f>
        <v>Yes</v>
      </c>
      <c r="D107" s="109" t="str">
        <f>VLOOKUP(A107,'Main Sheet'!A:BB,7,0)</f>
        <v>First</v>
      </c>
      <c r="E107" s="109" t="str">
        <f>VLOOKUP(A107,'Main Sheet'!A:BB,12,0)</f>
        <v>Douglas Mpopa SS</v>
      </c>
      <c r="F107" s="109" t="str">
        <f>VLOOKUP(A107,'Main Sheet'!A:BB,17,0)</f>
        <v>Asemahle</v>
      </c>
      <c r="G107" s="110" t="str">
        <f>VLOOKUP(A107,'Main Sheet'!A:BB,14,0)</f>
        <v>NMB</v>
      </c>
      <c r="H107" s="111" t="s">
        <v>9078</v>
      </c>
      <c r="I107" s="111" t="s">
        <v>9078</v>
      </c>
      <c r="J107" s="112"/>
      <c r="K107" s="111">
        <v>2.33036539E8</v>
      </c>
      <c r="L107" s="111">
        <v>62765.0</v>
      </c>
      <c r="M107" s="109" t="s">
        <v>1094</v>
      </c>
      <c r="N107" s="110"/>
      <c r="O107" s="111" t="s">
        <v>117</v>
      </c>
      <c r="P107" s="111" t="s">
        <v>117</v>
      </c>
      <c r="Q107" s="112"/>
      <c r="R107" s="111">
        <v>2.2604249E8</v>
      </c>
      <c r="S107" s="111">
        <v>20251.0</v>
      </c>
      <c r="T107" s="111" t="s">
        <v>9237</v>
      </c>
      <c r="U107" s="110"/>
      <c r="V107" s="109" t="s">
        <v>117</v>
      </c>
      <c r="W107" s="109" t="s">
        <v>117</v>
      </c>
      <c r="X107" s="110"/>
      <c r="Y107" s="109" t="s">
        <v>9238</v>
      </c>
      <c r="Z107" s="110"/>
      <c r="AA107" s="109" t="s">
        <v>1094</v>
      </c>
      <c r="AB107" s="110"/>
      <c r="AC107" s="109" t="s">
        <v>117</v>
      </c>
      <c r="AD107" s="109"/>
      <c r="AE107" s="110"/>
      <c r="AF107" s="109">
        <v>2.6061542E8</v>
      </c>
      <c r="AG107" s="109">
        <v>24693.0</v>
      </c>
      <c r="AH107" s="109" t="s">
        <v>9239</v>
      </c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  <c r="AX107" s="110"/>
      <c r="AY107" s="110"/>
      <c r="AZ107" s="110"/>
      <c r="BA107" s="110"/>
      <c r="BB107" s="110"/>
      <c r="BC107" s="110"/>
      <c r="BD107" s="110"/>
      <c r="BE107" s="110"/>
      <c r="BF107" s="114"/>
      <c r="BG107" s="114"/>
      <c r="BH107" s="114"/>
      <c r="BI107" s="114"/>
      <c r="BJ107" s="114"/>
      <c r="BK107" s="114"/>
      <c r="BL107" s="114"/>
      <c r="BM107" s="114"/>
      <c r="BN107" s="114"/>
      <c r="BO107" s="114"/>
    </row>
    <row r="108" ht="15.75" hidden="1" customHeight="1">
      <c r="A108" s="106" t="s">
        <v>1095</v>
      </c>
      <c r="B108" s="107" t="s">
        <v>1097</v>
      </c>
      <c r="C108" s="108" t="str">
        <f>VLOOKUP(A108,'Main Sheet'!A:AV,48,False)</f>
        <v>No</v>
      </c>
      <c r="D108" s="109" t="str">
        <f>VLOOKUP(A108,'Main Sheet'!A:BB,7,0)</f>
        <v>First</v>
      </c>
      <c r="E108" s="109" t="str">
        <f>VLOOKUP(A108,'Main Sheet'!A:BB,12,0)</f>
        <v>Samkelwe SS</v>
      </c>
      <c r="F108" s="109" t="str">
        <f>VLOOKUP(A108,'Main Sheet'!A:BB,17,0)</f>
        <v>Sive</v>
      </c>
      <c r="G108" s="110" t="str">
        <f>VLOOKUP(A108,'Main Sheet'!A:BB,14,0)</f>
        <v>Rural</v>
      </c>
      <c r="H108" s="112"/>
      <c r="I108" s="112"/>
      <c r="J108" s="112"/>
      <c r="K108" s="112"/>
      <c r="L108" s="112"/>
      <c r="M108" s="110"/>
      <c r="N108" s="110"/>
      <c r="O108" s="133"/>
      <c r="P108" s="133"/>
      <c r="Q108" s="112"/>
      <c r="R108" s="112"/>
      <c r="S108" s="112"/>
      <c r="T108" s="112"/>
      <c r="U108" s="110"/>
      <c r="V108" s="110"/>
      <c r="W108" s="110"/>
      <c r="X108" s="109"/>
      <c r="Y108" s="110"/>
      <c r="Z108" s="110"/>
      <c r="AA108" s="110"/>
      <c r="AB108" s="110"/>
      <c r="AC108" s="110"/>
      <c r="AD108" s="110"/>
      <c r="AE108" s="109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  <c r="AX108" s="110"/>
      <c r="AY108" s="110"/>
      <c r="AZ108" s="110"/>
      <c r="BA108" s="110"/>
      <c r="BB108" s="110"/>
      <c r="BC108" s="110"/>
      <c r="BD108" s="110"/>
      <c r="BE108" s="110"/>
      <c r="BF108" s="114"/>
      <c r="BG108" s="114"/>
      <c r="BH108" s="114"/>
      <c r="BI108" s="114"/>
      <c r="BJ108" s="114"/>
      <c r="BK108" s="114"/>
      <c r="BL108" s="114"/>
      <c r="BM108" s="114"/>
      <c r="BN108" s="114"/>
      <c r="BO108" s="114"/>
    </row>
    <row r="109" hidden="1">
      <c r="A109" s="106" t="s">
        <v>1103</v>
      </c>
      <c r="B109" s="107" t="s">
        <v>1105</v>
      </c>
      <c r="C109" s="108" t="str">
        <f>VLOOKUP(A109,'Main Sheet'!A:AV,48,False)</f>
        <v>Yes</v>
      </c>
      <c r="D109" s="109" t="str">
        <f>VLOOKUP(A109,'Main Sheet'!A:BB,7,0)</f>
        <v>First</v>
      </c>
      <c r="E109" s="109" t="str">
        <f>VLOOKUP(A109,'Main Sheet'!A:BB,12,0)</f>
        <v>Cowan HS</v>
      </c>
      <c r="F109" s="116" t="str">
        <f>VLOOKUP(A109,'Main Sheet'!A:BB,17,0)</f>
        <v>Chulumanco</v>
      </c>
      <c r="G109" s="110" t="str">
        <f>VLOOKUP(A109,'Main Sheet'!A:BB,14,0)</f>
        <v>NMB</v>
      </c>
      <c r="H109" s="111" t="s">
        <v>9078</v>
      </c>
      <c r="I109" s="111" t="s">
        <v>9078</v>
      </c>
      <c r="J109" s="112"/>
      <c r="K109" s="111">
        <v>2.3318765E8</v>
      </c>
      <c r="L109" s="120">
        <v>87869.0</v>
      </c>
      <c r="M109" s="121" t="s">
        <v>9240</v>
      </c>
      <c r="N109" s="110"/>
      <c r="O109" s="111" t="s">
        <v>9078</v>
      </c>
      <c r="P109" s="111" t="s">
        <v>9078</v>
      </c>
      <c r="Q109" s="112"/>
      <c r="R109" s="111">
        <v>2.2605861E8</v>
      </c>
      <c r="S109" s="107"/>
      <c r="T109" s="111"/>
      <c r="U109" s="110"/>
      <c r="V109" s="109" t="s">
        <v>117</v>
      </c>
      <c r="W109" s="109" t="s">
        <v>117</v>
      </c>
      <c r="X109" s="110"/>
      <c r="Y109" s="109" t="s">
        <v>9241</v>
      </c>
      <c r="Z109" s="109" t="s">
        <v>9241</v>
      </c>
      <c r="AA109" s="110"/>
      <c r="AB109" s="109" t="s">
        <v>124</v>
      </c>
      <c r="AC109" s="109" t="s">
        <v>117</v>
      </c>
      <c r="AD109" s="109" t="s">
        <v>117</v>
      </c>
      <c r="AE109" s="110"/>
      <c r="AF109" s="109">
        <v>2.60679372E8</v>
      </c>
      <c r="AG109" s="109">
        <v>23235.0</v>
      </c>
      <c r="AH109" s="109" t="s">
        <v>9242</v>
      </c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10"/>
      <c r="BA109" s="110"/>
      <c r="BB109" s="110"/>
      <c r="BC109" s="110"/>
      <c r="BD109" s="110"/>
      <c r="BE109" s="110"/>
      <c r="BF109" s="114"/>
      <c r="BG109" s="114"/>
      <c r="BH109" s="114"/>
      <c r="BI109" s="114"/>
      <c r="BJ109" s="114"/>
      <c r="BK109" s="114"/>
      <c r="BL109" s="114"/>
      <c r="BM109" s="114"/>
      <c r="BN109" s="114"/>
      <c r="BO109" s="114"/>
    </row>
    <row r="110" ht="15.75" hidden="1" customHeight="1">
      <c r="A110" s="106" t="s">
        <v>1107</v>
      </c>
      <c r="B110" s="107" t="s">
        <v>1110</v>
      </c>
      <c r="C110" s="108" t="str">
        <f>VLOOKUP(A110,'Main Sheet'!A:AV,48,False)</f>
        <v>Yes</v>
      </c>
      <c r="D110" s="109" t="str">
        <f>VLOOKUP(A110,'Main Sheet'!A:BB,7,0)</f>
        <v>First</v>
      </c>
      <c r="E110" s="109" t="str">
        <f>VLOOKUP(A110,'Main Sheet'!A:BB,12,0)</f>
        <v>EZ Khabane HS</v>
      </c>
      <c r="F110" s="109" t="str">
        <f>VLOOKUP(A110,'Main Sheet'!A:BB,17,0)</f>
        <v>Asemahle</v>
      </c>
      <c r="G110" s="110" t="str">
        <f>VLOOKUP(A110,'Main Sheet'!A:BB,14,0)</f>
        <v>NMB</v>
      </c>
      <c r="H110" s="111" t="s">
        <v>121</v>
      </c>
      <c r="I110" s="111"/>
      <c r="J110" s="111" t="s">
        <v>9070</v>
      </c>
      <c r="K110" s="112"/>
      <c r="L110" s="112"/>
      <c r="M110" s="110"/>
      <c r="N110" s="110"/>
      <c r="O110" s="111" t="s">
        <v>9078</v>
      </c>
      <c r="P110" s="111" t="s">
        <v>9078</v>
      </c>
      <c r="Q110" s="111"/>
      <c r="R110" s="111">
        <v>2.26068156E8</v>
      </c>
      <c r="S110" s="111">
        <v>73289.0</v>
      </c>
      <c r="T110" s="111" t="s">
        <v>2986</v>
      </c>
      <c r="U110" s="110"/>
      <c r="V110" s="109" t="s">
        <v>117</v>
      </c>
      <c r="W110" s="109" t="s">
        <v>117</v>
      </c>
      <c r="X110" s="110"/>
      <c r="Y110" s="109" t="s">
        <v>9243</v>
      </c>
      <c r="Z110" s="110"/>
      <c r="AA110" s="110"/>
      <c r="AB110" s="109" t="s">
        <v>9244</v>
      </c>
      <c r="AC110" s="109" t="s">
        <v>9078</v>
      </c>
      <c r="AD110" s="109" t="s">
        <v>9078</v>
      </c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10"/>
      <c r="AU110" s="110"/>
      <c r="AV110" s="110"/>
      <c r="AW110" s="110"/>
      <c r="AX110" s="110"/>
      <c r="AY110" s="110"/>
      <c r="AZ110" s="110"/>
      <c r="BA110" s="110"/>
      <c r="BB110" s="110"/>
      <c r="BC110" s="110"/>
      <c r="BD110" s="110"/>
      <c r="BE110" s="110"/>
      <c r="BF110" s="114"/>
      <c r="BG110" s="114"/>
      <c r="BH110" s="114"/>
      <c r="BI110" s="114"/>
      <c r="BJ110" s="114"/>
      <c r="BK110" s="114"/>
      <c r="BL110" s="114"/>
      <c r="BM110" s="114"/>
      <c r="BN110" s="114"/>
      <c r="BO110" s="114"/>
    </row>
    <row r="111" ht="15.75" hidden="1" customHeight="1">
      <c r="A111" s="106" t="s">
        <v>1116</v>
      </c>
      <c r="B111" s="107" t="s">
        <v>1119</v>
      </c>
      <c r="C111" s="108" t="str">
        <f>VLOOKUP(A111,'Main Sheet'!A:AV,48,False)</f>
        <v>No</v>
      </c>
      <c r="D111" s="109" t="str">
        <f>VLOOKUP(A111,'Main Sheet'!A:BB,7,0)</f>
        <v>First</v>
      </c>
      <c r="E111" s="109" t="str">
        <f>VLOOKUP(A111,'Main Sheet'!A:BB,12,0)</f>
        <v>Douglas Mpopa SS</v>
      </c>
      <c r="F111" s="109" t="str">
        <f>VLOOKUP(A111,'Main Sheet'!A:BB,17,0)</f>
        <v>Asemahle</v>
      </c>
      <c r="G111" s="110" t="str">
        <f>VLOOKUP(A111,'Main Sheet'!A:BB,14,0)</f>
        <v>NMB</v>
      </c>
      <c r="H111" s="111"/>
      <c r="I111" s="111"/>
      <c r="J111" s="111"/>
      <c r="K111" s="112"/>
      <c r="L111" s="112"/>
      <c r="M111" s="110"/>
      <c r="N111" s="110"/>
      <c r="O111" s="111"/>
      <c r="P111" s="111"/>
      <c r="Q111" s="111"/>
      <c r="R111" s="112"/>
      <c r="S111" s="112"/>
      <c r="T111" s="112"/>
      <c r="U111" s="110"/>
      <c r="V111" s="109"/>
      <c r="W111" s="109"/>
      <c r="X111" s="109"/>
      <c r="Y111" s="110"/>
      <c r="Z111" s="110"/>
      <c r="AA111" s="110"/>
      <c r="AB111" s="110"/>
      <c r="AC111" s="110"/>
      <c r="AD111" s="110"/>
      <c r="AE111" s="109" t="s">
        <v>9245</v>
      </c>
      <c r="AF111" s="110"/>
      <c r="AG111" s="110"/>
      <c r="AH111" s="110"/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10"/>
      <c r="BA111" s="110"/>
      <c r="BB111" s="110"/>
      <c r="BC111" s="110"/>
      <c r="BD111" s="110"/>
      <c r="BE111" s="110"/>
      <c r="BF111" s="114"/>
      <c r="BG111" s="114"/>
      <c r="BH111" s="114"/>
      <c r="BI111" s="114"/>
      <c r="BJ111" s="114"/>
      <c r="BK111" s="114"/>
      <c r="BL111" s="114"/>
      <c r="BM111" s="114"/>
      <c r="BN111" s="114"/>
      <c r="BO111" s="114"/>
    </row>
    <row r="112" ht="15.75" hidden="1" customHeight="1">
      <c r="A112" s="106" t="s">
        <v>1122</v>
      </c>
      <c r="B112" s="107" t="s">
        <v>1125</v>
      </c>
      <c r="C112" s="108" t="str">
        <f>VLOOKUP(A112,'Main Sheet'!A:AV,48,False)</f>
        <v>Yes</v>
      </c>
      <c r="D112" s="109" t="str">
        <f>VLOOKUP(A112,'Main Sheet'!A:BB,7,0)</f>
        <v>First</v>
      </c>
      <c r="E112" s="109" t="str">
        <f>VLOOKUP(A112,'Main Sheet'!A:BB,12,0)</f>
        <v>Mfesane SS</v>
      </c>
      <c r="F112" s="109" t="str">
        <f>VLOOKUP(A112,'Main Sheet'!A:BB,17,0)</f>
        <v>Asemahle</v>
      </c>
      <c r="G112" s="110" t="str">
        <f>VLOOKUP(A112,'Main Sheet'!A:BB,14,0)</f>
        <v>NMB</v>
      </c>
      <c r="H112" s="111" t="s">
        <v>117</v>
      </c>
      <c r="I112" s="111" t="s">
        <v>117</v>
      </c>
      <c r="J112" s="112"/>
      <c r="K112" s="111">
        <v>2.33433708E8</v>
      </c>
      <c r="L112" s="111">
        <v>60391.0</v>
      </c>
      <c r="M112" s="109" t="s">
        <v>9246</v>
      </c>
      <c r="N112" s="110"/>
      <c r="O112" s="111" t="s">
        <v>117</v>
      </c>
      <c r="P112" s="111" t="s">
        <v>117</v>
      </c>
      <c r="Q112" s="112"/>
      <c r="R112" s="111">
        <v>2.26056866E8</v>
      </c>
      <c r="S112" s="111">
        <v>20251.0</v>
      </c>
      <c r="T112" s="111" t="s">
        <v>1900</v>
      </c>
      <c r="U112" s="110"/>
      <c r="V112" s="109" t="s">
        <v>117</v>
      </c>
      <c r="W112" s="109" t="s">
        <v>117</v>
      </c>
      <c r="X112" s="110"/>
      <c r="Y112" s="109" t="s">
        <v>9247</v>
      </c>
      <c r="Z112" s="110"/>
      <c r="AA112" s="110"/>
      <c r="AB112" s="109" t="s">
        <v>9248</v>
      </c>
      <c r="AC112" s="109" t="s">
        <v>117</v>
      </c>
      <c r="AD112" s="109" t="s">
        <v>117</v>
      </c>
      <c r="AE112" s="110"/>
      <c r="AF112" s="109">
        <v>2.60538698E8</v>
      </c>
      <c r="AG112" s="109">
        <v>24693.0</v>
      </c>
      <c r="AH112" s="109" t="s">
        <v>9147</v>
      </c>
      <c r="AI112" s="110"/>
      <c r="AJ112" s="110"/>
      <c r="AK112" s="110"/>
      <c r="AL112" s="110"/>
      <c r="AM112" s="110"/>
      <c r="AN112" s="110"/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10"/>
      <c r="BA112" s="110"/>
      <c r="BB112" s="110"/>
      <c r="BC112" s="110"/>
      <c r="BD112" s="110"/>
      <c r="BE112" s="110"/>
      <c r="BF112" s="114"/>
      <c r="BG112" s="114"/>
      <c r="BH112" s="114"/>
      <c r="BI112" s="114"/>
      <c r="BJ112" s="114"/>
      <c r="BK112" s="114"/>
      <c r="BL112" s="114"/>
      <c r="BM112" s="114"/>
      <c r="BN112" s="114"/>
      <c r="BO112" s="114"/>
    </row>
    <row r="113" ht="15.75" hidden="1" customHeight="1">
      <c r="A113" s="106" t="s">
        <v>1133</v>
      </c>
      <c r="B113" s="107" t="s">
        <v>1136</v>
      </c>
      <c r="C113" s="108" t="str">
        <f>VLOOKUP(A113,'Main Sheet'!A:AV,48,False)</f>
        <v>Yes</v>
      </c>
      <c r="D113" s="109" t="str">
        <f>VLOOKUP(A113,'Main Sheet'!A:BB,7,0)</f>
        <v>First</v>
      </c>
      <c r="E113" s="109" t="str">
        <f>VLOOKUP(A113,'Main Sheet'!A:BB,12,0)</f>
        <v>Motherwell HS</v>
      </c>
      <c r="F113" s="109" t="str">
        <f>VLOOKUP(A113,'Main Sheet'!A:BB,17,0)</f>
        <v>Sive</v>
      </c>
      <c r="G113" s="110" t="str">
        <f>VLOOKUP(A113,'Main Sheet'!A:BB,14,0)</f>
        <v>NMB</v>
      </c>
      <c r="H113" s="111" t="s">
        <v>9078</v>
      </c>
      <c r="I113" s="111" t="s">
        <v>9078</v>
      </c>
      <c r="J113" s="112"/>
      <c r="K113" s="111" t="s">
        <v>9078</v>
      </c>
      <c r="L113" s="111" t="s">
        <v>9078</v>
      </c>
      <c r="M113" s="109" t="s">
        <v>9079</v>
      </c>
      <c r="N113" s="110"/>
      <c r="O113" s="111" t="s">
        <v>121</v>
      </c>
      <c r="P113" s="111" t="s">
        <v>121</v>
      </c>
      <c r="Q113" s="111" t="s">
        <v>9070</v>
      </c>
      <c r="R113" s="111" t="s">
        <v>9071</v>
      </c>
      <c r="S113" s="111" t="s">
        <v>9071</v>
      </c>
      <c r="T113" s="111" t="s">
        <v>9071</v>
      </c>
      <c r="U113" s="110"/>
      <c r="V113" s="109" t="s">
        <v>117</v>
      </c>
      <c r="W113" s="109" t="s">
        <v>117</v>
      </c>
      <c r="X113" s="110"/>
      <c r="Y113" s="109" t="s">
        <v>9249</v>
      </c>
      <c r="Z113" s="110"/>
      <c r="AA113" s="110"/>
      <c r="AB113" s="110"/>
      <c r="AC113" s="109" t="s">
        <v>117</v>
      </c>
      <c r="AD113" s="109" t="s">
        <v>117</v>
      </c>
      <c r="AE113" s="110"/>
      <c r="AF113" s="109">
        <v>2.60434256E8</v>
      </c>
      <c r="AG113" s="109">
        <v>36912.0</v>
      </c>
      <c r="AH113" s="109" t="s">
        <v>237</v>
      </c>
      <c r="AI113" s="110"/>
      <c r="AJ113" s="109" t="s">
        <v>9078</v>
      </c>
      <c r="AK113" s="109" t="s">
        <v>9078</v>
      </c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10"/>
      <c r="BA113" s="110"/>
      <c r="BB113" s="110"/>
      <c r="BC113" s="110"/>
      <c r="BD113" s="110"/>
      <c r="BE113" s="110"/>
      <c r="BF113" s="114"/>
      <c r="BG113" s="114"/>
      <c r="BH113" s="114"/>
      <c r="BI113" s="114"/>
      <c r="BJ113" s="114"/>
      <c r="BK113" s="114"/>
      <c r="BL113" s="114"/>
      <c r="BM113" s="114"/>
      <c r="BN113" s="114"/>
      <c r="BO113" s="114"/>
    </row>
    <row r="114" ht="15.75" hidden="1" customHeight="1">
      <c r="A114" s="106" t="s">
        <v>1144</v>
      </c>
      <c r="B114" s="107" t="s">
        <v>1147</v>
      </c>
      <c r="C114" s="108" t="str">
        <f>VLOOKUP(A114,'Main Sheet'!A:AV,48,False)</f>
        <v>Yes</v>
      </c>
      <c r="D114" s="109" t="str">
        <f>VLOOKUP(A114,'Main Sheet'!A:BB,7,0)</f>
        <v>First</v>
      </c>
      <c r="E114" s="109" t="str">
        <f>VLOOKUP(A114,'Main Sheet'!A:BB,12,0)</f>
        <v>Motherwell HS</v>
      </c>
      <c r="F114" s="109" t="str">
        <f>VLOOKUP(A114,'Main Sheet'!A:BB,17,0)</f>
        <v>Sive</v>
      </c>
      <c r="G114" s="110" t="str">
        <f>VLOOKUP(A114,'Main Sheet'!A:BB,14,0)</f>
        <v>NMB</v>
      </c>
      <c r="H114" s="111" t="s">
        <v>117</v>
      </c>
      <c r="I114" s="111" t="s">
        <v>117</v>
      </c>
      <c r="J114" s="112"/>
      <c r="K114" s="111">
        <v>2.33383379E8</v>
      </c>
      <c r="L114" s="111">
        <v>81036.0</v>
      </c>
      <c r="M114" s="109" t="s">
        <v>1154</v>
      </c>
      <c r="N114" s="110"/>
      <c r="O114" s="111" t="s">
        <v>117</v>
      </c>
      <c r="P114" s="111" t="s">
        <v>117</v>
      </c>
      <c r="Q114" s="112"/>
      <c r="R114" s="111">
        <v>2.26057576E8</v>
      </c>
      <c r="S114" s="111">
        <v>48121.0</v>
      </c>
      <c r="T114" s="111" t="s">
        <v>9250</v>
      </c>
      <c r="U114" s="110"/>
      <c r="V114" s="109" t="s">
        <v>117</v>
      </c>
      <c r="W114" s="109" t="s">
        <v>117</v>
      </c>
      <c r="X114" s="110"/>
      <c r="Y114" s="109" t="s">
        <v>9251</v>
      </c>
      <c r="Z114" s="110"/>
      <c r="AA114" s="110"/>
      <c r="AB114" s="110"/>
      <c r="AC114" s="109" t="s">
        <v>117</v>
      </c>
      <c r="AD114" s="109" t="s">
        <v>117</v>
      </c>
      <c r="AE114" s="110"/>
      <c r="AF114" s="109">
        <v>2.60465623E8</v>
      </c>
      <c r="AG114" s="109">
        <v>36912.0</v>
      </c>
      <c r="AH114" s="109" t="s">
        <v>421</v>
      </c>
      <c r="AI114" s="110"/>
      <c r="AJ114" s="110"/>
      <c r="AK114" s="11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4"/>
      <c r="BG114" s="114"/>
      <c r="BH114" s="114"/>
      <c r="BI114" s="114"/>
      <c r="BJ114" s="114"/>
      <c r="BK114" s="114"/>
      <c r="BL114" s="114"/>
      <c r="BM114" s="114"/>
      <c r="BN114" s="114"/>
      <c r="BO114" s="114"/>
    </row>
    <row r="115" ht="15.75" hidden="1" customHeight="1">
      <c r="A115" s="106" t="s">
        <v>1155</v>
      </c>
      <c r="B115" s="107" t="s">
        <v>1158</v>
      </c>
      <c r="C115" s="108" t="str">
        <f>VLOOKUP(A115,'Main Sheet'!A:AV,48,False)</f>
        <v>Yes</v>
      </c>
      <c r="D115" s="109" t="str">
        <f>VLOOKUP(A115,'Main Sheet'!A:BB,7,0)</f>
        <v>First</v>
      </c>
      <c r="E115" s="109" t="str">
        <f>VLOOKUP(A115,'Main Sheet'!A:BB,12,0)</f>
        <v>Khwezi Lomso CS</v>
      </c>
      <c r="F115" s="116" t="str">
        <f>VLOOKUP(A115,'Main Sheet'!A:BB,17,0)</f>
        <v>Chulumanco</v>
      </c>
      <c r="G115" s="110" t="str">
        <f>VLOOKUP(A115,'Main Sheet'!A:BB,14,0)</f>
        <v>NMB</v>
      </c>
      <c r="H115" s="111" t="s">
        <v>117</v>
      </c>
      <c r="I115" s="111" t="s">
        <v>117</v>
      </c>
      <c r="J115" s="112"/>
      <c r="K115" s="111">
        <v>2.33487395E8</v>
      </c>
      <c r="L115" s="111">
        <v>14632.0</v>
      </c>
      <c r="M115" s="109" t="s">
        <v>9252</v>
      </c>
      <c r="N115" s="110"/>
      <c r="O115" s="111" t="s">
        <v>117</v>
      </c>
      <c r="P115" s="111" t="s">
        <v>117</v>
      </c>
      <c r="Q115" s="112"/>
      <c r="R115" s="111">
        <v>2.26070483E8</v>
      </c>
      <c r="S115" s="111">
        <v>36912.0</v>
      </c>
      <c r="T115" s="112"/>
      <c r="U115" s="110"/>
      <c r="V115" s="109" t="s">
        <v>117</v>
      </c>
      <c r="W115" s="109" t="s">
        <v>117</v>
      </c>
      <c r="X115" s="110"/>
      <c r="Y115" s="134" t="s">
        <v>9253</v>
      </c>
      <c r="Z115" s="110"/>
      <c r="AA115" s="110"/>
      <c r="AB115" s="109" t="s">
        <v>263</v>
      </c>
      <c r="AC115" s="109" t="s">
        <v>117</v>
      </c>
      <c r="AD115" s="109" t="s">
        <v>117</v>
      </c>
      <c r="AE115" s="110"/>
      <c r="AF115" s="132">
        <v>2.60528331E8</v>
      </c>
      <c r="AG115" s="109">
        <v>23235.0</v>
      </c>
      <c r="AH115" s="109" t="s">
        <v>237</v>
      </c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10"/>
      <c r="BA115" s="110"/>
      <c r="BB115" s="110"/>
      <c r="BC115" s="110"/>
      <c r="BD115" s="110"/>
      <c r="BE115" s="110"/>
      <c r="BF115" s="114"/>
      <c r="BG115" s="114"/>
      <c r="BH115" s="114"/>
      <c r="BI115" s="114"/>
      <c r="BJ115" s="114"/>
      <c r="BK115" s="114"/>
      <c r="BL115" s="114"/>
      <c r="BM115" s="114"/>
      <c r="BN115" s="114"/>
      <c r="BO115" s="114"/>
    </row>
    <row r="116" ht="15.75" hidden="1" customHeight="1">
      <c r="A116" s="115" t="s">
        <v>1386</v>
      </c>
      <c r="B116" s="107" t="s">
        <v>1389</v>
      </c>
      <c r="C116" s="108" t="str">
        <f>VLOOKUP(A116,'Main Sheet'!A:AV,48,False)</f>
        <v>Yes</v>
      </c>
      <c r="D116" s="116" t="str">
        <f>VLOOKUP(A116,'Main Sheet'!A:BB,7,0)</f>
        <v>First</v>
      </c>
      <c r="E116" s="135" t="str">
        <f>VLOOKUP(A116,'Main Sheet'!A:BB,12,0)</f>
        <v>Khwezi Lomso CS</v>
      </c>
      <c r="F116" s="116" t="str">
        <f>VLOOKUP(A116,'Main Sheet'!A:BB,17,0)</f>
        <v>Chulumanco</v>
      </c>
      <c r="G116" s="136" t="str">
        <f>VLOOKUP(A116,'Main Sheet'!A:BB,14,0)</f>
        <v>NMB</v>
      </c>
      <c r="H116" s="137" t="s">
        <v>9078</v>
      </c>
      <c r="I116" s="137" t="s">
        <v>9078</v>
      </c>
      <c r="J116" s="136"/>
      <c r="K116" s="138">
        <v>2.33421726E8</v>
      </c>
      <c r="L116" s="138">
        <v>42378.0</v>
      </c>
      <c r="M116" s="139" t="s">
        <v>9254</v>
      </c>
      <c r="N116" s="140"/>
      <c r="O116" s="141" t="s">
        <v>117</v>
      </c>
      <c r="P116" s="142" t="s">
        <v>117</v>
      </c>
      <c r="Q116" s="140"/>
      <c r="R116" s="143">
        <v>2.26078156E8</v>
      </c>
      <c r="S116" s="143">
        <v>36912.0</v>
      </c>
      <c r="T116" s="136"/>
      <c r="U116" s="140"/>
      <c r="V116" s="139" t="s">
        <v>117</v>
      </c>
      <c r="W116" s="139" t="s">
        <v>117</v>
      </c>
      <c r="X116" s="136"/>
      <c r="Y116" s="139" t="s">
        <v>9255</v>
      </c>
      <c r="Z116" s="136"/>
      <c r="AA116" s="136"/>
      <c r="AB116" s="139" t="s">
        <v>404</v>
      </c>
      <c r="AC116" s="142" t="s">
        <v>117</v>
      </c>
      <c r="AD116" s="142" t="s">
        <v>117</v>
      </c>
      <c r="AE116" s="140"/>
      <c r="AF116" s="144">
        <v>2.60543012E8</v>
      </c>
      <c r="AG116" s="144">
        <v>23235.0</v>
      </c>
      <c r="AH116" s="142" t="s">
        <v>404</v>
      </c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40"/>
      <c r="AV116" s="140"/>
      <c r="AW116" s="140"/>
      <c r="AX116" s="140"/>
      <c r="AY116" s="140"/>
      <c r="AZ116" s="140"/>
      <c r="BA116" s="140"/>
      <c r="BB116" s="140"/>
      <c r="BC116" s="140"/>
      <c r="BD116" s="140"/>
      <c r="BE116" s="140"/>
      <c r="BF116" s="140"/>
      <c r="BG116" s="140"/>
      <c r="BH116" s="140"/>
      <c r="BI116" s="140"/>
      <c r="BJ116" s="145"/>
      <c r="BK116" s="145"/>
      <c r="BL116" s="145"/>
      <c r="BM116" s="145"/>
      <c r="BN116" s="145"/>
      <c r="BO116" s="145"/>
    </row>
    <row r="117" ht="15.75" hidden="1" customHeight="1">
      <c r="A117" s="106" t="s">
        <v>1166</v>
      </c>
      <c r="B117" s="107" t="s">
        <v>1169</v>
      </c>
      <c r="C117" s="108" t="str">
        <f>VLOOKUP(A117,'Main Sheet'!A:AV,48,False)</f>
        <v>Yes</v>
      </c>
      <c r="D117" s="109" t="str">
        <f>VLOOKUP(A117,'Main Sheet'!A:BB,7,0)</f>
        <v>First</v>
      </c>
      <c r="E117" s="109" t="str">
        <f>VLOOKUP(A117,'Main Sheet'!A:BB,12,0)</f>
        <v>Wongalethu HS</v>
      </c>
      <c r="F117" s="109" t="str">
        <f>VLOOKUP(A117,'Main Sheet'!A:BB,17,0)</f>
        <v>Asemahle</v>
      </c>
      <c r="G117" s="110" t="str">
        <f>VLOOKUP(A117,'Main Sheet'!A:BB,14,0)</f>
        <v>Rural</v>
      </c>
      <c r="H117" s="111" t="s">
        <v>117</v>
      </c>
      <c r="I117" s="111" t="s">
        <v>117</v>
      </c>
      <c r="J117" s="112"/>
      <c r="K117" s="111">
        <v>2.33245298E8</v>
      </c>
      <c r="L117" s="111">
        <v>64815.0</v>
      </c>
      <c r="M117" s="109" t="s">
        <v>9256</v>
      </c>
      <c r="N117" s="110"/>
      <c r="O117" s="111" t="s">
        <v>117</v>
      </c>
      <c r="P117" s="111" t="s">
        <v>117</v>
      </c>
      <c r="Q117" s="112"/>
      <c r="R117" s="111">
        <v>2.2606732E8</v>
      </c>
      <c r="S117" s="111">
        <v>36912.0</v>
      </c>
      <c r="T117" s="112"/>
      <c r="U117" s="110"/>
      <c r="V117" s="109" t="s">
        <v>121</v>
      </c>
      <c r="W117" s="109"/>
      <c r="X117" s="109" t="s">
        <v>9070</v>
      </c>
      <c r="Y117" s="110"/>
      <c r="Z117" s="110"/>
      <c r="AA117" s="110"/>
      <c r="AB117" s="110"/>
      <c r="AC117" s="109" t="s">
        <v>117</v>
      </c>
      <c r="AD117" s="109" t="s">
        <v>117</v>
      </c>
      <c r="AE117" s="110"/>
      <c r="AF117" s="109">
        <v>2.60626007E8</v>
      </c>
      <c r="AG117" s="109">
        <v>24693.0</v>
      </c>
      <c r="AH117" s="109" t="s">
        <v>9257</v>
      </c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10"/>
      <c r="BA117" s="110"/>
      <c r="BB117" s="110"/>
      <c r="BC117" s="110"/>
      <c r="BD117" s="110"/>
      <c r="BE117" s="110"/>
      <c r="BF117" s="114"/>
      <c r="BG117" s="114"/>
      <c r="BH117" s="114"/>
      <c r="BI117" s="114"/>
      <c r="BJ117" s="114"/>
      <c r="BK117" s="114"/>
      <c r="BL117" s="114"/>
      <c r="BM117" s="114"/>
      <c r="BN117" s="114"/>
      <c r="BO117" s="114"/>
    </row>
    <row r="118" ht="15.75" hidden="1" customHeight="1">
      <c r="A118" s="106" t="s">
        <v>1172</v>
      </c>
      <c r="B118" s="107" t="s">
        <v>1174</v>
      </c>
      <c r="C118" s="108" t="str">
        <f>VLOOKUP(A118,'Main Sheet'!A:AV,48,False)</f>
        <v>Yes</v>
      </c>
      <c r="D118" s="109" t="str">
        <f>VLOOKUP(A118,'Main Sheet'!A:BB,7,0)</f>
        <v>First</v>
      </c>
      <c r="E118" s="109" t="str">
        <f>VLOOKUP(A118,'Main Sheet'!A:BB,12,0)</f>
        <v>KwaMagxaki HS</v>
      </c>
      <c r="F118" s="109" t="str">
        <f>VLOOKUP(A118,'Main Sheet'!A:BB,17,0)</f>
        <v>Asemahle</v>
      </c>
      <c r="G118" s="110" t="str">
        <f>VLOOKUP(A118,'Main Sheet'!A:BB,14,0)</f>
        <v>NMB</v>
      </c>
      <c r="H118" s="111" t="s">
        <v>9078</v>
      </c>
      <c r="I118" s="111" t="s">
        <v>9078</v>
      </c>
      <c r="J118" s="111"/>
      <c r="K118" s="112"/>
      <c r="L118" s="112"/>
      <c r="M118" s="110"/>
      <c r="N118" s="110"/>
      <c r="O118" s="111" t="s">
        <v>9078</v>
      </c>
      <c r="P118" s="111" t="s">
        <v>9078</v>
      </c>
      <c r="Q118" s="112"/>
      <c r="R118" s="112"/>
      <c r="S118" s="112"/>
      <c r="T118" s="112"/>
      <c r="U118" s="110"/>
      <c r="V118" s="109" t="s">
        <v>9078</v>
      </c>
      <c r="W118" s="109" t="s">
        <v>9078</v>
      </c>
      <c r="X118" s="110"/>
      <c r="Y118" s="109" t="s">
        <v>9258</v>
      </c>
      <c r="Z118" s="110"/>
      <c r="AA118" s="110"/>
      <c r="AB118" s="110"/>
      <c r="AC118" s="109" t="s">
        <v>117</v>
      </c>
      <c r="AD118" s="109" t="s">
        <v>117</v>
      </c>
      <c r="AE118" s="110"/>
      <c r="AF118" s="109">
        <v>2.60418544E8</v>
      </c>
      <c r="AG118" s="109">
        <v>24693.0</v>
      </c>
      <c r="AH118" s="109" t="s">
        <v>9259</v>
      </c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10"/>
      <c r="BA118" s="110"/>
      <c r="BB118" s="110"/>
      <c r="BC118" s="110"/>
      <c r="BD118" s="110"/>
      <c r="BE118" s="110"/>
      <c r="BF118" s="114"/>
      <c r="BG118" s="114"/>
      <c r="BH118" s="114"/>
      <c r="BI118" s="114"/>
      <c r="BJ118" s="114"/>
      <c r="BK118" s="114"/>
      <c r="BL118" s="114"/>
      <c r="BM118" s="114"/>
      <c r="BN118" s="114"/>
      <c r="BO118" s="114"/>
    </row>
    <row r="119" ht="15.75" hidden="1" customHeight="1">
      <c r="A119" s="106" t="s">
        <v>1181</v>
      </c>
      <c r="B119" s="107" t="s">
        <v>1183</v>
      </c>
      <c r="C119" s="108" t="str">
        <f>VLOOKUP(A119,'Main Sheet'!A:AV,48,False)</f>
        <v>Yes</v>
      </c>
      <c r="D119" s="109" t="str">
        <f>VLOOKUP(A119,'Main Sheet'!A:BB,7,0)</f>
        <v>First</v>
      </c>
      <c r="E119" s="109" t="str">
        <f>VLOOKUP(A119,'Main Sheet'!A:BB,12,0)</f>
        <v>Newell HS</v>
      </c>
      <c r="F119" s="109" t="str">
        <f>VLOOKUP(A119,'Main Sheet'!A:BB,17,0)</f>
        <v>Siphosihle</v>
      </c>
      <c r="G119" s="110" t="str">
        <f>VLOOKUP(A119,'Main Sheet'!A:BB,14,0)</f>
        <v>NMB</v>
      </c>
      <c r="H119" s="111" t="s">
        <v>9078</v>
      </c>
      <c r="I119" s="111" t="s">
        <v>9078</v>
      </c>
      <c r="J119" s="111"/>
      <c r="K119" s="111" t="s">
        <v>9078</v>
      </c>
      <c r="L119" s="111" t="s">
        <v>9078</v>
      </c>
      <c r="M119" s="109" t="s">
        <v>9078</v>
      </c>
      <c r="N119" s="110"/>
      <c r="O119" s="111" t="s">
        <v>117</v>
      </c>
      <c r="P119" s="111" t="s">
        <v>117</v>
      </c>
      <c r="Q119" s="112"/>
      <c r="R119" s="111">
        <v>2.26067781E8</v>
      </c>
      <c r="S119" s="111">
        <v>63752.0</v>
      </c>
      <c r="T119" s="111" t="s">
        <v>192</v>
      </c>
      <c r="U119" s="110"/>
      <c r="V119" s="109" t="s">
        <v>117</v>
      </c>
      <c r="W119" s="109" t="s">
        <v>117</v>
      </c>
      <c r="X119" s="110"/>
      <c r="Y119" s="109" t="s">
        <v>9260</v>
      </c>
      <c r="Z119" s="110"/>
      <c r="AA119" s="110"/>
      <c r="AB119" s="109" t="s">
        <v>404</v>
      </c>
      <c r="AC119" s="109" t="s">
        <v>117</v>
      </c>
      <c r="AD119" s="109" t="s">
        <v>117</v>
      </c>
      <c r="AE119" s="110"/>
      <c r="AF119" s="109">
        <v>2.60372463E8</v>
      </c>
      <c r="AG119" s="109">
        <v>42678.0</v>
      </c>
      <c r="AH119" s="109" t="s">
        <v>192</v>
      </c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10"/>
      <c r="BA119" s="110"/>
      <c r="BB119" s="110"/>
      <c r="BC119" s="110"/>
      <c r="BD119" s="110"/>
      <c r="BE119" s="110"/>
      <c r="BF119" s="114"/>
      <c r="BG119" s="114"/>
      <c r="BH119" s="114"/>
      <c r="BI119" s="114"/>
      <c r="BJ119" s="114"/>
      <c r="BK119" s="114"/>
      <c r="BL119" s="114"/>
      <c r="BM119" s="114"/>
      <c r="BN119" s="114"/>
      <c r="BO119" s="114"/>
    </row>
    <row r="120" ht="15.75" hidden="1" customHeight="1">
      <c r="A120" s="106" t="s">
        <v>1193</v>
      </c>
      <c r="B120" s="107" t="s">
        <v>1195</v>
      </c>
      <c r="C120" s="108" t="str">
        <f>VLOOKUP(A120,'Main Sheet'!A:AV,48,False)</f>
        <v>Yes</v>
      </c>
      <c r="D120" s="109" t="str">
        <f>VLOOKUP(A120,'Main Sheet'!A:BB,7,0)</f>
        <v>First</v>
      </c>
      <c r="E120" s="109" t="str">
        <f>VLOOKUP(A120,'Main Sheet'!A:BB,12,0)</f>
        <v>Soqhayisa SS</v>
      </c>
      <c r="F120" s="109" t="str">
        <f>VLOOKUP(A120,'Main Sheet'!A:BB,17,0)</f>
        <v>Siphosihle</v>
      </c>
      <c r="G120" s="110" t="str">
        <f>VLOOKUP(A120,'Main Sheet'!A:BB,14,0)</f>
        <v>NMB</v>
      </c>
      <c r="H120" s="111" t="s">
        <v>9078</v>
      </c>
      <c r="I120" s="111" t="s">
        <v>9078</v>
      </c>
      <c r="J120" s="111"/>
      <c r="K120" s="111">
        <v>2.33239588E8</v>
      </c>
      <c r="L120" s="111">
        <v>15284.0</v>
      </c>
      <c r="M120" s="109" t="s">
        <v>9078</v>
      </c>
      <c r="N120" s="110"/>
      <c r="O120" s="111" t="s">
        <v>9078</v>
      </c>
      <c r="P120" s="111" t="s">
        <v>9078</v>
      </c>
      <c r="Q120" s="112"/>
      <c r="R120" s="111">
        <v>2.26020762E8</v>
      </c>
      <c r="S120" s="111">
        <v>38139.0</v>
      </c>
      <c r="T120" s="111" t="s">
        <v>9078</v>
      </c>
      <c r="U120" s="110"/>
      <c r="V120" s="109" t="s">
        <v>117</v>
      </c>
      <c r="W120" s="109" t="s">
        <v>117</v>
      </c>
      <c r="X120" s="110"/>
      <c r="Y120" s="109" t="s">
        <v>9261</v>
      </c>
      <c r="Z120" s="110"/>
      <c r="AA120" s="110"/>
      <c r="AB120" s="110"/>
      <c r="AC120" s="109" t="s">
        <v>117</v>
      </c>
      <c r="AD120" s="109" t="s">
        <v>117</v>
      </c>
      <c r="AE120" s="110"/>
      <c r="AF120" s="109">
        <v>2.60525308E8</v>
      </c>
      <c r="AG120" s="109">
        <v>42678.0</v>
      </c>
      <c r="AH120" s="109" t="s">
        <v>431</v>
      </c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10"/>
      <c r="BA120" s="110"/>
      <c r="BB120" s="110"/>
      <c r="BC120" s="110"/>
      <c r="BD120" s="110"/>
      <c r="BE120" s="110"/>
      <c r="BF120" s="114"/>
      <c r="BG120" s="114"/>
      <c r="BH120" s="114"/>
      <c r="BI120" s="114"/>
      <c r="BJ120" s="114"/>
      <c r="BK120" s="114"/>
      <c r="BL120" s="114"/>
      <c r="BM120" s="114"/>
      <c r="BN120" s="114"/>
      <c r="BO120" s="114"/>
    </row>
    <row r="121" ht="15.75" hidden="1" customHeight="1">
      <c r="A121" s="106" t="s">
        <v>1202</v>
      </c>
      <c r="B121" s="107" t="s">
        <v>1205</v>
      </c>
      <c r="C121" s="108" t="str">
        <f>VLOOKUP(A121,'Main Sheet'!A:AV,48,False)</f>
        <v>Yes</v>
      </c>
      <c r="D121" s="109" t="str">
        <f>VLOOKUP(A121,'Main Sheet'!A:BB,7,0)</f>
        <v>First</v>
      </c>
      <c r="E121" s="109" t="str">
        <f>VLOOKUP(A121,'Main Sheet'!A:BB,12,0)</f>
        <v>Soqhayisa SS</v>
      </c>
      <c r="F121" s="109" t="str">
        <f>VLOOKUP(A121,'Main Sheet'!A:BB,17,0)</f>
        <v>Siphosihle</v>
      </c>
      <c r="G121" s="110" t="str">
        <f>VLOOKUP(A121,'Main Sheet'!A:BB,14,0)</f>
        <v>NMB</v>
      </c>
      <c r="H121" s="111" t="s">
        <v>117</v>
      </c>
      <c r="I121" s="111" t="s">
        <v>117</v>
      </c>
      <c r="J121" s="112"/>
      <c r="K121" s="111">
        <v>2.33392513E8</v>
      </c>
      <c r="L121" s="111">
        <v>92936.0</v>
      </c>
      <c r="M121" s="109" t="s">
        <v>734</v>
      </c>
      <c r="N121" s="110"/>
      <c r="O121" s="111" t="s">
        <v>117</v>
      </c>
      <c r="P121" s="111" t="s">
        <v>117</v>
      </c>
      <c r="Q121" s="112"/>
      <c r="R121" s="111">
        <v>2.26055747E8</v>
      </c>
      <c r="S121" s="111">
        <v>63752.0</v>
      </c>
      <c r="T121" s="111" t="s">
        <v>181</v>
      </c>
      <c r="U121" s="110"/>
      <c r="V121" s="109" t="s">
        <v>117</v>
      </c>
      <c r="W121" s="109" t="s">
        <v>117</v>
      </c>
      <c r="X121" s="110"/>
      <c r="Y121" s="109" t="s">
        <v>9262</v>
      </c>
      <c r="Z121" s="110"/>
      <c r="AA121" s="110"/>
      <c r="AB121" s="109" t="s">
        <v>9134</v>
      </c>
      <c r="AC121" s="109" t="s">
        <v>117</v>
      </c>
      <c r="AD121" s="109" t="s">
        <v>117</v>
      </c>
      <c r="AE121" s="110"/>
      <c r="AF121" s="109">
        <v>2.60468657E8</v>
      </c>
      <c r="AG121" s="109">
        <v>42678.0</v>
      </c>
      <c r="AH121" s="109" t="s">
        <v>734</v>
      </c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0"/>
      <c r="BA121" s="110"/>
      <c r="BB121" s="110"/>
      <c r="BC121" s="110"/>
      <c r="BD121" s="110"/>
      <c r="BE121" s="110"/>
      <c r="BF121" s="114"/>
      <c r="BG121" s="114"/>
      <c r="BH121" s="114"/>
      <c r="BI121" s="114"/>
      <c r="BJ121" s="114"/>
      <c r="BK121" s="114"/>
      <c r="BL121" s="114"/>
      <c r="BM121" s="114"/>
      <c r="BN121" s="114"/>
      <c r="BO121" s="114"/>
    </row>
    <row r="122" ht="15.75" hidden="1" customHeight="1">
      <c r="A122" s="106" t="s">
        <v>1213</v>
      </c>
      <c r="B122" s="107" t="s">
        <v>1216</v>
      </c>
      <c r="C122" s="108" t="str">
        <f>VLOOKUP(A122,'Main Sheet'!A:AV,48,False)</f>
        <v>Yes</v>
      </c>
      <c r="D122" s="109" t="str">
        <f>VLOOKUP(A122,'Main Sheet'!A:BB,7,0)</f>
        <v>First</v>
      </c>
      <c r="E122" s="109" t="str">
        <f>VLOOKUP(A122,'Main Sheet'!A:BB,12,0)</f>
        <v>Soqhayisa SS</v>
      </c>
      <c r="F122" s="109" t="str">
        <f>VLOOKUP(A122,'Main Sheet'!A:BB,17,0)</f>
        <v>Siphosihle</v>
      </c>
      <c r="G122" s="110" t="str">
        <f>VLOOKUP(A122,'Main Sheet'!A:BB,14,0)</f>
        <v>NMB</v>
      </c>
      <c r="H122" s="111" t="s">
        <v>117</v>
      </c>
      <c r="I122" s="111" t="s">
        <v>117</v>
      </c>
      <c r="J122" s="112"/>
      <c r="K122" s="111">
        <v>2.33393161E8</v>
      </c>
      <c r="L122" s="111">
        <v>53167.0</v>
      </c>
      <c r="M122" s="109" t="s">
        <v>262</v>
      </c>
      <c r="N122" s="110"/>
      <c r="O122" s="111" t="s">
        <v>9078</v>
      </c>
      <c r="P122" s="111" t="s">
        <v>9078</v>
      </c>
      <c r="Q122" s="112"/>
      <c r="R122" s="111">
        <v>2.26019032E8</v>
      </c>
      <c r="S122" s="111">
        <v>25058.0</v>
      </c>
      <c r="T122" s="111" t="s">
        <v>9078</v>
      </c>
      <c r="U122" s="110"/>
      <c r="V122" s="109" t="s">
        <v>117</v>
      </c>
      <c r="W122" s="109" t="s">
        <v>117</v>
      </c>
      <c r="X122" s="110"/>
      <c r="Y122" s="109" t="s">
        <v>9263</v>
      </c>
      <c r="Z122" s="110"/>
      <c r="AA122" s="110"/>
      <c r="AB122" s="109" t="s">
        <v>9264</v>
      </c>
      <c r="AC122" s="109" t="s">
        <v>117</v>
      </c>
      <c r="AD122" s="109" t="s">
        <v>117</v>
      </c>
      <c r="AE122" s="110"/>
      <c r="AF122" s="109">
        <v>2.60477311E8</v>
      </c>
      <c r="AG122" s="109">
        <v>42678.0</v>
      </c>
      <c r="AH122" s="109" t="s">
        <v>355</v>
      </c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10"/>
      <c r="BA122" s="110"/>
      <c r="BB122" s="110"/>
      <c r="BC122" s="110"/>
      <c r="BD122" s="110"/>
      <c r="BE122" s="110"/>
      <c r="BF122" s="114"/>
      <c r="BG122" s="114"/>
      <c r="BH122" s="114"/>
      <c r="BI122" s="114"/>
      <c r="BJ122" s="114"/>
      <c r="BK122" s="114"/>
      <c r="BL122" s="114"/>
      <c r="BM122" s="114"/>
      <c r="BN122" s="114"/>
      <c r="BO122" s="114"/>
    </row>
    <row r="123" ht="15.75" hidden="1" customHeight="1">
      <c r="A123" s="106" t="s">
        <v>1222</v>
      </c>
      <c r="B123" s="107" t="s">
        <v>1225</v>
      </c>
      <c r="C123" s="108" t="str">
        <f>VLOOKUP(A123,'Main Sheet'!A:AV,48,False)</f>
        <v>Yes</v>
      </c>
      <c r="D123" s="109" t="str">
        <f>VLOOKUP(A123,'Main Sheet'!A:BB,7,0)</f>
        <v>First</v>
      </c>
      <c r="E123" s="109" t="str">
        <f>VLOOKUP(A123,'Main Sheet'!A:BB,12,0)</f>
        <v>Alexander Road HS</v>
      </c>
      <c r="F123" s="116" t="str">
        <f>VLOOKUP(A123,'Main Sheet'!A:BB,17,0)</f>
        <v>Chulumanco</v>
      </c>
      <c r="G123" s="110" t="str">
        <f>VLOOKUP(A123,'Main Sheet'!A:BB,14,0)</f>
        <v>NMB</v>
      </c>
      <c r="H123" s="111" t="s">
        <v>121</v>
      </c>
      <c r="I123" s="111"/>
      <c r="J123" s="111" t="s">
        <v>9070</v>
      </c>
      <c r="K123" s="112"/>
      <c r="L123" s="112"/>
      <c r="M123" s="110"/>
      <c r="N123" s="110"/>
      <c r="O123" s="111" t="s">
        <v>121</v>
      </c>
      <c r="P123" s="111"/>
      <c r="Q123" s="111" t="s">
        <v>9070</v>
      </c>
      <c r="R123" s="112"/>
      <c r="S123" s="112"/>
      <c r="T123" s="112"/>
      <c r="U123" s="110"/>
      <c r="V123" s="109" t="s">
        <v>121</v>
      </c>
      <c r="W123" s="109"/>
      <c r="X123" s="109" t="s">
        <v>9070</v>
      </c>
      <c r="Y123" s="110"/>
      <c r="Z123" s="110"/>
      <c r="AA123" s="110"/>
      <c r="AB123" s="110"/>
      <c r="AC123" s="109" t="s">
        <v>121</v>
      </c>
      <c r="AD123" s="109"/>
      <c r="AE123" s="109" t="s">
        <v>9070</v>
      </c>
      <c r="AF123" s="110"/>
      <c r="AG123" s="110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10"/>
      <c r="BA123" s="110"/>
      <c r="BB123" s="110"/>
      <c r="BC123" s="110"/>
      <c r="BD123" s="110"/>
      <c r="BE123" s="110"/>
      <c r="BF123" s="114"/>
      <c r="BG123" s="114"/>
      <c r="BH123" s="114"/>
      <c r="BI123" s="114"/>
      <c r="BJ123" s="114"/>
      <c r="BK123" s="114"/>
      <c r="BL123" s="114"/>
      <c r="BM123" s="114"/>
      <c r="BN123" s="114"/>
      <c r="BO123" s="114"/>
    </row>
    <row r="124" ht="15.75" hidden="1" customHeight="1">
      <c r="A124" s="106" t="s">
        <v>1234</v>
      </c>
      <c r="B124" s="107" t="s">
        <v>1237</v>
      </c>
      <c r="C124" s="108" t="str">
        <f>VLOOKUP(A124,'Main Sheet'!A:AV,48,False)</f>
        <v>Yes</v>
      </c>
      <c r="D124" s="109" t="str">
        <f>VLOOKUP(A124,'Main Sheet'!A:BB,7,0)</f>
        <v>First</v>
      </c>
      <c r="E124" s="109" t="str">
        <f>VLOOKUP(A124,'Main Sheet'!A:BB,12,0)</f>
        <v>Soqhayisa SS</v>
      </c>
      <c r="F124" s="109" t="str">
        <f>VLOOKUP(A124,'Main Sheet'!A:BB,17,0)</f>
        <v>Siphosihle</v>
      </c>
      <c r="G124" s="110" t="str">
        <f>VLOOKUP(A124,'Main Sheet'!A:BB,14,0)</f>
        <v>NMB</v>
      </c>
      <c r="H124" s="111" t="s">
        <v>9078</v>
      </c>
      <c r="I124" s="111" t="s">
        <v>9078</v>
      </c>
      <c r="J124" s="111"/>
      <c r="K124" s="111">
        <v>2.33177795E8</v>
      </c>
      <c r="L124" s="111">
        <v>63056.0</v>
      </c>
      <c r="M124" s="109" t="s">
        <v>9078</v>
      </c>
      <c r="N124" s="110"/>
      <c r="O124" s="111" t="s">
        <v>9078</v>
      </c>
      <c r="P124" s="111" t="s">
        <v>9078</v>
      </c>
      <c r="Q124" s="112"/>
      <c r="R124" s="111">
        <v>2.26020551E8</v>
      </c>
      <c r="S124" s="111">
        <v>81427.0</v>
      </c>
      <c r="T124" s="111" t="s">
        <v>9078</v>
      </c>
      <c r="U124" s="110"/>
      <c r="V124" s="109" t="s">
        <v>117</v>
      </c>
      <c r="W124" s="109" t="s">
        <v>117</v>
      </c>
      <c r="X124" s="110"/>
      <c r="Y124" s="109" t="s">
        <v>9265</v>
      </c>
      <c r="Z124" s="110"/>
      <c r="AA124" s="110"/>
      <c r="AB124" s="109" t="s">
        <v>317</v>
      </c>
      <c r="AC124" s="109" t="s">
        <v>117</v>
      </c>
      <c r="AD124" s="109" t="s">
        <v>117</v>
      </c>
      <c r="AE124" s="110"/>
      <c r="AF124" s="109">
        <v>2.60466492E8</v>
      </c>
      <c r="AG124" s="109">
        <v>42678.0</v>
      </c>
      <c r="AH124" s="109" t="s">
        <v>9266</v>
      </c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10"/>
      <c r="BA124" s="110"/>
      <c r="BB124" s="110"/>
      <c r="BC124" s="110"/>
      <c r="BD124" s="110"/>
      <c r="BE124" s="110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</row>
    <row r="125" ht="15.75" hidden="1" customHeight="1">
      <c r="A125" s="106" t="s">
        <v>1245</v>
      </c>
      <c r="B125" s="107" t="s">
        <v>1248</v>
      </c>
      <c r="C125" s="108" t="str">
        <f>VLOOKUP(A125,'Main Sheet'!A:AV,48,False)</f>
        <v>Yes</v>
      </c>
      <c r="D125" s="109" t="str">
        <f>VLOOKUP(A125,'Main Sheet'!A:BB,7,0)</f>
        <v>First</v>
      </c>
      <c r="E125" s="109" t="str">
        <f>VLOOKUP(A125,'Main Sheet'!A:BB,12,0)</f>
        <v>Walmer HS</v>
      </c>
      <c r="F125" s="109" t="str">
        <f>VLOOKUP(A125,'Main Sheet'!A:BB,17,0)</f>
        <v>Sive</v>
      </c>
      <c r="G125" s="110" t="str">
        <f>VLOOKUP(A125,'Main Sheet'!A:BB,14,0)</f>
        <v>NMB</v>
      </c>
      <c r="H125" s="111" t="s">
        <v>9078</v>
      </c>
      <c r="I125" s="111" t="s">
        <v>9078</v>
      </c>
      <c r="J125" s="112"/>
      <c r="K125" s="111" t="s">
        <v>9078</v>
      </c>
      <c r="L125" s="111" t="s">
        <v>9078</v>
      </c>
      <c r="M125" s="109" t="s">
        <v>9079</v>
      </c>
      <c r="N125" s="110"/>
      <c r="O125" s="111" t="s">
        <v>117</v>
      </c>
      <c r="P125" s="111" t="s">
        <v>117</v>
      </c>
      <c r="Q125" s="112"/>
      <c r="R125" s="111">
        <v>2.2606176E8</v>
      </c>
      <c r="S125" s="111">
        <v>48121.0</v>
      </c>
      <c r="T125" s="111" t="s">
        <v>125</v>
      </c>
      <c r="U125" s="110"/>
      <c r="V125" s="109" t="s">
        <v>9078</v>
      </c>
      <c r="W125" s="109" t="s">
        <v>9078</v>
      </c>
      <c r="X125" s="110"/>
      <c r="Y125" s="109" t="s">
        <v>9267</v>
      </c>
      <c r="Z125" s="110"/>
      <c r="AA125" s="110"/>
      <c r="AB125" s="110"/>
      <c r="AC125" s="109" t="s">
        <v>117</v>
      </c>
      <c r="AD125" s="109" t="s">
        <v>117</v>
      </c>
      <c r="AE125" s="110"/>
      <c r="AF125" s="109">
        <v>2.60539481E8</v>
      </c>
      <c r="AG125" s="109">
        <v>36912.0</v>
      </c>
      <c r="AH125" s="109" t="s">
        <v>404</v>
      </c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10"/>
      <c r="BA125" s="110"/>
      <c r="BB125" s="110"/>
      <c r="BC125" s="110"/>
      <c r="BD125" s="110"/>
      <c r="BE125" s="110"/>
      <c r="BF125" s="114"/>
      <c r="BG125" s="114"/>
      <c r="BH125" s="114"/>
      <c r="BI125" s="114"/>
      <c r="BJ125" s="114"/>
      <c r="BK125" s="114"/>
      <c r="BL125" s="114"/>
      <c r="BM125" s="114"/>
      <c r="BN125" s="114"/>
      <c r="BO125" s="114"/>
    </row>
    <row r="126" ht="15.75" hidden="1" customHeight="1">
      <c r="A126" s="106" t="s">
        <v>1255</v>
      </c>
      <c r="B126" s="107" t="s">
        <v>1258</v>
      </c>
      <c r="C126" s="108" t="str">
        <f>VLOOKUP(A126,'Main Sheet'!A:AV,48,False)</f>
        <v>Yes</v>
      </c>
      <c r="D126" s="109" t="str">
        <f>VLOOKUP(A126,'Main Sheet'!A:BB,7,0)</f>
        <v>First</v>
      </c>
      <c r="E126" s="109" t="str">
        <f>VLOOKUP(A126,'Main Sheet'!A:BB,12,0)</f>
        <v>Cowan HS</v>
      </c>
      <c r="F126" s="116" t="str">
        <f>VLOOKUP(A126,'Main Sheet'!A:BB,17,0)</f>
        <v>Chulumanco</v>
      </c>
      <c r="G126" s="110" t="str">
        <f>VLOOKUP(A126,'Main Sheet'!A:BB,14,0)</f>
        <v>NMB</v>
      </c>
      <c r="H126" s="111" t="s">
        <v>9078</v>
      </c>
      <c r="I126" s="111" t="s">
        <v>9078</v>
      </c>
      <c r="J126" s="112"/>
      <c r="K126" s="111">
        <v>2.33058699E8</v>
      </c>
      <c r="L126" s="120">
        <v>86542.0</v>
      </c>
      <c r="M126" s="109" t="s">
        <v>9158</v>
      </c>
      <c r="N126" s="110"/>
      <c r="O126" s="111" t="s">
        <v>117</v>
      </c>
      <c r="P126" s="111" t="s">
        <v>117</v>
      </c>
      <c r="Q126" s="112"/>
      <c r="R126" s="111">
        <v>2.26086892E8</v>
      </c>
      <c r="S126" s="111">
        <v>36912.0</v>
      </c>
      <c r="T126" s="112"/>
      <c r="U126" s="110"/>
      <c r="V126" s="109" t="s">
        <v>117</v>
      </c>
      <c r="W126" s="109" t="s">
        <v>117</v>
      </c>
      <c r="X126" s="110"/>
      <c r="Y126" s="109" t="s">
        <v>9268</v>
      </c>
      <c r="Z126" s="110"/>
      <c r="AA126" s="110"/>
      <c r="AB126" s="109" t="s">
        <v>263</v>
      </c>
      <c r="AC126" s="109" t="s">
        <v>117</v>
      </c>
      <c r="AD126" s="109" t="s">
        <v>117</v>
      </c>
      <c r="AE126" s="110"/>
      <c r="AF126" s="109">
        <v>2.60689629E8</v>
      </c>
      <c r="AG126" s="109">
        <v>23235.0</v>
      </c>
      <c r="AH126" s="109" t="s">
        <v>404</v>
      </c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4"/>
      <c r="BG126" s="114"/>
      <c r="BH126" s="114"/>
      <c r="BI126" s="114"/>
      <c r="BJ126" s="114"/>
      <c r="BK126" s="114"/>
      <c r="BL126" s="114"/>
      <c r="BM126" s="114"/>
      <c r="BN126" s="114"/>
      <c r="BO126" s="114"/>
    </row>
    <row r="127" ht="15.75" hidden="1" customHeight="1">
      <c r="A127" s="106" t="s">
        <v>1262</v>
      </c>
      <c r="B127" s="107" t="s">
        <v>1265</v>
      </c>
      <c r="C127" s="108" t="str">
        <f>VLOOKUP(A127,'Main Sheet'!A:AV,48,False)</f>
        <v>Yes</v>
      </c>
      <c r="D127" s="109" t="str">
        <f>VLOOKUP(A127,'Main Sheet'!A:BB,7,0)</f>
        <v>First</v>
      </c>
      <c r="E127" s="109" t="str">
        <f>VLOOKUP(A127,'Main Sheet'!A:BB,12,0)</f>
        <v>Soqhayisa SS</v>
      </c>
      <c r="F127" s="109" t="str">
        <f>VLOOKUP(A127,'Main Sheet'!A:BB,17,0)</f>
        <v>Siphosihle</v>
      </c>
      <c r="G127" s="110" t="str">
        <f>VLOOKUP(A127,'Main Sheet'!A:BB,14,0)</f>
        <v>NMB</v>
      </c>
      <c r="H127" s="111" t="s">
        <v>117</v>
      </c>
      <c r="I127" s="111" t="s">
        <v>117</v>
      </c>
      <c r="J127" s="111"/>
      <c r="K127" s="111">
        <v>2.33641181E8</v>
      </c>
      <c r="L127" s="111">
        <v>47689.0</v>
      </c>
      <c r="M127" s="109" t="s">
        <v>3607</v>
      </c>
      <c r="N127" s="110"/>
      <c r="O127" s="111" t="s">
        <v>117</v>
      </c>
      <c r="P127" s="111" t="s">
        <v>117</v>
      </c>
      <c r="Q127" s="112"/>
      <c r="R127" s="111">
        <v>2.26046784E8</v>
      </c>
      <c r="S127" s="111">
        <v>63752.0</v>
      </c>
      <c r="T127" s="111" t="s">
        <v>180</v>
      </c>
      <c r="U127" s="110"/>
      <c r="V127" s="109" t="s">
        <v>117</v>
      </c>
      <c r="W127" s="109" t="s">
        <v>117</v>
      </c>
      <c r="X127" s="110"/>
      <c r="Y127" s="109" t="s">
        <v>9269</v>
      </c>
      <c r="Z127" s="110"/>
      <c r="AA127" s="110"/>
      <c r="AB127" s="109" t="s">
        <v>180</v>
      </c>
      <c r="AC127" s="109" t="s">
        <v>117</v>
      </c>
      <c r="AD127" s="109" t="s">
        <v>117</v>
      </c>
      <c r="AE127" s="110"/>
      <c r="AF127" s="109">
        <v>2.60421324E8</v>
      </c>
      <c r="AG127" s="109">
        <v>42678.0</v>
      </c>
      <c r="AH127" s="109" t="s">
        <v>404</v>
      </c>
      <c r="AI127" s="110"/>
      <c r="AJ127" s="109"/>
      <c r="AK127" s="109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4"/>
      <c r="BG127" s="114"/>
      <c r="BH127" s="114"/>
      <c r="BI127" s="114"/>
      <c r="BJ127" s="114"/>
      <c r="BK127" s="114"/>
      <c r="BL127" s="114"/>
      <c r="BM127" s="114"/>
      <c r="BN127" s="114"/>
      <c r="BO127" s="114"/>
    </row>
    <row r="128" ht="15.75" hidden="1" customHeight="1">
      <c r="A128" s="106" t="s">
        <v>1566</v>
      </c>
      <c r="B128" s="107" t="s">
        <v>1569</v>
      </c>
      <c r="C128" s="108" t="str">
        <f>VLOOKUP(A128,'Main Sheet'!A:AV,48,False)</f>
        <v>Yes</v>
      </c>
      <c r="D128" s="116" t="s">
        <v>109</v>
      </c>
      <c r="E128" s="116" t="s">
        <v>205</v>
      </c>
      <c r="F128" s="116" t="str">
        <f>VLOOKUP(A128,'Main Sheet'!A:BB,17,0)</f>
        <v>Chulumanco</v>
      </c>
      <c r="G128" s="116" t="s">
        <v>3</v>
      </c>
      <c r="H128" s="107" t="s">
        <v>9078</v>
      </c>
      <c r="I128" s="107" t="s">
        <v>117</v>
      </c>
      <c r="J128" s="128"/>
      <c r="K128" s="107">
        <v>2.33287205E8</v>
      </c>
      <c r="L128" s="107">
        <v>21641.0</v>
      </c>
      <c r="M128" s="117"/>
      <c r="N128" s="117"/>
      <c r="O128" s="107" t="s">
        <v>117</v>
      </c>
      <c r="P128" s="107" t="s">
        <v>117</v>
      </c>
      <c r="Q128" s="128"/>
      <c r="R128" s="107">
        <v>2.2605342E8</v>
      </c>
      <c r="S128" s="107">
        <v>36912.0</v>
      </c>
      <c r="T128" s="128"/>
      <c r="U128" s="117"/>
      <c r="V128" s="109" t="s">
        <v>121</v>
      </c>
      <c r="W128" s="116" t="s">
        <v>121</v>
      </c>
      <c r="X128" s="116" t="s">
        <v>9081</v>
      </c>
      <c r="Y128" s="117"/>
      <c r="Z128" s="117"/>
      <c r="AA128" s="117"/>
      <c r="AB128" s="117"/>
      <c r="AC128" s="116" t="s">
        <v>117</v>
      </c>
      <c r="AD128" s="116" t="s">
        <v>117</v>
      </c>
      <c r="AE128" s="117"/>
      <c r="AF128" s="116">
        <v>2.60708968E8</v>
      </c>
      <c r="AG128" s="116">
        <v>23235.0</v>
      </c>
      <c r="AH128" s="116" t="s">
        <v>251</v>
      </c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  <c r="AT128" s="117"/>
      <c r="AU128" s="117"/>
      <c r="AV128" s="117"/>
      <c r="AW128" s="117"/>
      <c r="AX128" s="117"/>
      <c r="AY128" s="117"/>
      <c r="AZ128" s="117"/>
      <c r="BA128" s="117"/>
      <c r="BB128" s="117"/>
      <c r="BC128" s="117"/>
      <c r="BD128" s="117"/>
      <c r="BE128" s="117"/>
      <c r="BF128" s="118"/>
      <c r="BG128" s="118"/>
      <c r="BH128" s="118"/>
      <c r="BI128" s="118"/>
      <c r="BJ128" s="118"/>
      <c r="BK128" s="118"/>
      <c r="BL128" s="118"/>
      <c r="BM128" s="118"/>
      <c r="BN128" s="118"/>
      <c r="BO128" s="118"/>
    </row>
    <row r="129" ht="15.75" hidden="1" customHeight="1">
      <c r="A129" s="106" t="s">
        <v>1276</v>
      </c>
      <c r="B129" s="107" t="s">
        <v>1278</v>
      </c>
      <c r="C129" s="108" t="str">
        <f>VLOOKUP(A129,'Main Sheet'!A:AV,48,False)</f>
        <v>Yes</v>
      </c>
      <c r="D129" s="109" t="str">
        <f>VLOOKUP(A129,'Main Sheet'!A:BB,7,0)</f>
        <v>First</v>
      </c>
      <c r="E129" s="109" t="str">
        <f>VLOOKUP(A129,'Main Sheet'!A:BB,12,0)</f>
        <v>Cowan HS</v>
      </c>
      <c r="F129" s="116" t="str">
        <f>VLOOKUP(A129,'Main Sheet'!A:BB,17,0)</f>
        <v>Chulumanco</v>
      </c>
      <c r="G129" s="110" t="str">
        <f>VLOOKUP(A129,'Main Sheet'!A:BB,14,0)</f>
        <v>NMB</v>
      </c>
      <c r="H129" s="111" t="s">
        <v>9078</v>
      </c>
      <c r="I129" s="111" t="s">
        <v>9078</v>
      </c>
      <c r="J129" s="112"/>
      <c r="K129" s="128"/>
      <c r="L129" s="128"/>
      <c r="M129" s="117"/>
      <c r="N129" s="110"/>
      <c r="O129" s="111" t="s">
        <v>117</v>
      </c>
      <c r="P129" s="111" t="s">
        <v>117</v>
      </c>
      <c r="Q129" s="112"/>
      <c r="R129" s="111">
        <v>2.26084336E8</v>
      </c>
      <c r="S129" s="111">
        <v>36912.0</v>
      </c>
      <c r="T129" s="112"/>
      <c r="U129" s="110"/>
      <c r="V129" s="109" t="s">
        <v>117</v>
      </c>
      <c r="W129" s="109" t="s">
        <v>117</v>
      </c>
      <c r="X129" s="110"/>
      <c r="Y129" s="109" t="s">
        <v>9270</v>
      </c>
      <c r="Z129" s="110"/>
      <c r="AA129" s="110"/>
      <c r="AB129" s="109" t="s">
        <v>1094</v>
      </c>
      <c r="AC129" s="109" t="s">
        <v>117</v>
      </c>
      <c r="AD129" s="109" t="s">
        <v>117</v>
      </c>
      <c r="AE129" s="110"/>
      <c r="AF129" s="109">
        <v>2.60690481E8</v>
      </c>
      <c r="AG129" s="109">
        <v>23235.0</v>
      </c>
      <c r="AH129" s="109" t="s">
        <v>9271</v>
      </c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10"/>
      <c r="BA129" s="110"/>
      <c r="BB129" s="110"/>
      <c r="BC129" s="110"/>
      <c r="BD129" s="110"/>
      <c r="BE129" s="110"/>
      <c r="BF129" s="114"/>
      <c r="BG129" s="114"/>
      <c r="BH129" s="114"/>
      <c r="BI129" s="114"/>
      <c r="BJ129" s="114"/>
      <c r="BK129" s="114"/>
      <c r="BL129" s="114"/>
      <c r="BM129" s="114"/>
      <c r="BN129" s="114"/>
      <c r="BO129" s="114"/>
    </row>
    <row r="130" ht="15.75" hidden="1" customHeight="1">
      <c r="A130" s="115" t="s">
        <v>1281</v>
      </c>
      <c r="B130" s="107" t="s">
        <v>1283</v>
      </c>
      <c r="C130" s="108" t="str">
        <f>VLOOKUP(A130,'Main Sheet'!A:AV,48,False)</f>
        <v>No</v>
      </c>
      <c r="D130" s="116" t="str">
        <f>VLOOKUP(A130,'Main Sheet'!A:BB,7,0)</f>
        <v>First</v>
      </c>
      <c r="E130" s="116" t="str">
        <f>VLOOKUP(A130,'Main Sheet'!A:BB,12,0)</f>
        <v>Khwezi Lomso CS</v>
      </c>
      <c r="F130" s="116" t="str">
        <f>VLOOKUP(A130,'Main Sheet'!A:BB,17,0)</f>
        <v>Chulumanco</v>
      </c>
      <c r="G130" s="117" t="str">
        <f>VLOOKUP(A130,'Main Sheet'!A:BB,14,0)</f>
        <v>NMB</v>
      </c>
      <c r="H130" s="107"/>
      <c r="I130" s="107"/>
      <c r="J130" s="128"/>
      <c r="K130" s="128"/>
      <c r="L130" s="128"/>
      <c r="M130" s="117"/>
      <c r="N130" s="117"/>
      <c r="O130" s="146"/>
      <c r="P130" s="146"/>
      <c r="Q130" s="128"/>
      <c r="R130" s="128"/>
      <c r="S130" s="128"/>
      <c r="T130" s="128"/>
      <c r="U130" s="117"/>
      <c r="V130" s="117"/>
      <c r="W130" s="117"/>
      <c r="X130" s="116"/>
      <c r="Y130" s="117"/>
      <c r="Z130" s="117"/>
      <c r="AA130" s="117"/>
      <c r="AB130" s="117"/>
      <c r="AC130" s="116"/>
      <c r="AD130" s="116"/>
      <c r="AE130" s="116"/>
      <c r="AF130" s="147"/>
      <c r="AG130" s="147"/>
      <c r="AH130" s="147"/>
      <c r="AI130" s="117"/>
      <c r="AJ130" s="117"/>
      <c r="AK130" s="117"/>
      <c r="AL130" s="117"/>
      <c r="AM130" s="117"/>
      <c r="AN130" s="117"/>
      <c r="AO130" s="117"/>
      <c r="AP130" s="117"/>
      <c r="AQ130" s="117"/>
      <c r="AR130" s="117"/>
      <c r="AS130" s="117"/>
      <c r="AT130" s="117"/>
      <c r="AU130" s="117"/>
      <c r="AV130" s="117"/>
      <c r="AW130" s="117"/>
      <c r="AX130" s="117"/>
      <c r="AY130" s="117"/>
      <c r="AZ130" s="117"/>
      <c r="BA130" s="117"/>
      <c r="BB130" s="117"/>
      <c r="BC130" s="117"/>
      <c r="BD130" s="117"/>
      <c r="BE130" s="117"/>
      <c r="BF130" s="118"/>
      <c r="BG130" s="118"/>
      <c r="BH130" s="118"/>
      <c r="BI130" s="118"/>
      <c r="BJ130" s="118"/>
      <c r="BK130" s="118"/>
      <c r="BL130" s="118"/>
      <c r="BM130" s="118"/>
      <c r="BN130" s="118"/>
      <c r="BO130" s="118"/>
    </row>
    <row r="131" ht="15.75" hidden="1" customHeight="1">
      <c r="A131" s="106" t="s">
        <v>1285</v>
      </c>
      <c r="B131" s="107" t="s">
        <v>1287</v>
      </c>
      <c r="C131" s="108" t="str">
        <f>VLOOKUP(A131,'Main Sheet'!A:AV,48,False)</f>
        <v>Yes</v>
      </c>
      <c r="D131" s="109" t="str">
        <f>VLOOKUP(A131,'Main Sheet'!A:BB,7,0)</f>
        <v>First</v>
      </c>
      <c r="E131" s="109" t="str">
        <f>VLOOKUP(A131,'Main Sheet'!A:BB,12,0)</f>
        <v>Soqhayisa SS</v>
      </c>
      <c r="F131" s="109" t="str">
        <f>VLOOKUP(A131,'Main Sheet'!A:BB,17,0)</f>
        <v>Siphosihle</v>
      </c>
      <c r="G131" s="110" t="str">
        <f>VLOOKUP(A131,'Main Sheet'!A:BB,14,0)</f>
        <v>NMB</v>
      </c>
      <c r="H131" s="111" t="s">
        <v>117</v>
      </c>
      <c r="I131" s="111" t="s">
        <v>117</v>
      </c>
      <c r="J131" s="112"/>
      <c r="K131" s="111">
        <v>2.33390405E8</v>
      </c>
      <c r="L131" s="111">
        <v>39212.0</v>
      </c>
      <c r="M131" s="109" t="s">
        <v>181</v>
      </c>
      <c r="N131" s="110"/>
      <c r="O131" s="111" t="s">
        <v>117</v>
      </c>
      <c r="P131" s="111" t="s">
        <v>117</v>
      </c>
      <c r="Q131" s="112"/>
      <c r="R131" s="111">
        <v>2.26025949E8</v>
      </c>
      <c r="S131" s="111">
        <v>63752.0</v>
      </c>
      <c r="T131" s="111" t="s">
        <v>181</v>
      </c>
      <c r="U131" s="110"/>
      <c r="V131" s="109" t="s">
        <v>117</v>
      </c>
      <c r="W131" s="109" t="s">
        <v>117</v>
      </c>
      <c r="X131" s="110"/>
      <c r="Y131" s="109" t="s">
        <v>9272</v>
      </c>
      <c r="Z131" s="110"/>
      <c r="AA131" s="110"/>
      <c r="AB131" s="109" t="s">
        <v>9093</v>
      </c>
      <c r="AC131" s="109" t="s">
        <v>117</v>
      </c>
      <c r="AD131" s="109" t="s">
        <v>117</v>
      </c>
      <c r="AE131" s="110"/>
      <c r="AF131" s="109">
        <v>2.60467898E8</v>
      </c>
      <c r="AG131" s="109">
        <v>42678.0</v>
      </c>
      <c r="AH131" s="109" t="s">
        <v>181</v>
      </c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10"/>
      <c r="BA131" s="110"/>
      <c r="BB131" s="110"/>
      <c r="BC131" s="110"/>
      <c r="BD131" s="110"/>
      <c r="BE131" s="110"/>
      <c r="BF131" s="114"/>
      <c r="BG131" s="114"/>
      <c r="BH131" s="114"/>
      <c r="BI131" s="114"/>
      <c r="BJ131" s="114"/>
      <c r="BK131" s="114"/>
      <c r="BL131" s="114"/>
      <c r="BM131" s="114"/>
      <c r="BN131" s="114"/>
      <c r="BO131" s="114"/>
    </row>
    <row r="132" ht="15.75" hidden="1" customHeight="1">
      <c r="A132" s="115" t="s">
        <v>1621</v>
      </c>
      <c r="B132" s="107" t="s">
        <v>1624</v>
      </c>
      <c r="C132" s="108" t="str">
        <f>VLOOKUP(A132,'Main Sheet'!A:AV,48,False)</f>
        <v>Yes</v>
      </c>
      <c r="D132" s="116" t="str">
        <f>VLOOKUP(A132,'Main Sheet'!A:BB,7,0)</f>
        <v>First</v>
      </c>
      <c r="E132" s="116" t="str">
        <f>VLOOKUP(A132,'Main Sheet'!A:BB,12,0)</f>
        <v>Khwezi Lomso CS</v>
      </c>
      <c r="F132" s="116" t="str">
        <f>VLOOKUP(A132,'Main Sheet'!A:BB,17,0)</f>
        <v>Chulumanco</v>
      </c>
      <c r="G132" s="117" t="str">
        <f>VLOOKUP(A132,'Main Sheet'!A:BB,14,0)</f>
        <v>NMB</v>
      </c>
      <c r="H132" s="107" t="s">
        <v>9078</v>
      </c>
      <c r="I132" s="107" t="s">
        <v>9078</v>
      </c>
      <c r="J132" s="128"/>
      <c r="K132" s="107">
        <v>2.3340622E8</v>
      </c>
      <c r="L132" s="107">
        <v>16429.0</v>
      </c>
      <c r="M132" s="116" t="s">
        <v>9256</v>
      </c>
      <c r="N132" s="117"/>
      <c r="O132" s="107" t="s">
        <v>9078</v>
      </c>
      <c r="P132" s="107" t="s">
        <v>9078</v>
      </c>
      <c r="Q132" s="128"/>
      <c r="R132" s="107">
        <v>2.2600322E8</v>
      </c>
      <c r="S132" s="128"/>
      <c r="T132" s="128"/>
      <c r="U132" s="117"/>
      <c r="V132" s="116" t="s">
        <v>9078</v>
      </c>
      <c r="W132" s="116" t="s">
        <v>9078</v>
      </c>
      <c r="X132" s="117"/>
      <c r="Y132" s="116" t="s">
        <v>9273</v>
      </c>
      <c r="Z132" s="117"/>
      <c r="AA132" s="147"/>
      <c r="AB132" s="116" t="s">
        <v>9078</v>
      </c>
      <c r="AC132" s="116" t="s">
        <v>9078</v>
      </c>
      <c r="AD132" s="116" t="s">
        <v>9078</v>
      </c>
      <c r="AE132" s="117"/>
      <c r="AF132" s="117"/>
      <c r="AG132" s="117"/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7"/>
      <c r="AR132" s="117"/>
      <c r="AS132" s="117"/>
      <c r="AT132" s="117"/>
      <c r="AU132" s="117"/>
      <c r="AV132" s="117"/>
      <c r="AW132" s="117"/>
      <c r="AX132" s="117"/>
      <c r="AY132" s="117"/>
      <c r="AZ132" s="117"/>
      <c r="BA132" s="117"/>
      <c r="BB132" s="117"/>
      <c r="BC132" s="117"/>
      <c r="BD132" s="117"/>
      <c r="BE132" s="117"/>
      <c r="BF132" s="118"/>
      <c r="BG132" s="118"/>
      <c r="BH132" s="118"/>
      <c r="BI132" s="118"/>
      <c r="BJ132" s="118"/>
      <c r="BK132" s="118"/>
      <c r="BL132" s="118"/>
      <c r="BM132" s="118"/>
      <c r="BN132" s="118"/>
      <c r="BO132" s="118"/>
    </row>
    <row r="133" ht="15.75" hidden="1" customHeight="1">
      <c r="A133" s="106" t="s">
        <v>1300</v>
      </c>
      <c r="B133" s="107" t="s">
        <v>1303</v>
      </c>
      <c r="C133" s="108" t="str">
        <f>VLOOKUP(A133,'Main Sheet'!A:AV,48,False)</f>
        <v>Yes</v>
      </c>
      <c r="D133" s="109" t="str">
        <f>VLOOKUP(A133,'Main Sheet'!A:BB,7,0)</f>
        <v>First</v>
      </c>
      <c r="E133" s="109" t="str">
        <f>VLOOKUP(A133,'Main Sheet'!A:BB,12,0)</f>
        <v>Motherwell HS</v>
      </c>
      <c r="F133" s="109" t="str">
        <f>VLOOKUP(A133,'Main Sheet'!A:BB,17,0)</f>
        <v>Sive</v>
      </c>
      <c r="G133" s="110" t="str">
        <f>VLOOKUP(A133,'Main Sheet'!A:BB,14,0)</f>
        <v>NMB</v>
      </c>
      <c r="H133" s="111" t="s">
        <v>117</v>
      </c>
      <c r="I133" s="111" t="s">
        <v>117</v>
      </c>
      <c r="J133" s="112"/>
      <c r="K133" s="111">
        <v>2.33375422E8</v>
      </c>
      <c r="L133" s="111">
        <v>52746.0</v>
      </c>
      <c r="M133" s="109" t="s">
        <v>139</v>
      </c>
      <c r="N133" s="110"/>
      <c r="O133" s="111" t="s">
        <v>117</v>
      </c>
      <c r="P133" s="111" t="s">
        <v>117</v>
      </c>
      <c r="Q133" s="112"/>
      <c r="R133" s="111">
        <v>2.26045575E8</v>
      </c>
      <c r="S133" s="111">
        <v>48121.0</v>
      </c>
      <c r="T133" s="111" t="s">
        <v>139</v>
      </c>
      <c r="U133" s="110"/>
      <c r="V133" s="109" t="s">
        <v>117</v>
      </c>
      <c r="W133" s="109" t="s">
        <v>117</v>
      </c>
      <c r="X133" s="110"/>
      <c r="Y133" s="109" t="s">
        <v>9274</v>
      </c>
      <c r="Z133" s="110"/>
      <c r="AA133" s="110"/>
      <c r="AB133" s="110"/>
      <c r="AC133" s="109" t="s">
        <v>117</v>
      </c>
      <c r="AD133" s="109" t="s">
        <v>117</v>
      </c>
      <c r="AE133" s="110"/>
      <c r="AF133" s="109">
        <v>2.60481815E8</v>
      </c>
      <c r="AG133" s="109">
        <v>36912.0</v>
      </c>
      <c r="AH133" s="109" t="s">
        <v>237</v>
      </c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4"/>
      <c r="BG133" s="114"/>
      <c r="BH133" s="114"/>
      <c r="BI133" s="114"/>
      <c r="BJ133" s="114"/>
      <c r="BK133" s="114"/>
      <c r="BL133" s="114"/>
      <c r="BM133" s="114"/>
      <c r="BN133" s="114"/>
      <c r="BO133" s="114"/>
    </row>
    <row r="134" ht="15.75" hidden="1" customHeight="1">
      <c r="A134" s="106" t="s">
        <v>1310</v>
      </c>
      <c r="B134" s="107" t="s">
        <v>1313</v>
      </c>
      <c r="C134" s="108" t="str">
        <f>VLOOKUP(A134,'Main Sheet'!A:AV,48,False)</f>
        <v>Yes</v>
      </c>
      <c r="D134" s="109" t="str">
        <f>VLOOKUP(A134,'Main Sheet'!A:BB,7,0)</f>
        <v>First</v>
      </c>
      <c r="E134" s="109" t="str">
        <f>VLOOKUP(A134,'Main Sheet'!A:BB,12,0)</f>
        <v>KwaMagxaki HS</v>
      </c>
      <c r="F134" s="109" t="str">
        <f>VLOOKUP(A134,'Main Sheet'!A:BB,17,0)</f>
        <v>Asemahle</v>
      </c>
      <c r="G134" s="110" t="str">
        <f>VLOOKUP(A134,'Main Sheet'!A:BB,14,0)</f>
        <v>NMB</v>
      </c>
      <c r="H134" s="111" t="s">
        <v>117</v>
      </c>
      <c r="I134" s="111" t="s">
        <v>117</v>
      </c>
      <c r="J134" s="112"/>
      <c r="K134" s="111">
        <v>2.33323813E8</v>
      </c>
      <c r="L134" s="111">
        <v>30184.0</v>
      </c>
      <c r="M134" s="109" t="s">
        <v>9275</v>
      </c>
      <c r="N134" s="110"/>
      <c r="O134" s="111" t="s">
        <v>117</v>
      </c>
      <c r="P134" s="111" t="s">
        <v>117</v>
      </c>
      <c r="Q134" s="112"/>
      <c r="R134" s="111">
        <v>2.26059612E8</v>
      </c>
      <c r="S134" s="111">
        <v>20251.0</v>
      </c>
      <c r="T134" s="111" t="s">
        <v>9145</v>
      </c>
      <c r="U134" s="110"/>
      <c r="V134" s="109" t="s">
        <v>117</v>
      </c>
      <c r="W134" s="109" t="s">
        <v>117</v>
      </c>
      <c r="X134" s="110"/>
      <c r="Y134" s="109" t="s">
        <v>9276</v>
      </c>
      <c r="Z134" s="110"/>
      <c r="AA134" s="110"/>
      <c r="AB134" s="109" t="s">
        <v>9145</v>
      </c>
      <c r="AC134" s="109" t="s">
        <v>117</v>
      </c>
      <c r="AD134" s="109" t="s">
        <v>117</v>
      </c>
      <c r="AE134" s="110"/>
      <c r="AF134" s="109">
        <v>2.60433616E8</v>
      </c>
      <c r="AG134" s="109">
        <v>24693.0</v>
      </c>
      <c r="AH134" s="109" t="s">
        <v>9144</v>
      </c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10"/>
      <c r="BA134" s="110"/>
      <c r="BB134" s="110"/>
      <c r="BC134" s="110"/>
      <c r="BD134" s="110"/>
      <c r="BE134" s="110"/>
      <c r="BF134" s="114"/>
      <c r="BG134" s="114"/>
      <c r="BH134" s="114"/>
      <c r="BI134" s="114"/>
      <c r="BJ134" s="114"/>
      <c r="BK134" s="114"/>
      <c r="BL134" s="114"/>
      <c r="BM134" s="114"/>
      <c r="BN134" s="114"/>
      <c r="BO134" s="114"/>
    </row>
    <row r="135" ht="15.75" hidden="1" customHeight="1">
      <c r="A135" s="106" t="s">
        <v>1319</v>
      </c>
      <c r="B135" s="107" t="s">
        <v>1322</v>
      </c>
      <c r="C135" s="108" t="str">
        <f>VLOOKUP(A135,'Main Sheet'!A:AV,48,False)</f>
        <v>Yes</v>
      </c>
      <c r="D135" s="109" t="str">
        <f>VLOOKUP(A135,'Main Sheet'!A:BB,7,0)</f>
        <v>First</v>
      </c>
      <c r="E135" s="109" t="str">
        <f>VLOOKUP(A135,'Main Sheet'!A:BB,12,0)</f>
        <v>Tinarha HS</v>
      </c>
      <c r="F135" s="109" t="str">
        <f>VLOOKUP(A135,'Main Sheet'!A:BB,17,0)</f>
        <v>Sive</v>
      </c>
      <c r="G135" s="110" t="str">
        <f>VLOOKUP(A135,'Main Sheet'!A:BB,14,0)</f>
        <v>Rural</v>
      </c>
      <c r="H135" s="111" t="s">
        <v>117</v>
      </c>
      <c r="I135" s="111" t="s">
        <v>117</v>
      </c>
      <c r="J135" s="112"/>
      <c r="K135" s="111">
        <v>2.33163662E8</v>
      </c>
      <c r="L135" s="111">
        <v>90151.0</v>
      </c>
      <c r="M135" s="109" t="s">
        <v>9158</v>
      </c>
      <c r="N135" s="110"/>
      <c r="O135" s="111" t="s">
        <v>117</v>
      </c>
      <c r="P135" s="111" t="s">
        <v>117</v>
      </c>
      <c r="Q135" s="112"/>
      <c r="R135" s="111">
        <v>2.26030089E8</v>
      </c>
      <c r="S135" s="111">
        <v>36912.0</v>
      </c>
      <c r="T135" s="112"/>
      <c r="U135" s="110"/>
      <c r="V135" s="109" t="s">
        <v>9078</v>
      </c>
      <c r="W135" s="109" t="s">
        <v>9078</v>
      </c>
      <c r="X135" s="110"/>
      <c r="Y135" s="109" t="s">
        <v>9277</v>
      </c>
      <c r="Z135" s="110"/>
      <c r="AA135" s="110"/>
      <c r="AB135" s="109" t="s">
        <v>9078</v>
      </c>
      <c r="AC135" s="109" t="s">
        <v>117</v>
      </c>
      <c r="AD135" s="109" t="s">
        <v>117</v>
      </c>
      <c r="AE135" s="110"/>
      <c r="AF135" s="109">
        <v>2.60616508E8</v>
      </c>
      <c r="AG135" s="109">
        <v>23235.0</v>
      </c>
      <c r="AH135" s="109" t="s">
        <v>404</v>
      </c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4"/>
      <c r="BG135" s="114"/>
      <c r="BH135" s="114"/>
      <c r="BI135" s="114"/>
      <c r="BJ135" s="114"/>
      <c r="BK135" s="114"/>
      <c r="BL135" s="114"/>
      <c r="BM135" s="114"/>
      <c r="BN135" s="114"/>
      <c r="BO135" s="114"/>
    </row>
    <row r="136" ht="15.75" hidden="1" customHeight="1">
      <c r="A136" s="106" t="s">
        <v>1327</v>
      </c>
      <c r="B136" s="107" t="s">
        <v>1330</v>
      </c>
      <c r="C136" s="108" t="str">
        <f>VLOOKUP(A136,'Main Sheet'!A:AV,48,False)</f>
        <v>Yes</v>
      </c>
      <c r="D136" s="109" t="str">
        <f>VLOOKUP(A136,'Main Sheet'!A:BB,7,0)</f>
        <v>First</v>
      </c>
      <c r="E136" s="109" t="str">
        <f>VLOOKUP(A136,'Main Sheet'!A:BB,12,0)</f>
        <v>Cingani HS</v>
      </c>
      <c r="F136" s="109" t="str">
        <f>VLOOKUP(A136,'Main Sheet'!A:BB,17,0)</f>
        <v>Asemahle</v>
      </c>
      <c r="G136" s="110" t="str">
        <f>VLOOKUP(A136,'Main Sheet'!A:BB,14,0)</f>
        <v>NMB</v>
      </c>
      <c r="H136" s="111" t="s">
        <v>117</v>
      </c>
      <c r="I136" s="111" t="s">
        <v>117</v>
      </c>
      <c r="J136" s="112"/>
      <c r="K136" s="111">
        <v>2.33323414E8</v>
      </c>
      <c r="L136" s="111">
        <v>59302.0</v>
      </c>
      <c r="M136" s="109" t="s">
        <v>9278</v>
      </c>
      <c r="N136" s="110"/>
      <c r="O136" s="111" t="s">
        <v>117</v>
      </c>
      <c r="P136" s="111" t="s">
        <v>117</v>
      </c>
      <c r="Q136" s="112"/>
      <c r="R136" s="111">
        <v>2.26056972E8</v>
      </c>
      <c r="S136" s="111">
        <v>20251.0</v>
      </c>
      <c r="T136" s="111" t="s">
        <v>9279</v>
      </c>
      <c r="U136" s="110"/>
      <c r="V136" s="109" t="s">
        <v>121</v>
      </c>
      <c r="W136" s="109"/>
      <c r="X136" s="109" t="s">
        <v>9070</v>
      </c>
      <c r="Y136" s="110"/>
      <c r="Z136" s="110"/>
      <c r="AA136" s="110"/>
      <c r="AB136" s="110"/>
      <c r="AC136" s="109" t="s">
        <v>117</v>
      </c>
      <c r="AD136" s="109" t="s">
        <v>117</v>
      </c>
      <c r="AE136" s="110"/>
      <c r="AF136" s="109">
        <v>2.60540811E8</v>
      </c>
      <c r="AG136" s="109">
        <v>24693.0</v>
      </c>
      <c r="AH136" s="109" t="s">
        <v>9205</v>
      </c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4"/>
      <c r="BG136" s="114"/>
      <c r="BH136" s="114"/>
      <c r="BI136" s="114"/>
      <c r="BJ136" s="114"/>
      <c r="BK136" s="114"/>
      <c r="BL136" s="114"/>
      <c r="BM136" s="114"/>
      <c r="BN136" s="114"/>
      <c r="BO136" s="114"/>
    </row>
    <row r="137" ht="15.75" hidden="1" customHeight="1">
      <c r="A137" s="106" t="s">
        <v>1336</v>
      </c>
      <c r="B137" s="107" t="s">
        <v>1339</v>
      </c>
      <c r="C137" s="108" t="str">
        <f>VLOOKUP(A137,'Main Sheet'!A:AV,48,False)</f>
        <v>Yes</v>
      </c>
      <c r="D137" s="109" t="str">
        <f>VLOOKUP(A137,'Main Sheet'!A:BB,7,0)</f>
        <v>First</v>
      </c>
      <c r="E137" s="109" t="str">
        <f>VLOOKUP(A137,'Main Sheet'!A:BB,12,0)</f>
        <v>Vulamazibuko HS</v>
      </c>
      <c r="F137" s="109" t="str">
        <f>VLOOKUP(A137,'Main Sheet'!A:BB,17,0)</f>
        <v>Asemahle</v>
      </c>
      <c r="G137" s="110" t="str">
        <f>VLOOKUP(A137,'Main Sheet'!A:BB,14,0)</f>
        <v>Rural</v>
      </c>
      <c r="H137" s="111" t="s">
        <v>9078</v>
      </c>
      <c r="I137" s="111" t="s">
        <v>9078</v>
      </c>
      <c r="J137" s="112"/>
      <c r="K137" s="111">
        <v>2.33310541E8</v>
      </c>
      <c r="L137" s="111">
        <v>13601.0</v>
      </c>
      <c r="M137" s="109" t="s">
        <v>4424</v>
      </c>
      <c r="N137" s="110"/>
      <c r="O137" s="111" t="s">
        <v>117</v>
      </c>
      <c r="P137" s="111" t="s">
        <v>117</v>
      </c>
      <c r="Q137" s="112"/>
      <c r="R137" s="111">
        <v>2.26089152E8</v>
      </c>
      <c r="S137" s="111">
        <v>36912.0</v>
      </c>
      <c r="T137" s="112"/>
      <c r="U137" s="110"/>
      <c r="V137" s="109" t="s">
        <v>117</v>
      </c>
      <c r="W137" s="109" t="s">
        <v>117</v>
      </c>
      <c r="X137" s="110"/>
      <c r="Y137" s="109" t="s">
        <v>9280</v>
      </c>
      <c r="Z137" s="110"/>
      <c r="AA137" s="109"/>
      <c r="AB137" s="109" t="s">
        <v>4424</v>
      </c>
      <c r="AC137" s="109" t="s">
        <v>117</v>
      </c>
      <c r="AD137" s="109" t="s">
        <v>117</v>
      </c>
      <c r="AE137" s="110"/>
      <c r="AF137" s="109">
        <v>2.60641758E8</v>
      </c>
      <c r="AG137" s="109">
        <v>24693.0</v>
      </c>
      <c r="AH137" s="109" t="s">
        <v>9281</v>
      </c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/>
      <c r="BE137" s="110"/>
      <c r="BF137" s="114"/>
      <c r="BG137" s="114"/>
      <c r="BH137" s="114"/>
      <c r="BI137" s="114"/>
      <c r="BJ137" s="114"/>
      <c r="BK137" s="114"/>
      <c r="BL137" s="114"/>
      <c r="BM137" s="114"/>
      <c r="BN137" s="114"/>
      <c r="BO137" s="114"/>
    </row>
    <row r="138" ht="15.75" hidden="1" customHeight="1">
      <c r="A138" s="106" t="s">
        <v>1341</v>
      </c>
      <c r="B138" s="107" t="s">
        <v>1343</v>
      </c>
      <c r="C138" s="108" t="str">
        <f>VLOOKUP(A138,'Main Sheet'!A:AV,48,False)</f>
        <v>Yes</v>
      </c>
      <c r="D138" s="109" t="str">
        <f>VLOOKUP(A138,'Main Sheet'!A:BB,7,0)</f>
        <v>First</v>
      </c>
      <c r="E138" s="109" t="str">
        <f>VLOOKUP(A138,'Main Sheet'!A:BB,12,0)</f>
        <v>Soqhayisa SS</v>
      </c>
      <c r="F138" s="109" t="str">
        <f>VLOOKUP(A138,'Main Sheet'!A:BB,17,0)</f>
        <v>Siphosihle</v>
      </c>
      <c r="G138" s="110" t="str">
        <f>VLOOKUP(A138,'Main Sheet'!A:BB,14,0)</f>
        <v>NMB</v>
      </c>
      <c r="H138" s="111" t="s">
        <v>9078</v>
      </c>
      <c r="I138" s="111" t="s">
        <v>9078</v>
      </c>
      <c r="J138" s="111"/>
      <c r="K138" s="111">
        <v>2.33479953E8</v>
      </c>
      <c r="L138" s="111">
        <v>76049.0</v>
      </c>
      <c r="M138" s="109" t="s">
        <v>9078</v>
      </c>
      <c r="N138" s="110"/>
      <c r="O138" s="111" t="s">
        <v>117</v>
      </c>
      <c r="P138" s="111" t="s">
        <v>117</v>
      </c>
      <c r="Q138" s="112"/>
      <c r="R138" s="111">
        <v>2.26067239E8</v>
      </c>
      <c r="S138" s="111">
        <v>63752.0</v>
      </c>
      <c r="T138" s="111" t="s">
        <v>181</v>
      </c>
      <c r="U138" s="110"/>
      <c r="V138" s="109" t="s">
        <v>9078</v>
      </c>
      <c r="W138" s="109" t="s">
        <v>9078</v>
      </c>
      <c r="X138" s="110"/>
      <c r="Y138" s="109" t="s">
        <v>9282</v>
      </c>
      <c r="Z138" s="110"/>
      <c r="AA138" s="110"/>
      <c r="AB138" s="109" t="s">
        <v>9078</v>
      </c>
      <c r="AC138" s="109" t="s">
        <v>117</v>
      </c>
      <c r="AD138" s="109" t="s">
        <v>117</v>
      </c>
      <c r="AE138" s="110"/>
      <c r="AF138" s="109">
        <v>2.60419311E8</v>
      </c>
      <c r="AG138" s="109">
        <v>42678.0</v>
      </c>
      <c r="AH138" s="109" t="s">
        <v>452</v>
      </c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/>
      <c r="BE138" s="110"/>
      <c r="BF138" s="114"/>
      <c r="BG138" s="114"/>
      <c r="BH138" s="114"/>
      <c r="BI138" s="114"/>
      <c r="BJ138" s="114"/>
      <c r="BK138" s="114"/>
      <c r="BL138" s="114"/>
      <c r="BM138" s="114"/>
      <c r="BN138" s="114"/>
      <c r="BO138" s="114"/>
    </row>
    <row r="139" ht="15.75" hidden="1" customHeight="1">
      <c r="A139" s="106" t="s">
        <v>1350</v>
      </c>
      <c r="B139" s="107" t="s">
        <v>1351</v>
      </c>
      <c r="C139" s="108" t="str">
        <f>VLOOKUP(A139,'Main Sheet'!A:AV,48,False)</f>
        <v>No</v>
      </c>
      <c r="D139" s="109" t="str">
        <f>VLOOKUP(A139,'Main Sheet'!A:BB,7,0)</f>
        <v>First</v>
      </c>
      <c r="E139" s="109" t="str">
        <f>VLOOKUP(A139,'Main Sheet'!A:BB,12,0)</f>
        <v>Cingani HS</v>
      </c>
      <c r="F139" s="109" t="str">
        <f>VLOOKUP(A139,'Main Sheet'!A:BB,17,0)</f>
        <v>Asemahle</v>
      </c>
      <c r="G139" s="110" t="str">
        <f>VLOOKUP(A139,'Main Sheet'!A:BB,14,0)</f>
        <v>NMB</v>
      </c>
      <c r="H139" s="111"/>
      <c r="I139" s="111"/>
      <c r="J139" s="111"/>
      <c r="K139" s="112"/>
      <c r="L139" s="112"/>
      <c r="M139" s="110"/>
      <c r="N139" s="110"/>
      <c r="O139" s="111"/>
      <c r="P139" s="111"/>
      <c r="Q139" s="111"/>
      <c r="R139" s="112"/>
      <c r="S139" s="112"/>
      <c r="T139" s="112"/>
      <c r="U139" s="110"/>
      <c r="V139" s="109"/>
      <c r="W139" s="109"/>
      <c r="X139" s="109"/>
      <c r="Y139" s="110"/>
      <c r="Z139" s="110"/>
      <c r="AA139" s="110"/>
      <c r="AB139" s="110"/>
      <c r="AC139" s="109"/>
      <c r="AD139" s="109"/>
      <c r="AE139" s="109"/>
      <c r="AF139" s="110"/>
      <c r="AG139" s="110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  <c r="AX139" s="110"/>
      <c r="AY139" s="110"/>
      <c r="AZ139" s="110"/>
      <c r="BA139" s="110"/>
      <c r="BB139" s="110"/>
      <c r="BC139" s="110"/>
      <c r="BD139" s="110"/>
      <c r="BE139" s="110"/>
      <c r="BF139" s="114"/>
      <c r="BG139" s="114"/>
      <c r="BH139" s="114"/>
      <c r="BI139" s="114"/>
      <c r="BJ139" s="114"/>
      <c r="BK139" s="114"/>
      <c r="BL139" s="114"/>
      <c r="BM139" s="114"/>
      <c r="BN139" s="114"/>
      <c r="BO139" s="114"/>
    </row>
    <row r="140" ht="15.75" hidden="1" customHeight="1">
      <c r="A140" s="106" t="s">
        <v>1354</v>
      </c>
      <c r="B140" s="107" t="s">
        <v>1357</v>
      </c>
      <c r="C140" s="108" t="str">
        <f>VLOOKUP(A140,'Main Sheet'!A:AV,48,False)</f>
        <v>No</v>
      </c>
      <c r="D140" s="109" t="str">
        <f>VLOOKUP(A140,'Main Sheet'!A:BB,7,0)</f>
        <v>First</v>
      </c>
      <c r="E140" s="109" t="str">
        <f>VLOOKUP(A140,'Main Sheet'!A:BB,12,0)</f>
        <v>Khanyisa SS</v>
      </c>
      <c r="F140" s="116" t="str">
        <f>VLOOKUP(A140,'Main Sheet'!A:BB,17,0)</f>
        <v>Chulumanco</v>
      </c>
      <c r="G140" s="110" t="str">
        <f>VLOOKUP(A140,'Main Sheet'!A:BB,14,0)</f>
        <v>NMB</v>
      </c>
      <c r="H140" s="111"/>
      <c r="I140" s="111"/>
      <c r="J140" s="111"/>
      <c r="K140" s="112"/>
      <c r="L140" s="112"/>
      <c r="M140" s="110"/>
      <c r="N140" s="110"/>
      <c r="O140" s="111"/>
      <c r="P140" s="111"/>
      <c r="Q140" s="111"/>
      <c r="R140" s="112"/>
      <c r="S140" s="112"/>
      <c r="T140" s="112"/>
      <c r="U140" s="110"/>
      <c r="V140" s="110"/>
      <c r="W140" s="110"/>
      <c r="X140" s="109"/>
      <c r="Y140" s="110"/>
      <c r="Z140" s="110"/>
      <c r="AA140" s="110"/>
      <c r="AB140" s="110"/>
      <c r="AC140" s="110"/>
      <c r="AD140" s="110"/>
      <c r="AE140" s="109"/>
      <c r="AF140" s="110"/>
      <c r="AG140" s="110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10"/>
      <c r="BA140" s="110"/>
      <c r="BB140" s="110"/>
      <c r="BC140" s="110"/>
      <c r="BD140" s="110"/>
      <c r="BE140" s="110"/>
      <c r="BF140" s="114"/>
      <c r="BG140" s="114"/>
      <c r="BH140" s="114"/>
      <c r="BI140" s="114"/>
      <c r="BJ140" s="114"/>
      <c r="BK140" s="114"/>
      <c r="BL140" s="114"/>
      <c r="BM140" s="114"/>
      <c r="BN140" s="114"/>
      <c r="BO140" s="114"/>
    </row>
    <row r="141" ht="15.75" hidden="1" customHeight="1">
      <c r="A141" s="106" t="s">
        <v>1359</v>
      </c>
      <c r="B141" s="107" t="s">
        <v>1362</v>
      </c>
      <c r="C141" s="108" t="str">
        <f>VLOOKUP(A141,'Main Sheet'!A:AV,48,False)</f>
        <v>Yes</v>
      </c>
      <c r="D141" s="109" t="str">
        <f>VLOOKUP(A141,'Main Sheet'!A:BB,7,0)</f>
        <v>First</v>
      </c>
      <c r="E141" s="109" t="str">
        <f>VLOOKUP(A141,'Main Sheet'!A:BB,12,0)</f>
        <v>Newell HS</v>
      </c>
      <c r="F141" s="109" t="str">
        <f>VLOOKUP(A141,'Main Sheet'!A:BB,17,0)</f>
        <v>Siphosihle</v>
      </c>
      <c r="G141" s="110" t="str">
        <f>VLOOKUP(A141,'Main Sheet'!A:BB,14,0)</f>
        <v>NMB</v>
      </c>
      <c r="H141" s="111" t="s">
        <v>117</v>
      </c>
      <c r="I141" s="111" t="s">
        <v>117</v>
      </c>
      <c r="J141" s="112"/>
      <c r="K141" s="111">
        <v>2.33354352E8</v>
      </c>
      <c r="L141" s="111">
        <v>25132.0</v>
      </c>
      <c r="M141" s="109" t="s">
        <v>125</v>
      </c>
      <c r="N141" s="110"/>
      <c r="O141" s="111" t="s">
        <v>117</v>
      </c>
      <c r="P141" s="111" t="s">
        <v>117</v>
      </c>
      <c r="Q141" s="112"/>
      <c r="R141" s="111">
        <v>2.26067741E8</v>
      </c>
      <c r="S141" s="111">
        <v>63752.0</v>
      </c>
      <c r="T141" s="111" t="s">
        <v>125</v>
      </c>
      <c r="U141" s="110"/>
      <c r="V141" s="109" t="s">
        <v>117</v>
      </c>
      <c r="W141" s="109" t="s">
        <v>117</v>
      </c>
      <c r="X141" s="110"/>
      <c r="Y141" s="109" t="s">
        <v>9283</v>
      </c>
      <c r="Z141" s="110"/>
      <c r="AA141" s="110"/>
      <c r="AB141" s="109" t="s">
        <v>180</v>
      </c>
      <c r="AC141" s="109" t="s">
        <v>117</v>
      </c>
      <c r="AD141" s="109" t="s">
        <v>117</v>
      </c>
      <c r="AE141" s="110"/>
      <c r="AF141" s="109">
        <v>2.60379565E8</v>
      </c>
      <c r="AG141" s="109">
        <v>42678.0</v>
      </c>
      <c r="AH141" s="109" t="s">
        <v>404</v>
      </c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10"/>
      <c r="BA141" s="110"/>
      <c r="BB141" s="110"/>
      <c r="BC141" s="110"/>
      <c r="BD141" s="110"/>
      <c r="BE141" s="110"/>
      <c r="BF141" s="114"/>
      <c r="BG141" s="114"/>
      <c r="BH141" s="114"/>
      <c r="BI141" s="114"/>
      <c r="BJ141" s="114"/>
      <c r="BK141" s="114"/>
      <c r="BL141" s="114"/>
      <c r="BM141" s="114"/>
      <c r="BN141" s="114"/>
      <c r="BO141" s="114"/>
    </row>
    <row r="142" ht="15.75" hidden="1" customHeight="1">
      <c r="A142" s="106" t="s">
        <v>1366</v>
      </c>
      <c r="B142" s="107" t="s">
        <v>1369</v>
      </c>
      <c r="C142" s="108" t="str">
        <f>VLOOKUP(A142,'Main Sheet'!A:AV,48,False)</f>
        <v>Yes</v>
      </c>
      <c r="D142" s="109" t="str">
        <f>VLOOKUP(A142,'Main Sheet'!A:BB,7,0)</f>
        <v>First</v>
      </c>
      <c r="E142" s="109" t="str">
        <f>VLOOKUP(A142,'Main Sheet'!A:BB,12,0)</f>
        <v>Motherwell HS</v>
      </c>
      <c r="F142" s="109" t="str">
        <f>VLOOKUP(A142,'Main Sheet'!A:BB,17,0)</f>
        <v>Sive</v>
      </c>
      <c r="G142" s="110" t="str">
        <f>VLOOKUP(A142,'Main Sheet'!A:BB,14,0)</f>
        <v>NMB</v>
      </c>
      <c r="H142" s="111" t="s">
        <v>9078</v>
      </c>
      <c r="I142" s="111" t="s">
        <v>9078</v>
      </c>
      <c r="J142" s="112"/>
      <c r="K142" s="111" t="s">
        <v>9078</v>
      </c>
      <c r="L142" s="111" t="s">
        <v>9078</v>
      </c>
      <c r="M142" s="109" t="s">
        <v>9079</v>
      </c>
      <c r="N142" s="110"/>
      <c r="O142" s="111" t="s">
        <v>117</v>
      </c>
      <c r="P142" s="111" t="s">
        <v>117</v>
      </c>
      <c r="Q142" s="112"/>
      <c r="R142" s="111">
        <v>2.26055843E8</v>
      </c>
      <c r="S142" s="111">
        <v>48121.0</v>
      </c>
      <c r="T142" s="111" t="s">
        <v>317</v>
      </c>
      <c r="U142" s="110"/>
      <c r="V142" s="109" t="s">
        <v>117</v>
      </c>
      <c r="W142" s="109" t="s">
        <v>117</v>
      </c>
      <c r="X142" s="110"/>
      <c r="Y142" s="109" t="s">
        <v>9284</v>
      </c>
      <c r="Z142" s="110"/>
      <c r="AA142" s="110"/>
      <c r="AB142" s="110"/>
      <c r="AC142" s="109" t="s">
        <v>117</v>
      </c>
      <c r="AD142" s="109" t="s">
        <v>117</v>
      </c>
      <c r="AE142" s="110"/>
      <c r="AF142" s="109">
        <v>2.6045034E8</v>
      </c>
      <c r="AG142" s="109">
        <v>36912.0</v>
      </c>
      <c r="AH142" s="109" t="s">
        <v>3077</v>
      </c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  <c r="AX142" s="110"/>
      <c r="AY142" s="110"/>
      <c r="AZ142" s="110"/>
      <c r="BA142" s="110"/>
      <c r="BB142" s="110"/>
      <c r="BC142" s="110"/>
      <c r="BD142" s="110"/>
      <c r="BE142" s="110"/>
      <c r="BF142" s="114"/>
      <c r="BG142" s="114"/>
      <c r="BH142" s="114"/>
      <c r="BI142" s="114"/>
      <c r="BJ142" s="114"/>
      <c r="BK142" s="114"/>
      <c r="BL142" s="114"/>
      <c r="BM142" s="114"/>
      <c r="BN142" s="114"/>
      <c r="BO142" s="114"/>
    </row>
    <row r="143" ht="15.75" hidden="1" customHeight="1">
      <c r="A143" s="106" t="s">
        <v>1377</v>
      </c>
      <c r="B143" s="107" t="s">
        <v>1380</v>
      </c>
      <c r="C143" s="108" t="str">
        <f>VLOOKUP(A143,'Main Sheet'!A:AV,48,False)</f>
        <v>Yes</v>
      </c>
      <c r="D143" s="109" t="str">
        <f>VLOOKUP(A143,'Main Sheet'!A:BB,7,0)</f>
        <v>First</v>
      </c>
      <c r="E143" s="109" t="str">
        <f>VLOOKUP(A143,'Main Sheet'!A:BB,12,0)</f>
        <v>Walmer HS</v>
      </c>
      <c r="F143" s="109" t="str">
        <f>VLOOKUP(A143,'Main Sheet'!A:BB,17,0)</f>
        <v>Sive</v>
      </c>
      <c r="G143" s="110" t="str">
        <f>VLOOKUP(A143,'Main Sheet'!A:BB,14,0)</f>
        <v>NMB</v>
      </c>
      <c r="H143" s="111" t="s">
        <v>117</v>
      </c>
      <c r="I143" s="111" t="s">
        <v>117</v>
      </c>
      <c r="J143" s="112"/>
      <c r="K143" s="111">
        <v>2.33323104E8</v>
      </c>
      <c r="L143" s="111">
        <v>38156.0</v>
      </c>
      <c r="M143" s="109" t="s">
        <v>406</v>
      </c>
      <c r="N143" s="110"/>
      <c r="O143" s="111" t="s">
        <v>117</v>
      </c>
      <c r="P143" s="111" t="s">
        <v>117</v>
      </c>
      <c r="Q143" s="112"/>
      <c r="R143" s="111">
        <v>2.26061319E8</v>
      </c>
      <c r="S143" s="111">
        <v>48121.0</v>
      </c>
      <c r="T143" s="111" t="s">
        <v>406</v>
      </c>
      <c r="U143" s="110"/>
      <c r="V143" s="109" t="s">
        <v>117</v>
      </c>
      <c r="W143" s="109" t="s">
        <v>117</v>
      </c>
      <c r="X143" s="110"/>
      <c r="Y143" s="109" t="s">
        <v>9285</v>
      </c>
      <c r="Z143" s="110"/>
      <c r="AA143" s="110"/>
      <c r="AB143" s="110"/>
      <c r="AC143" s="109" t="s">
        <v>117</v>
      </c>
      <c r="AD143" s="109" t="s">
        <v>117</v>
      </c>
      <c r="AE143" s="110"/>
      <c r="AF143" s="109">
        <v>2.60541923E8</v>
      </c>
      <c r="AG143" s="109">
        <v>36912.0</v>
      </c>
      <c r="AH143" s="109" t="s">
        <v>406</v>
      </c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10"/>
      <c r="BA143" s="110"/>
      <c r="BB143" s="110"/>
      <c r="BC143" s="110"/>
      <c r="BD143" s="110"/>
      <c r="BE143" s="110"/>
      <c r="BF143" s="114"/>
      <c r="BG143" s="114"/>
      <c r="BH143" s="114"/>
      <c r="BI143" s="114"/>
      <c r="BJ143" s="114"/>
      <c r="BK143" s="114"/>
      <c r="BL143" s="114"/>
      <c r="BM143" s="114"/>
      <c r="BN143" s="114"/>
      <c r="BO143" s="114"/>
    </row>
    <row r="144" ht="15.75" hidden="1" customHeight="1">
      <c r="A144" s="115" t="s">
        <v>817</v>
      </c>
      <c r="B144" s="107" t="s">
        <v>819</v>
      </c>
      <c r="C144" s="108" t="str">
        <f>VLOOKUP(A144,'Main Sheet'!A:AV,48,False)</f>
        <v>Yes</v>
      </c>
      <c r="D144" s="116" t="str">
        <f>VLOOKUP(A144,'Main Sheet'!A:BB,7,0)</f>
        <v>First</v>
      </c>
      <c r="E144" s="116" t="str">
        <f>VLOOKUP(A144,'Main Sheet'!A:BB,12,0)</f>
        <v>VM Kwinana</v>
      </c>
      <c r="F144" s="135" t="str">
        <f>VLOOKUP(A144,'Main Sheet'!A:BB,17,0)</f>
        <v>Sive</v>
      </c>
      <c r="G144" s="135" t="str">
        <f>VLOOKUP(A144,'Main Sheet'!A:BB,14,0)</f>
        <v>Rural</v>
      </c>
      <c r="H144" s="137" t="s">
        <v>117</v>
      </c>
      <c r="I144" s="139" t="s">
        <v>117</v>
      </c>
      <c r="J144" s="136"/>
      <c r="K144" s="148">
        <v>2.33426698E8</v>
      </c>
      <c r="L144" s="148">
        <v>56403.0</v>
      </c>
      <c r="M144" s="137" t="s">
        <v>9286</v>
      </c>
      <c r="N144" s="136"/>
      <c r="O144" s="137" t="s">
        <v>117</v>
      </c>
      <c r="P144" s="139" t="s">
        <v>117</v>
      </c>
      <c r="Q144" s="136"/>
      <c r="R144" s="148">
        <v>2.26099895E8</v>
      </c>
      <c r="S144" s="148">
        <v>36912.0</v>
      </c>
      <c r="T144" s="136"/>
      <c r="U144" s="136"/>
      <c r="V144" s="137" t="s">
        <v>117</v>
      </c>
      <c r="W144" s="139" t="s">
        <v>117</v>
      </c>
      <c r="X144" s="136"/>
      <c r="Y144" s="137" t="s">
        <v>9287</v>
      </c>
      <c r="Z144" s="136"/>
      <c r="AA144" s="136"/>
      <c r="AB144" s="137" t="s">
        <v>4408</v>
      </c>
      <c r="AC144" s="137" t="s">
        <v>117</v>
      </c>
      <c r="AD144" s="139" t="s">
        <v>117</v>
      </c>
      <c r="AE144" s="136"/>
      <c r="AF144" s="148">
        <v>2.60637424E8</v>
      </c>
      <c r="AG144" s="148">
        <v>23235.0</v>
      </c>
      <c r="AH144" s="137" t="s">
        <v>251</v>
      </c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6"/>
      <c r="BE144" s="136"/>
      <c r="BF144" s="136"/>
      <c r="BG144" s="136"/>
      <c r="BH144" s="136"/>
      <c r="BI144" s="136"/>
      <c r="BJ144" s="136"/>
      <c r="BK144" s="136"/>
      <c r="BL144" s="149"/>
      <c r="BM144" s="149"/>
      <c r="BN144" s="149"/>
      <c r="BO144" s="149"/>
    </row>
    <row r="145" ht="15.75" hidden="1" customHeight="1">
      <c r="A145" s="106" t="s">
        <v>1392</v>
      </c>
      <c r="B145" s="107" t="s">
        <v>1395</v>
      </c>
      <c r="C145" s="108" t="str">
        <f>VLOOKUP(A145,'Main Sheet'!A:AV,48,False)</f>
        <v>Yes</v>
      </c>
      <c r="D145" s="109" t="str">
        <f>VLOOKUP(A145,'Main Sheet'!A:BB,7,0)</f>
        <v>First</v>
      </c>
      <c r="E145" s="109" t="str">
        <f>VLOOKUP(A145,'Main Sheet'!A:BB,12,0)</f>
        <v>Cowan HS</v>
      </c>
      <c r="F145" s="116" t="str">
        <f>VLOOKUP(A145,'Main Sheet'!A:BB,17,0)</f>
        <v>Chulumanco</v>
      </c>
      <c r="G145" s="110" t="str">
        <f>VLOOKUP(A145,'Main Sheet'!A:BB,14,0)</f>
        <v>NMB</v>
      </c>
      <c r="H145" s="111" t="s">
        <v>117</v>
      </c>
      <c r="I145" s="111" t="s">
        <v>117</v>
      </c>
      <c r="J145" s="112"/>
      <c r="K145" s="111">
        <v>2.33474463E8</v>
      </c>
      <c r="L145" s="111">
        <v>15642.0</v>
      </c>
      <c r="M145" s="109" t="s">
        <v>9288</v>
      </c>
      <c r="N145" s="110"/>
      <c r="O145" s="111" t="s">
        <v>117</v>
      </c>
      <c r="P145" s="111" t="s">
        <v>117</v>
      </c>
      <c r="Q145" s="112"/>
      <c r="R145" s="111">
        <v>2.26107296E8</v>
      </c>
      <c r="S145" s="111">
        <v>36912.0</v>
      </c>
      <c r="T145" s="112"/>
      <c r="U145" s="110"/>
      <c r="V145" s="109" t="s">
        <v>117</v>
      </c>
      <c r="W145" s="109" t="s">
        <v>117</v>
      </c>
      <c r="X145" s="110"/>
      <c r="Y145" s="109" t="s">
        <v>9289</v>
      </c>
      <c r="Z145" s="110"/>
      <c r="AA145" s="110"/>
      <c r="AB145" s="109" t="s">
        <v>404</v>
      </c>
      <c r="AC145" s="109" t="s">
        <v>117</v>
      </c>
      <c r="AD145" s="109" t="s">
        <v>117</v>
      </c>
      <c r="AE145" s="110"/>
      <c r="AF145" s="109">
        <v>2.6067809E8</v>
      </c>
      <c r="AG145" s="109">
        <v>23235.0</v>
      </c>
      <c r="AH145" s="109" t="s">
        <v>404</v>
      </c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10"/>
      <c r="BA145" s="110"/>
      <c r="BB145" s="110"/>
      <c r="BC145" s="110"/>
      <c r="BD145" s="110"/>
      <c r="BE145" s="110"/>
      <c r="BF145" s="114"/>
      <c r="BG145" s="114"/>
      <c r="BH145" s="114"/>
      <c r="BI145" s="114"/>
      <c r="BJ145" s="114"/>
      <c r="BK145" s="114"/>
      <c r="BL145" s="114"/>
      <c r="BM145" s="114"/>
      <c r="BN145" s="114"/>
      <c r="BO145" s="114"/>
    </row>
    <row r="146" ht="15.75" hidden="1" customHeight="1">
      <c r="A146" s="106" t="s">
        <v>1399</v>
      </c>
      <c r="B146" s="107" t="s">
        <v>1400</v>
      </c>
      <c r="C146" s="108" t="str">
        <f>VLOOKUP(A146,'Main Sheet'!A:AV,48,False)</f>
        <v>Yes</v>
      </c>
      <c r="D146" s="109" t="str">
        <f>VLOOKUP(A146,'Main Sheet'!A:BB,7,0)</f>
        <v>First</v>
      </c>
      <c r="E146" s="109" t="str">
        <f>VLOOKUP(A146,'Main Sheet'!A:BB,12,0)</f>
        <v>Ndzondelelo HS</v>
      </c>
      <c r="F146" s="116" t="str">
        <f>VLOOKUP(A146,'Main Sheet'!A:BB,17,0)</f>
        <v>Chulumanco</v>
      </c>
      <c r="G146" s="110" t="str">
        <f>VLOOKUP(A146,'Main Sheet'!A:BB,14,0)</f>
        <v>NMB</v>
      </c>
      <c r="H146" s="111" t="s">
        <v>9078</v>
      </c>
      <c r="I146" s="111" t="s">
        <v>9078</v>
      </c>
      <c r="J146" s="112"/>
      <c r="K146" s="112"/>
      <c r="L146" s="112"/>
      <c r="M146" s="110"/>
      <c r="N146" s="110"/>
      <c r="O146" s="111" t="s">
        <v>9078</v>
      </c>
      <c r="P146" s="111" t="s">
        <v>9078</v>
      </c>
      <c r="Q146" s="112"/>
      <c r="R146" s="111">
        <v>2.26030969E8</v>
      </c>
      <c r="S146" s="112"/>
      <c r="T146" s="112"/>
      <c r="U146" s="110"/>
      <c r="V146" s="109" t="s">
        <v>9078</v>
      </c>
      <c r="W146" s="109" t="s">
        <v>9078</v>
      </c>
      <c r="X146" s="110"/>
      <c r="Y146" s="109" t="s">
        <v>9290</v>
      </c>
      <c r="Z146" s="110"/>
      <c r="AA146" s="110"/>
      <c r="AB146" s="109" t="s">
        <v>1482</v>
      </c>
      <c r="AC146" s="109" t="s">
        <v>117</v>
      </c>
      <c r="AD146" s="109" t="s">
        <v>117</v>
      </c>
      <c r="AE146" s="110"/>
      <c r="AF146" s="113">
        <v>2.60482161E8</v>
      </c>
      <c r="AG146" s="109">
        <v>23235.0</v>
      </c>
      <c r="AH146" s="109" t="s">
        <v>9291</v>
      </c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10"/>
      <c r="BA146" s="110"/>
      <c r="BB146" s="110"/>
      <c r="BC146" s="110"/>
      <c r="BD146" s="110"/>
      <c r="BE146" s="110"/>
      <c r="BF146" s="114"/>
      <c r="BG146" s="114"/>
      <c r="BH146" s="114"/>
      <c r="BI146" s="114"/>
      <c r="BJ146" s="114"/>
      <c r="BK146" s="114"/>
      <c r="BL146" s="114"/>
      <c r="BM146" s="114"/>
      <c r="BN146" s="114"/>
      <c r="BO146" s="114"/>
    </row>
    <row r="147" ht="15.75" hidden="1" customHeight="1">
      <c r="A147" s="106" t="s">
        <v>1402</v>
      </c>
      <c r="B147" s="107" t="s">
        <v>1405</v>
      </c>
      <c r="C147" s="108" t="str">
        <f>VLOOKUP(A147,'Main Sheet'!A:AV,48,False)</f>
        <v>Yes</v>
      </c>
      <c r="D147" s="109" t="str">
        <f>VLOOKUP(A147,'Main Sheet'!A:BB,7,0)</f>
        <v>First</v>
      </c>
      <c r="E147" s="109" t="str">
        <f>VLOOKUP(A147,'Main Sheet'!A:BB,12,0)</f>
        <v>Khumbulani HS</v>
      </c>
      <c r="F147" s="116" t="str">
        <f>VLOOKUP(A147,'Main Sheet'!A:BB,17,0)</f>
        <v>Chulumanco</v>
      </c>
      <c r="G147" s="110" t="str">
        <f>VLOOKUP(A147,'Main Sheet'!A:BB,14,0)</f>
        <v>NMB</v>
      </c>
      <c r="H147" s="111" t="s">
        <v>117</v>
      </c>
      <c r="I147" s="111" t="s">
        <v>117</v>
      </c>
      <c r="J147" s="112"/>
      <c r="K147" s="111">
        <v>2.33365893E8</v>
      </c>
      <c r="L147" s="111">
        <v>70452.0</v>
      </c>
      <c r="M147" s="109" t="s">
        <v>181</v>
      </c>
      <c r="N147" s="110"/>
      <c r="O147" s="111" t="s">
        <v>117</v>
      </c>
      <c r="P147" s="111" t="s">
        <v>117</v>
      </c>
      <c r="Q147" s="112"/>
      <c r="R147" s="111">
        <v>2.2607843E8</v>
      </c>
      <c r="S147" s="111">
        <v>48121.0</v>
      </c>
      <c r="T147" s="111" t="s">
        <v>9292</v>
      </c>
      <c r="U147" s="110"/>
      <c r="V147" s="109" t="s">
        <v>121</v>
      </c>
      <c r="W147" s="109" t="s">
        <v>121</v>
      </c>
      <c r="X147" s="109" t="s">
        <v>9070</v>
      </c>
      <c r="Y147" s="110"/>
      <c r="Z147" s="110"/>
      <c r="AA147" s="110"/>
      <c r="AB147" s="110"/>
      <c r="AC147" s="109" t="s">
        <v>117</v>
      </c>
      <c r="AD147" s="109" t="s">
        <v>117</v>
      </c>
      <c r="AE147" s="110"/>
      <c r="AF147" s="109">
        <v>2.60318515E8</v>
      </c>
      <c r="AG147" s="109">
        <v>36912.0</v>
      </c>
      <c r="AH147" s="110"/>
      <c r="AI147" s="110"/>
      <c r="AJ147" s="109" t="s">
        <v>117</v>
      </c>
      <c r="AK147" s="110"/>
      <c r="AL147" s="110"/>
      <c r="AM147" s="109">
        <v>2.60297518E8</v>
      </c>
      <c r="AN147" s="109">
        <v>51895.0</v>
      </c>
      <c r="AO147" s="109" t="s">
        <v>7870</v>
      </c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10"/>
      <c r="BA147" s="110"/>
      <c r="BB147" s="110"/>
      <c r="BC147" s="110"/>
      <c r="BD147" s="110"/>
      <c r="BE147" s="110"/>
      <c r="BF147" s="114"/>
      <c r="BG147" s="114"/>
      <c r="BH147" s="114"/>
      <c r="BI147" s="114"/>
      <c r="BJ147" s="114"/>
      <c r="BK147" s="114"/>
      <c r="BL147" s="114"/>
      <c r="BM147" s="114"/>
      <c r="BN147" s="114"/>
      <c r="BO147" s="114"/>
    </row>
    <row r="148" ht="15.75" hidden="1" customHeight="1">
      <c r="A148" s="106" t="s">
        <v>1416</v>
      </c>
      <c r="B148" s="107" t="s">
        <v>1419</v>
      </c>
      <c r="C148" s="108" t="str">
        <f>VLOOKUP(A148,'Main Sheet'!A:AV,48,False)</f>
        <v>Yes</v>
      </c>
      <c r="D148" s="109" t="str">
        <f>VLOOKUP(A148,'Main Sheet'!A:BB,7,0)</f>
        <v>First</v>
      </c>
      <c r="E148" s="109" t="str">
        <f>VLOOKUP(A148,'Main Sheet'!A:BB,12,0)</f>
        <v>St James SS</v>
      </c>
      <c r="F148" s="109" t="str">
        <f>VLOOKUP(A148,'Main Sheet'!A:BB,17,0)</f>
        <v>Sive</v>
      </c>
      <c r="G148" s="110" t="str">
        <f>VLOOKUP(A148,'Main Sheet'!A:BB,14,0)</f>
        <v>NMB</v>
      </c>
      <c r="H148" s="111" t="s">
        <v>117</v>
      </c>
      <c r="I148" s="111" t="s">
        <v>117</v>
      </c>
      <c r="J148" s="112"/>
      <c r="K148" s="111">
        <v>2.33355316E8</v>
      </c>
      <c r="L148" s="111">
        <v>14185.0</v>
      </c>
      <c r="M148" s="109" t="s">
        <v>406</v>
      </c>
      <c r="N148" s="110"/>
      <c r="O148" s="111" t="s">
        <v>121</v>
      </c>
      <c r="P148" s="111" t="s">
        <v>121</v>
      </c>
      <c r="Q148" s="111" t="s">
        <v>9070</v>
      </c>
      <c r="R148" s="112"/>
      <c r="S148" s="112"/>
      <c r="T148" s="112"/>
      <c r="U148" s="110"/>
      <c r="V148" s="109" t="s">
        <v>121</v>
      </c>
      <c r="W148" s="109" t="s">
        <v>121</v>
      </c>
      <c r="X148" s="109" t="s">
        <v>9081</v>
      </c>
      <c r="Y148" s="110"/>
      <c r="Z148" s="110"/>
      <c r="AA148" s="110"/>
      <c r="AB148" s="110"/>
      <c r="AC148" s="109" t="s">
        <v>117</v>
      </c>
      <c r="AD148" s="109" t="s">
        <v>117</v>
      </c>
      <c r="AE148" s="110"/>
      <c r="AF148" s="109">
        <v>2.60238899E8</v>
      </c>
      <c r="AG148" s="109">
        <v>36912.0</v>
      </c>
      <c r="AH148" s="109" t="s">
        <v>404</v>
      </c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  <c r="AX148" s="110"/>
      <c r="AY148" s="110"/>
      <c r="AZ148" s="110"/>
      <c r="BA148" s="110"/>
      <c r="BB148" s="110"/>
      <c r="BC148" s="110"/>
      <c r="BD148" s="110"/>
      <c r="BE148" s="110"/>
      <c r="BF148" s="114"/>
      <c r="BG148" s="114"/>
      <c r="BH148" s="114"/>
      <c r="BI148" s="114"/>
      <c r="BJ148" s="114"/>
      <c r="BK148" s="114"/>
      <c r="BL148" s="114"/>
      <c r="BM148" s="114"/>
      <c r="BN148" s="114"/>
      <c r="BO148" s="114"/>
    </row>
    <row r="149" ht="15.75" hidden="1" customHeight="1">
      <c r="A149" s="106" t="s">
        <v>1428</v>
      </c>
      <c r="B149" s="107" t="s">
        <v>1431</v>
      </c>
      <c r="C149" s="108" t="str">
        <f>VLOOKUP(A149,'Main Sheet'!A:AV,48,False)</f>
        <v>Yes</v>
      </c>
      <c r="D149" s="109" t="str">
        <f>VLOOKUP(A149,'Main Sheet'!A:BB,7,0)</f>
        <v>First</v>
      </c>
      <c r="E149" s="109" t="str">
        <f>VLOOKUP(A149,'Main Sheet'!A:BB,12,0)</f>
        <v>Cingani HS</v>
      </c>
      <c r="F149" s="109" t="str">
        <f>VLOOKUP(A149,'Main Sheet'!A:BB,17,0)</f>
        <v>Asemahle</v>
      </c>
      <c r="G149" s="110" t="str">
        <f>VLOOKUP(A149,'Main Sheet'!A:BB,14,0)</f>
        <v>NMB</v>
      </c>
      <c r="H149" s="111" t="s">
        <v>9078</v>
      </c>
      <c r="I149" s="111" t="s">
        <v>9078</v>
      </c>
      <c r="J149" s="112"/>
      <c r="K149" s="112"/>
      <c r="L149" s="112"/>
      <c r="M149" s="110"/>
      <c r="N149" s="110"/>
      <c r="O149" s="111" t="s">
        <v>9078</v>
      </c>
      <c r="P149" s="111" t="s">
        <v>9078</v>
      </c>
      <c r="Q149" s="112"/>
      <c r="R149" s="111">
        <v>2.26021171E8</v>
      </c>
      <c r="S149" s="111">
        <v>52714.0</v>
      </c>
      <c r="T149" s="111" t="s">
        <v>1094</v>
      </c>
      <c r="U149" s="110"/>
      <c r="V149" s="109" t="s">
        <v>9078</v>
      </c>
      <c r="W149" s="109" t="s">
        <v>9078</v>
      </c>
      <c r="X149" s="110"/>
      <c r="Y149" s="109" t="s">
        <v>9293</v>
      </c>
      <c r="Z149" s="110"/>
      <c r="AA149" s="110"/>
      <c r="AB149" s="110"/>
      <c r="AC149" s="109" t="s">
        <v>117</v>
      </c>
      <c r="AD149" s="109" t="s">
        <v>117</v>
      </c>
      <c r="AE149" s="110"/>
      <c r="AF149" s="109">
        <v>2.60541818E8</v>
      </c>
      <c r="AG149" s="109">
        <v>24693.0</v>
      </c>
      <c r="AH149" s="109" t="s">
        <v>9294</v>
      </c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  <c r="AX149" s="110"/>
      <c r="AY149" s="110"/>
      <c r="AZ149" s="110"/>
      <c r="BA149" s="110"/>
      <c r="BB149" s="110"/>
      <c r="BC149" s="110"/>
      <c r="BD149" s="110"/>
      <c r="BE149" s="110"/>
      <c r="BF149" s="114"/>
      <c r="BG149" s="114"/>
      <c r="BH149" s="114"/>
      <c r="BI149" s="114"/>
      <c r="BJ149" s="114"/>
      <c r="BK149" s="114"/>
      <c r="BL149" s="114"/>
      <c r="BM149" s="114"/>
      <c r="BN149" s="114"/>
      <c r="BO149" s="114"/>
    </row>
    <row r="150" ht="15.75" hidden="1" customHeight="1">
      <c r="A150" s="106" t="s">
        <v>1434</v>
      </c>
      <c r="B150" s="107" t="s">
        <v>1437</v>
      </c>
      <c r="C150" s="108" t="str">
        <f>VLOOKUP(A150,'Main Sheet'!A:AV,48,False)</f>
        <v>No</v>
      </c>
      <c r="D150" s="109" t="str">
        <f>VLOOKUP(A150,'Main Sheet'!A:BB,7,0)</f>
        <v>First</v>
      </c>
      <c r="E150" s="109" t="str">
        <f>VLOOKUP(A150,'Main Sheet'!A:BB,12,0)</f>
        <v>Alexander Road HS</v>
      </c>
      <c r="F150" s="116" t="str">
        <f>VLOOKUP(A150,'Main Sheet'!A:BB,17,0)</f>
        <v>Chulumanco</v>
      </c>
      <c r="G150" s="110" t="str">
        <f>VLOOKUP(A150,'Main Sheet'!A:BB,14,0)</f>
        <v>NMB</v>
      </c>
      <c r="H150" s="111"/>
      <c r="I150" s="111"/>
      <c r="J150" s="111"/>
      <c r="K150" s="112"/>
      <c r="L150" s="112"/>
      <c r="M150" s="110"/>
      <c r="N150" s="110"/>
      <c r="O150" s="111"/>
      <c r="P150" s="111"/>
      <c r="Q150" s="111"/>
      <c r="R150" s="112"/>
      <c r="S150" s="112"/>
      <c r="T150" s="112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10"/>
      <c r="BA150" s="110"/>
      <c r="BB150" s="110"/>
      <c r="BC150" s="110"/>
      <c r="BD150" s="110"/>
      <c r="BE150" s="110"/>
      <c r="BF150" s="114"/>
      <c r="BG150" s="114"/>
      <c r="BH150" s="114"/>
      <c r="BI150" s="114"/>
      <c r="BJ150" s="114"/>
      <c r="BK150" s="114"/>
      <c r="BL150" s="114"/>
      <c r="BM150" s="114"/>
      <c r="BN150" s="114"/>
      <c r="BO150" s="114"/>
    </row>
    <row r="151" ht="15.75" hidden="1" customHeight="1">
      <c r="A151" s="106" t="s">
        <v>1449</v>
      </c>
      <c r="B151" s="107" t="s">
        <v>1452</v>
      </c>
      <c r="C151" s="108" t="str">
        <f>VLOOKUP(A151,'Main Sheet'!A:AV,48,False)</f>
        <v>Yes</v>
      </c>
      <c r="D151" s="109" t="str">
        <f>VLOOKUP(A151,'Main Sheet'!A:BB,7,0)</f>
        <v>First</v>
      </c>
      <c r="E151" s="109" t="str">
        <f>VLOOKUP(A151,'Main Sheet'!A:BB,12,0)</f>
        <v>Ndzondelelo HS</v>
      </c>
      <c r="F151" s="116" t="str">
        <f>VLOOKUP(A151,'Main Sheet'!A:BB,17,0)</f>
        <v>Chulumanco</v>
      </c>
      <c r="G151" s="110" t="str">
        <f>VLOOKUP(A151,'Main Sheet'!A:BB,14,0)</f>
        <v>NMB</v>
      </c>
      <c r="H151" s="111" t="s">
        <v>9078</v>
      </c>
      <c r="I151" s="111" t="s">
        <v>9078</v>
      </c>
      <c r="J151" s="112"/>
      <c r="K151" s="112"/>
      <c r="L151" s="112"/>
      <c r="M151" s="110"/>
      <c r="N151" s="110"/>
      <c r="O151" s="111" t="s">
        <v>9078</v>
      </c>
      <c r="P151" s="111" t="s">
        <v>9078</v>
      </c>
      <c r="Q151" s="112"/>
      <c r="R151" s="111">
        <v>2.2601549E8</v>
      </c>
      <c r="S151" s="111">
        <v>19089.0</v>
      </c>
      <c r="T151" s="112"/>
      <c r="U151" s="110"/>
      <c r="V151" s="109" t="s">
        <v>9078</v>
      </c>
      <c r="W151" s="109" t="s">
        <v>9078</v>
      </c>
      <c r="X151" s="110"/>
      <c r="Y151" s="109" t="s">
        <v>9295</v>
      </c>
      <c r="Z151" s="110"/>
      <c r="AA151" s="110"/>
      <c r="AB151" s="109" t="s">
        <v>9078</v>
      </c>
      <c r="AC151" s="109" t="s">
        <v>117</v>
      </c>
      <c r="AD151" s="109" t="s">
        <v>117</v>
      </c>
      <c r="AE151" s="110"/>
      <c r="AF151" s="109">
        <v>2.60454648E8</v>
      </c>
      <c r="AG151" s="109">
        <v>23235.0</v>
      </c>
      <c r="AH151" s="109" t="s">
        <v>404</v>
      </c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0"/>
      <c r="AY151" s="110"/>
      <c r="AZ151" s="110"/>
      <c r="BA151" s="110"/>
      <c r="BB151" s="110"/>
      <c r="BC151" s="110"/>
      <c r="BD151" s="110"/>
      <c r="BE151" s="110"/>
      <c r="BF151" s="114"/>
      <c r="BG151" s="114"/>
      <c r="BH151" s="114"/>
      <c r="BI151" s="114"/>
      <c r="BJ151" s="114"/>
      <c r="BK151" s="114"/>
      <c r="BL151" s="114"/>
      <c r="BM151" s="114"/>
      <c r="BN151" s="114"/>
      <c r="BO151" s="114"/>
    </row>
    <row r="152" ht="15.75" hidden="1" customHeight="1">
      <c r="A152" s="106" t="s">
        <v>1457</v>
      </c>
      <c r="B152" s="107" t="s">
        <v>1460</v>
      </c>
      <c r="C152" s="108" t="str">
        <f>VLOOKUP(A152,'Main Sheet'!A:AV,48,False)</f>
        <v>Yes</v>
      </c>
      <c r="D152" s="109" t="str">
        <f>VLOOKUP(A152,'Main Sheet'!A:BB,7,0)</f>
        <v>First</v>
      </c>
      <c r="E152" s="109" t="str">
        <f>VLOOKUP(A152,'Main Sheet'!A:BB,12,0)</f>
        <v>Soqhayisa SS</v>
      </c>
      <c r="F152" s="109" t="str">
        <f>VLOOKUP(A152,'Main Sheet'!A:BB,17,0)</f>
        <v>Siphosihle</v>
      </c>
      <c r="G152" s="110" t="str">
        <f>VLOOKUP(A152,'Main Sheet'!A:BB,14,0)</f>
        <v>NMB</v>
      </c>
      <c r="H152" s="111" t="s">
        <v>117</v>
      </c>
      <c r="I152" s="111" t="s">
        <v>117</v>
      </c>
      <c r="J152" s="112"/>
      <c r="K152" s="111">
        <v>2.33403E8</v>
      </c>
      <c r="L152" s="111">
        <v>13538.0</v>
      </c>
      <c r="M152" s="109" t="s">
        <v>9296</v>
      </c>
      <c r="N152" s="110"/>
      <c r="O152" s="111" t="s">
        <v>117</v>
      </c>
      <c r="P152" s="111" t="s">
        <v>117</v>
      </c>
      <c r="Q152" s="112"/>
      <c r="R152" s="111">
        <v>2.26039969E8</v>
      </c>
      <c r="S152" s="111">
        <v>63752.0</v>
      </c>
      <c r="T152" s="111" t="s">
        <v>263</v>
      </c>
      <c r="U152" s="110"/>
      <c r="V152" s="109" t="s">
        <v>117</v>
      </c>
      <c r="W152" s="109" t="s">
        <v>117</v>
      </c>
      <c r="X152" s="110"/>
      <c r="Y152" s="109" t="s">
        <v>9297</v>
      </c>
      <c r="Z152" s="110"/>
      <c r="AA152" s="110"/>
      <c r="AB152" s="109" t="s">
        <v>263</v>
      </c>
      <c r="AC152" s="109" t="s">
        <v>117</v>
      </c>
      <c r="AD152" s="109" t="s">
        <v>117</v>
      </c>
      <c r="AE152" s="110"/>
      <c r="AF152" s="109">
        <v>2.60542148E8</v>
      </c>
      <c r="AG152" s="109">
        <v>42678.0</v>
      </c>
      <c r="AH152" s="109" t="s">
        <v>237</v>
      </c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  <c r="AX152" s="110"/>
      <c r="AY152" s="110"/>
      <c r="AZ152" s="110"/>
      <c r="BA152" s="110"/>
      <c r="BB152" s="110"/>
      <c r="BC152" s="110"/>
      <c r="BD152" s="110"/>
      <c r="BE152" s="110"/>
      <c r="BF152" s="114"/>
      <c r="BG152" s="114"/>
      <c r="BH152" s="114"/>
      <c r="BI152" s="114"/>
      <c r="BJ152" s="114"/>
      <c r="BK152" s="114"/>
      <c r="BL152" s="114"/>
      <c r="BM152" s="114"/>
      <c r="BN152" s="114"/>
      <c r="BO152" s="114"/>
    </row>
    <row r="153" ht="15.75" hidden="1" customHeight="1">
      <c r="A153" s="106" t="s">
        <v>1466</v>
      </c>
      <c r="B153" s="107" t="s">
        <v>1469</v>
      </c>
      <c r="C153" s="108" t="str">
        <f>VLOOKUP(A153,'Main Sheet'!A:AV,48,False)</f>
        <v>Yes</v>
      </c>
      <c r="D153" s="109" t="str">
        <f>VLOOKUP(A153,'Main Sheet'!A:BB,7,0)</f>
        <v>First</v>
      </c>
      <c r="E153" s="109" t="str">
        <f>VLOOKUP(A153,'Main Sheet'!A:BB,12,0)</f>
        <v>Douglas Mpopa SS</v>
      </c>
      <c r="F153" s="109" t="str">
        <f>VLOOKUP(A153,'Main Sheet'!A:BB,17,0)</f>
        <v>Asemahle</v>
      </c>
      <c r="G153" s="110" t="str">
        <f>VLOOKUP(A153,'Main Sheet'!A:BB,14,0)</f>
        <v>NMB</v>
      </c>
      <c r="H153" s="111" t="s">
        <v>9078</v>
      </c>
      <c r="I153" s="111" t="s">
        <v>9078</v>
      </c>
      <c r="J153" s="112"/>
      <c r="K153" s="111"/>
      <c r="L153" s="111"/>
      <c r="M153" s="109"/>
      <c r="N153" s="110"/>
      <c r="O153" s="111" t="s">
        <v>9078</v>
      </c>
      <c r="P153" s="111" t="s">
        <v>9078</v>
      </c>
      <c r="Q153" s="112"/>
      <c r="R153" s="112"/>
      <c r="S153" s="112"/>
      <c r="T153" s="112"/>
      <c r="U153" s="110"/>
      <c r="V153" s="109" t="s">
        <v>9078</v>
      </c>
      <c r="W153" s="109" t="s">
        <v>9078</v>
      </c>
      <c r="X153" s="110"/>
      <c r="Y153" s="109" t="s">
        <v>9298</v>
      </c>
      <c r="Z153" s="110"/>
      <c r="AA153" s="110"/>
      <c r="AB153" s="110"/>
      <c r="AC153" s="109" t="s">
        <v>117</v>
      </c>
      <c r="AD153" s="109" t="s">
        <v>117</v>
      </c>
      <c r="AE153" s="110"/>
      <c r="AF153" s="109">
        <v>2.606147875E9</v>
      </c>
      <c r="AG153" s="109">
        <v>24693.0</v>
      </c>
      <c r="AH153" s="109" t="s">
        <v>9299</v>
      </c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  <c r="AX153" s="110"/>
      <c r="AY153" s="110"/>
      <c r="AZ153" s="110"/>
      <c r="BA153" s="110"/>
      <c r="BB153" s="110"/>
      <c r="BC153" s="110"/>
      <c r="BD153" s="110"/>
      <c r="BE153" s="110"/>
      <c r="BF153" s="114"/>
      <c r="BG153" s="114"/>
      <c r="BH153" s="114"/>
      <c r="BI153" s="114"/>
      <c r="BJ153" s="114"/>
      <c r="BK153" s="114"/>
      <c r="BL153" s="114"/>
      <c r="BM153" s="114"/>
      <c r="BN153" s="114"/>
      <c r="BO153" s="114"/>
    </row>
    <row r="154" ht="15.75" hidden="1" customHeight="1">
      <c r="A154" s="106" t="s">
        <v>1474</v>
      </c>
      <c r="B154" s="107" t="s">
        <v>1476</v>
      </c>
      <c r="C154" s="108" t="str">
        <f>VLOOKUP(A154,'Main Sheet'!A:AV,48,False)</f>
        <v>Yes</v>
      </c>
      <c r="D154" s="109" t="str">
        <f>VLOOKUP(A154,'Main Sheet'!A:BB,7,0)</f>
        <v>First</v>
      </c>
      <c r="E154" s="109" t="str">
        <f>VLOOKUP(A154,'Main Sheet'!A:BB,12,0)</f>
        <v>Phakamisa SS</v>
      </c>
      <c r="F154" s="116" t="str">
        <f>VLOOKUP(A154,'Main Sheet'!A:BB,17,0)</f>
        <v>Chulumanco</v>
      </c>
      <c r="G154" s="110" t="str">
        <f>VLOOKUP(A154,'Main Sheet'!A:BB,14,0)</f>
        <v>NMB</v>
      </c>
      <c r="H154" s="111" t="s">
        <v>117</v>
      </c>
      <c r="I154" s="111" t="s">
        <v>117</v>
      </c>
      <c r="J154" s="112"/>
      <c r="K154" s="111">
        <v>2.3316479E8</v>
      </c>
      <c r="L154" s="111">
        <v>53067.0</v>
      </c>
      <c r="M154" s="109" t="s">
        <v>9252</v>
      </c>
      <c r="N154" s="110"/>
      <c r="O154" s="111" t="s">
        <v>117</v>
      </c>
      <c r="P154" s="111" t="s">
        <v>117</v>
      </c>
      <c r="Q154" s="112"/>
      <c r="R154" s="111">
        <v>2.26053152E8</v>
      </c>
      <c r="S154" s="111">
        <v>36912.0</v>
      </c>
      <c r="T154" s="112"/>
      <c r="U154" s="110"/>
      <c r="V154" s="109" t="s">
        <v>117</v>
      </c>
      <c r="W154" s="109" t="s">
        <v>117</v>
      </c>
      <c r="X154" s="110"/>
      <c r="Y154" s="109" t="s">
        <v>9300</v>
      </c>
      <c r="Z154" s="110"/>
      <c r="AA154" s="110"/>
      <c r="AB154" s="109" t="s">
        <v>9301</v>
      </c>
      <c r="AC154" s="109" t="s">
        <v>117</v>
      </c>
      <c r="AD154" s="109" t="s">
        <v>117</v>
      </c>
      <c r="AE154" s="110"/>
      <c r="AF154" s="132">
        <v>2.60561088E8</v>
      </c>
      <c r="AG154" s="109">
        <v>23235.0</v>
      </c>
      <c r="AH154" s="109" t="s">
        <v>9291</v>
      </c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  <c r="AX154" s="110"/>
      <c r="AY154" s="110"/>
      <c r="AZ154" s="110"/>
      <c r="BA154" s="110"/>
      <c r="BB154" s="110"/>
      <c r="BC154" s="110"/>
      <c r="BD154" s="110"/>
      <c r="BE154" s="110"/>
      <c r="BF154" s="114"/>
      <c r="BG154" s="114"/>
      <c r="BH154" s="114"/>
      <c r="BI154" s="114"/>
      <c r="BJ154" s="114"/>
      <c r="BK154" s="114"/>
      <c r="BL154" s="114"/>
      <c r="BM154" s="114"/>
      <c r="BN154" s="114"/>
      <c r="BO154" s="114"/>
    </row>
    <row r="155" ht="15.75" hidden="1" customHeight="1">
      <c r="A155" s="106" t="s">
        <v>1483</v>
      </c>
      <c r="B155" s="107" t="s">
        <v>1485</v>
      </c>
      <c r="C155" s="108" t="str">
        <f>VLOOKUP(A155,'Main Sheet'!A:AV,48,False)</f>
        <v>Yes</v>
      </c>
      <c r="D155" s="109" t="str">
        <f>VLOOKUP(A155,'Main Sheet'!A:BB,7,0)</f>
        <v>First</v>
      </c>
      <c r="E155" s="109" t="str">
        <f>VLOOKUP(A155,'Main Sheet'!A:BB,12,0)</f>
        <v>Newell HS</v>
      </c>
      <c r="F155" s="109" t="str">
        <f>VLOOKUP(A155,'Main Sheet'!A:BB,17,0)</f>
        <v>Siphosihle</v>
      </c>
      <c r="G155" s="110" t="str">
        <f>VLOOKUP(A155,'Main Sheet'!A:BB,14,0)</f>
        <v>NMB</v>
      </c>
      <c r="H155" s="111" t="s">
        <v>117</v>
      </c>
      <c r="I155" s="111" t="s">
        <v>117</v>
      </c>
      <c r="J155" s="112"/>
      <c r="K155" s="111">
        <v>2.33355456E8</v>
      </c>
      <c r="L155" s="111">
        <v>40739.0</v>
      </c>
      <c r="M155" s="109" t="s">
        <v>341</v>
      </c>
      <c r="N155" s="110"/>
      <c r="O155" s="111" t="s">
        <v>117</v>
      </c>
      <c r="P155" s="111" t="s">
        <v>117</v>
      </c>
      <c r="Q155" s="112"/>
      <c r="R155" s="111">
        <v>2.26067452E8</v>
      </c>
      <c r="S155" s="111">
        <v>63752.0</v>
      </c>
      <c r="T155" s="111" t="s">
        <v>421</v>
      </c>
      <c r="U155" s="110"/>
      <c r="V155" s="109" t="s">
        <v>117</v>
      </c>
      <c r="W155" s="109" t="s">
        <v>117</v>
      </c>
      <c r="X155" s="110"/>
      <c r="Y155" s="109" t="s">
        <v>9302</v>
      </c>
      <c r="Z155" s="110"/>
      <c r="AA155" s="110"/>
      <c r="AB155" s="109" t="s">
        <v>6382</v>
      </c>
      <c r="AC155" s="109" t="s">
        <v>117</v>
      </c>
      <c r="AD155" s="109" t="s">
        <v>117</v>
      </c>
      <c r="AE155" s="110"/>
      <c r="AF155" s="109">
        <v>2.6037252E8</v>
      </c>
      <c r="AG155" s="109">
        <v>42678.0</v>
      </c>
      <c r="AH155" s="109" t="s">
        <v>341</v>
      </c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  <c r="AX155" s="110"/>
      <c r="AY155" s="110"/>
      <c r="AZ155" s="110"/>
      <c r="BA155" s="110"/>
      <c r="BB155" s="110"/>
      <c r="BC155" s="110"/>
      <c r="BD155" s="110"/>
      <c r="BE155" s="110"/>
      <c r="BF155" s="114"/>
      <c r="BG155" s="114"/>
      <c r="BH155" s="114"/>
      <c r="BI155" s="114"/>
      <c r="BJ155" s="114"/>
      <c r="BK155" s="114"/>
      <c r="BL155" s="114"/>
      <c r="BM155" s="114"/>
      <c r="BN155" s="114"/>
      <c r="BO155" s="114"/>
    </row>
    <row r="156" ht="15.75" hidden="1" customHeight="1">
      <c r="A156" s="106" t="s">
        <v>1492</v>
      </c>
      <c r="B156" s="107" t="s">
        <v>1494</v>
      </c>
      <c r="C156" s="108" t="str">
        <f>VLOOKUP(A156,'Main Sheet'!A:AV,48,False)</f>
        <v>Yes</v>
      </c>
      <c r="D156" s="109" t="str">
        <f>VLOOKUP(A156,'Main Sheet'!A:BB,7,0)</f>
        <v>First</v>
      </c>
      <c r="E156" s="109" t="str">
        <f>VLOOKUP(A156,'Main Sheet'!A:BB,12,0)</f>
        <v>Masibambane HS</v>
      </c>
      <c r="F156" s="109" t="str">
        <f>VLOOKUP(A156,'Main Sheet'!A:BB,17,0)</f>
        <v>Asemahle</v>
      </c>
      <c r="G156" s="110" t="str">
        <f>VLOOKUP(A156,'Main Sheet'!A:BB,14,0)</f>
        <v>NMB</v>
      </c>
      <c r="H156" s="111" t="s">
        <v>117</v>
      </c>
      <c r="I156" s="111" t="s">
        <v>117</v>
      </c>
      <c r="J156" s="112"/>
      <c r="K156" s="111">
        <v>2.33332669E8</v>
      </c>
      <c r="L156" s="111">
        <v>34267.0</v>
      </c>
      <c r="M156" s="109" t="s">
        <v>5710</v>
      </c>
      <c r="N156" s="110"/>
      <c r="O156" s="111" t="s">
        <v>117</v>
      </c>
      <c r="P156" s="111" t="s">
        <v>117</v>
      </c>
      <c r="Q156" s="112"/>
      <c r="R156" s="111">
        <v>2.2605991E8</v>
      </c>
      <c r="S156" s="111">
        <v>20251.0</v>
      </c>
      <c r="T156" s="111" t="s">
        <v>9303</v>
      </c>
      <c r="U156" s="110"/>
      <c r="V156" s="109" t="s">
        <v>117</v>
      </c>
      <c r="W156" s="109" t="s">
        <v>117</v>
      </c>
      <c r="X156" s="110"/>
      <c r="Y156" s="109" t="s">
        <v>9304</v>
      </c>
      <c r="Z156" s="110"/>
      <c r="AA156" s="109" t="s">
        <v>9305</v>
      </c>
      <c r="AB156" s="110"/>
      <c r="AC156" s="109" t="s">
        <v>117</v>
      </c>
      <c r="AD156" s="109" t="s">
        <v>117</v>
      </c>
      <c r="AE156" s="110"/>
      <c r="AF156" s="109">
        <v>2.605273E8</v>
      </c>
      <c r="AG156" s="109">
        <v>24693.0</v>
      </c>
      <c r="AH156" s="109" t="s">
        <v>9150</v>
      </c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/>
      <c r="BF156" s="114"/>
      <c r="BG156" s="114"/>
      <c r="BH156" s="114"/>
      <c r="BI156" s="114"/>
      <c r="BJ156" s="114"/>
      <c r="BK156" s="114"/>
      <c r="BL156" s="114"/>
      <c r="BM156" s="114"/>
      <c r="BN156" s="114"/>
      <c r="BO156" s="114"/>
    </row>
    <row r="157" ht="15.75" hidden="1" customHeight="1">
      <c r="A157" s="106" t="s">
        <v>1497</v>
      </c>
      <c r="B157" s="107" t="s">
        <v>1499</v>
      </c>
      <c r="C157" s="108" t="str">
        <f>VLOOKUP(A157,'Main Sheet'!A:AV,48,False)</f>
        <v>Yes</v>
      </c>
      <c r="D157" s="109" t="str">
        <f>VLOOKUP(A157,'Main Sheet'!A:BB,7,0)</f>
        <v>First</v>
      </c>
      <c r="E157" s="109" t="str">
        <f>VLOOKUP(A157,'Main Sheet'!A:BB,12,0)</f>
        <v>Soqhayisa SS</v>
      </c>
      <c r="F157" s="109" t="str">
        <f>VLOOKUP(A157,'Main Sheet'!A:BB,17,0)</f>
        <v>Siphosihle</v>
      </c>
      <c r="G157" s="110" t="str">
        <f>VLOOKUP(A157,'Main Sheet'!A:BB,14,0)</f>
        <v>NMB</v>
      </c>
      <c r="H157" s="111" t="s">
        <v>9078</v>
      </c>
      <c r="I157" s="111" t="s">
        <v>9078</v>
      </c>
      <c r="J157" s="111"/>
      <c r="K157" s="111">
        <v>2.33418628E8</v>
      </c>
      <c r="L157" s="111">
        <v>74521.0</v>
      </c>
      <c r="M157" s="109" t="s">
        <v>251</v>
      </c>
      <c r="N157" s="110"/>
      <c r="O157" s="111" t="s">
        <v>9078</v>
      </c>
      <c r="P157" s="111" t="s">
        <v>9078</v>
      </c>
      <c r="Q157" s="112"/>
      <c r="R157" s="111">
        <v>2.26004421E8</v>
      </c>
      <c r="S157" s="111">
        <v>85214.0</v>
      </c>
      <c r="T157" s="111" t="s">
        <v>9078</v>
      </c>
      <c r="U157" s="110"/>
      <c r="V157" s="109" t="s">
        <v>117</v>
      </c>
      <c r="W157" s="109" t="s">
        <v>117</v>
      </c>
      <c r="X157" s="110"/>
      <c r="Y157" s="109" t="s">
        <v>9306</v>
      </c>
      <c r="Z157" s="110"/>
      <c r="AA157" s="110"/>
      <c r="AB157" s="109" t="s">
        <v>404</v>
      </c>
      <c r="AC157" s="109" t="s">
        <v>117</v>
      </c>
      <c r="AD157" s="109" t="s">
        <v>117</v>
      </c>
      <c r="AE157" s="110"/>
      <c r="AF157" s="109">
        <v>2.60537691E8</v>
      </c>
      <c r="AG157" s="109">
        <v>42678.0</v>
      </c>
      <c r="AH157" s="109" t="s">
        <v>404</v>
      </c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  <c r="AX157" s="110"/>
      <c r="AY157" s="110"/>
      <c r="AZ157" s="110"/>
      <c r="BA157" s="110"/>
      <c r="BB157" s="110"/>
      <c r="BC157" s="110"/>
      <c r="BD157" s="110"/>
      <c r="BE157" s="110"/>
      <c r="BF157" s="114"/>
      <c r="BG157" s="114"/>
      <c r="BH157" s="114"/>
      <c r="BI157" s="114"/>
      <c r="BJ157" s="114"/>
      <c r="BK157" s="114"/>
      <c r="BL157" s="114"/>
      <c r="BM157" s="114"/>
      <c r="BN157" s="114"/>
      <c r="BO157" s="114"/>
    </row>
    <row r="158" ht="15.75" hidden="1" customHeight="1">
      <c r="A158" s="106" t="s">
        <v>1503</v>
      </c>
      <c r="B158" s="107" t="s">
        <v>1505</v>
      </c>
      <c r="C158" s="108" t="str">
        <f>VLOOKUP(A158,'Main Sheet'!A:AV,48,False)</f>
        <v>Yes</v>
      </c>
      <c r="D158" s="109" t="str">
        <f>VLOOKUP(A158,'Main Sheet'!A:BB,7,0)</f>
        <v>First</v>
      </c>
      <c r="E158" s="109" t="str">
        <f>VLOOKUP(A158,'Main Sheet'!A:BB,12,0)</f>
        <v>Motherwell HS</v>
      </c>
      <c r="F158" s="109" t="str">
        <f>VLOOKUP(A158,'Main Sheet'!A:BB,17,0)</f>
        <v>Sive</v>
      </c>
      <c r="G158" s="110" t="str">
        <f>VLOOKUP(A158,'Main Sheet'!A:BB,14,0)</f>
        <v>NMB</v>
      </c>
      <c r="H158" s="111" t="s">
        <v>117</v>
      </c>
      <c r="I158" s="111" t="s">
        <v>117</v>
      </c>
      <c r="J158" s="112"/>
      <c r="K158" s="111">
        <v>2.33377271E8</v>
      </c>
      <c r="L158" s="111">
        <v>54087.0</v>
      </c>
      <c r="M158" s="109" t="s">
        <v>125</v>
      </c>
      <c r="N158" s="110"/>
      <c r="O158" s="111" t="s">
        <v>117</v>
      </c>
      <c r="P158" s="111" t="s">
        <v>117</v>
      </c>
      <c r="Q158" s="112"/>
      <c r="R158" s="111">
        <v>2.26058113E8</v>
      </c>
      <c r="S158" s="111">
        <v>48121.0</v>
      </c>
      <c r="T158" s="111" t="s">
        <v>125</v>
      </c>
      <c r="U158" s="110"/>
      <c r="V158" s="109" t="s">
        <v>9078</v>
      </c>
      <c r="W158" s="109" t="s">
        <v>9078</v>
      </c>
      <c r="X158" s="110"/>
      <c r="Y158" s="109" t="s">
        <v>9307</v>
      </c>
      <c r="Z158" s="110"/>
      <c r="AA158" s="110"/>
      <c r="AB158" s="110"/>
      <c r="AC158" s="109" t="s">
        <v>117</v>
      </c>
      <c r="AD158" s="109" t="s">
        <v>117</v>
      </c>
      <c r="AE158" s="110"/>
      <c r="AF158" s="109">
        <v>2.60466042E8</v>
      </c>
      <c r="AG158" s="109">
        <v>36912.0</v>
      </c>
      <c r="AH158" s="109" t="s">
        <v>922</v>
      </c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10"/>
      <c r="BA158" s="110"/>
      <c r="BB158" s="110"/>
      <c r="BC158" s="110"/>
      <c r="BD158" s="110"/>
      <c r="BE158" s="110"/>
      <c r="BF158" s="114"/>
      <c r="BG158" s="114"/>
      <c r="BH158" s="114"/>
      <c r="BI158" s="114"/>
      <c r="BJ158" s="114"/>
      <c r="BK158" s="114"/>
      <c r="BL158" s="114"/>
      <c r="BM158" s="114"/>
      <c r="BN158" s="114"/>
      <c r="BO158" s="114"/>
    </row>
    <row r="159" ht="15.75" hidden="1" customHeight="1">
      <c r="A159" s="106" t="s">
        <v>1511</v>
      </c>
      <c r="B159" s="107" t="s">
        <v>1513</v>
      </c>
      <c r="C159" s="108" t="str">
        <f>VLOOKUP(A159,'Main Sheet'!A:AV,48,False)</f>
        <v>Yes</v>
      </c>
      <c r="D159" s="109" t="str">
        <f>VLOOKUP(A159,'Main Sheet'!A:BB,7,0)</f>
        <v>First</v>
      </c>
      <c r="E159" s="109" t="str">
        <f>VLOOKUP(A159,'Main Sheet'!A:BB,12,0)</f>
        <v>Vulumzi SS</v>
      </c>
      <c r="F159" s="109" t="str">
        <f>VLOOKUP(A159,'Main Sheet'!A:BB,17,0)</f>
        <v>Siphosihle</v>
      </c>
      <c r="G159" s="110" t="str">
        <f>VLOOKUP(A159,'Main Sheet'!A:BB,14,0)</f>
        <v>NMB</v>
      </c>
      <c r="H159" s="111" t="s">
        <v>117</v>
      </c>
      <c r="I159" s="111" t="s">
        <v>117</v>
      </c>
      <c r="J159" s="112"/>
      <c r="K159" s="111">
        <v>2.33366601E8</v>
      </c>
      <c r="L159" s="111">
        <v>56293.0</v>
      </c>
      <c r="M159" s="109" t="s">
        <v>9308</v>
      </c>
      <c r="N159" s="110"/>
      <c r="O159" s="111" t="s">
        <v>117</v>
      </c>
      <c r="P159" s="111" t="s">
        <v>117</v>
      </c>
      <c r="Q159" s="111"/>
      <c r="R159" s="111">
        <v>2.26078101E8</v>
      </c>
      <c r="S159" s="111">
        <v>63752.0</v>
      </c>
      <c r="T159" s="111" t="s">
        <v>9309</v>
      </c>
      <c r="U159" s="110"/>
      <c r="V159" s="109" t="s">
        <v>121</v>
      </c>
      <c r="W159" s="109" t="s">
        <v>121</v>
      </c>
      <c r="X159" s="109" t="s">
        <v>9070</v>
      </c>
      <c r="Y159" s="109" t="s">
        <v>9071</v>
      </c>
      <c r="Z159" s="110"/>
      <c r="AA159" s="110"/>
      <c r="AB159" s="109" t="s">
        <v>9071</v>
      </c>
      <c r="AC159" s="109" t="s">
        <v>117</v>
      </c>
      <c r="AD159" s="109" t="s">
        <v>117</v>
      </c>
      <c r="AE159" s="109"/>
      <c r="AF159" s="109">
        <v>2.60690783E8</v>
      </c>
      <c r="AG159" s="109">
        <v>42678.0</v>
      </c>
      <c r="AH159" s="109" t="s">
        <v>9310</v>
      </c>
      <c r="AI159" s="110"/>
      <c r="AJ159" s="109" t="s">
        <v>117</v>
      </c>
      <c r="AK159" s="109"/>
      <c r="AL159" s="110"/>
      <c r="AM159" s="109">
        <v>2.60309761E8</v>
      </c>
      <c r="AN159" s="109">
        <v>17292.0</v>
      </c>
      <c r="AO159" s="109" t="s">
        <v>1094</v>
      </c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10"/>
      <c r="BA159" s="110"/>
      <c r="BB159" s="110"/>
      <c r="BC159" s="110"/>
      <c r="BD159" s="110"/>
      <c r="BE159" s="110"/>
      <c r="BF159" s="114"/>
      <c r="BG159" s="114"/>
      <c r="BH159" s="114"/>
      <c r="BI159" s="114"/>
      <c r="BJ159" s="114"/>
      <c r="BK159" s="114"/>
      <c r="BL159" s="114"/>
      <c r="BM159" s="114"/>
      <c r="BN159" s="114"/>
      <c r="BO159" s="114"/>
    </row>
    <row r="160" ht="15.75" hidden="1" customHeight="1">
      <c r="A160" s="106" t="s">
        <v>1521</v>
      </c>
      <c r="B160" s="107" t="s">
        <v>1524</v>
      </c>
      <c r="C160" s="108" t="str">
        <f>VLOOKUP(A160,'Main Sheet'!A:AV,48,False)</f>
        <v>Yes</v>
      </c>
      <c r="D160" s="109" t="str">
        <f>VLOOKUP(A160,'Main Sheet'!A:BB,7,0)</f>
        <v>First</v>
      </c>
      <c r="E160" s="109" t="str">
        <f>VLOOKUP(A160,'Main Sheet'!A:BB,12,0)</f>
        <v>Ncedo SS</v>
      </c>
      <c r="F160" s="109" t="str">
        <f>VLOOKUP(A160,'Main Sheet'!A:BB,17,0)</f>
        <v>Siphosihle</v>
      </c>
      <c r="G160" s="110" t="str">
        <f>VLOOKUP(A160,'Main Sheet'!A:BB,14,0)</f>
        <v>NMB</v>
      </c>
      <c r="H160" s="111" t="s">
        <v>117</v>
      </c>
      <c r="I160" s="111" t="s">
        <v>117</v>
      </c>
      <c r="J160" s="112"/>
      <c r="K160" s="111">
        <v>2.33306625E8</v>
      </c>
      <c r="L160" s="111">
        <v>61061.0</v>
      </c>
      <c r="M160" s="109" t="s">
        <v>9311</v>
      </c>
      <c r="N160" s="110"/>
      <c r="O160" s="111" t="s">
        <v>117</v>
      </c>
      <c r="P160" s="111" t="s">
        <v>117</v>
      </c>
      <c r="Q160" s="112"/>
      <c r="R160" s="111">
        <v>2.26059756E8</v>
      </c>
      <c r="S160" s="111">
        <v>63752.0</v>
      </c>
      <c r="T160" s="111" t="s">
        <v>9312</v>
      </c>
      <c r="U160" s="110"/>
      <c r="V160" s="109" t="s">
        <v>117</v>
      </c>
      <c r="W160" s="109" t="s">
        <v>117</v>
      </c>
      <c r="X160" s="110"/>
      <c r="Y160" s="109" t="s">
        <v>9313</v>
      </c>
      <c r="Z160" s="110"/>
      <c r="AA160" s="110"/>
      <c r="AB160" s="109" t="s">
        <v>237</v>
      </c>
      <c r="AC160" s="109" t="s">
        <v>117</v>
      </c>
      <c r="AD160" s="109" t="s">
        <v>117</v>
      </c>
      <c r="AE160" s="110"/>
      <c r="AF160" s="109">
        <v>2.60347116E8</v>
      </c>
      <c r="AG160" s="109">
        <v>42678.0</v>
      </c>
      <c r="AH160" s="109" t="s">
        <v>237</v>
      </c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10"/>
      <c r="BA160" s="110"/>
      <c r="BB160" s="110"/>
      <c r="BC160" s="110"/>
      <c r="BD160" s="110"/>
      <c r="BE160" s="110"/>
      <c r="BF160" s="114"/>
      <c r="BG160" s="114"/>
      <c r="BH160" s="114"/>
      <c r="BI160" s="114"/>
      <c r="BJ160" s="114"/>
      <c r="BK160" s="114"/>
      <c r="BL160" s="114"/>
      <c r="BM160" s="114"/>
      <c r="BN160" s="114"/>
      <c r="BO160" s="114"/>
    </row>
    <row r="161" ht="15.75" hidden="1" customHeight="1">
      <c r="A161" s="106" t="s">
        <v>1532</v>
      </c>
      <c r="B161" s="107" t="s">
        <v>1535</v>
      </c>
      <c r="C161" s="108" t="str">
        <f>VLOOKUP(A161,'Main Sheet'!A:AV,48,False)</f>
        <v>Yes</v>
      </c>
      <c r="D161" s="109" t="str">
        <f>VLOOKUP(A161,'Main Sheet'!A:BB,7,0)</f>
        <v>First</v>
      </c>
      <c r="E161" s="109" t="str">
        <f>VLOOKUP(A161,'Main Sheet'!A:BB,12,0)</f>
        <v>Sakhisizwe SS</v>
      </c>
      <c r="F161" s="116" t="str">
        <f>VLOOKUP(A161,'Main Sheet'!A:BB,17,0)</f>
        <v>Chulumanco</v>
      </c>
      <c r="G161" s="110" t="str">
        <f>VLOOKUP(A161,'Main Sheet'!A:BB,14,0)</f>
        <v>NMB</v>
      </c>
      <c r="H161" s="111" t="s">
        <v>117</v>
      </c>
      <c r="I161" s="111" t="s">
        <v>117</v>
      </c>
      <c r="J161" s="112"/>
      <c r="K161" s="111">
        <v>2.3335565E8</v>
      </c>
      <c r="L161" s="111">
        <v>92813.0</v>
      </c>
      <c r="M161" s="109" t="s">
        <v>125</v>
      </c>
      <c r="N161" s="110"/>
      <c r="O161" s="111" t="s">
        <v>117</v>
      </c>
      <c r="P161" s="111" t="s">
        <v>117</v>
      </c>
      <c r="Q161" s="112"/>
      <c r="R161" s="111">
        <v>2.26042671E8</v>
      </c>
      <c r="S161" s="111">
        <v>48121.0</v>
      </c>
      <c r="T161" s="150" t="s">
        <v>125</v>
      </c>
      <c r="U161" s="110"/>
      <c r="V161" s="109" t="s">
        <v>117</v>
      </c>
      <c r="W161" s="109" t="s">
        <v>117</v>
      </c>
      <c r="X161" s="110"/>
      <c r="Y161" s="109" t="s">
        <v>9314</v>
      </c>
      <c r="Z161" s="110"/>
      <c r="AA161" s="110"/>
      <c r="AB161" s="110"/>
      <c r="AC161" s="109" t="s">
        <v>117</v>
      </c>
      <c r="AD161" s="109" t="s">
        <v>117</v>
      </c>
      <c r="AE161" s="110"/>
      <c r="AF161" s="109">
        <v>2.60258881E8</v>
      </c>
      <c r="AG161" s="109">
        <v>36912.0</v>
      </c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10"/>
      <c r="BA161" s="110"/>
      <c r="BB161" s="110"/>
      <c r="BC161" s="110"/>
      <c r="BD161" s="110"/>
      <c r="BE161" s="110"/>
      <c r="BF161" s="114"/>
      <c r="BG161" s="114"/>
      <c r="BH161" s="114"/>
      <c r="BI161" s="114"/>
      <c r="BJ161" s="114"/>
      <c r="BK161" s="114"/>
      <c r="BL161" s="114"/>
      <c r="BM161" s="114"/>
      <c r="BN161" s="114"/>
      <c r="BO161" s="114"/>
    </row>
    <row r="162" ht="15.75" hidden="1" customHeight="1">
      <c r="A162" s="106" t="s">
        <v>1547</v>
      </c>
      <c r="B162" s="107" t="s">
        <v>1550</v>
      </c>
      <c r="C162" s="108" t="str">
        <f>VLOOKUP(A162,'Main Sheet'!A:AV,48,False)</f>
        <v>Yes</v>
      </c>
      <c r="D162" s="109" t="str">
        <f>VLOOKUP(A162,'Main Sheet'!A:BB,7,0)</f>
        <v>First</v>
      </c>
      <c r="E162" s="109" t="str">
        <f>VLOOKUP(A162,'Main Sheet'!A:BB,12,0)</f>
        <v>Motherwell HS</v>
      </c>
      <c r="F162" s="109" t="str">
        <f>VLOOKUP(A162,'Main Sheet'!A:BB,17,0)</f>
        <v>Sive</v>
      </c>
      <c r="G162" s="110" t="str">
        <f>VLOOKUP(A162,'Main Sheet'!A:BB,14,0)</f>
        <v>NMB</v>
      </c>
      <c r="H162" s="111" t="s">
        <v>117</v>
      </c>
      <c r="I162" s="111" t="s">
        <v>117</v>
      </c>
      <c r="J162" s="112"/>
      <c r="K162" s="111">
        <v>2.33376518E8</v>
      </c>
      <c r="L162" s="111">
        <v>53728.0</v>
      </c>
      <c r="M162" s="109" t="s">
        <v>431</v>
      </c>
      <c r="N162" s="110"/>
      <c r="O162" s="111" t="s">
        <v>117</v>
      </c>
      <c r="P162" s="111" t="s">
        <v>117</v>
      </c>
      <c r="Q162" s="112"/>
      <c r="R162" s="111">
        <v>2.2605983E8</v>
      </c>
      <c r="S162" s="111">
        <v>48121.0</v>
      </c>
      <c r="T162" s="111" t="s">
        <v>431</v>
      </c>
      <c r="U162" s="110"/>
      <c r="V162" s="109" t="s">
        <v>117</v>
      </c>
      <c r="W162" s="109" t="s">
        <v>117</v>
      </c>
      <c r="X162" s="110"/>
      <c r="Y162" s="109" t="s">
        <v>9315</v>
      </c>
      <c r="Z162" s="110"/>
      <c r="AA162" s="110"/>
      <c r="AB162" s="110"/>
      <c r="AC162" s="109" t="s">
        <v>117</v>
      </c>
      <c r="AD162" s="109" t="s">
        <v>117</v>
      </c>
      <c r="AE162" s="110"/>
      <c r="AF162" s="109">
        <v>2.60466891E8</v>
      </c>
      <c r="AG162" s="109">
        <v>36912.0</v>
      </c>
      <c r="AH162" s="109" t="s">
        <v>1556</v>
      </c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4"/>
      <c r="BG162" s="114"/>
      <c r="BH162" s="114"/>
      <c r="BI162" s="114"/>
      <c r="BJ162" s="114"/>
      <c r="BK162" s="114"/>
      <c r="BL162" s="114"/>
      <c r="BM162" s="114"/>
      <c r="BN162" s="114"/>
      <c r="BO162" s="114"/>
    </row>
    <row r="163" ht="15.75" hidden="1" customHeight="1">
      <c r="A163" s="106" t="s">
        <v>1557</v>
      </c>
      <c r="B163" s="107" t="s">
        <v>1560</v>
      </c>
      <c r="C163" s="108" t="str">
        <f>VLOOKUP(A163,'Main Sheet'!A:AV,48,False)</f>
        <v>Yes</v>
      </c>
      <c r="D163" s="109" t="str">
        <f>VLOOKUP(A163,'Main Sheet'!A:BB,7,0)</f>
        <v>First</v>
      </c>
      <c r="E163" s="109" t="str">
        <f>VLOOKUP(A163,'Main Sheet'!A:BB,12,0)</f>
        <v>Douglas Mpopa SS</v>
      </c>
      <c r="F163" s="109" t="str">
        <f>VLOOKUP(A163,'Main Sheet'!A:BB,17,0)</f>
        <v>Asemahle</v>
      </c>
      <c r="G163" s="110" t="str">
        <f>VLOOKUP(A163,'Main Sheet'!A:BB,14,0)</f>
        <v>NMB</v>
      </c>
      <c r="H163" s="111" t="s">
        <v>9078</v>
      </c>
      <c r="I163" s="111" t="s">
        <v>9078</v>
      </c>
      <c r="J163" s="112"/>
      <c r="K163" s="111">
        <v>2.33199772E8</v>
      </c>
      <c r="L163" s="111">
        <v>42849.0</v>
      </c>
      <c r="M163" s="109" t="s">
        <v>9316</v>
      </c>
      <c r="N163" s="110"/>
      <c r="O163" s="111" t="s">
        <v>9078</v>
      </c>
      <c r="P163" s="111" t="s">
        <v>9078</v>
      </c>
      <c r="Q163" s="112"/>
      <c r="R163" s="111">
        <v>2.26056878E8</v>
      </c>
      <c r="S163" s="111">
        <v>19731.0</v>
      </c>
      <c r="T163" s="111" t="s">
        <v>9309</v>
      </c>
      <c r="U163" s="110"/>
      <c r="V163" s="109" t="s">
        <v>9078</v>
      </c>
      <c r="W163" s="109" t="s">
        <v>9078</v>
      </c>
      <c r="X163" s="110"/>
      <c r="Y163" s="109" t="s">
        <v>9317</v>
      </c>
      <c r="Z163" s="110"/>
      <c r="AA163" s="110"/>
      <c r="AB163" s="110"/>
      <c r="AC163" s="109" t="s">
        <v>9078</v>
      </c>
      <c r="AD163" s="109" t="s">
        <v>9078</v>
      </c>
      <c r="AE163" s="110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</row>
    <row r="164" ht="15.75" hidden="1" customHeight="1">
      <c r="A164" s="106" t="s">
        <v>2014</v>
      </c>
      <c r="B164" s="107" t="s">
        <v>2016</v>
      </c>
      <c r="C164" s="108" t="str">
        <f>VLOOKUP(A164,'Main Sheet'!A:AV,48,False)</f>
        <v>Yes</v>
      </c>
      <c r="D164" s="109" t="str">
        <f>VLOOKUP(A164,'Main Sheet'!A:BB,7,0)</f>
        <v>First</v>
      </c>
      <c r="E164" s="109" t="str">
        <f>VLOOKUP(A164,'Main Sheet'!A:BB,12,0)</f>
        <v>Khwezi Lomso CS</v>
      </c>
      <c r="F164" s="116" t="str">
        <f>VLOOKUP(A164,'Main Sheet'!A:BB,17,0)</f>
        <v>Chulumanco</v>
      </c>
      <c r="G164" s="110" t="str">
        <f>VLOOKUP(A164,'Main Sheet'!A:BB,14,0)</f>
        <v>NMB</v>
      </c>
      <c r="H164" s="111" t="s">
        <v>117</v>
      </c>
      <c r="I164" s="111" t="s">
        <v>117</v>
      </c>
      <c r="J164" s="112"/>
      <c r="K164" s="107">
        <v>2.33797335E8</v>
      </c>
      <c r="L164" s="107">
        <v>93597.0</v>
      </c>
      <c r="M164" s="116" t="s">
        <v>9318</v>
      </c>
      <c r="N164" s="110"/>
      <c r="O164" s="111" t="s">
        <v>117</v>
      </c>
      <c r="P164" s="111"/>
      <c r="Q164" s="112"/>
      <c r="R164" s="111">
        <v>2.26070544E8</v>
      </c>
      <c r="S164" s="111">
        <v>36912.0</v>
      </c>
      <c r="T164" s="112"/>
      <c r="U164" s="110"/>
      <c r="V164" s="109" t="s">
        <v>117</v>
      </c>
      <c r="W164" s="109" t="s">
        <v>117</v>
      </c>
      <c r="X164" s="110"/>
      <c r="Y164" s="131" t="s">
        <v>9319</v>
      </c>
      <c r="Z164" s="110"/>
      <c r="AA164" s="110"/>
      <c r="AB164" s="109" t="s">
        <v>9320</v>
      </c>
      <c r="AC164" s="109" t="s">
        <v>117</v>
      </c>
      <c r="AD164" s="109" t="s">
        <v>117</v>
      </c>
      <c r="AE164" s="110"/>
      <c r="AF164" s="109">
        <v>2.60529516E8</v>
      </c>
      <c r="AG164" s="109">
        <v>23235.0</v>
      </c>
      <c r="AH164" s="109" t="s">
        <v>3078</v>
      </c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4"/>
      <c r="BG164" s="114"/>
      <c r="BH164" s="114"/>
      <c r="BI164" s="114"/>
      <c r="BJ164" s="114"/>
      <c r="BK164" s="114"/>
      <c r="BL164" s="114"/>
      <c r="BM164" s="114"/>
      <c r="BN164" s="114"/>
      <c r="BO164" s="114"/>
    </row>
    <row r="165" ht="15.75" hidden="1" customHeight="1">
      <c r="A165" s="106" t="s">
        <v>1571</v>
      </c>
      <c r="B165" s="107" t="s">
        <v>1574</v>
      </c>
      <c r="C165" s="108" t="str">
        <f>VLOOKUP(A165,'Main Sheet'!A:AV,48,False)</f>
        <v>No</v>
      </c>
      <c r="D165" s="109" t="str">
        <f>VLOOKUP(A165,'Main Sheet'!A:BB,7,0)</f>
        <v>First</v>
      </c>
      <c r="E165" s="109" t="str">
        <f>VLOOKUP(A165,'Main Sheet'!A:BB,12,0)</f>
        <v>KwaMagxaki HS</v>
      </c>
      <c r="F165" s="109" t="str">
        <f>VLOOKUP(A165,'Main Sheet'!A:BB,17,0)</f>
        <v>Asemahle</v>
      </c>
      <c r="G165" s="110" t="str">
        <f>VLOOKUP(A165,'Main Sheet'!A:BB,14,0)</f>
        <v>NMB</v>
      </c>
      <c r="H165" s="111"/>
      <c r="I165" s="111"/>
      <c r="J165" s="111"/>
      <c r="K165" s="112"/>
      <c r="L165" s="112"/>
      <c r="M165" s="110"/>
      <c r="N165" s="110"/>
      <c r="O165" s="111"/>
      <c r="P165" s="111"/>
      <c r="Q165" s="111"/>
      <c r="R165" s="112"/>
      <c r="S165" s="112"/>
      <c r="T165" s="112"/>
      <c r="U165" s="110"/>
      <c r="V165" s="109"/>
      <c r="W165" s="109"/>
      <c r="X165" s="109"/>
      <c r="Y165" s="110"/>
      <c r="Z165" s="110"/>
      <c r="AA165" s="110"/>
      <c r="AB165" s="110"/>
      <c r="AC165" s="109"/>
      <c r="AD165" s="109"/>
      <c r="AE165" s="109" t="s">
        <v>9245</v>
      </c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10"/>
      <c r="BA165" s="110"/>
      <c r="BB165" s="110"/>
      <c r="BC165" s="110"/>
      <c r="BD165" s="110"/>
      <c r="BE165" s="110"/>
      <c r="BF165" s="114"/>
      <c r="BG165" s="114"/>
      <c r="BH165" s="114"/>
      <c r="BI165" s="114"/>
      <c r="BJ165" s="114"/>
      <c r="BK165" s="114"/>
      <c r="BL165" s="114"/>
      <c r="BM165" s="114"/>
      <c r="BN165" s="114"/>
      <c r="BO165" s="114"/>
    </row>
    <row r="166" ht="15.75" hidden="1" customHeight="1">
      <c r="A166" s="106" t="s">
        <v>1578</v>
      </c>
      <c r="B166" s="107" t="s">
        <v>1581</v>
      </c>
      <c r="C166" s="108" t="str">
        <f>VLOOKUP(A166,'Main Sheet'!A:AV,48,False)</f>
        <v>Yes</v>
      </c>
      <c r="D166" s="109" t="str">
        <f>VLOOKUP(A166,'Main Sheet'!A:BB,7,0)</f>
        <v>First</v>
      </c>
      <c r="E166" s="109" t="str">
        <f>VLOOKUP(A166,'Main Sheet'!A:BB,12,0)</f>
        <v>Vulumzi SS</v>
      </c>
      <c r="F166" s="109" t="str">
        <f>VLOOKUP(A166,'Main Sheet'!A:BB,17,0)</f>
        <v>Siphosihle</v>
      </c>
      <c r="G166" s="110" t="str">
        <f>VLOOKUP(A166,'Main Sheet'!A:BB,14,0)</f>
        <v>NMB</v>
      </c>
      <c r="H166" s="111" t="s">
        <v>117</v>
      </c>
      <c r="I166" s="111" t="s">
        <v>117</v>
      </c>
      <c r="J166" s="111"/>
      <c r="K166" s="111">
        <v>2.33366822E8</v>
      </c>
      <c r="L166" s="111">
        <v>65194.0</v>
      </c>
      <c r="M166" s="109" t="s">
        <v>180</v>
      </c>
      <c r="N166" s="110"/>
      <c r="O166" s="111" t="s">
        <v>117</v>
      </c>
      <c r="P166" s="111" t="s">
        <v>117</v>
      </c>
      <c r="Q166" s="112"/>
      <c r="R166" s="111">
        <v>2.26069785E8</v>
      </c>
      <c r="S166" s="111">
        <v>63752.0</v>
      </c>
      <c r="T166" s="111" t="s">
        <v>180</v>
      </c>
      <c r="U166" s="110"/>
      <c r="V166" s="109" t="s">
        <v>121</v>
      </c>
      <c r="W166" s="109" t="s">
        <v>121</v>
      </c>
      <c r="X166" s="109" t="s">
        <v>9081</v>
      </c>
      <c r="Y166" s="109" t="s">
        <v>122</v>
      </c>
      <c r="Z166" s="110"/>
      <c r="AA166" s="110"/>
      <c r="AB166" s="109" t="s">
        <v>122</v>
      </c>
      <c r="AC166" s="109" t="s">
        <v>117</v>
      </c>
      <c r="AD166" s="109" t="s">
        <v>117</v>
      </c>
      <c r="AE166" s="110"/>
      <c r="AF166" s="109">
        <v>2.60371351E8</v>
      </c>
      <c r="AG166" s="109">
        <v>42678.0</v>
      </c>
      <c r="AH166" s="109" t="s">
        <v>9084</v>
      </c>
      <c r="AI166" s="110"/>
      <c r="AJ166" s="109" t="s">
        <v>117</v>
      </c>
      <c r="AK166" s="110"/>
      <c r="AL166" s="110"/>
      <c r="AM166" s="109">
        <v>2.60513288E8</v>
      </c>
      <c r="AN166" s="109">
        <v>87921.0</v>
      </c>
      <c r="AO166" s="109" t="s">
        <v>180</v>
      </c>
      <c r="AP166" s="110"/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10"/>
      <c r="BA166" s="110"/>
      <c r="BB166" s="110"/>
      <c r="BC166" s="110"/>
      <c r="BD166" s="110"/>
      <c r="BE166" s="110"/>
      <c r="BF166" s="114"/>
      <c r="BG166" s="114"/>
      <c r="BH166" s="114"/>
      <c r="BI166" s="114"/>
      <c r="BJ166" s="114"/>
      <c r="BK166" s="114"/>
      <c r="BL166" s="114"/>
      <c r="BM166" s="114"/>
      <c r="BN166" s="114"/>
      <c r="BO166" s="114"/>
    </row>
    <row r="167" ht="15.75" hidden="1" customHeight="1">
      <c r="A167" s="106" t="s">
        <v>1588</v>
      </c>
      <c r="B167" s="107" t="s">
        <v>1591</v>
      </c>
      <c r="C167" s="108" t="str">
        <f>VLOOKUP(A167,'Main Sheet'!A:AV,48,False)</f>
        <v>Yes</v>
      </c>
      <c r="D167" s="109" t="str">
        <f>VLOOKUP(A167,'Main Sheet'!A:BB,7,0)</f>
        <v>First</v>
      </c>
      <c r="E167" s="109" t="str">
        <f>VLOOKUP(A167,'Main Sheet'!A:BB,12,0)</f>
        <v>Khumbulani HS</v>
      </c>
      <c r="F167" s="116" t="str">
        <f>VLOOKUP(A167,'Main Sheet'!A:BB,17,0)</f>
        <v>Chulumanco</v>
      </c>
      <c r="G167" s="110" t="str">
        <f>VLOOKUP(A167,'Main Sheet'!A:BB,14,0)</f>
        <v>NMB</v>
      </c>
      <c r="H167" s="111" t="s">
        <v>117</v>
      </c>
      <c r="I167" s="111" t="s">
        <v>117</v>
      </c>
      <c r="J167" s="112"/>
      <c r="K167" s="111">
        <v>2.33364595E8</v>
      </c>
      <c r="L167" s="111">
        <v>42428.0</v>
      </c>
      <c r="M167" s="109" t="s">
        <v>406</v>
      </c>
      <c r="N167" s="110"/>
      <c r="O167" s="111" t="s">
        <v>117</v>
      </c>
      <c r="P167" s="111" t="s">
        <v>117</v>
      </c>
      <c r="Q167" s="112"/>
      <c r="R167" s="111">
        <v>2.26078059E8</v>
      </c>
      <c r="S167" s="111">
        <v>48121.0</v>
      </c>
      <c r="T167" s="111" t="s">
        <v>406</v>
      </c>
      <c r="U167" s="110"/>
      <c r="V167" s="109" t="s">
        <v>117</v>
      </c>
      <c r="W167" s="109" t="s">
        <v>117</v>
      </c>
      <c r="X167" s="110"/>
      <c r="Y167" s="109" t="s">
        <v>9321</v>
      </c>
      <c r="Z167" s="110"/>
      <c r="AA167" s="110"/>
      <c r="AB167" s="110"/>
      <c r="AC167" s="109" t="s">
        <v>117</v>
      </c>
      <c r="AD167" s="109" t="s">
        <v>117</v>
      </c>
      <c r="AE167" s="110"/>
      <c r="AF167" s="109">
        <v>2.60319309E8</v>
      </c>
      <c r="AG167" s="109">
        <v>36912.0</v>
      </c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T167" s="110"/>
      <c r="AU167" s="110"/>
      <c r="AV167" s="110"/>
      <c r="AW167" s="110"/>
      <c r="AX167" s="110"/>
      <c r="AY167" s="110"/>
      <c r="AZ167" s="110"/>
      <c r="BA167" s="110"/>
      <c r="BB167" s="110"/>
      <c r="BC167" s="110"/>
      <c r="BD167" s="110"/>
      <c r="BE167" s="110"/>
      <c r="BF167" s="114"/>
      <c r="BG167" s="114"/>
      <c r="BH167" s="114"/>
      <c r="BI167" s="114"/>
      <c r="BJ167" s="114"/>
      <c r="BK167" s="114"/>
      <c r="BL167" s="114"/>
      <c r="BM167" s="114"/>
      <c r="BN167" s="114"/>
      <c r="BO167" s="114"/>
    </row>
    <row r="168" ht="15.75" hidden="1" customHeight="1">
      <c r="A168" s="106" t="s">
        <v>1599</v>
      </c>
      <c r="B168" s="107" t="s">
        <v>1602</v>
      </c>
      <c r="C168" s="108" t="str">
        <f>VLOOKUP(A168,'Main Sheet'!A:AV,48,False)</f>
        <v>Yes</v>
      </c>
      <c r="D168" s="109" t="str">
        <f>VLOOKUP(A168,'Main Sheet'!A:BB,7,0)</f>
        <v>First</v>
      </c>
      <c r="E168" s="109" t="str">
        <f>VLOOKUP(A168,'Main Sheet'!A:BB,12,0)</f>
        <v>Vulamazibuko HS</v>
      </c>
      <c r="F168" s="109" t="str">
        <f>VLOOKUP(A168,'Main Sheet'!A:BB,17,0)</f>
        <v>Asemahle</v>
      </c>
      <c r="G168" s="110" t="str">
        <f>VLOOKUP(A168,'Main Sheet'!A:BB,14,0)</f>
        <v>Rural</v>
      </c>
      <c r="H168" s="111" t="s">
        <v>117</v>
      </c>
      <c r="I168" s="111" t="s">
        <v>117</v>
      </c>
      <c r="J168" s="112"/>
      <c r="K168" s="111">
        <v>2.33372695E8</v>
      </c>
      <c r="L168" s="111">
        <v>75641.0</v>
      </c>
      <c r="M168" s="109" t="s">
        <v>9322</v>
      </c>
      <c r="N168" s="110"/>
      <c r="O168" s="111" t="s">
        <v>117</v>
      </c>
      <c r="P168" s="111" t="s">
        <v>117</v>
      </c>
      <c r="Q168" s="112"/>
      <c r="R168" s="111">
        <v>2.26089295E8</v>
      </c>
      <c r="S168" s="111">
        <v>36912.0</v>
      </c>
      <c r="T168" s="112"/>
      <c r="U168" s="110"/>
      <c r="V168" s="109" t="s">
        <v>117</v>
      </c>
      <c r="W168" s="109" t="s">
        <v>117</v>
      </c>
      <c r="X168" s="110"/>
      <c r="Y168" s="109" t="s">
        <v>9323</v>
      </c>
      <c r="Z168" s="110"/>
      <c r="AA168" s="110"/>
      <c r="AB168" s="109" t="s">
        <v>4424</v>
      </c>
      <c r="AC168" s="109" t="s">
        <v>117</v>
      </c>
      <c r="AD168" s="109" t="s">
        <v>117</v>
      </c>
      <c r="AE168" s="110"/>
      <c r="AF168" s="109">
        <v>2.60650951E8</v>
      </c>
      <c r="AG168" s="109">
        <v>24693.0</v>
      </c>
      <c r="AH168" s="109" t="s">
        <v>9205</v>
      </c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10"/>
      <c r="BA168" s="110"/>
      <c r="BB168" s="110"/>
      <c r="BC168" s="110"/>
      <c r="BD168" s="110"/>
      <c r="BE168" s="110"/>
      <c r="BF168" s="114"/>
      <c r="BG168" s="114"/>
      <c r="BH168" s="114"/>
      <c r="BI168" s="114"/>
      <c r="BJ168" s="114"/>
      <c r="BK168" s="114"/>
      <c r="BL168" s="114"/>
      <c r="BM168" s="114"/>
      <c r="BN168" s="114"/>
      <c r="BO168" s="114"/>
    </row>
    <row r="169" ht="15.75" hidden="1" customHeight="1">
      <c r="A169" s="106" t="s">
        <v>1605</v>
      </c>
      <c r="B169" s="107" t="s">
        <v>1608</v>
      </c>
      <c r="C169" s="108" t="str">
        <f>VLOOKUP(A169,'Main Sheet'!A:AV,48,False)</f>
        <v>Yes</v>
      </c>
      <c r="D169" s="109" t="str">
        <f>VLOOKUP(A169,'Main Sheet'!A:BB,7,0)</f>
        <v>First</v>
      </c>
      <c r="E169" s="109" t="str">
        <f>VLOOKUP(A169,'Main Sheet'!A:BB,12,0)</f>
        <v>James Jolobe SS</v>
      </c>
      <c r="F169" s="109" t="str">
        <f>VLOOKUP(A169,'Main Sheet'!A:BB,17,0)</f>
        <v>Siphosihle</v>
      </c>
      <c r="G169" s="110" t="str">
        <f>VLOOKUP(A169,'Main Sheet'!A:BB,14,0)</f>
        <v>NMB</v>
      </c>
      <c r="H169" s="111" t="s">
        <v>117</v>
      </c>
      <c r="I169" s="111" t="s">
        <v>117</v>
      </c>
      <c r="J169" s="112"/>
      <c r="K169" s="111">
        <v>2.33324275E8</v>
      </c>
      <c r="L169" s="111">
        <v>42673.0</v>
      </c>
      <c r="M169" s="109" t="s">
        <v>9324</v>
      </c>
      <c r="N169" s="110"/>
      <c r="O169" s="111" t="s">
        <v>117</v>
      </c>
      <c r="P169" s="111" t="s">
        <v>117</v>
      </c>
      <c r="Q169" s="112"/>
      <c r="R169" s="111">
        <v>2.26060278E8</v>
      </c>
      <c r="S169" s="111">
        <v>63752.0</v>
      </c>
      <c r="T169" s="111" t="s">
        <v>9089</v>
      </c>
      <c r="U169" s="110"/>
      <c r="V169" s="109" t="s">
        <v>117</v>
      </c>
      <c r="W169" s="109" t="s">
        <v>117</v>
      </c>
      <c r="X169" s="110"/>
      <c r="Y169" s="109" t="s">
        <v>9325</v>
      </c>
      <c r="Z169" s="110"/>
      <c r="AA169" s="110"/>
      <c r="AB169" s="109" t="s">
        <v>9326</v>
      </c>
      <c r="AC169" s="109" t="s">
        <v>117</v>
      </c>
      <c r="AD169" s="109" t="s">
        <v>117</v>
      </c>
      <c r="AE169" s="110"/>
      <c r="AF169" s="109">
        <v>2.60326895E8</v>
      </c>
      <c r="AG169" s="109">
        <v>42678.0</v>
      </c>
      <c r="AH169" s="109" t="s">
        <v>9327</v>
      </c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T169" s="110"/>
      <c r="AU169" s="110"/>
      <c r="AV169" s="110"/>
      <c r="AW169" s="110"/>
      <c r="AX169" s="110"/>
      <c r="AY169" s="110"/>
      <c r="AZ169" s="110"/>
      <c r="BA169" s="110"/>
      <c r="BB169" s="110"/>
      <c r="BC169" s="110"/>
      <c r="BD169" s="110"/>
      <c r="BE169" s="110"/>
      <c r="BF169" s="114"/>
      <c r="BG169" s="114"/>
      <c r="BH169" s="114"/>
      <c r="BI169" s="114"/>
      <c r="BJ169" s="114"/>
      <c r="BK169" s="114"/>
      <c r="BL169" s="114"/>
      <c r="BM169" s="114"/>
      <c r="BN169" s="114"/>
      <c r="BO169" s="114"/>
    </row>
    <row r="170" ht="15.75" hidden="1" customHeight="1">
      <c r="A170" s="106" t="s">
        <v>1614</v>
      </c>
      <c r="B170" s="107" t="s">
        <v>1617</v>
      </c>
      <c r="C170" s="108" t="str">
        <f>VLOOKUP(A170,'Main Sheet'!A:AV,48,False)</f>
        <v>Yes</v>
      </c>
      <c r="D170" s="109" t="str">
        <f>VLOOKUP(A170,'Main Sheet'!A:BB,7,0)</f>
        <v>First</v>
      </c>
      <c r="E170" s="109" t="str">
        <f>VLOOKUP(A170,'Main Sheet'!A:BB,12,0)</f>
        <v>Masibambane HS</v>
      </c>
      <c r="F170" s="109" t="str">
        <f>VLOOKUP(A170,'Main Sheet'!A:BB,17,0)</f>
        <v>Asemahle</v>
      </c>
      <c r="G170" s="110" t="str">
        <f>VLOOKUP(A170,'Main Sheet'!A:BB,14,0)</f>
        <v>NMB</v>
      </c>
      <c r="H170" s="111" t="s">
        <v>117</v>
      </c>
      <c r="I170" s="111" t="s">
        <v>117</v>
      </c>
      <c r="J170" s="112"/>
      <c r="K170" s="111">
        <v>2.33494359E8</v>
      </c>
      <c r="L170" s="111">
        <v>47502.0</v>
      </c>
      <c r="M170" s="109" t="s">
        <v>9150</v>
      </c>
      <c r="N170" s="110"/>
      <c r="O170" s="111" t="s">
        <v>117</v>
      </c>
      <c r="P170" s="111" t="s">
        <v>117</v>
      </c>
      <c r="Q170" s="112"/>
      <c r="R170" s="111">
        <v>2.26059662E8</v>
      </c>
      <c r="S170" s="111">
        <v>20251.0</v>
      </c>
      <c r="T170" s="111" t="s">
        <v>9328</v>
      </c>
      <c r="U170" s="110"/>
      <c r="V170" s="109" t="s">
        <v>117</v>
      </c>
      <c r="W170" s="109" t="s">
        <v>117</v>
      </c>
      <c r="X170" s="110"/>
      <c r="Y170" s="109" t="s">
        <v>9329</v>
      </c>
      <c r="Z170" s="110"/>
      <c r="AA170" s="109" t="s">
        <v>9305</v>
      </c>
      <c r="AB170" s="110"/>
      <c r="AC170" s="109" t="s">
        <v>117</v>
      </c>
      <c r="AD170" s="109" t="s">
        <v>117</v>
      </c>
      <c r="AE170" s="110"/>
      <c r="AF170" s="109">
        <v>2.60527874E8</v>
      </c>
      <c r="AG170" s="109">
        <v>24693.0</v>
      </c>
      <c r="AH170" s="109" t="s">
        <v>9150</v>
      </c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110"/>
      <c r="AW170" s="110"/>
      <c r="AX170" s="110"/>
      <c r="AY170" s="110"/>
      <c r="AZ170" s="110"/>
      <c r="BA170" s="110"/>
      <c r="BB170" s="110"/>
      <c r="BC170" s="110"/>
      <c r="BD170" s="110"/>
      <c r="BE170" s="110"/>
      <c r="BF170" s="114"/>
      <c r="BG170" s="114"/>
      <c r="BH170" s="114"/>
      <c r="BI170" s="114"/>
      <c r="BJ170" s="114"/>
      <c r="BK170" s="114"/>
      <c r="BL170" s="114"/>
      <c r="BM170" s="114"/>
      <c r="BN170" s="114"/>
      <c r="BO170" s="114"/>
    </row>
    <row r="171" ht="15.75" hidden="1" customHeight="1">
      <c r="A171" s="106" t="s">
        <v>2327</v>
      </c>
      <c r="B171" s="107" t="s">
        <v>2330</v>
      </c>
      <c r="C171" s="108" t="str">
        <f>VLOOKUP(A171,'Main Sheet'!A:AV,48,False)</f>
        <v>Yes</v>
      </c>
      <c r="D171" s="109" t="str">
        <f>VLOOKUP(A171,'Main Sheet'!A:BB,7,0)</f>
        <v>First</v>
      </c>
      <c r="E171" s="109" t="str">
        <f>VLOOKUP(A171,'Main Sheet'!A:BB,12,0)</f>
        <v>Khwezi Lomso CS</v>
      </c>
      <c r="F171" s="116" t="str">
        <f>VLOOKUP(A171,'Main Sheet'!A:BB,17,0)</f>
        <v>Chulumanco</v>
      </c>
      <c r="G171" s="110" t="str">
        <f>VLOOKUP(A171,'Main Sheet'!A:BB,14,0)</f>
        <v>NMB</v>
      </c>
      <c r="H171" s="111" t="s">
        <v>117</v>
      </c>
      <c r="I171" s="111" t="s">
        <v>117</v>
      </c>
      <c r="J171" s="111"/>
      <c r="K171" s="111">
        <v>2.33487484E8</v>
      </c>
      <c r="L171" s="111">
        <v>92967.0</v>
      </c>
      <c r="M171" s="109" t="s">
        <v>9330</v>
      </c>
      <c r="N171" s="110"/>
      <c r="O171" s="111" t="s">
        <v>117</v>
      </c>
      <c r="P171" s="111" t="s">
        <v>117</v>
      </c>
      <c r="Q171" s="111"/>
      <c r="R171" s="111">
        <v>2.26170131E8</v>
      </c>
      <c r="S171" s="111">
        <v>23235.0</v>
      </c>
      <c r="T171" s="111" t="s">
        <v>237</v>
      </c>
      <c r="U171" s="110"/>
      <c r="V171" s="109" t="s">
        <v>117</v>
      </c>
      <c r="W171" s="109" t="s">
        <v>117</v>
      </c>
      <c r="X171" s="110"/>
      <c r="Y171" s="109" t="s">
        <v>9331</v>
      </c>
      <c r="Z171" s="110"/>
      <c r="AA171" s="110"/>
      <c r="AB171" s="109" t="s">
        <v>9320</v>
      </c>
      <c r="AC171" s="109" t="s">
        <v>117</v>
      </c>
      <c r="AD171" s="109" t="s">
        <v>117</v>
      </c>
      <c r="AE171" s="110"/>
      <c r="AF171" s="109">
        <v>2.60551902E8</v>
      </c>
      <c r="AG171" s="109">
        <v>23235.0</v>
      </c>
      <c r="AH171" s="109" t="s">
        <v>431</v>
      </c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  <c r="AX171" s="110"/>
      <c r="AY171" s="110"/>
      <c r="AZ171" s="110"/>
      <c r="BA171" s="110"/>
      <c r="BB171" s="110"/>
      <c r="BC171" s="110"/>
      <c r="BD171" s="110"/>
      <c r="BE171" s="110"/>
      <c r="BF171" s="114"/>
      <c r="BG171" s="114"/>
      <c r="BH171" s="114"/>
      <c r="BI171" s="114"/>
      <c r="BJ171" s="114"/>
      <c r="BK171" s="114"/>
      <c r="BL171" s="114"/>
      <c r="BM171" s="114"/>
      <c r="BN171" s="114"/>
      <c r="BO171" s="114"/>
    </row>
    <row r="172" ht="15.75" hidden="1" customHeight="1">
      <c r="A172" s="106" t="s">
        <v>1626</v>
      </c>
      <c r="B172" s="107" t="s">
        <v>1628</v>
      </c>
      <c r="C172" s="108" t="str">
        <f>VLOOKUP(A172,'Main Sheet'!A:AV,48,False)</f>
        <v>Yes</v>
      </c>
      <c r="D172" s="109" t="str">
        <f>VLOOKUP(A172,'Main Sheet'!A:BB,7,0)</f>
        <v>First</v>
      </c>
      <c r="E172" s="109" t="str">
        <f>VLOOKUP(A172,'Main Sheet'!A:BB,12,0)</f>
        <v>Vulumzi SS</v>
      </c>
      <c r="F172" s="109" t="str">
        <f>VLOOKUP(A172,'Main Sheet'!A:BB,17,0)</f>
        <v>Siphosihle</v>
      </c>
      <c r="G172" s="110" t="str">
        <f>VLOOKUP(A172,'Main Sheet'!A:BB,14,0)</f>
        <v>NMB</v>
      </c>
      <c r="H172" s="111" t="s">
        <v>117</v>
      </c>
      <c r="I172" s="111" t="s">
        <v>117</v>
      </c>
      <c r="J172" s="112"/>
      <c r="K172" s="111">
        <v>2.33375007E8</v>
      </c>
      <c r="L172" s="111">
        <v>69692.0</v>
      </c>
      <c r="M172" s="109" t="s">
        <v>125</v>
      </c>
      <c r="N172" s="110"/>
      <c r="O172" s="111" t="s">
        <v>117</v>
      </c>
      <c r="P172" s="111" t="s">
        <v>117</v>
      </c>
      <c r="Q172" s="112"/>
      <c r="R172" s="111">
        <v>2.26069234E8</v>
      </c>
      <c r="S172" s="111">
        <v>63752.0</v>
      </c>
      <c r="T172" s="111" t="s">
        <v>125</v>
      </c>
      <c r="U172" s="110"/>
      <c r="V172" s="109" t="s">
        <v>117</v>
      </c>
      <c r="W172" s="109" t="s">
        <v>117</v>
      </c>
      <c r="X172" s="110"/>
      <c r="Y172" s="109" t="s">
        <v>9332</v>
      </c>
      <c r="Z172" s="110"/>
      <c r="AA172" s="110"/>
      <c r="AB172" s="109" t="s">
        <v>180</v>
      </c>
      <c r="AC172" s="109" t="s">
        <v>117</v>
      </c>
      <c r="AD172" s="109" t="s">
        <v>117</v>
      </c>
      <c r="AE172" s="110"/>
      <c r="AF172" s="109">
        <v>2.60361364E8</v>
      </c>
      <c r="AG172" s="109">
        <v>42678.0</v>
      </c>
      <c r="AH172" s="109" t="s">
        <v>404</v>
      </c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  <c r="AX172" s="110"/>
      <c r="AY172" s="110"/>
      <c r="AZ172" s="110"/>
      <c r="BA172" s="110"/>
      <c r="BB172" s="110"/>
      <c r="BC172" s="110"/>
      <c r="BD172" s="110"/>
      <c r="BE172" s="110"/>
      <c r="BF172" s="114"/>
      <c r="BG172" s="114"/>
      <c r="BH172" s="114"/>
      <c r="BI172" s="114"/>
      <c r="BJ172" s="114"/>
      <c r="BK172" s="114"/>
      <c r="BL172" s="114"/>
      <c r="BM172" s="114"/>
      <c r="BN172" s="114"/>
      <c r="BO172" s="114"/>
    </row>
    <row r="173" ht="15.75" hidden="1" customHeight="1">
      <c r="A173" s="106" t="s">
        <v>1634</v>
      </c>
      <c r="B173" s="107" t="s">
        <v>1637</v>
      </c>
      <c r="C173" s="108" t="str">
        <f>VLOOKUP(A173,'Main Sheet'!A:AV,48,False)</f>
        <v>No</v>
      </c>
      <c r="D173" s="109" t="str">
        <f>VLOOKUP(A173,'Main Sheet'!A:BB,7,0)</f>
        <v>First</v>
      </c>
      <c r="E173" s="109" t="str">
        <f>VLOOKUP(A173,'Main Sheet'!A:BB,12,0)</f>
        <v>St James SS</v>
      </c>
      <c r="F173" s="109" t="str">
        <f>VLOOKUP(A173,'Main Sheet'!A:BB,17,0)</f>
        <v>Sive</v>
      </c>
      <c r="G173" s="110" t="str">
        <f>VLOOKUP(A173,'Main Sheet'!A:BB,14,0)</f>
        <v>NMB</v>
      </c>
      <c r="H173" s="111"/>
      <c r="I173" s="111"/>
      <c r="J173" s="111"/>
      <c r="K173" s="112"/>
      <c r="L173" s="112"/>
      <c r="M173" s="110"/>
      <c r="N173" s="110"/>
      <c r="O173" s="111"/>
      <c r="P173" s="111"/>
      <c r="Q173" s="111"/>
      <c r="R173" s="112"/>
      <c r="S173" s="112"/>
      <c r="T173" s="112"/>
      <c r="U173" s="110"/>
      <c r="V173" s="110"/>
      <c r="W173" s="110"/>
      <c r="X173" s="110"/>
      <c r="Y173" s="110"/>
      <c r="Z173" s="110"/>
      <c r="AA173" s="110"/>
      <c r="AB173" s="110"/>
      <c r="AC173" s="110"/>
      <c r="AD173" s="110"/>
      <c r="AE173" s="110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10"/>
      <c r="BA173" s="110"/>
      <c r="BB173" s="110"/>
      <c r="BC173" s="110"/>
      <c r="BD173" s="110"/>
      <c r="BE173" s="110"/>
      <c r="BF173" s="114"/>
      <c r="BG173" s="114"/>
      <c r="BH173" s="114"/>
      <c r="BI173" s="114"/>
      <c r="BJ173" s="114"/>
      <c r="BK173" s="114"/>
      <c r="BL173" s="114"/>
      <c r="BM173" s="114"/>
      <c r="BN173" s="114"/>
      <c r="BO173" s="114"/>
    </row>
    <row r="174" ht="15.75" hidden="1" customHeight="1">
      <c r="A174" s="106" t="s">
        <v>1644</v>
      </c>
      <c r="B174" s="107" t="s">
        <v>1647</v>
      </c>
      <c r="C174" s="108" t="str">
        <f>VLOOKUP(A174,'Main Sheet'!A:AV,48,False)</f>
        <v>Yes</v>
      </c>
      <c r="D174" s="109" t="str">
        <f>VLOOKUP(A174,'Main Sheet'!A:BB,7,0)</f>
        <v>First</v>
      </c>
      <c r="E174" s="109" t="str">
        <f>VLOOKUP(A174,'Main Sheet'!A:BB,12,0)</f>
        <v>Alexander Road HS</v>
      </c>
      <c r="F174" s="116" t="str">
        <f>VLOOKUP(A174,'Main Sheet'!A:BB,17,0)</f>
        <v>Chulumanco</v>
      </c>
      <c r="G174" s="110" t="str">
        <f>VLOOKUP(A174,'Main Sheet'!A:BB,14,0)</f>
        <v>NMB</v>
      </c>
      <c r="H174" s="111" t="s">
        <v>117</v>
      </c>
      <c r="I174" s="111"/>
      <c r="J174" s="112"/>
      <c r="K174" s="111">
        <v>2.33392254E8</v>
      </c>
      <c r="L174" s="111">
        <v>79296.0</v>
      </c>
      <c r="M174" s="109" t="s">
        <v>404</v>
      </c>
      <c r="N174" s="110"/>
      <c r="O174" s="111" t="s">
        <v>117</v>
      </c>
      <c r="P174" s="111"/>
      <c r="Q174" s="112"/>
      <c r="R174" s="111">
        <v>2.26092923E8</v>
      </c>
      <c r="S174" s="111">
        <v>48121.0</v>
      </c>
      <c r="T174" s="111" t="s">
        <v>404</v>
      </c>
      <c r="U174" s="110"/>
      <c r="V174" s="109" t="s">
        <v>117</v>
      </c>
      <c r="W174" s="109"/>
      <c r="X174" s="110"/>
      <c r="Y174" s="109" t="s">
        <v>9333</v>
      </c>
      <c r="Z174" s="110"/>
      <c r="AA174" s="109" t="s">
        <v>404</v>
      </c>
      <c r="AB174" s="110"/>
      <c r="AC174" s="109" t="s">
        <v>117</v>
      </c>
      <c r="AD174" s="109"/>
      <c r="AE174" s="110"/>
      <c r="AF174" s="109">
        <v>2.60717363E8</v>
      </c>
      <c r="AG174" s="109">
        <v>36912.0</v>
      </c>
      <c r="AH174" s="109" t="s">
        <v>404</v>
      </c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  <c r="AX174" s="110"/>
      <c r="AY174" s="110"/>
      <c r="AZ174" s="110"/>
      <c r="BA174" s="110"/>
      <c r="BB174" s="110"/>
      <c r="BC174" s="110"/>
      <c r="BD174" s="110"/>
      <c r="BE174" s="110"/>
      <c r="BF174" s="114"/>
      <c r="BG174" s="114"/>
      <c r="BH174" s="114"/>
      <c r="BI174" s="114"/>
      <c r="BJ174" s="114"/>
      <c r="BK174" s="114"/>
      <c r="BL174" s="114"/>
      <c r="BM174" s="114"/>
      <c r="BN174" s="114"/>
      <c r="BO174" s="114"/>
    </row>
    <row r="175" ht="15.75" hidden="1" customHeight="1">
      <c r="A175" s="106" t="s">
        <v>1657</v>
      </c>
      <c r="B175" s="107" t="s">
        <v>1660</v>
      </c>
      <c r="C175" s="108" t="str">
        <f>VLOOKUP(A175,'Main Sheet'!A:AV,48,False)</f>
        <v>Yes</v>
      </c>
      <c r="D175" s="109" t="str">
        <f>VLOOKUP(A175,'Main Sheet'!A:BB,7,0)</f>
        <v>First</v>
      </c>
      <c r="E175" s="109" t="str">
        <f>VLOOKUP(A175,'Main Sheet'!A:BB,12,0)</f>
        <v>Alexander Road HS</v>
      </c>
      <c r="F175" s="116" t="str">
        <f>VLOOKUP(A175,'Main Sheet'!A:BB,17,0)</f>
        <v>Chulumanco</v>
      </c>
      <c r="G175" s="110" t="str">
        <f>VLOOKUP(A175,'Main Sheet'!A:BB,14,0)</f>
        <v>NMB</v>
      </c>
      <c r="H175" s="111" t="s">
        <v>121</v>
      </c>
      <c r="I175" s="111"/>
      <c r="J175" s="111" t="s">
        <v>9070</v>
      </c>
      <c r="K175" s="112"/>
      <c r="L175" s="112"/>
      <c r="M175" s="110"/>
      <c r="N175" s="110"/>
      <c r="O175" s="111" t="s">
        <v>121</v>
      </c>
      <c r="P175" s="111"/>
      <c r="Q175" s="111" t="s">
        <v>9070</v>
      </c>
      <c r="R175" s="112"/>
      <c r="S175" s="112"/>
      <c r="T175" s="112"/>
      <c r="U175" s="110"/>
      <c r="V175" s="109" t="s">
        <v>121</v>
      </c>
      <c r="W175" s="109"/>
      <c r="X175" s="109" t="s">
        <v>9070</v>
      </c>
      <c r="Y175" s="110"/>
      <c r="Z175" s="110"/>
      <c r="AA175" s="110"/>
      <c r="AB175" s="110"/>
      <c r="AC175" s="109" t="s">
        <v>121</v>
      </c>
      <c r="AD175" s="109"/>
      <c r="AE175" s="109" t="s">
        <v>9070</v>
      </c>
      <c r="AF175" s="110"/>
      <c r="AG175" s="110"/>
      <c r="AH175" s="110"/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10"/>
      <c r="BA175" s="110"/>
      <c r="BB175" s="110"/>
      <c r="BC175" s="110"/>
      <c r="BD175" s="110"/>
      <c r="BE175" s="110"/>
      <c r="BF175" s="114"/>
      <c r="BG175" s="114"/>
      <c r="BH175" s="114"/>
      <c r="BI175" s="114"/>
      <c r="BJ175" s="114"/>
      <c r="BK175" s="114"/>
      <c r="BL175" s="114"/>
      <c r="BM175" s="114"/>
      <c r="BN175" s="114"/>
      <c r="BO175" s="114"/>
    </row>
    <row r="176" ht="15.75" hidden="1" customHeight="1">
      <c r="A176" s="106" t="s">
        <v>1667</v>
      </c>
      <c r="B176" s="107" t="s">
        <v>1670</v>
      </c>
      <c r="C176" s="108" t="str">
        <f>VLOOKUP(A176,'Main Sheet'!A:AV,48,False)</f>
        <v>Yes</v>
      </c>
      <c r="D176" s="109" t="str">
        <f>VLOOKUP(A176,'Main Sheet'!A:BB,7,0)</f>
        <v>First</v>
      </c>
      <c r="E176" s="109" t="str">
        <f>VLOOKUP(A176,'Main Sheet'!A:BB,12,0)</f>
        <v>Masiphathisane HS</v>
      </c>
      <c r="F176" s="109" t="str">
        <f>VLOOKUP(A176,'Main Sheet'!A:BB,17,0)</f>
        <v>Siphosihle</v>
      </c>
      <c r="G176" s="110" t="str">
        <f>VLOOKUP(A176,'Main Sheet'!A:BB,14,0)</f>
        <v>NMB</v>
      </c>
      <c r="H176" s="111" t="s">
        <v>117</v>
      </c>
      <c r="I176" s="111" t="s">
        <v>117</v>
      </c>
      <c r="J176" s="112"/>
      <c r="K176" s="111">
        <v>2.33354115E8</v>
      </c>
      <c r="L176" s="111">
        <v>85935.0</v>
      </c>
      <c r="M176" s="109" t="s">
        <v>9334</v>
      </c>
      <c r="N176" s="110"/>
      <c r="O176" s="111" t="s">
        <v>117</v>
      </c>
      <c r="P176" s="111" t="s">
        <v>117</v>
      </c>
      <c r="Q176" s="112"/>
      <c r="R176" s="111">
        <v>2.26068853E8</v>
      </c>
      <c r="S176" s="111">
        <v>63752.0</v>
      </c>
      <c r="T176" s="111" t="s">
        <v>263</v>
      </c>
      <c r="U176" s="110"/>
      <c r="V176" s="109" t="s">
        <v>117</v>
      </c>
      <c r="W176" s="109" t="s">
        <v>117</v>
      </c>
      <c r="X176" s="110"/>
      <c r="Y176" s="109" t="s">
        <v>9335</v>
      </c>
      <c r="Z176" s="110"/>
      <c r="AA176" s="110"/>
      <c r="AB176" s="109" t="s">
        <v>2986</v>
      </c>
      <c r="AC176" s="109" t="s">
        <v>117</v>
      </c>
      <c r="AD176" s="109" t="s">
        <v>117</v>
      </c>
      <c r="AE176" s="110"/>
      <c r="AF176" s="109">
        <v>2.60348805E8</v>
      </c>
      <c r="AG176" s="109">
        <v>42678.0</v>
      </c>
      <c r="AH176" s="109" t="s">
        <v>192</v>
      </c>
      <c r="AI176" s="110"/>
      <c r="AJ176" s="110"/>
      <c r="AK176" s="110"/>
      <c r="AL176" s="110"/>
      <c r="AM176" s="110"/>
      <c r="AN176" s="110"/>
      <c r="AO176" s="110"/>
      <c r="AP176" s="110"/>
      <c r="AQ176" s="110"/>
      <c r="AR176" s="110"/>
      <c r="AS176" s="110"/>
      <c r="AT176" s="110"/>
      <c r="AU176" s="110"/>
      <c r="AV176" s="110"/>
      <c r="AW176" s="110"/>
      <c r="AX176" s="110"/>
      <c r="AY176" s="110"/>
      <c r="AZ176" s="110"/>
      <c r="BA176" s="110"/>
      <c r="BB176" s="110"/>
      <c r="BC176" s="110"/>
      <c r="BD176" s="110"/>
      <c r="BE176" s="110"/>
      <c r="BF176" s="114"/>
      <c r="BG176" s="114"/>
      <c r="BH176" s="114"/>
      <c r="BI176" s="114"/>
      <c r="BJ176" s="114"/>
      <c r="BK176" s="114"/>
      <c r="BL176" s="114"/>
      <c r="BM176" s="114"/>
      <c r="BN176" s="114"/>
      <c r="BO176" s="114"/>
    </row>
    <row r="177" ht="15.75" hidden="1" customHeight="1">
      <c r="A177" s="106" t="s">
        <v>1676</v>
      </c>
      <c r="B177" s="107" t="s">
        <v>1679</v>
      </c>
      <c r="C177" s="108" t="str">
        <f>VLOOKUP(A177,'Main Sheet'!A:AV,48,False)</f>
        <v>Yes</v>
      </c>
      <c r="D177" s="109" t="str">
        <f>VLOOKUP(A177,'Main Sheet'!A:BB,7,0)</f>
        <v>First</v>
      </c>
      <c r="E177" s="109" t="str">
        <f>VLOOKUP(A177,'Main Sheet'!A:BB,12,0)</f>
        <v>Walmer HS</v>
      </c>
      <c r="F177" s="109" t="str">
        <f>VLOOKUP(A177,'Main Sheet'!A:BB,17,0)</f>
        <v>Sive</v>
      </c>
      <c r="G177" s="110" t="str">
        <f>VLOOKUP(A177,'Main Sheet'!A:BB,14,0)</f>
        <v>NMB</v>
      </c>
      <c r="H177" s="111" t="s">
        <v>9078</v>
      </c>
      <c r="I177" s="111" t="s">
        <v>9078</v>
      </c>
      <c r="J177" s="111"/>
      <c r="K177" s="111">
        <v>2.33286543E8</v>
      </c>
      <c r="L177" s="111">
        <v>64797.0</v>
      </c>
      <c r="M177" s="109" t="s">
        <v>421</v>
      </c>
      <c r="N177" s="110"/>
      <c r="O177" s="111" t="s">
        <v>117</v>
      </c>
      <c r="P177" s="111" t="s">
        <v>117</v>
      </c>
      <c r="Q177" s="112"/>
      <c r="R177" s="111">
        <v>2.26069008E8</v>
      </c>
      <c r="S177" s="111">
        <v>48121.0</v>
      </c>
      <c r="T177" s="111" t="s">
        <v>421</v>
      </c>
      <c r="U177" s="110"/>
      <c r="V177" s="109" t="s">
        <v>117</v>
      </c>
      <c r="W177" s="109" t="s">
        <v>117</v>
      </c>
      <c r="X177" s="110"/>
      <c r="Y177" s="109" t="s">
        <v>9336</v>
      </c>
      <c r="Z177" s="110"/>
      <c r="AA177" s="110"/>
      <c r="AB177" s="110"/>
      <c r="AC177" s="109" t="s">
        <v>117</v>
      </c>
      <c r="AD177" s="109" t="s">
        <v>117</v>
      </c>
      <c r="AE177" s="110"/>
      <c r="AF177" s="109">
        <v>2.60541702E8</v>
      </c>
      <c r="AG177" s="109">
        <v>36912.0</v>
      </c>
      <c r="AH177" s="109" t="s">
        <v>404</v>
      </c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10"/>
      <c r="BA177" s="110"/>
      <c r="BB177" s="110"/>
      <c r="BC177" s="110"/>
      <c r="BD177" s="110"/>
      <c r="BE177" s="110"/>
      <c r="BF177" s="114"/>
      <c r="BG177" s="114"/>
      <c r="BH177" s="114"/>
      <c r="BI177" s="114"/>
      <c r="BJ177" s="114"/>
      <c r="BK177" s="114"/>
      <c r="BL177" s="114"/>
      <c r="BM177" s="114"/>
      <c r="BN177" s="114"/>
      <c r="BO177" s="114"/>
    </row>
    <row r="178" ht="15.75" hidden="1" customHeight="1">
      <c r="A178" s="106" t="s">
        <v>1686</v>
      </c>
      <c r="B178" s="107" t="s">
        <v>1689</v>
      </c>
      <c r="C178" s="108" t="str">
        <f>VLOOKUP(A178,'Main Sheet'!A:AV,48,False)</f>
        <v>Yes</v>
      </c>
      <c r="D178" s="109" t="str">
        <f>VLOOKUP(A178,'Main Sheet'!A:BB,7,0)</f>
        <v>First</v>
      </c>
      <c r="E178" s="109" t="str">
        <f>VLOOKUP(A178,'Main Sheet'!A:BB,12,0)</f>
        <v>Soqhayisa SS</v>
      </c>
      <c r="F178" s="109" t="str">
        <f>VLOOKUP(A178,'Main Sheet'!A:BB,17,0)</f>
        <v>Siphosihle</v>
      </c>
      <c r="G178" s="110" t="str">
        <f>VLOOKUP(A178,'Main Sheet'!A:BB,14,0)</f>
        <v>NMB</v>
      </c>
      <c r="H178" s="111" t="s">
        <v>117</v>
      </c>
      <c r="I178" s="111" t="s">
        <v>117</v>
      </c>
      <c r="J178" s="112"/>
      <c r="K178" s="111">
        <v>2.33383905E8</v>
      </c>
      <c r="L178" s="111">
        <v>35316.0</v>
      </c>
      <c r="M178" s="109" t="s">
        <v>442</v>
      </c>
      <c r="N178" s="110"/>
      <c r="O178" s="111" t="s">
        <v>117</v>
      </c>
      <c r="P178" s="111" t="s">
        <v>117</v>
      </c>
      <c r="Q178" s="112"/>
      <c r="R178" s="111">
        <v>2.26025772E8</v>
      </c>
      <c r="S178" s="111">
        <v>63752.0</v>
      </c>
      <c r="T178" s="111" t="s">
        <v>2986</v>
      </c>
      <c r="U178" s="110"/>
      <c r="V178" s="109" t="s">
        <v>117</v>
      </c>
      <c r="W178" s="109" t="s">
        <v>117</v>
      </c>
      <c r="X178" s="110"/>
      <c r="Y178" s="109" t="s">
        <v>9337</v>
      </c>
      <c r="Z178" s="110"/>
      <c r="AA178" s="110"/>
      <c r="AB178" s="109" t="s">
        <v>180</v>
      </c>
      <c r="AC178" s="109" t="s">
        <v>117</v>
      </c>
      <c r="AD178" s="109" t="s">
        <v>117</v>
      </c>
      <c r="AE178" s="110"/>
      <c r="AF178" s="109">
        <v>2.60433268E8</v>
      </c>
      <c r="AG178" s="109">
        <v>42678.0</v>
      </c>
      <c r="AH178" s="109" t="s">
        <v>9084</v>
      </c>
      <c r="AI178" s="110"/>
      <c r="AJ178" s="110"/>
      <c r="AK178" s="110"/>
      <c r="AL178" s="110"/>
      <c r="AM178" s="110"/>
      <c r="AN178" s="110"/>
      <c r="AO178" s="110"/>
      <c r="AP178" s="110"/>
      <c r="AQ178" s="110"/>
      <c r="AR178" s="110"/>
      <c r="AS178" s="110"/>
      <c r="AT178" s="110"/>
      <c r="AU178" s="110"/>
      <c r="AV178" s="110"/>
      <c r="AW178" s="110"/>
      <c r="AX178" s="110"/>
      <c r="AY178" s="110"/>
      <c r="AZ178" s="110"/>
      <c r="BA178" s="110"/>
      <c r="BB178" s="110"/>
      <c r="BC178" s="110"/>
      <c r="BD178" s="110"/>
      <c r="BE178" s="110"/>
      <c r="BF178" s="114"/>
      <c r="BG178" s="114"/>
      <c r="BH178" s="114"/>
      <c r="BI178" s="114"/>
      <c r="BJ178" s="114"/>
      <c r="BK178" s="114"/>
      <c r="BL178" s="114"/>
      <c r="BM178" s="114"/>
      <c r="BN178" s="114"/>
      <c r="BO178" s="114"/>
    </row>
    <row r="179" ht="15.75" hidden="1" customHeight="1">
      <c r="A179" s="106" t="s">
        <v>1695</v>
      </c>
      <c r="B179" s="107" t="s">
        <v>1698</v>
      </c>
      <c r="C179" s="108" t="str">
        <f>VLOOKUP(A179,'Main Sheet'!A:AV,48,False)</f>
        <v>Yes</v>
      </c>
      <c r="D179" s="109" t="str">
        <f>VLOOKUP(A179,'Main Sheet'!A:BB,7,0)</f>
        <v>First</v>
      </c>
      <c r="E179" s="109" t="str">
        <f>VLOOKUP(A179,'Main Sheet'!A:BB,12,0)</f>
        <v>St Thomas SS</v>
      </c>
      <c r="F179" s="109" t="str">
        <f>VLOOKUP(A179,'Main Sheet'!A:BB,17,0)</f>
        <v>Sive</v>
      </c>
      <c r="G179" s="110" t="str">
        <f>VLOOKUP(A179,'Main Sheet'!A:BB,14,0)</f>
        <v>NMB</v>
      </c>
      <c r="H179" s="111" t="s">
        <v>117</v>
      </c>
      <c r="I179" s="111" t="s">
        <v>117</v>
      </c>
      <c r="J179" s="112"/>
      <c r="K179" s="111">
        <v>2.33364137E8</v>
      </c>
      <c r="L179" s="111">
        <v>19413.0</v>
      </c>
      <c r="M179" s="109" t="s">
        <v>405</v>
      </c>
      <c r="N179" s="110"/>
      <c r="O179" s="111" t="s">
        <v>117</v>
      </c>
      <c r="P179" s="111" t="s">
        <v>117</v>
      </c>
      <c r="Q179" s="112"/>
      <c r="R179" s="111">
        <v>2.2604001E8</v>
      </c>
      <c r="S179" s="111">
        <v>48121.0</v>
      </c>
      <c r="T179" s="111" t="s">
        <v>237</v>
      </c>
      <c r="U179" s="110"/>
      <c r="V179" s="109" t="s">
        <v>117</v>
      </c>
      <c r="W179" s="109" t="s">
        <v>117</v>
      </c>
      <c r="X179" s="110"/>
      <c r="Y179" s="109" t="s">
        <v>9338</v>
      </c>
      <c r="Z179" s="110"/>
      <c r="AA179" s="110"/>
      <c r="AB179" s="110"/>
      <c r="AC179" s="109" t="s">
        <v>117</v>
      </c>
      <c r="AD179" s="109" t="s">
        <v>117</v>
      </c>
      <c r="AE179" s="110"/>
      <c r="AF179" s="109">
        <v>2.60302872E8</v>
      </c>
      <c r="AG179" s="109">
        <v>36912.0</v>
      </c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10"/>
      <c r="BA179" s="110"/>
      <c r="BB179" s="110"/>
      <c r="BC179" s="110"/>
      <c r="BD179" s="110"/>
      <c r="BE179" s="110"/>
      <c r="BF179" s="114"/>
      <c r="BG179" s="114"/>
      <c r="BH179" s="114"/>
      <c r="BI179" s="114"/>
      <c r="BJ179" s="114"/>
      <c r="BK179" s="114"/>
      <c r="BL179" s="114"/>
      <c r="BM179" s="114"/>
      <c r="BN179" s="114"/>
      <c r="BO179" s="114"/>
    </row>
    <row r="180" ht="15.75" hidden="1" customHeight="1">
      <c r="A180" s="106" t="s">
        <v>1706</v>
      </c>
      <c r="B180" s="107" t="s">
        <v>1709</v>
      </c>
      <c r="C180" s="108" t="str">
        <f>VLOOKUP(A180,'Main Sheet'!A:AV,48,False)</f>
        <v>No</v>
      </c>
      <c r="D180" s="109" t="str">
        <f>VLOOKUP(A180,'Main Sheet'!A:BB,7,0)</f>
        <v>First</v>
      </c>
      <c r="E180" s="109" t="str">
        <f>VLOOKUP(A180,'Main Sheet'!A:BB,12,0)</f>
        <v>Rocklands IS</v>
      </c>
      <c r="F180" s="109" t="str">
        <f>VLOOKUP(A180,'Main Sheet'!A:BB,17,0)</f>
        <v>Sive</v>
      </c>
      <c r="G180" s="110" t="str">
        <f>VLOOKUP(A180,'Main Sheet'!A:BB,14,0)</f>
        <v>NMB</v>
      </c>
      <c r="H180" s="111"/>
      <c r="I180" s="111"/>
      <c r="J180" s="111"/>
      <c r="K180" s="112"/>
      <c r="L180" s="112"/>
      <c r="M180" s="110"/>
      <c r="N180" s="110"/>
      <c r="O180" s="111"/>
      <c r="P180" s="111"/>
      <c r="Q180" s="111"/>
      <c r="R180" s="112"/>
      <c r="S180" s="112"/>
      <c r="T180" s="112"/>
      <c r="U180" s="110"/>
      <c r="V180" s="109"/>
      <c r="W180" s="109"/>
      <c r="X180" s="109"/>
      <c r="Y180" s="110"/>
      <c r="Z180" s="110"/>
      <c r="AA180" s="110"/>
      <c r="AB180" s="110"/>
      <c r="AC180" s="109"/>
      <c r="AD180" s="109"/>
      <c r="AE180" s="109"/>
      <c r="AF180" s="110"/>
      <c r="AG180" s="110"/>
      <c r="AH180" s="110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110"/>
      <c r="AV180" s="110"/>
      <c r="AW180" s="110"/>
      <c r="AX180" s="110"/>
      <c r="AY180" s="110"/>
      <c r="AZ180" s="110"/>
      <c r="BA180" s="110"/>
      <c r="BB180" s="110"/>
      <c r="BC180" s="110"/>
      <c r="BD180" s="110"/>
      <c r="BE180" s="110"/>
      <c r="BF180" s="114"/>
      <c r="BG180" s="114"/>
      <c r="BH180" s="114"/>
      <c r="BI180" s="114"/>
      <c r="BJ180" s="114"/>
      <c r="BK180" s="114"/>
      <c r="BL180" s="114"/>
      <c r="BM180" s="114"/>
      <c r="BN180" s="114"/>
      <c r="BO180" s="114"/>
    </row>
    <row r="181" ht="15.75" hidden="1" customHeight="1">
      <c r="A181" s="115" t="s">
        <v>2413</v>
      </c>
      <c r="B181" s="107" t="s">
        <v>2416</v>
      </c>
      <c r="C181" s="108" t="str">
        <f>VLOOKUP(A181,'Main Sheet'!A:AV,48,False)</f>
        <v>Yes</v>
      </c>
      <c r="D181" s="116" t="str">
        <f>VLOOKUP(A181,'Main Sheet'!A:BB,7,0)</f>
        <v>First</v>
      </c>
      <c r="E181" s="116" t="str">
        <f>VLOOKUP(A181,'Main Sheet'!A:BB,12,0)</f>
        <v>Khwezi Lomso CS</v>
      </c>
      <c r="F181" s="116" t="str">
        <f>VLOOKUP(A181,'Main Sheet'!A:BB,17,0)</f>
        <v>Chulumanco</v>
      </c>
      <c r="G181" s="117" t="str">
        <f>VLOOKUP(A181,'Main Sheet'!A:BB,14,0)</f>
        <v>NMB</v>
      </c>
      <c r="H181" s="107" t="s">
        <v>117</v>
      </c>
      <c r="I181" s="107" t="s">
        <v>117</v>
      </c>
      <c r="J181" s="128"/>
      <c r="K181" s="107">
        <v>2.33487093E8</v>
      </c>
      <c r="L181" s="107">
        <v>39407.0</v>
      </c>
      <c r="M181" s="116" t="s">
        <v>9339</v>
      </c>
      <c r="N181" s="117"/>
      <c r="O181" s="107" t="s">
        <v>117</v>
      </c>
      <c r="P181" s="107" t="s">
        <v>117</v>
      </c>
      <c r="Q181" s="128"/>
      <c r="R181" s="107">
        <v>2.26053436E8</v>
      </c>
      <c r="S181" s="107">
        <v>36912.0</v>
      </c>
      <c r="T181" s="128"/>
      <c r="U181" s="117"/>
      <c r="V181" s="116" t="s">
        <v>117</v>
      </c>
      <c r="W181" s="116" t="s">
        <v>117</v>
      </c>
      <c r="X181" s="117"/>
      <c r="Y181" s="116" t="s">
        <v>9340</v>
      </c>
      <c r="Z181" s="117"/>
      <c r="AA181" s="117"/>
      <c r="AB181" s="117"/>
      <c r="AC181" s="116" t="s">
        <v>117</v>
      </c>
      <c r="AD181" s="116" t="s">
        <v>117</v>
      </c>
      <c r="AE181" s="117"/>
      <c r="AF181" s="116">
        <v>2.60542024E8</v>
      </c>
      <c r="AG181" s="116">
        <v>23235.0</v>
      </c>
      <c r="AH181" s="116" t="s">
        <v>431</v>
      </c>
      <c r="AI181" s="117"/>
      <c r="AJ181" s="117"/>
      <c r="AK181" s="117"/>
      <c r="AL181" s="117"/>
      <c r="AM181" s="117"/>
      <c r="AN181" s="117"/>
      <c r="AO181" s="117"/>
      <c r="AP181" s="117"/>
      <c r="AQ181" s="117"/>
      <c r="AR181" s="117"/>
      <c r="AS181" s="117"/>
      <c r="AT181" s="117"/>
      <c r="AU181" s="117"/>
      <c r="AV181" s="117"/>
      <c r="AW181" s="117"/>
      <c r="AX181" s="117"/>
      <c r="AY181" s="117"/>
      <c r="AZ181" s="117"/>
      <c r="BA181" s="117"/>
      <c r="BB181" s="117"/>
      <c r="BC181" s="117"/>
      <c r="BD181" s="117"/>
      <c r="BE181" s="117"/>
      <c r="BF181" s="118"/>
      <c r="BG181" s="118"/>
      <c r="BH181" s="118"/>
      <c r="BI181" s="118"/>
      <c r="BJ181" s="118"/>
      <c r="BK181" s="118"/>
      <c r="BL181" s="118"/>
      <c r="BM181" s="118"/>
      <c r="BN181" s="118"/>
      <c r="BO181" s="118"/>
    </row>
    <row r="182" ht="15.75" hidden="1" customHeight="1">
      <c r="A182" s="106" t="s">
        <v>1718</v>
      </c>
      <c r="B182" s="107" t="s">
        <v>1721</v>
      </c>
      <c r="C182" s="108" t="str">
        <f>VLOOKUP(A182,'Main Sheet'!A:AV,48,False)</f>
        <v>Yes</v>
      </c>
      <c r="D182" s="109" t="str">
        <f>VLOOKUP(A182,'Main Sheet'!A:BB,7,0)</f>
        <v>First</v>
      </c>
      <c r="E182" s="109" t="str">
        <f>VLOOKUP(A182,'Main Sheet'!A:BB,12,0)</f>
        <v>Soqhayisa SS</v>
      </c>
      <c r="F182" s="109" t="str">
        <f>VLOOKUP(A182,'Main Sheet'!A:BB,17,0)</f>
        <v>Siphosihle</v>
      </c>
      <c r="G182" s="110" t="str">
        <f>VLOOKUP(A182,'Main Sheet'!A:BB,14,0)</f>
        <v>NMB</v>
      </c>
      <c r="H182" s="111" t="s">
        <v>9078</v>
      </c>
      <c r="I182" s="111" t="s">
        <v>9078</v>
      </c>
      <c r="J182" s="111"/>
      <c r="K182" s="111" t="s">
        <v>9078</v>
      </c>
      <c r="L182" s="111" t="s">
        <v>9078</v>
      </c>
      <c r="M182" s="109" t="s">
        <v>9078</v>
      </c>
      <c r="N182" s="110"/>
      <c r="O182" s="111" t="s">
        <v>117</v>
      </c>
      <c r="P182" s="111" t="s">
        <v>117</v>
      </c>
      <c r="Q182" s="112"/>
      <c r="R182" s="111">
        <v>2.26025524E8</v>
      </c>
      <c r="S182" s="111">
        <v>63752.0</v>
      </c>
      <c r="T182" s="111" t="s">
        <v>125</v>
      </c>
      <c r="U182" s="110"/>
      <c r="V182" s="109" t="s">
        <v>117</v>
      </c>
      <c r="W182" s="109" t="s">
        <v>117</v>
      </c>
      <c r="X182" s="110"/>
      <c r="Y182" s="109" t="s">
        <v>9341</v>
      </c>
      <c r="Z182" s="110"/>
      <c r="AA182" s="110"/>
      <c r="AB182" s="109" t="s">
        <v>9134</v>
      </c>
      <c r="AC182" s="109" t="s">
        <v>117</v>
      </c>
      <c r="AD182" s="109" t="s">
        <v>117</v>
      </c>
      <c r="AE182" s="110"/>
      <c r="AF182" s="109">
        <v>2.60417696E8</v>
      </c>
      <c r="AG182" s="109">
        <v>42678.0</v>
      </c>
      <c r="AH182" s="109" t="s">
        <v>9104</v>
      </c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  <c r="AX182" s="110"/>
      <c r="AY182" s="110"/>
      <c r="AZ182" s="110"/>
      <c r="BA182" s="110"/>
      <c r="BB182" s="110"/>
      <c r="BC182" s="110"/>
      <c r="BD182" s="110"/>
      <c r="BE182" s="110"/>
      <c r="BF182" s="114"/>
      <c r="BG182" s="114"/>
      <c r="BH182" s="114"/>
      <c r="BI182" s="114"/>
      <c r="BJ182" s="114"/>
      <c r="BK182" s="114"/>
      <c r="BL182" s="114"/>
      <c r="BM182" s="114"/>
      <c r="BN182" s="114"/>
      <c r="BO182" s="114"/>
    </row>
    <row r="183" ht="15.75" hidden="1" customHeight="1">
      <c r="A183" s="106" t="s">
        <v>1727</v>
      </c>
      <c r="B183" s="107" t="s">
        <v>1730</v>
      </c>
      <c r="C183" s="108" t="str">
        <f>VLOOKUP(A183,'Main Sheet'!A:AV,48,False)</f>
        <v>Yes</v>
      </c>
      <c r="D183" s="109" t="str">
        <f>VLOOKUP(A183,'Main Sheet'!A:BB,7,0)</f>
        <v>First</v>
      </c>
      <c r="E183" s="109" t="str">
        <f>VLOOKUP(A183,'Main Sheet'!A:BB,12,0)</f>
        <v>Soqhayisa SS</v>
      </c>
      <c r="F183" s="109" t="str">
        <f>VLOOKUP(A183,'Main Sheet'!A:BB,17,0)</f>
        <v>Siphosihle</v>
      </c>
      <c r="G183" s="110" t="str">
        <f>VLOOKUP(A183,'Main Sheet'!A:BB,14,0)</f>
        <v>NMB</v>
      </c>
      <c r="H183" s="111" t="s">
        <v>117</v>
      </c>
      <c r="I183" s="111" t="s">
        <v>117</v>
      </c>
      <c r="J183" s="112"/>
      <c r="K183" s="111">
        <v>2.33415815E8</v>
      </c>
      <c r="L183" s="111">
        <v>48929.0</v>
      </c>
      <c r="M183" s="109" t="s">
        <v>341</v>
      </c>
      <c r="N183" s="110"/>
      <c r="O183" s="111" t="s">
        <v>117</v>
      </c>
      <c r="P183" s="111" t="s">
        <v>117</v>
      </c>
      <c r="Q183" s="112"/>
      <c r="R183" s="111">
        <v>2.2604673E8</v>
      </c>
      <c r="S183" s="111">
        <v>63752.0</v>
      </c>
      <c r="T183" s="111" t="s">
        <v>1212</v>
      </c>
      <c r="U183" s="110"/>
      <c r="V183" s="109" t="s">
        <v>9078</v>
      </c>
      <c r="W183" s="109" t="s">
        <v>9078</v>
      </c>
      <c r="X183" s="110"/>
      <c r="Y183" s="109" t="s">
        <v>9342</v>
      </c>
      <c r="Z183" s="110"/>
      <c r="AA183" s="110"/>
      <c r="AB183" s="109" t="s">
        <v>9078</v>
      </c>
      <c r="AC183" s="109" t="s">
        <v>117</v>
      </c>
      <c r="AD183" s="109" t="s">
        <v>117</v>
      </c>
      <c r="AE183" s="110"/>
      <c r="AF183" s="109">
        <v>2.60529044E8</v>
      </c>
      <c r="AG183" s="109">
        <v>42678.0</v>
      </c>
      <c r="AH183" s="109" t="s">
        <v>2455</v>
      </c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10"/>
      <c r="BA183" s="110"/>
      <c r="BB183" s="110"/>
      <c r="BC183" s="110"/>
      <c r="BD183" s="110"/>
      <c r="BE183" s="110"/>
      <c r="BF183" s="114"/>
      <c r="BG183" s="114"/>
      <c r="BH183" s="114"/>
      <c r="BI183" s="114"/>
      <c r="BJ183" s="114"/>
      <c r="BK183" s="114"/>
      <c r="BL183" s="114"/>
      <c r="BM183" s="114"/>
      <c r="BN183" s="114"/>
      <c r="BO183" s="114"/>
    </row>
    <row r="184" ht="15.75" hidden="1" customHeight="1">
      <c r="A184" s="106" t="s">
        <v>1736</v>
      </c>
      <c r="B184" s="107" t="s">
        <v>1739</v>
      </c>
      <c r="C184" s="108" t="str">
        <f>VLOOKUP(A184,'Main Sheet'!A:AV,48,False)</f>
        <v>Yes</v>
      </c>
      <c r="D184" s="109" t="str">
        <f>VLOOKUP(A184,'Main Sheet'!A:BB,7,0)</f>
        <v>First</v>
      </c>
      <c r="E184" s="109" t="str">
        <f>VLOOKUP(A184,'Main Sheet'!A:BB,12,0)</f>
        <v>Ndzondelelo HS</v>
      </c>
      <c r="F184" s="116" t="str">
        <f>VLOOKUP(A184,'Main Sheet'!A:BB,17,0)</f>
        <v>Chulumanco</v>
      </c>
      <c r="G184" s="110" t="str">
        <f>VLOOKUP(A184,'Main Sheet'!A:BB,14,0)</f>
        <v>NMB</v>
      </c>
      <c r="H184" s="111" t="s">
        <v>9078</v>
      </c>
      <c r="I184" s="111" t="s">
        <v>117</v>
      </c>
      <c r="J184" s="111"/>
      <c r="K184" s="112"/>
      <c r="L184" s="112"/>
      <c r="M184" s="110"/>
      <c r="N184" s="110"/>
      <c r="O184" s="111" t="s">
        <v>117</v>
      </c>
      <c r="P184" s="111" t="s">
        <v>117</v>
      </c>
      <c r="Q184" s="111"/>
      <c r="R184" s="111">
        <v>2.26165564E8</v>
      </c>
      <c r="S184" s="111">
        <v>23235.0</v>
      </c>
      <c r="T184" s="111" t="s">
        <v>9343</v>
      </c>
      <c r="U184" s="110"/>
      <c r="V184" s="109" t="s">
        <v>117</v>
      </c>
      <c r="W184" s="109" t="s">
        <v>117</v>
      </c>
      <c r="X184" s="109"/>
      <c r="Y184" s="109" t="s">
        <v>9344</v>
      </c>
      <c r="Z184" s="110"/>
      <c r="AA184" s="110"/>
      <c r="AB184" s="109" t="s">
        <v>4387</v>
      </c>
      <c r="AC184" s="109" t="s">
        <v>117</v>
      </c>
      <c r="AD184" s="109" t="s">
        <v>117</v>
      </c>
      <c r="AE184" s="109"/>
      <c r="AF184" s="110"/>
      <c r="AG184" s="110"/>
      <c r="AH184" s="110"/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  <c r="AT184" s="110"/>
      <c r="AU184" s="110"/>
      <c r="AV184" s="110"/>
      <c r="AW184" s="110"/>
      <c r="AX184" s="110"/>
      <c r="AY184" s="110"/>
      <c r="AZ184" s="110"/>
      <c r="BA184" s="110"/>
      <c r="BB184" s="110"/>
      <c r="BC184" s="110"/>
      <c r="BD184" s="110"/>
      <c r="BE184" s="110"/>
      <c r="BF184" s="114"/>
      <c r="BG184" s="114"/>
      <c r="BH184" s="114"/>
      <c r="BI184" s="114"/>
      <c r="BJ184" s="114"/>
      <c r="BK184" s="114"/>
      <c r="BL184" s="114"/>
      <c r="BM184" s="114"/>
      <c r="BN184" s="114"/>
      <c r="BO184" s="114"/>
    </row>
    <row r="185" ht="15.75" hidden="1" customHeight="1">
      <c r="A185" s="106" t="s">
        <v>891</v>
      </c>
      <c r="B185" s="107" t="s">
        <v>894</v>
      </c>
      <c r="C185" s="108" t="str">
        <f>VLOOKUP(A185,'Main Sheet'!A:AV,48,False)</f>
        <v>Yes</v>
      </c>
      <c r="D185" s="109" t="str">
        <f>VLOOKUP(A185,'Main Sheet'!A:BB,7,0)</f>
        <v>First</v>
      </c>
      <c r="E185" s="109" t="str">
        <f>VLOOKUP(A185,'Main Sheet'!A:BB,12,0)</f>
        <v>VM Kwinana</v>
      </c>
      <c r="F185" s="109" t="str">
        <f>VLOOKUP(A185,'Main Sheet'!A:BB,17,0)</f>
        <v>Sive</v>
      </c>
      <c r="G185" s="110" t="str">
        <f>VLOOKUP(A185,'Main Sheet'!A:BB,14,0)</f>
        <v>Rural</v>
      </c>
      <c r="H185" s="111" t="s">
        <v>9078</v>
      </c>
      <c r="I185" s="111" t="s">
        <v>9078</v>
      </c>
      <c r="J185" s="112"/>
      <c r="K185" s="112"/>
      <c r="L185" s="112"/>
      <c r="M185" s="110"/>
      <c r="N185" s="110"/>
      <c r="O185" s="111" t="s">
        <v>9078</v>
      </c>
      <c r="P185" s="111" t="s">
        <v>9078</v>
      </c>
      <c r="Q185" s="112"/>
      <c r="R185" s="112"/>
      <c r="S185" s="112"/>
      <c r="T185" s="112"/>
      <c r="U185" s="110"/>
      <c r="V185" s="109" t="s">
        <v>117</v>
      </c>
      <c r="W185" s="109" t="s">
        <v>117</v>
      </c>
      <c r="X185" s="110"/>
      <c r="Y185" s="109" t="s">
        <v>9345</v>
      </c>
      <c r="Z185" s="110"/>
      <c r="AA185" s="109"/>
      <c r="AB185" s="109" t="s">
        <v>237</v>
      </c>
      <c r="AC185" s="109" t="s">
        <v>117</v>
      </c>
      <c r="AD185" s="109" t="s">
        <v>117</v>
      </c>
      <c r="AE185" s="110"/>
      <c r="AF185" s="109">
        <v>2.60635804E8</v>
      </c>
      <c r="AG185" s="109">
        <v>23235.0</v>
      </c>
      <c r="AH185" s="109" t="s">
        <v>251</v>
      </c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10"/>
      <c r="BA185" s="110"/>
      <c r="BB185" s="110"/>
      <c r="BC185" s="110"/>
      <c r="BD185" s="110"/>
      <c r="BE185" s="110"/>
      <c r="BF185" s="114"/>
      <c r="BG185" s="114"/>
      <c r="BH185" s="114"/>
      <c r="BI185" s="114"/>
      <c r="BJ185" s="114"/>
      <c r="BK185" s="114"/>
      <c r="BL185" s="114"/>
      <c r="BM185" s="114"/>
      <c r="BN185" s="114"/>
      <c r="BO185" s="114"/>
    </row>
    <row r="186" ht="15.75" hidden="1" customHeight="1">
      <c r="A186" s="106" t="s">
        <v>1748</v>
      </c>
      <c r="B186" s="107" t="s">
        <v>1751</v>
      </c>
      <c r="C186" s="108" t="str">
        <f>VLOOKUP(A186,'Main Sheet'!A:AV,48,False)</f>
        <v>Yes</v>
      </c>
      <c r="D186" s="109" t="str">
        <f>VLOOKUP(A186,'Main Sheet'!A:BB,7,0)</f>
        <v>First</v>
      </c>
      <c r="E186" s="109" t="str">
        <f>VLOOKUP(A186,'Main Sheet'!A:BB,12,0)</f>
        <v>Douglas Mpopa SS</v>
      </c>
      <c r="F186" s="109" t="str">
        <f>VLOOKUP(A186,'Main Sheet'!A:BB,17,0)</f>
        <v>Asemahle</v>
      </c>
      <c r="G186" s="110" t="str">
        <f>VLOOKUP(A186,'Main Sheet'!A:BB,14,0)</f>
        <v>NMB</v>
      </c>
      <c r="H186" s="111" t="s">
        <v>9078</v>
      </c>
      <c r="I186" s="111" t="s">
        <v>9078</v>
      </c>
      <c r="J186" s="112"/>
      <c r="K186" s="111">
        <v>2.33310231E8</v>
      </c>
      <c r="L186" s="111">
        <v>64294.0</v>
      </c>
      <c r="M186" s="109" t="s">
        <v>9346</v>
      </c>
      <c r="N186" s="110"/>
      <c r="O186" s="111" t="s">
        <v>117</v>
      </c>
      <c r="P186" s="111" t="s">
        <v>117</v>
      </c>
      <c r="Q186" s="112"/>
      <c r="R186" s="111">
        <v>2.260693E8</v>
      </c>
      <c r="S186" s="111">
        <v>20251.0</v>
      </c>
      <c r="T186" s="111" t="s">
        <v>9347</v>
      </c>
      <c r="U186" s="110"/>
      <c r="V186" s="109" t="s">
        <v>117</v>
      </c>
      <c r="W186" s="109" t="s">
        <v>117</v>
      </c>
      <c r="X186" s="110"/>
      <c r="Y186" s="109" t="s">
        <v>9348</v>
      </c>
      <c r="Z186" s="110"/>
      <c r="AA186" s="109" t="s">
        <v>9347</v>
      </c>
      <c r="AB186" s="110"/>
      <c r="AC186" s="109" t="s">
        <v>117</v>
      </c>
      <c r="AD186" s="109" t="s">
        <v>117</v>
      </c>
      <c r="AE186" s="110"/>
      <c r="AF186" s="109">
        <v>2.60613584E8</v>
      </c>
      <c r="AG186" s="109">
        <v>24693.0</v>
      </c>
      <c r="AH186" s="109" t="s">
        <v>9349</v>
      </c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  <c r="AT186" s="110"/>
      <c r="AU186" s="110"/>
      <c r="AV186" s="110"/>
      <c r="AW186" s="110"/>
      <c r="AX186" s="110"/>
      <c r="AY186" s="110"/>
      <c r="AZ186" s="110"/>
      <c r="BA186" s="110"/>
      <c r="BB186" s="110"/>
      <c r="BC186" s="110"/>
      <c r="BD186" s="110"/>
      <c r="BE186" s="110"/>
      <c r="BF186" s="114"/>
      <c r="BG186" s="114"/>
      <c r="BH186" s="114"/>
      <c r="BI186" s="114"/>
      <c r="BJ186" s="114"/>
      <c r="BK186" s="114"/>
      <c r="BL186" s="114"/>
      <c r="BM186" s="114"/>
      <c r="BN186" s="114"/>
      <c r="BO186" s="114"/>
    </row>
    <row r="187" ht="15.75" hidden="1" customHeight="1">
      <c r="A187" s="106" t="s">
        <v>2960</v>
      </c>
      <c r="B187" s="107" t="s">
        <v>2963</v>
      </c>
      <c r="C187" s="108" t="str">
        <f>VLOOKUP(A187,'Main Sheet'!A:AV,48,False)</f>
        <v>Yes</v>
      </c>
      <c r="D187" s="109" t="str">
        <f>VLOOKUP(A187,'Main Sheet'!A:BB,7,0)</f>
        <v>First</v>
      </c>
      <c r="E187" s="109" t="str">
        <f>VLOOKUP(A187,'Main Sheet'!A:BB,12,0)</f>
        <v>Khwezi Lomso CS</v>
      </c>
      <c r="F187" s="116" t="str">
        <f>VLOOKUP(A187,'Main Sheet'!A:BB,17,0)</f>
        <v>Chulumanco</v>
      </c>
      <c r="G187" s="110" t="str">
        <f>VLOOKUP(A187,'Main Sheet'!A:BB,14,0)</f>
        <v>NMB</v>
      </c>
      <c r="H187" s="111" t="s">
        <v>117</v>
      </c>
      <c r="I187" s="111" t="s">
        <v>117</v>
      </c>
      <c r="J187" s="112"/>
      <c r="K187" s="120">
        <v>2.33711945E8</v>
      </c>
      <c r="L187" s="120">
        <v>13951.0</v>
      </c>
      <c r="M187" s="121" t="s">
        <v>9350</v>
      </c>
      <c r="N187" s="110"/>
      <c r="O187" s="111" t="s">
        <v>9078</v>
      </c>
      <c r="P187" s="111" t="s">
        <v>9078</v>
      </c>
      <c r="Q187" s="112"/>
      <c r="R187" s="111"/>
      <c r="S187" s="111"/>
      <c r="T187" s="112"/>
      <c r="U187" s="110"/>
      <c r="V187" s="109" t="s">
        <v>117</v>
      </c>
      <c r="W187" s="109" t="s">
        <v>117</v>
      </c>
      <c r="X187" s="110"/>
      <c r="Y187" s="109" t="s">
        <v>9351</v>
      </c>
      <c r="Z187" s="110"/>
      <c r="AA187" s="110"/>
      <c r="AB187" s="109" t="s">
        <v>9188</v>
      </c>
      <c r="AC187" s="109" t="s">
        <v>117</v>
      </c>
      <c r="AD187" s="109" t="s">
        <v>117</v>
      </c>
      <c r="AE187" s="110"/>
      <c r="AF187" s="109">
        <v>2.60701726E8</v>
      </c>
      <c r="AG187" s="109">
        <v>23235.0</v>
      </c>
      <c r="AH187" s="109" t="s">
        <v>181</v>
      </c>
      <c r="AI187" s="110"/>
      <c r="AJ187" s="110"/>
      <c r="AK187" s="110"/>
      <c r="AL187" s="110"/>
      <c r="AM187" s="110"/>
      <c r="AN187" s="110"/>
      <c r="AO187" s="110"/>
      <c r="AP187" s="110"/>
      <c r="AQ187" s="110"/>
      <c r="AR187" s="110"/>
      <c r="AS187" s="110"/>
      <c r="AT187" s="110"/>
      <c r="AU187" s="110"/>
      <c r="AV187" s="110"/>
      <c r="AW187" s="110"/>
      <c r="AX187" s="110"/>
      <c r="AY187" s="110"/>
      <c r="AZ187" s="110"/>
      <c r="BA187" s="110"/>
      <c r="BB187" s="110"/>
      <c r="BC187" s="110"/>
      <c r="BD187" s="110"/>
      <c r="BE187" s="110"/>
      <c r="BF187" s="114"/>
      <c r="BG187" s="114"/>
      <c r="BH187" s="114"/>
      <c r="BI187" s="114"/>
      <c r="BJ187" s="114"/>
      <c r="BK187" s="114"/>
      <c r="BL187" s="114"/>
      <c r="BM187" s="114"/>
      <c r="BN187" s="114"/>
      <c r="BO187" s="114"/>
    </row>
    <row r="188" ht="15.75" hidden="1" customHeight="1">
      <c r="A188" s="106" t="s">
        <v>1763</v>
      </c>
      <c r="B188" s="107" t="s">
        <v>1765</v>
      </c>
      <c r="C188" s="108" t="str">
        <f>VLOOKUP(A188,'Main Sheet'!A:AV,48,False)</f>
        <v>Yes</v>
      </c>
      <c r="D188" s="109" t="str">
        <f>VLOOKUP(A188,'Main Sheet'!A:BB,7,0)</f>
        <v>First</v>
      </c>
      <c r="E188" s="109" t="str">
        <f>VLOOKUP(A188,'Main Sheet'!A:BB,12,0)</f>
        <v>Walmer HS</v>
      </c>
      <c r="F188" s="109" t="str">
        <f>VLOOKUP(A188,'Main Sheet'!A:BB,17,0)</f>
        <v>Sive</v>
      </c>
      <c r="G188" s="110" t="str">
        <f>VLOOKUP(A188,'Main Sheet'!A:BB,14,0)</f>
        <v>NMB</v>
      </c>
      <c r="H188" s="111" t="s">
        <v>117</v>
      </c>
      <c r="I188" s="111" t="s">
        <v>117</v>
      </c>
      <c r="J188" s="112"/>
      <c r="K188" s="111">
        <v>2.33308792E8</v>
      </c>
      <c r="L188" s="111">
        <v>45107.0</v>
      </c>
      <c r="M188" s="109" t="s">
        <v>404</v>
      </c>
      <c r="N188" s="110"/>
      <c r="O188" s="111" t="s">
        <v>117</v>
      </c>
      <c r="P188" s="111" t="s">
        <v>117</v>
      </c>
      <c r="Q188" s="112"/>
      <c r="R188" s="111">
        <v>2.26060259E8</v>
      </c>
      <c r="S188" s="111">
        <v>48121.0</v>
      </c>
      <c r="T188" s="111" t="s">
        <v>404</v>
      </c>
      <c r="U188" s="110"/>
      <c r="V188" s="109" t="s">
        <v>117</v>
      </c>
      <c r="W188" s="109" t="s">
        <v>117</v>
      </c>
      <c r="X188" s="110"/>
      <c r="Y188" s="109" t="s">
        <v>9352</v>
      </c>
      <c r="Z188" s="110"/>
      <c r="AA188" s="110"/>
      <c r="AB188" s="110"/>
      <c r="AC188" s="109" t="s">
        <v>117</v>
      </c>
      <c r="AD188" s="109" t="s">
        <v>117</v>
      </c>
      <c r="AE188" s="110"/>
      <c r="AF188" s="109">
        <v>2.60543276E8</v>
      </c>
      <c r="AG188" s="109">
        <v>36912.0</v>
      </c>
      <c r="AH188" s="109" t="s">
        <v>404</v>
      </c>
      <c r="AI188" s="110"/>
      <c r="AJ188" s="110"/>
      <c r="AK188" s="110"/>
      <c r="AL188" s="110"/>
      <c r="AM188" s="110"/>
      <c r="AN188" s="110"/>
      <c r="AO188" s="110"/>
      <c r="AP188" s="110"/>
      <c r="AQ188" s="110"/>
      <c r="AR188" s="110"/>
      <c r="AS188" s="110"/>
      <c r="AT188" s="110"/>
      <c r="AU188" s="110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4"/>
      <c r="BG188" s="114"/>
      <c r="BH188" s="114"/>
      <c r="BI188" s="114"/>
      <c r="BJ188" s="114"/>
      <c r="BK188" s="114"/>
      <c r="BL188" s="114"/>
      <c r="BM188" s="114"/>
      <c r="BN188" s="114"/>
      <c r="BO188" s="114"/>
    </row>
    <row r="189" ht="15.75" hidden="1" customHeight="1">
      <c r="A189" s="106" t="s">
        <v>1773</v>
      </c>
      <c r="B189" s="107" t="s">
        <v>1776</v>
      </c>
      <c r="C189" s="108" t="str">
        <f>VLOOKUP(A189,'Main Sheet'!A:AV,48,False)</f>
        <v>Yes</v>
      </c>
      <c r="D189" s="109" t="str">
        <f>VLOOKUP(A189,'Main Sheet'!A:BB,7,0)</f>
        <v>First</v>
      </c>
      <c r="E189" s="109" t="str">
        <f>VLOOKUP(A189,'Main Sheet'!A:BB,12,0)</f>
        <v>Motherwell HS</v>
      </c>
      <c r="F189" s="109" t="str">
        <f>VLOOKUP(A189,'Main Sheet'!A:BB,17,0)</f>
        <v>Sive</v>
      </c>
      <c r="G189" s="110" t="str">
        <f>VLOOKUP(A189,'Main Sheet'!A:BB,14,0)</f>
        <v>NMB</v>
      </c>
      <c r="H189" s="111" t="s">
        <v>9078</v>
      </c>
      <c r="I189" s="111" t="s">
        <v>9078</v>
      </c>
      <c r="J189" s="112"/>
      <c r="K189" s="111" t="s">
        <v>9078</v>
      </c>
      <c r="L189" s="111" t="s">
        <v>9078</v>
      </c>
      <c r="M189" s="109" t="s">
        <v>9079</v>
      </c>
      <c r="N189" s="110"/>
      <c r="O189" s="111" t="s">
        <v>9078</v>
      </c>
      <c r="P189" s="111" t="s">
        <v>9078</v>
      </c>
      <c r="Q189" s="112"/>
      <c r="R189" s="111">
        <v>2.26055918E8</v>
      </c>
      <c r="S189" s="111">
        <v>21086.0</v>
      </c>
      <c r="T189" s="111" t="s">
        <v>9079</v>
      </c>
      <c r="U189" s="110"/>
      <c r="V189" s="109" t="s">
        <v>117</v>
      </c>
      <c r="W189" s="109" t="s">
        <v>117</v>
      </c>
      <c r="X189" s="110"/>
      <c r="Y189" s="109" t="s">
        <v>9353</v>
      </c>
      <c r="Z189" s="110"/>
      <c r="AA189" s="110"/>
      <c r="AB189" s="110"/>
      <c r="AC189" s="109" t="s">
        <v>117</v>
      </c>
      <c r="AD189" s="109" t="s">
        <v>117</v>
      </c>
      <c r="AE189" s="110"/>
      <c r="AF189" s="109">
        <v>2.60432865E8</v>
      </c>
      <c r="AG189" s="109">
        <v>36912.0</v>
      </c>
      <c r="AH189" s="109" t="s">
        <v>181</v>
      </c>
      <c r="AI189" s="110"/>
      <c r="AJ189" s="110"/>
      <c r="AK189" s="110"/>
      <c r="AL189" s="110"/>
      <c r="AM189" s="110"/>
      <c r="AN189" s="110"/>
      <c r="AO189" s="110"/>
      <c r="AP189" s="110"/>
      <c r="AQ189" s="110"/>
      <c r="AR189" s="110"/>
      <c r="AS189" s="110"/>
      <c r="AT189" s="110"/>
      <c r="AU189" s="110"/>
      <c r="AV189" s="110"/>
      <c r="AW189" s="110"/>
      <c r="AX189" s="110"/>
      <c r="AY189" s="110"/>
      <c r="AZ189" s="110"/>
      <c r="BA189" s="110"/>
      <c r="BB189" s="110"/>
      <c r="BC189" s="110"/>
      <c r="BD189" s="110"/>
      <c r="BE189" s="110"/>
      <c r="BF189" s="114"/>
      <c r="BG189" s="114"/>
      <c r="BH189" s="114"/>
      <c r="BI189" s="114"/>
      <c r="BJ189" s="114"/>
      <c r="BK189" s="114"/>
      <c r="BL189" s="114"/>
      <c r="BM189" s="114"/>
      <c r="BN189" s="114"/>
      <c r="BO189" s="114"/>
    </row>
    <row r="190" ht="15.75" hidden="1" customHeight="1">
      <c r="A190" s="106" t="s">
        <v>1785</v>
      </c>
      <c r="B190" s="107" t="s">
        <v>1787</v>
      </c>
      <c r="C190" s="108" t="str">
        <f>VLOOKUP(A190,'Main Sheet'!A:AV,48,False)</f>
        <v>Yes</v>
      </c>
      <c r="D190" s="109" t="str">
        <f>VLOOKUP(A190,'Main Sheet'!A:BB,7,0)</f>
        <v>First</v>
      </c>
      <c r="E190" s="109" t="str">
        <f>VLOOKUP(A190,'Main Sheet'!A:BB,12,0)</f>
        <v>Masiphathisane HS</v>
      </c>
      <c r="F190" s="109" t="str">
        <f>VLOOKUP(A190,'Main Sheet'!A:BB,17,0)</f>
        <v>Siphosihle</v>
      </c>
      <c r="G190" s="110" t="str">
        <f>VLOOKUP(A190,'Main Sheet'!A:BB,14,0)</f>
        <v>NMB</v>
      </c>
      <c r="H190" s="111" t="s">
        <v>117</v>
      </c>
      <c r="I190" s="111" t="s">
        <v>117</v>
      </c>
      <c r="J190" s="111"/>
      <c r="K190" s="111">
        <v>2.33641017E8</v>
      </c>
      <c r="L190" s="111">
        <v>56151.0</v>
      </c>
      <c r="M190" s="109" t="s">
        <v>180</v>
      </c>
      <c r="N190" s="110"/>
      <c r="O190" s="111" t="s">
        <v>117</v>
      </c>
      <c r="P190" s="111" t="s">
        <v>117</v>
      </c>
      <c r="Q190" s="112"/>
      <c r="R190" s="111">
        <v>2.26068899E8</v>
      </c>
      <c r="S190" s="111">
        <v>63752.0</v>
      </c>
      <c r="T190" s="111" t="s">
        <v>180</v>
      </c>
      <c r="U190" s="110"/>
      <c r="V190" s="109" t="s">
        <v>117</v>
      </c>
      <c r="W190" s="109" t="s">
        <v>117</v>
      </c>
      <c r="X190" s="110"/>
      <c r="Y190" s="109" t="s">
        <v>9354</v>
      </c>
      <c r="Z190" s="110"/>
      <c r="AA190" s="110"/>
      <c r="AB190" s="109" t="s">
        <v>2986</v>
      </c>
      <c r="AC190" s="109" t="s">
        <v>117</v>
      </c>
      <c r="AD190" s="109" t="s">
        <v>117</v>
      </c>
      <c r="AE190" s="110"/>
      <c r="AF190" s="109">
        <v>2.60349267E8</v>
      </c>
      <c r="AG190" s="109">
        <v>42678.0</v>
      </c>
      <c r="AH190" s="109" t="s">
        <v>9084</v>
      </c>
      <c r="AI190" s="110"/>
      <c r="AJ190" s="110"/>
      <c r="AK190" s="110"/>
      <c r="AL190" s="110"/>
      <c r="AM190" s="110"/>
      <c r="AN190" s="110"/>
      <c r="AO190" s="110"/>
      <c r="AP190" s="110"/>
      <c r="AQ190" s="110"/>
      <c r="AR190" s="110"/>
      <c r="AS190" s="110"/>
      <c r="AT190" s="110"/>
      <c r="AU190" s="110"/>
      <c r="AV190" s="110"/>
      <c r="AW190" s="110"/>
      <c r="AX190" s="110"/>
      <c r="AY190" s="110"/>
      <c r="AZ190" s="110"/>
      <c r="BA190" s="110"/>
      <c r="BB190" s="110"/>
      <c r="BC190" s="110"/>
      <c r="BD190" s="110"/>
      <c r="BE190" s="110"/>
      <c r="BF190" s="114"/>
      <c r="BG190" s="114"/>
      <c r="BH190" s="114"/>
      <c r="BI190" s="114"/>
      <c r="BJ190" s="114"/>
      <c r="BK190" s="114"/>
      <c r="BL190" s="114"/>
      <c r="BM190" s="114"/>
      <c r="BN190" s="114"/>
      <c r="BO190" s="114"/>
    </row>
    <row r="191" ht="15.75" hidden="1" customHeight="1">
      <c r="A191" s="106" t="s">
        <v>1793</v>
      </c>
      <c r="B191" s="107" t="s">
        <v>1796</v>
      </c>
      <c r="C191" s="108" t="str">
        <f>VLOOKUP(A191,'Main Sheet'!A:AV,48,False)</f>
        <v>Yes</v>
      </c>
      <c r="D191" s="109" t="str">
        <f>VLOOKUP(A191,'Main Sheet'!A:BB,7,0)</f>
        <v>First</v>
      </c>
      <c r="E191" s="109" t="str">
        <f>VLOOKUP(A191,'Main Sheet'!A:BB,12,0)</f>
        <v>Chubekile HS</v>
      </c>
      <c r="F191" s="109" t="str">
        <f>VLOOKUP(A191,'Main Sheet'!A:BB,17,0)</f>
        <v>Siphosihle</v>
      </c>
      <c r="G191" s="110" t="str">
        <f>VLOOKUP(A191,'Main Sheet'!A:BB,14,0)</f>
        <v>NMB</v>
      </c>
      <c r="H191" s="111" t="s">
        <v>9078</v>
      </c>
      <c r="I191" s="111" t="s">
        <v>9078</v>
      </c>
      <c r="J191" s="112"/>
      <c r="K191" s="111" t="s">
        <v>9078</v>
      </c>
      <c r="L191" s="111" t="s">
        <v>9078</v>
      </c>
      <c r="M191" s="109" t="s">
        <v>9078</v>
      </c>
      <c r="N191" s="110"/>
      <c r="O191" s="111" t="s">
        <v>117</v>
      </c>
      <c r="P191" s="111" t="s">
        <v>117</v>
      </c>
      <c r="Q191" s="112"/>
      <c r="R191" s="111">
        <v>2.26059651E8</v>
      </c>
      <c r="S191" s="111">
        <v>63752.0</v>
      </c>
      <c r="T191" s="111" t="s">
        <v>9355</v>
      </c>
      <c r="U191" s="110"/>
      <c r="V191" s="109" t="s">
        <v>117</v>
      </c>
      <c r="W191" s="109" t="s">
        <v>117</v>
      </c>
      <c r="X191" s="110"/>
      <c r="Y191" s="109" t="s">
        <v>9356</v>
      </c>
      <c r="Z191" s="110"/>
      <c r="AA191" s="110"/>
      <c r="AB191" s="109" t="s">
        <v>9357</v>
      </c>
      <c r="AC191" s="109" t="s">
        <v>117</v>
      </c>
      <c r="AD191" s="109" t="s">
        <v>117</v>
      </c>
      <c r="AE191" s="110"/>
      <c r="AF191" s="109">
        <v>2.60328898E8</v>
      </c>
      <c r="AG191" s="109">
        <v>42678.0</v>
      </c>
      <c r="AH191" s="109" t="s">
        <v>2138</v>
      </c>
      <c r="AI191" s="110"/>
      <c r="AJ191" s="110"/>
      <c r="AK191" s="110"/>
      <c r="AL191" s="110"/>
      <c r="AM191" s="110"/>
      <c r="AN191" s="110"/>
      <c r="AO191" s="110"/>
      <c r="AP191" s="110"/>
      <c r="AQ191" s="110"/>
      <c r="AR191" s="110"/>
      <c r="AS191" s="110"/>
      <c r="AT191" s="110"/>
      <c r="AU191" s="110"/>
      <c r="AV191" s="110"/>
      <c r="AW191" s="110"/>
      <c r="AX191" s="110"/>
      <c r="AY191" s="110"/>
      <c r="AZ191" s="110"/>
      <c r="BA191" s="110"/>
      <c r="BB191" s="110"/>
      <c r="BC191" s="110"/>
      <c r="BD191" s="110"/>
      <c r="BE191" s="110"/>
      <c r="BF191" s="114"/>
      <c r="BG191" s="114"/>
      <c r="BH191" s="114"/>
      <c r="BI191" s="114"/>
      <c r="BJ191" s="114"/>
      <c r="BK191" s="114"/>
      <c r="BL191" s="114"/>
      <c r="BM191" s="114"/>
      <c r="BN191" s="114"/>
      <c r="BO191" s="114"/>
    </row>
    <row r="192" ht="15.75" hidden="1" customHeight="1">
      <c r="A192" s="106" t="s">
        <v>967</v>
      </c>
      <c r="B192" s="107" t="s">
        <v>968</v>
      </c>
      <c r="C192" s="108" t="str">
        <f>VLOOKUP(A192,'Main Sheet'!A:AV,48,False)</f>
        <v>Yes</v>
      </c>
      <c r="D192" s="109" t="str">
        <f>VLOOKUP(A192,'Main Sheet'!A:BB,7,0)</f>
        <v>First</v>
      </c>
      <c r="E192" s="109" t="str">
        <f>VLOOKUP(A192,'Main Sheet'!A:BB,12,0)</f>
        <v>VM Kwinana</v>
      </c>
      <c r="F192" s="109" t="str">
        <f>VLOOKUP(A192,'Main Sheet'!A:BB,17,0)</f>
        <v>Sive</v>
      </c>
      <c r="G192" s="110" t="str">
        <f>VLOOKUP(A192,'Main Sheet'!A:BB,14,0)</f>
        <v>Rural</v>
      </c>
      <c r="H192" s="111" t="s">
        <v>117</v>
      </c>
      <c r="I192" s="111" t="s">
        <v>117</v>
      </c>
      <c r="J192" s="112"/>
      <c r="K192" s="111">
        <v>2.334246369E9</v>
      </c>
      <c r="L192" s="111">
        <v>43812.0</v>
      </c>
      <c r="M192" s="110"/>
      <c r="N192" s="110"/>
      <c r="O192" s="111" t="s">
        <v>117</v>
      </c>
      <c r="P192" s="111" t="s">
        <v>117</v>
      </c>
      <c r="Q192" s="112"/>
      <c r="R192" s="111">
        <v>2.26099923E8</v>
      </c>
      <c r="S192" s="111">
        <v>36912.0</v>
      </c>
      <c r="T192" s="112"/>
      <c r="U192" s="110"/>
      <c r="V192" s="109" t="s">
        <v>117</v>
      </c>
      <c r="W192" s="109" t="s">
        <v>117</v>
      </c>
      <c r="X192" s="110"/>
      <c r="Y192" s="109" t="s">
        <v>9358</v>
      </c>
      <c r="Z192" s="110"/>
      <c r="AA192" s="110"/>
      <c r="AB192" s="109" t="s">
        <v>4387</v>
      </c>
      <c r="AC192" s="109" t="s">
        <v>117</v>
      </c>
      <c r="AD192" s="109" t="s">
        <v>117</v>
      </c>
      <c r="AE192" s="110"/>
      <c r="AF192" s="109">
        <v>2.6063646E8</v>
      </c>
      <c r="AG192" s="109">
        <v>23235.0</v>
      </c>
      <c r="AH192" s="109" t="s">
        <v>421</v>
      </c>
      <c r="AI192" s="110"/>
      <c r="AJ192" s="110"/>
      <c r="AK192" s="110"/>
      <c r="AL192" s="110"/>
      <c r="AM192" s="110"/>
      <c r="AN192" s="110"/>
      <c r="AO192" s="110"/>
      <c r="AP192" s="110"/>
      <c r="AQ192" s="110"/>
      <c r="AR192" s="110"/>
      <c r="AS192" s="110"/>
      <c r="AT192" s="110"/>
      <c r="AU192" s="110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/>
      <c r="BF192" s="114"/>
      <c r="BG192" s="114"/>
      <c r="BH192" s="114"/>
      <c r="BI192" s="114"/>
      <c r="BJ192" s="114"/>
      <c r="BK192" s="114"/>
      <c r="BL192" s="114"/>
      <c r="BM192" s="114"/>
      <c r="BN192" s="114"/>
      <c r="BO192" s="114"/>
    </row>
    <row r="193" ht="15.75" hidden="1" customHeight="1">
      <c r="A193" s="106" t="s">
        <v>1809</v>
      </c>
      <c r="B193" s="107" t="s">
        <v>1812</v>
      </c>
      <c r="C193" s="108" t="str">
        <f>VLOOKUP(A193,'Main Sheet'!A:AV,48,False)</f>
        <v>Yes</v>
      </c>
      <c r="D193" s="109" t="str">
        <f>VLOOKUP(A193,'Main Sheet'!A:BB,7,0)</f>
        <v>First</v>
      </c>
      <c r="E193" s="109" t="str">
        <f>VLOOKUP(A193,'Main Sheet'!A:BB,12,0)</f>
        <v>Douglas Mpopa SS</v>
      </c>
      <c r="F193" s="109" t="str">
        <f>VLOOKUP(A193,'Main Sheet'!A:BB,17,0)</f>
        <v>Asemahle</v>
      </c>
      <c r="G193" s="110" t="str">
        <f>VLOOKUP(A193,'Main Sheet'!A:BB,14,0)</f>
        <v>NMB</v>
      </c>
      <c r="H193" s="111" t="s">
        <v>117</v>
      </c>
      <c r="I193" s="111" t="s">
        <v>117</v>
      </c>
      <c r="J193" s="112"/>
      <c r="K193" s="111">
        <v>2.33425306E8</v>
      </c>
      <c r="L193" s="111">
        <v>62317.0</v>
      </c>
      <c r="M193" s="109" t="s">
        <v>9359</v>
      </c>
      <c r="N193" s="110"/>
      <c r="O193" s="111" t="s">
        <v>117</v>
      </c>
      <c r="P193" s="111" t="s">
        <v>117</v>
      </c>
      <c r="Q193" s="112"/>
      <c r="R193" s="111">
        <v>2.26046892E8</v>
      </c>
      <c r="S193" s="111">
        <v>20251.0</v>
      </c>
      <c r="T193" s="111" t="s">
        <v>9360</v>
      </c>
      <c r="U193" s="110"/>
      <c r="V193" s="109" t="s">
        <v>117</v>
      </c>
      <c r="W193" s="109" t="s">
        <v>117</v>
      </c>
      <c r="X193" s="110"/>
      <c r="Y193" s="109" t="s">
        <v>9361</v>
      </c>
      <c r="Z193" s="110"/>
      <c r="AA193" s="109" t="s">
        <v>9362</v>
      </c>
      <c r="AB193" s="110"/>
      <c r="AC193" s="109" t="s">
        <v>117</v>
      </c>
      <c r="AD193" s="109" t="s">
        <v>117</v>
      </c>
      <c r="AE193" s="110"/>
      <c r="AF193" s="109">
        <v>2.60613215E8</v>
      </c>
      <c r="AG193" s="109">
        <v>24693.0</v>
      </c>
      <c r="AH193" s="109" t="s">
        <v>9186</v>
      </c>
      <c r="AI193" s="110"/>
      <c r="AJ193" s="110"/>
      <c r="AK193" s="110"/>
      <c r="AL193" s="110"/>
      <c r="AM193" s="110"/>
      <c r="AN193" s="110"/>
      <c r="AO193" s="110"/>
      <c r="AP193" s="110"/>
      <c r="AQ193" s="110"/>
      <c r="AR193" s="110"/>
      <c r="AS193" s="110"/>
      <c r="AT193" s="110"/>
      <c r="AU193" s="110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4"/>
      <c r="BG193" s="114"/>
      <c r="BH193" s="114"/>
      <c r="BI193" s="114"/>
      <c r="BJ193" s="114"/>
      <c r="BK193" s="114"/>
      <c r="BL193" s="114"/>
      <c r="BM193" s="114"/>
      <c r="BN193" s="114"/>
      <c r="BO193" s="114"/>
    </row>
    <row r="194" ht="15.75" hidden="1" customHeight="1">
      <c r="A194" s="106" t="s">
        <v>1819</v>
      </c>
      <c r="B194" s="107" t="s">
        <v>1821</v>
      </c>
      <c r="C194" s="108" t="str">
        <f>VLOOKUP(A194,'Main Sheet'!A:AV,48,False)</f>
        <v>Yes</v>
      </c>
      <c r="D194" s="109" t="str">
        <f>VLOOKUP(A194,'Main Sheet'!A:BB,7,0)</f>
        <v>First</v>
      </c>
      <c r="E194" s="109" t="str">
        <f>VLOOKUP(A194,'Main Sheet'!A:BB,12,0)</f>
        <v>Soqhayisa SS</v>
      </c>
      <c r="F194" s="109" t="str">
        <f>VLOOKUP(A194,'Main Sheet'!A:BB,17,0)</f>
        <v>Siphosihle</v>
      </c>
      <c r="G194" s="110" t="str">
        <f>VLOOKUP(A194,'Main Sheet'!A:BB,14,0)</f>
        <v>NMB</v>
      </c>
      <c r="H194" s="111" t="s">
        <v>117</v>
      </c>
      <c r="I194" s="111" t="s">
        <v>117</v>
      </c>
      <c r="J194" s="111"/>
      <c r="K194" s="111">
        <v>2.33441174E8</v>
      </c>
      <c r="L194" s="111">
        <v>97939.0</v>
      </c>
      <c r="M194" s="109" t="s">
        <v>2986</v>
      </c>
      <c r="N194" s="110"/>
      <c r="O194" s="111" t="s">
        <v>9078</v>
      </c>
      <c r="P194" s="111" t="s">
        <v>9078</v>
      </c>
      <c r="Q194" s="112"/>
      <c r="R194" s="111">
        <v>2.26007196E8</v>
      </c>
      <c r="S194" s="111">
        <v>98746.0</v>
      </c>
      <c r="T194" s="111" t="s">
        <v>9078</v>
      </c>
      <c r="U194" s="110"/>
      <c r="V194" s="109" t="s">
        <v>9078</v>
      </c>
      <c r="W194" s="109" t="s">
        <v>9078</v>
      </c>
      <c r="X194" s="110"/>
      <c r="Y194" s="109" t="s">
        <v>9363</v>
      </c>
      <c r="Z194" s="110"/>
      <c r="AA194" s="110"/>
      <c r="AB194" s="109" t="s">
        <v>9078</v>
      </c>
      <c r="AC194" s="109" t="s">
        <v>117</v>
      </c>
      <c r="AD194" s="109" t="s">
        <v>117</v>
      </c>
      <c r="AE194" s="110"/>
      <c r="AF194" s="109">
        <v>2.60555835E8</v>
      </c>
      <c r="AG194" s="109">
        <v>42678.0</v>
      </c>
      <c r="AH194" s="109" t="s">
        <v>180</v>
      </c>
      <c r="AI194" s="110"/>
      <c r="AJ194" s="110"/>
      <c r="AK194" s="110"/>
      <c r="AL194" s="110"/>
      <c r="AM194" s="110"/>
      <c r="AN194" s="110"/>
      <c r="AO194" s="110"/>
      <c r="AP194" s="110"/>
      <c r="AQ194" s="110"/>
      <c r="AR194" s="110"/>
      <c r="AS194" s="110"/>
      <c r="AT194" s="110"/>
      <c r="AU194" s="110"/>
      <c r="AV194" s="110"/>
      <c r="AW194" s="110"/>
      <c r="AX194" s="110"/>
      <c r="AY194" s="110"/>
      <c r="AZ194" s="110"/>
      <c r="BA194" s="110"/>
      <c r="BB194" s="110"/>
      <c r="BC194" s="110"/>
      <c r="BD194" s="110"/>
      <c r="BE194" s="110"/>
      <c r="BF194" s="114"/>
      <c r="BG194" s="114"/>
      <c r="BH194" s="114"/>
      <c r="BI194" s="114"/>
      <c r="BJ194" s="114"/>
      <c r="BK194" s="114"/>
      <c r="BL194" s="114"/>
      <c r="BM194" s="114"/>
      <c r="BN194" s="114"/>
      <c r="BO194" s="114"/>
    </row>
    <row r="195" ht="15.75" hidden="1" customHeight="1">
      <c r="A195" s="106" t="s">
        <v>1830</v>
      </c>
      <c r="B195" s="107" t="s">
        <v>1831</v>
      </c>
      <c r="C195" s="108" t="str">
        <f>VLOOKUP(A195,'Main Sheet'!A:AV,48,False)</f>
        <v>Yes</v>
      </c>
      <c r="D195" s="109" t="str">
        <f>VLOOKUP(A195,'Main Sheet'!A:BB,7,0)</f>
        <v>First</v>
      </c>
      <c r="E195" s="109" t="str">
        <f>VLOOKUP(A195,'Main Sheet'!A:BB,12,0)</f>
        <v>Ndzondelelo HS</v>
      </c>
      <c r="F195" s="116" t="str">
        <f>VLOOKUP(A195,'Main Sheet'!A:BB,17,0)</f>
        <v>Chulumanco</v>
      </c>
      <c r="G195" s="110" t="str">
        <f>VLOOKUP(A195,'Main Sheet'!A:BB,14,0)</f>
        <v>NMB</v>
      </c>
      <c r="H195" s="111" t="s">
        <v>117</v>
      </c>
      <c r="I195" s="111" t="s">
        <v>117</v>
      </c>
      <c r="J195" s="112"/>
      <c r="K195" s="107">
        <v>2.33787836E8</v>
      </c>
      <c r="L195" s="107">
        <v>65745.0</v>
      </c>
      <c r="M195" s="116" t="s">
        <v>2986</v>
      </c>
      <c r="N195" s="110"/>
      <c r="O195" s="111" t="s">
        <v>117</v>
      </c>
      <c r="P195" s="111" t="s">
        <v>117</v>
      </c>
      <c r="Q195" s="112"/>
      <c r="R195" s="111">
        <v>2.26069132E8</v>
      </c>
      <c r="S195" s="111">
        <v>36912.0</v>
      </c>
      <c r="T195" s="112"/>
      <c r="U195" s="110"/>
      <c r="V195" s="109" t="s">
        <v>117</v>
      </c>
      <c r="W195" s="109" t="s">
        <v>117</v>
      </c>
      <c r="X195" s="110"/>
      <c r="Y195" s="109" t="s">
        <v>9364</v>
      </c>
      <c r="Z195" s="110"/>
      <c r="AA195" s="110"/>
      <c r="AB195" s="109" t="s">
        <v>9365</v>
      </c>
      <c r="AC195" s="109" t="s">
        <v>117</v>
      </c>
      <c r="AD195" s="109" t="s">
        <v>117</v>
      </c>
      <c r="AE195" s="110"/>
      <c r="AF195" s="109">
        <v>2.60456241E8</v>
      </c>
      <c r="AG195" s="109">
        <v>23235.0</v>
      </c>
      <c r="AH195" s="109" t="s">
        <v>9366</v>
      </c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10"/>
      <c r="BA195" s="110"/>
      <c r="BB195" s="110"/>
      <c r="BC195" s="110"/>
      <c r="BD195" s="110"/>
      <c r="BE195" s="110"/>
      <c r="BF195" s="114"/>
      <c r="BG195" s="114"/>
      <c r="BH195" s="114"/>
      <c r="BI195" s="114"/>
      <c r="BJ195" s="114"/>
      <c r="BK195" s="114"/>
      <c r="BL195" s="114"/>
      <c r="BM195" s="114"/>
      <c r="BN195" s="114"/>
      <c r="BO195" s="114"/>
    </row>
    <row r="196" ht="15.75" hidden="1" customHeight="1">
      <c r="A196" s="106" t="s">
        <v>1835</v>
      </c>
      <c r="B196" s="107" t="s">
        <v>1838</v>
      </c>
      <c r="C196" s="108" t="str">
        <f>VLOOKUP(A196,'Main Sheet'!A:AV,48,False)</f>
        <v>Yes</v>
      </c>
      <c r="D196" s="109" t="str">
        <f>VLOOKUP(A196,'Main Sheet'!A:BB,7,0)</f>
        <v>First</v>
      </c>
      <c r="E196" s="109" t="str">
        <f>VLOOKUP(A196,'Main Sheet'!A:BB,12,0)</f>
        <v>Walmer HS</v>
      </c>
      <c r="F196" s="109" t="str">
        <f>VLOOKUP(A196,'Main Sheet'!A:BB,17,0)</f>
        <v>Sive</v>
      </c>
      <c r="G196" s="110" t="str">
        <f>VLOOKUP(A196,'Main Sheet'!A:BB,14,0)</f>
        <v>NMB</v>
      </c>
      <c r="H196" s="111" t="s">
        <v>117</v>
      </c>
      <c r="I196" s="111" t="s">
        <v>117</v>
      </c>
      <c r="J196" s="112"/>
      <c r="K196" s="111">
        <v>2.33324089E8</v>
      </c>
      <c r="L196" s="111">
        <v>64862.0</v>
      </c>
      <c r="M196" s="109" t="s">
        <v>404</v>
      </c>
      <c r="N196" s="110"/>
      <c r="O196" s="111" t="s">
        <v>121</v>
      </c>
      <c r="P196" s="111" t="s">
        <v>121</v>
      </c>
      <c r="Q196" s="111" t="s">
        <v>9070</v>
      </c>
      <c r="R196" s="111" t="s">
        <v>9071</v>
      </c>
      <c r="S196" s="111" t="s">
        <v>9071</v>
      </c>
      <c r="T196" s="111" t="s">
        <v>9071</v>
      </c>
      <c r="U196" s="110"/>
      <c r="V196" s="109" t="s">
        <v>117</v>
      </c>
      <c r="W196" s="109" t="s">
        <v>117</v>
      </c>
      <c r="X196" s="110"/>
      <c r="Y196" s="109" t="s">
        <v>9367</v>
      </c>
      <c r="Z196" s="110"/>
      <c r="AA196" s="110"/>
      <c r="AB196" s="110"/>
      <c r="AC196" s="109" t="s">
        <v>117</v>
      </c>
      <c r="AD196" s="109" t="s">
        <v>117</v>
      </c>
      <c r="AE196" s="110"/>
      <c r="AF196" s="109">
        <v>2.60527327E8</v>
      </c>
      <c r="AG196" s="109">
        <v>36912.0</v>
      </c>
      <c r="AH196" s="109" t="s">
        <v>404</v>
      </c>
      <c r="AI196" s="110"/>
      <c r="AJ196" s="109" t="s">
        <v>117</v>
      </c>
      <c r="AK196" s="109"/>
      <c r="AL196" s="110"/>
      <c r="AM196" s="109">
        <v>2.60228583E8</v>
      </c>
      <c r="AN196" s="109">
        <v>49138.0</v>
      </c>
      <c r="AO196" s="109" t="s">
        <v>404</v>
      </c>
      <c r="AP196" s="110"/>
      <c r="AQ196" s="110"/>
      <c r="AR196" s="110"/>
      <c r="AS196" s="110"/>
      <c r="AT196" s="110"/>
      <c r="AU196" s="110"/>
      <c r="AV196" s="110"/>
      <c r="AW196" s="110"/>
      <c r="AX196" s="110"/>
      <c r="AY196" s="110"/>
      <c r="AZ196" s="110"/>
      <c r="BA196" s="110"/>
      <c r="BB196" s="110"/>
      <c r="BC196" s="110"/>
      <c r="BD196" s="110"/>
      <c r="BE196" s="110"/>
      <c r="BF196" s="114"/>
      <c r="BG196" s="114"/>
      <c r="BH196" s="114"/>
      <c r="BI196" s="114"/>
      <c r="BJ196" s="114"/>
      <c r="BK196" s="114"/>
      <c r="BL196" s="114"/>
      <c r="BM196" s="114"/>
      <c r="BN196" s="114"/>
      <c r="BO196" s="114"/>
    </row>
    <row r="197" ht="15.75" hidden="1" customHeight="1">
      <c r="A197" s="106" t="s">
        <v>1845</v>
      </c>
      <c r="B197" s="107" t="s">
        <v>1848</v>
      </c>
      <c r="C197" s="108" t="str">
        <f>VLOOKUP(A197,'Main Sheet'!A:AV,48,False)</f>
        <v>Yes</v>
      </c>
      <c r="D197" s="109" t="str">
        <f>VLOOKUP(A197,'Main Sheet'!A:BB,7,0)</f>
        <v>Second</v>
      </c>
      <c r="E197" s="109" t="str">
        <f>VLOOKUP(A197,'Main Sheet'!A:BB,12,0)</f>
        <v>Cowan HS</v>
      </c>
      <c r="F197" s="116" t="str">
        <f>VLOOKUP(A197,'Main Sheet'!A:BB,17,0)</f>
        <v>Chulumanco</v>
      </c>
      <c r="G197" s="110" t="str">
        <f>VLOOKUP(A197,'Main Sheet'!A:BB,14,0)</f>
        <v>NMB</v>
      </c>
      <c r="H197" s="111" t="s">
        <v>9078</v>
      </c>
      <c r="I197" s="112"/>
      <c r="J197" s="111"/>
      <c r="K197" s="111">
        <v>2.33656928E8</v>
      </c>
      <c r="L197" s="112"/>
      <c r="M197" s="110"/>
      <c r="N197" s="110"/>
      <c r="O197" s="133"/>
      <c r="P197" s="133"/>
      <c r="Q197" s="112"/>
      <c r="R197" s="112"/>
      <c r="S197" s="112"/>
      <c r="T197" s="112"/>
      <c r="U197" s="110"/>
      <c r="V197" s="109" t="s">
        <v>117</v>
      </c>
      <c r="W197" s="109"/>
      <c r="X197" s="109"/>
      <c r="Y197" s="109" t="s">
        <v>9368</v>
      </c>
      <c r="Z197" s="110"/>
      <c r="AA197" s="110"/>
      <c r="AB197" s="110"/>
      <c r="AC197" s="109" t="s">
        <v>117</v>
      </c>
      <c r="AD197" s="109"/>
      <c r="AE197" s="109"/>
      <c r="AF197" s="109">
        <v>2.61787772E8</v>
      </c>
      <c r="AG197" s="109">
        <v>23235.0</v>
      </c>
      <c r="AH197" s="110"/>
      <c r="AI197" s="110"/>
      <c r="AJ197" s="110"/>
      <c r="AK197" s="110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10"/>
      <c r="BA197" s="110"/>
      <c r="BB197" s="110"/>
      <c r="BC197" s="110"/>
      <c r="BD197" s="110"/>
      <c r="BE197" s="110"/>
      <c r="BF197" s="114"/>
      <c r="BG197" s="114"/>
      <c r="BH197" s="114"/>
      <c r="BI197" s="114"/>
      <c r="BJ197" s="114"/>
      <c r="BK197" s="114"/>
      <c r="BL197" s="114"/>
      <c r="BM197" s="114"/>
      <c r="BN197" s="114"/>
      <c r="BO197" s="114"/>
    </row>
    <row r="198" ht="15.75" hidden="1" customHeight="1">
      <c r="A198" s="106" t="s">
        <v>1852</v>
      </c>
      <c r="B198" s="107" t="s">
        <v>1855</v>
      </c>
      <c r="C198" s="108" t="str">
        <f>VLOOKUP(A198,'Main Sheet'!A:AV,48,False)</f>
        <v>Yes</v>
      </c>
      <c r="D198" s="109" t="str">
        <f>VLOOKUP(A198,'Main Sheet'!A:BB,7,0)</f>
        <v>First</v>
      </c>
      <c r="E198" s="109" t="str">
        <f>VLOOKUP(A198,'Main Sheet'!A:BB,12,0)</f>
        <v>Motherwell HS</v>
      </c>
      <c r="F198" s="109" t="str">
        <f>VLOOKUP(A198,'Main Sheet'!A:BB,17,0)</f>
        <v>Sive</v>
      </c>
      <c r="G198" s="110" t="str">
        <f>VLOOKUP(A198,'Main Sheet'!A:BB,14,0)</f>
        <v>NMB</v>
      </c>
      <c r="H198" s="111" t="s">
        <v>9078</v>
      </c>
      <c r="I198" s="111" t="s">
        <v>9078</v>
      </c>
      <c r="J198" s="112"/>
      <c r="K198" s="111">
        <v>2.33113428E8</v>
      </c>
      <c r="L198" s="111">
        <v>28756.0</v>
      </c>
      <c r="M198" s="109" t="s">
        <v>9079</v>
      </c>
      <c r="N198" s="110"/>
      <c r="O198" s="111" t="s">
        <v>117</v>
      </c>
      <c r="P198" s="111" t="s">
        <v>117</v>
      </c>
      <c r="Q198" s="112"/>
      <c r="R198" s="111">
        <v>2.26059739E8</v>
      </c>
      <c r="S198" s="111">
        <v>48121.0</v>
      </c>
      <c r="T198" s="111" t="s">
        <v>355</v>
      </c>
      <c r="U198" s="110"/>
      <c r="V198" s="109" t="s">
        <v>117</v>
      </c>
      <c r="W198" s="109" t="s">
        <v>117</v>
      </c>
      <c r="X198" s="110"/>
      <c r="Y198" s="109" t="s">
        <v>9369</v>
      </c>
      <c r="Z198" s="110"/>
      <c r="AA198" s="110"/>
      <c r="AB198" s="110"/>
      <c r="AC198" s="109" t="s">
        <v>117</v>
      </c>
      <c r="AD198" s="109" t="s">
        <v>117</v>
      </c>
      <c r="AE198" s="110"/>
      <c r="AF198" s="109">
        <v>2.60420581E8</v>
      </c>
      <c r="AG198" s="109">
        <v>36912.0</v>
      </c>
      <c r="AH198" s="109" t="s">
        <v>355</v>
      </c>
      <c r="AI198" s="110"/>
      <c r="AJ198" s="110"/>
      <c r="AK198" s="110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10"/>
      <c r="BA198" s="110"/>
      <c r="BB198" s="110"/>
      <c r="BC198" s="110"/>
      <c r="BD198" s="110"/>
      <c r="BE198" s="110"/>
      <c r="BF198" s="114"/>
      <c r="BG198" s="114"/>
      <c r="BH198" s="114"/>
      <c r="BI198" s="114"/>
      <c r="BJ198" s="114"/>
      <c r="BK198" s="114"/>
      <c r="BL198" s="114"/>
      <c r="BM198" s="114"/>
      <c r="BN198" s="114"/>
      <c r="BO198" s="114"/>
    </row>
    <row r="199" ht="15.75" hidden="1" customHeight="1">
      <c r="A199" s="106" t="s">
        <v>1863</v>
      </c>
      <c r="B199" s="107" t="s">
        <v>1866</v>
      </c>
      <c r="C199" s="108" t="str">
        <f>VLOOKUP(A199,'Main Sheet'!A:AV,48,False)</f>
        <v>Yes</v>
      </c>
      <c r="D199" s="109" t="str">
        <f>VLOOKUP(A199,'Main Sheet'!A:BB,7,0)</f>
        <v>First</v>
      </c>
      <c r="E199" s="109" t="str">
        <f>VLOOKUP(A199,'Main Sheet'!A:BB,12,0)</f>
        <v>KwaMagxaki HS</v>
      </c>
      <c r="F199" s="109" t="str">
        <f>VLOOKUP(A199,'Main Sheet'!A:BB,17,0)</f>
        <v>Asemahle</v>
      </c>
      <c r="G199" s="110" t="str">
        <f>VLOOKUP(A199,'Main Sheet'!A:BB,14,0)</f>
        <v>NMB</v>
      </c>
      <c r="H199" s="111" t="s">
        <v>117</v>
      </c>
      <c r="I199" s="111" t="s">
        <v>117</v>
      </c>
      <c r="J199" s="111"/>
      <c r="K199" s="111">
        <v>2.33416374E8</v>
      </c>
      <c r="L199" s="111">
        <v>68972.0</v>
      </c>
      <c r="M199" s="109" t="s">
        <v>9370</v>
      </c>
      <c r="N199" s="110"/>
      <c r="O199" s="111" t="s">
        <v>121</v>
      </c>
      <c r="P199" s="111"/>
      <c r="Q199" s="111" t="s">
        <v>9070</v>
      </c>
      <c r="R199" s="112"/>
      <c r="S199" s="112"/>
      <c r="T199" s="112"/>
      <c r="U199" s="110"/>
      <c r="V199" s="109" t="s">
        <v>117</v>
      </c>
      <c r="W199" s="109" t="s">
        <v>117</v>
      </c>
      <c r="X199" s="110"/>
      <c r="Y199" s="109" t="s">
        <v>9371</v>
      </c>
      <c r="Z199" s="110"/>
      <c r="AA199" s="110"/>
      <c r="AB199" s="109" t="s">
        <v>1094</v>
      </c>
      <c r="AC199" s="109" t="s">
        <v>117</v>
      </c>
      <c r="AD199" s="109" t="s">
        <v>117</v>
      </c>
      <c r="AE199" s="110"/>
      <c r="AF199" s="109">
        <v>2.60435082E8</v>
      </c>
      <c r="AG199" s="109">
        <v>24693.0</v>
      </c>
      <c r="AH199" s="109" t="s">
        <v>9259</v>
      </c>
      <c r="AI199" s="110"/>
      <c r="AJ199" s="110"/>
      <c r="AK199" s="110"/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10"/>
      <c r="BA199" s="110"/>
      <c r="BB199" s="110"/>
      <c r="BC199" s="110"/>
      <c r="BD199" s="110"/>
      <c r="BE199" s="110"/>
      <c r="BF199" s="114"/>
      <c r="BG199" s="114"/>
      <c r="BH199" s="114"/>
      <c r="BI199" s="114"/>
      <c r="BJ199" s="114"/>
      <c r="BK199" s="114"/>
      <c r="BL199" s="114"/>
      <c r="BM199" s="114"/>
      <c r="BN199" s="114"/>
      <c r="BO199" s="114"/>
    </row>
    <row r="200" ht="15.75" hidden="1" customHeight="1">
      <c r="A200" s="106" t="s">
        <v>1873</v>
      </c>
      <c r="B200" s="107" t="s">
        <v>1876</v>
      </c>
      <c r="C200" s="108" t="str">
        <f>VLOOKUP(A200,'Main Sheet'!A:AV,48,False)</f>
        <v>Yes</v>
      </c>
      <c r="D200" s="109" t="str">
        <f>VLOOKUP(A200,'Main Sheet'!A:BB,7,0)</f>
        <v>First</v>
      </c>
      <c r="E200" s="109" t="str">
        <f>VLOOKUP(A200,'Main Sheet'!A:BB,12,0)</f>
        <v>Douglas Mpopa SS</v>
      </c>
      <c r="F200" s="109" t="str">
        <f>VLOOKUP(A200,'Main Sheet'!A:BB,17,0)</f>
        <v>Asemahle</v>
      </c>
      <c r="G200" s="110" t="str">
        <f>VLOOKUP(A200,'Main Sheet'!A:BB,14,0)</f>
        <v>NMB</v>
      </c>
      <c r="H200" s="111" t="s">
        <v>117</v>
      </c>
      <c r="I200" s="111" t="s">
        <v>117</v>
      </c>
      <c r="J200" s="112"/>
      <c r="K200" s="111">
        <v>2.33386092E8</v>
      </c>
      <c r="L200" s="111">
        <v>12349.0</v>
      </c>
      <c r="M200" s="109" t="s">
        <v>9372</v>
      </c>
      <c r="N200" s="110"/>
      <c r="O200" s="111" t="s">
        <v>9078</v>
      </c>
      <c r="P200" s="111" t="s">
        <v>9078</v>
      </c>
      <c r="Q200" s="112"/>
      <c r="R200" s="111">
        <v>2.26018002E8</v>
      </c>
      <c r="S200" s="111">
        <v>35384.0</v>
      </c>
      <c r="T200" s="112"/>
      <c r="U200" s="110"/>
      <c r="V200" s="109" t="s">
        <v>117</v>
      </c>
      <c r="W200" s="109" t="s">
        <v>117</v>
      </c>
      <c r="X200" s="110"/>
      <c r="Y200" s="109" t="s">
        <v>9373</v>
      </c>
      <c r="Z200" s="110"/>
      <c r="AA200" s="109" t="s">
        <v>9275</v>
      </c>
      <c r="AB200" s="110"/>
      <c r="AC200" s="109" t="s">
        <v>117</v>
      </c>
      <c r="AD200" s="109" t="s">
        <v>117</v>
      </c>
      <c r="AE200" s="110"/>
      <c r="AF200" s="109">
        <v>2.60612936E8</v>
      </c>
      <c r="AG200" s="109">
        <v>24693.0</v>
      </c>
      <c r="AH200" s="109" t="s">
        <v>9144</v>
      </c>
      <c r="AI200" s="110"/>
      <c r="AJ200" s="110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10"/>
      <c r="BA200" s="110"/>
      <c r="BB200" s="110"/>
      <c r="BC200" s="110"/>
      <c r="BD200" s="110"/>
      <c r="BE200" s="110"/>
      <c r="BF200" s="114"/>
      <c r="BG200" s="114"/>
      <c r="BH200" s="114"/>
      <c r="BI200" s="114"/>
      <c r="BJ200" s="114"/>
      <c r="BK200" s="114"/>
      <c r="BL200" s="114"/>
      <c r="BM200" s="114"/>
      <c r="BN200" s="114"/>
      <c r="BO200" s="114"/>
    </row>
    <row r="201" ht="15.75" hidden="1" customHeight="1">
      <c r="A201" s="106" t="s">
        <v>1883</v>
      </c>
      <c r="B201" s="107" t="s">
        <v>1886</v>
      </c>
      <c r="C201" s="108" t="str">
        <f>VLOOKUP(A201,'Main Sheet'!A:AV,48,False)</f>
        <v>Yes</v>
      </c>
      <c r="D201" s="109" t="str">
        <f>VLOOKUP(A201,'Main Sheet'!A:BB,7,0)</f>
        <v>First</v>
      </c>
      <c r="E201" s="109" t="str">
        <f>VLOOKUP(A201,'Main Sheet'!A:BB,12,0)</f>
        <v>Phakamisa SS</v>
      </c>
      <c r="F201" s="116" t="str">
        <f>VLOOKUP(A201,'Main Sheet'!A:BB,17,0)</f>
        <v>Chulumanco</v>
      </c>
      <c r="G201" s="110" t="str">
        <f>VLOOKUP(A201,'Main Sheet'!A:BB,14,0)</f>
        <v>NMB</v>
      </c>
      <c r="H201" s="111" t="s">
        <v>117</v>
      </c>
      <c r="I201" s="111" t="s">
        <v>117</v>
      </c>
      <c r="J201" s="112"/>
      <c r="K201" s="111">
        <v>2.33165061E8</v>
      </c>
      <c r="L201" s="111">
        <v>41282.0</v>
      </c>
      <c r="M201" s="109" t="s">
        <v>9108</v>
      </c>
      <c r="N201" s="110"/>
      <c r="O201" s="111" t="s">
        <v>117</v>
      </c>
      <c r="P201" s="111" t="s">
        <v>117</v>
      </c>
      <c r="Q201" s="112"/>
      <c r="R201" s="111">
        <v>2.26053267E8</v>
      </c>
      <c r="S201" s="111">
        <v>36912.0</v>
      </c>
      <c r="T201" s="112"/>
      <c r="U201" s="110"/>
      <c r="V201" s="109" t="s">
        <v>117</v>
      </c>
      <c r="W201" s="109" t="s">
        <v>117</v>
      </c>
      <c r="X201" s="110"/>
      <c r="Y201" s="109" t="s">
        <v>9374</v>
      </c>
      <c r="Z201" s="110"/>
      <c r="AA201" s="110"/>
      <c r="AB201" s="109" t="s">
        <v>404</v>
      </c>
      <c r="AC201" s="109" t="s">
        <v>117</v>
      </c>
      <c r="AD201" s="109" t="s">
        <v>117</v>
      </c>
      <c r="AE201" s="110"/>
      <c r="AF201" s="109">
        <v>2.60560847E8</v>
      </c>
      <c r="AG201" s="109">
        <v>23235.0</v>
      </c>
      <c r="AH201" s="109" t="s">
        <v>9375</v>
      </c>
      <c r="AI201" s="110"/>
      <c r="AJ201" s="110"/>
      <c r="AK201" s="110"/>
      <c r="AL201" s="110"/>
      <c r="AM201" s="110"/>
      <c r="AN201" s="110"/>
      <c r="AO201" s="110"/>
      <c r="AP201" s="110"/>
      <c r="AQ201" s="110"/>
      <c r="AR201" s="110"/>
      <c r="AS201" s="110"/>
      <c r="AT201" s="110"/>
      <c r="AU201" s="110"/>
      <c r="AV201" s="110"/>
      <c r="AW201" s="110"/>
      <c r="AX201" s="110"/>
      <c r="AY201" s="110"/>
      <c r="AZ201" s="110"/>
      <c r="BA201" s="110"/>
      <c r="BB201" s="110"/>
      <c r="BC201" s="110"/>
      <c r="BD201" s="110"/>
      <c r="BE201" s="110"/>
      <c r="BF201" s="114"/>
      <c r="BG201" s="114"/>
      <c r="BH201" s="114"/>
      <c r="BI201" s="114"/>
      <c r="BJ201" s="114"/>
      <c r="BK201" s="114"/>
      <c r="BL201" s="114"/>
      <c r="BM201" s="114"/>
      <c r="BN201" s="114"/>
      <c r="BO201" s="114"/>
    </row>
    <row r="202" ht="15.75" hidden="1" customHeight="1">
      <c r="A202" s="119" t="s">
        <v>1890</v>
      </c>
      <c r="B202" s="120" t="s">
        <v>1892</v>
      </c>
      <c r="C202" s="108" t="str">
        <f>VLOOKUP(A202,'Main Sheet'!A:AV,48,False)</f>
        <v>Yes</v>
      </c>
      <c r="D202" s="121" t="str">
        <f>VLOOKUP(A202,'Main Sheet'!A:BB,7,0)</f>
        <v>First</v>
      </c>
      <c r="E202" s="121" t="str">
        <f>VLOOKUP(A202,'Main Sheet'!A:BB,12,0)</f>
        <v>Ndyebo SS</v>
      </c>
      <c r="F202" s="121" t="str">
        <f>VLOOKUP(A202,'Main Sheet'!A:BB,17,0)</f>
        <v>Siphosihle</v>
      </c>
      <c r="G202" s="122" t="str">
        <f>VLOOKUP(A202,'Main Sheet'!A:BB,14,0)</f>
        <v>NMB</v>
      </c>
      <c r="H202" s="120" t="s">
        <v>9078</v>
      </c>
      <c r="I202" s="120" t="s">
        <v>9078</v>
      </c>
      <c r="J202" s="120"/>
      <c r="K202" s="120">
        <v>2.3367383E8</v>
      </c>
      <c r="L202" s="120">
        <v>74761.0</v>
      </c>
      <c r="M202" s="121" t="s">
        <v>9078</v>
      </c>
      <c r="N202" s="122"/>
      <c r="O202" s="120" t="s">
        <v>9078</v>
      </c>
      <c r="P202" s="120" t="s">
        <v>9078</v>
      </c>
      <c r="Q202" s="120"/>
      <c r="R202" s="120" t="s">
        <v>9078</v>
      </c>
      <c r="S202" s="120" t="s">
        <v>9078</v>
      </c>
      <c r="T202" s="120" t="s">
        <v>9078</v>
      </c>
      <c r="U202" s="122"/>
      <c r="V202" s="121" t="s">
        <v>117</v>
      </c>
      <c r="W202" s="121" t="s">
        <v>117</v>
      </c>
      <c r="X202" s="121"/>
      <c r="Y202" s="121" t="s">
        <v>9376</v>
      </c>
      <c r="Z202" s="122"/>
      <c r="AA202" s="122"/>
      <c r="AB202" s="121" t="s">
        <v>406</v>
      </c>
      <c r="AC202" s="121" t="s">
        <v>117</v>
      </c>
      <c r="AD202" s="121" t="s">
        <v>117</v>
      </c>
      <c r="AE202" s="121"/>
      <c r="AF202" s="121">
        <v>2.60871338E8</v>
      </c>
      <c r="AG202" s="121">
        <v>42678.0</v>
      </c>
      <c r="AH202" s="121" t="s">
        <v>9291</v>
      </c>
      <c r="AI202" s="122"/>
      <c r="AJ202" s="122"/>
      <c r="AK202" s="122"/>
      <c r="AL202" s="122"/>
      <c r="AM202" s="122"/>
      <c r="AN202" s="122"/>
      <c r="AO202" s="122"/>
      <c r="AP202" s="122"/>
      <c r="AQ202" s="122"/>
      <c r="AR202" s="122"/>
      <c r="AS202" s="122"/>
      <c r="AT202" s="122"/>
      <c r="AU202" s="122"/>
      <c r="AV202" s="122"/>
      <c r="AW202" s="122"/>
      <c r="AX202" s="122"/>
      <c r="AY202" s="122"/>
      <c r="AZ202" s="122"/>
      <c r="BA202" s="122"/>
      <c r="BB202" s="122"/>
      <c r="BC202" s="122"/>
      <c r="BD202" s="122"/>
      <c r="BE202" s="122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</row>
    <row r="203" ht="15.75" hidden="1" customHeight="1">
      <c r="A203" s="115" t="s">
        <v>1901</v>
      </c>
      <c r="B203" s="107" t="s">
        <v>1903</v>
      </c>
      <c r="C203" s="108" t="str">
        <f>VLOOKUP(A203,'Main Sheet'!A:AV,48,False)</f>
        <v>Yes</v>
      </c>
      <c r="D203" s="116" t="str">
        <f>VLOOKUP(A203,'Main Sheet'!A:BB,7,0)</f>
        <v>First</v>
      </c>
      <c r="E203" s="116" t="str">
        <f>VLOOKUP(A203,'Main Sheet'!A:BB,12,0)</f>
        <v>Ndzondelelo HS</v>
      </c>
      <c r="F203" s="116" t="str">
        <f>VLOOKUP(A203,'Main Sheet'!A:BB,17,0)</f>
        <v>Chulumanco</v>
      </c>
      <c r="G203" s="117" t="str">
        <f>VLOOKUP(A203,'Main Sheet'!A:BB,14,0)</f>
        <v>NMB</v>
      </c>
      <c r="H203" s="107" t="s">
        <v>9078</v>
      </c>
      <c r="I203" s="107" t="s">
        <v>9078</v>
      </c>
      <c r="J203" s="128"/>
      <c r="K203" s="107">
        <v>2.33073663E8</v>
      </c>
      <c r="L203" s="107">
        <v>68406.0</v>
      </c>
      <c r="M203" s="116" t="s">
        <v>9377</v>
      </c>
      <c r="N203" s="117"/>
      <c r="O203" s="107" t="s">
        <v>117</v>
      </c>
      <c r="P203" s="107" t="s">
        <v>117</v>
      </c>
      <c r="Q203" s="128"/>
      <c r="R203" s="107">
        <v>2.26069071E8</v>
      </c>
      <c r="S203" s="107">
        <v>36912.0</v>
      </c>
      <c r="T203" s="128"/>
      <c r="U203" s="117"/>
      <c r="V203" s="116" t="s">
        <v>117</v>
      </c>
      <c r="W203" s="116" t="s">
        <v>117</v>
      </c>
      <c r="X203" s="117"/>
      <c r="Y203" s="116" t="s">
        <v>9378</v>
      </c>
      <c r="Z203" s="117"/>
      <c r="AA203" s="116"/>
      <c r="AB203" s="116" t="s">
        <v>404</v>
      </c>
      <c r="AC203" s="116" t="s">
        <v>117</v>
      </c>
      <c r="AD203" s="116" t="s">
        <v>117</v>
      </c>
      <c r="AE203" s="117"/>
      <c r="AF203" s="151">
        <v>2.60468975E8</v>
      </c>
      <c r="AG203" s="116">
        <v>23235.0</v>
      </c>
      <c r="AH203" s="116" t="s">
        <v>9379</v>
      </c>
      <c r="AI203" s="117"/>
      <c r="AJ203" s="117"/>
      <c r="AK203" s="117"/>
      <c r="AL203" s="117"/>
      <c r="AM203" s="117"/>
      <c r="AN203" s="117"/>
      <c r="AO203" s="117"/>
      <c r="AP203" s="117"/>
      <c r="AQ203" s="117"/>
      <c r="AR203" s="117"/>
      <c r="AS203" s="117"/>
      <c r="AT203" s="117"/>
      <c r="AU203" s="117"/>
      <c r="AV203" s="117"/>
      <c r="AW203" s="117"/>
      <c r="AX203" s="117"/>
      <c r="AY203" s="117"/>
      <c r="AZ203" s="117"/>
      <c r="BA203" s="117"/>
      <c r="BB203" s="117"/>
      <c r="BC203" s="117"/>
      <c r="BD203" s="117"/>
      <c r="BE203" s="117"/>
      <c r="BF203" s="118"/>
      <c r="BG203" s="118"/>
      <c r="BH203" s="118"/>
      <c r="BI203" s="118"/>
      <c r="BJ203" s="118"/>
      <c r="BK203" s="118"/>
      <c r="BL203" s="118"/>
      <c r="BM203" s="118"/>
      <c r="BN203" s="118"/>
      <c r="BO203" s="118"/>
    </row>
    <row r="204" ht="15.75" hidden="1" customHeight="1">
      <c r="A204" s="106" t="s">
        <v>1906</v>
      </c>
      <c r="B204" s="107" t="s">
        <v>1908</v>
      </c>
      <c r="C204" s="108" t="str">
        <f>VLOOKUP(A204,'Main Sheet'!A:AV,48,False)</f>
        <v>No</v>
      </c>
      <c r="D204" s="109" t="str">
        <f>VLOOKUP(A204,'Main Sheet'!A:BB,7,0)</f>
        <v>First</v>
      </c>
      <c r="E204" s="109" t="str">
        <f>VLOOKUP(A204,'Main Sheet'!A:BB,12,0)</f>
        <v>Ithembelihle CS</v>
      </c>
      <c r="F204" s="116" t="str">
        <f>VLOOKUP(A204,'Main Sheet'!A:BB,17,0)</f>
        <v>Chulumanco</v>
      </c>
      <c r="G204" s="110" t="str">
        <f>VLOOKUP(A204,'Main Sheet'!A:BB,14,0)</f>
        <v>NMB</v>
      </c>
      <c r="H204" s="112"/>
      <c r="I204" s="112"/>
      <c r="J204" s="112"/>
      <c r="K204" s="112"/>
      <c r="L204" s="112"/>
      <c r="M204" s="110"/>
      <c r="N204" s="110"/>
      <c r="O204" s="133"/>
      <c r="P204" s="133"/>
      <c r="Q204" s="112"/>
      <c r="R204" s="112"/>
      <c r="S204" s="112"/>
      <c r="T204" s="112"/>
      <c r="U204" s="110"/>
      <c r="V204" s="109" t="s">
        <v>9078</v>
      </c>
      <c r="W204" s="109"/>
      <c r="X204" s="109"/>
      <c r="Y204" s="109" t="s">
        <v>9380</v>
      </c>
      <c r="Z204" s="110"/>
      <c r="AA204" s="110"/>
      <c r="AB204" s="110"/>
      <c r="AC204" s="109"/>
      <c r="AD204" s="109"/>
      <c r="AE204" s="109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  <c r="AX204" s="110"/>
      <c r="AY204" s="110"/>
      <c r="AZ204" s="110"/>
      <c r="BA204" s="110"/>
      <c r="BB204" s="110"/>
      <c r="BC204" s="110"/>
      <c r="BD204" s="110"/>
      <c r="BE204" s="110"/>
      <c r="BF204" s="114"/>
      <c r="BG204" s="114"/>
      <c r="BH204" s="114"/>
      <c r="BI204" s="114"/>
      <c r="BJ204" s="114"/>
      <c r="BK204" s="114"/>
      <c r="BL204" s="114"/>
      <c r="BM204" s="114"/>
      <c r="BN204" s="114"/>
      <c r="BO204" s="114"/>
    </row>
    <row r="205" ht="15.75" hidden="1" customHeight="1">
      <c r="A205" s="106" t="s">
        <v>1915</v>
      </c>
      <c r="B205" s="107" t="s">
        <v>1917</v>
      </c>
      <c r="C205" s="108" t="str">
        <f>VLOOKUP(A205,'Main Sheet'!A:AV,48,False)</f>
        <v>Yes</v>
      </c>
      <c r="D205" s="109" t="str">
        <f>VLOOKUP(A205,'Main Sheet'!A:BB,7,0)</f>
        <v>First</v>
      </c>
      <c r="E205" s="109" t="str">
        <f>VLOOKUP(A205,'Main Sheet'!A:BB,12,0)</f>
        <v>Loyiso HS</v>
      </c>
      <c r="F205" s="116" t="str">
        <f>VLOOKUP(A205,'Main Sheet'!A:BB,17,0)</f>
        <v>Sive</v>
      </c>
      <c r="G205" s="110" t="str">
        <f>VLOOKUP(A205,'Main Sheet'!A:BB,14,0)</f>
        <v>NMB</v>
      </c>
      <c r="H205" s="111" t="s">
        <v>117</v>
      </c>
      <c r="I205" s="111" t="s">
        <v>117</v>
      </c>
      <c r="J205" s="112"/>
      <c r="K205" s="111">
        <v>2.33325611E8</v>
      </c>
      <c r="L205" s="111">
        <v>38389.0</v>
      </c>
      <c r="M205" s="109" t="s">
        <v>125</v>
      </c>
      <c r="N205" s="110"/>
      <c r="O205" s="111" t="s">
        <v>117</v>
      </c>
      <c r="P205" s="111" t="s">
        <v>117</v>
      </c>
      <c r="Q205" s="112"/>
      <c r="R205" s="111">
        <v>2.26042429E8</v>
      </c>
      <c r="S205" s="111">
        <v>48121.0</v>
      </c>
      <c r="T205" s="111" t="s">
        <v>125</v>
      </c>
      <c r="U205" s="110"/>
      <c r="V205" s="109" t="s">
        <v>117</v>
      </c>
      <c r="W205" s="109" t="s">
        <v>117</v>
      </c>
      <c r="X205" s="110"/>
      <c r="Y205" s="109" t="s">
        <v>9381</v>
      </c>
      <c r="Z205" s="110"/>
      <c r="AA205" s="110"/>
      <c r="AB205" s="110"/>
      <c r="AC205" s="109" t="s">
        <v>117</v>
      </c>
      <c r="AD205" s="109" t="s">
        <v>117</v>
      </c>
      <c r="AE205" s="110"/>
      <c r="AF205" s="109">
        <v>2.60221708E8</v>
      </c>
      <c r="AG205" s="109">
        <v>36912.0</v>
      </c>
      <c r="AH205" s="110"/>
      <c r="AI205" s="110"/>
      <c r="AJ205" s="110"/>
      <c r="AK205" s="110"/>
      <c r="AL205" s="110"/>
      <c r="AM205" s="110"/>
      <c r="AN205" s="110"/>
      <c r="AO205" s="110"/>
      <c r="AP205" s="110"/>
      <c r="AQ205" s="110"/>
      <c r="AR205" s="110"/>
      <c r="AS205" s="110"/>
      <c r="AT205" s="110"/>
      <c r="AU205" s="110"/>
      <c r="AV205" s="110"/>
      <c r="AW205" s="110"/>
      <c r="AX205" s="110"/>
      <c r="AY205" s="110"/>
      <c r="AZ205" s="110"/>
      <c r="BA205" s="110"/>
      <c r="BB205" s="110"/>
      <c r="BC205" s="110"/>
      <c r="BD205" s="110"/>
      <c r="BE205" s="110"/>
      <c r="BF205" s="114"/>
      <c r="BG205" s="114"/>
      <c r="BH205" s="114"/>
      <c r="BI205" s="114"/>
      <c r="BJ205" s="114"/>
      <c r="BK205" s="114"/>
      <c r="BL205" s="114"/>
      <c r="BM205" s="114"/>
      <c r="BN205" s="114"/>
      <c r="BO205" s="114"/>
    </row>
    <row r="206" ht="15.75" hidden="1" customHeight="1">
      <c r="A206" s="106" t="s">
        <v>1742</v>
      </c>
      <c r="B206" s="107" t="s">
        <v>1744</v>
      </c>
      <c r="C206" s="108" t="str">
        <f>VLOOKUP(A206,'Main Sheet'!A:AV,48,False)</f>
        <v>Yes</v>
      </c>
      <c r="D206" s="109" t="str">
        <f>VLOOKUP(A206,'Main Sheet'!A:BB,7,0)</f>
        <v>First</v>
      </c>
      <c r="E206" s="109" t="str">
        <f>VLOOKUP(A206,'Main Sheet'!A:BB,12,0)</f>
        <v>VM Kwinana</v>
      </c>
      <c r="F206" s="109" t="str">
        <f>VLOOKUP(A206,'Main Sheet'!A:BB,17,0)</f>
        <v>Sive</v>
      </c>
      <c r="G206" s="110" t="str">
        <f>VLOOKUP(A206,'Main Sheet'!A:BB,14,0)</f>
        <v>Rural</v>
      </c>
      <c r="H206" s="111" t="s">
        <v>117</v>
      </c>
      <c r="I206" s="111" t="s">
        <v>117</v>
      </c>
      <c r="J206" s="112"/>
      <c r="K206" s="111">
        <v>2.33786376E8</v>
      </c>
      <c r="L206" s="111">
        <v>59826.0</v>
      </c>
      <c r="M206" s="110"/>
      <c r="N206" s="110"/>
      <c r="O206" s="111" t="s">
        <v>9078</v>
      </c>
      <c r="P206" s="111" t="s">
        <v>9078</v>
      </c>
      <c r="Q206" s="112"/>
      <c r="R206" s="112"/>
      <c r="S206" s="112"/>
      <c r="T206" s="112"/>
      <c r="U206" s="110"/>
      <c r="V206" s="109" t="s">
        <v>9078</v>
      </c>
      <c r="W206" s="109" t="s">
        <v>9078</v>
      </c>
      <c r="X206" s="110"/>
      <c r="Y206" s="109" t="s">
        <v>9382</v>
      </c>
      <c r="Z206" s="110"/>
      <c r="AA206" s="110"/>
      <c r="AB206" s="109" t="s">
        <v>9078</v>
      </c>
      <c r="AC206" s="109" t="s">
        <v>117</v>
      </c>
      <c r="AD206" s="109" t="s">
        <v>117</v>
      </c>
      <c r="AE206" s="110"/>
      <c r="AF206" s="109">
        <v>2.60635677E8</v>
      </c>
      <c r="AG206" s="109">
        <v>23235.0</v>
      </c>
      <c r="AH206" s="109" t="s">
        <v>421</v>
      </c>
      <c r="AI206" s="110"/>
      <c r="AJ206" s="110"/>
      <c r="AK206" s="110"/>
      <c r="AL206" s="110"/>
      <c r="AM206" s="110"/>
      <c r="AN206" s="110"/>
      <c r="AO206" s="110"/>
      <c r="AP206" s="110"/>
      <c r="AQ206" s="110"/>
      <c r="AR206" s="110"/>
      <c r="AS206" s="110"/>
      <c r="AT206" s="110"/>
      <c r="AU206" s="110"/>
      <c r="AV206" s="110"/>
      <c r="AW206" s="110"/>
      <c r="AX206" s="110"/>
      <c r="AY206" s="110"/>
      <c r="AZ206" s="110"/>
      <c r="BA206" s="110"/>
      <c r="BB206" s="110"/>
      <c r="BC206" s="110"/>
      <c r="BD206" s="110"/>
      <c r="BE206" s="110"/>
      <c r="BF206" s="114"/>
      <c r="BG206" s="114"/>
      <c r="BH206" s="114"/>
      <c r="BI206" s="114"/>
      <c r="BJ206" s="114"/>
      <c r="BK206" s="114"/>
      <c r="BL206" s="114"/>
      <c r="BM206" s="114"/>
      <c r="BN206" s="114"/>
      <c r="BO206" s="114"/>
    </row>
    <row r="207" ht="15.75" hidden="1" customHeight="1">
      <c r="A207" s="106" t="s">
        <v>1930</v>
      </c>
      <c r="B207" s="107" t="s">
        <v>1932</v>
      </c>
      <c r="C207" s="108" t="str">
        <f>VLOOKUP(A207,'Main Sheet'!A:AV,48,False)</f>
        <v>Yes</v>
      </c>
      <c r="D207" s="109" t="str">
        <f>VLOOKUP(A207,'Main Sheet'!A:BB,7,0)</f>
        <v>First</v>
      </c>
      <c r="E207" s="109" t="str">
        <f>VLOOKUP(A207,'Main Sheet'!A:BB,12,0)</f>
        <v>Soqhayisa SS</v>
      </c>
      <c r="F207" s="109" t="str">
        <f>VLOOKUP(A207,'Main Sheet'!A:BB,17,0)</f>
        <v>Siphosihle</v>
      </c>
      <c r="G207" s="110" t="str">
        <f>VLOOKUP(A207,'Main Sheet'!A:BB,14,0)</f>
        <v>NMB</v>
      </c>
      <c r="H207" s="111" t="s">
        <v>117</v>
      </c>
      <c r="I207" s="111" t="s">
        <v>117</v>
      </c>
      <c r="J207" s="112"/>
      <c r="K207" s="111">
        <v>2.33415459E8</v>
      </c>
      <c r="L207" s="111">
        <v>21865.0</v>
      </c>
      <c r="M207" s="109" t="s">
        <v>9383</v>
      </c>
      <c r="N207" s="110"/>
      <c r="O207" s="111" t="s">
        <v>117</v>
      </c>
      <c r="P207" s="111" t="s">
        <v>117</v>
      </c>
      <c r="Q207" s="112"/>
      <c r="R207" s="111">
        <v>2.26055645E8</v>
      </c>
      <c r="S207" s="111">
        <v>63752.0</v>
      </c>
      <c r="T207" s="111" t="s">
        <v>421</v>
      </c>
      <c r="U207" s="110"/>
      <c r="V207" s="109" t="s">
        <v>117</v>
      </c>
      <c r="W207" s="109" t="s">
        <v>117</v>
      </c>
      <c r="X207" s="110"/>
      <c r="Y207" s="109" t="s">
        <v>9384</v>
      </c>
      <c r="Z207" s="110"/>
      <c r="AA207" s="110"/>
      <c r="AB207" s="109" t="s">
        <v>2986</v>
      </c>
      <c r="AC207" s="109" t="s">
        <v>117</v>
      </c>
      <c r="AD207" s="109" t="s">
        <v>117</v>
      </c>
      <c r="AE207" s="110"/>
      <c r="AF207" s="109">
        <v>2.60476722E8</v>
      </c>
      <c r="AG207" s="109">
        <v>42678.0</v>
      </c>
      <c r="AH207" s="109" t="s">
        <v>421</v>
      </c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  <c r="AT207" s="110"/>
      <c r="AU207" s="110"/>
      <c r="AV207" s="110"/>
      <c r="AW207" s="110"/>
      <c r="AX207" s="110"/>
      <c r="AY207" s="110"/>
      <c r="AZ207" s="110"/>
      <c r="BA207" s="110"/>
      <c r="BB207" s="110"/>
      <c r="BC207" s="110"/>
      <c r="BD207" s="110"/>
      <c r="BE207" s="110"/>
      <c r="BF207" s="114"/>
      <c r="BG207" s="114"/>
      <c r="BH207" s="114"/>
      <c r="BI207" s="114"/>
      <c r="BJ207" s="114"/>
      <c r="BK207" s="114"/>
      <c r="BL207" s="114"/>
      <c r="BM207" s="114"/>
      <c r="BN207" s="114"/>
      <c r="BO207" s="114"/>
    </row>
    <row r="208" ht="15.75" hidden="1" customHeight="1">
      <c r="A208" s="106" t="s">
        <v>1940</v>
      </c>
      <c r="B208" s="107" t="s">
        <v>1943</v>
      </c>
      <c r="C208" s="108" t="str">
        <f>VLOOKUP(A208,'Main Sheet'!A:AV,48,False)</f>
        <v>Yes</v>
      </c>
      <c r="D208" s="109" t="str">
        <f>VLOOKUP(A208,'Main Sheet'!A:BB,7,0)</f>
        <v>First</v>
      </c>
      <c r="E208" s="109" t="str">
        <f>VLOOKUP(A208,'Main Sheet'!A:BB,12,0)</f>
        <v>Cingani HS</v>
      </c>
      <c r="F208" s="109" t="str">
        <f>VLOOKUP(A208,'Main Sheet'!A:BB,17,0)</f>
        <v>Asemahle</v>
      </c>
      <c r="G208" s="110" t="str">
        <f>VLOOKUP(A208,'Main Sheet'!A:BB,14,0)</f>
        <v>NMB</v>
      </c>
      <c r="H208" s="111" t="s">
        <v>9078</v>
      </c>
      <c r="I208" s="111" t="s">
        <v>9078</v>
      </c>
      <c r="J208" s="112"/>
      <c r="K208" s="112"/>
      <c r="L208" s="112"/>
      <c r="M208" s="110"/>
      <c r="N208" s="110"/>
      <c r="O208" s="111" t="s">
        <v>9078</v>
      </c>
      <c r="P208" s="111" t="s">
        <v>9078</v>
      </c>
      <c r="Q208" s="112"/>
      <c r="R208" s="112"/>
      <c r="S208" s="112"/>
      <c r="T208" s="112"/>
      <c r="U208" s="110"/>
      <c r="V208" s="109" t="s">
        <v>117</v>
      </c>
      <c r="W208" s="109" t="s">
        <v>117</v>
      </c>
      <c r="X208" s="109"/>
      <c r="Y208" s="109" t="s">
        <v>9385</v>
      </c>
      <c r="Z208" s="110"/>
      <c r="AA208" s="109"/>
      <c r="AB208" s="109" t="s">
        <v>9386</v>
      </c>
      <c r="AC208" s="109" t="s">
        <v>117</v>
      </c>
      <c r="AD208" s="109" t="s">
        <v>117</v>
      </c>
      <c r="AE208" s="110"/>
      <c r="AF208" s="109">
        <v>2.60542385E8</v>
      </c>
      <c r="AG208" s="109">
        <v>24693.0</v>
      </c>
      <c r="AH208" s="109" t="s">
        <v>9387</v>
      </c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  <c r="AT208" s="110"/>
      <c r="AU208" s="110"/>
      <c r="AV208" s="110"/>
      <c r="AW208" s="110"/>
      <c r="AX208" s="110"/>
      <c r="AY208" s="110"/>
      <c r="AZ208" s="110"/>
      <c r="BA208" s="110"/>
      <c r="BB208" s="110"/>
      <c r="BC208" s="110"/>
      <c r="BD208" s="110"/>
      <c r="BE208" s="110"/>
      <c r="BF208" s="114"/>
      <c r="BG208" s="114"/>
      <c r="BH208" s="114"/>
      <c r="BI208" s="114"/>
      <c r="BJ208" s="114"/>
      <c r="BK208" s="114"/>
      <c r="BL208" s="114"/>
      <c r="BM208" s="114"/>
      <c r="BN208" s="114"/>
      <c r="BO208" s="114"/>
    </row>
    <row r="209" ht="15.75" hidden="1" customHeight="1">
      <c r="A209" s="106" t="s">
        <v>1947</v>
      </c>
      <c r="B209" s="107" t="s">
        <v>1950</v>
      </c>
      <c r="C209" s="108" t="str">
        <f>VLOOKUP(A209,'Main Sheet'!A:AV,48,False)</f>
        <v>Yes</v>
      </c>
      <c r="D209" s="109" t="str">
        <f>VLOOKUP(A209,'Main Sheet'!A:BB,7,0)</f>
        <v>First</v>
      </c>
      <c r="E209" s="109" t="str">
        <f>VLOOKUP(A209,'Main Sheet'!A:BB,12,0)</f>
        <v>Ndzondelelo HS</v>
      </c>
      <c r="F209" s="116" t="str">
        <f>VLOOKUP(A209,'Main Sheet'!A:BB,17,0)</f>
        <v>Chulumanco</v>
      </c>
      <c r="G209" s="110" t="str">
        <f>VLOOKUP(A209,'Main Sheet'!A:BB,14,0)</f>
        <v>NMB</v>
      </c>
      <c r="H209" s="111" t="s">
        <v>9078</v>
      </c>
      <c r="I209" s="111" t="s">
        <v>117</v>
      </c>
      <c r="J209" s="112"/>
      <c r="K209" s="111">
        <v>2.33449973E8</v>
      </c>
      <c r="L209" s="111">
        <v>16859.0</v>
      </c>
      <c r="M209" s="110"/>
      <c r="N209" s="110"/>
      <c r="O209" s="111" t="s">
        <v>9078</v>
      </c>
      <c r="P209" s="111" t="s">
        <v>9078</v>
      </c>
      <c r="Q209" s="112"/>
      <c r="R209" s="112"/>
      <c r="S209" s="112"/>
      <c r="T209" s="112"/>
      <c r="U209" s="110"/>
      <c r="V209" s="109" t="s">
        <v>117</v>
      </c>
      <c r="W209" s="109" t="s">
        <v>117</v>
      </c>
      <c r="X209" s="110"/>
      <c r="Y209" s="109" t="s">
        <v>9388</v>
      </c>
      <c r="Z209" s="110"/>
      <c r="AA209" s="109"/>
      <c r="AB209" s="109" t="s">
        <v>9389</v>
      </c>
      <c r="AC209" s="109" t="s">
        <v>117</v>
      </c>
      <c r="AD209" s="109" t="s">
        <v>117</v>
      </c>
      <c r="AE209" s="110"/>
      <c r="AF209" s="132">
        <v>2.60611913E8</v>
      </c>
      <c r="AG209" s="109">
        <v>23235.0</v>
      </c>
      <c r="AH209" s="109" t="s">
        <v>181</v>
      </c>
      <c r="AI209" s="110"/>
      <c r="AJ209" s="110"/>
      <c r="AK209" s="110"/>
      <c r="AL209" s="110"/>
      <c r="AM209" s="110"/>
      <c r="AN209" s="110"/>
      <c r="AO209" s="110"/>
      <c r="AP209" s="110"/>
      <c r="AQ209" s="110"/>
      <c r="AR209" s="110"/>
      <c r="AS209" s="110"/>
      <c r="AT209" s="110"/>
      <c r="AU209" s="110"/>
      <c r="AV209" s="110"/>
      <c r="AW209" s="110"/>
      <c r="AX209" s="110"/>
      <c r="AY209" s="110"/>
      <c r="AZ209" s="110"/>
      <c r="BA209" s="110"/>
      <c r="BB209" s="110"/>
      <c r="BC209" s="110"/>
      <c r="BD209" s="110"/>
      <c r="BE209" s="110"/>
      <c r="BF209" s="114"/>
      <c r="BG209" s="114"/>
      <c r="BH209" s="114"/>
      <c r="BI209" s="114"/>
      <c r="BJ209" s="114"/>
      <c r="BK209" s="114"/>
      <c r="BL209" s="114"/>
      <c r="BM209" s="114"/>
      <c r="BN209" s="114"/>
      <c r="BO209" s="114"/>
    </row>
    <row r="210" ht="15.75" hidden="1" customHeight="1">
      <c r="A210" s="106" t="s">
        <v>1952</v>
      </c>
      <c r="B210" s="107" t="s">
        <v>1954</v>
      </c>
      <c r="C210" s="108" t="str">
        <f>VLOOKUP(A210,'Main Sheet'!A:AV,48,False)</f>
        <v>Yes</v>
      </c>
      <c r="D210" s="109" t="str">
        <f>VLOOKUP(A210,'Main Sheet'!A:BB,7,0)</f>
        <v>First</v>
      </c>
      <c r="E210" s="109" t="str">
        <f>VLOOKUP(A210,'Main Sheet'!A:BB,12,0)</f>
        <v>Motherwell HS</v>
      </c>
      <c r="F210" s="109" t="str">
        <f>VLOOKUP(A210,'Main Sheet'!A:BB,17,0)</f>
        <v>Sive</v>
      </c>
      <c r="G210" s="110" t="str">
        <f>VLOOKUP(A210,'Main Sheet'!A:BB,14,0)</f>
        <v>NMB</v>
      </c>
      <c r="H210" s="111" t="s">
        <v>9078</v>
      </c>
      <c r="I210" s="111" t="s">
        <v>9078</v>
      </c>
      <c r="J210" s="112"/>
      <c r="K210" s="111" t="s">
        <v>9078</v>
      </c>
      <c r="L210" s="111" t="s">
        <v>9078</v>
      </c>
      <c r="M210" s="109" t="s">
        <v>9079</v>
      </c>
      <c r="N210" s="110"/>
      <c r="O210" s="111" t="s">
        <v>9078</v>
      </c>
      <c r="P210" s="111" t="s">
        <v>9078</v>
      </c>
      <c r="Q210" s="112"/>
      <c r="R210" s="111" t="s">
        <v>9078</v>
      </c>
      <c r="S210" s="111" t="s">
        <v>9078</v>
      </c>
      <c r="T210" s="111" t="s">
        <v>9079</v>
      </c>
      <c r="U210" s="110"/>
      <c r="V210" s="109" t="s">
        <v>117</v>
      </c>
      <c r="W210" s="109" t="s">
        <v>117</v>
      </c>
      <c r="X210" s="110"/>
      <c r="Y210" s="109" t="s">
        <v>9390</v>
      </c>
      <c r="Z210" s="110"/>
      <c r="AA210" s="110"/>
      <c r="AB210" s="110"/>
      <c r="AC210" s="109" t="s">
        <v>117</v>
      </c>
      <c r="AD210" s="109" t="s">
        <v>117</v>
      </c>
      <c r="AE210" s="110"/>
      <c r="AF210" s="109">
        <v>2.60421529E8</v>
      </c>
      <c r="AG210" s="109">
        <v>36912.0</v>
      </c>
      <c r="AH210" s="109" t="s">
        <v>922</v>
      </c>
      <c r="AI210" s="110"/>
      <c r="AJ210" s="110"/>
      <c r="AK210" s="110"/>
      <c r="AL210" s="110"/>
      <c r="AM210" s="110"/>
      <c r="AN210" s="110"/>
      <c r="AO210" s="110"/>
      <c r="AP210" s="110"/>
      <c r="AQ210" s="110"/>
      <c r="AR210" s="110"/>
      <c r="AS210" s="110"/>
      <c r="AT210" s="110"/>
      <c r="AU210" s="110"/>
      <c r="AV210" s="110"/>
      <c r="AW210" s="110"/>
      <c r="AX210" s="110"/>
      <c r="AY210" s="110"/>
      <c r="AZ210" s="110"/>
      <c r="BA210" s="110"/>
      <c r="BB210" s="110"/>
      <c r="BC210" s="110"/>
      <c r="BD210" s="110"/>
      <c r="BE210" s="110"/>
      <c r="BF210" s="114"/>
      <c r="BG210" s="114"/>
      <c r="BH210" s="114"/>
      <c r="BI210" s="114"/>
      <c r="BJ210" s="114"/>
      <c r="BK210" s="114"/>
      <c r="BL210" s="114"/>
      <c r="BM210" s="114"/>
      <c r="BN210" s="114"/>
      <c r="BO210" s="114"/>
    </row>
    <row r="211" ht="15.75" hidden="1" customHeight="1">
      <c r="A211" s="106" t="s">
        <v>1962</v>
      </c>
      <c r="B211" s="107" t="s">
        <v>1964</v>
      </c>
      <c r="C211" s="108" t="str">
        <f>VLOOKUP(A211,'Main Sheet'!A:AV,48,False)</f>
        <v>Yes</v>
      </c>
      <c r="D211" s="109" t="str">
        <f>VLOOKUP(A211,'Main Sheet'!A:BB,7,0)</f>
        <v>First</v>
      </c>
      <c r="E211" s="109" t="str">
        <f>VLOOKUP(A211,'Main Sheet'!A:BB,12,0)</f>
        <v>James Jolobe SS</v>
      </c>
      <c r="F211" s="109" t="str">
        <f>VLOOKUP(A211,'Main Sheet'!A:BB,17,0)</f>
        <v>Siphosihle</v>
      </c>
      <c r="G211" s="110" t="str">
        <f>VLOOKUP(A211,'Main Sheet'!A:BB,14,0)</f>
        <v>NMB</v>
      </c>
      <c r="H211" s="111" t="s">
        <v>9078</v>
      </c>
      <c r="I211" s="111" t="s">
        <v>9078</v>
      </c>
      <c r="J211" s="111"/>
      <c r="K211" s="111">
        <v>2.33420347E8</v>
      </c>
      <c r="L211" s="111">
        <v>32859.0</v>
      </c>
      <c r="M211" s="109" t="s">
        <v>9078</v>
      </c>
      <c r="N211" s="110"/>
      <c r="O211" s="111" t="s">
        <v>9078</v>
      </c>
      <c r="P211" s="111" t="s">
        <v>9078</v>
      </c>
      <c r="Q211" s="112"/>
      <c r="R211" s="111">
        <v>2.2604412E8</v>
      </c>
      <c r="S211" s="111">
        <v>72659.0</v>
      </c>
      <c r="T211" s="111" t="s">
        <v>9078</v>
      </c>
      <c r="U211" s="110"/>
      <c r="V211" s="109" t="s">
        <v>9078</v>
      </c>
      <c r="W211" s="109" t="s">
        <v>9078</v>
      </c>
      <c r="X211" s="110"/>
      <c r="Y211" s="109" t="s">
        <v>9391</v>
      </c>
      <c r="Z211" s="109"/>
      <c r="AA211" s="110"/>
      <c r="AB211" s="109" t="s">
        <v>9078</v>
      </c>
      <c r="AC211" s="109" t="s">
        <v>117</v>
      </c>
      <c r="AD211" s="109" t="s">
        <v>117</v>
      </c>
      <c r="AE211" s="110"/>
      <c r="AF211" s="109">
        <v>2.60326607E8</v>
      </c>
      <c r="AG211" s="109">
        <v>42678.0</v>
      </c>
      <c r="AH211" s="109" t="s">
        <v>251</v>
      </c>
      <c r="AI211" s="110"/>
      <c r="AJ211" s="110"/>
      <c r="AK211" s="110"/>
      <c r="AL211" s="110"/>
      <c r="AM211" s="110"/>
      <c r="AN211" s="110"/>
      <c r="AO211" s="110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4"/>
      <c r="BG211" s="114"/>
      <c r="BH211" s="114"/>
      <c r="BI211" s="114"/>
      <c r="BJ211" s="114"/>
      <c r="BK211" s="114"/>
      <c r="BL211" s="114"/>
      <c r="BM211" s="114"/>
      <c r="BN211" s="114"/>
      <c r="BO211" s="114"/>
    </row>
    <row r="212" ht="15.75" hidden="1" customHeight="1">
      <c r="A212" s="106" t="s">
        <v>1924</v>
      </c>
      <c r="B212" s="107" t="s">
        <v>1926</v>
      </c>
      <c r="C212" s="108" t="str">
        <f>VLOOKUP(A212,'Main Sheet'!A:AV,48,False)</f>
        <v>Yes</v>
      </c>
      <c r="D212" s="109" t="str">
        <f>VLOOKUP(A212,'Main Sheet'!A:BB,7,0)</f>
        <v>First</v>
      </c>
      <c r="E212" s="109" t="str">
        <f>VLOOKUP(A212,'Main Sheet'!A:BB,12,0)</f>
        <v>VM Kwinana</v>
      </c>
      <c r="F212" s="109" t="str">
        <f>VLOOKUP(A212,'Main Sheet'!A:BB,17,0)</f>
        <v>Sive</v>
      </c>
      <c r="G212" s="110" t="str">
        <f>VLOOKUP(A212,'Main Sheet'!A:BB,14,0)</f>
        <v>Rural</v>
      </c>
      <c r="H212" s="111" t="s">
        <v>117</v>
      </c>
      <c r="I212" s="111" t="s">
        <v>117</v>
      </c>
      <c r="J212" s="112"/>
      <c r="K212" s="111">
        <v>2.33426434E8</v>
      </c>
      <c r="L212" s="111">
        <v>24191.0</v>
      </c>
      <c r="M212" s="109" t="s">
        <v>9392</v>
      </c>
      <c r="N212" s="110"/>
      <c r="O212" s="111" t="s">
        <v>117</v>
      </c>
      <c r="P212" s="111" t="s">
        <v>117</v>
      </c>
      <c r="Q212" s="112"/>
      <c r="R212" s="111">
        <v>2.26101139E8</v>
      </c>
      <c r="S212" s="111">
        <v>36912.0</v>
      </c>
      <c r="T212" s="112"/>
      <c r="U212" s="110"/>
      <c r="V212" s="109" t="s">
        <v>117</v>
      </c>
      <c r="W212" s="109" t="s">
        <v>117</v>
      </c>
      <c r="X212" s="110"/>
      <c r="Y212" s="109" t="s">
        <v>9393</v>
      </c>
      <c r="Z212" s="110"/>
      <c r="AA212" s="110"/>
      <c r="AB212" s="109" t="s">
        <v>4408</v>
      </c>
      <c r="AC212" s="109" t="s">
        <v>117</v>
      </c>
      <c r="AD212" s="109" t="s">
        <v>117</v>
      </c>
      <c r="AE212" s="110"/>
      <c r="AF212" s="109">
        <v>2.60625299E8</v>
      </c>
      <c r="AG212" s="109">
        <v>23235.0</v>
      </c>
      <c r="AH212" s="109" t="s">
        <v>251</v>
      </c>
      <c r="AI212" s="110"/>
      <c r="AJ212" s="110"/>
      <c r="AK212" s="110"/>
      <c r="AL212" s="110"/>
      <c r="AM212" s="110"/>
      <c r="AN212" s="110"/>
      <c r="AO212" s="110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4"/>
      <c r="BG212" s="114"/>
      <c r="BH212" s="114"/>
      <c r="BI212" s="114"/>
      <c r="BJ212" s="114"/>
      <c r="BK212" s="114"/>
      <c r="BL212" s="114"/>
      <c r="BM212" s="114"/>
      <c r="BN212" s="114"/>
      <c r="BO212" s="114"/>
    </row>
    <row r="213" ht="15.75" hidden="1" customHeight="1">
      <c r="A213" s="106" t="s">
        <v>1976</v>
      </c>
      <c r="B213" s="107" t="s">
        <v>1979</v>
      </c>
      <c r="C213" s="108" t="str">
        <f>VLOOKUP(A213,'Main Sheet'!A:AV,48,False)</f>
        <v>Yes</v>
      </c>
      <c r="D213" s="109" t="str">
        <f>VLOOKUP(A213,'Main Sheet'!A:BB,7,0)</f>
        <v>First</v>
      </c>
      <c r="E213" s="109" t="str">
        <f>VLOOKUP(A213,'Main Sheet'!A:BB,12,0)</f>
        <v>Ndyebo SS</v>
      </c>
      <c r="F213" s="109" t="str">
        <f>VLOOKUP(A213,'Main Sheet'!A:BB,17,0)</f>
        <v>Siphosihle</v>
      </c>
      <c r="G213" s="110" t="str">
        <f>VLOOKUP(A213,'Main Sheet'!A:BB,14,0)</f>
        <v>NMB</v>
      </c>
      <c r="H213" s="111" t="s">
        <v>117</v>
      </c>
      <c r="I213" s="111" t="s">
        <v>117</v>
      </c>
      <c r="J213" s="112"/>
      <c r="K213" s="111">
        <v>2.33355952E8</v>
      </c>
      <c r="L213" s="111">
        <v>14831.0</v>
      </c>
      <c r="M213" s="109" t="s">
        <v>922</v>
      </c>
      <c r="N213" s="110"/>
      <c r="O213" s="111" t="s">
        <v>117</v>
      </c>
      <c r="P213" s="111" t="s">
        <v>117</v>
      </c>
      <c r="Q213" s="112"/>
      <c r="R213" s="111">
        <v>2.26057881E8</v>
      </c>
      <c r="S213" s="111">
        <v>63752.0</v>
      </c>
      <c r="T213" s="111" t="s">
        <v>9394</v>
      </c>
      <c r="U213" s="110"/>
      <c r="V213" s="109" t="s">
        <v>117</v>
      </c>
      <c r="W213" s="109" t="s">
        <v>117</v>
      </c>
      <c r="X213" s="110"/>
      <c r="Y213" s="109" t="s">
        <v>9395</v>
      </c>
      <c r="Z213" s="110"/>
      <c r="AA213" s="110"/>
      <c r="AB213" s="109" t="s">
        <v>404</v>
      </c>
      <c r="AC213" s="109" t="s">
        <v>117</v>
      </c>
      <c r="AD213" s="109" t="s">
        <v>117</v>
      </c>
      <c r="AE213" s="110"/>
      <c r="AF213" s="109">
        <v>2.6047656E8</v>
      </c>
      <c r="AG213" s="109">
        <v>42678.0</v>
      </c>
      <c r="AH213" s="109" t="s">
        <v>192</v>
      </c>
      <c r="AI213" s="110"/>
      <c r="AJ213" s="110"/>
      <c r="AK213" s="110"/>
      <c r="AL213" s="110"/>
      <c r="AM213" s="110"/>
      <c r="AN213" s="110"/>
      <c r="AO213" s="110"/>
      <c r="AP213" s="110"/>
      <c r="AQ213" s="110"/>
      <c r="AR213" s="110"/>
      <c r="AS213" s="110"/>
      <c r="AT213" s="110"/>
      <c r="AU213" s="110"/>
      <c r="AV213" s="110"/>
      <c r="AW213" s="110"/>
      <c r="AX213" s="110"/>
      <c r="AY213" s="110"/>
      <c r="AZ213" s="110"/>
      <c r="BA213" s="110"/>
      <c r="BB213" s="110"/>
      <c r="BC213" s="110"/>
      <c r="BD213" s="110"/>
      <c r="BE213" s="110"/>
      <c r="BF213" s="114"/>
      <c r="BG213" s="114"/>
      <c r="BH213" s="114"/>
      <c r="BI213" s="114"/>
      <c r="BJ213" s="114"/>
      <c r="BK213" s="114"/>
      <c r="BL213" s="114"/>
      <c r="BM213" s="114"/>
      <c r="BN213" s="114"/>
      <c r="BO213" s="114"/>
    </row>
    <row r="214" ht="15.75" hidden="1" customHeight="1">
      <c r="A214" s="106" t="s">
        <v>1985</v>
      </c>
      <c r="B214" s="107" t="s">
        <v>1988</v>
      </c>
      <c r="C214" s="108" t="str">
        <f>VLOOKUP(A214,'Main Sheet'!A:AV,48,False)</f>
        <v>Yes</v>
      </c>
      <c r="D214" s="109" t="str">
        <f>VLOOKUP(A214,'Main Sheet'!A:BB,7,0)</f>
        <v>First</v>
      </c>
      <c r="E214" s="109" t="str">
        <f>VLOOKUP(A214,'Main Sheet'!A:BB,12,0)</f>
        <v>Vulumzi SS</v>
      </c>
      <c r="F214" s="109" t="str">
        <f>VLOOKUP(A214,'Main Sheet'!A:BB,17,0)</f>
        <v>Siphosihle</v>
      </c>
      <c r="G214" s="110" t="str">
        <f>VLOOKUP(A214,'Main Sheet'!A:BB,14,0)</f>
        <v>NMB</v>
      </c>
      <c r="H214" s="111" t="s">
        <v>9078</v>
      </c>
      <c r="I214" s="111" t="s">
        <v>9078</v>
      </c>
      <c r="J214" s="111"/>
      <c r="K214" s="111" t="s">
        <v>9078</v>
      </c>
      <c r="L214" s="111" t="s">
        <v>9078</v>
      </c>
      <c r="M214" s="109" t="s">
        <v>9078</v>
      </c>
      <c r="N214" s="110"/>
      <c r="O214" s="111" t="s">
        <v>117</v>
      </c>
      <c r="P214" s="111" t="s">
        <v>117</v>
      </c>
      <c r="Q214" s="112"/>
      <c r="R214" s="111">
        <v>2.26069162E8</v>
      </c>
      <c r="S214" s="111">
        <v>63752.0</v>
      </c>
      <c r="T214" s="111" t="s">
        <v>442</v>
      </c>
      <c r="U214" s="110"/>
      <c r="V214" s="109" t="s">
        <v>117</v>
      </c>
      <c r="W214" s="109" t="s">
        <v>117</v>
      </c>
      <c r="X214" s="110"/>
      <c r="Y214" s="109" t="s">
        <v>9396</v>
      </c>
      <c r="Z214" s="110"/>
      <c r="AA214" s="110"/>
      <c r="AB214" s="109" t="s">
        <v>9397</v>
      </c>
      <c r="AC214" s="109" t="s">
        <v>117</v>
      </c>
      <c r="AD214" s="109" t="s">
        <v>117</v>
      </c>
      <c r="AE214" s="110"/>
      <c r="AF214" s="109">
        <v>2.60361232E8</v>
      </c>
      <c r="AG214" s="109">
        <v>42678.0</v>
      </c>
      <c r="AH214" s="109" t="s">
        <v>3078</v>
      </c>
      <c r="AI214" s="110"/>
      <c r="AJ214" s="110"/>
      <c r="AK214" s="110"/>
      <c r="AL214" s="110"/>
      <c r="AM214" s="110"/>
      <c r="AN214" s="110"/>
      <c r="AO214" s="110"/>
      <c r="AP214" s="110"/>
      <c r="AQ214" s="110"/>
      <c r="AR214" s="110"/>
      <c r="AS214" s="110"/>
      <c r="AT214" s="110"/>
      <c r="AU214" s="110"/>
      <c r="AV214" s="110"/>
      <c r="AW214" s="110"/>
      <c r="AX214" s="110"/>
      <c r="AY214" s="110"/>
      <c r="AZ214" s="110"/>
      <c r="BA214" s="110"/>
      <c r="BB214" s="110"/>
      <c r="BC214" s="110"/>
      <c r="BD214" s="110"/>
      <c r="BE214" s="110"/>
      <c r="BF214" s="114"/>
      <c r="BG214" s="114"/>
      <c r="BH214" s="114"/>
      <c r="BI214" s="114"/>
      <c r="BJ214" s="114"/>
      <c r="BK214" s="114"/>
      <c r="BL214" s="114"/>
      <c r="BM214" s="114"/>
      <c r="BN214" s="114"/>
      <c r="BO214" s="114"/>
    </row>
    <row r="215" ht="15.75" hidden="1" customHeight="1">
      <c r="A215" s="106" t="s">
        <v>1996</v>
      </c>
      <c r="B215" s="107" t="s">
        <v>1998</v>
      </c>
      <c r="C215" s="108" t="str">
        <f>VLOOKUP(A215,'Main Sheet'!A:AV,48,False)</f>
        <v>Yes</v>
      </c>
      <c r="D215" s="109" t="str">
        <f>VLOOKUP(A215,'Main Sheet'!A:BB,7,0)</f>
        <v>First</v>
      </c>
      <c r="E215" s="109" t="str">
        <f>VLOOKUP(A215,'Main Sheet'!A:BB,12,0)</f>
        <v>Soqhayisa SS</v>
      </c>
      <c r="F215" s="109" t="str">
        <f>VLOOKUP(A215,'Main Sheet'!A:BB,17,0)</f>
        <v>Siphosihle</v>
      </c>
      <c r="G215" s="110" t="str">
        <f>VLOOKUP(A215,'Main Sheet'!A:BB,14,0)</f>
        <v>NMB</v>
      </c>
      <c r="H215" s="111" t="s">
        <v>117</v>
      </c>
      <c r="I215" s="111" t="s">
        <v>117</v>
      </c>
      <c r="J215" s="112"/>
      <c r="K215" s="111">
        <v>2.33394486E8</v>
      </c>
      <c r="L215" s="111">
        <v>26798.0</v>
      </c>
      <c r="M215" s="109" t="s">
        <v>124</v>
      </c>
      <c r="N215" s="110"/>
      <c r="O215" s="111" t="s">
        <v>117</v>
      </c>
      <c r="P215" s="111" t="s">
        <v>117</v>
      </c>
      <c r="Q215" s="112"/>
      <c r="R215" s="111">
        <v>2.26057611E8</v>
      </c>
      <c r="S215" s="111">
        <v>63752.0</v>
      </c>
      <c r="T215" s="111" t="s">
        <v>9398</v>
      </c>
      <c r="U215" s="110"/>
      <c r="V215" s="109" t="s">
        <v>117</v>
      </c>
      <c r="W215" s="109" t="s">
        <v>117</v>
      </c>
      <c r="X215" s="110"/>
      <c r="Y215" s="109" t="s">
        <v>9399</v>
      </c>
      <c r="Z215" s="110"/>
      <c r="AA215" s="110"/>
      <c r="AB215" s="109" t="s">
        <v>124</v>
      </c>
      <c r="AC215" s="109" t="s">
        <v>117</v>
      </c>
      <c r="AD215" s="109" t="s">
        <v>117</v>
      </c>
      <c r="AE215" s="110"/>
      <c r="AF215" s="109">
        <v>2.60482501E8</v>
      </c>
      <c r="AG215" s="109">
        <v>42678.0</v>
      </c>
      <c r="AH215" s="109" t="s">
        <v>404</v>
      </c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110"/>
      <c r="AW215" s="110"/>
      <c r="AX215" s="110"/>
      <c r="AY215" s="110"/>
      <c r="AZ215" s="110"/>
      <c r="BA215" s="110"/>
      <c r="BB215" s="110"/>
      <c r="BC215" s="110"/>
      <c r="BD215" s="110"/>
      <c r="BE215" s="110"/>
      <c r="BF215" s="114"/>
      <c r="BG215" s="114"/>
      <c r="BH215" s="114"/>
      <c r="BI215" s="114"/>
      <c r="BJ215" s="114"/>
      <c r="BK215" s="114"/>
      <c r="BL215" s="114"/>
      <c r="BM215" s="114"/>
      <c r="BN215" s="114"/>
      <c r="BO215" s="114"/>
    </row>
    <row r="216" ht="15.75" hidden="1" customHeight="1">
      <c r="A216" s="106" t="s">
        <v>2003</v>
      </c>
      <c r="B216" s="107" t="s">
        <v>2006</v>
      </c>
      <c r="C216" s="108" t="str">
        <f>VLOOKUP(A216,'Main Sheet'!A:AV,48,False)</f>
        <v>Yes</v>
      </c>
      <c r="D216" s="109" t="str">
        <f>VLOOKUP(A216,'Main Sheet'!A:BB,7,0)</f>
        <v>First</v>
      </c>
      <c r="E216" s="109" t="str">
        <f>VLOOKUP(A216,'Main Sheet'!A:BB,12,0)</f>
        <v>Alexander Road HS</v>
      </c>
      <c r="F216" s="116" t="str">
        <f>VLOOKUP(A216,'Main Sheet'!A:BB,17,0)</f>
        <v>Chulumanco</v>
      </c>
      <c r="G216" s="110" t="str">
        <f>VLOOKUP(A216,'Main Sheet'!A:BB,14,0)</f>
        <v>NMB</v>
      </c>
      <c r="H216" s="111" t="s">
        <v>121</v>
      </c>
      <c r="I216" s="111"/>
      <c r="J216" s="111" t="s">
        <v>9070</v>
      </c>
      <c r="K216" s="112"/>
      <c r="L216" s="112"/>
      <c r="M216" s="110"/>
      <c r="N216" s="110"/>
      <c r="O216" s="111" t="s">
        <v>121</v>
      </c>
      <c r="P216" s="111"/>
      <c r="Q216" s="111" t="s">
        <v>9070</v>
      </c>
      <c r="R216" s="112"/>
      <c r="S216" s="112"/>
      <c r="T216" s="112"/>
      <c r="U216" s="110"/>
      <c r="V216" s="109" t="s">
        <v>121</v>
      </c>
      <c r="W216" s="109"/>
      <c r="X216" s="109" t="s">
        <v>9070</v>
      </c>
      <c r="Y216" s="110"/>
      <c r="Z216" s="110"/>
      <c r="AA216" s="110"/>
      <c r="AB216" s="110"/>
      <c r="AC216" s="109" t="s">
        <v>121</v>
      </c>
      <c r="AD216" s="109"/>
      <c r="AE216" s="109" t="s">
        <v>9070</v>
      </c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10"/>
      <c r="BA216" s="110"/>
      <c r="BB216" s="110"/>
      <c r="BC216" s="110"/>
      <c r="BD216" s="110"/>
      <c r="BE216" s="110"/>
      <c r="BF216" s="114"/>
      <c r="BG216" s="114"/>
      <c r="BH216" s="114"/>
      <c r="BI216" s="114"/>
      <c r="BJ216" s="114"/>
      <c r="BK216" s="114"/>
      <c r="BL216" s="114"/>
      <c r="BM216" s="114"/>
      <c r="BN216" s="114"/>
      <c r="BO216" s="114"/>
    </row>
    <row r="217" ht="15.75" hidden="1" customHeight="1">
      <c r="A217" s="106" t="s">
        <v>3590</v>
      </c>
      <c r="B217" s="107" t="s">
        <v>3593</v>
      </c>
      <c r="C217" s="108" t="str">
        <f>VLOOKUP(A217,'Main Sheet'!A:AV,48,False)</f>
        <v>Yes</v>
      </c>
      <c r="D217" s="109" t="str">
        <f>VLOOKUP(A217,'Main Sheet'!A:BB,7,0)</f>
        <v>First</v>
      </c>
      <c r="E217" s="109" t="str">
        <f>VLOOKUP(A217,'Main Sheet'!A:BB,12,0)</f>
        <v>Khwezi Lomso CS</v>
      </c>
      <c r="F217" s="116" t="str">
        <f>VLOOKUP(A217,'Main Sheet'!A:BB,17,0)</f>
        <v>Chulumanco</v>
      </c>
      <c r="G217" s="110" t="str">
        <f>VLOOKUP(A217,'Main Sheet'!A:BB,14,0)</f>
        <v>NMB</v>
      </c>
      <c r="H217" s="111" t="s">
        <v>9078</v>
      </c>
      <c r="I217" s="111" t="s">
        <v>9078</v>
      </c>
      <c r="J217" s="112"/>
      <c r="K217" s="111">
        <v>2.33054405E8</v>
      </c>
      <c r="L217" s="111">
        <v>45458.0</v>
      </c>
      <c r="M217" s="109" t="s">
        <v>9400</v>
      </c>
      <c r="N217" s="110"/>
      <c r="O217" s="111" t="s">
        <v>9078</v>
      </c>
      <c r="P217" s="111" t="s">
        <v>9078</v>
      </c>
      <c r="Q217" s="112"/>
      <c r="R217" s="112"/>
      <c r="S217" s="112"/>
      <c r="T217" s="112"/>
      <c r="U217" s="110"/>
      <c r="V217" s="109" t="s">
        <v>117</v>
      </c>
      <c r="W217" s="109" t="s">
        <v>117</v>
      </c>
      <c r="X217" s="110"/>
      <c r="Y217" s="109" t="s">
        <v>9401</v>
      </c>
      <c r="Z217" s="110"/>
      <c r="AA217" s="110"/>
      <c r="AB217" s="109" t="s">
        <v>9402</v>
      </c>
      <c r="AC217" s="109" t="s">
        <v>117</v>
      </c>
      <c r="AD217" s="109" t="s">
        <v>117</v>
      </c>
      <c r="AE217" s="110"/>
      <c r="AF217" s="109">
        <v>2.6053876E8</v>
      </c>
      <c r="AG217" s="109">
        <v>23235.0</v>
      </c>
      <c r="AH217" s="109" t="s">
        <v>1094</v>
      </c>
      <c r="AI217" s="110"/>
      <c r="AJ217" s="110"/>
      <c r="AK217" s="110"/>
      <c r="AL217" s="110"/>
      <c r="AM217" s="110"/>
      <c r="AN217" s="110"/>
      <c r="AO217" s="110"/>
      <c r="AP217" s="110"/>
      <c r="AQ217" s="110"/>
      <c r="AR217" s="110"/>
      <c r="AS217" s="110"/>
      <c r="AT217" s="110"/>
      <c r="AU217" s="110"/>
      <c r="AV217" s="110"/>
      <c r="AW217" s="110"/>
      <c r="AX217" s="110"/>
      <c r="AY217" s="110"/>
      <c r="AZ217" s="110"/>
      <c r="BA217" s="110"/>
      <c r="BB217" s="110"/>
      <c r="BC217" s="110"/>
      <c r="BD217" s="110"/>
      <c r="BE217" s="110"/>
      <c r="BF217" s="114"/>
      <c r="BG217" s="114"/>
      <c r="BH217" s="114"/>
      <c r="BI217" s="114"/>
      <c r="BJ217" s="114"/>
      <c r="BK217" s="114"/>
      <c r="BL217" s="114"/>
      <c r="BM217" s="114"/>
      <c r="BN217" s="114"/>
      <c r="BO217" s="114"/>
    </row>
    <row r="218" ht="15.75" hidden="1" customHeight="1">
      <c r="A218" s="106" t="s">
        <v>2020</v>
      </c>
      <c r="B218" s="107" t="s">
        <v>2023</v>
      </c>
      <c r="C218" s="108" t="str">
        <f>VLOOKUP(A218,'Main Sheet'!A:AV,48,False)</f>
        <v>Yes</v>
      </c>
      <c r="D218" s="109" t="str">
        <f>VLOOKUP(A218,'Main Sheet'!A:BB,7,0)</f>
        <v>First</v>
      </c>
      <c r="E218" s="109" t="str">
        <f>VLOOKUP(A218,'Main Sheet'!A:BB,12,0)</f>
        <v>Motherwell HS</v>
      </c>
      <c r="F218" s="109" t="str">
        <f>VLOOKUP(A218,'Main Sheet'!A:BB,17,0)</f>
        <v>Sive</v>
      </c>
      <c r="G218" s="110" t="str">
        <f>VLOOKUP(A218,'Main Sheet'!A:BB,14,0)</f>
        <v>NMB</v>
      </c>
      <c r="H218" s="111" t="s">
        <v>117</v>
      </c>
      <c r="I218" s="111" t="s">
        <v>117</v>
      </c>
      <c r="J218" s="112"/>
      <c r="K218" s="111">
        <v>2.33384146E8</v>
      </c>
      <c r="L218" s="111">
        <v>85658.0</v>
      </c>
      <c r="M218" s="109" t="s">
        <v>9403</v>
      </c>
      <c r="N218" s="110"/>
      <c r="O218" s="111" t="s">
        <v>121</v>
      </c>
      <c r="P218" s="111" t="s">
        <v>121</v>
      </c>
      <c r="Q218" s="111" t="s">
        <v>9070</v>
      </c>
      <c r="R218" s="111" t="s">
        <v>9071</v>
      </c>
      <c r="S218" s="111" t="s">
        <v>9071</v>
      </c>
      <c r="T218" s="111" t="s">
        <v>9071</v>
      </c>
      <c r="U218" s="110"/>
      <c r="V218" s="109" t="s">
        <v>117</v>
      </c>
      <c r="W218" s="109" t="s">
        <v>117</v>
      </c>
      <c r="X218" s="110"/>
      <c r="Y218" s="109" t="s">
        <v>9404</v>
      </c>
      <c r="Z218" s="110"/>
      <c r="AA218" s="110"/>
      <c r="AB218" s="110"/>
      <c r="AC218" s="109" t="s">
        <v>117</v>
      </c>
      <c r="AD218" s="109" t="s">
        <v>117</v>
      </c>
      <c r="AE218" s="110"/>
      <c r="AF218" s="109">
        <v>2.60452564E8</v>
      </c>
      <c r="AG218" s="109">
        <v>36912.0</v>
      </c>
      <c r="AH218" s="109" t="s">
        <v>3077</v>
      </c>
      <c r="AI218" s="110"/>
      <c r="AJ218" s="109" t="s">
        <v>117</v>
      </c>
      <c r="AK218" s="109"/>
      <c r="AL218" s="110"/>
      <c r="AM218" s="109">
        <v>2.60265551E8</v>
      </c>
      <c r="AN218" s="109">
        <v>87421.0</v>
      </c>
      <c r="AO218" s="109" t="s">
        <v>9405</v>
      </c>
      <c r="AP218" s="110"/>
      <c r="AQ218" s="110"/>
      <c r="AR218" s="110"/>
      <c r="AS218" s="110"/>
      <c r="AT218" s="110"/>
      <c r="AU218" s="110"/>
      <c r="AV218" s="110"/>
      <c r="AW218" s="110"/>
      <c r="AX218" s="110"/>
      <c r="AY218" s="110"/>
      <c r="AZ218" s="110"/>
      <c r="BA218" s="110"/>
      <c r="BB218" s="110"/>
      <c r="BC218" s="110"/>
      <c r="BD218" s="110"/>
      <c r="BE218" s="110"/>
      <c r="BF218" s="114"/>
      <c r="BG218" s="114"/>
      <c r="BH218" s="114"/>
      <c r="BI218" s="114"/>
      <c r="BJ218" s="114"/>
      <c r="BK218" s="114"/>
      <c r="BL218" s="114"/>
      <c r="BM218" s="114"/>
      <c r="BN218" s="114"/>
      <c r="BO218" s="114"/>
    </row>
    <row r="219" ht="15.75" hidden="1" customHeight="1">
      <c r="A219" s="106" t="s">
        <v>2030</v>
      </c>
      <c r="B219" s="107" t="s">
        <v>2033</v>
      </c>
      <c r="C219" s="108" t="str">
        <f>VLOOKUP(A219,'Main Sheet'!A:AV,48,False)</f>
        <v>Yes</v>
      </c>
      <c r="D219" s="109" t="str">
        <f>VLOOKUP(A219,'Main Sheet'!A:BB,7,0)</f>
        <v>First</v>
      </c>
      <c r="E219" s="109" t="str">
        <f>VLOOKUP(A219,'Main Sheet'!A:BB,12,0)</f>
        <v>VM Kwinana</v>
      </c>
      <c r="F219" s="109" t="str">
        <f>VLOOKUP(A219,'Main Sheet'!A:BB,17,0)</f>
        <v>Sive</v>
      </c>
      <c r="G219" s="110" t="str">
        <f>VLOOKUP(A219,'Main Sheet'!A:BB,14,0)</f>
        <v>Rural</v>
      </c>
      <c r="H219" s="111" t="s">
        <v>117</v>
      </c>
      <c r="I219" s="111" t="s">
        <v>117</v>
      </c>
      <c r="J219" s="112"/>
      <c r="K219" s="111">
        <v>2.33426361E8</v>
      </c>
      <c r="L219" s="111">
        <v>29809.0</v>
      </c>
      <c r="M219" s="109" t="s">
        <v>9406</v>
      </c>
      <c r="N219" s="110"/>
      <c r="O219" s="111" t="s">
        <v>117</v>
      </c>
      <c r="P219" s="111" t="s">
        <v>117</v>
      </c>
      <c r="Q219" s="112"/>
      <c r="R219" s="111">
        <v>2.26101155E8</v>
      </c>
      <c r="S219" s="111">
        <v>36912.0</v>
      </c>
      <c r="T219" s="112"/>
      <c r="U219" s="110"/>
      <c r="V219" s="109" t="s">
        <v>117</v>
      </c>
      <c r="W219" s="109" t="s">
        <v>117</v>
      </c>
      <c r="X219" s="110"/>
      <c r="Y219" s="109" t="s">
        <v>9407</v>
      </c>
      <c r="Z219" s="110"/>
      <c r="AA219" s="110"/>
      <c r="AB219" s="109" t="s">
        <v>9301</v>
      </c>
      <c r="AC219" s="109" t="s">
        <v>117</v>
      </c>
      <c r="AD219" s="109" t="s">
        <v>117</v>
      </c>
      <c r="AE219" s="110"/>
      <c r="AF219" s="109">
        <v>2.60623822E8</v>
      </c>
      <c r="AG219" s="109">
        <v>23235.0</v>
      </c>
      <c r="AH219" s="109" t="s">
        <v>421</v>
      </c>
      <c r="AI219" s="110"/>
      <c r="AJ219" s="110"/>
      <c r="AK219" s="110"/>
      <c r="AL219" s="110"/>
      <c r="AM219" s="110"/>
      <c r="AN219" s="110"/>
      <c r="AO219" s="110"/>
      <c r="AP219" s="110"/>
      <c r="AQ219" s="110"/>
      <c r="AR219" s="110"/>
      <c r="AS219" s="110"/>
      <c r="AT219" s="110"/>
      <c r="AU219" s="110"/>
      <c r="AV219" s="110"/>
      <c r="AW219" s="110"/>
      <c r="AX219" s="110"/>
      <c r="AY219" s="110"/>
      <c r="AZ219" s="110"/>
      <c r="BA219" s="110"/>
      <c r="BB219" s="110"/>
      <c r="BC219" s="110"/>
      <c r="BD219" s="110"/>
      <c r="BE219" s="110"/>
      <c r="BF219" s="114"/>
      <c r="BG219" s="114"/>
      <c r="BH219" s="114"/>
      <c r="BI219" s="114"/>
      <c r="BJ219" s="114"/>
      <c r="BK219" s="114"/>
      <c r="BL219" s="114"/>
      <c r="BM219" s="114"/>
      <c r="BN219" s="114"/>
      <c r="BO219" s="114"/>
    </row>
    <row r="220" ht="15.75" hidden="1" customHeight="1">
      <c r="A220" s="106" t="s">
        <v>2038</v>
      </c>
      <c r="B220" s="107" t="s">
        <v>2041</v>
      </c>
      <c r="C220" s="108" t="str">
        <f>VLOOKUP(A220,'Main Sheet'!A:AV,48,False)</f>
        <v>Yes</v>
      </c>
      <c r="D220" s="109" t="str">
        <f>VLOOKUP(A220,'Main Sheet'!A:BB,7,0)</f>
        <v>First</v>
      </c>
      <c r="E220" s="109" t="str">
        <f>VLOOKUP(A220,'Main Sheet'!A:BB,12,0)</f>
        <v>Cillie HS</v>
      </c>
      <c r="F220" s="116" t="str">
        <f>VLOOKUP(A220,'Main Sheet'!A:BB,17,0)</f>
        <v>Chulumanco</v>
      </c>
      <c r="G220" s="110" t="str">
        <f>VLOOKUP(A220,'Main Sheet'!A:BB,14,0)</f>
        <v>NMB</v>
      </c>
      <c r="H220" s="111" t="s">
        <v>121</v>
      </c>
      <c r="I220" s="111"/>
      <c r="J220" s="111" t="s">
        <v>9070</v>
      </c>
      <c r="K220" s="112"/>
      <c r="L220" s="112"/>
      <c r="M220" s="110"/>
      <c r="N220" s="110"/>
      <c r="O220" s="111" t="s">
        <v>121</v>
      </c>
      <c r="P220" s="111"/>
      <c r="Q220" s="111" t="s">
        <v>9070</v>
      </c>
      <c r="R220" s="112"/>
      <c r="S220" s="112"/>
      <c r="T220" s="112"/>
      <c r="U220" s="110"/>
      <c r="V220" s="109" t="s">
        <v>121</v>
      </c>
      <c r="W220" s="109"/>
      <c r="X220" s="109" t="s">
        <v>9070</v>
      </c>
      <c r="Y220" s="110"/>
      <c r="Z220" s="110"/>
      <c r="AA220" s="110"/>
      <c r="AB220" s="110"/>
      <c r="AC220" s="109" t="s">
        <v>121</v>
      </c>
      <c r="AD220" s="109"/>
      <c r="AE220" s="109" t="s">
        <v>9070</v>
      </c>
      <c r="AF220" s="110"/>
      <c r="AG220" s="110"/>
      <c r="AH220" s="110"/>
      <c r="AI220" s="110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110"/>
      <c r="AT220" s="110"/>
      <c r="AU220" s="110"/>
      <c r="AV220" s="110"/>
      <c r="AW220" s="110"/>
      <c r="AX220" s="110"/>
      <c r="AY220" s="110"/>
      <c r="AZ220" s="110"/>
      <c r="BA220" s="110"/>
      <c r="BB220" s="110"/>
      <c r="BC220" s="110"/>
      <c r="BD220" s="110"/>
      <c r="BE220" s="110"/>
      <c r="BF220" s="114"/>
      <c r="BG220" s="114"/>
      <c r="BH220" s="114"/>
      <c r="BI220" s="114"/>
      <c r="BJ220" s="114"/>
      <c r="BK220" s="114"/>
      <c r="BL220" s="114"/>
      <c r="BM220" s="114"/>
      <c r="BN220" s="114"/>
      <c r="BO220" s="114"/>
    </row>
    <row r="221" ht="15.75" hidden="1" customHeight="1">
      <c r="A221" s="106" t="s">
        <v>2049</v>
      </c>
      <c r="B221" s="107" t="s">
        <v>2052</v>
      </c>
      <c r="C221" s="108" t="str">
        <f>VLOOKUP(A221,'Main Sheet'!A:AV,48,False)</f>
        <v>Yes</v>
      </c>
      <c r="D221" s="109" t="str">
        <f>VLOOKUP(A221,'Main Sheet'!A:BB,7,0)</f>
        <v>First</v>
      </c>
      <c r="E221" s="109" t="str">
        <f>VLOOKUP(A221,'Main Sheet'!A:BB,12,0)</f>
        <v>Soqhayisa SS</v>
      </c>
      <c r="F221" s="109" t="str">
        <f>VLOOKUP(A221,'Main Sheet'!A:BB,17,0)</f>
        <v>Siphosihle</v>
      </c>
      <c r="G221" s="110" t="str">
        <f>VLOOKUP(A221,'Main Sheet'!A:BB,14,0)</f>
        <v>NMB</v>
      </c>
      <c r="H221" s="111" t="s">
        <v>9078</v>
      </c>
      <c r="I221" s="111" t="s">
        <v>9078</v>
      </c>
      <c r="J221" s="111"/>
      <c r="K221" s="111">
        <v>2.33158774E8</v>
      </c>
      <c r="L221" s="111">
        <v>60159.0</v>
      </c>
      <c r="M221" s="109" t="s">
        <v>9078</v>
      </c>
      <c r="N221" s="110"/>
      <c r="O221" s="111" t="s">
        <v>117</v>
      </c>
      <c r="P221" s="111" t="s">
        <v>117</v>
      </c>
      <c r="Q221" s="112"/>
      <c r="R221" s="111">
        <v>2.26025863E8</v>
      </c>
      <c r="S221" s="111">
        <v>63752.0</v>
      </c>
      <c r="T221" s="111" t="s">
        <v>251</v>
      </c>
      <c r="U221" s="110"/>
      <c r="V221" s="109" t="s">
        <v>117</v>
      </c>
      <c r="W221" s="109" t="s">
        <v>117</v>
      </c>
      <c r="X221" s="110"/>
      <c r="Y221" s="109" t="s">
        <v>9408</v>
      </c>
      <c r="Z221" s="110"/>
      <c r="AA221" s="110"/>
      <c r="AB221" s="109" t="s">
        <v>180</v>
      </c>
      <c r="AC221" s="109" t="s">
        <v>117</v>
      </c>
      <c r="AD221" s="109" t="s">
        <v>117</v>
      </c>
      <c r="AE221" s="110"/>
      <c r="AF221" s="109">
        <v>2.60533092E8</v>
      </c>
      <c r="AG221" s="109">
        <v>42678.0</v>
      </c>
      <c r="AH221" s="109" t="s">
        <v>251</v>
      </c>
      <c r="AI221" s="110"/>
      <c r="AJ221" s="110"/>
      <c r="AK221" s="110"/>
      <c r="AL221" s="110"/>
      <c r="AM221" s="110"/>
      <c r="AN221" s="110"/>
      <c r="AO221" s="110"/>
      <c r="AP221" s="110"/>
      <c r="AQ221" s="110"/>
      <c r="AR221" s="110"/>
      <c r="AS221" s="110"/>
      <c r="AT221" s="110"/>
      <c r="AU221" s="110"/>
      <c r="AV221" s="110"/>
      <c r="AW221" s="110"/>
      <c r="AX221" s="110"/>
      <c r="AY221" s="110"/>
      <c r="AZ221" s="110"/>
      <c r="BA221" s="110"/>
      <c r="BB221" s="110"/>
      <c r="BC221" s="110"/>
      <c r="BD221" s="110"/>
      <c r="BE221" s="110"/>
      <c r="BF221" s="114"/>
      <c r="BG221" s="114"/>
      <c r="BH221" s="114"/>
      <c r="BI221" s="114"/>
      <c r="BJ221" s="114"/>
      <c r="BK221" s="114"/>
      <c r="BL221" s="114"/>
      <c r="BM221" s="114"/>
      <c r="BN221" s="114"/>
      <c r="BO221" s="114"/>
    </row>
    <row r="222" ht="15.75" hidden="1" customHeight="1">
      <c r="A222" s="106" t="s">
        <v>2057</v>
      </c>
      <c r="B222" s="107" t="s">
        <v>2059</v>
      </c>
      <c r="C222" s="108" t="str">
        <f>VLOOKUP(A222,'Main Sheet'!A:AV,48,False)</f>
        <v>No</v>
      </c>
      <c r="D222" s="109" t="str">
        <f>VLOOKUP(A222,'Main Sheet'!A:BB,7,0)</f>
        <v>First</v>
      </c>
      <c r="E222" s="109" t="str">
        <f>VLOOKUP(A222,'Main Sheet'!A:BB,12,0)</f>
        <v>Moses Mabida HS</v>
      </c>
      <c r="F222" s="109" t="str">
        <f>VLOOKUP(A222,'Main Sheet'!A:BB,17,0)</f>
        <v>Sive</v>
      </c>
      <c r="G222" s="110" t="str">
        <f>VLOOKUP(A222,'Main Sheet'!A:BB,14,0)</f>
        <v>Rural</v>
      </c>
      <c r="H222" s="111"/>
      <c r="I222" s="111"/>
      <c r="J222" s="111"/>
      <c r="K222" s="112"/>
      <c r="L222" s="112"/>
      <c r="M222" s="110"/>
      <c r="N222" s="110"/>
      <c r="O222" s="111"/>
      <c r="P222" s="111"/>
      <c r="Q222" s="112"/>
      <c r="R222" s="111"/>
      <c r="S222" s="111"/>
      <c r="T222" s="111"/>
      <c r="U222" s="110"/>
      <c r="V222" s="109"/>
      <c r="W222" s="109"/>
      <c r="X222" s="109"/>
      <c r="Y222" s="110"/>
      <c r="Z222" s="110"/>
      <c r="AA222" s="110"/>
      <c r="AB222" s="110"/>
      <c r="AC222" s="109"/>
      <c r="AD222" s="109"/>
      <c r="AE222" s="109"/>
      <c r="AF222" s="110"/>
      <c r="AG222" s="110"/>
      <c r="AH222" s="110"/>
      <c r="AI222" s="110"/>
      <c r="AJ222" s="110"/>
      <c r="AK222" s="110"/>
      <c r="AL222" s="110"/>
      <c r="AM222" s="110"/>
      <c r="AN222" s="110"/>
      <c r="AO222" s="110"/>
      <c r="AP222" s="110"/>
      <c r="AQ222" s="110"/>
      <c r="AR222" s="110"/>
      <c r="AS222" s="110"/>
      <c r="AT222" s="110"/>
      <c r="AU222" s="110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4"/>
      <c r="BG222" s="114"/>
      <c r="BH222" s="114"/>
      <c r="BI222" s="114"/>
      <c r="BJ222" s="114"/>
      <c r="BK222" s="114"/>
      <c r="BL222" s="114"/>
      <c r="BM222" s="114"/>
      <c r="BN222" s="114"/>
      <c r="BO222" s="114"/>
    </row>
    <row r="223" ht="15.75" hidden="1" customHeight="1">
      <c r="A223" s="106" t="s">
        <v>2062</v>
      </c>
      <c r="B223" s="107" t="s">
        <v>2064</v>
      </c>
      <c r="C223" s="108" t="str">
        <f>VLOOKUP(A223,'Main Sheet'!A:AV,48,False)</f>
        <v>Yes</v>
      </c>
      <c r="D223" s="109" t="str">
        <f>VLOOKUP(A223,'Main Sheet'!A:BB,7,0)</f>
        <v>First</v>
      </c>
      <c r="E223" s="109" t="str">
        <f>VLOOKUP(A223,'Main Sheet'!A:BB,12,0)</f>
        <v>Vulumzi SS</v>
      </c>
      <c r="F223" s="109" t="str">
        <f>VLOOKUP(A223,'Main Sheet'!A:BB,17,0)</f>
        <v>Siphosihle</v>
      </c>
      <c r="G223" s="110" t="str">
        <f>VLOOKUP(A223,'Main Sheet'!A:BB,14,0)</f>
        <v>NMB</v>
      </c>
      <c r="H223" s="111" t="s">
        <v>117</v>
      </c>
      <c r="I223" s="111" t="s">
        <v>117</v>
      </c>
      <c r="J223" s="112"/>
      <c r="K223" s="111">
        <v>2.33367179E8</v>
      </c>
      <c r="L223" s="111">
        <v>96765.0</v>
      </c>
      <c r="M223" s="109" t="s">
        <v>262</v>
      </c>
      <c r="N223" s="110"/>
      <c r="O223" s="111" t="s">
        <v>117</v>
      </c>
      <c r="P223" s="111" t="s">
        <v>117</v>
      </c>
      <c r="Q223" s="112"/>
      <c r="R223" s="111">
        <v>2.2606956E8</v>
      </c>
      <c r="S223" s="111">
        <v>73241.0</v>
      </c>
      <c r="T223" s="111" t="s">
        <v>6534</v>
      </c>
      <c r="U223" s="110"/>
      <c r="V223" s="109" t="s">
        <v>117</v>
      </c>
      <c r="W223" s="109" t="s">
        <v>117</v>
      </c>
      <c r="X223" s="110"/>
      <c r="Y223" s="109" t="s">
        <v>9409</v>
      </c>
      <c r="Z223" s="110"/>
      <c r="AA223" s="110"/>
      <c r="AB223" s="109" t="s">
        <v>9410</v>
      </c>
      <c r="AC223" s="109" t="s">
        <v>117</v>
      </c>
      <c r="AD223" s="109" t="s">
        <v>117</v>
      </c>
      <c r="AE223" s="110"/>
      <c r="AF223" s="109">
        <v>2.60366609E8</v>
      </c>
      <c r="AG223" s="109">
        <v>42678.0</v>
      </c>
      <c r="AH223" s="109" t="s">
        <v>9099</v>
      </c>
      <c r="AI223" s="110"/>
      <c r="AJ223" s="110"/>
      <c r="AK223" s="110"/>
      <c r="AL223" s="110"/>
      <c r="AM223" s="110"/>
      <c r="AN223" s="110"/>
      <c r="AO223" s="110"/>
      <c r="AP223" s="110"/>
      <c r="AQ223" s="110"/>
      <c r="AR223" s="110"/>
      <c r="AS223" s="110"/>
      <c r="AT223" s="110"/>
      <c r="AU223" s="110"/>
      <c r="AV223" s="110"/>
      <c r="AW223" s="110"/>
      <c r="AX223" s="110"/>
      <c r="AY223" s="110"/>
      <c r="AZ223" s="110"/>
      <c r="BA223" s="110"/>
      <c r="BB223" s="110"/>
      <c r="BC223" s="110"/>
      <c r="BD223" s="110"/>
      <c r="BE223" s="110"/>
      <c r="BF223" s="114"/>
      <c r="BG223" s="114"/>
      <c r="BH223" s="114"/>
      <c r="BI223" s="114"/>
      <c r="BJ223" s="114"/>
      <c r="BK223" s="114"/>
      <c r="BL223" s="114"/>
      <c r="BM223" s="114"/>
      <c r="BN223" s="114"/>
      <c r="BO223" s="114"/>
    </row>
    <row r="224" ht="15.75" hidden="1" customHeight="1">
      <c r="A224" s="106" t="s">
        <v>2069</v>
      </c>
      <c r="B224" s="107" t="s">
        <v>2072</v>
      </c>
      <c r="C224" s="108" t="str">
        <f>VLOOKUP(A224,'Main Sheet'!A:AV,48,False)</f>
        <v>No</v>
      </c>
      <c r="D224" s="109" t="str">
        <f>VLOOKUP(A224,'Main Sheet'!A:BB,7,0)</f>
        <v>First</v>
      </c>
      <c r="E224" s="109" t="str">
        <f>VLOOKUP(A224,'Main Sheet'!A:BB,12,0)</f>
        <v>Ndzondelelo HS</v>
      </c>
      <c r="F224" s="116" t="str">
        <f>VLOOKUP(A224,'Main Sheet'!A:BB,17,0)</f>
        <v>Chulumanco</v>
      </c>
      <c r="G224" s="110" t="str">
        <f>VLOOKUP(A224,'Main Sheet'!A:BB,14,0)</f>
        <v>NMB</v>
      </c>
      <c r="H224" s="112"/>
      <c r="I224" s="112"/>
      <c r="J224" s="112"/>
      <c r="K224" s="112"/>
      <c r="L224" s="112"/>
      <c r="M224" s="110"/>
      <c r="N224" s="110"/>
      <c r="O224" s="133"/>
      <c r="P224" s="133"/>
      <c r="Q224" s="112"/>
      <c r="R224" s="112"/>
      <c r="S224" s="112"/>
      <c r="T224" s="112"/>
      <c r="U224" s="110"/>
      <c r="V224" s="110"/>
      <c r="W224" s="110"/>
      <c r="X224" s="110"/>
      <c r="Y224" s="110"/>
      <c r="Z224" s="110"/>
      <c r="AA224" s="110"/>
      <c r="AB224" s="110"/>
      <c r="AC224" s="110"/>
      <c r="AD224" s="110"/>
      <c r="AE224" s="110"/>
      <c r="AF224" s="110"/>
      <c r="AG224" s="110"/>
      <c r="AH224" s="110"/>
      <c r="AI224" s="110"/>
      <c r="AJ224" s="110"/>
      <c r="AK224" s="110"/>
      <c r="AL224" s="110"/>
      <c r="AM224" s="110"/>
      <c r="AN224" s="110"/>
      <c r="AO224" s="110"/>
      <c r="AP224" s="110"/>
      <c r="AQ224" s="110"/>
      <c r="AR224" s="110"/>
      <c r="AS224" s="110"/>
      <c r="AT224" s="110"/>
      <c r="AU224" s="110"/>
      <c r="AV224" s="110"/>
      <c r="AW224" s="110"/>
      <c r="AX224" s="110"/>
      <c r="AY224" s="110"/>
      <c r="AZ224" s="110"/>
      <c r="BA224" s="110"/>
      <c r="BB224" s="110"/>
      <c r="BC224" s="110"/>
      <c r="BD224" s="110"/>
      <c r="BE224" s="110"/>
      <c r="BF224" s="114"/>
      <c r="BG224" s="114"/>
      <c r="BH224" s="114"/>
      <c r="BI224" s="114"/>
      <c r="BJ224" s="114"/>
      <c r="BK224" s="114"/>
      <c r="BL224" s="114"/>
      <c r="BM224" s="114"/>
      <c r="BN224" s="114"/>
      <c r="BO224" s="114"/>
    </row>
    <row r="225" ht="15.75" hidden="1" customHeight="1">
      <c r="A225" s="152" t="s">
        <v>2075</v>
      </c>
      <c r="B225" s="153" t="s">
        <v>2078</v>
      </c>
      <c r="C225" s="108" t="str">
        <f>VLOOKUP(A225,'Main Sheet'!A:AV,48,False)</f>
        <v>Yes</v>
      </c>
      <c r="D225" s="154" t="str">
        <f>VLOOKUP(A225,'Main Sheet'!A:BB,7,0)</f>
        <v>First</v>
      </c>
      <c r="E225" s="154" t="str">
        <f>VLOOKUP(A225,'Main Sheet'!A:BB,12,0)</f>
        <v>St James SS</v>
      </c>
      <c r="F225" s="154" t="str">
        <f>VLOOKUP(A225,'Main Sheet'!A:BB,17,0)</f>
        <v>Sive</v>
      </c>
      <c r="G225" s="155" t="str">
        <f>VLOOKUP(A225,'Main Sheet'!A:BB,14,0)</f>
        <v>NMB</v>
      </c>
      <c r="H225" s="153"/>
      <c r="I225" s="153"/>
      <c r="J225" s="153" t="s">
        <v>9411</v>
      </c>
      <c r="K225" s="156"/>
      <c r="L225" s="156"/>
      <c r="M225" s="155"/>
      <c r="N225" s="155"/>
      <c r="O225" s="153"/>
      <c r="P225" s="153"/>
      <c r="Q225" s="153" t="s">
        <v>9411</v>
      </c>
      <c r="R225" s="156"/>
      <c r="S225" s="156"/>
      <c r="T225" s="156"/>
      <c r="U225" s="155"/>
      <c r="V225" s="154" t="s">
        <v>117</v>
      </c>
      <c r="W225" s="154"/>
      <c r="X225" s="155"/>
      <c r="Y225" s="154" t="s">
        <v>9412</v>
      </c>
      <c r="Z225" s="155"/>
      <c r="AA225" s="155"/>
      <c r="AB225" s="155"/>
      <c r="AC225" s="154"/>
      <c r="AD225" s="154"/>
      <c r="AE225" s="154" t="s">
        <v>9411</v>
      </c>
      <c r="AF225" s="155"/>
      <c r="AG225" s="155"/>
      <c r="AH225" s="155"/>
      <c r="AI225" s="155"/>
      <c r="AJ225" s="155"/>
      <c r="AK225" s="155"/>
      <c r="AL225" s="155"/>
      <c r="AM225" s="155"/>
      <c r="AN225" s="155"/>
      <c r="AO225" s="155"/>
      <c r="AP225" s="155"/>
      <c r="AQ225" s="155"/>
      <c r="AR225" s="155"/>
      <c r="AS225" s="155"/>
      <c r="AT225" s="155"/>
      <c r="AU225" s="155"/>
      <c r="AV225" s="155"/>
      <c r="AW225" s="155"/>
      <c r="AX225" s="155"/>
      <c r="AY225" s="155"/>
      <c r="AZ225" s="155"/>
      <c r="BA225" s="155"/>
      <c r="BB225" s="155"/>
      <c r="BC225" s="155"/>
      <c r="BD225" s="155"/>
      <c r="BE225" s="155"/>
      <c r="BF225" s="157"/>
      <c r="BG225" s="157"/>
      <c r="BH225" s="157"/>
      <c r="BI225" s="157"/>
      <c r="BJ225" s="157"/>
      <c r="BK225" s="157"/>
      <c r="BL225" s="157"/>
      <c r="BM225" s="157"/>
      <c r="BN225" s="157"/>
      <c r="BO225" s="157"/>
    </row>
    <row r="226" ht="15.75" hidden="1" customHeight="1">
      <c r="A226" s="106" t="s">
        <v>2086</v>
      </c>
      <c r="B226" s="107" t="s">
        <v>2089</v>
      </c>
      <c r="C226" s="108" t="str">
        <f>VLOOKUP(A226,'Main Sheet'!A:AV,48,False)</f>
        <v>Yes</v>
      </c>
      <c r="D226" s="109" t="str">
        <f>VLOOKUP(A226,'Main Sheet'!A:BB,7,0)</f>
        <v>First</v>
      </c>
      <c r="E226" s="109" t="str">
        <f>VLOOKUP(A226,'Main Sheet'!A:BB,12,0)</f>
        <v>Motherwell HS</v>
      </c>
      <c r="F226" s="109" t="str">
        <f>VLOOKUP(A226,'Main Sheet'!A:BB,17,0)</f>
        <v>Sive</v>
      </c>
      <c r="G226" s="110" t="str">
        <f>VLOOKUP(A226,'Main Sheet'!A:BB,14,0)</f>
        <v>NMB</v>
      </c>
      <c r="H226" s="111" t="s">
        <v>117</v>
      </c>
      <c r="I226" s="111" t="s">
        <v>117</v>
      </c>
      <c r="J226" s="112"/>
      <c r="K226" s="111">
        <v>2.33377557E8</v>
      </c>
      <c r="L226" s="111">
        <v>58017.0</v>
      </c>
      <c r="M226" s="109" t="s">
        <v>406</v>
      </c>
      <c r="N226" s="110"/>
      <c r="O226" s="111" t="s">
        <v>117</v>
      </c>
      <c r="P226" s="111" t="s">
        <v>117</v>
      </c>
      <c r="Q226" s="112"/>
      <c r="R226" s="111">
        <v>2.26057831E8</v>
      </c>
      <c r="S226" s="111">
        <v>48121.0</v>
      </c>
      <c r="T226" s="111" t="s">
        <v>406</v>
      </c>
      <c r="U226" s="110"/>
      <c r="V226" s="109" t="s">
        <v>117</v>
      </c>
      <c r="W226" s="109" t="s">
        <v>117</v>
      </c>
      <c r="X226" s="110"/>
      <c r="Y226" s="109" t="s">
        <v>9413</v>
      </c>
      <c r="Z226" s="110"/>
      <c r="AA226" s="110"/>
      <c r="AB226" s="110"/>
      <c r="AC226" s="109" t="s">
        <v>117</v>
      </c>
      <c r="AD226" s="109" t="s">
        <v>117</v>
      </c>
      <c r="AE226" s="110"/>
      <c r="AF226" s="109">
        <v>2.60465801E8</v>
      </c>
      <c r="AG226" s="109">
        <v>36912.0</v>
      </c>
      <c r="AH226" s="109" t="s">
        <v>406</v>
      </c>
      <c r="AI226" s="110"/>
      <c r="AJ226" s="110"/>
      <c r="AK226" s="110"/>
      <c r="AL226" s="110"/>
      <c r="AM226" s="110"/>
      <c r="AN226" s="110"/>
      <c r="AO226" s="110"/>
      <c r="AP226" s="110"/>
      <c r="AQ226" s="110"/>
      <c r="AR226" s="110"/>
      <c r="AS226" s="110"/>
      <c r="AT226" s="110"/>
      <c r="AU226" s="110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4"/>
      <c r="BG226" s="114"/>
      <c r="BH226" s="114"/>
      <c r="BI226" s="114"/>
      <c r="BJ226" s="114"/>
      <c r="BK226" s="114"/>
      <c r="BL226" s="114"/>
      <c r="BM226" s="114"/>
      <c r="BN226" s="114"/>
      <c r="BO226" s="114"/>
    </row>
    <row r="227" ht="15.75" hidden="1" customHeight="1">
      <c r="A227" s="106" t="s">
        <v>2097</v>
      </c>
      <c r="B227" s="107" t="s">
        <v>2100</v>
      </c>
      <c r="C227" s="108" t="str">
        <f>VLOOKUP(A227,'Main Sheet'!A:AV,48,False)</f>
        <v>Yes</v>
      </c>
      <c r="D227" s="109" t="str">
        <f>VLOOKUP(A227,'Main Sheet'!A:BB,7,0)</f>
        <v>First</v>
      </c>
      <c r="E227" s="109" t="str">
        <f>VLOOKUP(A227,'Main Sheet'!A:BB,12,0)</f>
        <v>Douglas Mpopa SS</v>
      </c>
      <c r="F227" s="109" t="str">
        <f>VLOOKUP(A227,'Main Sheet'!A:BB,17,0)</f>
        <v>Asemahle</v>
      </c>
      <c r="G227" s="110" t="str">
        <f>VLOOKUP(A227,'Main Sheet'!A:BB,14,0)</f>
        <v>NMB</v>
      </c>
      <c r="H227" s="111" t="s">
        <v>117</v>
      </c>
      <c r="I227" s="111" t="s">
        <v>117</v>
      </c>
      <c r="J227" s="112"/>
      <c r="K227" s="111">
        <v>2.33384537E8</v>
      </c>
      <c r="L227" s="111">
        <v>21269.0</v>
      </c>
      <c r="M227" s="109" t="s">
        <v>9414</v>
      </c>
      <c r="N227" s="110"/>
      <c r="O227" s="111" t="s">
        <v>117</v>
      </c>
      <c r="P227" s="111" t="s">
        <v>117</v>
      </c>
      <c r="Q227" s="112"/>
      <c r="R227" s="111">
        <v>2.26069129E8</v>
      </c>
      <c r="S227" s="111">
        <v>20251.0</v>
      </c>
      <c r="T227" s="111" t="s">
        <v>9145</v>
      </c>
      <c r="U227" s="110"/>
      <c r="V227" s="109" t="s">
        <v>117</v>
      </c>
      <c r="W227" s="109" t="s">
        <v>117</v>
      </c>
      <c r="X227" s="110"/>
      <c r="Y227" s="109" t="s">
        <v>9415</v>
      </c>
      <c r="Z227" s="110"/>
      <c r="AA227" s="109" t="s">
        <v>9275</v>
      </c>
      <c r="AB227" s="110"/>
      <c r="AC227" s="109" t="s">
        <v>117</v>
      </c>
      <c r="AD227" s="109" t="s">
        <v>117</v>
      </c>
      <c r="AE227" s="110"/>
      <c r="AF227" s="109">
        <v>2.60612685E8</v>
      </c>
      <c r="AG227" s="109">
        <v>24693.0</v>
      </c>
      <c r="AH227" s="109" t="s">
        <v>9144</v>
      </c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/>
      <c r="BE227" s="110"/>
      <c r="BF227" s="114"/>
      <c r="BG227" s="114"/>
      <c r="BH227" s="114"/>
      <c r="BI227" s="114"/>
      <c r="BJ227" s="114"/>
      <c r="BK227" s="114"/>
      <c r="BL227" s="114"/>
      <c r="BM227" s="114"/>
      <c r="BN227" s="114"/>
      <c r="BO227" s="114"/>
    </row>
    <row r="228" ht="15.75" hidden="1" customHeight="1">
      <c r="A228" s="106" t="s">
        <v>2106</v>
      </c>
      <c r="B228" s="107" t="s">
        <v>2109</v>
      </c>
      <c r="C228" s="108" t="str">
        <f>VLOOKUP(A228,'Main Sheet'!A:AV,48,False)</f>
        <v>Yes</v>
      </c>
      <c r="D228" s="109" t="str">
        <f>VLOOKUP(A228,'Main Sheet'!A:BB,7,0)</f>
        <v>First</v>
      </c>
      <c r="E228" s="109" t="str">
        <f>VLOOKUP(A228,'Main Sheet'!A:BB,12,0)</f>
        <v>Masibambane HS</v>
      </c>
      <c r="F228" s="109" t="str">
        <f>VLOOKUP(A228,'Main Sheet'!A:BB,17,0)</f>
        <v>Asemahle</v>
      </c>
      <c r="G228" s="110" t="str">
        <f>VLOOKUP(A228,'Main Sheet'!A:BB,14,0)</f>
        <v>NMB</v>
      </c>
      <c r="H228" s="111" t="s">
        <v>117</v>
      </c>
      <c r="I228" s="111" t="s">
        <v>117</v>
      </c>
      <c r="J228" s="112"/>
      <c r="K228" s="111">
        <v>2.3333315E8</v>
      </c>
      <c r="L228" s="111">
        <v>15346.0</v>
      </c>
      <c r="M228" s="109" t="s">
        <v>9147</v>
      </c>
      <c r="N228" s="110"/>
      <c r="O228" s="111" t="s">
        <v>117</v>
      </c>
      <c r="P228" s="111" t="s">
        <v>117</v>
      </c>
      <c r="Q228" s="112"/>
      <c r="R228" s="111">
        <v>2.26059699E8</v>
      </c>
      <c r="S228" s="111">
        <v>20251.0</v>
      </c>
      <c r="T228" s="111" t="s">
        <v>1900</v>
      </c>
      <c r="U228" s="110"/>
      <c r="V228" s="109" t="s">
        <v>121</v>
      </c>
      <c r="W228" s="109"/>
      <c r="X228" s="109" t="s">
        <v>9070</v>
      </c>
      <c r="Y228" s="110"/>
      <c r="Z228" s="110"/>
      <c r="AA228" s="110"/>
      <c r="AB228" s="110"/>
      <c r="AC228" s="109" t="s">
        <v>117</v>
      </c>
      <c r="AD228" s="109" t="s">
        <v>117</v>
      </c>
      <c r="AE228" s="110"/>
      <c r="AF228" s="109">
        <v>2.60528641E8</v>
      </c>
      <c r="AG228" s="109">
        <v>24693.0</v>
      </c>
      <c r="AH228" s="109" t="s">
        <v>9144</v>
      </c>
      <c r="AI228" s="110"/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110"/>
      <c r="AW228" s="110"/>
      <c r="AX228" s="110"/>
      <c r="AY228" s="110"/>
      <c r="AZ228" s="110"/>
      <c r="BA228" s="110"/>
      <c r="BB228" s="110"/>
      <c r="BC228" s="110"/>
      <c r="BD228" s="110"/>
      <c r="BE228" s="110"/>
      <c r="BF228" s="114"/>
      <c r="BG228" s="114"/>
      <c r="BH228" s="114"/>
      <c r="BI228" s="114"/>
      <c r="BJ228" s="114"/>
      <c r="BK228" s="114"/>
      <c r="BL228" s="114"/>
      <c r="BM228" s="114"/>
      <c r="BN228" s="114"/>
      <c r="BO228" s="114"/>
    </row>
    <row r="229" ht="15.75" hidden="1" customHeight="1">
      <c r="A229" s="106" t="s">
        <v>2115</v>
      </c>
      <c r="B229" s="107" t="s">
        <v>2118</v>
      </c>
      <c r="C229" s="108" t="str">
        <f>VLOOKUP(A229,'Main Sheet'!A:AV,48,False)</f>
        <v>Yes</v>
      </c>
      <c r="D229" s="109" t="str">
        <f>VLOOKUP(A229,'Main Sheet'!A:BB,7,0)</f>
        <v>First</v>
      </c>
      <c r="E229" s="109" t="str">
        <f>VLOOKUP(A229,'Main Sheet'!A:BB,12,0)</f>
        <v>KwaMagxaki HS</v>
      </c>
      <c r="F229" s="109" t="str">
        <f>VLOOKUP(A229,'Main Sheet'!A:BB,17,0)</f>
        <v>Asemahle</v>
      </c>
      <c r="G229" s="110" t="str">
        <f>VLOOKUP(A229,'Main Sheet'!A:BB,14,0)</f>
        <v>NMB</v>
      </c>
      <c r="H229" s="111" t="s">
        <v>117</v>
      </c>
      <c r="I229" s="111" t="s">
        <v>117</v>
      </c>
      <c r="J229" s="111"/>
      <c r="K229" s="111">
        <v>2.33616918E8</v>
      </c>
      <c r="L229" s="111">
        <v>84361.0</v>
      </c>
      <c r="M229" s="109" t="s">
        <v>9414</v>
      </c>
      <c r="N229" s="110"/>
      <c r="O229" s="111" t="s">
        <v>117</v>
      </c>
      <c r="P229" s="111" t="s">
        <v>117</v>
      </c>
      <c r="Q229" s="112"/>
      <c r="R229" s="111">
        <v>2.26057627E8</v>
      </c>
      <c r="S229" s="111">
        <v>20251.0</v>
      </c>
      <c r="T229" s="111" t="s">
        <v>9145</v>
      </c>
      <c r="U229" s="110"/>
      <c r="V229" s="109" t="s">
        <v>117</v>
      </c>
      <c r="W229" s="109" t="s">
        <v>117</v>
      </c>
      <c r="X229" s="110"/>
      <c r="Y229" s="109" t="s">
        <v>9416</v>
      </c>
      <c r="Z229" s="110"/>
      <c r="AA229" s="110"/>
      <c r="AB229" s="109" t="s">
        <v>2104</v>
      </c>
      <c r="AC229" s="109" t="s">
        <v>117</v>
      </c>
      <c r="AD229" s="109" t="s">
        <v>117</v>
      </c>
      <c r="AE229" s="110"/>
      <c r="AF229" s="109">
        <v>2.60437069E8</v>
      </c>
      <c r="AG229" s="109">
        <v>24693.0</v>
      </c>
      <c r="AH229" s="109" t="s">
        <v>9144</v>
      </c>
      <c r="AI229" s="110"/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110"/>
      <c r="AW229" s="110"/>
      <c r="AX229" s="110"/>
      <c r="AY229" s="110"/>
      <c r="AZ229" s="110"/>
      <c r="BA229" s="110"/>
      <c r="BB229" s="110"/>
      <c r="BC229" s="110"/>
      <c r="BD229" s="110"/>
      <c r="BE229" s="110"/>
      <c r="BF229" s="114"/>
      <c r="BG229" s="114"/>
      <c r="BH229" s="114"/>
      <c r="BI229" s="114"/>
      <c r="BJ229" s="114"/>
      <c r="BK229" s="114"/>
      <c r="BL229" s="114"/>
      <c r="BM229" s="114"/>
      <c r="BN229" s="114"/>
      <c r="BO229" s="114"/>
    </row>
    <row r="230" ht="15.75" hidden="1" customHeight="1">
      <c r="A230" s="106" t="s">
        <v>2121</v>
      </c>
      <c r="B230" s="107" t="s">
        <v>2124</v>
      </c>
      <c r="C230" s="108" t="str">
        <f>VLOOKUP(A230,'Main Sheet'!A:AV,48,False)</f>
        <v>Yes</v>
      </c>
      <c r="D230" s="109" t="str">
        <f>VLOOKUP(A230,'Main Sheet'!A:BB,7,0)</f>
        <v>First</v>
      </c>
      <c r="E230" s="109" t="str">
        <f>VLOOKUP(A230,'Main Sheet'!A:BB,12,0)</f>
        <v>Soqhayisa SS</v>
      </c>
      <c r="F230" s="109" t="str">
        <f>VLOOKUP(A230,'Main Sheet'!A:BB,17,0)</f>
        <v>Siphosihle</v>
      </c>
      <c r="G230" s="110" t="str">
        <f>VLOOKUP(A230,'Main Sheet'!A:BB,14,0)</f>
        <v>NMB</v>
      </c>
      <c r="H230" s="111" t="s">
        <v>9078</v>
      </c>
      <c r="I230" s="111" t="s">
        <v>9078</v>
      </c>
      <c r="J230" s="111"/>
      <c r="K230" s="111">
        <v>2.33374094E8</v>
      </c>
      <c r="L230" s="111">
        <v>70749.0</v>
      </c>
      <c r="M230" s="109" t="s">
        <v>9078</v>
      </c>
      <c r="N230" s="110"/>
      <c r="O230" s="111" t="s">
        <v>9078</v>
      </c>
      <c r="P230" s="111" t="s">
        <v>9078</v>
      </c>
      <c r="Q230" s="112"/>
      <c r="R230" s="111">
        <v>2.26007099E8</v>
      </c>
      <c r="S230" s="111">
        <v>31343.0</v>
      </c>
      <c r="T230" s="111" t="s">
        <v>9078</v>
      </c>
      <c r="U230" s="110"/>
      <c r="V230" s="109" t="s">
        <v>121</v>
      </c>
      <c r="W230" s="109" t="s">
        <v>121</v>
      </c>
      <c r="X230" s="109" t="s">
        <v>9070</v>
      </c>
      <c r="Y230" s="109" t="s">
        <v>9071</v>
      </c>
      <c r="Z230" s="110"/>
      <c r="AA230" s="110"/>
      <c r="AB230" s="109" t="s">
        <v>9071</v>
      </c>
      <c r="AC230" s="109" t="s">
        <v>117</v>
      </c>
      <c r="AD230" s="109" t="s">
        <v>117</v>
      </c>
      <c r="AE230" s="109"/>
      <c r="AF230" s="109">
        <v>2.60679585E8</v>
      </c>
      <c r="AG230" s="109">
        <v>42678.0</v>
      </c>
      <c r="AH230" s="109" t="s">
        <v>251</v>
      </c>
      <c r="AI230" s="110"/>
      <c r="AJ230" s="109" t="s">
        <v>117</v>
      </c>
      <c r="AK230" s="110"/>
      <c r="AL230" s="110"/>
      <c r="AM230" s="109">
        <v>2.60250821E8</v>
      </c>
      <c r="AN230" s="109">
        <v>16585.0</v>
      </c>
      <c r="AO230" s="109" t="s">
        <v>2138</v>
      </c>
      <c r="AP230" s="110"/>
      <c r="AQ230" s="110"/>
      <c r="AR230" s="110"/>
      <c r="AS230" s="110"/>
      <c r="AT230" s="110"/>
      <c r="AU230" s="110"/>
      <c r="AV230" s="110"/>
      <c r="AW230" s="110"/>
      <c r="AX230" s="110"/>
      <c r="AY230" s="110"/>
      <c r="AZ230" s="110"/>
      <c r="BA230" s="110"/>
      <c r="BB230" s="110"/>
      <c r="BC230" s="110"/>
      <c r="BD230" s="110"/>
      <c r="BE230" s="110"/>
      <c r="BF230" s="114"/>
      <c r="BG230" s="114"/>
      <c r="BH230" s="114"/>
      <c r="BI230" s="114"/>
      <c r="BJ230" s="114"/>
      <c r="BK230" s="114"/>
      <c r="BL230" s="114"/>
      <c r="BM230" s="114"/>
      <c r="BN230" s="114"/>
      <c r="BO230" s="114"/>
    </row>
    <row r="231" ht="15.75" hidden="1" customHeight="1">
      <c r="A231" s="106" t="s">
        <v>2130</v>
      </c>
      <c r="B231" s="107" t="s">
        <v>2133</v>
      </c>
      <c r="C231" s="108" t="str">
        <f>VLOOKUP(A231,'Main Sheet'!A:AV,48,False)</f>
        <v>Yes</v>
      </c>
      <c r="D231" s="109" t="str">
        <f>VLOOKUP(A231,'Main Sheet'!A:BB,7,0)</f>
        <v>First</v>
      </c>
      <c r="E231" s="109" t="str">
        <f>VLOOKUP(A231,'Main Sheet'!A:BB,12,0)</f>
        <v>KwaMagxaki HS</v>
      </c>
      <c r="F231" s="109" t="str">
        <f>VLOOKUP(A231,'Main Sheet'!A:BB,17,0)</f>
        <v>Asemahle</v>
      </c>
      <c r="G231" s="110" t="str">
        <f>VLOOKUP(A231,'Main Sheet'!A:BB,14,0)</f>
        <v>NMB</v>
      </c>
      <c r="H231" s="111" t="s">
        <v>117</v>
      </c>
      <c r="I231" s="111" t="s">
        <v>117</v>
      </c>
      <c r="J231" s="111"/>
      <c r="K231" s="111">
        <v>2.33511318E8</v>
      </c>
      <c r="L231" s="111">
        <v>86212.0</v>
      </c>
      <c r="M231" s="109" t="s">
        <v>9230</v>
      </c>
      <c r="N231" s="110"/>
      <c r="O231" s="111" t="s">
        <v>117</v>
      </c>
      <c r="P231" s="111" t="s">
        <v>117</v>
      </c>
      <c r="Q231" s="112"/>
      <c r="R231" s="111">
        <v>2.26058322E8</v>
      </c>
      <c r="S231" s="111">
        <v>20251.0</v>
      </c>
      <c r="T231" s="111" t="s">
        <v>9347</v>
      </c>
      <c r="U231" s="110"/>
      <c r="V231" s="109" t="s">
        <v>117</v>
      </c>
      <c r="W231" s="109" t="s">
        <v>117</v>
      </c>
      <c r="X231" s="110"/>
      <c r="Y231" s="109" t="s">
        <v>9417</v>
      </c>
      <c r="Z231" s="110"/>
      <c r="AA231" s="110"/>
      <c r="AB231" s="109" t="s">
        <v>9418</v>
      </c>
      <c r="AC231" s="109" t="s">
        <v>117</v>
      </c>
      <c r="AD231" s="109" t="s">
        <v>117</v>
      </c>
      <c r="AE231" s="110"/>
      <c r="AF231" s="109">
        <v>2.60240893E8</v>
      </c>
      <c r="AG231" s="109">
        <v>24693.0</v>
      </c>
      <c r="AH231" s="109" t="s">
        <v>9419</v>
      </c>
      <c r="AI231" s="110"/>
      <c r="AJ231" s="110"/>
      <c r="AK231" s="110"/>
      <c r="AL231" s="110"/>
      <c r="AM231" s="110"/>
      <c r="AN231" s="110"/>
      <c r="AO231" s="110"/>
      <c r="AP231" s="110"/>
      <c r="AQ231" s="110"/>
      <c r="AR231" s="110"/>
      <c r="AS231" s="110"/>
      <c r="AT231" s="110"/>
      <c r="AU231" s="110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4"/>
      <c r="BG231" s="114"/>
      <c r="BH231" s="114"/>
      <c r="BI231" s="114"/>
      <c r="BJ231" s="114"/>
      <c r="BK231" s="114"/>
      <c r="BL231" s="114"/>
      <c r="BM231" s="114"/>
      <c r="BN231" s="114"/>
      <c r="BO231" s="114"/>
    </row>
    <row r="232" ht="15.75" hidden="1" customHeight="1">
      <c r="A232" s="106" t="s">
        <v>2139</v>
      </c>
      <c r="B232" s="107" t="s">
        <v>2142</v>
      </c>
      <c r="C232" s="108" t="str">
        <f>VLOOKUP(A232,'Main Sheet'!A:AV,48,False)</f>
        <v>Yes</v>
      </c>
      <c r="D232" s="109" t="str">
        <f>VLOOKUP(A232,'Main Sheet'!A:BB,7,0)</f>
        <v>First</v>
      </c>
      <c r="E232" s="109" t="str">
        <f>VLOOKUP(A232,'Main Sheet'!A:BB,12,0)</f>
        <v>Alexander Road HS</v>
      </c>
      <c r="F232" s="116" t="str">
        <f>VLOOKUP(A232,'Main Sheet'!A:BB,17,0)</f>
        <v>Chulumanco</v>
      </c>
      <c r="G232" s="110" t="str">
        <f>VLOOKUP(A232,'Main Sheet'!A:BB,14,0)</f>
        <v>NMB</v>
      </c>
      <c r="H232" s="111" t="s">
        <v>121</v>
      </c>
      <c r="I232" s="111"/>
      <c r="J232" s="111" t="s">
        <v>9070</v>
      </c>
      <c r="K232" s="112"/>
      <c r="L232" s="112"/>
      <c r="M232" s="110"/>
      <c r="N232" s="110"/>
      <c r="O232" s="111" t="s">
        <v>121</v>
      </c>
      <c r="P232" s="111"/>
      <c r="Q232" s="111" t="s">
        <v>9070</v>
      </c>
      <c r="R232" s="112"/>
      <c r="S232" s="112"/>
      <c r="T232" s="112"/>
      <c r="U232" s="110"/>
      <c r="V232" s="109" t="s">
        <v>121</v>
      </c>
      <c r="W232" s="109"/>
      <c r="X232" s="109" t="s">
        <v>9070</v>
      </c>
      <c r="Y232" s="110"/>
      <c r="Z232" s="110"/>
      <c r="AA232" s="110"/>
      <c r="AB232" s="110"/>
      <c r="AC232" s="109" t="s">
        <v>121</v>
      </c>
      <c r="AD232" s="109"/>
      <c r="AE232" s="109" t="s">
        <v>9070</v>
      </c>
      <c r="AF232" s="110"/>
      <c r="AG232" s="110"/>
      <c r="AH232" s="110"/>
      <c r="AI232" s="110"/>
      <c r="AJ232" s="110"/>
      <c r="AK232" s="110"/>
      <c r="AL232" s="110"/>
      <c r="AM232" s="110"/>
      <c r="AN232" s="110"/>
      <c r="AO232" s="110"/>
      <c r="AP232" s="110"/>
      <c r="AQ232" s="110"/>
      <c r="AR232" s="110"/>
      <c r="AS232" s="110"/>
      <c r="AT232" s="110"/>
      <c r="AU232" s="110"/>
      <c r="AV232" s="110"/>
      <c r="AW232" s="110"/>
      <c r="AX232" s="110"/>
      <c r="AY232" s="110"/>
      <c r="AZ232" s="110"/>
      <c r="BA232" s="110"/>
      <c r="BB232" s="110"/>
      <c r="BC232" s="110"/>
      <c r="BD232" s="110"/>
      <c r="BE232" s="110"/>
      <c r="BF232" s="114"/>
      <c r="BG232" s="114"/>
      <c r="BH232" s="114"/>
      <c r="BI232" s="114"/>
      <c r="BJ232" s="114"/>
      <c r="BK232" s="114"/>
      <c r="BL232" s="114"/>
      <c r="BM232" s="114"/>
      <c r="BN232" s="114"/>
      <c r="BO232" s="114"/>
    </row>
    <row r="233" ht="15.75" hidden="1" customHeight="1">
      <c r="A233" s="106" t="s">
        <v>2149</v>
      </c>
      <c r="B233" s="107" t="s">
        <v>2152</v>
      </c>
      <c r="C233" s="108" t="str">
        <f>VLOOKUP(A233,'Main Sheet'!A:AV,48,False)</f>
        <v>Yes</v>
      </c>
      <c r="D233" s="109" t="str">
        <f>VLOOKUP(A233,'Main Sheet'!A:BB,7,0)</f>
        <v>First</v>
      </c>
      <c r="E233" s="109" t="str">
        <f>VLOOKUP(A233,'Main Sheet'!A:BB,12,0)</f>
        <v>Vulamazibuko HS</v>
      </c>
      <c r="F233" s="109" t="str">
        <f>VLOOKUP(A233,'Main Sheet'!A:BB,17,0)</f>
        <v>Asemahle</v>
      </c>
      <c r="G233" s="110" t="str">
        <f>VLOOKUP(A233,'Main Sheet'!A:BB,14,0)</f>
        <v>Rural</v>
      </c>
      <c r="H233" s="111" t="s">
        <v>117</v>
      </c>
      <c r="I233" s="111" t="s">
        <v>117</v>
      </c>
      <c r="J233" s="112"/>
      <c r="K233" s="111">
        <v>2.33373047E8</v>
      </c>
      <c r="L233" s="111">
        <v>49437.0</v>
      </c>
      <c r="M233" s="110"/>
      <c r="N233" s="110"/>
      <c r="O233" s="111" t="s">
        <v>117</v>
      </c>
      <c r="P233" s="111" t="s">
        <v>117</v>
      </c>
      <c r="Q233" s="112"/>
      <c r="R233" s="111">
        <v>2.2608947E8</v>
      </c>
      <c r="S233" s="111">
        <v>36912.0</v>
      </c>
      <c r="T233" s="112"/>
      <c r="U233" s="110"/>
      <c r="V233" s="109" t="s">
        <v>117</v>
      </c>
      <c r="W233" s="109" t="s">
        <v>117</v>
      </c>
      <c r="X233" s="110"/>
      <c r="Y233" s="109" t="s">
        <v>9420</v>
      </c>
      <c r="Z233" s="110"/>
      <c r="AA233" s="110"/>
      <c r="AB233" s="109" t="s">
        <v>9421</v>
      </c>
      <c r="AC233" s="109" t="s">
        <v>117</v>
      </c>
      <c r="AD233" s="109" t="s">
        <v>117</v>
      </c>
      <c r="AE233" s="110"/>
      <c r="AF233" s="109">
        <v>2.60678295E8</v>
      </c>
      <c r="AG233" s="109">
        <v>24693.0</v>
      </c>
      <c r="AH233" s="109" t="s">
        <v>9422</v>
      </c>
      <c r="AI233" s="110"/>
      <c r="AJ233" s="110"/>
      <c r="AK233" s="110"/>
      <c r="AL233" s="110"/>
      <c r="AM233" s="110"/>
      <c r="AN233" s="110"/>
      <c r="AO233" s="110"/>
      <c r="AP233" s="110"/>
      <c r="AQ233" s="110"/>
      <c r="AR233" s="110"/>
      <c r="AS233" s="110"/>
      <c r="AT233" s="110"/>
      <c r="AU233" s="110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4"/>
      <c r="BG233" s="114"/>
      <c r="BH233" s="114"/>
      <c r="BI233" s="114"/>
      <c r="BJ233" s="114"/>
      <c r="BK233" s="114"/>
      <c r="BL233" s="114"/>
      <c r="BM233" s="114"/>
      <c r="BN233" s="114"/>
      <c r="BO233" s="114"/>
    </row>
    <row r="234" ht="15.75" hidden="1" customHeight="1">
      <c r="A234" s="106" t="s">
        <v>2155</v>
      </c>
      <c r="B234" s="107" t="s">
        <v>2158</v>
      </c>
      <c r="C234" s="108" t="str">
        <f>VLOOKUP(A234,'Main Sheet'!A:AV,48,False)</f>
        <v>Yes</v>
      </c>
      <c r="D234" s="109" t="str">
        <f>VLOOKUP(A234,'Main Sheet'!A:BB,7,0)</f>
        <v>First</v>
      </c>
      <c r="E234" s="109" t="str">
        <f>VLOOKUP(A234,'Main Sheet'!A:BB,12,0)</f>
        <v>Ndzondelelo HS</v>
      </c>
      <c r="F234" s="116" t="str">
        <f>VLOOKUP(A234,'Main Sheet'!A:BB,17,0)</f>
        <v>Chulumanco</v>
      </c>
      <c r="G234" s="110" t="str">
        <f>VLOOKUP(A234,'Main Sheet'!A:BB,14,0)</f>
        <v>NMB</v>
      </c>
      <c r="H234" s="111" t="s">
        <v>9078</v>
      </c>
      <c r="I234" s="111" t="s">
        <v>9078</v>
      </c>
      <c r="J234" s="112"/>
      <c r="K234" s="111">
        <v>2.3346341E8</v>
      </c>
      <c r="L234" s="111">
        <v>50717.0</v>
      </c>
      <c r="M234" s="109" t="s">
        <v>9423</v>
      </c>
      <c r="N234" s="110"/>
      <c r="O234" s="111" t="s">
        <v>9078</v>
      </c>
      <c r="P234" s="111" t="s">
        <v>9078</v>
      </c>
      <c r="Q234" s="112"/>
      <c r="R234" s="112"/>
      <c r="S234" s="112"/>
      <c r="T234" s="112"/>
      <c r="U234" s="110"/>
      <c r="V234" s="109" t="s">
        <v>9078</v>
      </c>
      <c r="W234" s="109" t="s">
        <v>9078</v>
      </c>
      <c r="X234" s="110"/>
      <c r="Y234" s="109" t="s">
        <v>9424</v>
      </c>
      <c r="Z234" s="110"/>
      <c r="AA234" s="110"/>
      <c r="AB234" s="109" t="s">
        <v>192</v>
      </c>
      <c r="AC234" s="109" t="s">
        <v>117</v>
      </c>
      <c r="AD234" s="109" t="s">
        <v>117</v>
      </c>
      <c r="AE234" s="110"/>
      <c r="AF234" s="109">
        <v>2.60471844E8</v>
      </c>
      <c r="AG234" s="109">
        <v>23235.0</v>
      </c>
      <c r="AH234" s="109" t="s">
        <v>192</v>
      </c>
      <c r="AI234" s="110"/>
      <c r="AJ234" s="110"/>
      <c r="AK234" s="110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/>
      <c r="BF234" s="114"/>
      <c r="BG234" s="114"/>
      <c r="BH234" s="114"/>
      <c r="BI234" s="114"/>
      <c r="BJ234" s="114"/>
      <c r="BK234" s="114"/>
      <c r="BL234" s="114"/>
      <c r="BM234" s="114"/>
      <c r="BN234" s="114"/>
      <c r="BO234" s="114"/>
    </row>
    <row r="235" ht="15.75" hidden="1" customHeight="1">
      <c r="A235" s="106" t="s">
        <v>2161</v>
      </c>
      <c r="B235" s="107" t="s">
        <v>2163</v>
      </c>
      <c r="C235" s="108" t="str">
        <f>VLOOKUP(A235,'Main Sheet'!A:AV,48,False)</f>
        <v>Yes</v>
      </c>
      <c r="D235" s="109" t="str">
        <f>VLOOKUP(A235,'Main Sheet'!A:BB,7,0)</f>
        <v>First</v>
      </c>
      <c r="E235" s="109" t="str">
        <f>VLOOKUP(A235,'Main Sheet'!A:BB,12,0)</f>
        <v>Ndzondelelo HS</v>
      </c>
      <c r="F235" s="116" t="str">
        <f>VLOOKUP(A235,'Main Sheet'!A:BB,17,0)</f>
        <v>Chulumanco</v>
      </c>
      <c r="G235" s="110" t="str">
        <f>VLOOKUP(A235,'Main Sheet'!A:BB,14,0)</f>
        <v>NMB</v>
      </c>
      <c r="H235" s="111" t="s">
        <v>9078</v>
      </c>
      <c r="I235" s="111" t="s">
        <v>9078</v>
      </c>
      <c r="J235" s="112"/>
      <c r="K235" s="109">
        <v>2.33464522E8</v>
      </c>
      <c r="L235" s="109">
        <v>51731.0</v>
      </c>
      <c r="M235" s="109" t="s">
        <v>9425</v>
      </c>
      <c r="N235" s="110"/>
      <c r="O235" s="111" t="s">
        <v>117</v>
      </c>
      <c r="P235" s="111" t="s">
        <v>117</v>
      </c>
      <c r="Q235" s="112"/>
      <c r="R235" s="111">
        <v>2.26069104E8</v>
      </c>
      <c r="S235" s="111">
        <v>36912.0</v>
      </c>
      <c r="T235" s="112"/>
      <c r="U235" s="110"/>
      <c r="V235" s="109" t="s">
        <v>117</v>
      </c>
      <c r="W235" s="109" t="s">
        <v>117</v>
      </c>
      <c r="X235" s="110"/>
      <c r="Y235" s="109" t="s">
        <v>9426</v>
      </c>
      <c r="Z235" s="110"/>
      <c r="AA235" s="110"/>
      <c r="AB235" s="109" t="s">
        <v>421</v>
      </c>
      <c r="AC235" s="109" t="s">
        <v>117</v>
      </c>
      <c r="AD235" s="109" t="s">
        <v>117</v>
      </c>
      <c r="AE235" s="110"/>
      <c r="AF235" s="132">
        <v>2.60484229E8</v>
      </c>
      <c r="AG235" s="109">
        <v>23235.0</v>
      </c>
      <c r="AH235" s="109" t="s">
        <v>421</v>
      </c>
      <c r="AI235" s="110"/>
      <c r="AJ235" s="110"/>
      <c r="AK235" s="110"/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10"/>
      <c r="BA235" s="110"/>
      <c r="BB235" s="110"/>
      <c r="BC235" s="110"/>
      <c r="BD235" s="110"/>
      <c r="BE235" s="110"/>
      <c r="BF235" s="114"/>
      <c r="BG235" s="114"/>
      <c r="BH235" s="114"/>
      <c r="BI235" s="114"/>
      <c r="BJ235" s="114"/>
      <c r="BK235" s="114"/>
      <c r="BL235" s="114"/>
      <c r="BM235" s="114"/>
      <c r="BN235" s="114"/>
      <c r="BO235" s="114"/>
    </row>
    <row r="236" ht="15.75" hidden="1" customHeight="1">
      <c r="A236" s="106" t="s">
        <v>2166</v>
      </c>
      <c r="B236" s="107" t="s">
        <v>2168</v>
      </c>
      <c r="C236" s="108" t="str">
        <f>VLOOKUP(A236,'Main Sheet'!A:AV,48,False)</f>
        <v>Yes</v>
      </c>
      <c r="D236" s="109" t="str">
        <f>VLOOKUP(A236,'Main Sheet'!A:BB,7,0)</f>
        <v>First</v>
      </c>
      <c r="E236" s="109" t="str">
        <f>VLOOKUP(A236,'Main Sheet'!A:BB,12,0)</f>
        <v>Walmer HS</v>
      </c>
      <c r="F236" s="109" t="str">
        <f>VLOOKUP(A236,'Main Sheet'!A:BB,17,0)</f>
        <v>Sive</v>
      </c>
      <c r="G236" s="110" t="str">
        <f>VLOOKUP(A236,'Main Sheet'!A:BB,14,0)</f>
        <v>NMB</v>
      </c>
      <c r="H236" s="111" t="s">
        <v>9078</v>
      </c>
      <c r="I236" s="111" t="s">
        <v>9078</v>
      </c>
      <c r="J236" s="111"/>
      <c r="K236" s="111">
        <v>2.33333215E8</v>
      </c>
      <c r="L236" s="111">
        <v>65763.0</v>
      </c>
      <c r="M236" s="109" t="s">
        <v>9079</v>
      </c>
      <c r="N236" s="110"/>
      <c r="O236" s="111" t="s">
        <v>121</v>
      </c>
      <c r="P236" s="111" t="s">
        <v>121</v>
      </c>
      <c r="Q236" s="111" t="s">
        <v>9070</v>
      </c>
      <c r="R236" s="111" t="s">
        <v>9071</v>
      </c>
      <c r="S236" s="111" t="s">
        <v>9071</v>
      </c>
      <c r="T236" s="111" t="s">
        <v>9071</v>
      </c>
      <c r="U236" s="110"/>
      <c r="V236" s="109" t="s">
        <v>121</v>
      </c>
      <c r="W236" s="109" t="s">
        <v>121</v>
      </c>
      <c r="X236" s="109" t="s">
        <v>9070</v>
      </c>
      <c r="Y236" s="109" t="s">
        <v>9071</v>
      </c>
      <c r="Z236" s="110"/>
      <c r="AA236" s="110"/>
      <c r="AB236" s="110"/>
      <c r="AC236" s="109" t="s">
        <v>117</v>
      </c>
      <c r="AD236" s="109" t="s">
        <v>117</v>
      </c>
      <c r="AE236" s="110"/>
      <c r="AF236" s="158">
        <v>2.60528382E8</v>
      </c>
      <c r="AG236" s="158">
        <v>36912.0</v>
      </c>
      <c r="AH236" s="158" t="s">
        <v>404</v>
      </c>
      <c r="AI236" s="110"/>
      <c r="AJ236" s="109" t="s">
        <v>117</v>
      </c>
      <c r="AK236" s="109"/>
      <c r="AL236" s="110"/>
      <c r="AM236" s="109">
        <v>2.60227269E8</v>
      </c>
      <c r="AN236" s="109">
        <v>86428.0</v>
      </c>
      <c r="AO236" s="109" t="s">
        <v>125</v>
      </c>
      <c r="AP236" s="110"/>
      <c r="AQ236" s="110"/>
      <c r="AR236" s="110"/>
      <c r="AS236" s="110"/>
      <c r="AT236" s="110"/>
      <c r="AU236" s="110"/>
      <c r="AV236" s="110"/>
      <c r="AW236" s="110"/>
      <c r="AX236" s="110"/>
      <c r="AY236" s="110"/>
      <c r="AZ236" s="110"/>
      <c r="BA236" s="110"/>
      <c r="BB236" s="110"/>
      <c r="BC236" s="110"/>
      <c r="BD236" s="110"/>
      <c r="BE236" s="110"/>
      <c r="BF236" s="114"/>
      <c r="BG236" s="114"/>
      <c r="BH236" s="114"/>
      <c r="BI236" s="114"/>
      <c r="BJ236" s="114"/>
      <c r="BK236" s="114"/>
      <c r="BL236" s="114"/>
      <c r="BM236" s="114"/>
      <c r="BN236" s="114"/>
      <c r="BO236" s="114"/>
    </row>
    <row r="237" ht="15.75" hidden="1" customHeight="1">
      <c r="A237" s="106" t="s">
        <v>2176</v>
      </c>
      <c r="B237" s="107" t="s">
        <v>2179</v>
      </c>
      <c r="C237" s="108" t="str">
        <f>VLOOKUP(A237,'Main Sheet'!A:AV,48,False)</f>
        <v>Yes</v>
      </c>
      <c r="D237" s="109" t="str">
        <f>VLOOKUP(A237,'Main Sheet'!A:BB,7,0)</f>
        <v>First</v>
      </c>
      <c r="E237" s="109" t="str">
        <f>VLOOKUP(A237,'Main Sheet'!A:BB,12,0)</f>
        <v>Motherwell HS</v>
      </c>
      <c r="F237" s="109" t="str">
        <f>VLOOKUP(A237,'Main Sheet'!A:BB,17,0)</f>
        <v>Sive</v>
      </c>
      <c r="G237" s="110" t="str">
        <f>VLOOKUP(A237,'Main Sheet'!A:BB,14,0)</f>
        <v>NMB</v>
      </c>
      <c r="H237" s="111" t="s">
        <v>9078</v>
      </c>
      <c r="I237" s="111" t="s">
        <v>9078</v>
      </c>
      <c r="J237" s="112"/>
      <c r="K237" s="111" t="s">
        <v>9078</v>
      </c>
      <c r="L237" s="111" t="s">
        <v>9078</v>
      </c>
      <c r="M237" s="109" t="s">
        <v>9079</v>
      </c>
      <c r="N237" s="110"/>
      <c r="O237" s="111" t="s">
        <v>121</v>
      </c>
      <c r="P237" s="111" t="s">
        <v>121</v>
      </c>
      <c r="Q237" s="111" t="s">
        <v>9070</v>
      </c>
      <c r="R237" s="111" t="s">
        <v>9071</v>
      </c>
      <c r="S237" s="111" t="s">
        <v>9071</v>
      </c>
      <c r="T237" s="111" t="s">
        <v>9071</v>
      </c>
      <c r="U237" s="110"/>
      <c r="V237" s="109" t="s">
        <v>117</v>
      </c>
      <c r="W237" s="109" t="s">
        <v>117</v>
      </c>
      <c r="X237" s="110"/>
      <c r="Y237" s="109" t="s">
        <v>9427</v>
      </c>
      <c r="Z237" s="110"/>
      <c r="AA237" s="110"/>
      <c r="AB237" s="110"/>
      <c r="AC237" s="109" t="s">
        <v>117</v>
      </c>
      <c r="AD237" s="109" t="s">
        <v>117</v>
      </c>
      <c r="AE237" s="110"/>
      <c r="AF237" s="109">
        <v>2.60450758E8</v>
      </c>
      <c r="AG237" s="109">
        <v>36912.0</v>
      </c>
      <c r="AH237" s="109" t="s">
        <v>237</v>
      </c>
      <c r="AI237" s="110"/>
      <c r="AJ237" s="109" t="s">
        <v>117</v>
      </c>
      <c r="AK237" s="109"/>
      <c r="AL237" s="110"/>
      <c r="AM237" s="109">
        <v>2.60256684E8</v>
      </c>
      <c r="AN237" s="109">
        <v>52821.0</v>
      </c>
      <c r="AO237" s="109" t="s">
        <v>5399</v>
      </c>
      <c r="AP237" s="110"/>
      <c r="AQ237" s="110"/>
      <c r="AR237" s="110"/>
      <c r="AS237" s="110"/>
      <c r="AT237" s="110"/>
      <c r="AU237" s="110"/>
      <c r="AV237" s="110"/>
      <c r="AW237" s="110"/>
      <c r="AX237" s="110"/>
      <c r="AY237" s="110"/>
      <c r="AZ237" s="110"/>
      <c r="BA237" s="110"/>
      <c r="BB237" s="110"/>
      <c r="BC237" s="110"/>
      <c r="BD237" s="110"/>
      <c r="BE237" s="110"/>
      <c r="BF237" s="114"/>
      <c r="BG237" s="114"/>
      <c r="BH237" s="114"/>
      <c r="BI237" s="114"/>
      <c r="BJ237" s="114"/>
      <c r="BK237" s="114"/>
      <c r="BL237" s="114"/>
      <c r="BM237" s="114"/>
      <c r="BN237" s="114"/>
      <c r="BO237" s="114"/>
    </row>
    <row r="238" ht="15.75" hidden="1" customHeight="1">
      <c r="A238" s="106" t="s">
        <v>2185</v>
      </c>
      <c r="B238" s="107" t="s">
        <v>2188</v>
      </c>
      <c r="C238" s="108" t="str">
        <f>VLOOKUP(A238,'Main Sheet'!A:AV,48,False)</f>
        <v>Yes</v>
      </c>
      <c r="D238" s="109" t="str">
        <f>VLOOKUP(A238,'Main Sheet'!A:BB,7,0)</f>
        <v>First</v>
      </c>
      <c r="E238" s="109" t="str">
        <f>VLOOKUP(A238,'Main Sheet'!A:BB,12,0)</f>
        <v>Ndyebo SS</v>
      </c>
      <c r="F238" s="109" t="str">
        <f>VLOOKUP(A238,'Main Sheet'!A:BB,17,0)</f>
        <v>Siphosihle</v>
      </c>
      <c r="G238" s="110" t="str">
        <f>VLOOKUP(A238,'Main Sheet'!A:BB,14,0)</f>
        <v>NMB</v>
      </c>
      <c r="H238" s="111" t="s">
        <v>117</v>
      </c>
      <c r="I238" s="111" t="s">
        <v>117</v>
      </c>
      <c r="J238" s="112"/>
      <c r="K238" s="111">
        <v>2.33355618E8</v>
      </c>
      <c r="L238" s="111">
        <v>74951.0</v>
      </c>
      <c r="M238" s="109" t="s">
        <v>9428</v>
      </c>
      <c r="N238" s="110"/>
      <c r="O238" s="111" t="s">
        <v>117</v>
      </c>
      <c r="P238" s="111" t="s">
        <v>117</v>
      </c>
      <c r="Q238" s="112"/>
      <c r="R238" s="111">
        <v>2.26058058E8</v>
      </c>
      <c r="S238" s="111">
        <v>63752.0</v>
      </c>
      <c r="T238" s="111" t="s">
        <v>317</v>
      </c>
      <c r="U238" s="110"/>
      <c r="V238" s="109" t="s">
        <v>117</v>
      </c>
      <c r="W238" s="109" t="s">
        <v>117</v>
      </c>
      <c r="X238" s="110"/>
      <c r="Y238" s="109" t="s">
        <v>9429</v>
      </c>
      <c r="Z238" s="110"/>
      <c r="AA238" s="110"/>
      <c r="AB238" s="109" t="s">
        <v>317</v>
      </c>
      <c r="AC238" s="109" t="s">
        <v>117</v>
      </c>
      <c r="AD238" s="109" t="s">
        <v>117</v>
      </c>
      <c r="AE238" s="110"/>
      <c r="AF238" s="109">
        <v>2.60425389E8</v>
      </c>
      <c r="AG238" s="109">
        <v>42678.0</v>
      </c>
      <c r="AH238" s="109" t="s">
        <v>590</v>
      </c>
      <c r="AI238" s="110"/>
      <c r="AJ238" s="110"/>
      <c r="AK238" s="110"/>
      <c r="AL238" s="110"/>
      <c r="AM238" s="110"/>
      <c r="AN238" s="110"/>
      <c r="AO238" s="110"/>
      <c r="AP238" s="110"/>
      <c r="AQ238" s="110"/>
      <c r="AR238" s="110"/>
      <c r="AS238" s="110"/>
      <c r="AT238" s="110"/>
      <c r="AU238" s="110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4"/>
      <c r="BG238" s="114"/>
      <c r="BH238" s="114"/>
      <c r="BI238" s="114"/>
      <c r="BJ238" s="114"/>
      <c r="BK238" s="114"/>
      <c r="BL238" s="114"/>
      <c r="BM238" s="114"/>
      <c r="BN238" s="114"/>
      <c r="BO238" s="114"/>
    </row>
    <row r="239" ht="15.75" hidden="1" customHeight="1">
      <c r="A239" s="106" t="s">
        <v>2197</v>
      </c>
      <c r="B239" s="107" t="s">
        <v>2200</v>
      </c>
      <c r="C239" s="108" t="str">
        <f>VLOOKUP(A239,'Main Sheet'!A:AV,48,False)</f>
        <v>Yes</v>
      </c>
      <c r="D239" s="109" t="str">
        <f>VLOOKUP(A239,'Main Sheet'!A:BB,7,0)</f>
        <v>First</v>
      </c>
      <c r="E239" s="109" t="str">
        <f>VLOOKUP(A239,'Main Sheet'!A:BB,12,0)</f>
        <v>Motherwell HS</v>
      </c>
      <c r="F239" s="109" t="str">
        <f>VLOOKUP(A239,'Main Sheet'!A:BB,17,0)</f>
        <v>Sive</v>
      </c>
      <c r="G239" s="110" t="str">
        <f>VLOOKUP(A239,'Main Sheet'!A:BB,14,0)</f>
        <v>NMB</v>
      </c>
      <c r="H239" s="111" t="s">
        <v>117</v>
      </c>
      <c r="I239" s="111" t="s">
        <v>117</v>
      </c>
      <c r="J239" s="112"/>
      <c r="K239" s="111">
        <v>2.3337686E8</v>
      </c>
      <c r="L239" s="111">
        <v>85965.0</v>
      </c>
      <c r="M239" s="109" t="s">
        <v>181</v>
      </c>
      <c r="N239" s="110"/>
      <c r="O239" s="111" t="s">
        <v>117</v>
      </c>
      <c r="P239" s="111" t="s">
        <v>117</v>
      </c>
      <c r="Q239" s="112"/>
      <c r="R239" s="111">
        <v>2.26059707E8</v>
      </c>
      <c r="S239" s="111">
        <v>48121.0</v>
      </c>
      <c r="T239" s="111" t="s">
        <v>181</v>
      </c>
      <c r="U239" s="110"/>
      <c r="V239" s="109" t="s">
        <v>117</v>
      </c>
      <c r="W239" s="109" t="s">
        <v>117</v>
      </c>
      <c r="X239" s="110"/>
      <c r="Y239" s="109" t="s">
        <v>9430</v>
      </c>
      <c r="Z239" s="110"/>
      <c r="AA239" s="110"/>
      <c r="AB239" s="110"/>
      <c r="AC239" s="109" t="s">
        <v>117</v>
      </c>
      <c r="AD239" s="109" t="s">
        <v>117</v>
      </c>
      <c r="AE239" s="110"/>
      <c r="AF239" s="109">
        <v>2.604664776E9</v>
      </c>
      <c r="AG239" s="109">
        <v>36912.0</v>
      </c>
      <c r="AH239" s="109" t="s">
        <v>181</v>
      </c>
      <c r="AI239" s="110"/>
      <c r="AJ239" s="110"/>
      <c r="AK239" s="110"/>
      <c r="AL239" s="110"/>
      <c r="AM239" s="110"/>
      <c r="AN239" s="110"/>
      <c r="AO239" s="110"/>
      <c r="AP239" s="110"/>
      <c r="AQ239" s="110"/>
      <c r="AR239" s="110"/>
      <c r="AS239" s="110"/>
      <c r="AT239" s="110"/>
      <c r="AU239" s="110"/>
      <c r="AV239" s="110"/>
      <c r="AW239" s="110"/>
      <c r="AX239" s="110"/>
      <c r="AY239" s="110"/>
      <c r="AZ239" s="110"/>
      <c r="BA239" s="110"/>
      <c r="BB239" s="110"/>
      <c r="BC239" s="110"/>
      <c r="BD239" s="110"/>
      <c r="BE239" s="110"/>
      <c r="BF239" s="114"/>
      <c r="BG239" s="114"/>
      <c r="BH239" s="114"/>
      <c r="BI239" s="114"/>
      <c r="BJ239" s="114"/>
      <c r="BK239" s="114"/>
      <c r="BL239" s="114"/>
      <c r="BM239" s="114"/>
      <c r="BN239" s="114"/>
      <c r="BO239" s="114"/>
    </row>
    <row r="240" ht="15.75" hidden="1" customHeight="1">
      <c r="A240" s="106" t="s">
        <v>2208</v>
      </c>
      <c r="B240" s="107" t="s">
        <v>2210</v>
      </c>
      <c r="C240" s="108" t="str">
        <f>VLOOKUP(A240,'Main Sheet'!A:AV,48,False)</f>
        <v>Yes</v>
      </c>
      <c r="D240" s="109" t="str">
        <f>VLOOKUP(A240,'Main Sheet'!A:BB,7,0)</f>
        <v>First</v>
      </c>
      <c r="E240" s="109" t="str">
        <f>VLOOKUP(A240,'Main Sheet'!A:BB,12,0)</f>
        <v>Soqhayisa SS</v>
      </c>
      <c r="F240" s="109" t="str">
        <f>VLOOKUP(A240,'Main Sheet'!A:BB,17,0)</f>
        <v>Siphosihle</v>
      </c>
      <c r="G240" s="110" t="str">
        <f>VLOOKUP(A240,'Main Sheet'!A:BB,14,0)</f>
        <v>NMB</v>
      </c>
      <c r="H240" s="111" t="s">
        <v>117</v>
      </c>
      <c r="I240" s="111" t="s">
        <v>117</v>
      </c>
      <c r="J240" s="112"/>
      <c r="K240" s="111">
        <v>2.33377573E8</v>
      </c>
      <c r="L240" s="111">
        <v>39157.0</v>
      </c>
      <c r="M240" s="109" t="s">
        <v>237</v>
      </c>
      <c r="N240" s="110"/>
      <c r="O240" s="111" t="s">
        <v>117</v>
      </c>
      <c r="P240" s="111" t="s">
        <v>117</v>
      </c>
      <c r="Q240" s="112"/>
      <c r="R240" s="111">
        <v>2.26042458E8</v>
      </c>
      <c r="S240" s="111">
        <v>63752.0</v>
      </c>
      <c r="T240" s="111" t="s">
        <v>124</v>
      </c>
      <c r="U240" s="110"/>
      <c r="V240" s="109" t="s">
        <v>9078</v>
      </c>
      <c r="W240" s="109" t="s">
        <v>9078</v>
      </c>
      <c r="X240" s="110"/>
      <c r="Y240" s="109" t="s">
        <v>9431</v>
      </c>
      <c r="Z240" s="110"/>
      <c r="AA240" s="110"/>
      <c r="AB240" s="109" t="s">
        <v>124</v>
      </c>
      <c r="AC240" s="109" t="s">
        <v>117</v>
      </c>
      <c r="AD240" s="109" t="s">
        <v>117</v>
      </c>
      <c r="AE240" s="110"/>
      <c r="AF240" s="109">
        <v>2.60421928E8</v>
      </c>
      <c r="AG240" s="109">
        <v>42678.0</v>
      </c>
      <c r="AH240" s="109" t="s">
        <v>237</v>
      </c>
      <c r="AI240" s="110"/>
      <c r="AJ240" s="110"/>
      <c r="AK240" s="110"/>
      <c r="AL240" s="110"/>
      <c r="AM240" s="110"/>
      <c r="AN240" s="110"/>
      <c r="AO240" s="110"/>
      <c r="AP240" s="110"/>
      <c r="AQ240" s="110"/>
      <c r="AR240" s="110"/>
      <c r="AS240" s="110"/>
      <c r="AT240" s="110"/>
      <c r="AU240" s="110"/>
      <c r="AV240" s="110"/>
      <c r="AW240" s="110"/>
      <c r="AX240" s="110"/>
      <c r="AY240" s="110"/>
      <c r="AZ240" s="110"/>
      <c r="BA240" s="110"/>
      <c r="BB240" s="110"/>
      <c r="BC240" s="110"/>
      <c r="BD240" s="110"/>
      <c r="BE240" s="110"/>
      <c r="BF240" s="114"/>
      <c r="BG240" s="114"/>
      <c r="BH240" s="114"/>
      <c r="BI240" s="114"/>
      <c r="BJ240" s="114"/>
      <c r="BK240" s="114"/>
      <c r="BL240" s="114"/>
      <c r="BM240" s="114"/>
      <c r="BN240" s="114"/>
      <c r="BO240" s="114"/>
    </row>
    <row r="241" ht="15.75" hidden="1" customHeight="1">
      <c r="A241" s="106" t="s">
        <v>2215</v>
      </c>
      <c r="B241" s="107" t="s">
        <v>2217</v>
      </c>
      <c r="C241" s="108" t="str">
        <f>VLOOKUP(A241,'Main Sheet'!A:AV,48,False)</f>
        <v>Yes</v>
      </c>
      <c r="D241" s="109" t="str">
        <f>VLOOKUP(A241,'Main Sheet'!A:BB,7,0)</f>
        <v>First</v>
      </c>
      <c r="E241" s="109" t="str">
        <f>VLOOKUP(A241,'Main Sheet'!A:BB,12,0)</f>
        <v>Loyiso HS</v>
      </c>
      <c r="F241" s="116" t="str">
        <f>VLOOKUP(A241,'Main Sheet'!A:BB,17,0)</f>
        <v>Sive</v>
      </c>
      <c r="G241" s="110" t="str">
        <f>VLOOKUP(A241,'Main Sheet'!A:BB,14,0)</f>
        <v>NMB</v>
      </c>
      <c r="H241" s="111" t="s">
        <v>117</v>
      </c>
      <c r="I241" s="111" t="s">
        <v>117</v>
      </c>
      <c r="J241" s="112"/>
      <c r="K241" s="111">
        <v>2.33326707E8</v>
      </c>
      <c r="L241" s="111">
        <v>45632.0</v>
      </c>
      <c r="M241" s="109" t="s">
        <v>355</v>
      </c>
      <c r="N241" s="110"/>
      <c r="O241" s="111" t="s">
        <v>117</v>
      </c>
      <c r="P241" s="111" t="s">
        <v>117</v>
      </c>
      <c r="Q241" s="112"/>
      <c r="R241" s="111">
        <v>2.26042465E8</v>
      </c>
      <c r="S241" s="111">
        <v>48121.0</v>
      </c>
      <c r="T241" s="111" t="s">
        <v>125</v>
      </c>
      <c r="U241" s="110"/>
      <c r="V241" s="109" t="s">
        <v>117</v>
      </c>
      <c r="W241" s="109" t="s">
        <v>117</v>
      </c>
      <c r="X241" s="110"/>
      <c r="Y241" s="109" t="s">
        <v>9432</v>
      </c>
      <c r="Z241" s="110"/>
      <c r="AA241" s="110"/>
      <c r="AB241" s="110"/>
      <c r="AC241" s="109" t="s">
        <v>117</v>
      </c>
      <c r="AD241" s="109" t="s">
        <v>117</v>
      </c>
      <c r="AE241" s="110"/>
      <c r="AF241" s="109">
        <v>2.60180777E8</v>
      </c>
      <c r="AG241" s="109">
        <v>36912.0</v>
      </c>
      <c r="AH241" s="110"/>
      <c r="AI241" s="110"/>
      <c r="AJ241" s="110"/>
      <c r="AK241" s="110"/>
      <c r="AL241" s="110"/>
      <c r="AM241" s="110"/>
      <c r="AN241" s="110"/>
      <c r="AO241" s="110"/>
      <c r="AP241" s="110"/>
      <c r="AQ241" s="110"/>
      <c r="AR241" s="110"/>
      <c r="AS241" s="110"/>
      <c r="AT241" s="110"/>
      <c r="AU241" s="110"/>
      <c r="AV241" s="110"/>
      <c r="AW241" s="110"/>
      <c r="AX241" s="110"/>
      <c r="AY241" s="110"/>
      <c r="AZ241" s="110"/>
      <c r="BA241" s="110"/>
      <c r="BB241" s="110"/>
      <c r="BC241" s="110"/>
      <c r="BD241" s="110"/>
      <c r="BE241" s="110"/>
      <c r="BF241" s="114"/>
      <c r="BG241" s="114"/>
      <c r="BH241" s="114"/>
      <c r="BI241" s="114"/>
      <c r="BJ241" s="114"/>
      <c r="BK241" s="114"/>
      <c r="BL241" s="114"/>
      <c r="BM241" s="114"/>
      <c r="BN241" s="114"/>
      <c r="BO241" s="114"/>
    </row>
    <row r="242" ht="15.75" hidden="1" customHeight="1">
      <c r="A242" s="106" t="s">
        <v>2224</v>
      </c>
      <c r="B242" s="107" t="s">
        <v>2226</v>
      </c>
      <c r="C242" s="108" t="str">
        <f>VLOOKUP(A242,'Main Sheet'!A:AV,48,False)</f>
        <v>Yes</v>
      </c>
      <c r="D242" s="109" t="str">
        <f>VLOOKUP(A242,'Main Sheet'!A:BB,7,0)</f>
        <v>First</v>
      </c>
      <c r="E242" s="109" t="str">
        <f>VLOOKUP(A242,'Main Sheet'!A:BB,12,0)</f>
        <v>Ndyebo SS</v>
      </c>
      <c r="F242" s="109" t="str">
        <f>VLOOKUP(A242,'Main Sheet'!A:BB,17,0)</f>
        <v>Siphosihle</v>
      </c>
      <c r="G242" s="110" t="str">
        <f>VLOOKUP(A242,'Main Sheet'!A:BB,14,0)</f>
        <v>NMB</v>
      </c>
      <c r="H242" s="111" t="s">
        <v>117</v>
      </c>
      <c r="I242" s="111" t="s">
        <v>117</v>
      </c>
      <c r="J242" s="112"/>
      <c r="K242" s="111">
        <v>2.33366458E8</v>
      </c>
      <c r="L242" s="111">
        <v>76587.0</v>
      </c>
      <c r="M242" s="109" t="s">
        <v>181</v>
      </c>
      <c r="N242" s="110"/>
      <c r="O242" s="111" t="s">
        <v>117</v>
      </c>
      <c r="P242" s="111" t="s">
        <v>117</v>
      </c>
      <c r="Q242" s="112"/>
      <c r="R242" s="111">
        <v>2.26057778E8</v>
      </c>
      <c r="S242" s="111">
        <v>63752.0</v>
      </c>
      <c r="T242" s="111" t="s">
        <v>421</v>
      </c>
      <c r="U242" s="110"/>
      <c r="V242" s="109" t="s">
        <v>117</v>
      </c>
      <c r="W242" s="109" t="s">
        <v>117</v>
      </c>
      <c r="X242" s="110"/>
      <c r="Y242" s="109" t="s">
        <v>9433</v>
      </c>
      <c r="Z242" s="110"/>
      <c r="AA242" s="110"/>
      <c r="AB242" s="109" t="s">
        <v>404</v>
      </c>
      <c r="AC242" s="109" t="s">
        <v>117</v>
      </c>
      <c r="AD242" s="109" t="s">
        <v>117</v>
      </c>
      <c r="AE242" s="110"/>
      <c r="AF242" s="109">
        <v>2.60425729E8</v>
      </c>
      <c r="AG242" s="109">
        <v>42678.0</v>
      </c>
      <c r="AH242" s="109" t="s">
        <v>9121</v>
      </c>
      <c r="AI242" s="110"/>
      <c r="AJ242" s="110"/>
      <c r="AK242" s="110"/>
      <c r="AL242" s="110"/>
      <c r="AM242" s="110"/>
      <c r="AN242" s="110"/>
      <c r="AO242" s="110"/>
      <c r="AP242" s="110"/>
      <c r="AQ242" s="110"/>
      <c r="AR242" s="110"/>
      <c r="AS242" s="110"/>
      <c r="AT242" s="110"/>
      <c r="AU242" s="110"/>
      <c r="AV242" s="110"/>
      <c r="AW242" s="110"/>
      <c r="AX242" s="110"/>
      <c r="AY242" s="110"/>
      <c r="AZ242" s="110"/>
      <c r="BA242" s="110"/>
      <c r="BB242" s="110"/>
      <c r="BC242" s="110"/>
      <c r="BD242" s="110"/>
      <c r="BE242" s="110"/>
      <c r="BF242" s="114"/>
      <c r="BG242" s="114"/>
      <c r="BH242" s="114"/>
      <c r="BI242" s="114"/>
      <c r="BJ242" s="114"/>
      <c r="BK242" s="114"/>
      <c r="BL242" s="114"/>
      <c r="BM242" s="114"/>
      <c r="BN242" s="114"/>
      <c r="BO242" s="114"/>
    </row>
    <row r="243" ht="15.75" hidden="1" customHeight="1">
      <c r="A243" s="106" t="s">
        <v>2233</v>
      </c>
      <c r="B243" s="107" t="s">
        <v>2236</v>
      </c>
      <c r="C243" s="108" t="str">
        <f>VLOOKUP(A243,'Main Sheet'!A:AV,48,False)</f>
        <v>Yes</v>
      </c>
      <c r="D243" s="109" t="str">
        <f>VLOOKUP(A243,'Main Sheet'!A:BB,7,0)</f>
        <v>First</v>
      </c>
      <c r="E243" s="109" t="str">
        <f>VLOOKUP(A243,'Main Sheet'!A:BB,12,0)</f>
        <v>Ndzondelelo HS</v>
      </c>
      <c r="F243" s="116" t="str">
        <f>VLOOKUP(A243,'Main Sheet'!A:BB,17,0)</f>
        <v>Chulumanco</v>
      </c>
      <c r="G243" s="110" t="str">
        <f>VLOOKUP(A243,'Main Sheet'!A:BB,14,0)</f>
        <v>NMB</v>
      </c>
      <c r="H243" s="111" t="s">
        <v>9078</v>
      </c>
      <c r="I243" s="111" t="s">
        <v>9078</v>
      </c>
      <c r="J243" s="112"/>
      <c r="K243" s="107">
        <v>2.33112154E8</v>
      </c>
      <c r="L243" s="107">
        <v>61808.0</v>
      </c>
      <c r="M243" s="116" t="s">
        <v>1472</v>
      </c>
      <c r="N243" s="110"/>
      <c r="O243" s="111" t="s">
        <v>117</v>
      </c>
      <c r="P243" s="111" t="s">
        <v>117</v>
      </c>
      <c r="Q243" s="112"/>
      <c r="R243" s="111">
        <v>2.26068905E8</v>
      </c>
      <c r="S243" s="111">
        <v>36912.0</v>
      </c>
      <c r="T243" s="112"/>
      <c r="U243" s="110"/>
      <c r="V243" s="109" t="s">
        <v>9078</v>
      </c>
      <c r="W243" s="109" t="s">
        <v>9078</v>
      </c>
      <c r="X243" s="110"/>
      <c r="Y243" s="109" t="s">
        <v>9434</v>
      </c>
      <c r="Z243" s="110"/>
      <c r="AA243" s="110"/>
      <c r="AB243" s="109" t="s">
        <v>9078</v>
      </c>
      <c r="AC243" s="109" t="s">
        <v>117</v>
      </c>
      <c r="AD243" s="109" t="s">
        <v>117</v>
      </c>
      <c r="AE243" s="110"/>
      <c r="AF243" s="132">
        <v>2.60470368E8</v>
      </c>
      <c r="AG243" s="109">
        <v>23235.0</v>
      </c>
      <c r="AH243" s="109" t="s">
        <v>404</v>
      </c>
      <c r="AI243" s="110"/>
      <c r="AJ243" s="110"/>
      <c r="AK243" s="110"/>
      <c r="AL243" s="110"/>
      <c r="AM243" s="110"/>
      <c r="AN243" s="110"/>
      <c r="AO243" s="110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4"/>
      <c r="BG243" s="114"/>
      <c r="BH243" s="114"/>
      <c r="BI243" s="114"/>
      <c r="BJ243" s="114"/>
      <c r="BK243" s="114"/>
      <c r="BL243" s="114"/>
      <c r="BM243" s="114"/>
      <c r="BN243" s="114"/>
      <c r="BO243" s="114"/>
    </row>
    <row r="244" ht="15.75" hidden="1" customHeight="1">
      <c r="A244" s="106" t="s">
        <v>2241</v>
      </c>
      <c r="B244" s="107" t="s">
        <v>2243</v>
      </c>
      <c r="C244" s="108" t="str">
        <f>VLOOKUP(A244,'Main Sheet'!A:AV,48,False)</f>
        <v>Yes</v>
      </c>
      <c r="D244" s="109" t="str">
        <f>VLOOKUP(A244,'Main Sheet'!A:BB,7,0)</f>
        <v>First</v>
      </c>
      <c r="E244" s="109" t="str">
        <f>VLOOKUP(A244,'Main Sheet'!A:BB,12,0)</f>
        <v>EZ Khabane HS</v>
      </c>
      <c r="F244" s="109" t="str">
        <f>VLOOKUP(A244,'Main Sheet'!A:BB,17,0)</f>
        <v>Asemahle</v>
      </c>
      <c r="G244" s="110" t="str">
        <f>VLOOKUP(A244,'Main Sheet'!A:BB,14,0)</f>
        <v>NMB</v>
      </c>
      <c r="H244" s="111" t="s">
        <v>117</v>
      </c>
      <c r="I244" s="111" t="s">
        <v>117</v>
      </c>
      <c r="J244" s="112"/>
      <c r="K244" s="111">
        <v>2.33364188E8</v>
      </c>
      <c r="L244" s="111">
        <v>94739.0</v>
      </c>
      <c r="M244" s="109" t="s">
        <v>9435</v>
      </c>
      <c r="N244" s="110"/>
      <c r="O244" s="111" t="s">
        <v>117</v>
      </c>
      <c r="P244" s="111" t="s">
        <v>117</v>
      </c>
      <c r="Q244" s="112"/>
      <c r="R244" s="111">
        <v>2.26061376E8</v>
      </c>
      <c r="S244" s="111">
        <v>20251.0</v>
      </c>
      <c r="T244" s="111" t="s">
        <v>9436</v>
      </c>
      <c r="U244" s="110"/>
      <c r="V244" s="109" t="s">
        <v>117</v>
      </c>
      <c r="W244" s="109" t="s">
        <v>117</v>
      </c>
      <c r="X244" s="110"/>
      <c r="Y244" s="109" t="s">
        <v>9437</v>
      </c>
      <c r="Z244" s="110"/>
      <c r="AA244" s="110"/>
      <c r="AB244" s="109" t="s">
        <v>9244</v>
      </c>
      <c r="AC244" s="109" t="s">
        <v>117</v>
      </c>
      <c r="AD244" s="109" t="s">
        <v>117</v>
      </c>
      <c r="AE244" s="110"/>
      <c r="AF244" s="109">
        <v>2.60555827E8</v>
      </c>
      <c r="AG244" s="109">
        <v>24693.0</v>
      </c>
      <c r="AH244" s="109" t="s">
        <v>9438</v>
      </c>
      <c r="AI244" s="110"/>
      <c r="AJ244" s="110"/>
      <c r="AK244" s="110"/>
      <c r="AL244" s="110"/>
      <c r="AM244" s="110"/>
      <c r="AN244" s="110"/>
      <c r="AO244" s="110"/>
      <c r="AP244" s="110"/>
      <c r="AQ244" s="110"/>
      <c r="AR244" s="110"/>
      <c r="AS244" s="110"/>
      <c r="AT244" s="110"/>
      <c r="AU244" s="110"/>
      <c r="AV244" s="110"/>
      <c r="AW244" s="110"/>
      <c r="AX244" s="110"/>
      <c r="AY244" s="110"/>
      <c r="AZ244" s="110"/>
      <c r="BA244" s="110"/>
      <c r="BB244" s="110"/>
      <c r="BC244" s="110"/>
      <c r="BD244" s="110"/>
      <c r="BE244" s="110"/>
      <c r="BF244" s="114"/>
      <c r="BG244" s="114"/>
      <c r="BH244" s="114"/>
      <c r="BI244" s="114"/>
      <c r="BJ244" s="114"/>
      <c r="BK244" s="114"/>
      <c r="BL244" s="114"/>
      <c r="BM244" s="114"/>
      <c r="BN244" s="114"/>
      <c r="BO244" s="114"/>
    </row>
    <row r="245" ht="15.75" hidden="1" customHeight="1">
      <c r="A245" s="106" t="s">
        <v>2249</v>
      </c>
      <c r="B245" s="107" t="s">
        <v>2252</v>
      </c>
      <c r="C245" s="108" t="str">
        <f>VLOOKUP(A245,'Main Sheet'!A:AV,48,False)</f>
        <v>Yes</v>
      </c>
      <c r="D245" s="109" t="str">
        <f>VLOOKUP(A245,'Main Sheet'!A:BB,7,0)</f>
        <v>First</v>
      </c>
      <c r="E245" s="109" t="str">
        <f>VLOOKUP(A245,'Main Sheet'!A:BB,12,0)</f>
        <v>Motherwell HS</v>
      </c>
      <c r="F245" s="109" t="str">
        <f>VLOOKUP(A245,'Main Sheet'!A:BB,17,0)</f>
        <v>Sive</v>
      </c>
      <c r="G245" s="110" t="str">
        <f>VLOOKUP(A245,'Main Sheet'!A:BB,14,0)</f>
        <v>NMB</v>
      </c>
      <c r="H245" s="111" t="s">
        <v>9078</v>
      </c>
      <c r="I245" s="111" t="s">
        <v>9078</v>
      </c>
      <c r="J245" s="112"/>
      <c r="K245" s="111">
        <v>2.33198571E8</v>
      </c>
      <c r="L245" s="111">
        <v>54595.0</v>
      </c>
      <c r="M245" s="109" t="s">
        <v>9079</v>
      </c>
      <c r="N245" s="110"/>
      <c r="O245" s="111" t="s">
        <v>9078</v>
      </c>
      <c r="P245" s="111" t="s">
        <v>9078</v>
      </c>
      <c r="Q245" s="111"/>
      <c r="R245" s="111">
        <v>2.26059895E8</v>
      </c>
      <c r="S245" s="111">
        <v>87167.0</v>
      </c>
      <c r="T245" s="111" t="s">
        <v>9079</v>
      </c>
      <c r="U245" s="110"/>
      <c r="V245" s="109" t="s">
        <v>9078</v>
      </c>
      <c r="W245" s="109" t="s">
        <v>9078</v>
      </c>
      <c r="X245" s="110"/>
      <c r="Y245" s="109" t="s">
        <v>9439</v>
      </c>
      <c r="Z245" s="110"/>
      <c r="AA245" s="110"/>
      <c r="AB245" s="110"/>
      <c r="AC245" s="109" t="s">
        <v>9078</v>
      </c>
      <c r="AD245" s="109" t="s">
        <v>9078</v>
      </c>
      <c r="AE245" s="109"/>
      <c r="AF245" s="109" t="s">
        <v>9078</v>
      </c>
      <c r="AG245" s="109" t="s">
        <v>9078</v>
      </c>
      <c r="AH245" s="109" t="s">
        <v>9079</v>
      </c>
      <c r="AI245" s="110"/>
      <c r="AJ245" s="109" t="s">
        <v>117</v>
      </c>
      <c r="AK245" s="109"/>
      <c r="AL245" s="110"/>
      <c r="AM245" s="109">
        <v>2.60254711E8</v>
      </c>
      <c r="AN245" s="109">
        <v>61268.0</v>
      </c>
      <c r="AO245" s="109" t="s">
        <v>237</v>
      </c>
      <c r="AP245" s="110"/>
      <c r="AQ245" s="110"/>
      <c r="AR245" s="110"/>
      <c r="AS245" s="110"/>
      <c r="AT245" s="110"/>
      <c r="AU245" s="110"/>
      <c r="AV245" s="110"/>
      <c r="AW245" s="110"/>
      <c r="AX245" s="110"/>
      <c r="AY245" s="110"/>
      <c r="AZ245" s="110"/>
      <c r="BA245" s="110"/>
      <c r="BB245" s="110"/>
      <c r="BC245" s="110"/>
      <c r="BD245" s="110"/>
      <c r="BE245" s="110"/>
      <c r="BF245" s="114"/>
      <c r="BG245" s="114"/>
      <c r="BH245" s="114"/>
      <c r="BI245" s="114"/>
      <c r="BJ245" s="114"/>
      <c r="BK245" s="114"/>
      <c r="BL245" s="114"/>
      <c r="BM245" s="114"/>
      <c r="BN245" s="114"/>
      <c r="BO245" s="114"/>
    </row>
    <row r="246" ht="15.75" hidden="1" customHeight="1">
      <c r="A246" s="106" t="s">
        <v>2258</v>
      </c>
      <c r="B246" s="107" t="s">
        <v>2261</v>
      </c>
      <c r="C246" s="108" t="str">
        <f>VLOOKUP(A246,'Main Sheet'!A:AV,48,False)</f>
        <v>No</v>
      </c>
      <c r="D246" s="109" t="str">
        <f>VLOOKUP(A246,'Main Sheet'!A:BB,7,0)</f>
        <v>First</v>
      </c>
      <c r="E246" s="109" t="str">
        <f>VLOOKUP(A246,'Main Sheet'!A:BB,12,0)</f>
        <v>Motherwell HS</v>
      </c>
      <c r="F246" s="109" t="str">
        <f>VLOOKUP(A246,'Main Sheet'!A:BB,17,0)</f>
        <v>Sive</v>
      </c>
      <c r="G246" s="110" t="str">
        <f>VLOOKUP(A246,'Main Sheet'!A:BB,14,0)</f>
        <v>NMB</v>
      </c>
      <c r="H246" s="111"/>
      <c r="I246" s="111"/>
      <c r="J246" s="111"/>
      <c r="K246" s="112"/>
      <c r="L246" s="112"/>
      <c r="M246" s="110"/>
      <c r="N246" s="110"/>
      <c r="O246" s="111"/>
      <c r="P246" s="111"/>
      <c r="Q246" s="111"/>
      <c r="R246" s="112"/>
      <c r="S246" s="112"/>
      <c r="T246" s="112"/>
      <c r="U246" s="110"/>
      <c r="V246" s="110"/>
      <c r="W246" s="110"/>
      <c r="X246" s="110"/>
      <c r="Y246" s="110"/>
      <c r="Z246" s="110"/>
      <c r="AA246" s="110"/>
      <c r="AB246" s="110"/>
      <c r="AC246" s="110"/>
      <c r="AD246" s="110"/>
      <c r="AE246" s="110"/>
      <c r="AF246" s="110"/>
      <c r="AG246" s="110"/>
      <c r="AH246" s="110"/>
      <c r="AI246" s="110"/>
      <c r="AJ246" s="110"/>
      <c r="AK246" s="110"/>
      <c r="AL246" s="110"/>
      <c r="AM246" s="110"/>
      <c r="AN246" s="110"/>
      <c r="AO246" s="110"/>
      <c r="AP246" s="110"/>
      <c r="AQ246" s="110"/>
      <c r="AR246" s="110"/>
      <c r="AS246" s="110"/>
      <c r="AT246" s="110"/>
      <c r="AU246" s="110"/>
      <c r="AV246" s="110"/>
      <c r="AW246" s="110"/>
      <c r="AX246" s="110"/>
      <c r="AY246" s="110"/>
      <c r="AZ246" s="110"/>
      <c r="BA246" s="110"/>
      <c r="BB246" s="110"/>
      <c r="BC246" s="110"/>
      <c r="BD246" s="110"/>
      <c r="BE246" s="110"/>
      <c r="BF246" s="114"/>
      <c r="BG246" s="114"/>
      <c r="BH246" s="114"/>
      <c r="BI246" s="114"/>
      <c r="BJ246" s="114"/>
      <c r="BK246" s="114"/>
      <c r="BL246" s="114"/>
      <c r="BM246" s="114"/>
      <c r="BN246" s="114"/>
      <c r="BO246" s="114"/>
    </row>
    <row r="247" ht="15.75" hidden="1" customHeight="1">
      <c r="A247" s="106" t="s">
        <v>2268</v>
      </c>
      <c r="B247" s="107" t="s">
        <v>2271</v>
      </c>
      <c r="C247" s="108" t="str">
        <f>VLOOKUP(A247,'Main Sheet'!A:AV,48,False)</f>
        <v>Yes</v>
      </c>
      <c r="D247" s="109" t="str">
        <f>VLOOKUP(A247,'Main Sheet'!A:BB,7,0)</f>
        <v>First</v>
      </c>
      <c r="E247" s="109" t="str">
        <f>VLOOKUP(A247,'Main Sheet'!A:BB,12,0)</f>
        <v>KwaMagxaki HS</v>
      </c>
      <c r="F247" s="109" t="str">
        <f>VLOOKUP(A247,'Main Sheet'!A:BB,17,0)</f>
        <v>Asemahle</v>
      </c>
      <c r="G247" s="110" t="str">
        <f>VLOOKUP(A247,'Main Sheet'!A:BB,14,0)</f>
        <v>NMB</v>
      </c>
      <c r="H247" s="111" t="s">
        <v>117</v>
      </c>
      <c r="I247" s="111" t="s">
        <v>117</v>
      </c>
      <c r="J247" s="112"/>
      <c r="K247" s="111">
        <v>2.33326073E8</v>
      </c>
      <c r="L247" s="111">
        <v>86202.0</v>
      </c>
      <c r="M247" s="109" t="s">
        <v>9440</v>
      </c>
      <c r="N247" s="110"/>
      <c r="O247" s="111" t="s">
        <v>117</v>
      </c>
      <c r="P247" s="111" t="s">
        <v>117</v>
      </c>
      <c r="Q247" s="112"/>
      <c r="R247" s="111">
        <v>2.26057552E8</v>
      </c>
      <c r="S247" s="111">
        <v>20251.0</v>
      </c>
      <c r="T247" s="111" t="s">
        <v>9441</v>
      </c>
      <c r="U247" s="110"/>
      <c r="V247" s="109" t="s">
        <v>121</v>
      </c>
      <c r="W247" s="109"/>
      <c r="X247" s="109" t="s">
        <v>9070</v>
      </c>
      <c r="Y247" s="110"/>
      <c r="Z247" s="110"/>
      <c r="AA247" s="110"/>
      <c r="AB247" s="110"/>
      <c r="AC247" s="109" t="s">
        <v>117</v>
      </c>
      <c r="AD247" s="109" t="s">
        <v>117</v>
      </c>
      <c r="AE247" s="110"/>
      <c r="AF247" s="109">
        <v>2.6045065E8</v>
      </c>
      <c r="AG247" s="109">
        <v>24693.0</v>
      </c>
      <c r="AH247" s="109" t="s">
        <v>9442</v>
      </c>
      <c r="AI247" s="110"/>
      <c r="AJ247" s="110"/>
      <c r="AK247" s="110"/>
      <c r="AL247" s="110"/>
      <c r="AM247" s="110"/>
      <c r="AN247" s="110"/>
      <c r="AO247" s="110"/>
      <c r="AP247" s="110"/>
      <c r="AQ247" s="110"/>
      <c r="AR247" s="110"/>
      <c r="AS247" s="110"/>
      <c r="AT247" s="110"/>
      <c r="AU247" s="110"/>
      <c r="AV247" s="110"/>
      <c r="AW247" s="110"/>
      <c r="AX247" s="110"/>
      <c r="AY247" s="110"/>
      <c r="AZ247" s="110"/>
      <c r="BA247" s="110"/>
      <c r="BB247" s="110"/>
      <c r="BC247" s="110"/>
      <c r="BD247" s="110"/>
      <c r="BE247" s="110"/>
      <c r="BF247" s="114"/>
      <c r="BG247" s="114"/>
      <c r="BH247" s="114"/>
      <c r="BI247" s="114"/>
      <c r="BJ247" s="114"/>
      <c r="BK247" s="114"/>
      <c r="BL247" s="114"/>
      <c r="BM247" s="114"/>
      <c r="BN247" s="114"/>
      <c r="BO247" s="114"/>
    </row>
    <row r="248" ht="15.75" hidden="1" customHeight="1">
      <c r="A248" s="106" t="s">
        <v>2276</v>
      </c>
      <c r="B248" s="107" t="s">
        <v>2279</v>
      </c>
      <c r="C248" s="108" t="str">
        <f>VLOOKUP(A248,'Main Sheet'!A:AV,48,False)</f>
        <v>Yes</v>
      </c>
      <c r="D248" s="109" t="str">
        <f>VLOOKUP(A248,'Main Sheet'!A:BB,7,0)</f>
        <v>First</v>
      </c>
      <c r="E248" s="109" t="str">
        <f>VLOOKUP(A248,'Main Sheet'!A:BB,12,0)</f>
        <v>Motherwell HS</v>
      </c>
      <c r="F248" s="109" t="str">
        <f>VLOOKUP(A248,'Main Sheet'!A:BB,17,0)</f>
        <v>Sive</v>
      </c>
      <c r="G248" s="110" t="str">
        <f>VLOOKUP(A248,'Main Sheet'!A:BB,14,0)</f>
        <v>NMB</v>
      </c>
      <c r="H248" s="111" t="s">
        <v>117</v>
      </c>
      <c r="I248" s="111" t="s">
        <v>117</v>
      </c>
      <c r="J248" s="112"/>
      <c r="K248" s="111">
        <v>2.33374086E8</v>
      </c>
      <c r="L248" s="111">
        <v>67597.0</v>
      </c>
      <c r="M248" s="109" t="s">
        <v>9443</v>
      </c>
      <c r="N248" s="110"/>
      <c r="O248" s="111" t="s">
        <v>117</v>
      </c>
      <c r="P248" s="111" t="s">
        <v>117</v>
      </c>
      <c r="Q248" s="112"/>
      <c r="R248" s="111">
        <v>2.26046844E8</v>
      </c>
      <c r="S248" s="111">
        <v>48121.0</v>
      </c>
      <c r="T248" s="111" t="s">
        <v>9443</v>
      </c>
      <c r="U248" s="110"/>
      <c r="V248" s="109" t="s">
        <v>117</v>
      </c>
      <c r="W248" s="109" t="s">
        <v>117</v>
      </c>
      <c r="X248" s="110"/>
      <c r="Y248" s="109" t="s">
        <v>9444</v>
      </c>
      <c r="Z248" s="110"/>
      <c r="AA248" s="110"/>
      <c r="AB248" s="110"/>
      <c r="AC248" s="109" t="s">
        <v>117</v>
      </c>
      <c r="AD248" s="109" t="s">
        <v>117</v>
      </c>
      <c r="AE248" s="110"/>
      <c r="AF248" s="109">
        <v>2.6048208E8</v>
      </c>
      <c r="AG248" s="109">
        <v>36912.0</v>
      </c>
      <c r="AH248" s="109" t="s">
        <v>9250</v>
      </c>
      <c r="AI248" s="110"/>
      <c r="AJ248" s="110"/>
      <c r="AK248" s="110"/>
      <c r="AL248" s="110"/>
      <c r="AM248" s="110"/>
      <c r="AN248" s="110"/>
      <c r="AO248" s="110"/>
      <c r="AP248" s="110"/>
      <c r="AQ248" s="110"/>
      <c r="AR248" s="110"/>
      <c r="AS248" s="110"/>
      <c r="AT248" s="110"/>
      <c r="AU248" s="110"/>
      <c r="AV248" s="110"/>
      <c r="AW248" s="110"/>
      <c r="AX248" s="110"/>
      <c r="AY248" s="110"/>
      <c r="AZ248" s="110"/>
      <c r="BA248" s="110"/>
      <c r="BB248" s="110"/>
      <c r="BC248" s="110"/>
      <c r="BD248" s="110"/>
      <c r="BE248" s="110"/>
      <c r="BF248" s="114"/>
      <c r="BG248" s="114"/>
      <c r="BH248" s="114"/>
      <c r="BI248" s="114"/>
      <c r="BJ248" s="114"/>
      <c r="BK248" s="114"/>
      <c r="BL248" s="114"/>
      <c r="BM248" s="114"/>
      <c r="BN248" s="114"/>
      <c r="BO248" s="114"/>
    </row>
    <row r="249" ht="15.75" hidden="1" customHeight="1">
      <c r="A249" s="106" t="s">
        <v>2287</v>
      </c>
      <c r="B249" s="107" t="s">
        <v>2288</v>
      </c>
      <c r="C249" s="108" t="str">
        <f>VLOOKUP(A249,'Main Sheet'!A:AV,48,False)</f>
        <v>Yes</v>
      </c>
      <c r="D249" s="109" t="str">
        <f>VLOOKUP(A249,'Main Sheet'!A:BB,7,0)</f>
        <v>First</v>
      </c>
      <c r="E249" s="109" t="str">
        <f>VLOOKUP(A249,'Main Sheet'!A:BB,12,0)</f>
        <v>Walmer HS</v>
      </c>
      <c r="F249" s="109" t="str">
        <f>VLOOKUP(A249,'Main Sheet'!A:BB,17,0)</f>
        <v>Sive</v>
      </c>
      <c r="G249" s="110" t="str">
        <f>VLOOKUP(A249,'Main Sheet'!A:BB,14,0)</f>
        <v>NMB</v>
      </c>
      <c r="H249" s="111" t="s">
        <v>9078</v>
      </c>
      <c r="I249" s="111" t="s">
        <v>9078</v>
      </c>
      <c r="J249" s="111"/>
      <c r="K249" s="111">
        <v>2.33366911E8</v>
      </c>
      <c r="L249" s="111">
        <v>70423.0</v>
      </c>
      <c r="M249" s="109" t="s">
        <v>404</v>
      </c>
      <c r="N249" s="110"/>
      <c r="O249" s="111" t="s">
        <v>121</v>
      </c>
      <c r="P249" s="111" t="s">
        <v>121</v>
      </c>
      <c r="Q249" s="111" t="s">
        <v>9070</v>
      </c>
      <c r="R249" s="111" t="s">
        <v>9071</v>
      </c>
      <c r="S249" s="111" t="s">
        <v>9071</v>
      </c>
      <c r="T249" s="111" t="s">
        <v>9071</v>
      </c>
      <c r="U249" s="110"/>
      <c r="V249" s="109" t="s">
        <v>9078</v>
      </c>
      <c r="W249" s="109" t="s">
        <v>9078</v>
      </c>
      <c r="X249" s="110"/>
      <c r="Y249" s="109" t="s">
        <v>9445</v>
      </c>
      <c r="Z249" s="110"/>
      <c r="AA249" s="110"/>
      <c r="AB249" s="110"/>
      <c r="AC249" s="109" t="s">
        <v>117</v>
      </c>
      <c r="AD249" s="109" t="s">
        <v>117</v>
      </c>
      <c r="AE249" s="110"/>
      <c r="AF249" s="109">
        <v>2.60527955E8</v>
      </c>
      <c r="AG249" s="109">
        <v>36912.0</v>
      </c>
      <c r="AH249" s="109" t="s">
        <v>355</v>
      </c>
      <c r="AI249" s="110"/>
      <c r="AJ249" s="109" t="s">
        <v>117</v>
      </c>
      <c r="AK249" s="109"/>
      <c r="AL249" s="110"/>
      <c r="AM249" s="109">
        <v>2.60227846E8</v>
      </c>
      <c r="AN249" s="109">
        <v>21757.0</v>
      </c>
      <c r="AO249" s="109" t="s">
        <v>125</v>
      </c>
      <c r="AP249" s="110"/>
      <c r="AQ249" s="110"/>
      <c r="AR249" s="110"/>
      <c r="AS249" s="110"/>
      <c r="AT249" s="110"/>
      <c r="AU249" s="110"/>
      <c r="AV249" s="110"/>
      <c r="AW249" s="110"/>
      <c r="AX249" s="110"/>
      <c r="AY249" s="110"/>
      <c r="AZ249" s="110"/>
      <c r="BA249" s="110"/>
      <c r="BB249" s="110"/>
      <c r="BC249" s="110"/>
      <c r="BD249" s="110"/>
      <c r="BE249" s="110"/>
      <c r="BF249" s="114"/>
      <c r="BG249" s="114"/>
      <c r="BH249" s="114"/>
      <c r="BI249" s="114"/>
      <c r="BJ249" s="114"/>
      <c r="BK249" s="114"/>
      <c r="BL249" s="114"/>
      <c r="BM249" s="114"/>
      <c r="BN249" s="114"/>
      <c r="BO249" s="114"/>
    </row>
    <row r="250" ht="15.75" hidden="1" customHeight="1">
      <c r="A250" s="106" t="s">
        <v>3616</v>
      </c>
      <c r="B250" s="107" t="s">
        <v>3619</v>
      </c>
      <c r="C250" s="108" t="str">
        <f>VLOOKUP(A250,'Main Sheet'!A:AV,48,False)</f>
        <v>Yes</v>
      </c>
      <c r="D250" s="109" t="str">
        <f>VLOOKUP(A250,'Main Sheet'!A:BB,7,0)</f>
        <v>First</v>
      </c>
      <c r="E250" s="109" t="str">
        <f>VLOOKUP(A250,'Main Sheet'!A:BB,12,0)</f>
        <v>Khwezi Lomso CS</v>
      </c>
      <c r="F250" s="116" t="str">
        <f>VLOOKUP(A250,'Main Sheet'!A:BB,17,0)</f>
        <v>Chulumanco</v>
      </c>
      <c r="G250" s="110" t="str">
        <f>VLOOKUP(A250,'Main Sheet'!A:BB,14,0)</f>
        <v>NMB</v>
      </c>
      <c r="H250" s="111" t="s">
        <v>9078</v>
      </c>
      <c r="I250" s="111" t="s">
        <v>9078</v>
      </c>
      <c r="J250" s="112"/>
      <c r="K250" s="111">
        <v>2.33311335E8</v>
      </c>
      <c r="L250" s="111">
        <v>79415.0</v>
      </c>
      <c r="M250" s="109" t="s">
        <v>9108</v>
      </c>
      <c r="N250" s="110"/>
      <c r="O250" s="111" t="s">
        <v>9078</v>
      </c>
      <c r="P250" s="111" t="s">
        <v>9078</v>
      </c>
      <c r="Q250" s="112"/>
      <c r="R250" s="111">
        <v>2.26004441E8</v>
      </c>
      <c r="S250" s="112"/>
      <c r="T250" s="112"/>
      <c r="U250" s="110"/>
      <c r="V250" s="109" t="s">
        <v>9078</v>
      </c>
      <c r="W250" s="109" t="s">
        <v>9078</v>
      </c>
      <c r="X250" s="110"/>
      <c r="Y250" s="109" t="s">
        <v>9446</v>
      </c>
      <c r="Z250" s="110"/>
      <c r="AA250" s="110"/>
      <c r="AB250" s="109" t="s">
        <v>9078</v>
      </c>
      <c r="AC250" s="109" t="s">
        <v>117</v>
      </c>
      <c r="AD250" s="109" t="s">
        <v>117</v>
      </c>
      <c r="AE250" s="110"/>
      <c r="AF250" s="109">
        <v>2.60551716E8</v>
      </c>
      <c r="AG250" s="109">
        <v>23235.0</v>
      </c>
      <c r="AH250" s="109" t="s">
        <v>181</v>
      </c>
      <c r="AI250" s="110"/>
      <c r="AJ250" s="110"/>
      <c r="AK250" s="110"/>
      <c r="AL250" s="110"/>
      <c r="AM250" s="110"/>
      <c r="AN250" s="110"/>
      <c r="AO250" s="110"/>
      <c r="AP250" s="110"/>
      <c r="AQ250" s="110"/>
      <c r="AR250" s="110"/>
      <c r="AS250" s="110"/>
      <c r="AT250" s="110"/>
      <c r="AU250" s="110"/>
      <c r="AV250" s="110"/>
      <c r="AW250" s="110"/>
      <c r="AX250" s="110"/>
      <c r="AY250" s="110"/>
      <c r="AZ250" s="110"/>
      <c r="BA250" s="110"/>
      <c r="BB250" s="110"/>
      <c r="BC250" s="110"/>
      <c r="BD250" s="110"/>
      <c r="BE250" s="110"/>
      <c r="BF250" s="114"/>
      <c r="BG250" s="114"/>
      <c r="BH250" s="114"/>
      <c r="BI250" s="114"/>
      <c r="BJ250" s="114"/>
      <c r="BK250" s="114"/>
      <c r="BL250" s="114"/>
      <c r="BM250" s="114"/>
      <c r="BN250" s="114"/>
      <c r="BO250" s="114"/>
    </row>
    <row r="251" ht="15.75" hidden="1" customHeight="1">
      <c r="A251" s="106" t="s">
        <v>2302</v>
      </c>
      <c r="B251" s="107" t="s">
        <v>2305</v>
      </c>
      <c r="C251" s="108" t="str">
        <f>VLOOKUP(A251,'Main Sheet'!A:AV,48,False)</f>
        <v>Yes</v>
      </c>
      <c r="D251" s="109" t="str">
        <f>VLOOKUP(A251,'Main Sheet'!A:BB,7,0)</f>
        <v>First</v>
      </c>
      <c r="E251" s="109" t="str">
        <f>VLOOKUP(A251,'Main Sheet'!A:BB,12,0)</f>
        <v>Soqhayisa SS</v>
      </c>
      <c r="F251" s="109" t="str">
        <f>VLOOKUP(A251,'Main Sheet'!A:BB,17,0)</f>
        <v>Siphosihle</v>
      </c>
      <c r="G251" s="110" t="str">
        <f>VLOOKUP(A251,'Main Sheet'!A:BB,14,0)</f>
        <v>NMB</v>
      </c>
      <c r="H251" s="111" t="s">
        <v>9078</v>
      </c>
      <c r="I251" s="111" t="s">
        <v>9078</v>
      </c>
      <c r="J251" s="111"/>
      <c r="K251" s="111">
        <v>2.33378618E8</v>
      </c>
      <c r="L251" s="111" t="s">
        <v>9078</v>
      </c>
      <c r="M251" s="109" t="s">
        <v>9078</v>
      </c>
      <c r="N251" s="110"/>
      <c r="O251" s="111" t="s">
        <v>117</v>
      </c>
      <c r="P251" s="111" t="s">
        <v>117</v>
      </c>
      <c r="Q251" s="112"/>
      <c r="R251" s="111">
        <v>2.26046871E8</v>
      </c>
      <c r="S251" s="111">
        <v>63752.0</v>
      </c>
      <c r="T251" s="111" t="s">
        <v>9154</v>
      </c>
      <c r="U251" s="110"/>
      <c r="V251" s="109" t="s">
        <v>9078</v>
      </c>
      <c r="W251" s="109" t="s">
        <v>9078</v>
      </c>
      <c r="X251" s="110"/>
      <c r="Y251" s="109" t="s">
        <v>9447</v>
      </c>
      <c r="Z251" s="110"/>
      <c r="AA251" s="110"/>
      <c r="AB251" s="109" t="s">
        <v>9078</v>
      </c>
      <c r="AC251" s="109" t="s">
        <v>117</v>
      </c>
      <c r="AD251" s="109" t="s">
        <v>117</v>
      </c>
      <c r="AE251" s="110"/>
      <c r="AF251" s="109">
        <v>2.60544604E8</v>
      </c>
      <c r="AG251" s="109">
        <v>42678.0</v>
      </c>
      <c r="AH251" s="109" t="s">
        <v>404</v>
      </c>
      <c r="AI251" s="110"/>
      <c r="AJ251" s="110"/>
      <c r="AK251" s="110"/>
      <c r="AL251" s="110"/>
      <c r="AM251" s="110"/>
      <c r="AN251" s="110"/>
      <c r="AO251" s="110"/>
      <c r="AP251" s="110"/>
      <c r="AQ251" s="110"/>
      <c r="AR251" s="110"/>
      <c r="AS251" s="110"/>
      <c r="AT251" s="110"/>
      <c r="AU251" s="110"/>
      <c r="AV251" s="110"/>
      <c r="AW251" s="110"/>
      <c r="AX251" s="110"/>
      <c r="AY251" s="110"/>
      <c r="AZ251" s="110"/>
      <c r="BA251" s="110"/>
      <c r="BB251" s="110"/>
      <c r="BC251" s="110"/>
      <c r="BD251" s="110"/>
      <c r="BE251" s="110"/>
      <c r="BF251" s="114"/>
      <c r="BG251" s="114"/>
      <c r="BH251" s="114"/>
      <c r="BI251" s="114"/>
      <c r="BJ251" s="114"/>
      <c r="BK251" s="114"/>
      <c r="BL251" s="114"/>
      <c r="BM251" s="114"/>
      <c r="BN251" s="114"/>
      <c r="BO251" s="114"/>
    </row>
    <row r="252" ht="15.75" hidden="1" customHeight="1">
      <c r="A252" s="106" t="s">
        <v>2309</v>
      </c>
      <c r="B252" s="107" t="s">
        <v>2312</v>
      </c>
      <c r="C252" s="108" t="str">
        <f>VLOOKUP(A252,'Main Sheet'!A:AV,48,False)</f>
        <v>Yes</v>
      </c>
      <c r="D252" s="109" t="str">
        <f>VLOOKUP(A252,'Main Sheet'!A:BB,7,0)</f>
        <v>First</v>
      </c>
      <c r="E252" s="109" t="str">
        <f>VLOOKUP(A252,'Main Sheet'!A:BB,12,0)</f>
        <v>Soqhayisa SS</v>
      </c>
      <c r="F252" s="109" t="str">
        <f>VLOOKUP(A252,'Main Sheet'!A:BB,17,0)</f>
        <v>Siphosihle</v>
      </c>
      <c r="G252" s="110" t="str">
        <f>VLOOKUP(A252,'Main Sheet'!A:BB,14,0)</f>
        <v>NMB</v>
      </c>
      <c r="H252" s="111" t="s">
        <v>9078</v>
      </c>
      <c r="I252" s="111" t="s">
        <v>9078</v>
      </c>
      <c r="J252" s="111"/>
      <c r="K252" s="111">
        <v>2.33295496E8</v>
      </c>
      <c r="L252" s="111">
        <v>78531.0</v>
      </c>
      <c r="M252" s="109" t="s">
        <v>9078</v>
      </c>
      <c r="N252" s="110"/>
      <c r="O252" s="111" t="s">
        <v>117</v>
      </c>
      <c r="P252" s="111" t="s">
        <v>117</v>
      </c>
      <c r="Q252" s="112"/>
      <c r="R252" s="111">
        <v>2.26043322E8</v>
      </c>
      <c r="S252" s="111">
        <v>63752.0</v>
      </c>
      <c r="T252" s="111" t="s">
        <v>290</v>
      </c>
      <c r="U252" s="110"/>
      <c r="V252" s="109" t="s">
        <v>9078</v>
      </c>
      <c r="W252" s="109" t="s">
        <v>9078</v>
      </c>
      <c r="X252" s="110"/>
      <c r="Y252" s="109" t="s">
        <v>9448</v>
      </c>
      <c r="Z252" s="110"/>
      <c r="AA252" s="110"/>
      <c r="AB252" s="109" t="s">
        <v>9078</v>
      </c>
      <c r="AC252" s="109" t="s">
        <v>117</v>
      </c>
      <c r="AD252" s="109" t="s">
        <v>117</v>
      </c>
      <c r="AE252" s="110"/>
      <c r="AF252" s="109">
        <v>2.60466115E8</v>
      </c>
      <c r="AG252" s="109">
        <v>42678.0</v>
      </c>
      <c r="AH252" s="109" t="s">
        <v>181</v>
      </c>
      <c r="AI252" s="110"/>
      <c r="AJ252" s="110"/>
      <c r="AK252" s="110"/>
      <c r="AL252" s="110"/>
      <c r="AM252" s="110"/>
      <c r="AN252" s="110"/>
      <c r="AO252" s="110"/>
      <c r="AP252" s="110"/>
      <c r="AQ252" s="110"/>
      <c r="AR252" s="110"/>
      <c r="AS252" s="110"/>
      <c r="AT252" s="110"/>
      <c r="AU252" s="110"/>
      <c r="AV252" s="110"/>
      <c r="AW252" s="110"/>
      <c r="AX252" s="110"/>
      <c r="AY252" s="110"/>
      <c r="AZ252" s="110"/>
      <c r="BA252" s="110"/>
      <c r="BB252" s="110"/>
      <c r="BC252" s="110"/>
      <c r="BD252" s="110"/>
      <c r="BE252" s="110"/>
      <c r="BF252" s="114"/>
      <c r="BG252" s="114"/>
      <c r="BH252" s="114"/>
      <c r="BI252" s="114"/>
      <c r="BJ252" s="114"/>
      <c r="BK252" s="114"/>
      <c r="BL252" s="114"/>
      <c r="BM252" s="114"/>
      <c r="BN252" s="114"/>
      <c r="BO252" s="114"/>
    </row>
    <row r="253" ht="15.75" hidden="1" customHeight="1">
      <c r="A253" s="106" t="s">
        <v>2317</v>
      </c>
      <c r="B253" s="107" t="s">
        <v>2320</v>
      </c>
      <c r="C253" s="108" t="str">
        <f>VLOOKUP(A253,'Main Sheet'!A:AV,48,False)</f>
        <v>Yes</v>
      </c>
      <c r="D253" s="109" t="str">
        <f>VLOOKUP(A253,'Main Sheet'!A:BB,7,0)</f>
        <v>First</v>
      </c>
      <c r="E253" s="109" t="str">
        <f>VLOOKUP(A253,'Main Sheet'!A:BB,12,0)</f>
        <v>Soqhayisa SS</v>
      </c>
      <c r="F253" s="109" t="str">
        <f>VLOOKUP(A253,'Main Sheet'!A:BB,17,0)</f>
        <v>Siphosihle</v>
      </c>
      <c r="G253" s="110" t="str">
        <f>VLOOKUP(A253,'Main Sheet'!A:BB,14,0)</f>
        <v>NMB</v>
      </c>
      <c r="H253" s="111" t="s">
        <v>117</v>
      </c>
      <c r="I253" s="111" t="s">
        <v>117</v>
      </c>
      <c r="J253" s="112"/>
      <c r="K253" s="111">
        <v>2.33390219E8</v>
      </c>
      <c r="L253" s="111">
        <v>43268.0</v>
      </c>
      <c r="M253" s="109" t="s">
        <v>180</v>
      </c>
      <c r="N253" s="110"/>
      <c r="O253" s="111" t="s">
        <v>117</v>
      </c>
      <c r="P253" s="111" t="s">
        <v>117</v>
      </c>
      <c r="Q253" s="112"/>
      <c r="R253" s="111">
        <v>2.26024989E8</v>
      </c>
      <c r="S253" s="111">
        <v>63752.0</v>
      </c>
      <c r="T253" s="111" t="s">
        <v>180</v>
      </c>
      <c r="U253" s="110"/>
      <c r="V253" s="109" t="s">
        <v>9078</v>
      </c>
      <c r="W253" s="109" t="s">
        <v>9078</v>
      </c>
      <c r="X253" s="110"/>
      <c r="Y253" s="109" t="s">
        <v>9449</v>
      </c>
      <c r="Z253" s="110"/>
      <c r="AA253" s="110"/>
      <c r="AB253" s="109" t="s">
        <v>9078</v>
      </c>
      <c r="AC253" s="109" t="s">
        <v>117</v>
      </c>
      <c r="AD253" s="109" t="s">
        <v>117</v>
      </c>
      <c r="AE253" s="110"/>
      <c r="AF253" s="109">
        <v>2.60442224E8</v>
      </c>
      <c r="AG253" s="109">
        <v>42678.0</v>
      </c>
      <c r="AH253" s="109" t="s">
        <v>9084</v>
      </c>
      <c r="AI253" s="110"/>
      <c r="AJ253" s="110"/>
      <c r="AK253" s="110"/>
      <c r="AL253" s="110"/>
      <c r="AM253" s="110"/>
      <c r="AN253" s="110"/>
      <c r="AO253" s="110"/>
      <c r="AP253" s="110"/>
      <c r="AQ253" s="110"/>
      <c r="AR253" s="110"/>
      <c r="AS253" s="110"/>
      <c r="AT253" s="110"/>
      <c r="AU253" s="110"/>
      <c r="AV253" s="110"/>
      <c r="AW253" s="110"/>
      <c r="AX253" s="110"/>
      <c r="AY253" s="110"/>
      <c r="AZ253" s="110"/>
      <c r="BA253" s="110"/>
      <c r="BB253" s="110"/>
      <c r="BC253" s="110"/>
      <c r="BD253" s="110"/>
      <c r="BE253" s="110"/>
      <c r="BF253" s="114"/>
      <c r="BG253" s="114"/>
      <c r="BH253" s="114"/>
      <c r="BI253" s="114"/>
      <c r="BJ253" s="114"/>
      <c r="BK253" s="114"/>
      <c r="BL253" s="114"/>
      <c r="BM253" s="114"/>
      <c r="BN253" s="114"/>
      <c r="BO253" s="114"/>
    </row>
    <row r="254" ht="15.75" hidden="1" customHeight="1">
      <c r="A254" s="115" t="s">
        <v>3632</v>
      </c>
      <c r="B254" s="107" t="s">
        <v>3633</v>
      </c>
      <c r="C254" s="108" t="str">
        <f>VLOOKUP(A254,'Main Sheet'!A:AV,48,False)</f>
        <v>Yes</v>
      </c>
      <c r="D254" s="116" t="str">
        <f>VLOOKUP(A254,'Main Sheet'!A:BB,7,0)</f>
        <v>First</v>
      </c>
      <c r="E254" s="116" t="str">
        <f>VLOOKUP(A254,'Main Sheet'!A:BB,12,0)</f>
        <v>Khwezi Lomso CS</v>
      </c>
      <c r="F254" s="116" t="str">
        <f>VLOOKUP(A254,'Main Sheet'!A:BB,17,0)</f>
        <v>Chulumanco</v>
      </c>
      <c r="G254" s="117" t="str">
        <f>VLOOKUP(A254,'Main Sheet'!A:BB,14,0)</f>
        <v>NMB</v>
      </c>
      <c r="H254" s="107" t="s">
        <v>9078</v>
      </c>
      <c r="I254" s="107" t="s">
        <v>9078</v>
      </c>
      <c r="J254" s="128"/>
      <c r="K254" s="107">
        <v>2.33300821E8</v>
      </c>
      <c r="L254" s="107">
        <v>62648.0</v>
      </c>
      <c r="M254" s="116" t="s">
        <v>9339</v>
      </c>
      <c r="N254" s="117"/>
      <c r="O254" s="107" t="s">
        <v>117</v>
      </c>
      <c r="P254" s="107" t="s">
        <v>117</v>
      </c>
      <c r="Q254" s="128"/>
      <c r="R254" s="107">
        <v>2.26070493E8</v>
      </c>
      <c r="S254" s="107">
        <v>36912.0</v>
      </c>
      <c r="T254" s="128"/>
      <c r="U254" s="117"/>
      <c r="V254" s="116" t="s">
        <v>117</v>
      </c>
      <c r="W254" s="116" t="s">
        <v>117</v>
      </c>
      <c r="X254" s="117"/>
      <c r="Y254" s="116" t="s">
        <v>9450</v>
      </c>
      <c r="Z254" s="117"/>
      <c r="AA254" s="117"/>
      <c r="AB254" s="116" t="s">
        <v>263</v>
      </c>
      <c r="AC254" s="116" t="s">
        <v>117</v>
      </c>
      <c r="AD254" s="116" t="s">
        <v>117</v>
      </c>
      <c r="AE254" s="117"/>
      <c r="AF254" s="116">
        <v>2.60537489E8</v>
      </c>
      <c r="AG254" s="116">
        <v>23235.0</v>
      </c>
      <c r="AH254" s="116" t="s">
        <v>263</v>
      </c>
      <c r="AI254" s="117"/>
      <c r="AJ254" s="117"/>
      <c r="AK254" s="117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117"/>
      <c r="AY254" s="117"/>
      <c r="AZ254" s="117"/>
      <c r="BA254" s="117"/>
      <c r="BB254" s="117"/>
      <c r="BC254" s="117"/>
      <c r="BD254" s="117"/>
      <c r="BE254" s="117"/>
      <c r="BF254" s="118"/>
      <c r="BG254" s="118"/>
      <c r="BH254" s="118"/>
      <c r="BI254" s="118"/>
      <c r="BJ254" s="118"/>
      <c r="BK254" s="118"/>
      <c r="BL254" s="118"/>
      <c r="BM254" s="118"/>
      <c r="BN254" s="118"/>
      <c r="BO254" s="118"/>
    </row>
    <row r="255" ht="15.75" hidden="1" customHeight="1">
      <c r="A255" s="106" t="s">
        <v>2333</v>
      </c>
      <c r="B255" s="107" t="s">
        <v>2336</v>
      </c>
      <c r="C255" s="108" t="str">
        <f>VLOOKUP(A255,'Main Sheet'!A:AV,48,False)</f>
        <v>Yes</v>
      </c>
      <c r="D255" s="109" t="str">
        <f>VLOOKUP(A255,'Main Sheet'!A:BB,7,0)</f>
        <v>First</v>
      </c>
      <c r="E255" s="109" t="str">
        <f>VLOOKUP(A255,'Main Sheet'!A:BB,12,0)</f>
        <v>Soqhayisa SS</v>
      </c>
      <c r="F255" s="109" t="str">
        <f>VLOOKUP(A255,'Main Sheet'!A:BB,17,0)</f>
        <v>Siphosihle</v>
      </c>
      <c r="G255" s="110" t="str">
        <f>VLOOKUP(A255,'Main Sheet'!A:BB,14,0)</f>
        <v>NMB</v>
      </c>
      <c r="H255" s="111" t="s">
        <v>117</v>
      </c>
      <c r="I255" s="111" t="s">
        <v>117</v>
      </c>
      <c r="J255" s="112"/>
      <c r="K255" s="111">
        <v>2.33323767E8</v>
      </c>
      <c r="L255" s="111">
        <v>46546.0</v>
      </c>
      <c r="M255" s="109" t="s">
        <v>9451</v>
      </c>
      <c r="N255" s="110"/>
      <c r="O255" s="111" t="s">
        <v>117</v>
      </c>
      <c r="P255" s="111" t="s">
        <v>117</v>
      </c>
      <c r="Q255" s="112"/>
      <c r="R255" s="111">
        <v>2.26042605E8</v>
      </c>
      <c r="S255" s="111">
        <v>63752.0</v>
      </c>
      <c r="T255" s="111" t="s">
        <v>622</v>
      </c>
      <c r="U255" s="110"/>
      <c r="V255" s="109" t="s">
        <v>117</v>
      </c>
      <c r="W255" s="109" t="s">
        <v>117</v>
      </c>
      <c r="X255" s="110"/>
      <c r="Y255" s="109" t="s">
        <v>9452</v>
      </c>
      <c r="Z255" s="110"/>
      <c r="AA255" s="110"/>
      <c r="AB255" s="109" t="s">
        <v>237</v>
      </c>
      <c r="AC255" s="109" t="s">
        <v>117</v>
      </c>
      <c r="AD255" s="109" t="s">
        <v>117</v>
      </c>
      <c r="AE255" s="110"/>
      <c r="AF255" s="109">
        <v>2.60418161E8</v>
      </c>
      <c r="AG255" s="109">
        <v>42678.0</v>
      </c>
      <c r="AH255" s="109" t="s">
        <v>9453</v>
      </c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110"/>
      <c r="AW255" s="110"/>
      <c r="AX255" s="110"/>
      <c r="AY255" s="110"/>
      <c r="AZ255" s="110"/>
      <c r="BA255" s="110"/>
      <c r="BB255" s="110"/>
      <c r="BC255" s="110"/>
      <c r="BD255" s="110"/>
      <c r="BE255" s="110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</row>
    <row r="256" ht="15.75" hidden="1" customHeight="1">
      <c r="A256" s="106" t="s">
        <v>2342</v>
      </c>
      <c r="B256" s="107" t="s">
        <v>2345</v>
      </c>
      <c r="C256" s="108" t="str">
        <f>VLOOKUP(A256,'Main Sheet'!A:AV,48,False)</f>
        <v>Yes</v>
      </c>
      <c r="D256" s="109" t="str">
        <f>VLOOKUP(A256,'Main Sheet'!A:BB,7,0)</f>
        <v>First</v>
      </c>
      <c r="E256" s="109" t="str">
        <f>VLOOKUP(A256,'Main Sheet'!A:BB,12,0)</f>
        <v>Soqhayisa SS</v>
      </c>
      <c r="F256" s="109" t="str">
        <f>VLOOKUP(A256,'Main Sheet'!A:BB,17,0)</f>
        <v>Siphosihle</v>
      </c>
      <c r="G256" s="110" t="str">
        <f>VLOOKUP(A256,'Main Sheet'!A:BB,14,0)</f>
        <v>NMB</v>
      </c>
      <c r="H256" s="111" t="s">
        <v>9078</v>
      </c>
      <c r="I256" s="111" t="s">
        <v>9078</v>
      </c>
      <c r="J256" s="111"/>
      <c r="K256" s="111" t="s">
        <v>9078</v>
      </c>
      <c r="L256" s="111" t="s">
        <v>9078</v>
      </c>
      <c r="M256" s="109" t="s">
        <v>9078</v>
      </c>
      <c r="N256" s="110"/>
      <c r="O256" s="111" t="s">
        <v>117</v>
      </c>
      <c r="P256" s="111" t="s">
        <v>117</v>
      </c>
      <c r="Q256" s="112"/>
      <c r="R256" s="111">
        <v>2.26047066E8</v>
      </c>
      <c r="S256" s="111">
        <v>63752.0</v>
      </c>
      <c r="T256" s="111" t="s">
        <v>9454</v>
      </c>
      <c r="U256" s="110"/>
      <c r="V256" s="109" t="s">
        <v>117</v>
      </c>
      <c r="W256" s="109" t="s">
        <v>117</v>
      </c>
      <c r="X256" s="110"/>
      <c r="Y256" s="109" t="s">
        <v>9455</v>
      </c>
      <c r="Z256" s="110"/>
      <c r="AA256" s="110"/>
      <c r="AB256" s="109" t="s">
        <v>9456</v>
      </c>
      <c r="AC256" s="109" t="s">
        <v>117</v>
      </c>
      <c r="AD256" s="109" t="s">
        <v>117</v>
      </c>
      <c r="AE256" s="110"/>
      <c r="AF256" s="109">
        <v>2.60418471E8</v>
      </c>
      <c r="AG256" s="109">
        <v>42678.0</v>
      </c>
      <c r="AH256" s="109" t="s">
        <v>9457</v>
      </c>
      <c r="AI256" s="110"/>
      <c r="AJ256" s="110"/>
      <c r="AK256" s="110"/>
      <c r="AL256" s="110"/>
      <c r="AM256" s="110"/>
      <c r="AN256" s="110"/>
      <c r="AO256" s="110"/>
      <c r="AP256" s="110"/>
      <c r="AQ256" s="110"/>
      <c r="AR256" s="110"/>
      <c r="AS256" s="110"/>
      <c r="AT256" s="110"/>
      <c r="AU256" s="110"/>
      <c r="AV256" s="110"/>
      <c r="AW256" s="110"/>
      <c r="AX256" s="110"/>
      <c r="AY256" s="110"/>
      <c r="AZ256" s="110"/>
      <c r="BA256" s="110"/>
      <c r="BB256" s="110"/>
      <c r="BC256" s="110"/>
      <c r="BD256" s="110"/>
      <c r="BE256" s="110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</row>
    <row r="257" ht="15.75" hidden="1" customHeight="1">
      <c r="A257" s="106" t="s">
        <v>2352</v>
      </c>
      <c r="B257" s="107" t="s">
        <v>2355</v>
      </c>
      <c r="C257" s="108" t="str">
        <f>VLOOKUP(A257,'Main Sheet'!A:AV,48,False)</f>
        <v>Yes</v>
      </c>
      <c r="D257" s="109" t="str">
        <f>VLOOKUP(A257,'Main Sheet'!A:BB,7,0)</f>
        <v>First</v>
      </c>
      <c r="E257" s="109" t="str">
        <f>VLOOKUP(A257,'Main Sheet'!A:BB,12,0)</f>
        <v>Soqhayisa SS</v>
      </c>
      <c r="F257" s="109" t="str">
        <f>VLOOKUP(A257,'Main Sheet'!A:BB,17,0)</f>
        <v>Siphosihle</v>
      </c>
      <c r="G257" s="110" t="str">
        <f>VLOOKUP(A257,'Main Sheet'!A:BB,14,0)</f>
        <v>NMB</v>
      </c>
      <c r="H257" s="111" t="s">
        <v>117</v>
      </c>
      <c r="I257" s="111" t="s">
        <v>117</v>
      </c>
      <c r="J257" s="112"/>
      <c r="K257" s="111">
        <v>2.33386777E8</v>
      </c>
      <c r="L257" s="111">
        <v>53843.0</v>
      </c>
      <c r="M257" s="109" t="s">
        <v>290</v>
      </c>
      <c r="N257" s="110"/>
      <c r="O257" s="111" t="s">
        <v>117</v>
      </c>
      <c r="P257" s="111" t="s">
        <v>117</v>
      </c>
      <c r="Q257" s="112"/>
      <c r="R257" s="111">
        <v>2.26025391E8</v>
      </c>
      <c r="S257" s="111">
        <v>63752.0</v>
      </c>
      <c r="T257" s="111" t="s">
        <v>262</v>
      </c>
      <c r="U257" s="110"/>
      <c r="V257" s="109" t="s">
        <v>117</v>
      </c>
      <c r="W257" s="109" t="s">
        <v>117</v>
      </c>
      <c r="X257" s="110"/>
      <c r="Y257" s="109" t="s">
        <v>9458</v>
      </c>
      <c r="Z257" s="110"/>
      <c r="AA257" s="110"/>
      <c r="AB257" s="109" t="s">
        <v>180</v>
      </c>
      <c r="AC257" s="109" t="s">
        <v>117</v>
      </c>
      <c r="AD257" s="109" t="s">
        <v>117</v>
      </c>
      <c r="AE257" s="110"/>
      <c r="AF257" s="109">
        <v>2.60438391E8</v>
      </c>
      <c r="AG257" s="109">
        <v>42678.0</v>
      </c>
      <c r="AH257" s="109" t="s">
        <v>9099</v>
      </c>
      <c r="AI257" s="110"/>
      <c r="AJ257" s="110"/>
      <c r="AK257" s="110"/>
      <c r="AL257" s="110"/>
      <c r="AM257" s="110"/>
      <c r="AN257" s="110"/>
      <c r="AO257" s="110"/>
      <c r="AP257" s="110"/>
      <c r="AQ257" s="110"/>
      <c r="AR257" s="110"/>
      <c r="AS257" s="110"/>
      <c r="AT257" s="110"/>
      <c r="AU257" s="110"/>
      <c r="AV257" s="110"/>
      <c r="AW257" s="110"/>
      <c r="AX257" s="110"/>
      <c r="AY257" s="110"/>
      <c r="AZ257" s="110"/>
      <c r="BA257" s="110"/>
      <c r="BB257" s="110"/>
      <c r="BC257" s="110"/>
      <c r="BD257" s="110"/>
      <c r="BE257" s="110"/>
      <c r="BF257" s="114"/>
      <c r="BG257" s="114"/>
      <c r="BH257" s="114"/>
      <c r="BI257" s="114"/>
      <c r="BJ257" s="114"/>
      <c r="BK257" s="114"/>
      <c r="BL257" s="114"/>
      <c r="BM257" s="114"/>
      <c r="BN257" s="114"/>
      <c r="BO257" s="114"/>
    </row>
    <row r="258" ht="15.75" hidden="1" customHeight="1">
      <c r="A258" s="106" t="s">
        <v>2360</v>
      </c>
      <c r="B258" s="107" t="s">
        <v>2363</v>
      </c>
      <c r="C258" s="108" t="str">
        <f>VLOOKUP(A258,'Main Sheet'!A:AV,48,False)</f>
        <v>No</v>
      </c>
      <c r="D258" s="109" t="str">
        <f>VLOOKUP(A258,'Main Sheet'!A:BB,7,0)</f>
        <v>First</v>
      </c>
      <c r="E258" s="109" t="str">
        <f>VLOOKUP(A258,'Main Sheet'!A:BB,12,0)</f>
        <v>Cowan HS</v>
      </c>
      <c r="F258" s="116" t="str">
        <f>VLOOKUP(A258,'Main Sheet'!A:BB,17,0)</f>
        <v>Chulumanco</v>
      </c>
      <c r="G258" s="110" t="str">
        <f>VLOOKUP(A258,'Main Sheet'!A:BB,14,0)</f>
        <v>NMB</v>
      </c>
      <c r="H258" s="111"/>
      <c r="I258" s="111"/>
      <c r="J258" s="111"/>
      <c r="K258" s="112"/>
      <c r="L258" s="112"/>
      <c r="M258" s="110"/>
      <c r="N258" s="110"/>
      <c r="O258" s="111" t="s">
        <v>9078</v>
      </c>
      <c r="P258" s="133"/>
      <c r="Q258" s="112"/>
      <c r="R258" s="111">
        <v>2.26068109E8</v>
      </c>
      <c r="S258" s="112"/>
      <c r="T258" s="111" t="s">
        <v>9079</v>
      </c>
      <c r="U258" s="110"/>
      <c r="V258" s="109"/>
      <c r="W258" s="109"/>
      <c r="X258" s="109"/>
      <c r="Y258" s="110"/>
      <c r="Z258" s="110"/>
      <c r="AA258" s="110"/>
      <c r="AB258" s="110"/>
      <c r="AC258" s="109"/>
      <c r="AD258" s="109"/>
      <c r="AE258" s="109"/>
      <c r="AF258" s="110"/>
      <c r="AG258" s="110"/>
      <c r="AH258" s="110"/>
      <c r="AI258" s="110"/>
      <c r="AJ258" s="110"/>
      <c r="AK258" s="110"/>
      <c r="AL258" s="110"/>
      <c r="AM258" s="110"/>
      <c r="AN258" s="110"/>
      <c r="AO258" s="110"/>
      <c r="AP258" s="110"/>
      <c r="AQ258" s="110"/>
      <c r="AR258" s="110"/>
      <c r="AS258" s="110"/>
      <c r="AT258" s="110"/>
      <c r="AU258" s="110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4"/>
      <c r="BG258" s="114"/>
      <c r="BH258" s="114"/>
      <c r="BI258" s="114"/>
      <c r="BJ258" s="114"/>
      <c r="BK258" s="114"/>
      <c r="BL258" s="114"/>
      <c r="BM258" s="114"/>
      <c r="BN258" s="114"/>
      <c r="BO258" s="114"/>
    </row>
    <row r="259" ht="15.75" hidden="1" customHeight="1">
      <c r="A259" s="106" t="s">
        <v>2365</v>
      </c>
      <c r="B259" s="107" t="s">
        <v>2368</v>
      </c>
      <c r="C259" s="108" t="str">
        <f>VLOOKUP(A259,'Main Sheet'!A:AV,48,False)</f>
        <v>Yes</v>
      </c>
      <c r="D259" s="109" t="str">
        <f>VLOOKUP(A259,'Main Sheet'!A:BB,7,0)</f>
        <v>First</v>
      </c>
      <c r="E259" s="109" t="str">
        <f>VLOOKUP(A259,'Main Sheet'!A:BB,12,0)</f>
        <v>Tinarha HS</v>
      </c>
      <c r="F259" s="109" t="str">
        <f>VLOOKUP(A259,'Main Sheet'!A:BB,17,0)</f>
        <v>Sive</v>
      </c>
      <c r="G259" s="110" t="str">
        <f>VLOOKUP(A259,'Main Sheet'!A:BB,14,0)</f>
        <v>Rural</v>
      </c>
      <c r="H259" s="111" t="s">
        <v>117</v>
      </c>
      <c r="I259" s="111" t="s">
        <v>117</v>
      </c>
      <c r="J259" s="112"/>
      <c r="K259" s="111">
        <v>2.33164057E8</v>
      </c>
      <c r="L259" s="111">
        <v>50501.0</v>
      </c>
      <c r="M259" s="109" t="s">
        <v>9459</v>
      </c>
      <c r="N259" s="110"/>
      <c r="O259" s="111" t="s">
        <v>117</v>
      </c>
      <c r="P259" s="111" t="s">
        <v>117</v>
      </c>
      <c r="Q259" s="112"/>
      <c r="R259" s="111">
        <v>2.26053078E8</v>
      </c>
      <c r="S259" s="111">
        <v>36912.0</v>
      </c>
      <c r="T259" s="112"/>
      <c r="U259" s="110"/>
      <c r="V259" s="109" t="s">
        <v>117</v>
      </c>
      <c r="W259" s="109" t="s">
        <v>117</v>
      </c>
      <c r="X259" s="110"/>
      <c r="Y259" s="109" t="s">
        <v>9460</v>
      </c>
      <c r="Z259" s="110"/>
      <c r="AA259" s="110"/>
      <c r="AB259" s="109" t="s">
        <v>263</v>
      </c>
      <c r="AC259" s="109" t="s">
        <v>117</v>
      </c>
      <c r="AD259" s="109" t="s">
        <v>117</v>
      </c>
      <c r="AE259" s="110"/>
      <c r="AF259" s="109">
        <v>2.60715999E8</v>
      </c>
      <c r="AG259" s="109">
        <v>23235.0</v>
      </c>
      <c r="AH259" s="109" t="s">
        <v>9461</v>
      </c>
      <c r="AI259" s="110"/>
      <c r="AJ259" s="110"/>
      <c r="AK259" s="110"/>
      <c r="AL259" s="110"/>
      <c r="AM259" s="110"/>
      <c r="AN259" s="110"/>
      <c r="AO259" s="110"/>
      <c r="AP259" s="110"/>
      <c r="AQ259" s="110"/>
      <c r="AR259" s="110"/>
      <c r="AS259" s="110"/>
      <c r="AT259" s="110"/>
      <c r="AU259" s="110"/>
      <c r="AV259" s="110"/>
      <c r="AW259" s="110"/>
      <c r="AX259" s="110"/>
      <c r="AY259" s="110"/>
      <c r="AZ259" s="110"/>
      <c r="BA259" s="110"/>
      <c r="BB259" s="110"/>
      <c r="BC259" s="110"/>
      <c r="BD259" s="110"/>
      <c r="BE259" s="110"/>
      <c r="BF259" s="114"/>
      <c r="BG259" s="114"/>
      <c r="BH259" s="114"/>
      <c r="BI259" s="114"/>
      <c r="BJ259" s="114"/>
      <c r="BK259" s="114"/>
      <c r="BL259" s="114"/>
      <c r="BM259" s="114"/>
      <c r="BN259" s="114"/>
      <c r="BO259" s="114"/>
    </row>
    <row r="260" ht="15.75" hidden="1" customHeight="1">
      <c r="A260" s="106" t="s">
        <v>2921</v>
      </c>
      <c r="B260" s="107" t="s">
        <v>2923</v>
      </c>
      <c r="C260" s="108" t="str">
        <f>VLOOKUP(A260,'Main Sheet'!A:AV,48,False)</f>
        <v>Yes</v>
      </c>
      <c r="D260" s="109" t="str">
        <f>VLOOKUP(A260,'Main Sheet'!A:BB,7,0)</f>
        <v>First</v>
      </c>
      <c r="E260" s="109" t="str">
        <f>VLOOKUP(A260,'Main Sheet'!A:BB,12,0)</f>
        <v>KwaZakhele HS</v>
      </c>
      <c r="F260" s="116" t="str">
        <f>VLOOKUP(A260,'Main Sheet'!A:BB,17,0)</f>
        <v>Chulumanco</v>
      </c>
      <c r="G260" s="110" t="str">
        <f>VLOOKUP(A260,'Main Sheet'!A:BB,14,0)</f>
        <v>NMB</v>
      </c>
      <c r="H260" s="111" t="s">
        <v>117</v>
      </c>
      <c r="I260" s="111" t="s">
        <v>117</v>
      </c>
      <c r="J260" s="112"/>
      <c r="K260" s="111">
        <v>2.33424083E8</v>
      </c>
      <c r="L260" s="111">
        <v>81838.0</v>
      </c>
      <c r="M260" s="109" t="s">
        <v>9108</v>
      </c>
      <c r="N260" s="110"/>
      <c r="O260" s="111" t="s">
        <v>117</v>
      </c>
      <c r="P260" s="111" t="s">
        <v>117</v>
      </c>
      <c r="Q260" s="112"/>
      <c r="R260" s="111">
        <v>2.26096836E8</v>
      </c>
      <c r="S260" s="111">
        <v>36912.0</v>
      </c>
      <c r="T260" s="112"/>
      <c r="U260" s="110"/>
      <c r="V260" s="109" t="s">
        <v>117</v>
      </c>
      <c r="W260" s="109" t="s">
        <v>117</v>
      </c>
      <c r="X260" s="110"/>
      <c r="Y260" s="109" t="s">
        <v>9462</v>
      </c>
      <c r="Z260" s="110"/>
      <c r="AA260" s="110"/>
      <c r="AB260" s="109" t="s">
        <v>404</v>
      </c>
      <c r="AC260" s="109" t="s">
        <v>117</v>
      </c>
      <c r="AD260" s="109" t="s">
        <v>117</v>
      </c>
      <c r="AE260" s="110"/>
      <c r="AF260" s="109">
        <v>2.6057278E8</v>
      </c>
      <c r="AG260" s="109">
        <v>23235.0</v>
      </c>
      <c r="AH260" s="109" t="s">
        <v>404</v>
      </c>
      <c r="AI260" s="110"/>
      <c r="AJ260" s="110"/>
      <c r="AK260" s="110"/>
      <c r="AL260" s="110"/>
      <c r="AM260" s="110"/>
      <c r="AN260" s="110"/>
      <c r="AO260" s="110"/>
      <c r="AP260" s="110"/>
      <c r="AQ260" s="110"/>
      <c r="AR260" s="110"/>
      <c r="AS260" s="110"/>
      <c r="AT260" s="110"/>
      <c r="AU260" s="110"/>
      <c r="AV260" s="110"/>
      <c r="AW260" s="110"/>
      <c r="AX260" s="110"/>
      <c r="AY260" s="110"/>
      <c r="AZ260" s="110"/>
      <c r="BA260" s="110"/>
      <c r="BB260" s="110"/>
      <c r="BC260" s="110"/>
      <c r="BD260" s="110"/>
      <c r="BE260" s="110"/>
      <c r="BF260" s="114"/>
      <c r="BG260" s="114"/>
      <c r="BH260" s="114"/>
      <c r="BI260" s="114"/>
      <c r="BJ260" s="114"/>
      <c r="BK260" s="114"/>
      <c r="BL260" s="114"/>
      <c r="BM260" s="114"/>
      <c r="BN260" s="114"/>
      <c r="BO260" s="114"/>
    </row>
    <row r="261" ht="15.75" hidden="1" customHeight="1">
      <c r="A261" s="106" t="s">
        <v>2376</v>
      </c>
      <c r="B261" s="107" t="s">
        <v>2377</v>
      </c>
      <c r="C261" s="108" t="str">
        <f>VLOOKUP(A261,'Main Sheet'!A:AV,48,False)</f>
        <v>Yes</v>
      </c>
      <c r="D261" s="109" t="str">
        <f>VLOOKUP(A261,'Main Sheet'!A:BB,7,0)</f>
        <v>First</v>
      </c>
      <c r="E261" s="109" t="str">
        <f>VLOOKUP(A261,'Main Sheet'!A:BB,12,0)</f>
        <v>KwaMagxaki HS</v>
      </c>
      <c r="F261" s="109" t="str">
        <f>VLOOKUP(A261,'Main Sheet'!A:BB,17,0)</f>
        <v>Asemahle</v>
      </c>
      <c r="G261" s="110" t="str">
        <f>VLOOKUP(A261,'Main Sheet'!A:BB,14,0)</f>
        <v>NMB</v>
      </c>
      <c r="H261" s="111" t="s">
        <v>9078</v>
      </c>
      <c r="I261" s="111" t="s">
        <v>9078</v>
      </c>
      <c r="J261" s="111"/>
      <c r="K261" s="111">
        <v>2.33113827E8</v>
      </c>
      <c r="L261" s="111">
        <v>10272.0</v>
      </c>
      <c r="M261" s="110"/>
      <c r="N261" s="110"/>
      <c r="O261" s="111" t="s">
        <v>117</v>
      </c>
      <c r="P261" s="111" t="s">
        <v>117</v>
      </c>
      <c r="Q261" s="111"/>
      <c r="R261" s="111">
        <v>2.26061699E8</v>
      </c>
      <c r="S261" s="111">
        <v>20251.0</v>
      </c>
      <c r="T261" s="111" t="s">
        <v>9463</v>
      </c>
      <c r="U261" s="110"/>
      <c r="V261" s="109" t="s">
        <v>117</v>
      </c>
      <c r="W261" s="109" t="s">
        <v>117</v>
      </c>
      <c r="X261" s="110"/>
      <c r="Y261" s="109" t="s">
        <v>9464</v>
      </c>
      <c r="Z261" s="110"/>
      <c r="AA261" s="110"/>
      <c r="AB261" s="109" t="s">
        <v>9465</v>
      </c>
      <c r="AC261" s="109" t="s">
        <v>117</v>
      </c>
      <c r="AD261" s="109" t="s">
        <v>117</v>
      </c>
      <c r="AE261" s="110"/>
      <c r="AF261" s="109">
        <v>2.60451053E8</v>
      </c>
      <c r="AG261" s="109">
        <v>24693.0</v>
      </c>
      <c r="AH261" s="109" t="s">
        <v>9466</v>
      </c>
      <c r="AI261" s="110"/>
      <c r="AJ261" s="110"/>
      <c r="AK261" s="110"/>
      <c r="AL261" s="110"/>
      <c r="AM261" s="110"/>
      <c r="AN261" s="110"/>
      <c r="AO261" s="110"/>
      <c r="AP261" s="110"/>
      <c r="AQ261" s="110"/>
      <c r="AR261" s="110"/>
      <c r="AS261" s="110"/>
      <c r="AT261" s="110"/>
      <c r="AU261" s="110"/>
      <c r="AV261" s="110"/>
      <c r="AW261" s="110"/>
      <c r="AX261" s="110"/>
      <c r="AY261" s="110"/>
      <c r="AZ261" s="110"/>
      <c r="BA261" s="110"/>
      <c r="BB261" s="110"/>
      <c r="BC261" s="110"/>
      <c r="BD261" s="110"/>
      <c r="BE261" s="110"/>
      <c r="BF261" s="114"/>
      <c r="BG261" s="114"/>
      <c r="BH261" s="114"/>
      <c r="BI261" s="114"/>
      <c r="BJ261" s="114"/>
      <c r="BK261" s="114"/>
      <c r="BL261" s="114"/>
      <c r="BM261" s="114"/>
      <c r="BN261" s="114"/>
      <c r="BO261" s="114"/>
    </row>
    <row r="262" ht="15.75" hidden="1" customHeight="1">
      <c r="A262" s="106" t="s">
        <v>643</v>
      </c>
      <c r="B262" s="107" t="s">
        <v>645</v>
      </c>
      <c r="C262" s="108" t="str">
        <f>VLOOKUP(A262,'Main Sheet'!A:AV,48,False)</f>
        <v>Yes</v>
      </c>
      <c r="D262" s="109" t="str">
        <f>VLOOKUP(A262,'Main Sheet'!A:BB,7,0)</f>
        <v>First</v>
      </c>
      <c r="E262" s="109" t="str">
        <f>VLOOKUP(A262,'Main Sheet'!A:BB,12,0)</f>
        <v>Ndzondelelo HS</v>
      </c>
      <c r="F262" s="116" t="str">
        <f>VLOOKUP(A262,'Main Sheet'!A:BB,17,0)</f>
        <v>Chulumanco</v>
      </c>
      <c r="G262" s="110" t="str">
        <f>VLOOKUP(A262,'Main Sheet'!A:BB,14,0)</f>
        <v>NMB</v>
      </c>
      <c r="H262" s="111" t="s">
        <v>117</v>
      </c>
      <c r="I262" s="111" t="s">
        <v>117</v>
      </c>
      <c r="J262" s="112"/>
      <c r="K262" s="111">
        <v>2.33364455E8</v>
      </c>
      <c r="L262" s="111">
        <v>75312.0</v>
      </c>
      <c r="M262" s="109" t="s">
        <v>9467</v>
      </c>
      <c r="N262" s="110"/>
      <c r="O262" s="111" t="s">
        <v>117</v>
      </c>
      <c r="P262" s="111" t="s">
        <v>117</v>
      </c>
      <c r="Q262" s="112"/>
      <c r="R262" s="111">
        <v>2.26069369E8</v>
      </c>
      <c r="S262" s="111">
        <v>36912.0</v>
      </c>
      <c r="T262" s="112"/>
      <c r="U262" s="110"/>
      <c r="V262" s="109" t="s">
        <v>117</v>
      </c>
      <c r="W262" s="109" t="s">
        <v>117</v>
      </c>
      <c r="X262" s="110"/>
      <c r="Y262" s="109" t="s">
        <v>9468</v>
      </c>
      <c r="Z262" s="110"/>
      <c r="AA262" s="110"/>
      <c r="AB262" s="109" t="s">
        <v>9469</v>
      </c>
      <c r="AC262" s="109" t="s">
        <v>117</v>
      </c>
      <c r="AD262" s="109" t="s">
        <v>117</v>
      </c>
      <c r="AE262" s="110"/>
      <c r="AF262" s="109">
        <v>2.60465747E8</v>
      </c>
      <c r="AG262" s="109">
        <v>23235.0</v>
      </c>
      <c r="AH262" s="109" t="s">
        <v>9147</v>
      </c>
      <c r="AI262" s="110"/>
      <c r="AJ262" s="110"/>
      <c r="AK262" s="110"/>
      <c r="AL262" s="110"/>
      <c r="AM262" s="110"/>
      <c r="AN262" s="110"/>
      <c r="AO262" s="110"/>
      <c r="AP262" s="110"/>
      <c r="AQ262" s="110"/>
      <c r="AR262" s="110"/>
      <c r="AS262" s="110"/>
      <c r="AT262" s="110"/>
      <c r="AU262" s="110"/>
      <c r="AV262" s="110"/>
      <c r="AW262" s="110"/>
      <c r="AX262" s="110"/>
      <c r="AY262" s="110"/>
      <c r="AZ262" s="110"/>
      <c r="BA262" s="110"/>
      <c r="BB262" s="110"/>
      <c r="BC262" s="110"/>
      <c r="BD262" s="110"/>
      <c r="BE262" s="110"/>
      <c r="BF262" s="114"/>
      <c r="BG262" s="114"/>
      <c r="BH262" s="114"/>
      <c r="BI262" s="114"/>
      <c r="BJ262" s="114"/>
      <c r="BK262" s="114"/>
      <c r="BL262" s="114"/>
      <c r="BM262" s="114"/>
      <c r="BN262" s="114"/>
      <c r="BO262" s="114"/>
    </row>
    <row r="263" ht="15.75" hidden="1" customHeight="1">
      <c r="A263" s="106" t="s">
        <v>2386</v>
      </c>
      <c r="B263" s="107" t="s">
        <v>2389</v>
      </c>
      <c r="C263" s="108" t="str">
        <f>VLOOKUP(A263,'Main Sheet'!A:AV,48,False)</f>
        <v>No</v>
      </c>
      <c r="D263" s="109" t="str">
        <f>VLOOKUP(A263,'Main Sheet'!A:BB,7,0)</f>
        <v>First</v>
      </c>
      <c r="E263" s="109" t="str">
        <f>VLOOKUP(A263,'Main Sheet'!A:BB,12,0)</f>
        <v>Moses Mabida HS</v>
      </c>
      <c r="F263" s="109" t="str">
        <f>VLOOKUP(A263,'Main Sheet'!A:BB,17,0)</f>
        <v>Sive</v>
      </c>
      <c r="G263" s="110" t="str">
        <f>VLOOKUP(A263,'Main Sheet'!A:BB,14,0)</f>
        <v>Rural</v>
      </c>
      <c r="H263" s="111"/>
      <c r="I263" s="111"/>
      <c r="J263" s="111"/>
      <c r="K263" s="112"/>
      <c r="L263" s="112"/>
      <c r="M263" s="110"/>
      <c r="N263" s="110"/>
      <c r="O263" s="111"/>
      <c r="P263" s="111"/>
      <c r="Q263" s="111"/>
      <c r="R263" s="112"/>
      <c r="S263" s="112"/>
      <c r="T263" s="112"/>
      <c r="U263" s="110"/>
      <c r="V263" s="109"/>
      <c r="W263" s="109"/>
      <c r="X263" s="109"/>
      <c r="Y263" s="110"/>
      <c r="Z263" s="110"/>
      <c r="AA263" s="110"/>
      <c r="AB263" s="110"/>
      <c r="AC263" s="109"/>
      <c r="AD263" s="109"/>
      <c r="AE263" s="109"/>
      <c r="AF263" s="110"/>
      <c r="AG263" s="110"/>
      <c r="AH263" s="110"/>
      <c r="AI263" s="110"/>
      <c r="AJ263" s="110"/>
      <c r="AK263" s="110"/>
      <c r="AL263" s="110"/>
      <c r="AM263" s="110"/>
      <c r="AN263" s="110"/>
      <c r="AO263" s="110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4"/>
      <c r="BG263" s="114"/>
      <c r="BH263" s="114"/>
      <c r="BI263" s="114"/>
      <c r="BJ263" s="114"/>
      <c r="BK263" s="114"/>
      <c r="BL263" s="114"/>
      <c r="BM263" s="114"/>
      <c r="BN263" s="114"/>
      <c r="BO263" s="114"/>
    </row>
    <row r="264" ht="15.75" hidden="1" customHeight="1">
      <c r="A264" s="106" t="s">
        <v>2392</v>
      </c>
      <c r="B264" s="107" t="s">
        <v>2394</v>
      </c>
      <c r="C264" s="108" t="str">
        <f>VLOOKUP(A264,'Main Sheet'!A:AV,48,False)</f>
        <v>Yes</v>
      </c>
      <c r="D264" s="109" t="str">
        <f>VLOOKUP(A264,'Main Sheet'!A:BB,7,0)</f>
        <v>First</v>
      </c>
      <c r="E264" s="109" t="str">
        <f>VLOOKUP(A264,'Main Sheet'!A:BB,12,0)</f>
        <v>Soqhayisa SS</v>
      </c>
      <c r="F264" s="109" t="str">
        <f>VLOOKUP(A264,'Main Sheet'!A:BB,17,0)</f>
        <v>Siphosihle</v>
      </c>
      <c r="G264" s="110" t="str">
        <f>VLOOKUP(A264,'Main Sheet'!A:BB,14,0)</f>
        <v>NMB</v>
      </c>
      <c r="H264" s="111" t="s">
        <v>117</v>
      </c>
      <c r="I264" s="111" t="s">
        <v>117</v>
      </c>
      <c r="J264" s="112"/>
      <c r="K264" s="111">
        <v>2.33415556E8</v>
      </c>
      <c r="L264" s="111">
        <v>14743.0</v>
      </c>
      <c r="M264" s="109" t="s">
        <v>262</v>
      </c>
      <c r="N264" s="110"/>
      <c r="O264" s="111" t="s">
        <v>117</v>
      </c>
      <c r="P264" s="111" t="s">
        <v>117</v>
      </c>
      <c r="Q264" s="112"/>
      <c r="R264" s="111">
        <v>2.2604683E8</v>
      </c>
      <c r="S264" s="111">
        <v>63752.0</v>
      </c>
      <c r="T264" s="111" t="s">
        <v>406</v>
      </c>
      <c r="U264" s="110"/>
      <c r="V264" s="109" t="s">
        <v>117</v>
      </c>
      <c r="W264" s="109" t="s">
        <v>117</v>
      </c>
      <c r="X264" s="110"/>
      <c r="Y264" s="109" t="s">
        <v>9470</v>
      </c>
      <c r="Z264" s="110"/>
      <c r="AA264" s="110"/>
      <c r="AB264" s="109" t="s">
        <v>1094</v>
      </c>
      <c r="AC264" s="109" t="s">
        <v>117</v>
      </c>
      <c r="AD264" s="109" t="s">
        <v>117</v>
      </c>
      <c r="AE264" s="110"/>
      <c r="AF264" s="109">
        <v>2.60482269E8</v>
      </c>
      <c r="AG264" s="109">
        <v>42678.0</v>
      </c>
      <c r="AH264" s="109" t="s">
        <v>406</v>
      </c>
      <c r="AI264" s="110"/>
      <c r="AJ264" s="110"/>
      <c r="AK264" s="110"/>
      <c r="AL264" s="110"/>
      <c r="AM264" s="110"/>
      <c r="AN264" s="110"/>
      <c r="AO264" s="110"/>
      <c r="AP264" s="110"/>
      <c r="AQ264" s="110"/>
      <c r="AR264" s="110"/>
      <c r="AS264" s="110"/>
      <c r="AT264" s="110"/>
      <c r="AU264" s="110"/>
      <c r="AV264" s="110"/>
      <c r="AW264" s="110"/>
      <c r="AX264" s="110"/>
      <c r="AY264" s="110"/>
      <c r="AZ264" s="110"/>
      <c r="BA264" s="110"/>
      <c r="BB264" s="110"/>
      <c r="BC264" s="110"/>
      <c r="BD264" s="110"/>
      <c r="BE264" s="110"/>
      <c r="BF264" s="114"/>
      <c r="BG264" s="114"/>
      <c r="BH264" s="114"/>
      <c r="BI264" s="114"/>
      <c r="BJ264" s="114"/>
      <c r="BK264" s="114"/>
      <c r="BL264" s="114"/>
      <c r="BM264" s="114"/>
      <c r="BN264" s="114"/>
      <c r="BO264" s="114"/>
    </row>
    <row r="265" ht="15.75" hidden="1" customHeight="1">
      <c r="A265" s="106" t="s">
        <v>2401</v>
      </c>
      <c r="B265" s="107" t="s">
        <v>2404</v>
      </c>
      <c r="C265" s="108" t="str">
        <f>VLOOKUP(A265,'Main Sheet'!A:AV,48,False)</f>
        <v>Yes</v>
      </c>
      <c r="D265" s="109" t="str">
        <f>VLOOKUP(A265,'Main Sheet'!A:BB,7,0)</f>
        <v>First</v>
      </c>
      <c r="E265" s="109" t="str">
        <f>VLOOKUP(A265,'Main Sheet'!A:BB,12,0)</f>
        <v>Cowan HS</v>
      </c>
      <c r="F265" s="116" t="str">
        <f>VLOOKUP(A265,'Main Sheet'!A:BB,17,0)</f>
        <v>Chulumanco</v>
      </c>
      <c r="G265" s="110" t="str">
        <f>VLOOKUP(A265,'Main Sheet'!A:BB,14,0)</f>
        <v>NMB</v>
      </c>
      <c r="H265" s="111" t="s">
        <v>117</v>
      </c>
      <c r="I265" s="111" t="s">
        <v>117</v>
      </c>
      <c r="J265" s="112"/>
      <c r="K265" s="111">
        <v>2.33658467E8</v>
      </c>
      <c r="L265" s="111">
        <v>84395.0</v>
      </c>
      <c r="M265" s="109" t="s">
        <v>9471</v>
      </c>
      <c r="N265" s="110"/>
      <c r="O265" s="111" t="s">
        <v>117</v>
      </c>
      <c r="P265" s="111" t="s">
        <v>117</v>
      </c>
      <c r="Q265" s="112"/>
      <c r="R265" s="111">
        <v>2.26107364E8</v>
      </c>
      <c r="S265" s="111">
        <v>36912.0</v>
      </c>
      <c r="T265" s="112"/>
      <c r="U265" s="110"/>
      <c r="V265" s="109" t="s">
        <v>117</v>
      </c>
      <c r="W265" s="109" t="s">
        <v>117</v>
      </c>
      <c r="X265" s="110"/>
      <c r="Y265" s="109" t="s">
        <v>9472</v>
      </c>
      <c r="Z265" s="110"/>
      <c r="AA265" s="110"/>
      <c r="AB265" s="109" t="s">
        <v>180</v>
      </c>
      <c r="AC265" s="109" t="s">
        <v>117</v>
      </c>
      <c r="AD265" s="109" t="s">
        <v>117</v>
      </c>
      <c r="AE265" s="110"/>
      <c r="AF265" s="109">
        <v>2.60678694E8</v>
      </c>
      <c r="AG265" s="109">
        <v>23235.0</v>
      </c>
      <c r="AH265" s="109" t="s">
        <v>9473</v>
      </c>
      <c r="AI265" s="110"/>
      <c r="AJ265" s="110"/>
      <c r="AK265" s="110"/>
      <c r="AL265" s="110"/>
      <c r="AM265" s="110"/>
      <c r="AN265" s="110"/>
      <c r="AO265" s="110"/>
      <c r="AP265" s="110"/>
      <c r="AQ265" s="110"/>
      <c r="AR265" s="110"/>
      <c r="AS265" s="110"/>
      <c r="AT265" s="110"/>
      <c r="AU265" s="110"/>
      <c r="AV265" s="110"/>
      <c r="AW265" s="110"/>
      <c r="AX265" s="110"/>
      <c r="AY265" s="110"/>
      <c r="AZ265" s="110"/>
      <c r="BA265" s="110"/>
      <c r="BB265" s="110"/>
      <c r="BC265" s="110"/>
      <c r="BD265" s="110"/>
      <c r="BE265" s="110"/>
      <c r="BF265" s="114"/>
      <c r="BG265" s="114"/>
      <c r="BH265" s="114"/>
      <c r="BI265" s="114"/>
      <c r="BJ265" s="114"/>
      <c r="BK265" s="114"/>
      <c r="BL265" s="114"/>
      <c r="BM265" s="114"/>
      <c r="BN265" s="114"/>
      <c r="BO265" s="114"/>
    </row>
    <row r="266" ht="15.0" hidden="1" customHeight="1">
      <c r="A266" s="106" t="s">
        <v>3274</v>
      </c>
      <c r="B266" s="107" t="s">
        <v>3277</v>
      </c>
      <c r="C266" s="108" t="str">
        <f>VLOOKUP(A266,'Main Sheet'!A:AV,48,False)</f>
        <v>Yes</v>
      </c>
      <c r="D266" s="109" t="str">
        <f>VLOOKUP(A266,'Main Sheet'!A:BB,7,0)</f>
        <v>First</v>
      </c>
      <c r="E266" s="109" t="str">
        <f>VLOOKUP(A266,'Main Sheet'!A:BB,12,0)</f>
        <v>Ndzondelelo HS</v>
      </c>
      <c r="F266" s="116" t="str">
        <f>VLOOKUP(A266,'Main Sheet'!A:BB,17,0)</f>
        <v>Chulumanco</v>
      </c>
      <c r="G266" s="110" t="str">
        <f>VLOOKUP(A266,'Main Sheet'!A:BB,14,0)</f>
        <v>NMB</v>
      </c>
      <c r="H266" s="111" t="s">
        <v>117</v>
      </c>
      <c r="I266" s="111" t="s">
        <v>117</v>
      </c>
      <c r="J266" s="112"/>
      <c r="K266" s="111">
        <v>2.33354867E8</v>
      </c>
      <c r="L266" s="111">
        <v>41264.0</v>
      </c>
      <c r="M266" s="109" t="s">
        <v>9467</v>
      </c>
      <c r="N266" s="110"/>
      <c r="O266" s="111" t="s">
        <v>117</v>
      </c>
      <c r="P266" s="111" t="s">
        <v>117</v>
      </c>
      <c r="Q266" s="112"/>
      <c r="R266" s="111">
        <v>2.26069334E8</v>
      </c>
      <c r="S266" s="111">
        <v>36912.0</v>
      </c>
      <c r="T266" s="112"/>
      <c r="U266" s="110"/>
      <c r="V266" s="109" t="s">
        <v>117</v>
      </c>
      <c r="W266" s="109" t="s">
        <v>117</v>
      </c>
      <c r="X266" s="110"/>
      <c r="Y266" s="109" t="s">
        <v>9474</v>
      </c>
      <c r="Z266" s="110"/>
      <c r="AA266" s="110"/>
      <c r="AB266" s="109" t="s">
        <v>9469</v>
      </c>
      <c r="AC266" s="109" t="s">
        <v>117</v>
      </c>
      <c r="AD266" s="109" t="s">
        <v>117</v>
      </c>
      <c r="AE266" s="110"/>
      <c r="AF266" s="132">
        <v>2.60481971E8</v>
      </c>
      <c r="AG266" s="109">
        <v>23235.0</v>
      </c>
      <c r="AH266" s="109" t="s">
        <v>1180</v>
      </c>
      <c r="AI266" s="110"/>
      <c r="AJ266" s="110"/>
      <c r="AK266" s="110"/>
      <c r="AL266" s="110"/>
      <c r="AM266" s="110"/>
      <c r="AN266" s="110"/>
      <c r="AO266" s="110"/>
      <c r="AP266" s="110"/>
      <c r="AQ266" s="110"/>
      <c r="AR266" s="110"/>
      <c r="AS266" s="110"/>
      <c r="AT266" s="110"/>
      <c r="AU266" s="110"/>
      <c r="AV266" s="110"/>
      <c r="AW266" s="110"/>
      <c r="AX266" s="110"/>
      <c r="AY266" s="110"/>
      <c r="AZ266" s="110"/>
      <c r="BA266" s="110"/>
      <c r="BB266" s="110"/>
      <c r="BC266" s="110"/>
      <c r="BD266" s="110"/>
      <c r="BE266" s="110"/>
      <c r="BF266" s="114"/>
      <c r="BG266" s="114"/>
      <c r="BH266" s="114"/>
      <c r="BI266" s="114"/>
      <c r="BJ266" s="114"/>
      <c r="BK266" s="114"/>
      <c r="BL266" s="114"/>
      <c r="BM266" s="114"/>
      <c r="BN266" s="114"/>
      <c r="BO266" s="114"/>
    </row>
    <row r="267" ht="15.75" hidden="1" customHeight="1">
      <c r="A267" s="106" t="s">
        <v>848</v>
      </c>
      <c r="B267" s="107" t="s">
        <v>851</v>
      </c>
      <c r="C267" s="108" t="str">
        <f>VLOOKUP(A267,'Main Sheet'!A:AV,48,False)</f>
        <v>Yes</v>
      </c>
      <c r="D267" s="109" t="str">
        <f>VLOOKUP(A267,'Main Sheet'!A:BB,7,0)</f>
        <v>First</v>
      </c>
      <c r="E267" s="109" t="str">
        <f>VLOOKUP(A267,'Main Sheet'!A:BB,12,0)</f>
        <v>Silimela HS</v>
      </c>
      <c r="F267" s="109" t="str">
        <f>VLOOKUP(A267,'Main Sheet'!A:BB,17,0)</f>
        <v>Chulumanco</v>
      </c>
      <c r="G267" s="110" t="str">
        <f>VLOOKUP(A267,'Main Sheet'!A:BB,14,0)</f>
        <v>Rural</v>
      </c>
      <c r="H267" s="111" t="s">
        <v>117</v>
      </c>
      <c r="I267" s="111" t="s">
        <v>117</v>
      </c>
      <c r="J267" s="112"/>
      <c r="K267" s="111">
        <v>2.33255125E8</v>
      </c>
      <c r="L267" s="111">
        <v>19764.0</v>
      </c>
      <c r="M267" s="110"/>
      <c r="N267" s="110"/>
      <c r="O267" s="111" t="s">
        <v>117</v>
      </c>
      <c r="P267" s="111" t="s">
        <v>117</v>
      </c>
      <c r="Q267" s="112"/>
      <c r="R267" s="111">
        <v>2.2606747E8</v>
      </c>
      <c r="S267" s="111">
        <v>36912.0</v>
      </c>
      <c r="T267" s="112"/>
      <c r="U267" s="110"/>
      <c r="V267" s="109" t="s">
        <v>117</v>
      </c>
      <c r="W267" s="109" t="s">
        <v>117</v>
      </c>
      <c r="X267" s="110"/>
      <c r="Y267" s="109" t="s">
        <v>9475</v>
      </c>
      <c r="Z267" s="110"/>
      <c r="AA267" s="110"/>
      <c r="AB267" s="109" t="s">
        <v>1472</v>
      </c>
      <c r="AC267" s="109" t="s">
        <v>117</v>
      </c>
      <c r="AD267" s="109" t="s">
        <v>117</v>
      </c>
      <c r="AE267" s="110"/>
      <c r="AF267" s="109">
        <v>2.60615536E8</v>
      </c>
      <c r="AG267" s="109">
        <v>23235.0</v>
      </c>
      <c r="AH267" s="109" t="s">
        <v>9164</v>
      </c>
      <c r="AI267" s="110"/>
      <c r="AJ267" s="110"/>
      <c r="AK267" s="110"/>
      <c r="AL267" s="110"/>
      <c r="AM267" s="110"/>
      <c r="AN267" s="110"/>
      <c r="AO267" s="110"/>
      <c r="AP267" s="110"/>
      <c r="AQ267" s="110"/>
      <c r="AR267" s="110"/>
      <c r="AS267" s="110"/>
      <c r="AT267" s="110"/>
      <c r="AU267" s="110"/>
      <c r="AV267" s="110"/>
      <c r="AW267" s="110"/>
      <c r="AX267" s="110"/>
      <c r="AY267" s="110"/>
      <c r="AZ267" s="110"/>
      <c r="BA267" s="110"/>
      <c r="BB267" s="110"/>
      <c r="BC267" s="110"/>
      <c r="BD267" s="110"/>
      <c r="BE267" s="110"/>
      <c r="BF267" s="114"/>
      <c r="BG267" s="114"/>
      <c r="BH267" s="114"/>
      <c r="BI267" s="114"/>
      <c r="BJ267" s="114"/>
      <c r="BK267" s="114"/>
      <c r="BL267" s="114"/>
      <c r="BM267" s="114"/>
      <c r="BN267" s="114"/>
      <c r="BO267" s="114"/>
    </row>
    <row r="268" ht="15.75" hidden="1" customHeight="1">
      <c r="A268" s="106" t="s">
        <v>2419</v>
      </c>
      <c r="B268" s="107" t="s">
        <v>2422</v>
      </c>
      <c r="C268" s="108" t="str">
        <f>VLOOKUP(A268,'Main Sheet'!A:AV,48,False)</f>
        <v>No</v>
      </c>
      <c r="D268" s="109" t="str">
        <f>VLOOKUP(A268,'Main Sheet'!A:BB,7,0)</f>
        <v>First</v>
      </c>
      <c r="E268" s="109" t="str">
        <f>VLOOKUP(A268,'Main Sheet'!A:BB,12,0)</f>
        <v>Moses Mabida HS</v>
      </c>
      <c r="F268" s="109" t="str">
        <f>VLOOKUP(A268,'Main Sheet'!A:BB,17,0)</f>
        <v>Sive</v>
      </c>
      <c r="G268" s="110" t="str">
        <f>VLOOKUP(A268,'Main Sheet'!A:BB,14,0)</f>
        <v>Rural</v>
      </c>
      <c r="H268" s="111"/>
      <c r="I268" s="111"/>
      <c r="J268" s="111"/>
      <c r="K268" s="112"/>
      <c r="L268" s="112"/>
      <c r="M268" s="110"/>
      <c r="N268" s="110"/>
      <c r="O268" s="133"/>
      <c r="P268" s="133"/>
      <c r="Q268" s="112"/>
      <c r="R268" s="112"/>
      <c r="S268" s="112"/>
      <c r="T268" s="112"/>
      <c r="U268" s="110"/>
      <c r="V268" s="110"/>
      <c r="W268" s="110"/>
      <c r="X268" s="110"/>
      <c r="Y268" s="110"/>
      <c r="Z268" s="110"/>
      <c r="AA268" s="110"/>
      <c r="AB268" s="110"/>
      <c r="AC268" s="110"/>
      <c r="AD268" s="110"/>
      <c r="AE268" s="110"/>
      <c r="AF268" s="110"/>
      <c r="AG268" s="110"/>
      <c r="AH268" s="110"/>
      <c r="AI268" s="110"/>
      <c r="AJ268" s="110"/>
      <c r="AK268" s="110"/>
      <c r="AL268" s="110"/>
      <c r="AM268" s="110"/>
      <c r="AN268" s="110"/>
      <c r="AO268" s="110"/>
      <c r="AP268" s="110"/>
      <c r="AQ268" s="110"/>
      <c r="AR268" s="110"/>
      <c r="AS268" s="110"/>
      <c r="AT268" s="110"/>
      <c r="AU268" s="110"/>
      <c r="AV268" s="110"/>
      <c r="AW268" s="110"/>
      <c r="AX268" s="110"/>
      <c r="AY268" s="110"/>
      <c r="AZ268" s="110"/>
      <c r="BA268" s="110"/>
      <c r="BB268" s="110"/>
      <c r="BC268" s="110"/>
      <c r="BD268" s="110"/>
      <c r="BE268" s="110"/>
      <c r="BF268" s="114"/>
      <c r="BG268" s="114"/>
      <c r="BH268" s="114"/>
      <c r="BI268" s="114"/>
      <c r="BJ268" s="114"/>
      <c r="BK268" s="114"/>
      <c r="BL268" s="114"/>
      <c r="BM268" s="114"/>
      <c r="BN268" s="114"/>
      <c r="BO268" s="114"/>
    </row>
    <row r="269" ht="15.75" hidden="1" customHeight="1">
      <c r="A269" s="106" t="s">
        <v>2425</v>
      </c>
      <c r="B269" s="107" t="s">
        <v>2428</v>
      </c>
      <c r="C269" s="108" t="str">
        <f>VLOOKUP(A269,'Main Sheet'!A:AV,48,False)</f>
        <v>Yes</v>
      </c>
      <c r="D269" s="109" t="str">
        <f>VLOOKUP(A269,'Main Sheet'!A:BB,7,0)</f>
        <v>First</v>
      </c>
      <c r="E269" s="109" t="str">
        <f>VLOOKUP(A269,'Main Sheet'!A:BB,12,0)</f>
        <v>Soqhayisa SS</v>
      </c>
      <c r="F269" s="109" t="str">
        <f>VLOOKUP(A269,'Main Sheet'!A:BB,17,0)</f>
        <v>Siphosihle</v>
      </c>
      <c r="G269" s="110" t="str">
        <f>VLOOKUP(A269,'Main Sheet'!A:BB,14,0)</f>
        <v>NMB</v>
      </c>
      <c r="H269" s="111" t="s">
        <v>117</v>
      </c>
      <c r="I269" s="111" t="s">
        <v>117</v>
      </c>
      <c r="J269" s="112"/>
      <c r="K269" s="111">
        <v>2.33384073E8</v>
      </c>
      <c r="L269" s="111">
        <v>56062.0</v>
      </c>
      <c r="M269" s="109" t="s">
        <v>922</v>
      </c>
      <c r="N269" s="110"/>
      <c r="O269" s="111" t="s">
        <v>117</v>
      </c>
      <c r="P269" s="111" t="s">
        <v>117</v>
      </c>
      <c r="Q269" s="112"/>
      <c r="R269" s="111">
        <v>2.26043268E8</v>
      </c>
      <c r="S269" s="111">
        <v>63752.0</v>
      </c>
      <c r="T269" s="111" t="s">
        <v>125</v>
      </c>
      <c r="U269" s="110"/>
      <c r="V269" s="109" t="s">
        <v>117</v>
      </c>
      <c r="W269" s="109" t="s">
        <v>117</v>
      </c>
      <c r="X269" s="110"/>
      <c r="Y269" s="109" t="s">
        <v>9476</v>
      </c>
      <c r="Z269" s="110"/>
      <c r="AA269" s="110"/>
      <c r="AB269" s="109" t="s">
        <v>9202</v>
      </c>
      <c r="AC269" s="109" t="s">
        <v>117</v>
      </c>
      <c r="AD269" s="109" t="s">
        <v>117</v>
      </c>
      <c r="AE269" s="110"/>
      <c r="AF269" s="109">
        <v>2.60434507E8</v>
      </c>
      <c r="AG269" s="109">
        <v>42678.0</v>
      </c>
      <c r="AH269" s="109" t="s">
        <v>922</v>
      </c>
      <c r="AI269" s="110"/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110"/>
      <c r="AW269" s="110"/>
      <c r="AX269" s="110"/>
      <c r="AY269" s="110"/>
      <c r="AZ269" s="110"/>
      <c r="BA269" s="110"/>
      <c r="BB269" s="110"/>
      <c r="BC269" s="110"/>
      <c r="BD269" s="110"/>
      <c r="BE269" s="110"/>
      <c r="BF269" s="114"/>
      <c r="BG269" s="114"/>
      <c r="BH269" s="114"/>
      <c r="BI269" s="114"/>
      <c r="BJ269" s="114"/>
      <c r="BK269" s="114"/>
      <c r="BL269" s="114"/>
      <c r="BM269" s="114"/>
      <c r="BN269" s="114"/>
      <c r="BO269" s="114"/>
    </row>
    <row r="270" ht="15.75" hidden="1" customHeight="1">
      <c r="A270" s="106" t="s">
        <v>2436</v>
      </c>
      <c r="B270" s="107" t="s">
        <v>2439</v>
      </c>
      <c r="C270" s="108" t="str">
        <f>VLOOKUP(A270,'Main Sheet'!A:AV,48,False)</f>
        <v>Yes</v>
      </c>
      <c r="D270" s="109" t="str">
        <f>VLOOKUP(A270,'Main Sheet'!A:BB,7,0)</f>
        <v>First</v>
      </c>
      <c r="E270" s="109" t="str">
        <f>VLOOKUP(A270,'Main Sheet'!A:BB,12,0)</f>
        <v>Vulumzi SS</v>
      </c>
      <c r="F270" s="109" t="str">
        <f>VLOOKUP(A270,'Main Sheet'!A:BB,17,0)</f>
        <v>Siphosihle</v>
      </c>
      <c r="G270" s="110" t="str">
        <f>VLOOKUP(A270,'Main Sheet'!A:BB,14,0)</f>
        <v>NMB</v>
      </c>
      <c r="H270" s="111" t="s">
        <v>117</v>
      </c>
      <c r="I270" s="111" t="s">
        <v>117</v>
      </c>
      <c r="J270" s="112"/>
      <c r="K270" s="111">
        <v>2.33367632E8</v>
      </c>
      <c r="L270" s="111">
        <v>39814.0</v>
      </c>
      <c r="M270" s="109" t="s">
        <v>9477</v>
      </c>
      <c r="N270" s="110"/>
      <c r="O270" s="111" t="s">
        <v>117</v>
      </c>
      <c r="P270" s="111" t="s">
        <v>117</v>
      </c>
      <c r="Q270" s="112"/>
      <c r="R270" s="111">
        <v>2.26069351E8</v>
      </c>
      <c r="S270" s="111">
        <v>63752.0</v>
      </c>
      <c r="T270" s="111" t="s">
        <v>2445</v>
      </c>
      <c r="U270" s="110"/>
      <c r="V270" s="109" t="s">
        <v>117</v>
      </c>
      <c r="W270" s="109" t="s">
        <v>117</v>
      </c>
      <c r="X270" s="110"/>
      <c r="Y270" s="109" t="s">
        <v>9478</v>
      </c>
      <c r="Z270" s="110"/>
      <c r="AA270" s="110"/>
      <c r="AB270" s="109" t="s">
        <v>9479</v>
      </c>
      <c r="AC270" s="109" t="s">
        <v>117</v>
      </c>
      <c r="AD270" s="109" t="s">
        <v>117</v>
      </c>
      <c r="AE270" s="110"/>
      <c r="AF270" s="109">
        <v>2.60365378E8</v>
      </c>
      <c r="AG270" s="109">
        <v>42678.0</v>
      </c>
      <c r="AH270" s="109" t="s">
        <v>922</v>
      </c>
      <c r="AI270" s="110"/>
      <c r="AJ270" s="110"/>
      <c r="AK270" s="110"/>
      <c r="AL270" s="110"/>
      <c r="AM270" s="110"/>
      <c r="AN270" s="110"/>
      <c r="AO270" s="110"/>
      <c r="AP270" s="110"/>
      <c r="AQ270" s="110"/>
      <c r="AR270" s="110"/>
      <c r="AS270" s="110"/>
      <c r="AT270" s="110"/>
      <c r="AU270" s="110"/>
      <c r="AV270" s="110"/>
      <c r="AW270" s="110"/>
      <c r="AX270" s="110"/>
      <c r="AY270" s="110"/>
      <c r="AZ270" s="110"/>
      <c r="BA270" s="110"/>
      <c r="BB270" s="110"/>
      <c r="BC270" s="110"/>
      <c r="BD270" s="110"/>
      <c r="BE270" s="110"/>
      <c r="BF270" s="114"/>
      <c r="BG270" s="114"/>
      <c r="BH270" s="114"/>
      <c r="BI270" s="114"/>
      <c r="BJ270" s="114"/>
      <c r="BK270" s="114"/>
      <c r="BL270" s="114"/>
      <c r="BM270" s="114"/>
      <c r="BN270" s="114"/>
      <c r="BO270" s="114"/>
    </row>
    <row r="271" ht="15.75" hidden="1" customHeight="1">
      <c r="A271" s="106" t="s">
        <v>2447</v>
      </c>
      <c r="B271" s="107" t="s">
        <v>2450</v>
      </c>
      <c r="C271" s="108" t="str">
        <f>VLOOKUP(A271,'Main Sheet'!A:AV,48,False)</f>
        <v>Yes</v>
      </c>
      <c r="D271" s="109" t="str">
        <f>VLOOKUP(A271,'Main Sheet'!A:BB,7,0)</f>
        <v>First</v>
      </c>
      <c r="E271" s="109" t="str">
        <f>VLOOKUP(A271,'Main Sheet'!A:BB,12,0)</f>
        <v>Vulumzi SS</v>
      </c>
      <c r="F271" s="109" t="str">
        <f>VLOOKUP(A271,'Main Sheet'!A:BB,17,0)</f>
        <v>Siphosihle</v>
      </c>
      <c r="G271" s="110" t="str">
        <f>VLOOKUP(A271,'Main Sheet'!A:BB,14,0)</f>
        <v>NMB</v>
      </c>
      <c r="H271" s="111" t="s">
        <v>117</v>
      </c>
      <c r="I271" s="111" t="s">
        <v>117</v>
      </c>
      <c r="J271" s="112"/>
      <c r="K271" s="111">
        <v>2.33367497E8</v>
      </c>
      <c r="L271" s="111">
        <v>20801.0</v>
      </c>
      <c r="M271" s="109" t="s">
        <v>180</v>
      </c>
      <c r="N271" s="110"/>
      <c r="O271" s="111" t="s">
        <v>117</v>
      </c>
      <c r="P271" s="111" t="s">
        <v>117</v>
      </c>
      <c r="Q271" s="112"/>
      <c r="R271" s="111">
        <v>2.26069437E8</v>
      </c>
      <c r="S271" s="111">
        <v>63752.0</v>
      </c>
      <c r="T271" s="111" t="s">
        <v>9480</v>
      </c>
      <c r="U271" s="110"/>
      <c r="V271" s="109" t="s">
        <v>117</v>
      </c>
      <c r="W271" s="109" t="s">
        <v>117</v>
      </c>
      <c r="X271" s="110"/>
      <c r="Y271" s="109" t="s">
        <v>9481</v>
      </c>
      <c r="Z271" s="110"/>
      <c r="AA271" s="110"/>
      <c r="AB271" s="109" t="s">
        <v>9482</v>
      </c>
      <c r="AC271" s="109" t="s">
        <v>117</v>
      </c>
      <c r="AD271" s="109" t="s">
        <v>117</v>
      </c>
      <c r="AE271" s="110"/>
      <c r="AF271" s="109">
        <v>2.60371068E8</v>
      </c>
      <c r="AG271" s="109">
        <v>42678.0</v>
      </c>
      <c r="AH271" s="109" t="s">
        <v>9084</v>
      </c>
      <c r="AI271" s="110"/>
      <c r="AJ271" s="110"/>
      <c r="AK271" s="110"/>
      <c r="AL271" s="110"/>
      <c r="AM271" s="110"/>
      <c r="AN271" s="110"/>
      <c r="AO271" s="110"/>
      <c r="AP271" s="110"/>
      <c r="AQ271" s="110"/>
      <c r="AR271" s="110"/>
      <c r="AS271" s="110"/>
      <c r="AT271" s="110"/>
      <c r="AU271" s="110"/>
      <c r="AV271" s="110"/>
      <c r="AW271" s="110"/>
      <c r="AX271" s="110"/>
      <c r="AY271" s="110"/>
      <c r="AZ271" s="110"/>
      <c r="BA271" s="110"/>
      <c r="BB271" s="110"/>
      <c r="BC271" s="110"/>
      <c r="BD271" s="110"/>
      <c r="BE271" s="110"/>
      <c r="BF271" s="114"/>
      <c r="BG271" s="114"/>
      <c r="BH271" s="114"/>
      <c r="BI271" s="114"/>
      <c r="BJ271" s="114"/>
      <c r="BK271" s="114"/>
      <c r="BL271" s="114"/>
      <c r="BM271" s="114"/>
      <c r="BN271" s="114"/>
      <c r="BO271" s="114"/>
    </row>
    <row r="272" ht="15.75" hidden="1" customHeight="1">
      <c r="A272" s="106" t="s">
        <v>2456</v>
      </c>
      <c r="B272" s="107" t="s">
        <v>2459</v>
      </c>
      <c r="C272" s="108" t="str">
        <f>VLOOKUP(A272,'Main Sheet'!A:AV,48,False)</f>
        <v>Yes</v>
      </c>
      <c r="D272" s="109" t="str">
        <f>VLOOKUP(A272,'Main Sheet'!A:BB,7,0)</f>
        <v>First</v>
      </c>
      <c r="E272" s="109" t="str">
        <f>VLOOKUP(A272,'Main Sheet'!A:BB,12,0)</f>
        <v>Soqhayisa SS</v>
      </c>
      <c r="F272" s="109" t="str">
        <f>VLOOKUP(A272,'Main Sheet'!A:BB,17,0)</f>
        <v>Siphosihle</v>
      </c>
      <c r="G272" s="110" t="str">
        <f>VLOOKUP(A272,'Main Sheet'!A:BB,14,0)</f>
        <v>NMB</v>
      </c>
      <c r="H272" s="111" t="s">
        <v>117</v>
      </c>
      <c r="I272" s="111" t="s">
        <v>117</v>
      </c>
      <c r="J272" s="112"/>
      <c r="K272" s="111">
        <v>2.33393862E8</v>
      </c>
      <c r="L272" s="111">
        <v>75257.0</v>
      </c>
      <c r="M272" s="109" t="s">
        <v>181</v>
      </c>
      <c r="N272" s="110"/>
      <c r="O272" s="111" t="s">
        <v>117</v>
      </c>
      <c r="P272" s="111" t="s">
        <v>117</v>
      </c>
      <c r="Q272" s="112"/>
      <c r="R272" s="111">
        <v>2.26055863E8</v>
      </c>
      <c r="S272" s="111">
        <v>63752.0</v>
      </c>
      <c r="T272" s="111" t="s">
        <v>181</v>
      </c>
      <c r="U272" s="110"/>
      <c r="V272" s="109" t="s">
        <v>117</v>
      </c>
      <c r="W272" s="109" t="s">
        <v>117</v>
      </c>
      <c r="X272" s="110"/>
      <c r="Y272" s="109" t="s">
        <v>9483</v>
      </c>
      <c r="Z272" s="110"/>
      <c r="AA272" s="110"/>
      <c r="AB272" s="109" t="s">
        <v>180</v>
      </c>
      <c r="AC272" s="109" t="s">
        <v>117</v>
      </c>
      <c r="AD272" s="109" t="s">
        <v>117</v>
      </c>
      <c r="AE272" s="110"/>
      <c r="AF272" s="109">
        <v>2.60465852E8</v>
      </c>
      <c r="AG272" s="109">
        <v>42678.0</v>
      </c>
      <c r="AH272" s="109" t="s">
        <v>181</v>
      </c>
      <c r="AI272" s="110"/>
      <c r="AJ272" s="110"/>
      <c r="AK272" s="110"/>
      <c r="AL272" s="110"/>
      <c r="AM272" s="110"/>
      <c r="AN272" s="110"/>
      <c r="AO272" s="110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4"/>
      <c r="BG272" s="114"/>
      <c r="BH272" s="114"/>
      <c r="BI272" s="114"/>
      <c r="BJ272" s="114"/>
      <c r="BK272" s="114"/>
      <c r="BL272" s="114"/>
      <c r="BM272" s="114"/>
      <c r="BN272" s="114"/>
      <c r="BO272" s="114"/>
    </row>
    <row r="273" ht="15.75" hidden="1" customHeight="1">
      <c r="A273" s="106" t="s">
        <v>2465</v>
      </c>
      <c r="B273" s="107" t="s">
        <v>2468</v>
      </c>
      <c r="C273" s="108" t="str">
        <f>VLOOKUP(A273,'Main Sheet'!A:AV,48,False)</f>
        <v>Yes</v>
      </c>
      <c r="D273" s="109" t="str">
        <f>VLOOKUP(A273,'Main Sheet'!A:BB,7,0)</f>
        <v>First</v>
      </c>
      <c r="E273" s="109" t="str">
        <f>VLOOKUP(A273,'Main Sheet'!A:BB,12,0)</f>
        <v>St Thomas SS</v>
      </c>
      <c r="F273" s="109" t="str">
        <f>VLOOKUP(A273,'Main Sheet'!A:BB,17,0)</f>
        <v>Sive</v>
      </c>
      <c r="G273" s="110" t="str">
        <f>VLOOKUP(A273,'Main Sheet'!A:BB,14,0)</f>
        <v>NMB</v>
      </c>
      <c r="H273" s="111" t="s">
        <v>9078</v>
      </c>
      <c r="I273" s="111" t="s">
        <v>9078</v>
      </c>
      <c r="J273" s="112"/>
      <c r="K273" s="111" t="s">
        <v>9078</v>
      </c>
      <c r="L273" s="111" t="s">
        <v>9078</v>
      </c>
      <c r="M273" s="109" t="s">
        <v>9079</v>
      </c>
      <c r="N273" s="110"/>
      <c r="O273" s="111" t="s">
        <v>117</v>
      </c>
      <c r="P273" s="111" t="s">
        <v>117</v>
      </c>
      <c r="Q273" s="112"/>
      <c r="R273" s="111">
        <v>2.26040141E8</v>
      </c>
      <c r="S273" s="111">
        <v>48121.0</v>
      </c>
      <c r="T273" s="111" t="s">
        <v>125</v>
      </c>
      <c r="U273" s="110"/>
      <c r="V273" s="109" t="s">
        <v>117</v>
      </c>
      <c r="W273" s="109" t="s">
        <v>117</v>
      </c>
      <c r="X273" s="110"/>
      <c r="Y273" s="109" t="s">
        <v>9484</v>
      </c>
      <c r="Z273" s="110"/>
      <c r="AA273" s="110"/>
      <c r="AB273" s="110"/>
      <c r="AC273" s="109" t="s">
        <v>117</v>
      </c>
      <c r="AD273" s="109" t="s">
        <v>117</v>
      </c>
      <c r="AE273" s="110"/>
      <c r="AF273" s="109">
        <v>2.60302589E8</v>
      </c>
      <c r="AG273" s="109">
        <v>36912.0</v>
      </c>
      <c r="AH273" s="110"/>
      <c r="AI273" s="110"/>
      <c r="AJ273" s="110"/>
      <c r="AK273" s="110"/>
      <c r="AL273" s="110"/>
      <c r="AM273" s="110"/>
      <c r="AN273" s="110"/>
      <c r="AO273" s="110"/>
      <c r="AP273" s="110"/>
      <c r="AQ273" s="110"/>
      <c r="AR273" s="110"/>
      <c r="AS273" s="110"/>
      <c r="AT273" s="110"/>
      <c r="AU273" s="110"/>
      <c r="AV273" s="110"/>
      <c r="AW273" s="110"/>
      <c r="AX273" s="110"/>
      <c r="AY273" s="110"/>
      <c r="AZ273" s="110"/>
      <c r="BA273" s="110"/>
      <c r="BB273" s="110"/>
      <c r="BC273" s="110"/>
      <c r="BD273" s="110"/>
      <c r="BE273" s="110"/>
      <c r="BF273" s="114"/>
      <c r="BG273" s="114"/>
      <c r="BH273" s="114"/>
      <c r="BI273" s="114"/>
      <c r="BJ273" s="114"/>
      <c r="BK273" s="114"/>
      <c r="BL273" s="114"/>
      <c r="BM273" s="114"/>
      <c r="BN273" s="114"/>
      <c r="BO273" s="114"/>
    </row>
    <row r="274" ht="15.75" hidden="1" customHeight="1">
      <c r="A274" s="106" t="s">
        <v>2478</v>
      </c>
      <c r="B274" s="107" t="s">
        <v>2481</v>
      </c>
      <c r="C274" s="108" t="str">
        <f>VLOOKUP(A274,'Main Sheet'!A:AV,48,False)</f>
        <v>Yes</v>
      </c>
      <c r="D274" s="109" t="str">
        <f>VLOOKUP(A274,'Main Sheet'!A:BB,7,0)</f>
        <v>First</v>
      </c>
      <c r="E274" s="109" t="str">
        <f>VLOOKUP(A274,'Main Sheet'!A:BB,12,0)</f>
        <v>Khumbulani HS</v>
      </c>
      <c r="F274" s="116" t="str">
        <f>VLOOKUP(A274,'Main Sheet'!A:BB,17,0)</f>
        <v>Chulumanco</v>
      </c>
      <c r="G274" s="110" t="str">
        <f>VLOOKUP(A274,'Main Sheet'!A:BB,14,0)</f>
        <v>NMB</v>
      </c>
      <c r="H274" s="111" t="s">
        <v>117</v>
      </c>
      <c r="I274" s="111" t="s">
        <v>117</v>
      </c>
      <c r="J274" s="112"/>
      <c r="K274" s="111">
        <v>2.33364994E8</v>
      </c>
      <c r="L274" s="111">
        <v>25706.0</v>
      </c>
      <c r="M274" s="109" t="s">
        <v>406</v>
      </c>
      <c r="N274" s="110"/>
      <c r="O274" s="111" t="s">
        <v>117</v>
      </c>
      <c r="P274" s="111" t="s">
        <v>117</v>
      </c>
      <c r="Q274" s="112"/>
      <c r="R274" s="111">
        <v>2.26078192E8</v>
      </c>
      <c r="S274" s="111">
        <v>48121.0</v>
      </c>
      <c r="T274" s="111" t="s">
        <v>263</v>
      </c>
      <c r="U274" s="110"/>
      <c r="V274" s="109" t="s">
        <v>117</v>
      </c>
      <c r="W274" s="109" t="s">
        <v>117</v>
      </c>
      <c r="X274" s="110"/>
      <c r="Y274" s="109" t="s">
        <v>9485</v>
      </c>
      <c r="Z274" s="110"/>
      <c r="AA274" s="110"/>
      <c r="AB274" s="110"/>
      <c r="AC274" s="109" t="s">
        <v>117</v>
      </c>
      <c r="AD274" s="109" t="s">
        <v>117</v>
      </c>
      <c r="AE274" s="110"/>
      <c r="AF274" s="109">
        <v>2.60318051E8</v>
      </c>
      <c r="AG274" s="109">
        <v>36912.0</v>
      </c>
      <c r="AH274" s="110"/>
      <c r="AI274" s="110"/>
      <c r="AJ274" s="110"/>
      <c r="AK274" s="110"/>
      <c r="AL274" s="110"/>
      <c r="AM274" s="110"/>
      <c r="AN274" s="110"/>
      <c r="AO274" s="110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/>
      <c r="BE274" s="110"/>
      <c r="BF274" s="114"/>
      <c r="BG274" s="114"/>
      <c r="BH274" s="114"/>
      <c r="BI274" s="114"/>
      <c r="BJ274" s="114"/>
      <c r="BK274" s="114"/>
      <c r="BL274" s="114"/>
      <c r="BM274" s="114"/>
      <c r="BN274" s="114"/>
      <c r="BO274" s="114"/>
    </row>
    <row r="275" ht="15.75" hidden="1" customHeight="1">
      <c r="A275" s="106" t="s">
        <v>2489</v>
      </c>
      <c r="B275" s="107" t="s">
        <v>2492</v>
      </c>
      <c r="C275" s="108" t="str">
        <f>VLOOKUP(A275,'Main Sheet'!A:AV,48,False)</f>
        <v>Yes</v>
      </c>
      <c r="D275" s="109" t="str">
        <f>VLOOKUP(A275,'Main Sheet'!A:BB,7,0)</f>
        <v>First</v>
      </c>
      <c r="E275" s="109" t="str">
        <f>VLOOKUP(A275,'Main Sheet'!A:BB,12,0)</f>
        <v>Ncedo SS</v>
      </c>
      <c r="F275" s="109" t="str">
        <f>VLOOKUP(A275,'Main Sheet'!A:BB,17,0)</f>
        <v>Siphosihle</v>
      </c>
      <c r="G275" s="110" t="str">
        <f>VLOOKUP(A275,'Main Sheet'!A:BB,14,0)</f>
        <v>NMB</v>
      </c>
      <c r="H275" s="111" t="s">
        <v>117</v>
      </c>
      <c r="I275" s="111" t="s">
        <v>117</v>
      </c>
      <c r="J275" s="112"/>
      <c r="K275" s="111">
        <v>2.33307052E8</v>
      </c>
      <c r="L275" s="111">
        <v>12915.0</v>
      </c>
      <c r="M275" s="109" t="s">
        <v>9486</v>
      </c>
      <c r="N275" s="110"/>
      <c r="O275" s="111" t="s">
        <v>117</v>
      </c>
      <c r="P275" s="111" t="s">
        <v>117</v>
      </c>
      <c r="Q275" s="112"/>
      <c r="R275" s="111">
        <v>2.26059732E8</v>
      </c>
      <c r="S275" s="111">
        <v>63752.0</v>
      </c>
      <c r="T275" s="111" t="s">
        <v>9100</v>
      </c>
      <c r="U275" s="110"/>
      <c r="V275" s="109" t="s">
        <v>117</v>
      </c>
      <c r="W275" s="109" t="s">
        <v>117</v>
      </c>
      <c r="X275" s="110"/>
      <c r="Y275" s="109" t="s">
        <v>9487</v>
      </c>
      <c r="Z275" s="110"/>
      <c r="AA275" s="110"/>
      <c r="AB275" s="109" t="s">
        <v>237</v>
      </c>
      <c r="AC275" s="109" t="s">
        <v>117</v>
      </c>
      <c r="AD275" s="109" t="s">
        <v>117</v>
      </c>
      <c r="AE275" s="110"/>
      <c r="AF275" s="109">
        <v>2.60347612E8</v>
      </c>
      <c r="AG275" s="109">
        <v>42678.0</v>
      </c>
      <c r="AH275" s="109" t="s">
        <v>404</v>
      </c>
      <c r="AI275" s="110"/>
      <c r="AJ275" s="110"/>
      <c r="AK275" s="110"/>
      <c r="AL275" s="110"/>
      <c r="AM275" s="110"/>
      <c r="AN275" s="110"/>
      <c r="AO275" s="110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/>
      <c r="BE275" s="110"/>
      <c r="BF275" s="114"/>
      <c r="BG275" s="114"/>
      <c r="BH275" s="114"/>
      <c r="BI275" s="114"/>
      <c r="BJ275" s="114"/>
      <c r="BK275" s="114"/>
      <c r="BL275" s="114"/>
      <c r="BM275" s="114"/>
      <c r="BN275" s="114"/>
      <c r="BO275" s="114"/>
    </row>
    <row r="276" ht="15.75" hidden="1" customHeight="1">
      <c r="A276" s="152" t="s">
        <v>963</v>
      </c>
      <c r="B276" s="153" t="s">
        <v>965</v>
      </c>
      <c r="C276" s="108" t="str">
        <f>VLOOKUP(A276,'Main Sheet'!A:AV,48,False)</f>
        <v>Yes</v>
      </c>
      <c r="D276" s="154" t="str">
        <f>VLOOKUP(A276,'Main Sheet'!A:BB,7,0)</f>
        <v>First</v>
      </c>
      <c r="E276" s="154" t="str">
        <f>VLOOKUP(A276,'Main Sheet'!A:BB,12,0)</f>
        <v>Silimela HS</v>
      </c>
      <c r="F276" s="154" t="str">
        <f>VLOOKUP(A276,'Main Sheet'!A:BB,17,0)</f>
        <v>Chulumanco</v>
      </c>
      <c r="G276" s="155" t="str">
        <f>VLOOKUP(A276,'Main Sheet'!A:BB,14,0)</f>
        <v>Rural</v>
      </c>
      <c r="H276" s="153" t="s">
        <v>117</v>
      </c>
      <c r="I276" s="153" t="s">
        <v>117</v>
      </c>
      <c r="J276" s="156"/>
      <c r="K276" s="153">
        <v>2.33246347E8</v>
      </c>
      <c r="L276" s="153">
        <v>67321.0</v>
      </c>
      <c r="M276" s="154" t="s">
        <v>9488</v>
      </c>
      <c r="N276" s="155"/>
      <c r="O276" s="153" t="s">
        <v>117</v>
      </c>
      <c r="P276" s="153" t="s">
        <v>117</v>
      </c>
      <c r="Q276" s="156"/>
      <c r="R276" s="153">
        <v>2.26067384E8</v>
      </c>
      <c r="S276" s="153">
        <v>36912.0</v>
      </c>
      <c r="T276" s="156"/>
      <c r="U276" s="155"/>
      <c r="V276" s="154" t="s">
        <v>121</v>
      </c>
      <c r="W276" s="154" t="s">
        <v>121</v>
      </c>
      <c r="X276" s="154" t="s">
        <v>9489</v>
      </c>
      <c r="Y276" s="155"/>
      <c r="Z276" s="155"/>
      <c r="AA276" s="155"/>
      <c r="AB276" s="155"/>
      <c r="AC276" s="154" t="s">
        <v>121</v>
      </c>
      <c r="AD276" s="154" t="s">
        <v>121</v>
      </c>
      <c r="AE276" s="154" t="s">
        <v>9489</v>
      </c>
      <c r="AF276" s="155"/>
      <c r="AG276" s="155"/>
      <c r="AH276" s="155"/>
      <c r="AI276" s="155"/>
      <c r="AJ276" s="155"/>
      <c r="AK276" s="155"/>
      <c r="AL276" s="155"/>
      <c r="AM276" s="155"/>
      <c r="AN276" s="155"/>
      <c r="AO276" s="155"/>
      <c r="AP276" s="155"/>
      <c r="AQ276" s="155"/>
      <c r="AR276" s="155"/>
      <c r="AS276" s="155"/>
      <c r="AT276" s="155"/>
      <c r="AU276" s="155"/>
      <c r="AV276" s="155"/>
      <c r="AW276" s="155"/>
      <c r="AX276" s="155"/>
      <c r="AY276" s="155"/>
      <c r="AZ276" s="155"/>
      <c r="BA276" s="155"/>
      <c r="BB276" s="155"/>
      <c r="BC276" s="155"/>
      <c r="BD276" s="155"/>
      <c r="BE276" s="155"/>
      <c r="BF276" s="157"/>
      <c r="BG276" s="157"/>
      <c r="BH276" s="157"/>
      <c r="BI276" s="157"/>
      <c r="BJ276" s="157"/>
      <c r="BK276" s="157"/>
      <c r="BL276" s="157"/>
      <c r="BM276" s="157"/>
      <c r="BN276" s="157"/>
      <c r="BO276" s="157"/>
    </row>
    <row r="277" ht="15.75" hidden="1" customHeight="1">
      <c r="A277" s="106" t="s">
        <v>2502</v>
      </c>
      <c r="B277" s="107" t="s">
        <v>2505</v>
      </c>
      <c r="C277" s="108" t="str">
        <f>VLOOKUP(A277,'Main Sheet'!A:AV,48,False)</f>
        <v>Yes</v>
      </c>
      <c r="D277" s="109" t="str">
        <f>VLOOKUP(A277,'Main Sheet'!A:BB,7,0)</f>
        <v>First</v>
      </c>
      <c r="E277" s="109" t="str">
        <f>VLOOKUP(A277,'Main Sheet'!A:BB,12,0)</f>
        <v>Ndyebo SS</v>
      </c>
      <c r="F277" s="109" t="str">
        <f>VLOOKUP(A277,'Main Sheet'!A:BB,17,0)</f>
        <v>Siphosihle</v>
      </c>
      <c r="G277" s="110" t="str">
        <f>VLOOKUP(A277,'Main Sheet'!A:BB,14,0)</f>
        <v>NMB</v>
      </c>
      <c r="H277" s="111" t="s">
        <v>117</v>
      </c>
      <c r="I277" s="111" t="s">
        <v>117</v>
      </c>
      <c r="J277" s="112"/>
      <c r="K277" s="111">
        <v>2.33423923E8</v>
      </c>
      <c r="L277" s="111">
        <v>25045.0</v>
      </c>
      <c r="M277" s="109" t="s">
        <v>369</v>
      </c>
      <c r="N277" s="110"/>
      <c r="O277" s="111" t="s">
        <v>117</v>
      </c>
      <c r="P277" s="111" t="s">
        <v>117</v>
      </c>
      <c r="Q277" s="112"/>
      <c r="R277" s="111">
        <v>2.2605797E8</v>
      </c>
      <c r="S277" s="111">
        <v>63752.0</v>
      </c>
      <c r="T277" s="111" t="s">
        <v>9490</v>
      </c>
      <c r="U277" s="110"/>
      <c r="V277" s="109" t="s">
        <v>117</v>
      </c>
      <c r="W277" s="109" t="s">
        <v>117</v>
      </c>
      <c r="X277" s="110"/>
      <c r="Y277" s="109" t="s">
        <v>9491</v>
      </c>
      <c r="Z277" s="110"/>
      <c r="AA277" s="110"/>
      <c r="AB277" s="109" t="s">
        <v>9492</v>
      </c>
      <c r="AC277" s="109" t="s">
        <v>117</v>
      </c>
      <c r="AD277" s="109" t="s">
        <v>117</v>
      </c>
      <c r="AE277" s="110"/>
      <c r="AF277" s="109">
        <v>2.60426849E8</v>
      </c>
      <c r="AG277" s="109">
        <v>42678.0</v>
      </c>
      <c r="AH277" s="109" t="s">
        <v>9493</v>
      </c>
      <c r="AI277" s="110"/>
      <c r="AJ277" s="110"/>
      <c r="AK277" s="110"/>
      <c r="AL277" s="110"/>
      <c r="AM277" s="110"/>
      <c r="AN277" s="110"/>
      <c r="AO277" s="110"/>
      <c r="AP277" s="110"/>
      <c r="AQ277" s="110"/>
      <c r="AR277" s="110"/>
      <c r="AS277" s="110"/>
      <c r="AT277" s="110"/>
      <c r="AU277" s="110"/>
      <c r="AV277" s="110"/>
      <c r="AW277" s="110"/>
      <c r="AX277" s="110"/>
      <c r="AY277" s="110"/>
      <c r="AZ277" s="110"/>
      <c r="BA277" s="110"/>
      <c r="BB277" s="110"/>
      <c r="BC277" s="110"/>
      <c r="BD277" s="110"/>
      <c r="BE277" s="110"/>
      <c r="BF277" s="114"/>
      <c r="BG277" s="114"/>
      <c r="BH277" s="114"/>
      <c r="BI277" s="114"/>
      <c r="BJ277" s="114"/>
      <c r="BK277" s="114"/>
      <c r="BL277" s="114"/>
      <c r="BM277" s="114"/>
      <c r="BN277" s="114"/>
      <c r="BO277" s="114"/>
    </row>
    <row r="278" ht="15.75" hidden="1" customHeight="1">
      <c r="A278" s="106" t="s">
        <v>2512</v>
      </c>
      <c r="B278" s="107" t="s">
        <v>2515</v>
      </c>
      <c r="C278" s="108" t="str">
        <f>VLOOKUP(A278,'Main Sheet'!A:AV,48,False)</f>
        <v>Yes</v>
      </c>
      <c r="D278" s="109" t="str">
        <f>VLOOKUP(A278,'Main Sheet'!A:BB,7,0)</f>
        <v>First</v>
      </c>
      <c r="E278" s="109" t="str">
        <f>VLOOKUP(A278,'Main Sheet'!A:BB,12,0)</f>
        <v>Douglas Mpopa SS</v>
      </c>
      <c r="F278" s="109" t="str">
        <f>VLOOKUP(A278,'Main Sheet'!A:BB,17,0)</f>
        <v>Asemahle</v>
      </c>
      <c r="G278" s="110" t="str">
        <f>VLOOKUP(A278,'Main Sheet'!A:BB,14,0)</f>
        <v>NMB</v>
      </c>
      <c r="H278" s="111" t="s">
        <v>117</v>
      </c>
      <c r="I278" s="111" t="s">
        <v>117</v>
      </c>
      <c r="J278" s="112"/>
      <c r="K278" s="111">
        <v>2.33384162E8</v>
      </c>
      <c r="L278" s="111">
        <v>86383.0</v>
      </c>
      <c r="M278" s="109" t="s">
        <v>9494</v>
      </c>
      <c r="N278" s="110"/>
      <c r="O278" s="111" t="s">
        <v>117</v>
      </c>
      <c r="P278" s="111" t="s">
        <v>117</v>
      </c>
      <c r="Q278" s="112"/>
      <c r="R278" s="111">
        <v>2.26044744E8</v>
      </c>
      <c r="S278" s="111">
        <v>20251.0</v>
      </c>
      <c r="T278" s="111" t="s">
        <v>9495</v>
      </c>
      <c r="U278" s="110"/>
      <c r="V278" s="109" t="s">
        <v>117</v>
      </c>
      <c r="W278" s="109" t="s">
        <v>117</v>
      </c>
      <c r="X278" s="110"/>
      <c r="Y278" s="109" t="s">
        <v>9496</v>
      </c>
      <c r="Z278" s="110"/>
      <c r="AA278" s="109" t="s">
        <v>9497</v>
      </c>
      <c r="AB278" s="110"/>
      <c r="AC278" s="109" t="s">
        <v>117</v>
      </c>
      <c r="AD278" s="109" t="s">
        <v>117</v>
      </c>
      <c r="AE278" s="110"/>
      <c r="AF278" s="109">
        <v>2.60612332E8</v>
      </c>
      <c r="AG278" s="109">
        <v>24693.0</v>
      </c>
      <c r="AH278" s="109" t="s">
        <v>9498</v>
      </c>
      <c r="AI278" s="110"/>
      <c r="AJ278" s="110"/>
      <c r="AK278" s="110"/>
      <c r="AL278" s="110"/>
      <c r="AM278" s="110"/>
      <c r="AN278" s="110"/>
      <c r="AO278" s="110"/>
      <c r="AP278" s="110"/>
      <c r="AQ278" s="110"/>
      <c r="AR278" s="110"/>
      <c r="AS278" s="110"/>
      <c r="AT278" s="110"/>
      <c r="AU278" s="110"/>
      <c r="AV278" s="110"/>
      <c r="AW278" s="110"/>
      <c r="AX278" s="110"/>
      <c r="AY278" s="110"/>
      <c r="AZ278" s="110"/>
      <c r="BA278" s="110"/>
      <c r="BB278" s="110"/>
      <c r="BC278" s="110"/>
      <c r="BD278" s="110"/>
      <c r="BE278" s="110"/>
      <c r="BF278" s="114"/>
      <c r="BG278" s="114"/>
      <c r="BH278" s="114"/>
      <c r="BI278" s="114"/>
      <c r="BJ278" s="114"/>
      <c r="BK278" s="114"/>
      <c r="BL278" s="114"/>
      <c r="BM278" s="114"/>
      <c r="BN278" s="114"/>
      <c r="BO278" s="114"/>
    </row>
    <row r="279" ht="15.75" hidden="1" customHeight="1">
      <c r="A279" s="106" t="s">
        <v>2522</v>
      </c>
      <c r="B279" s="107" t="s">
        <v>2524</v>
      </c>
      <c r="C279" s="108" t="str">
        <f>VLOOKUP(A279,'Main Sheet'!A:AV,48,False)</f>
        <v>No</v>
      </c>
      <c r="D279" s="109" t="str">
        <f>VLOOKUP(A279,'Main Sheet'!A:BB,7,0)</f>
        <v>First</v>
      </c>
      <c r="E279" s="109" t="str">
        <f>VLOOKUP(A279,'Main Sheet'!A:BB,12,0)</f>
        <v>Khumbulani HS</v>
      </c>
      <c r="F279" s="116" t="str">
        <f>VLOOKUP(A279,'Main Sheet'!A:BB,17,0)</f>
        <v>Chulumanco</v>
      </c>
      <c r="G279" s="110" t="str">
        <f>VLOOKUP(A279,'Main Sheet'!A:BB,14,0)</f>
        <v>NMB</v>
      </c>
      <c r="H279" s="111"/>
      <c r="I279" s="111"/>
      <c r="J279" s="111"/>
      <c r="K279" s="112"/>
      <c r="L279" s="112"/>
      <c r="M279" s="110"/>
      <c r="N279" s="110"/>
      <c r="O279" s="111"/>
      <c r="P279" s="111"/>
      <c r="Q279" s="111"/>
      <c r="R279" s="112"/>
      <c r="S279" s="112"/>
      <c r="T279" s="112"/>
      <c r="U279" s="110"/>
      <c r="V279" s="110"/>
      <c r="W279" s="110"/>
      <c r="X279" s="110"/>
      <c r="Y279" s="110"/>
      <c r="Z279" s="110"/>
      <c r="AA279" s="110"/>
      <c r="AB279" s="110"/>
      <c r="AC279" s="110"/>
      <c r="AD279" s="110"/>
      <c r="AE279" s="110"/>
      <c r="AF279" s="110"/>
      <c r="AG279" s="110"/>
      <c r="AH279" s="110"/>
      <c r="AI279" s="110"/>
      <c r="AJ279" s="110"/>
      <c r="AK279" s="110"/>
      <c r="AL279" s="110"/>
      <c r="AM279" s="110"/>
      <c r="AN279" s="110"/>
      <c r="AO279" s="110"/>
      <c r="AP279" s="110"/>
      <c r="AQ279" s="110"/>
      <c r="AR279" s="110"/>
      <c r="AS279" s="110"/>
      <c r="AT279" s="110"/>
      <c r="AU279" s="110"/>
      <c r="AV279" s="110"/>
      <c r="AW279" s="110"/>
      <c r="AX279" s="110"/>
      <c r="AY279" s="110"/>
      <c r="AZ279" s="110"/>
      <c r="BA279" s="110"/>
      <c r="BB279" s="110"/>
      <c r="BC279" s="110"/>
      <c r="BD279" s="110"/>
      <c r="BE279" s="110"/>
      <c r="BF279" s="114"/>
      <c r="BG279" s="114"/>
      <c r="BH279" s="114"/>
      <c r="BI279" s="114"/>
      <c r="BJ279" s="114"/>
      <c r="BK279" s="114"/>
      <c r="BL279" s="114"/>
      <c r="BM279" s="114"/>
      <c r="BN279" s="114"/>
      <c r="BO279" s="114"/>
    </row>
    <row r="280" ht="15.75" hidden="1" customHeight="1">
      <c r="A280" s="106" t="s">
        <v>2530</v>
      </c>
      <c r="B280" s="107" t="s">
        <v>2533</v>
      </c>
      <c r="C280" s="108" t="str">
        <f>VLOOKUP(A280,'Main Sheet'!A:AV,48,False)</f>
        <v>Yes</v>
      </c>
      <c r="D280" s="109" t="str">
        <f>VLOOKUP(A280,'Main Sheet'!A:BB,7,0)</f>
        <v>First</v>
      </c>
      <c r="E280" s="109" t="str">
        <f>VLOOKUP(A280,'Main Sheet'!A:BB,12,0)</f>
        <v>Tyhilulwazi HS</v>
      </c>
      <c r="F280" s="109" t="str">
        <f>VLOOKUP(A280,'Main Sheet'!A:BB,17,0)</f>
        <v>Asemahle</v>
      </c>
      <c r="G280" s="110" t="str">
        <f>VLOOKUP(A280,'Main Sheet'!A:BB,14,0)</f>
        <v>NMB</v>
      </c>
      <c r="H280" s="111" t="s">
        <v>117</v>
      </c>
      <c r="I280" s="111" t="s">
        <v>117</v>
      </c>
      <c r="J280" s="111"/>
      <c r="K280" s="111">
        <v>2.33434275E8</v>
      </c>
      <c r="L280" s="111">
        <v>90717.0</v>
      </c>
      <c r="M280" s="109" t="s">
        <v>9499</v>
      </c>
      <c r="N280" s="110"/>
      <c r="O280" s="111" t="s">
        <v>117</v>
      </c>
      <c r="P280" s="111" t="s">
        <v>117</v>
      </c>
      <c r="Q280" s="112"/>
      <c r="R280" s="111">
        <v>2.26067423E8</v>
      </c>
      <c r="S280" s="111">
        <v>20251.0</v>
      </c>
      <c r="T280" s="112"/>
      <c r="U280" s="110"/>
      <c r="V280" s="109" t="s">
        <v>117</v>
      </c>
      <c r="W280" s="109" t="s">
        <v>117</v>
      </c>
      <c r="X280" s="110"/>
      <c r="Y280" s="109" t="s">
        <v>9500</v>
      </c>
      <c r="Z280" s="110"/>
      <c r="AA280" s="110"/>
      <c r="AB280" s="109" t="s">
        <v>9501</v>
      </c>
      <c r="AC280" s="109" t="s">
        <v>117</v>
      </c>
      <c r="AD280" s="109" t="s">
        <v>117</v>
      </c>
      <c r="AE280" s="110"/>
      <c r="AF280" s="109">
        <v>2.60538558E8</v>
      </c>
      <c r="AG280" s="109">
        <v>24693.0</v>
      </c>
      <c r="AH280" s="109" t="s">
        <v>9150</v>
      </c>
      <c r="AI280" s="110"/>
      <c r="AJ280" s="110"/>
      <c r="AK280" s="110"/>
      <c r="AL280" s="11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4"/>
      <c r="BG280" s="114"/>
      <c r="BH280" s="114"/>
      <c r="BI280" s="114"/>
      <c r="BJ280" s="114"/>
      <c r="BK280" s="114"/>
      <c r="BL280" s="114"/>
      <c r="BM280" s="114"/>
      <c r="BN280" s="114"/>
      <c r="BO280" s="114"/>
    </row>
    <row r="281" ht="15.75" hidden="1" customHeight="1">
      <c r="A281" s="106" t="s">
        <v>2544</v>
      </c>
      <c r="B281" s="107" t="s">
        <v>2547</v>
      </c>
      <c r="C281" s="108" t="str">
        <f>VLOOKUP(A281,'Main Sheet'!A:AV,48,False)</f>
        <v>Yes</v>
      </c>
      <c r="D281" s="109" t="str">
        <f>VLOOKUP(A281,'Main Sheet'!A:BB,7,0)</f>
        <v>First</v>
      </c>
      <c r="E281" s="109" t="str">
        <f>VLOOKUP(A281,'Main Sheet'!A:BB,12,0)</f>
        <v>Soqhayisa SS</v>
      </c>
      <c r="F281" s="109" t="str">
        <f>VLOOKUP(A281,'Main Sheet'!A:BB,17,0)</f>
        <v>Siphosihle</v>
      </c>
      <c r="G281" s="110" t="str">
        <f>VLOOKUP(A281,'Main Sheet'!A:BB,14,0)</f>
        <v>NMB</v>
      </c>
      <c r="H281" s="111" t="s">
        <v>9078</v>
      </c>
      <c r="I281" s="111" t="s">
        <v>9078</v>
      </c>
      <c r="J281" s="111"/>
      <c r="K281" s="111">
        <v>2.33095543E8</v>
      </c>
      <c r="L281" s="111">
        <v>67875.0</v>
      </c>
      <c r="M281" s="109" t="s">
        <v>9078</v>
      </c>
      <c r="N281" s="110"/>
      <c r="O281" s="111" t="s">
        <v>9078</v>
      </c>
      <c r="P281" s="111" t="s">
        <v>9078</v>
      </c>
      <c r="Q281" s="112"/>
      <c r="R281" s="111">
        <v>2.26018008E8</v>
      </c>
      <c r="S281" s="111">
        <v>94291.0</v>
      </c>
      <c r="T281" s="111" t="s">
        <v>9078</v>
      </c>
      <c r="U281" s="110"/>
      <c r="V281" s="109" t="s">
        <v>9078</v>
      </c>
      <c r="W281" s="109" t="s">
        <v>9078</v>
      </c>
      <c r="X281" s="110"/>
      <c r="Y281" s="109" t="s">
        <v>9502</v>
      </c>
      <c r="Z281" s="110"/>
      <c r="AA281" s="110"/>
      <c r="AB281" s="109" t="s">
        <v>9078</v>
      </c>
      <c r="AC281" s="109" t="s">
        <v>117</v>
      </c>
      <c r="AD281" s="109" t="s">
        <v>117</v>
      </c>
      <c r="AE281" s="110"/>
      <c r="AF281" s="109">
        <v>2.60528706E8</v>
      </c>
      <c r="AG281" s="109">
        <v>42678.0</v>
      </c>
      <c r="AH281" s="109" t="s">
        <v>9327</v>
      </c>
      <c r="AI281" s="110"/>
      <c r="AJ281" s="110"/>
      <c r="AK281" s="110"/>
      <c r="AL281" s="110"/>
      <c r="AM281" s="110"/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4"/>
      <c r="BG281" s="114"/>
      <c r="BH281" s="114"/>
      <c r="BI281" s="114"/>
      <c r="BJ281" s="114"/>
      <c r="BK281" s="114"/>
      <c r="BL281" s="114"/>
      <c r="BM281" s="114"/>
      <c r="BN281" s="114"/>
      <c r="BO281" s="114"/>
    </row>
    <row r="282" ht="15.75" hidden="1" customHeight="1">
      <c r="A282" s="106" t="s">
        <v>2553</v>
      </c>
      <c r="B282" s="107" t="s">
        <v>2555</v>
      </c>
      <c r="C282" s="108" t="str">
        <f>VLOOKUP(A282,'Main Sheet'!A:AV,48,False)</f>
        <v>Yes</v>
      </c>
      <c r="D282" s="109" t="str">
        <f>VLOOKUP(A282,'Main Sheet'!A:BB,7,0)</f>
        <v>First</v>
      </c>
      <c r="E282" s="109" t="str">
        <f>VLOOKUP(A282,'Main Sheet'!A:BB,12,0)</f>
        <v>Vulamazibuko HS</v>
      </c>
      <c r="F282" s="109" t="str">
        <f>VLOOKUP(A282,'Main Sheet'!A:BB,17,0)</f>
        <v>Asemahle</v>
      </c>
      <c r="G282" s="110" t="str">
        <f>VLOOKUP(A282,'Main Sheet'!A:BB,14,0)</f>
        <v>Rural</v>
      </c>
      <c r="H282" s="111" t="s">
        <v>117</v>
      </c>
      <c r="I282" s="111" t="s">
        <v>117</v>
      </c>
      <c r="J282" s="112"/>
      <c r="K282" s="111">
        <v>2.33616527E8</v>
      </c>
      <c r="L282" s="111">
        <v>73826.0</v>
      </c>
      <c r="M282" s="109" t="s">
        <v>9503</v>
      </c>
      <c r="N282" s="110"/>
      <c r="O282" s="111" t="s">
        <v>117</v>
      </c>
      <c r="P282" s="111" t="s">
        <v>117</v>
      </c>
      <c r="Q282" s="112"/>
      <c r="R282" s="111">
        <v>2.26089487E8</v>
      </c>
      <c r="S282" s="111">
        <v>36912.0</v>
      </c>
      <c r="T282" s="112"/>
      <c r="U282" s="110"/>
      <c r="V282" s="109" t="s">
        <v>9078</v>
      </c>
      <c r="W282" s="109" t="s">
        <v>9078</v>
      </c>
      <c r="X282" s="110"/>
      <c r="Y282" s="110"/>
      <c r="Z282" s="110"/>
      <c r="AA282" s="110"/>
      <c r="AB282" s="110"/>
      <c r="AC282" s="109" t="s">
        <v>117</v>
      </c>
      <c r="AD282" s="109" t="s">
        <v>117</v>
      </c>
      <c r="AE282" s="110"/>
      <c r="AF282" s="109">
        <v>2.60766445E8</v>
      </c>
      <c r="AG282" s="109">
        <v>24693.0</v>
      </c>
      <c r="AH282" s="109" t="s">
        <v>9194</v>
      </c>
      <c r="AI282" s="110"/>
      <c r="AJ282" s="110"/>
      <c r="AK282" s="110"/>
      <c r="AL282" s="110"/>
      <c r="AM282" s="110"/>
      <c r="AN282" s="110"/>
      <c r="AO282" s="110"/>
      <c r="AP282" s="110"/>
      <c r="AQ282" s="110"/>
      <c r="AR282" s="110"/>
      <c r="AS282" s="110"/>
      <c r="AT282" s="110"/>
      <c r="AU282" s="110"/>
      <c r="AV282" s="110"/>
      <c r="AW282" s="110"/>
      <c r="AX282" s="110"/>
      <c r="AY282" s="110"/>
      <c r="AZ282" s="110"/>
      <c r="BA282" s="110"/>
      <c r="BB282" s="110"/>
      <c r="BC282" s="110"/>
      <c r="BD282" s="110"/>
      <c r="BE282" s="110"/>
      <c r="BF282" s="114"/>
      <c r="BG282" s="114"/>
      <c r="BH282" s="114"/>
      <c r="BI282" s="114"/>
      <c r="BJ282" s="114"/>
      <c r="BK282" s="114"/>
      <c r="BL282" s="114"/>
      <c r="BM282" s="114"/>
      <c r="BN282" s="114"/>
      <c r="BO282" s="114"/>
    </row>
    <row r="283" ht="15.75" hidden="1" customHeight="1">
      <c r="A283" s="106" t="s">
        <v>2557</v>
      </c>
      <c r="B283" s="107" t="s">
        <v>2560</v>
      </c>
      <c r="C283" s="108" t="str">
        <f>VLOOKUP(A283,'Main Sheet'!A:AV,48,False)</f>
        <v>Yes</v>
      </c>
      <c r="D283" s="109" t="str">
        <f>VLOOKUP(A283,'Main Sheet'!A:BB,7,0)</f>
        <v>First</v>
      </c>
      <c r="E283" s="109" t="str">
        <f>VLOOKUP(A283,'Main Sheet'!A:BB,12,0)</f>
        <v>James Jolobe SS</v>
      </c>
      <c r="F283" s="109" t="str">
        <f>VLOOKUP(A283,'Main Sheet'!A:BB,17,0)</f>
        <v>Siphosihle</v>
      </c>
      <c r="G283" s="110" t="str">
        <f>VLOOKUP(A283,'Main Sheet'!A:BB,14,0)</f>
        <v>NMB</v>
      </c>
      <c r="H283" s="111" t="s">
        <v>117</v>
      </c>
      <c r="I283" s="111" t="s">
        <v>117</v>
      </c>
      <c r="J283" s="112"/>
      <c r="K283" s="111">
        <v>2.33324119E8</v>
      </c>
      <c r="L283" s="111">
        <v>60963.0</v>
      </c>
      <c r="M283" s="109" t="s">
        <v>9486</v>
      </c>
      <c r="N283" s="110"/>
      <c r="O283" s="111" t="s">
        <v>117</v>
      </c>
      <c r="P283" s="111" t="s">
        <v>117</v>
      </c>
      <c r="Q283" s="112"/>
      <c r="R283" s="111">
        <v>2.2606149E8</v>
      </c>
      <c r="S283" s="111">
        <v>63752.0</v>
      </c>
      <c r="T283" s="111" t="s">
        <v>9504</v>
      </c>
      <c r="U283" s="110"/>
      <c r="V283" s="109" t="s">
        <v>117</v>
      </c>
      <c r="W283" s="109" t="s">
        <v>117</v>
      </c>
      <c r="X283" s="110"/>
      <c r="Y283" s="109" t="s">
        <v>9505</v>
      </c>
      <c r="Z283" s="110"/>
      <c r="AA283" s="110"/>
      <c r="AB283" s="109" t="s">
        <v>1094</v>
      </c>
      <c r="AC283" s="109" t="s">
        <v>117</v>
      </c>
      <c r="AD283" s="109" t="s">
        <v>117</v>
      </c>
      <c r="AE283" s="110"/>
      <c r="AF283" s="109">
        <v>2.60327476E8</v>
      </c>
      <c r="AG283" s="109">
        <v>42678.0</v>
      </c>
      <c r="AH283" s="109" t="s">
        <v>237</v>
      </c>
      <c r="AI283" s="110"/>
      <c r="AJ283" s="110"/>
      <c r="AK283" s="110"/>
      <c r="AL283" s="110"/>
      <c r="AM283" s="110"/>
      <c r="AN283" s="110"/>
      <c r="AO283" s="110"/>
      <c r="AP283" s="110"/>
      <c r="AQ283" s="110"/>
      <c r="AR283" s="110"/>
      <c r="AS283" s="110"/>
      <c r="AT283" s="110"/>
      <c r="AU283" s="110"/>
      <c r="AV283" s="110"/>
      <c r="AW283" s="110"/>
      <c r="AX283" s="110"/>
      <c r="AY283" s="110"/>
      <c r="AZ283" s="110"/>
      <c r="BA283" s="110"/>
      <c r="BB283" s="110"/>
      <c r="BC283" s="110"/>
      <c r="BD283" s="110"/>
      <c r="BE283" s="110"/>
      <c r="BF283" s="114"/>
      <c r="BG283" s="114"/>
      <c r="BH283" s="114"/>
      <c r="BI283" s="114"/>
      <c r="BJ283" s="114"/>
      <c r="BK283" s="114"/>
      <c r="BL283" s="114"/>
      <c r="BM283" s="114"/>
      <c r="BN283" s="114"/>
      <c r="BO283" s="114"/>
    </row>
    <row r="284" ht="15.75" hidden="1" customHeight="1">
      <c r="A284" s="106" t="s">
        <v>2568</v>
      </c>
      <c r="B284" s="107" t="s">
        <v>2570</v>
      </c>
      <c r="C284" s="108" t="str">
        <f>VLOOKUP(A284,'Main Sheet'!A:AV,48,False)</f>
        <v>Yes</v>
      </c>
      <c r="D284" s="109" t="str">
        <f>VLOOKUP(A284,'Main Sheet'!A:BB,7,0)</f>
        <v>First</v>
      </c>
      <c r="E284" s="109" t="str">
        <f>VLOOKUP(A284,'Main Sheet'!A:BB,12,0)</f>
        <v>Douglas Mpopa SS</v>
      </c>
      <c r="F284" s="109" t="str">
        <f>VLOOKUP(A284,'Main Sheet'!A:BB,17,0)</f>
        <v>Asemahle</v>
      </c>
      <c r="G284" s="110" t="str">
        <f>VLOOKUP(A284,'Main Sheet'!A:BB,14,0)</f>
        <v>NMB</v>
      </c>
      <c r="H284" s="111" t="s">
        <v>117</v>
      </c>
      <c r="I284" s="111" t="s">
        <v>117</v>
      </c>
      <c r="J284" s="112"/>
      <c r="K284" s="111">
        <v>2.33383999E8</v>
      </c>
      <c r="L284" s="111">
        <v>63263.0</v>
      </c>
      <c r="M284" s="109" t="s">
        <v>9506</v>
      </c>
      <c r="N284" s="110"/>
      <c r="O284" s="111" t="s">
        <v>117</v>
      </c>
      <c r="P284" s="111" t="s">
        <v>117</v>
      </c>
      <c r="Q284" s="112"/>
      <c r="R284" s="111">
        <v>2.26069039E8</v>
      </c>
      <c r="S284" s="111">
        <v>20251.0</v>
      </c>
      <c r="T284" s="111" t="s">
        <v>9085</v>
      </c>
      <c r="U284" s="110"/>
      <c r="V284" s="109" t="s">
        <v>117</v>
      </c>
      <c r="W284" s="109" t="s">
        <v>117</v>
      </c>
      <c r="X284" s="110"/>
      <c r="Y284" s="109" t="s">
        <v>9507</v>
      </c>
      <c r="Z284" s="110"/>
      <c r="AA284" s="109" t="s">
        <v>1094</v>
      </c>
      <c r="AB284" s="110"/>
      <c r="AC284" s="109" t="s">
        <v>117</v>
      </c>
      <c r="AD284" s="109" t="s">
        <v>117</v>
      </c>
      <c r="AE284" s="110"/>
      <c r="AF284" s="109">
        <v>2.60612162E8</v>
      </c>
      <c r="AG284" s="109">
        <v>24693.0</v>
      </c>
      <c r="AH284" s="109" t="s">
        <v>9205</v>
      </c>
      <c r="AI284" s="110"/>
      <c r="AJ284" s="110"/>
      <c r="AK284" s="110"/>
      <c r="AL284" s="110"/>
      <c r="AM284" s="110"/>
      <c r="AN284" s="110"/>
      <c r="AO284" s="110"/>
      <c r="AP284" s="110"/>
      <c r="AQ284" s="110"/>
      <c r="AR284" s="110"/>
      <c r="AS284" s="110"/>
      <c r="AT284" s="110"/>
      <c r="AU284" s="110"/>
      <c r="AV284" s="110"/>
      <c r="AW284" s="110"/>
      <c r="AX284" s="110"/>
      <c r="AY284" s="110"/>
      <c r="AZ284" s="110"/>
      <c r="BA284" s="110"/>
      <c r="BB284" s="110"/>
      <c r="BC284" s="110"/>
      <c r="BD284" s="110"/>
      <c r="BE284" s="110"/>
      <c r="BF284" s="114"/>
      <c r="BG284" s="114"/>
      <c r="BH284" s="114"/>
      <c r="BI284" s="114"/>
      <c r="BJ284" s="114"/>
      <c r="BK284" s="114"/>
      <c r="BL284" s="114"/>
      <c r="BM284" s="114"/>
      <c r="BN284" s="114"/>
      <c r="BO284" s="114"/>
    </row>
    <row r="285" ht="15.75" hidden="1" customHeight="1">
      <c r="A285" s="106" t="s">
        <v>2575</v>
      </c>
      <c r="B285" s="107" t="s">
        <v>2578</v>
      </c>
      <c r="C285" s="108" t="str">
        <f>VLOOKUP(A285,'Main Sheet'!A:AV,48,False)</f>
        <v>Yes</v>
      </c>
      <c r="D285" s="109" t="str">
        <f>VLOOKUP(A285,'Main Sheet'!A:BB,7,0)</f>
        <v>First</v>
      </c>
      <c r="E285" s="109" t="str">
        <f>VLOOKUP(A285,'Main Sheet'!A:BB,12,0)</f>
        <v>St James SS</v>
      </c>
      <c r="F285" s="109" t="str">
        <f>VLOOKUP(A285,'Main Sheet'!A:BB,17,0)</f>
        <v>Sive</v>
      </c>
      <c r="G285" s="110" t="str">
        <f>VLOOKUP(A285,'Main Sheet'!A:BB,14,0)</f>
        <v>NMB</v>
      </c>
      <c r="H285" s="111" t="s">
        <v>117</v>
      </c>
      <c r="I285" s="111" t="s">
        <v>117</v>
      </c>
      <c r="J285" s="112"/>
      <c r="K285" s="111">
        <v>2.33355138E8</v>
      </c>
      <c r="L285" s="111">
        <v>72904.0</v>
      </c>
      <c r="M285" s="109" t="s">
        <v>181</v>
      </c>
      <c r="N285" s="110"/>
      <c r="O285" s="111" t="s">
        <v>117</v>
      </c>
      <c r="P285" s="111" t="s">
        <v>117</v>
      </c>
      <c r="Q285" s="112"/>
      <c r="R285" s="111">
        <v>2.26069155E8</v>
      </c>
      <c r="S285" s="111">
        <v>48121.0</v>
      </c>
      <c r="T285" s="111" t="s">
        <v>181</v>
      </c>
      <c r="U285" s="110"/>
      <c r="V285" s="109" t="s">
        <v>117</v>
      </c>
      <c r="W285" s="109" t="s">
        <v>117</v>
      </c>
      <c r="X285" s="110"/>
      <c r="Y285" s="109" t="s">
        <v>9508</v>
      </c>
      <c r="Z285" s="110"/>
      <c r="AA285" s="110"/>
      <c r="AB285" s="110"/>
      <c r="AC285" s="109" t="s">
        <v>117</v>
      </c>
      <c r="AD285" s="109" t="s">
        <v>117</v>
      </c>
      <c r="AE285" s="110"/>
      <c r="AF285" s="109">
        <v>2.60239259E8</v>
      </c>
      <c r="AG285" s="109">
        <v>36912.0</v>
      </c>
      <c r="AH285" s="110"/>
      <c r="AI285" s="110"/>
      <c r="AJ285" s="110"/>
      <c r="AK285" s="110"/>
      <c r="AL285" s="110"/>
      <c r="AM285" s="110"/>
      <c r="AN285" s="110"/>
      <c r="AO285" s="110"/>
      <c r="AP285" s="110"/>
      <c r="AQ285" s="110"/>
      <c r="AR285" s="110"/>
      <c r="AS285" s="110"/>
      <c r="AT285" s="110"/>
      <c r="AU285" s="110"/>
      <c r="AV285" s="110"/>
      <c r="AW285" s="110"/>
      <c r="AX285" s="110"/>
      <c r="AY285" s="110"/>
      <c r="AZ285" s="110"/>
      <c r="BA285" s="110"/>
      <c r="BB285" s="110"/>
      <c r="BC285" s="110"/>
      <c r="BD285" s="110"/>
      <c r="BE285" s="110"/>
      <c r="BF285" s="114"/>
      <c r="BG285" s="114"/>
      <c r="BH285" s="114"/>
      <c r="BI285" s="114"/>
      <c r="BJ285" s="114"/>
      <c r="BK285" s="114"/>
      <c r="BL285" s="114"/>
      <c r="BM285" s="114"/>
      <c r="BN285" s="114"/>
      <c r="BO285" s="114"/>
    </row>
    <row r="286" ht="15.75" hidden="1" customHeight="1">
      <c r="A286" s="106" t="s">
        <v>2585</v>
      </c>
      <c r="B286" s="107" t="s">
        <v>2588</v>
      </c>
      <c r="C286" s="108" t="str">
        <f>VLOOKUP(A286,'Main Sheet'!A:AV,48,False)</f>
        <v>Yes</v>
      </c>
      <c r="D286" s="109" t="str">
        <f>VLOOKUP(A286,'Main Sheet'!A:BB,7,0)</f>
        <v>First</v>
      </c>
      <c r="E286" s="109" t="str">
        <f>VLOOKUP(A286,'Main Sheet'!A:BB,12,0)</f>
        <v>Ndzondelelo HS</v>
      </c>
      <c r="F286" s="116" t="str">
        <f>VLOOKUP(A286,'Main Sheet'!A:BB,17,0)</f>
        <v>Chulumanco</v>
      </c>
      <c r="G286" s="110" t="str">
        <f>VLOOKUP(A286,'Main Sheet'!A:BB,14,0)</f>
        <v>NMB</v>
      </c>
      <c r="H286" s="111" t="s">
        <v>117</v>
      </c>
      <c r="I286" s="111" t="s">
        <v>117</v>
      </c>
      <c r="J286" s="112"/>
      <c r="K286" s="107">
        <v>2.33047379E8</v>
      </c>
      <c r="L286" s="107">
        <v>13038.0</v>
      </c>
      <c r="M286" s="117"/>
      <c r="N286" s="110"/>
      <c r="O286" s="111" t="s">
        <v>9078</v>
      </c>
      <c r="P286" s="111" t="s">
        <v>9078</v>
      </c>
      <c r="Q286" s="112"/>
      <c r="R286" s="112"/>
      <c r="S286" s="112"/>
      <c r="T286" s="112"/>
      <c r="U286" s="110"/>
      <c r="V286" s="109" t="s">
        <v>9078</v>
      </c>
      <c r="W286" s="109" t="s">
        <v>9078</v>
      </c>
      <c r="X286" s="110"/>
      <c r="Y286" s="109" t="s">
        <v>9509</v>
      </c>
      <c r="Z286" s="110"/>
      <c r="AA286" s="110"/>
      <c r="AB286" s="109" t="s">
        <v>9078</v>
      </c>
      <c r="AC286" s="109" t="s">
        <v>117</v>
      </c>
      <c r="AD286" s="109" t="s">
        <v>117</v>
      </c>
      <c r="AE286" s="110"/>
      <c r="AF286" s="109">
        <v>2.60481556E8</v>
      </c>
      <c r="AG286" s="109">
        <v>23235.0</v>
      </c>
      <c r="AH286" s="109" t="s">
        <v>4408</v>
      </c>
      <c r="AI286" s="110"/>
      <c r="AJ286" s="110"/>
      <c r="AK286" s="110"/>
      <c r="AL286" s="110"/>
      <c r="AM286" s="110"/>
      <c r="AN286" s="110"/>
      <c r="AO286" s="110"/>
      <c r="AP286" s="110"/>
      <c r="AQ286" s="110"/>
      <c r="AR286" s="110"/>
      <c r="AS286" s="110"/>
      <c r="AT286" s="110"/>
      <c r="AU286" s="110"/>
      <c r="AV286" s="110"/>
      <c r="AW286" s="110"/>
      <c r="AX286" s="110"/>
      <c r="AY286" s="110"/>
      <c r="AZ286" s="110"/>
      <c r="BA286" s="110"/>
      <c r="BB286" s="110"/>
      <c r="BC286" s="110"/>
      <c r="BD286" s="110"/>
      <c r="BE286" s="110"/>
      <c r="BF286" s="114"/>
      <c r="BG286" s="114"/>
      <c r="BH286" s="114"/>
      <c r="BI286" s="114"/>
      <c r="BJ286" s="114"/>
      <c r="BK286" s="114"/>
      <c r="BL286" s="114"/>
      <c r="BM286" s="114"/>
      <c r="BN286" s="114"/>
      <c r="BO286" s="114"/>
    </row>
    <row r="287" ht="15.75" hidden="1" customHeight="1">
      <c r="A287" s="106" t="s">
        <v>2590</v>
      </c>
      <c r="B287" s="107" t="s">
        <v>2592</v>
      </c>
      <c r="C287" s="108" t="str">
        <f>VLOOKUP(A287,'Main Sheet'!A:AV,48,False)</f>
        <v>Yes</v>
      </c>
      <c r="D287" s="109" t="str">
        <f>VLOOKUP(A287,'Main Sheet'!A:BB,7,0)</f>
        <v>First</v>
      </c>
      <c r="E287" s="109" t="str">
        <f>VLOOKUP(A287,'Main Sheet'!A:BB,12,0)</f>
        <v>Wongalethu HS</v>
      </c>
      <c r="F287" s="109" t="str">
        <f>VLOOKUP(A287,'Main Sheet'!A:BB,17,0)</f>
        <v>Asemahle</v>
      </c>
      <c r="G287" s="110" t="str">
        <f>VLOOKUP(A287,'Main Sheet'!A:BB,14,0)</f>
        <v>Rural</v>
      </c>
      <c r="H287" s="111" t="s">
        <v>117</v>
      </c>
      <c r="I287" s="111" t="s">
        <v>117</v>
      </c>
      <c r="J287" s="112"/>
      <c r="K287" s="111">
        <v>2.33150323E8</v>
      </c>
      <c r="L287" s="111">
        <v>24536.0</v>
      </c>
      <c r="M287" s="109" t="s">
        <v>9510</v>
      </c>
      <c r="N287" s="110"/>
      <c r="O287" s="111" t="s">
        <v>117</v>
      </c>
      <c r="P287" s="111" t="s">
        <v>117</v>
      </c>
      <c r="Q287" s="112"/>
      <c r="R287" s="111">
        <v>2.26050436E8</v>
      </c>
      <c r="S287" s="111">
        <v>36912.0</v>
      </c>
      <c r="T287" s="112"/>
      <c r="U287" s="110"/>
      <c r="V287" s="109" t="s">
        <v>121</v>
      </c>
      <c r="W287" s="109"/>
      <c r="X287" s="109" t="s">
        <v>9070</v>
      </c>
      <c r="Y287" s="110"/>
      <c r="Z287" s="110"/>
      <c r="AA287" s="110"/>
      <c r="AB287" s="110"/>
      <c r="AC287" s="109" t="s">
        <v>117</v>
      </c>
      <c r="AD287" s="109" t="s">
        <v>117</v>
      </c>
      <c r="AE287" s="110"/>
      <c r="AF287" s="109">
        <v>2.60636215E8</v>
      </c>
      <c r="AG287" s="109">
        <v>24693.0</v>
      </c>
      <c r="AH287" s="109" t="s">
        <v>1900</v>
      </c>
      <c r="AI287" s="110"/>
      <c r="AJ287" s="110"/>
      <c r="AK287" s="110"/>
      <c r="AL287" s="110"/>
      <c r="AM287" s="110"/>
      <c r="AN287" s="110"/>
      <c r="AO287" s="110"/>
      <c r="AP287" s="110"/>
      <c r="AQ287" s="110"/>
      <c r="AR287" s="110"/>
      <c r="AS287" s="110"/>
      <c r="AT287" s="110"/>
      <c r="AU287" s="110"/>
      <c r="AV287" s="110"/>
      <c r="AW287" s="110"/>
      <c r="AX287" s="110"/>
      <c r="AY287" s="110"/>
      <c r="AZ287" s="110"/>
      <c r="BA287" s="110"/>
      <c r="BB287" s="110"/>
      <c r="BC287" s="110"/>
      <c r="BD287" s="110"/>
      <c r="BE287" s="110"/>
      <c r="BF287" s="114"/>
      <c r="BG287" s="114"/>
      <c r="BH287" s="114"/>
      <c r="BI287" s="114"/>
      <c r="BJ287" s="114"/>
      <c r="BK287" s="114"/>
      <c r="BL287" s="114"/>
      <c r="BM287" s="114"/>
      <c r="BN287" s="114"/>
      <c r="BO287" s="114"/>
    </row>
    <row r="288" ht="15.75" hidden="1" customHeight="1">
      <c r="A288" s="106" t="s">
        <v>2594</v>
      </c>
      <c r="B288" s="107" t="s">
        <v>2596</v>
      </c>
      <c r="C288" s="108" t="str">
        <f>VLOOKUP(A288,'Main Sheet'!A:AV,48,False)</f>
        <v>Yes</v>
      </c>
      <c r="D288" s="109" t="str">
        <f>VLOOKUP(A288,'Main Sheet'!A:BB,7,0)</f>
        <v>First</v>
      </c>
      <c r="E288" s="109" t="str">
        <f>VLOOKUP(A288,'Main Sheet'!A:BB,12,0)</f>
        <v>Vulamazibuko HS</v>
      </c>
      <c r="F288" s="109" t="str">
        <f>VLOOKUP(A288,'Main Sheet'!A:BB,17,0)</f>
        <v>Asemahle</v>
      </c>
      <c r="G288" s="110" t="str">
        <f>VLOOKUP(A288,'Main Sheet'!A:BB,14,0)</f>
        <v>Rural</v>
      </c>
      <c r="H288" s="111" t="s">
        <v>117</v>
      </c>
      <c r="I288" s="111" t="s">
        <v>117</v>
      </c>
      <c r="J288" s="112"/>
      <c r="K288" s="111">
        <v>2.33372873E8</v>
      </c>
      <c r="L288" s="111">
        <v>28109.0</v>
      </c>
      <c r="M288" s="110"/>
      <c r="N288" s="110"/>
      <c r="O288" s="111" t="s">
        <v>117</v>
      </c>
      <c r="P288" s="111" t="s">
        <v>117</v>
      </c>
      <c r="Q288" s="112"/>
      <c r="R288" s="111">
        <v>2.26089426E8</v>
      </c>
      <c r="S288" s="111">
        <v>36912.0</v>
      </c>
      <c r="T288" s="112"/>
      <c r="U288" s="110"/>
      <c r="V288" s="109" t="s">
        <v>121</v>
      </c>
      <c r="W288" s="109"/>
      <c r="X288" s="109" t="s">
        <v>9070</v>
      </c>
      <c r="Y288" s="110"/>
      <c r="Z288" s="110"/>
      <c r="AA288" s="110"/>
      <c r="AB288" s="110"/>
      <c r="AC288" s="109" t="s">
        <v>117</v>
      </c>
      <c r="AD288" s="109" t="s">
        <v>117</v>
      </c>
      <c r="AE288" s="110"/>
      <c r="AF288" s="109">
        <v>2.60767107E8</v>
      </c>
      <c r="AG288" s="109">
        <v>24693.0</v>
      </c>
      <c r="AH288" s="109" t="s">
        <v>9077</v>
      </c>
      <c r="AI288" s="110"/>
      <c r="AJ288" s="110"/>
      <c r="AK288" s="110"/>
      <c r="AL288" s="110"/>
      <c r="AM288" s="110"/>
      <c r="AN288" s="110"/>
      <c r="AO288" s="110"/>
      <c r="AP288" s="110"/>
      <c r="AQ288" s="110"/>
      <c r="AR288" s="110"/>
      <c r="AS288" s="110"/>
      <c r="AT288" s="110"/>
      <c r="AU288" s="110"/>
      <c r="AV288" s="110"/>
      <c r="AW288" s="110"/>
      <c r="AX288" s="110"/>
      <c r="AY288" s="110"/>
      <c r="AZ288" s="110"/>
      <c r="BA288" s="110"/>
      <c r="BB288" s="110"/>
      <c r="BC288" s="110"/>
      <c r="BD288" s="110"/>
      <c r="BE288" s="110"/>
      <c r="BF288" s="114"/>
      <c r="BG288" s="114"/>
      <c r="BH288" s="114"/>
      <c r="BI288" s="114"/>
      <c r="BJ288" s="114"/>
      <c r="BK288" s="114"/>
      <c r="BL288" s="114"/>
      <c r="BM288" s="114"/>
      <c r="BN288" s="114"/>
      <c r="BO288" s="114"/>
    </row>
    <row r="289" ht="15.75" hidden="1" customHeight="1">
      <c r="A289" s="106" t="s">
        <v>2600</v>
      </c>
      <c r="B289" s="107" t="s">
        <v>2603</v>
      </c>
      <c r="C289" s="108" t="str">
        <f>VLOOKUP(A289,'Main Sheet'!A:AV,48,False)</f>
        <v>Yes</v>
      </c>
      <c r="D289" s="109" t="str">
        <f>VLOOKUP(A289,'Main Sheet'!A:BB,7,0)</f>
        <v>First</v>
      </c>
      <c r="E289" s="109" t="str">
        <f>VLOOKUP(A289,'Main Sheet'!A:BB,12,0)</f>
        <v>Motherwell HS</v>
      </c>
      <c r="F289" s="109" t="str">
        <f>VLOOKUP(A289,'Main Sheet'!A:BB,17,0)</f>
        <v>Sive</v>
      </c>
      <c r="G289" s="110" t="str">
        <f>VLOOKUP(A289,'Main Sheet'!A:BB,14,0)</f>
        <v>NMB</v>
      </c>
      <c r="H289" s="111" t="s">
        <v>117</v>
      </c>
      <c r="I289" s="111" t="s">
        <v>117</v>
      </c>
      <c r="J289" s="112"/>
      <c r="K289" s="111">
        <v>2.33374914E8</v>
      </c>
      <c r="L289" s="111">
        <v>59212.0</v>
      </c>
      <c r="M289" s="109" t="s">
        <v>317</v>
      </c>
      <c r="N289" s="110"/>
      <c r="O289" s="111" t="s">
        <v>117</v>
      </c>
      <c r="P289" s="111" t="s">
        <v>117</v>
      </c>
      <c r="Q289" s="112"/>
      <c r="R289" s="111">
        <v>2.26043325E8</v>
      </c>
      <c r="S289" s="111">
        <v>48121.0</v>
      </c>
      <c r="T289" s="111" t="s">
        <v>317</v>
      </c>
      <c r="U289" s="110"/>
      <c r="V289" s="109" t="s">
        <v>117</v>
      </c>
      <c r="W289" s="109" t="s">
        <v>117</v>
      </c>
      <c r="X289" s="110"/>
      <c r="Y289" s="109" t="s">
        <v>9511</v>
      </c>
      <c r="Z289" s="110"/>
      <c r="AA289" s="110"/>
      <c r="AB289" s="110"/>
      <c r="AC289" s="109" t="s">
        <v>117</v>
      </c>
      <c r="AD289" s="109" t="s">
        <v>117</v>
      </c>
      <c r="AE289" s="110"/>
      <c r="AF289" s="109">
        <v>2.6046913E8</v>
      </c>
      <c r="AG289" s="109">
        <v>36912.0</v>
      </c>
      <c r="AH289" s="109" t="s">
        <v>237</v>
      </c>
      <c r="AI289" s="110"/>
      <c r="AJ289" s="110"/>
      <c r="AK289" s="110"/>
      <c r="AL289" s="110"/>
      <c r="AM289" s="110"/>
      <c r="AN289" s="110"/>
      <c r="AO289" s="110"/>
      <c r="AP289" s="110"/>
      <c r="AQ289" s="110"/>
      <c r="AR289" s="110"/>
      <c r="AS289" s="110"/>
      <c r="AT289" s="110"/>
      <c r="AU289" s="110"/>
      <c r="AV289" s="110"/>
      <c r="AW289" s="110"/>
      <c r="AX289" s="110"/>
      <c r="AY289" s="110"/>
      <c r="AZ289" s="110"/>
      <c r="BA289" s="110"/>
      <c r="BB289" s="110"/>
      <c r="BC289" s="110"/>
      <c r="BD289" s="110"/>
      <c r="BE289" s="110"/>
      <c r="BF289" s="114"/>
      <c r="BG289" s="114"/>
      <c r="BH289" s="114"/>
      <c r="BI289" s="114"/>
      <c r="BJ289" s="114"/>
      <c r="BK289" s="114"/>
      <c r="BL289" s="114"/>
      <c r="BM289" s="114"/>
      <c r="BN289" s="114"/>
      <c r="BO289" s="114"/>
    </row>
    <row r="290" ht="15.75" hidden="1" customHeight="1">
      <c r="A290" s="106" t="s">
        <v>2610</v>
      </c>
      <c r="B290" s="107" t="s">
        <v>2612</v>
      </c>
      <c r="C290" s="108" t="str">
        <f>VLOOKUP(A290,'Main Sheet'!A:AV,48,False)</f>
        <v>Yes</v>
      </c>
      <c r="D290" s="109" t="str">
        <f>VLOOKUP(A290,'Main Sheet'!A:BB,7,0)</f>
        <v>First</v>
      </c>
      <c r="E290" s="109" t="str">
        <f>VLOOKUP(A290,'Main Sheet'!A:BB,12,0)</f>
        <v>Vulamazibuko HS</v>
      </c>
      <c r="F290" s="109" t="str">
        <f>VLOOKUP(A290,'Main Sheet'!A:BB,17,0)</f>
        <v>Asemahle</v>
      </c>
      <c r="G290" s="110" t="str">
        <f>VLOOKUP(A290,'Main Sheet'!A:BB,14,0)</f>
        <v>Rural</v>
      </c>
      <c r="H290" s="111" t="s">
        <v>117</v>
      </c>
      <c r="I290" s="111" t="s">
        <v>117</v>
      </c>
      <c r="J290" s="112"/>
      <c r="K290" s="111">
        <v>2.33372601E8</v>
      </c>
      <c r="L290" s="111">
        <v>52392.0</v>
      </c>
      <c r="M290" s="110"/>
      <c r="N290" s="110"/>
      <c r="O290" s="111" t="s">
        <v>9078</v>
      </c>
      <c r="P290" s="111" t="s">
        <v>9078</v>
      </c>
      <c r="Q290" s="112"/>
      <c r="R290" s="112"/>
      <c r="S290" s="112"/>
      <c r="T290" s="112"/>
      <c r="U290" s="110"/>
      <c r="V290" s="109" t="s">
        <v>121</v>
      </c>
      <c r="W290" s="109"/>
      <c r="X290" s="109" t="s">
        <v>9070</v>
      </c>
      <c r="Y290" s="110"/>
      <c r="Z290" s="110"/>
      <c r="AA290" s="110"/>
      <c r="AB290" s="110"/>
      <c r="AC290" s="109" t="s">
        <v>117</v>
      </c>
      <c r="AD290" s="109" t="s">
        <v>117</v>
      </c>
      <c r="AE290" s="110"/>
      <c r="AF290" s="109">
        <v>2.60731099E8</v>
      </c>
      <c r="AG290" s="109">
        <v>24693.0</v>
      </c>
      <c r="AH290" s="109" t="s">
        <v>9205</v>
      </c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4"/>
      <c r="BG290" s="114"/>
      <c r="BH290" s="114"/>
      <c r="BI290" s="114"/>
      <c r="BJ290" s="114"/>
      <c r="BK290" s="114"/>
      <c r="BL290" s="114"/>
      <c r="BM290" s="114"/>
      <c r="BN290" s="114"/>
      <c r="BO290" s="114"/>
    </row>
    <row r="291" ht="15.75" hidden="1" customHeight="1">
      <c r="A291" s="106" t="s">
        <v>2615</v>
      </c>
      <c r="B291" s="107" t="s">
        <v>2617</v>
      </c>
      <c r="C291" s="108" t="str">
        <f>VLOOKUP(A291,'Main Sheet'!A:AV,48,False)</f>
        <v>Yes</v>
      </c>
      <c r="D291" s="109" t="str">
        <f>VLOOKUP(A291,'Main Sheet'!A:BB,7,0)</f>
        <v>First</v>
      </c>
      <c r="E291" s="109" t="str">
        <f>VLOOKUP(A291,'Main Sheet'!A:BB,12,0)</f>
        <v>Newell HS</v>
      </c>
      <c r="F291" s="109" t="str">
        <f>VLOOKUP(A291,'Main Sheet'!A:BB,17,0)</f>
        <v>Siphosihle</v>
      </c>
      <c r="G291" s="110" t="str">
        <f>VLOOKUP(A291,'Main Sheet'!A:BB,14,0)</f>
        <v>NMB</v>
      </c>
      <c r="H291" s="111" t="s">
        <v>117</v>
      </c>
      <c r="I291" s="111" t="s">
        <v>117</v>
      </c>
      <c r="J291" s="112"/>
      <c r="K291" s="111">
        <v>2.3335419E8</v>
      </c>
      <c r="L291" s="111">
        <v>42586.0</v>
      </c>
      <c r="M291" s="109" t="s">
        <v>125</v>
      </c>
      <c r="N291" s="110"/>
      <c r="O291" s="111" t="s">
        <v>117</v>
      </c>
      <c r="P291" s="111" t="s">
        <v>117</v>
      </c>
      <c r="Q291" s="112"/>
      <c r="R291" s="111">
        <v>2.2606786E8</v>
      </c>
      <c r="S291" s="111">
        <v>63752.0</v>
      </c>
      <c r="T291" s="111" t="s">
        <v>125</v>
      </c>
      <c r="U291" s="110"/>
      <c r="V291" s="109" t="s">
        <v>117</v>
      </c>
      <c r="W291" s="109" t="s">
        <v>117</v>
      </c>
      <c r="X291" s="110"/>
      <c r="Y291" s="109" t="s">
        <v>9512</v>
      </c>
      <c r="Z291" s="110"/>
      <c r="AA291" s="110"/>
      <c r="AB291" s="109" t="s">
        <v>404</v>
      </c>
      <c r="AC291" s="109" t="s">
        <v>117</v>
      </c>
      <c r="AD291" s="109" t="s">
        <v>117</v>
      </c>
      <c r="AE291" s="110"/>
      <c r="AF291" s="109">
        <v>2.60380253E8</v>
      </c>
      <c r="AG291" s="109">
        <v>42678.0</v>
      </c>
      <c r="AH291" s="109" t="s">
        <v>9097</v>
      </c>
      <c r="AI291" s="110"/>
      <c r="AJ291" s="110"/>
      <c r="AK291" s="110"/>
      <c r="AL291" s="110"/>
      <c r="AM291" s="110"/>
      <c r="AN291" s="110"/>
      <c r="AO291" s="110"/>
      <c r="AP291" s="110"/>
      <c r="AQ291" s="110"/>
      <c r="AR291" s="110"/>
      <c r="AS291" s="110"/>
      <c r="AT291" s="110"/>
      <c r="AU291" s="110"/>
      <c r="AV291" s="110"/>
      <c r="AW291" s="110"/>
      <c r="AX291" s="110"/>
      <c r="AY291" s="110"/>
      <c r="AZ291" s="110"/>
      <c r="BA291" s="110"/>
      <c r="BB291" s="110"/>
      <c r="BC291" s="110"/>
      <c r="BD291" s="110"/>
      <c r="BE291" s="110"/>
      <c r="BF291" s="114"/>
      <c r="BG291" s="114"/>
      <c r="BH291" s="114"/>
      <c r="BI291" s="114"/>
      <c r="BJ291" s="114"/>
      <c r="BK291" s="114"/>
      <c r="BL291" s="114"/>
      <c r="BM291" s="114"/>
      <c r="BN291" s="114"/>
      <c r="BO291" s="114"/>
    </row>
    <row r="292" ht="15.75" hidden="1" customHeight="1">
      <c r="A292" s="106" t="s">
        <v>2624</v>
      </c>
      <c r="B292" s="107" t="s">
        <v>2626</v>
      </c>
      <c r="C292" s="108" t="str">
        <f>VLOOKUP(A292,'Main Sheet'!A:AV,48,False)</f>
        <v>Yes</v>
      </c>
      <c r="D292" s="109" t="str">
        <f>VLOOKUP(A292,'Main Sheet'!A:BB,7,0)</f>
        <v>First</v>
      </c>
      <c r="E292" s="109" t="str">
        <f>VLOOKUP(A292,'Main Sheet'!A:BB,12,0)</f>
        <v>Soqhayisa SS</v>
      </c>
      <c r="F292" s="109" t="str">
        <f>VLOOKUP(A292,'Main Sheet'!A:BB,17,0)</f>
        <v>Siphosihle</v>
      </c>
      <c r="G292" s="110" t="str">
        <f>VLOOKUP(A292,'Main Sheet'!A:BB,14,0)</f>
        <v>NMB</v>
      </c>
      <c r="H292" s="111" t="s">
        <v>9078</v>
      </c>
      <c r="I292" s="111" t="s">
        <v>9078</v>
      </c>
      <c r="J292" s="111"/>
      <c r="K292" s="111">
        <v>2.33418733E8</v>
      </c>
      <c r="L292" s="111">
        <v>15939.0</v>
      </c>
      <c r="M292" s="109" t="s">
        <v>2986</v>
      </c>
      <c r="N292" s="110"/>
      <c r="O292" s="111" t="s">
        <v>9078</v>
      </c>
      <c r="P292" s="111" t="s">
        <v>9078</v>
      </c>
      <c r="Q292" s="112"/>
      <c r="R292" s="111">
        <v>2.26059542E8</v>
      </c>
      <c r="S292" s="111">
        <v>69262.0</v>
      </c>
      <c r="T292" s="111" t="s">
        <v>9078</v>
      </c>
      <c r="U292" s="110"/>
      <c r="V292" s="109" t="s">
        <v>117</v>
      </c>
      <c r="W292" s="109" t="s">
        <v>117</v>
      </c>
      <c r="X292" s="110"/>
      <c r="Y292" s="109" t="s">
        <v>9513</v>
      </c>
      <c r="Z292" s="110"/>
      <c r="AA292" s="110"/>
      <c r="AB292" s="109" t="s">
        <v>2986</v>
      </c>
      <c r="AC292" s="109" t="s">
        <v>117</v>
      </c>
      <c r="AD292" s="109" t="s">
        <v>117</v>
      </c>
      <c r="AE292" s="110"/>
      <c r="AF292" s="109">
        <v>2.60541869E8</v>
      </c>
      <c r="AG292" s="109">
        <v>42678.0</v>
      </c>
      <c r="AH292" s="109" t="s">
        <v>180</v>
      </c>
      <c r="AI292" s="110"/>
      <c r="AJ292" s="110"/>
      <c r="AK292" s="110"/>
      <c r="AL292" s="110"/>
      <c r="AM292" s="110"/>
      <c r="AN292" s="110"/>
      <c r="AO292" s="110"/>
      <c r="AP292" s="110"/>
      <c r="AQ292" s="110"/>
      <c r="AR292" s="110"/>
      <c r="AS292" s="110"/>
      <c r="AT292" s="110"/>
      <c r="AU292" s="110"/>
      <c r="AV292" s="110"/>
      <c r="AW292" s="110"/>
      <c r="AX292" s="110"/>
      <c r="AY292" s="110"/>
      <c r="AZ292" s="110"/>
      <c r="BA292" s="110"/>
      <c r="BB292" s="110"/>
      <c r="BC292" s="110"/>
      <c r="BD292" s="110"/>
      <c r="BE292" s="110"/>
      <c r="BF292" s="114"/>
      <c r="BG292" s="114"/>
      <c r="BH292" s="114"/>
      <c r="BI292" s="114"/>
      <c r="BJ292" s="114"/>
      <c r="BK292" s="114"/>
      <c r="BL292" s="114"/>
      <c r="BM292" s="114"/>
      <c r="BN292" s="114"/>
      <c r="BO292" s="114"/>
    </row>
    <row r="293" ht="15.75" hidden="1" customHeight="1">
      <c r="A293" s="106" t="s">
        <v>2634</v>
      </c>
      <c r="B293" s="107" t="s">
        <v>2637</v>
      </c>
      <c r="C293" s="108" t="str">
        <f>VLOOKUP(A293,'Main Sheet'!A:AV,48,False)</f>
        <v>Yes</v>
      </c>
      <c r="D293" s="109" t="str">
        <f>VLOOKUP(A293,'Main Sheet'!A:BB,7,0)</f>
        <v>First</v>
      </c>
      <c r="E293" s="109" t="str">
        <f>VLOOKUP(A293,'Main Sheet'!A:BB,12,0)</f>
        <v>Masibambane HS</v>
      </c>
      <c r="F293" s="109" t="str">
        <f>VLOOKUP(A293,'Main Sheet'!A:BB,17,0)</f>
        <v>Asemahle</v>
      </c>
      <c r="G293" s="110" t="str">
        <f>VLOOKUP(A293,'Main Sheet'!A:BB,14,0)</f>
        <v>NMB</v>
      </c>
      <c r="H293" s="111" t="s">
        <v>9078</v>
      </c>
      <c r="I293" s="111" t="s">
        <v>9078</v>
      </c>
      <c r="J293" s="112"/>
      <c r="K293" s="112"/>
      <c r="L293" s="112"/>
      <c r="M293" s="110"/>
      <c r="N293" s="110"/>
      <c r="O293" s="111" t="s">
        <v>117</v>
      </c>
      <c r="P293" s="111" t="s">
        <v>117</v>
      </c>
      <c r="Q293" s="111"/>
      <c r="R293" s="111">
        <v>2.26110783E8</v>
      </c>
      <c r="S293" s="111">
        <v>20251.0</v>
      </c>
      <c r="T293" s="111" t="s">
        <v>9170</v>
      </c>
      <c r="U293" s="110"/>
      <c r="V293" s="109" t="s">
        <v>121</v>
      </c>
      <c r="W293" s="109"/>
      <c r="X293" s="109" t="s">
        <v>9070</v>
      </c>
      <c r="Y293" s="110"/>
      <c r="Z293" s="110"/>
      <c r="AA293" s="110"/>
      <c r="AB293" s="110"/>
      <c r="AC293" s="109" t="s">
        <v>117</v>
      </c>
      <c r="AD293" s="109" t="s">
        <v>117</v>
      </c>
      <c r="AE293" s="110"/>
      <c r="AF293" s="109">
        <v>2.60529133E8</v>
      </c>
      <c r="AG293" s="109">
        <v>24693.0</v>
      </c>
      <c r="AH293" s="109" t="s">
        <v>9144</v>
      </c>
      <c r="AI293" s="110"/>
      <c r="AJ293" s="110"/>
      <c r="AK293" s="110"/>
      <c r="AL293" s="110"/>
      <c r="AM293" s="110"/>
      <c r="AN293" s="110"/>
      <c r="AO293" s="110"/>
      <c r="AP293" s="110"/>
      <c r="AQ293" s="110"/>
      <c r="AR293" s="110"/>
      <c r="AS293" s="110"/>
      <c r="AT293" s="110"/>
      <c r="AU293" s="110"/>
      <c r="AV293" s="110"/>
      <c r="AW293" s="110"/>
      <c r="AX293" s="110"/>
      <c r="AY293" s="110"/>
      <c r="AZ293" s="110"/>
      <c r="BA293" s="110"/>
      <c r="BB293" s="110"/>
      <c r="BC293" s="110"/>
      <c r="BD293" s="110"/>
      <c r="BE293" s="110"/>
      <c r="BF293" s="114"/>
      <c r="BG293" s="114"/>
      <c r="BH293" s="114"/>
      <c r="BI293" s="114"/>
      <c r="BJ293" s="114"/>
      <c r="BK293" s="114"/>
      <c r="BL293" s="114"/>
      <c r="BM293" s="114"/>
      <c r="BN293" s="114"/>
      <c r="BO293" s="114"/>
    </row>
    <row r="294" ht="15.75" hidden="1" customHeight="1">
      <c r="A294" s="106" t="s">
        <v>2640</v>
      </c>
      <c r="B294" s="107" t="s">
        <v>2642</v>
      </c>
      <c r="C294" s="108" t="str">
        <f>VLOOKUP(A294,'Main Sheet'!A:AV,48,False)</f>
        <v>Yes</v>
      </c>
      <c r="D294" s="109" t="str">
        <f>VLOOKUP(A294,'Main Sheet'!A:BB,7,0)</f>
        <v>First</v>
      </c>
      <c r="E294" s="109" t="str">
        <f>VLOOKUP(A294,'Main Sheet'!A:BB,12,0)</f>
        <v>Newell HS</v>
      </c>
      <c r="F294" s="109" t="str">
        <f>VLOOKUP(A294,'Main Sheet'!A:BB,17,0)</f>
        <v>Siphosihle</v>
      </c>
      <c r="G294" s="110" t="str">
        <f>VLOOKUP(A294,'Main Sheet'!A:BB,14,0)</f>
        <v>NMB</v>
      </c>
      <c r="H294" s="111" t="s">
        <v>117</v>
      </c>
      <c r="I294" s="111" t="s">
        <v>117</v>
      </c>
      <c r="J294" s="112"/>
      <c r="K294" s="111">
        <v>2.33354468E8</v>
      </c>
      <c r="L294" s="111">
        <v>72707.0</v>
      </c>
      <c r="M294" s="109" t="s">
        <v>192</v>
      </c>
      <c r="N294" s="110"/>
      <c r="O294" s="111" t="s">
        <v>117</v>
      </c>
      <c r="P294" s="111" t="s">
        <v>117</v>
      </c>
      <c r="Q294" s="112"/>
      <c r="R294" s="111">
        <v>2.26067681E8</v>
      </c>
      <c r="S294" s="111">
        <v>63752.0</v>
      </c>
      <c r="T294" s="111" t="s">
        <v>192</v>
      </c>
      <c r="U294" s="110"/>
      <c r="V294" s="109" t="s">
        <v>117</v>
      </c>
      <c r="W294" s="109" t="s">
        <v>117</v>
      </c>
      <c r="X294" s="110"/>
      <c r="Y294" s="109" t="s">
        <v>9514</v>
      </c>
      <c r="Z294" s="110"/>
      <c r="AA294" s="110"/>
      <c r="AB294" s="109" t="s">
        <v>2647</v>
      </c>
      <c r="AC294" s="109" t="s">
        <v>117</v>
      </c>
      <c r="AD294" s="109" t="s">
        <v>117</v>
      </c>
      <c r="AE294" s="110"/>
      <c r="AF294" s="109">
        <v>2.60372935E8</v>
      </c>
      <c r="AG294" s="109">
        <v>42678.0</v>
      </c>
      <c r="AH294" s="109" t="s">
        <v>192</v>
      </c>
      <c r="AI294" s="110"/>
      <c r="AJ294" s="110"/>
      <c r="AK294" s="110"/>
      <c r="AL294" s="110"/>
      <c r="AM294" s="110"/>
      <c r="AN294" s="110"/>
      <c r="AO294" s="110"/>
      <c r="AP294" s="110"/>
      <c r="AQ294" s="110"/>
      <c r="AR294" s="110"/>
      <c r="AS294" s="110"/>
      <c r="AT294" s="110"/>
      <c r="AU294" s="110"/>
      <c r="AV294" s="110"/>
      <c r="AW294" s="110"/>
      <c r="AX294" s="110"/>
      <c r="AY294" s="110"/>
      <c r="AZ294" s="110"/>
      <c r="BA294" s="110"/>
      <c r="BB294" s="110"/>
      <c r="BC294" s="110"/>
      <c r="BD294" s="110"/>
      <c r="BE294" s="110"/>
      <c r="BF294" s="114"/>
      <c r="BG294" s="114"/>
      <c r="BH294" s="114"/>
      <c r="BI294" s="114"/>
      <c r="BJ294" s="114"/>
      <c r="BK294" s="114"/>
      <c r="BL294" s="114"/>
      <c r="BM294" s="114"/>
      <c r="BN294" s="114"/>
      <c r="BO294" s="114"/>
    </row>
    <row r="295" ht="15.75" hidden="1" customHeight="1">
      <c r="A295" s="106" t="s">
        <v>2648</v>
      </c>
      <c r="B295" s="107" t="s">
        <v>2649</v>
      </c>
      <c r="C295" s="108" t="str">
        <f>VLOOKUP(A295,'Main Sheet'!A:AV,48,False)</f>
        <v>No</v>
      </c>
      <c r="D295" s="109" t="str">
        <f>VLOOKUP(A295,'Main Sheet'!A:BB,7,0)</f>
        <v>First</v>
      </c>
      <c r="E295" s="109" t="str">
        <f>VLOOKUP(A295,'Main Sheet'!A:BB,12,0)</f>
        <v>Ithembelihle CS</v>
      </c>
      <c r="F295" s="116" t="str">
        <f>VLOOKUP(A295,'Main Sheet'!A:BB,17,0)</f>
        <v>Chulumanco</v>
      </c>
      <c r="G295" s="110" t="str">
        <f>VLOOKUP(A295,'Main Sheet'!A:BB,14,0)</f>
        <v>NMB</v>
      </c>
      <c r="H295" s="111"/>
      <c r="I295" s="111"/>
      <c r="J295" s="111"/>
      <c r="K295" s="112"/>
      <c r="L295" s="112"/>
      <c r="M295" s="110"/>
      <c r="N295" s="110"/>
      <c r="O295" s="111"/>
      <c r="P295" s="111"/>
      <c r="Q295" s="111"/>
      <c r="R295" s="112"/>
      <c r="S295" s="112"/>
      <c r="T295" s="112"/>
      <c r="U295" s="110"/>
      <c r="V295" s="109"/>
      <c r="W295" s="109"/>
      <c r="X295" s="109"/>
      <c r="Y295" s="110"/>
      <c r="Z295" s="110"/>
      <c r="AA295" s="110"/>
      <c r="AB295" s="110"/>
      <c r="AC295" s="109"/>
      <c r="AD295" s="109"/>
      <c r="AE295" s="109"/>
      <c r="AF295" s="110"/>
      <c r="AG295" s="110"/>
      <c r="AH295" s="110"/>
      <c r="AI295" s="110"/>
      <c r="AJ295" s="110"/>
      <c r="AK295" s="110"/>
      <c r="AL295" s="110"/>
      <c r="AM295" s="110"/>
      <c r="AN295" s="110"/>
      <c r="AO295" s="110"/>
      <c r="AP295" s="110"/>
      <c r="AQ295" s="110"/>
      <c r="AR295" s="110"/>
      <c r="AS295" s="110"/>
      <c r="AT295" s="110"/>
      <c r="AU295" s="110"/>
      <c r="AV295" s="110"/>
      <c r="AW295" s="110"/>
      <c r="AX295" s="110"/>
      <c r="AY295" s="110"/>
      <c r="AZ295" s="110"/>
      <c r="BA295" s="110"/>
      <c r="BB295" s="110"/>
      <c r="BC295" s="110"/>
      <c r="BD295" s="110"/>
      <c r="BE295" s="110"/>
      <c r="BF295" s="114"/>
      <c r="BG295" s="114"/>
      <c r="BH295" s="114"/>
      <c r="BI295" s="114"/>
      <c r="BJ295" s="114"/>
      <c r="BK295" s="114"/>
      <c r="BL295" s="114"/>
      <c r="BM295" s="114"/>
      <c r="BN295" s="114"/>
      <c r="BO295" s="114"/>
    </row>
    <row r="296" ht="15.75" hidden="1" customHeight="1">
      <c r="A296" s="106" t="s">
        <v>2651</v>
      </c>
      <c r="B296" s="107" t="s">
        <v>2654</v>
      </c>
      <c r="C296" s="108" t="str">
        <f>VLOOKUP(A296,'Main Sheet'!A:AV,48,False)</f>
        <v>Yes</v>
      </c>
      <c r="D296" s="109" t="str">
        <f>VLOOKUP(A296,'Main Sheet'!A:BB,7,0)</f>
        <v>First</v>
      </c>
      <c r="E296" s="109" t="str">
        <f>VLOOKUP(A296,'Main Sheet'!A:BB,12,0)</f>
        <v>Vulamazibuko HS</v>
      </c>
      <c r="F296" s="109" t="str">
        <f>VLOOKUP(A296,'Main Sheet'!A:BB,17,0)</f>
        <v>Asemahle</v>
      </c>
      <c r="G296" s="110" t="str">
        <f>VLOOKUP(A296,'Main Sheet'!A:BB,14,0)</f>
        <v>Rural</v>
      </c>
      <c r="H296" s="111" t="s">
        <v>9078</v>
      </c>
      <c r="I296" s="111" t="s">
        <v>9078</v>
      </c>
      <c r="J296" s="112"/>
      <c r="K296" s="112"/>
      <c r="L296" s="112"/>
      <c r="M296" s="110"/>
      <c r="N296" s="110"/>
      <c r="O296" s="111" t="s">
        <v>117</v>
      </c>
      <c r="P296" s="111" t="s">
        <v>117</v>
      </c>
      <c r="Q296" s="112"/>
      <c r="R296" s="111">
        <v>2.26089506E8</v>
      </c>
      <c r="S296" s="111">
        <v>36912.0</v>
      </c>
      <c r="T296" s="112"/>
      <c r="U296" s="110"/>
      <c r="V296" s="109" t="s">
        <v>117</v>
      </c>
      <c r="W296" s="109" t="s">
        <v>117</v>
      </c>
      <c r="X296" s="110"/>
      <c r="Y296" s="109" t="s">
        <v>9515</v>
      </c>
      <c r="Z296" s="110"/>
      <c r="AA296" s="110"/>
      <c r="AB296" s="109" t="s">
        <v>9347</v>
      </c>
      <c r="AC296" s="109" t="s">
        <v>117</v>
      </c>
      <c r="AD296" s="109" t="s">
        <v>117</v>
      </c>
      <c r="AE296" s="110"/>
      <c r="AF296" s="109">
        <v>2.60776254E8</v>
      </c>
      <c r="AG296" s="109">
        <v>24693.0</v>
      </c>
      <c r="AH296" s="109" t="s">
        <v>9516</v>
      </c>
      <c r="AI296" s="110"/>
      <c r="AJ296" s="110"/>
      <c r="AK296" s="110"/>
      <c r="AL296" s="110"/>
      <c r="AM296" s="110"/>
      <c r="AN296" s="110"/>
      <c r="AO296" s="110"/>
      <c r="AP296" s="110"/>
      <c r="AQ296" s="110"/>
      <c r="AR296" s="110"/>
      <c r="AS296" s="110"/>
      <c r="AT296" s="110"/>
      <c r="AU296" s="110"/>
      <c r="AV296" s="110"/>
      <c r="AW296" s="110"/>
      <c r="AX296" s="110"/>
      <c r="AY296" s="110"/>
      <c r="AZ296" s="110"/>
      <c r="BA296" s="110"/>
      <c r="BB296" s="110"/>
      <c r="BC296" s="110"/>
      <c r="BD296" s="110"/>
      <c r="BE296" s="110"/>
      <c r="BF296" s="114"/>
      <c r="BG296" s="114"/>
      <c r="BH296" s="114"/>
      <c r="BI296" s="114"/>
      <c r="BJ296" s="114"/>
      <c r="BK296" s="114"/>
      <c r="BL296" s="114"/>
      <c r="BM296" s="114"/>
      <c r="BN296" s="114"/>
      <c r="BO296" s="114"/>
    </row>
    <row r="297" ht="15.75" hidden="1" customHeight="1">
      <c r="A297" s="106" t="s">
        <v>2657</v>
      </c>
      <c r="B297" s="107" t="s">
        <v>2660</v>
      </c>
      <c r="C297" s="108" t="str">
        <f>VLOOKUP(A297,'Main Sheet'!A:AV,48,False)</f>
        <v>Yes</v>
      </c>
      <c r="D297" s="109" t="str">
        <f>VLOOKUP(A297,'Main Sheet'!A:BB,7,0)</f>
        <v>First</v>
      </c>
      <c r="E297" s="109" t="str">
        <f>VLOOKUP(A297,'Main Sheet'!A:BB,12,0)</f>
        <v>Vulumzi SS</v>
      </c>
      <c r="F297" s="109" t="str">
        <f>VLOOKUP(A297,'Main Sheet'!A:BB,17,0)</f>
        <v>Siphosihle</v>
      </c>
      <c r="G297" s="110" t="str">
        <f>VLOOKUP(A297,'Main Sheet'!A:BB,14,0)</f>
        <v>NMB</v>
      </c>
      <c r="H297" s="111" t="s">
        <v>9078</v>
      </c>
      <c r="I297" s="111" t="s">
        <v>9078</v>
      </c>
      <c r="J297" s="111"/>
      <c r="K297" s="111">
        <v>2.33256415E8</v>
      </c>
      <c r="L297" s="111">
        <v>73837.0</v>
      </c>
      <c r="M297" s="109" t="s">
        <v>9078</v>
      </c>
      <c r="N297" s="110"/>
      <c r="O297" s="111" t="s">
        <v>117</v>
      </c>
      <c r="P297" s="111" t="s">
        <v>117</v>
      </c>
      <c r="Q297" s="112"/>
      <c r="R297" s="111">
        <v>2.2606982E8</v>
      </c>
      <c r="S297" s="111">
        <v>63752.0</v>
      </c>
      <c r="T297" s="111" t="s">
        <v>9517</v>
      </c>
      <c r="U297" s="110"/>
      <c r="V297" s="109" t="s">
        <v>117</v>
      </c>
      <c r="W297" s="109" t="s">
        <v>117</v>
      </c>
      <c r="X297" s="110"/>
      <c r="Y297" s="109" t="s">
        <v>9518</v>
      </c>
      <c r="Z297" s="110"/>
      <c r="AA297" s="110"/>
      <c r="AB297" s="109" t="s">
        <v>180</v>
      </c>
      <c r="AC297" s="109" t="s">
        <v>117</v>
      </c>
      <c r="AD297" s="109" t="s">
        <v>117</v>
      </c>
      <c r="AE297" s="110"/>
      <c r="AF297" s="109">
        <v>2.60370819E8</v>
      </c>
      <c r="AG297" s="109">
        <v>42678.0</v>
      </c>
      <c r="AH297" s="109" t="s">
        <v>9084</v>
      </c>
      <c r="AI297" s="110"/>
      <c r="AJ297" s="110"/>
      <c r="AK297" s="110"/>
      <c r="AL297" s="110"/>
      <c r="AM297" s="110"/>
      <c r="AN297" s="110"/>
      <c r="AO297" s="110"/>
      <c r="AP297" s="110"/>
      <c r="AQ297" s="110"/>
      <c r="AR297" s="110"/>
      <c r="AS297" s="110"/>
      <c r="AT297" s="110"/>
      <c r="AU297" s="110"/>
      <c r="AV297" s="110"/>
      <c r="AW297" s="110"/>
      <c r="AX297" s="110"/>
      <c r="AY297" s="110"/>
      <c r="AZ297" s="110"/>
      <c r="BA297" s="110"/>
      <c r="BB297" s="110"/>
      <c r="BC297" s="110"/>
      <c r="BD297" s="110"/>
      <c r="BE297" s="110"/>
      <c r="BF297" s="114"/>
      <c r="BG297" s="114"/>
      <c r="BH297" s="114"/>
      <c r="BI297" s="114"/>
      <c r="BJ297" s="114"/>
      <c r="BK297" s="114"/>
      <c r="BL297" s="114"/>
      <c r="BM297" s="114"/>
      <c r="BN297" s="114"/>
      <c r="BO297" s="114"/>
    </row>
    <row r="298" ht="15.75" hidden="1" customHeight="1">
      <c r="A298" s="106" t="s">
        <v>2667</v>
      </c>
      <c r="B298" s="107" t="s">
        <v>2670</v>
      </c>
      <c r="C298" s="108" t="str">
        <f>VLOOKUP(A298,'Main Sheet'!A:AV,48,False)</f>
        <v>Yes</v>
      </c>
      <c r="D298" s="109" t="str">
        <f>VLOOKUP(A298,'Main Sheet'!A:BB,7,0)</f>
        <v>First</v>
      </c>
      <c r="E298" s="109" t="str">
        <f>VLOOKUP(A298,'Main Sheet'!A:BB,12,0)</f>
        <v>Ndyebo SS</v>
      </c>
      <c r="F298" s="109" t="str">
        <f>VLOOKUP(A298,'Main Sheet'!A:BB,17,0)</f>
        <v>Siphosihle</v>
      </c>
      <c r="G298" s="110" t="str">
        <f>VLOOKUP(A298,'Main Sheet'!A:BB,14,0)</f>
        <v>NMB</v>
      </c>
      <c r="H298" s="111" t="s">
        <v>117</v>
      </c>
      <c r="I298" s="111" t="s">
        <v>117</v>
      </c>
      <c r="J298" s="111"/>
      <c r="K298" s="111">
        <v>2.33602739E8</v>
      </c>
      <c r="L298" s="111">
        <v>83808.0</v>
      </c>
      <c r="M298" s="109" t="s">
        <v>9519</v>
      </c>
      <c r="N298" s="110"/>
      <c r="O298" s="111" t="s">
        <v>117</v>
      </c>
      <c r="P298" s="111" t="s">
        <v>117</v>
      </c>
      <c r="Q298" s="112"/>
      <c r="R298" s="111">
        <v>2.26058201E8</v>
      </c>
      <c r="S298" s="111">
        <v>63752.0</v>
      </c>
      <c r="T298" s="111" t="s">
        <v>9520</v>
      </c>
      <c r="U298" s="110"/>
      <c r="V298" s="109" t="s">
        <v>117</v>
      </c>
      <c r="W298" s="109" t="s">
        <v>117</v>
      </c>
      <c r="X298" s="109"/>
      <c r="Y298" s="109" t="s">
        <v>9521</v>
      </c>
      <c r="Z298" s="110"/>
      <c r="AA298" s="110"/>
      <c r="AB298" s="109" t="s">
        <v>263</v>
      </c>
      <c r="AC298" s="109" t="s">
        <v>117</v>
      </c>
      <c r="AD298" s="109" t="s">
        <v>117</v>
      </c>
      <c r="AE298" s="110"/>
      <c r="AF298" s="109">
        <v>2.60426601E8</v>
      </c>
      <c r="AG298" s="109">
        <v>42678.0</v>
      </c>
      <c r="AH298" s="109" t="s">
        <v>404</v>
      </c>
      <c r="AI298" s="110"/>
      <c r="AJ298" s="110"/>
      <c r="AK298" s="110"/>
      <c r="AL298" s="110"/>
      <c r="AM298" s="110"/>
      <c r="AN298" s="110"/>
      <c r="AO298" s="110"/>
      <c r="AP298" s="110"/>
      <c r="AQ298" s="110"/>
      <c r="AR298" s="110"/>
      <c r="AS298" s="110"/>
      <c r="AT298" s="110"/>
      <c r="AU298" s="110"/>
      <c r="AV298" s="110"/>
      <c r="AW298" s="110"/>
      <c r="AX298" s="110"/>
      <c r="AY298" s="110"/>
      <c r="AZ298" s="110"/>
      <c r="BA298" s="110"/>
      <c r="BB298" s="110"/>
      <c r="BC298" s="110"/>
      <c r="BD298" s="110"/>
      <c r="BE298" s="110"/>
      <c r="BF298" s="114"/>
      <c r="BG298" s="114"/>
      <c r="BH298" s="114"/>
      <c r="BI298" s="114"/>
      <c r="BJ298" s="114"/>
      <c r="BK298" s="114"/>
      <c r="BL298" s="114"/>
      <c r="BM298" s="114"/>
      <c r="BN298" s="114"/>
      <c r="BO298" s="114"/>
    </row>
    <row r="299" ht="15.75" hidden="1" customHeight="1">
      <c r="A299" s="106" t="s">
        <v>2676</v>
      </c>
      <c r="B299" s="107" t="s">
        <v>2679</v>
      </c>
      <c r="C299" s="108" t="str">
        <f>VLOOKUP(A299,'Main Sheet'!A:AV,48,False)</f>
        <v>Yes</v>
      </c>
      <c r="D299" s="109" t="str">
        <f>VLOOKUP(A299,'Main Sheet'!A:BB,7,0)</f>
        <v>First</v>
      </c>
      <c r="E299" s="109" t="str">
        <f>VLOOKUP(A299,'Main Sheet'!A:BB,12,0)</f>
        <v>Soqhayisa SS</v>
      </c>
      <c r="F299" s="109" t="str">
        <f>VLOOKUP(A299,'Main Sheet'!A:BB,17,0)</f>
        <v>Siphosihle</v>
      </c>
      <c r="G299" s="110" t="str">
        <f>VLOOKUP(A299,'Main Sheet'!A:BB,14,0)</f>
        <v>NMB</v>
      </c>
      <c r="H299" s="111" t="s">
        <v>117</v>
      </c>
      <c r="I299" s="111" t="s">
        <v>117</v>
      </c>
      <c r="J299" s="112"/>
      <c r="K299" s="111">
        <v>2.33387072E8</v>
      </c>
      <c r="L299" s="111">
        <v>65351.0</v>
      </c>
      <c r="M299" s="109" t="s">
        <v>181</v>
      </c>
      <c r="N299" s="110"/>
      <c r="O299" s="111" t="s">
        <v>117</v>
      </c>
      <c r="P299" s="111" t="s">
        <v>117</v>
      </c>
      <c r="Q299" s="112"/>
      <c r="R299" s="111">
        <v>2.2602516E8</v>
      </c>
      <c r="S299" s="111">
        <v>63752.0</v>
      </c>
      <c r="T299" s="111" t="s">
        <v>180</v>
      </c>
      <c r="U299" s="110"/>
      <c r="V299" s="109" t="s">
        <v>117</v>
      </c>
      <c r="W299" s="109" t="s">
        <v>117</v>
      </c>
      <c r="X299" s="110"/>
      <c r="Y299" s="109" t="s">
        <v>9522</v>
      </c>
      <c r="Z299" s="110"/>
      <c r="AA299" s="110"/>
      <c r="AB299" s="109" t="s">
        <v>180</v>
      </c>
      <c r="AC299" s="109" t="s">
        <v>117</v>
      </c>
      <c r="AD299" s="109" t="s">
        <v>117</v>
      </c>
      <c r="AE299" s="110"/>
      <c r="AF299" s="109">
        <v>2.60442348E8</v>
      </c>
      <c r="AG299" s="109">
        <v>42678.0</v>
      </c>
      <c r="AH299" s="109" t="s">
        <v>9084</v>
      </c>
      <c r="AI299" s="110"/>
      <c r="AJ299" s="110"/>
      <c r="AK299" s="110"/>
      <c r="AL299" s="110"/>
      <c r="AM299" s="110"/>
      <c r="AN299" s="110"/>
      <c r="AO299" s="110"/>
      <c r="AP299" s="110"/>
      <c r="AQ299" s="110"/>
      <c r="AR299" s="110"/>
      <c r="AS299" s="110"/>
      <c r="AT299" s="110"/>
      <c r="AU299" s="110"/>
      <c r="AV299" s="110"/>
      <c r="AW299" s="110"/>
      <c r="AX299" s="110"/>
      <c r="AY299" s="110"/>
      <c r="AZ299" s="110"/>
      <c r="BA299" s="110"/>
      <c r="BB299" s="110"/>
      <c r="BC299" s="110"/>
      <c r="BD299" s="110"/>
      <c r="BE299" s="110"/>
      <c r="BF299" s="114"/>
      <c r="BG299" s="114"/>
      <c r="BH299" s="114"/>
      <c r="BI299" s="114"/>
      <c r="BJ299" s="114"/>
      <c r="BK299" s="114"/>
      <c r="BL299" s="114"/>
      <c r="BM299" s="114"/>
      <c r="BN299" s="114"/>
      <c r="BO299" s="114"/>
    </row>
    <row r="300" ht="15.75" hidden="1" customHeight="1">
      <c r="A300" s="106" t="s">
        <v>2685</v>
      </c>
      <c r="B300" s="107" t="s">
        <v>2688</v>
      </c>
      <c r="C300" s="108" t="str">
        <f>VLOOKUP(A300,'Main Sheet'!A:AV,48,False)</f>
        <v>No</v>
      </c>
      <c r="D300" s="109" t="str">
        <f>VLOOKUP(A300,'Main Sheet'!A:BB,7,0)</f>
        <v>First</v>
      </c>
      <c r="E300" s="109" t="str">
        <f>VLOOKUP(A300,'Main Sheet'!A:BB,12,0)</f>
        <v>Ndzondelelo HS</v>
      </c>
      <c r="F300" s="116" t="str">
        <f>VLOOKUP(A300,'Main Sheet'!A:BB,17,0)</f>
        <v>Chulumanco</v>
      </c>
      <c r="G300" s="110" t="str">
        <f>VLOOKUP(A300,'Main Sheet'!A:BB,14,0)</f>
        <v>NMB</v>
      </c>
      <c r="H300" s="111"/>
      <c r="I300" s="111"/>
      <c r="J300" s="111"/>
      <c r="K300" s="112"/>
      <c r="L300" s="112"/>
      <c r="M300" s="110"/>
      <c r="N300" s="110"/>
      <c r="O300" s="111"/>
      <c r="P300" s="111"/>
      <c r="Q300" s="111"/>
      <c r="R300" s="112"/>
      <c r="S300" s="112"/>
      <c r="T300" s="112"/>
      <c r="U300" s="110"/>
      <c r="V300" s="109"/>
      <c r="W300" s="109"/>
      <c r="X300" s="109"/>
      <c r="Y300" s="110"/>
      <c r="Z300" s="110"/>
      <c r="AA300" s="110"/>
      <c r="AB300" s="110"/>
      <c r="AC300" s="109"/>
      <c r="AD300" s="109"/>
      <c r="AE300" s="109"/>
      <c r="AF300" s="110"/>
      <c r="AG300" s="110"/>
      <c r="AH300" s="110"/>
      <c r="AI300" s="110"/>
      <c r="AJ300" s="110"/>
      <c r="AK300" s="110"/>
      <c r="AL300" s="110"/>
      <c r="AM300" s="110"/>
      <c r="AN300" s="110"/>
      <c r="AO300" s="110"/>
      <c r="AP300" s="110"/>
      <c r="AQ300" s="110"/>
      <c r="AR300" s="110"/>
      <c r="AS300" s="110"/>
      <c r="AT300" s="110"/>
      <c r="AU300" s="110"/>
      <c r="AV300" s="110"/>
      <c r="AW300" s="110"/>
      <c r="AX300" s="110"/>
      <c r="AY300" s="110"/>
      <c r="AZ300" s="110"/>
      <c r="BA300" s="110"/>
      <c r="BB300" s="110"/>
      <c r="BC300" s="110"/>
      <c r="BD300" s="110"/>
      <c r="BE300" s="110"/>
      <c r="BF300" s="114"/>
      <c r="BG300" s="114"/>
      <c r="BH300" s="114"/>
      <c r="BI300" s="114"/>
      <c r="BJ300" s="114"/>
      <c r="BK300" s="114"/>
      <c r="BL300" s="114"/>
      <c r="BM300" s="114"/>
      <c r="BN300" s="114"/>
      <c r="BO300" s="114"/>
    </row>
    <row r="301" ht="15.75" hidden="1" customHeight="1">
      <c r="A301" s="152" t="s">
        <v>158</v>
      </c>
      <c r="B301" s="153" t="s">
        <v>161</v>
      </c>
      <c r="C301" s="108" t="str">
        <f>VLOOKUP(A301,'Main Sheet'!A:AV,48,False)</f>
        <v>Yes</v>
      </c>
      <c r="D301" s="154" t="str">
        <f>VLOOKUP(A301,'Main Sheet'!A:BB,7,0)</f>
        <v>First</v>
      </c>
      <c r="E301" s="154" t="str">
        <f>VLOOKUP(A301,'Main Sheet'!A:BB,12,0)</f>
        <v>VM Kwinana</v>
      </c>
      <c r="F301" s="154" t="str">
        <f>VLOOKUP(A301,'Main Sheet'!A:BB,17,0)</f>
        <v>Sive</v>
      </c>
      <c r="G301" s="155" t="str">
        <f>VLOOKUP(A301,'Main Sheet'!A:BB,14,0)</f>
        <v>Rural</v>
      </c>
      <c r="H301" s="153" t="s">
        <v>9078</v>
      </c>
      <c r="I301" s="153" t="s">
        <v>9078</v>
      </c>
      <c r="J301" s="156"/>
      <c r="K301" s="153" t="s">
        <v>9078</v>
      </c>
      <c r="L301" s="153" t="s">
        <v>9078</v>
      </c>
      <c r="M301" s="154" t="s">
        <v>9078</v>
      </c>
      <c r="N301" s="155"/>
      <c r="O301" s="153" t="s">
        <v>9078</v>
      </c>
      <c r="P301" s="153" t="s">
        <v>9078</v>
      </c>
      <c r="Q301" s="156"/>
      <c r="R301" s="156"/>
      <c r="S301" s="156"/>
      <c r="T301" s="156"/>
      <c r="U301" s="155"/>
      <c r="V301" s="154" t="s">
        <v>121</v>
      </c>
      <c r="W301" s="154" t="s">
        <v>121</v>
      </c>
      <c r="X301" s="154" t="s">
        <v>9489</v>
      </c>
      <c r="Y301" s="155"/>
      <c r="Z301" s="155"/>
      <c r="AA301" s="155"/>
      <c r="AB301" s="155"/>
      <c r="AC301" s="154" t="s">
        <v>121</v>
      </c>
      <c r="AD301" s="154" t="s">
        <v>121</v>
      </c>
      <c r="AE301" s="154" t="s">
        <v>9489</v>
      </c>
      <c r="AF301" s="155"/>
      <c r="AG301" s="155"/>
      <c r="AH301" s="155"/>
      <c r="AI301" s="155"/>
      <c r="AJ301" s="155"/>
      <c r="AK301" s="155"/>
      <c r="AL301" s="155"/>
      <c r="AM301" s="155"/>
      <c r="AN301" s="155"/>
      <c r="AO301" s="155"/>
      <c r="AP301" s="155"/>
      <c r="AQ301" s="155"/>
      <c r="AR301" s="155"/>
      <c r="AS301" s="155"/>
      <c r="AT301" s="155"/>
      <c r="AU301" s="155"/>
      <c r="AV301" s="155"/>
      <c r="AW301" s="155"/>
      <c r="AX301" s="155"/>
      <c r="AY301" s="155"/>
      <c r="AZ301" s="155"/>
      <c r="BA301" s="155"/>
      <c r="BB301" s="155"/>
      <c r="BC301" s="155"/>
      <c r="BD301" s="155"/>
      <c r="BE301" s="155"/>
      <c r="BF301" s="157"/>
      <c r="BG301" s="157"/>
      <c r="BH301" s="157"/>
      <c r="BI301" s="157"/>
      <c r="BJ301" s="157"/>
      <c r="BK301" s="157"/>
      <c r="BL301" s="157"/>
      <c r="BM301" s="157"/>
      <c r="BN301" s="157"/>
      <c r="BO301" s="157"/>
    </row>
    <row r="302" ht="15.75" hidden="1" customHeight="1">
      <c r="A302" s="106" t="s">
        <v>2695</v>
      </c>
      <c r="B302" s="107" t="s">
        <v>2698</v>
      </c>
      <c r="C302" s="108" t="str">
        <f>VLOOKUP(A302,'Main Sheet'!A:AV,48,False)</f>
        <v>No</v>
      </c>
      <c r="D302" s="109" t="str">
        <f>VLOOKUP(A302,'Main Sheet'!A:BB,7,0)</f>
        <v>First</v>
      </c>
      <c r="E302" s="109" t="str">
        <f>VLOOKUP(A302,'Main Sheet'!A:BB,12,0)</f>
        <v>Walmer HS</v>
      </c>
      <c r="F302" s="109" t="str">
        <f>VLOOKUP(A302,'Main Sheet'!A:BB,17,0)</f>
        <v>Sive</v>
      </c>
      <c r="G302" s="110" t="str">
        <f>VLOOKUP(A302,'Main Sheet'!A:BB,14,0)</f>
        <v>NMB</v>
      </c>
      <c r="H302" s="111"/>
      <c r="I302" s="111"/>
      <c r="J302" s="111"/>
      <c r="K302" s="111"/>
      <c r="L302" s="112"/>
      <c r="M302" s="109"/>
      <c r="N302" s="110"/>
      <c r="O302" s="111"/>
      <c r="P302" s="111"/>
      <c r="Q302" s="111"/>
      <c r="R302" s="111"/>
      <c r="S302" s="112"/>
      <c r="T302" s="111"/>
      <c r="U302" s="110"/>
      <c r="V302" s="109"/>
      <c r="W302" s="109"/>
      <c r="X302" s="109"/>
      <c r="Y302" s="109"/>
      <c r="Z302" s="110"/>
      <c r="AA302" s="110"/>
      <c r="AB302" s="110"/>
      <c r="AC302" s="109"/>
      <c r="AD302" s="109"/>
      <c r="AE302" s="109"/>
      <c r="AF302" s="109"/>
      <c r="AG302" s="110"/>
      <c r="AH302" s="109"/>
      <c r="AI302" s="110"/>
      <c r="AJ302" s="110"/>
      <c r="AK302" s="110"/>
      <c r="AL302" s="110"/>
      <c r="AM302" s="110"/>
      <c r="AN302" s="110"/>
      <c r="AO302" s="110"/>
      <c r="AP302" s="11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4"/>
      <c r="BG302" s="114"/>
      <c r="BH302" s="114"/>
      <c r="BI302" s="114"/>
      <c r="BJ302" s="114"/>
      <c r="BK302" s="114"/>
      <c r="BL302" s="114"/>
      <c r="BM302" s="114"/>
      <c r="BN302" s="114"/>
      <c r="BO302" s="114"/>
    </row>
    <row r="303" ht="15.75" hidden="1" customHeight="1">
      <c r="A303" s="106" t="s">
        <v>2704</v>
      </c>
      <c r="B303" s="107" t="s">
        <v>2707</v>
      </c>
      <c r="C303" s="108" t="str">
        <f>VLOOKUP(A303,'Main Sheet'!A:AV,48,False)</f>
        <v>Yes</v>
      </c>
      <c r="D303" s="109" t="str">
        <f>VLOOKUP(A303,'Main Sheet'!A:BB,7,0)</f>
        <v>First</v>
      </c>
      <c r="E303" s="109" t="str">
        <f>VLOOKUP(A303,'Main Sheet'!A:BB,12,0)</f>
        <v>Motherwell HS</v>
      </c>
      <c r="F303" s="109" t="str">
        <f>VLOOKUP(A303,'Main Sheet'!A:BB,17,0)</f>
        <v>Sive</v>
      </c>
      <c r="G303" s="110" t="str">
        <f>VLOOKUP(A303,'Main Sheet'!A:BB,14,0)</f>
        <v>NMB</v>
      </c>
      <c r="H303" s="111" t="s">
        <v>9078</v>
      </c>
      <c r="I303" s="111" t="s">
        <v>9078</v>
      </c>
      <c r="J303" s="112"/>
      <c r="K303" s="111" t="s">
        <v>9078</v>
      </c>
      <c r="L303" s="111" t="s">
        <v>9078</v>
      </c>
      <c r="M303" s="109" t="s">
        <v>9079</v>
      </c>
      <c r="N303" s="110"/>
      <c r="O303" s="111" t="s">
        <v>9078</v>
      </c>
      <c r="P303" s="111" t="s">
        <v>9078</v>
      </c>
      <c r="Q303" s="112"/>
      <c r="R303" s="111" t="s">
        <v>9078</v>
      </c>
      <c r="S303" s="111" t="s">
        <v>9078</v>
      </c>
      <c r="T303" s="111" t="s">
        <v>9079</v>
      </c>
      <c r="U303" s="110"/>
      <c r="V303" s="109" t="s">
        <v>9078</v>
      </c>
      <c r="W303" s="109" t="s">
        <v>9078</v>
      </c>
      <c r="X303" s="110"/>
      <c r="Y303" s="109" t="s">
        <v>9523</v>
      </c>
      <c r="Z303" s="110"/>
      <c r="AA303" s="110"/>
      <c r="AB303" s="110"/>
      <c r="AC303" s="109" t="s">
        <v>9078</v>
      </c>
      <c r="AD303" s="109" t="s">
        <v>9078</v>
      </c>
      <c r="AE303" s="110"/>
      <c r="AF303" s="109" t="s">
        <v>9078</v>
      </c>
      <c r="AG303" s="109" t="s">
        <v>9078</v>
      </c>
      <c r="AH303" s="109" t="s">
        <v>9079</v>
      </c>
      <c r="AI303" s="110"/>
      <c r="AJ303" s="110"/>
      <c r="AK303" s="110"/>
      <c r="AL303" s="110"/>
      <c r="AM303" s="110"/>
      <c r="AN303" s="110"/>
      <c r="AO303" s="110"/>
      <c r="AP303" s="110"/>
      <c r="AQ303" s="110"/>
      <c r="AR303" s="110"/>
      <c r="AS303" s="110"/>
      <c r="AT303" s="110"/>
      <c r="AU303" s="110"/>
      <c r="AV303" s="110"/>
      <c r="AW303" s="110"/>
      <c r="AX303" s="110"/>
      <c r="AY303" s="110"/>
      <c r="AZ303" s="110"/>
      <c r="BA303" s="110"/>
      <c r="BB303" s="110"/>
      <c r="BC303" s="110"/>
      <c r="BD303" s="110"/>
      <c r="BE303" s="110"/>
      <c r="BF303" s="114"/>
      <c r="BG303" s="114"/>
      <c r="BH303" s="114"/>
      <c r="BI303" s="114"/>
      <c r="BJ303" s="114"/>
      <c r="BK303" s="114"/>
      <c r="BL303" s="114"/>
      <c r="BM303" s="114"/>
      <c r="BN303" s="114"/>
      <c r="BO303" s="114"/>
    </row>
    <row r="304" ht="15.75" hidden="1" customHeight="1">
      <c r="A304" s="106" t="s">
        <v>2715</v>
      </c>
      <c r="B304" s="107" t="s">
        <v>2718</v>
      </c>
      <c r="C304" s="108" t="str">
        <f>VLOOKUP(A304,'Main Sheet'!A:AV,48,False)</f>
        <v>No</v>
      </c>
      <c r="D304" s="109" t="str">
        <f>VLOOKUP(A304,'Main Sheet'!A:BB,7,0)</f>
        <v>First</v>
      </c>
      <c r="E304" s="109" t="str">
        <f>VLOOKUP(A304,'Main Sheet'!A:BB,12,0)</f>
        <v>Ithembelihle CS</v>
      </c>
      <c r="F304" s="116" t="str">
        <f>VLOOKUP(A304,'Main Sheet'!A:BB,17,0)</f>
        <v>Chulumanco</v>
      </c>
      <c r="G304" s="110" t="str">
        <f>VLOOKUP(A304,'Main Sheet'!A:BB,14,0)</f>
        <v>NMB</v>
      </c>
      <c r="H304" s="111"/>
      <c r="I304" s="111"/>
      <c r="J304" s="111"/>
      <c r="K304" s="112"/>
      <c r="L304" s="112"/>
      <c r="M304" s="110"/>
      <c r="N304" s="110"/>
      <c r="O304" s="111"/>
      <c r="P304" s="111"/>
      <c r="Q304" s="111"/>
      <c r="R304" s="112"/>
      <c r="S304" s="112"/>
      <c r="T304" s="112"/>
      <c r="U304" s="110"/>
      <c r="V304" s="109"/>
      <c r="W304" s="109"/>
      <c r="X304" s="109"/>
      <c r="Y304" s="110"/>
      <c r="Z304" s="110"/>
      <c r="AA304" s="110"/>
      <c r="AB304" s="110"/>
      <c r="AC304" s="109"/>
      <c r="AD304" s="109"/>
      <c r="AE304" s="109"/>
      <c r="AF304" s="110"/>
      <c r="AG304" s="110"/>
      <c r="AH304" s="110"/>
      <c r="AI304" s="110"/>
      <c r="AJ304" s="110"/>
      <c r="AK304" s="110"/>
      <c r="AL304" s="110"/>
      <c r="AM304" s="110"/>
      <c r="AN304" s="110"/>
      <c r="AO304" s="110"/>
      <c r="AP304" s="110"/>
      <c r="AQ304" s="110"/>
      <c r="AR304" s="110"/>
      <c r="AS304" s="110"/>
      <c r="AT304" s="110"/>
      <c r="AU304" s="110"/>
      <c r="AV304" s="110"/>
      <c r="AW304" s="110"/>
      <c r="AX304" s="110"/>
      <c r="AY304" s="110"/>
      <c r="AZ304" s="110"/>
      <c r="BA304" s="110"/>
      <c r="BB304" s="110"/>
      <c r="BC304" s="110"/>
      <c r="BD304" s="110"/>
      <c r="BE304" s="110"/>
      <c r="BF304" s="114"/>
      <c r="BG304" s="114"/>
      <c r="BH304" s="114"/>
      <c r="BI304" s="114"/>
      <c r="BJ304" s="114"/>
      <c r="BK304" s="114"/>
      <c r="BL304" s="114"/>
      <c r="BM304" s="114"/>
      <c r="BN304" s="114"/>
      <c r="BO304" s="114"/>
    </row>
    <row r="305" ht="15.75" hidden="1" customHeight="1">
      <c r="A305" s="106" t="s">
        <v>2721</v>
      </c>
      <c r="B305" s="107" t="s">
        <v>2724</v>
      </c>
      <c r="C305" s="108" t="str">
        <f>VLOOKUP(A305,'Main Sheet'!A:AV,48,False)</f>
        <v>No</v>
      </c>
      <c r="D305" s="109" t="str">
        <f>VLOOKUP(A305,'Main Sheet'!A:BB,7,0)</f>
        <v>First</v>
      </c>
      <c r="E305" s="109" t="str">
        <f>VLOOKUP(A305,'Main Sheet'!A:BB,12,0)</f>
        <v>Moses Mabida HS</v>
      </c>
      <c r="F305" s="109" t="str">
        <f>VLOOKUP(A305,'Main Sheet'!A:BB,17,0)</f>
        <v>Sive</v>
      </c>
      <c r="G305" s="110" t="str">
        <f>VLOOKUP(A305,'Main Sheet'!A:BB,14,0)</f>
        <v>Rural</v>
      </c>
      <c r="H305" s="111"/>
      <c r="I305" s="111"/>
      <c r="J305" s="111"/>
      <c r="K305" s="128"/>
      <c r="L305" s="128"/>
      <c r="M305" s="117"/>
      <c r="N305" s="110"/>
      <c r="O305" s="111"/>
      <c r="P305" s="111"/>
      <c r="Q305" s="111"/>
      <c r="R305" s="112"/>
      <c r="S305" s="112"/>
      <c r="T305" s="112"/>
      <c r="U305" s="110"/>
      <c r="V305" s="109"/>
      <c r="W305" s="109"/>
      <c r="X305" s="109"/>
      <c r="Y305" s="110"/>
      <c r="Z305" s="110"/>
      <c r="AA305" s="110"/>
      <c r="AB305" s="110"/>
      <c r="AC305" s="109"/>
      <c r="AD305" s="109"/>
      <c r="AE305" s="109"/>
      <c r="AF305" s="110"/>
      <c r="AG305" s="110"/>
      <c r="AH305" s="110"/>
      <c r="AI305" s="110"/>
      <c r="AJ305" s="110"/>
      <c r="AK305" s="110"/>
      <c r="AL305" s="110"/>
      <c r="AM305" s="110"/>
      <c r="AN305" s="110"/>
      <c r="AO305" s="110"/>
      <c r="AP305" s="110"/>
      <c r="AQ305" s="110"/>
      <c r="AR305" s="110"/>
      <c r="AS305" s="110"/>
      <c r="AT305" s="110"/>
      <c r="AU305" s="110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4"/>
      <c r="BG305" s="114"/>
      <c r="BH305" s="114"/>
      <c r="BI305" s="114"/>
      <c r="BJ305" s="114"/>
      <c r="BK305" s="114"/>
      <c r="BL305" s="114"/>
      <c r="BM305" s="114"/>
      <c r="BN305" s="114"/>
      <c r="BO305" s="114"/>
    </row>
    <row r="306" ht="15.75" hidden="1" customHeight="1">
      <c r="A306" s="106" t="s">
        <v>2727</v>
      </c>
      <c r="B306" s="107" t="s">
        <v>2730</v>
      </c>
      <c r="C306" s="108" t="str">
        <f>VLOOKUP(A306,'Main Sheet'!A:AV,48,False)</f>
        <v>Yes</v>
      </c>
      <c r="D306" s="109" t="str">
        <f>VLOOKUP(A306,'Main Sheet'!A:BB,7,0)</f>
        <v>First</v>
      </c>
      <c r="E306" s="109" t="str">
        <f>VLOOKUP(A306,'Main Sheet'!A:BB,12,0)</f>
        <v>Cowan HS</v>
      </c>
      <c r="F306" s="116" t="str">
        <f>VLOOKUP(A306,'Main Sheet'!A:BB,17,0)</f>
        <v>Chulumanco</v>
      </c>
      <c r="G306" s="110" t="str">
        <f>VLOOKUP(A306,'Main Sheet'!A:BB,14,0)</f>
        <v>NMB</v>
      </c>
      <c r="H306" s="111" t="s">
        <v>9078</v>
      </c>
      <c r="I306" s="111" t="s">
        <v>9078</v>
      </c>
      <c r="J306" s="112"/>
      <c r="K306" s="128"/>
      <c r="L306" s="128"/>
      <c r="M306" s="117"/>
      <c r="N306" s="110"/>
      <c r="O306" s="111" t="s">
        <v>9078</v>
      </c>
      <c r="P306" s="111" t="s">
        <v>9078</v>
      </c>
      <c r="Q306" s="112"/>
      <c r="R306" s="111">
        <v>2.2607456E8</v>
      </c>
      <c r="S306" s="111">
        <v>19465.0</v>
      </c>
      <c r="T306" s="112"/>
      <c r="U306" s="110"/>
      <c r="V306" s="109" t="s">
        <v>9078</v>
      </c>
      <c r="W306" s="109" t="s">
        <v>9078</v>
      </c>
      <c r="X306" s="110"/>
      <c r="Y306" s="109" t="s">
        <v>9524</v>
      </c>
      <c r="Z306" s="110"/>
      <c r="AA306" s="110"/>
      <c r="AB306" s="109" t="s">
        <v>9078</v>
      </c>
      <c r="AC306" s="109" t="s">
        <v>117</v>
      </c>
      <c r="AD306" s="109" t="s">
        <v>117</v>
      </c>
      <c r="AE306" s="110"/>
      <c r="AF306" s="109">
        <v>2.60679011E8</v>
      </c>
      <c r="AG306" s="109">
        <v>23235.0</v>
      </c>
      <c r="AH306" s="109" t="s">
        <v>1456</v>
      </c>
      <c r="AI306" s="110"/>
      <c r="AJ306" s="110"/>
      <c r="AK306" s="110"/>
      <c r="AL306" s="110"/>
      <c r="AM306" s="110"/>
      <c r="AN306" s="110"/>
      <c r="AO306" s="110"/>
      <c r="AP306" s="110"/>
      <c r="AQ306" s="110"/>
      <c r="AR306" s="110"/>
      <c r="AS306" s="110"/>
      <c r="AT306" s="110"/>
      <c r="AU306" s="110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4"/>
      <c r="BG306" s="114"/>
      <c r="BH306" s="114"/>
      <c r="BI306" s="114"/>
      <c r="BJ306" s="114"/>
      <c r="BK306" s="114"/>
      <c r="BL306" s="114"/>
      <c r="BM306" s="114"/>
      <c r="BN306" s="114"/>
      <c r="BO306" s="114"/>
    </row>
    <row r="307" ht="15.75" hidden="1" customHeight="1">
      <c r="A307" s="106" t="s">
        <v>2732</v>
      </c>
      <c r="B307" s="107" t="s">
        <v>2735</v>
      </c>
      <c r="C307" s="108" t="str">
        <f>VLOOKUP(A307,'Main Sheet'!A:AV,48,False)</f>
        <v>Yes</v>
      </c>
      <c r="D307" s="109" t="str">
        <f>VLOOKUP(A307,'Main Sheet'!A:BB,7,0)</f>
        <v>First</v>
      </c>
      <c r="E307" s="109" t="str">
        <f>VLOOKUP(A307,'Main Sheet'!A:BB,12,0)</f>
        <v>Qaphelani</v>
      </c>
      <c r="F307" s="116" t="str">
        <f>VLOOKUP(A307,'Main Sheet'!A:BB,17,0)</f>
        <v>Chulumanco</v>
      </c>
      <c r="G307" s="110" t="str">
        <f>VLOOKUP(A307,'Main Sheet'!A:BB,14,0)</f>
        <v>NMB</v>
      </c>
      <c r="H307" s="111" t="s">
        <v>117</v>
      </c>
      <c r="I307" s="111" t="s">
        <v>117</v>
      </c>
      <c r="J307" s="112"/>
      <c r="K307" s="111">
        <v>2.33356177E8</v>
      </c>
      <c r="L307" s="111">
        <v>79082.0</v>
      </c>
      <c r="M307" s="109" t="s">
        <v>125</v>
      </c>
      <c r="N307" s="110"/>
      <c r="O307" s="111" t="s">
        <v>121</v>
      </c>
      <c r="P307" s="111" t="s">
        <v>121</v>
      </c>
      <c r="Q307" s="111" t="s">
        <v>9070</v>
      </c>
      <c r="R307" s="112"/>
      <c r="S307" s="112"/>
      <c r="T307" s="112"/>
      <c r="U307" s="110"/>
      <c r="V307" s="109" t="s">
        <v>121</v>
      </c>
      <c r="W307" s="109" t="s">
        <v>121</v>
      </c>
      <c r="X307" s="109" t="s">
        <v>9070</v>
      </c>
      <c r="Y307" s="110"/>
      <c r="Z307" s="110"/>
      <c r="AA307" s="110"/>
      <c r="AB307" s="110"/>
      <c r="AC307" s="109" t="s">
        <v>117</v>
      </c>
      <c r="AD307" s="109" t="s">
        <v>117</v>
      </c>
      <c r="AE307" s="110"/>
      <c r="AF307" s="109">
        <v>2.60259381E8</v>
      </c>
      <c r="AG307" s="109">
        <v>36912.0</v>
      </c>
      <c r="AH307" s="110"/>
      <c r="AI307" s="110"/>
      <c r="AJ307" s="110"/>
      <c r="AK307" s="110"/>
      <c r="AL307" s="110"/>
      <c r="AM307" s="110"/>
      <c r="AN307" s="110"/>
      <c r="AO307" s="11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/>
      <c r="BE307" s="110"/>
      <c r="BF307" s="114"/>
      <c r="BG307" s="114"/>
      <c r="BH307" s="114"/>
      <c r="BI307" s="114"/>
      <c r="BJ307" s="114"/>
      <c r="BK307" s="114"/>
      <c r="BL307" s="114"/>
      <c r="BM307" s="114"/>
      <c r="BN307" s="114"/>
      <c r="BO307" s="114"/>
    </row>
    <row r="308" ht="15.75" hidden="1" customHeight="1">
      <c r="A308" s="106" t="s">
        <v>238</v>
      </c>
      <c r="B308" s="107" t="s">
        <v>241</v>
      </c>
      <c r="C308" s="108" t="str">
        <f>VLOOKUP(A308,'Main Sheet'!A:AV,48,False)</f>
        <v>Yes</v>
      </c>
      <c r="D308" s="109" t="str">
        <f>VLOOKUP(A308,'Main Sheet'!A:BB,7,0)</f>
        <v>First</v>
      </c>
      <c r="E308" s="109" t="str">
        <f>VLOOKUP(A308,'Main Sheet'!A:BB,12,0)</f>
        <v>Vulamazibuko HS</v>
      </c>
      <c r="F308" s="109" t="str">
        <f>VLOOKUP(A308,'Main Sheet'!A:BB,17,0)</f>
        <v>Asemahle</v>
      </c>
      <c r="G308" s="110" t="str">
        <f>VLOOKUP(A308,'Main Sheet'!A:BB,14,0)</f>
        <v>Rural</v>
      </c>
      <c r="H308" s="111" t="s">
        <v>117</v>
      </c>
      <c r="I308" s="111" t="s">
        <v>117</v>
      </c>
      <c r="J308" s="112"/>
      <c r="K308" s="111">
        <v>2.33695125E8</v>
      </c>
      <c r="L308" s="111">
        <v>43263.0</v>
      </c>
      <c r="M308" s="109" t="s">
        <v>9387</v>
      </c>
      <c r="N308" s="110"/>
      <c r="O308" s="111" t="s">
        <v>117</v>
      </c>
      <c r="P308" s="111" t="s">
        <v>117</v>
      </c>
      <c r="Q308" s="112"/>
      <c r="R308" s="111">
        <v>2.26089055E8</v>
      </c>
      <c r="S308" s="111">
        <v>36912.0</v>
      </c>
      <c r="T308" s="112"/>
      <c r="U308" s="110"/>
      <c r="V308" s="109" t="s">
        <v>117</v>
      </c>
      <c r="W308" s="109" t="s">
        <v>117</v>
      </c>
      <c r="X308" s="110"/>
      <c r="Y308" s="109" t="s">
        <v>9525</v>
      </c>
      <c r="Z308" s="110"/>
      <c r="AA308" s="109"/>
      <c r="AB308" s="109" t="s">
        <v>9137</v>
      </c>
      <c r="AC308" s="109" t="s">
        <v>9078</v>
      </c>
      <c r="AD308" s="109" t="s">
        <v>9078</v>
      </c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110"/>
      <c r="AW308" s="110"/>
      <c r="AX308" s="110"/>
      <c r="AY308" s="110"/>
      <c r="AZ308" s="110"/>
      <c r="BA308" s="110"/>
      <c r="BB308" s="110"/>
      <c r="BC308" s="110"/>
      <c r="BD308" s="110"/>
      <c r="BE308" s="110"/>
      <c r="BF308" s="114"/>
      <c r="BG308" s="114"/>
      <c r="BH308" s="114"/>
      <c r="BI308" s="114"/>
      <c r="BJ308" s="114"/>
      <c r="BK308" s="114"/>
      <c r="BL308" s="114"/>
      <c r="BM308" s="114"/>
      <c r="BN308" s="114"/>
      <c r="BO308" s="114"/>
    </row>
    <row r="309" ht="15.75" hidden="1" customHeight="1">
      <c r="A309" s="106" t="s">
        <v>2749</v>
      </c>
      <c r="B309" s="107" t="s">
        <v>2752</v>
      </c>
      <c r="C309" s="108" t="str">
        <f>VLOOKUP(A309,'Main Sheet'!A:AV,48,False)</f>
        <v>Yes</v>
      </c>
      <c r="D309" s="109" t="str">
        <f>VLOOKUP(A309,'Main Sheet'!A:BB,7,0)</f>
        <v>First</v>
      </c>
      <c r="E309" s="109" t="str">
        <f>VLOOKUP(A309,'Main Sheet'!A:BB,12,0)</f>
        <v>Masiphathisane HS</v>
      </c>
      <c r="F309" s="109" t="str">
        <f>VLOOKUP(A309,'Main Sheet'!A:BB,17,0)</f>
        <v>Siphosihle</v>
      </c>
      <c r="G309" s="110" t="str">
        <f>VLOOKUP(A309,'Main Sheet'!A:BB,14,0)</f>
        <v>NMB</v>
      </c>
      <c r="H309" s="111" t="s">
        <v>117</v>
      </c>
      <c r="I309" s="111" t="s">
        <v>117</v>
      </c>
      <c r="J309" s="112"/>
      <c r="K309" s="111">
        <v>2.33326782E8</v>
      </c>
      <c r="L309" s="111">
        <v>23141.0</v>
      </c>
      <c r="M309" s="109" t="s">
        <v>7429</v>
      </c>
      <c r="N309" s="110"/>
      <c r="O309" s="111" t="s">
        <v>117</v>
      </c>
      <c r="P309" s="111" t="s">
        <v>117</v>
      </c>
      <c r="Q309" s="112"/>
      <c r="R309" s="111">
        <v>2.26068939E8</v>
      </c>
      <c r="S309" s="111">
        <v>63752.0</v>
      </c>
      <c r="T309" s="111" t="s">
        <v>9085</v>
      </c>
      <c r="U309" s="110"/>
      <c r="V309" s="109" t="s">
        <v>117</v>
      </c>
      <c r="W309" s="109" t="s">
        <v>117</v>
      </c>
      <c r="X309" s="110"/>
      <c r="Y309" s="109" t="s">
        <v>9526</v>
      </c>
      <c r="Z309" s="110"/>
      <c r="AA309" s="110"/>
      <c r="AB309" s="109" t="s">
        <v>263</v>
      </c>
      <c r="AC309" s="109" t="s">
        <v>117</v>
      </c>
      <c r="AD309" s="109" t="s">
        <v>117</v>
      </c>
      <c r="AE309" s="110"/>
      <c r="AF309" s="109">
        <v>2.6034826E8</v>
      </c>
      <c r="AG309" s="109">
        <v>42678.0</v>
      </c>
      <c r="AH309" s="109" t="s">
        <v>237</v>
      </c>
      <c r="AI309" s="110"/>
      <c r="AJ309" s="110"/>
      <c r="AK309" s="110"/>
      <c r="AL309" s="110"/>
      <c r="AM309" s="110"/>
      <c r="AN309" s="110"/>
      <c r="AO309" s="110"/>
      <c r="AP309" s="110"/>
      <c r="AQ309" s="110"/>
      <c r="AR309" s="110"/>
      <c r="AS309" s="110"/>
      <c r="AT309" s="110"/>
      <c r="AU309" s="110"/>
      <c r="AV309" s="110"/>
      <c r="AW309" s="110"/>
      <c r="AX309" s="110"/>
      <c r="AY309" s="110"/>
      <c r="AZ309" s="110"/>
      <c r="BA309" s="110"/>
      <c r="BB309" s="110"/>
      <c r="BC309" s="110"/>
      <c r="BD309" s="110"/>
      <c r="BE309" s="110"/>
      <c r="BF309" s="114"/>
      <c r="BG309" s="114"/>
      <c r="BH309" s="114"/>
      <c r="BI309" s="114"/>
      <c r="BJ309" s="114"/>
      <c r="BK309" s="114"/>
      <c r="BL309" s="114"/>
      <c r="BM309" s="114"/>
      <c r="BN309" s="114"/>
      <c r="BO309" s="114"/>
    </row>
    <row r="310" ht="15.75" hidden="1" customHeight="1">
      <c r="A310" s="106" t="s">
        <v>2758</v>
      </c>
      <c r="B310" s="107" t="s">
        <v>2760</v>
      </c>
      <c r="C310" s="108" t="str">
        <f>VLOOKUP(A310,'Main Sheet'!A:AV,48,False)</f>
        <v>Yes</v>
      </c>
      <c r="D310" s="109" t="str">
        <f>VLOOKUP(A310,'Main Sheet'!A:BB,7,0)</f>
        <v>First</v>
      </c>
      <c r="E310" s="109" t="str">
        <f>VLOOKUP(A310,'Main Sheet'!A:BB,12,0)</f>
        <v>Douglas Mpopa SS</v>
      </c>
      <c r="F310" s="109" t="str">
        <f>VLOOKUP(A310,'Main Sheet'!A:BB,17,0)</f>
        <v>Asemahle</v>
      </c>
      <c r="G310" s="110" t="str">
        <f>VLOOKUP(A310,'Main Sheet'!A:BB,14,0)</f>
        <v>NMB</v>
      </c>
      <c r="H310" s="111" t="s">
        <v>117</v>
      </c>
      <c r="I310" s="111" t="s">
        <v>117</v>
      </c>
      <c r="J310" s="112"/>
      <c r="K310" s="111">
        <v>2.3342483E8</v>
      </c>
      <c r="L310" s="111">
        <v>49401.0</v>
      </c>
      <c r="M310" s="109" t="s">
        <v>4424</v>
      </c>
      <c r="N310" s="110"/>
      <c r="O310" s="111" t="s">
        <v>117</v>
      </c>
      <c r="P310" s="111" t="s">
        <v>117</v>
      </c>
      <c r="Q310" s="112"/>
      <c r="R310" s="111">
        <v>2.26076868E8</v>
      </c>
      <c r="S310" s="111">
        <v>20251.0</v>
      </c>
      <c r="T310" s="111" t="s">
        <v>9085</v>
      </c>
      <c r="U310" s="110"/>
      <c r="V310" s="109" t="s">
        <v>117</v>
      </c>
      <c r="W310" s="109" t="s">
        <v>117</v>
      </c>
      <c r="X310" s="109"/>
      <c r="Y310" s="109" t="s">
        <v>9527</v>
      </c>
      <c r="Z310" s="110"/>
      <c r="AA310" s="109" t="s">
        <v>4424</v>
      </c>
      <c r="AB310" s="110"/>
      <c r="AC310" s="109" t="s">
        <v>121</v>
      </c>
      <c r="AD310" s="109"/>
      <c r="AE310" s="109" t="s">
        <v>9070</v>
      </c>
      <c r="AF310" s="110"/>
      <c r="AG310" s="110"/>
      <c r="AH310" s="110"/>
      <c r="AI310" s="110"/>
      <c r="AJ310" s="109" t="s">
        <v>117</v>
      </c>
      <c r="AK310" s="110"/>
      <c r="AL310" s="110"/>
      <c r="AM310" s="109">
        <v>2.60512257E8</v>
      </c>
      <c r="AN310" s="109">
        <v>95781.0</v>
      </c>
      <c r="AO310" s="109" t="s">
        <v>1094</v>
      </c>
      <c r="AP310" s="110"/>
      <c r="AQ310" s="110"/>
      <c r="AR310" s="110"/>
      <c r="AS310" s="110"/>
      <c r="AT310" s="110"/>
      <c r="AU310" s="110"/>
      <c r="AV310" s="110"/>
      <c r="AW310" s="110"/>
      <c r="AX310" s="110"/>
      <c r="AY310" s="110"/>
      <c r="AZ310" s="110"/>
      <c r="BA310" s="110"/>
      <c r="BB310" s="110"/>
      <c r="BC310" s="110"/>
      <c r="BD310" s="110"/>
      <c r="BE310" s="110"/>
      <c r="BF310" s="114"/>
      <c r="BG310" s="114"/>
      <c r="BH310" s="114"/>
      <c r="BI310" s="114"/>
      <c r="BJ310" s="114"/>
      <c r="BK310" s="114"/>
      <c r="BL310" s="114"/>
      <c r="BM310" s="114"/>
      <c r="BN310" s="114"/>
      <c r="BO310" s="114"/>
    </row>
    <row r="311" ht="15.75" hidden="1" customHeight="1">
      <c r="A311" s="106" t="s">
        <v>2765</v>
      </c>
      <c r="B311" s="107" t="s">
        <v>2767</v>
      </c>
      <c r="C311" s="108" t="str">
        <f>VLOOKUP(A311,'Main Sheet'!A:AV,48,False)</f>
        <v>Yes</v>
      </c>
      <c r="D311" s="109" t="str">
        <f>VLOOKUP(A311,'Main Sheet'!A:BB,7,0)</f>
        <v>First</v>
      </c>
      <c r="E311" s="109" t="str">
        <f>VLOOKUP(A311,'Main Sheet'!A:BB,12,0)</f>
        <v>VM Kwinana</v>
      </c>
      <c r="F311" s="109" t="str">
        <f>VLOOKUP(A311,'Main Sheet'!A:BB,17,0)</f>
        <v>Sive</v>
      </c>
      <c r="G311" s="110" t="str">
        <f>VLOOKUP(A311,'Main Sheet'!A:BB,14,0)</f>
        <v>Rural</v>
      </c>
      <c r="H311" s="111" t="s">
        <v>117</v>
      </c>
      <c r="I311" s="111" t="s">
        <v>117</v>
      </c>
      <c r="J311" s="112"/>
      <c r="K311" s="111">
        <v>2.33424431E8</v>
      </c>
      <c r="L311" s="111">
        <v>93718.0</v>
      </c>
      <c r="M311" s="109" t="s">
        <v>9528</v>
      </c>
      <c r="N311" s="110"/>
      <c r="O311" s="111" t="s">
        <v>117</v>
      </c>
      <c r="P311" s="111" t="s">
        <v>117</v>
      </c>
      <c r="Q311" s="112"/>
      <c r="R311" s="111">
        <v>2.26101173E8</v>
      </c>
      <c r="S311" s="111">
        <v>36912.0</v>
      </c>
      <c r="T311" s="112"/>
      <c r="U311" s="110"/>
      <c r="V311" s="109" t="s">
        <v>117</v>
      </c>
      <c r="W311" s="109" t="s">
        <v>117</v>
      </c>
      <c r="X311" s="110"/>
      <c r="Y311" s="109" t="s">
        <v>9529</v>
      </c>
      <c r="Z311" s="109" t="s">
        <v>9530</v>
      </c>
      <c r="AA311" s="110"/>
      <c r="AB311" s="109" t="s">
        <v>4408</v>
      </c>
      <c r="AC311" s="109" t="s">
        <v>117</v>
      </c>
      <c r="AD311" s="109" t="s">
        <v>117</v>
      </c>
      <c r="AE311" s="110"/>
      <c r="AF311" s="109">
        <v>2.60625922E8</v>
      </c>
      <c r="AG311" s="109">
        <v>23235.0</v>
      </c>
      <c r="AH311" s="109" t="s">
        <v>421</v>
      </c>
      <c r="AI311" s="110"/>
      <c r="AJ311" s="110"/>
      <c r="AK311" s="110"/>
      <c r="AL311" s="110"/>
      <c r="AM311" s="110"/>
      <c r="AN311" s="110"/>
      <c r="AO311" s="110"/>
      <c r="AP311" s="110"/>
      <c r="AQ311" s="110"/>
      <c r="AR311" s="110"/>
      <c r="AS311" s="110"/>
      <c r="AT311" s="110"/>
      <c r="AU311" s="110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4"/>
      <c r="BG311" s="114"/>
      <c r="BH311" s="114"/>
      <c r="BI311" s="114"/>
      <c r="BJ311" s="114"/>
      <c r="BK311" s="114"/>
      <c r="BL311" s="114"/>
      <c r="BM311" s="114"/>
      <c r="BN311" s="114"/>
      <c r="BO311" s="114"/>
    </row>
    <row r="312" ht="15.75" hidden="1" customHeight="1">
      <c r="A312" s="106" t="s">
        <v>2771</v>
      </c>
      <c r="B312" s="107" t="s">
        <v>2774</v>
      </c>
      <c r="C312" s="108" t="str">
        <f>VLOOKUP(A312,'Main Sheet'!A:AV,48,False)</f>
        <v>Yes</v>
      </c>
      <c r="D312" s="109" t="str">
        <f>VLOOKUP(A312,'Main Sheet'!A:BB,7,0)</f>
        <v>First</v>
      </c>
      <c r="E312" s="109" t="str">
        <f>VLOOKUP(A312,'Main Sheet'!A:BB,12,0)</f>
        <v>Soqhayisa SS</v>
      </c>
      <c r="F312" s="109" t="str">
        <f>VLOOKUP(A312,'Main Sheet'!A:BB,17,0)</f>
        <v>Siphosihle</v>
      </c>
      <c r="G312" s="110" t="str">
        <f>VLOOKUP(A312,'Main Sheet'!A:BB,14,0)</f>
        <v>NMB</v>
      </c>
      <c r="H312" s="111" t="s">
        <v>117</v>
      </c>
      <c r="I312" s="111" t="s">
        <v>117</v>
      </c>
      <c r="J312" s="112"/>
      <c r="K312" s="111">
        <v>2.33386149E8</v>
      </c>
      <c r="L312" s="111">
        <v>10273.0</v>
      </c>
      <c r="M312" s="109" t="s">
        <v>9531</v>
      </c>
      <c r="N312" s="110"/>
      <c r="O312" s="111" t="s">
        <v>117</v>
      </c>
      <c r="P312" s="111" t="s">
        <v>117</v>
      </c>
      <c r="Q312" s="112"/>
      <c r="R312" s="111">
        <v>2.26055592E8</v>
      </c>
      <c r="S312" s="111">
        <v>63752.0</v>
      </c>
      <c r="T312" s="111" t="s">
        <v>9428</v>
      </c>
      <c r="U312" s="110"/>
      <c r="V312" s="109" t="s">
        <v>117</v>
      </c>
      <c r="W312" s="109" t="s">
        <v>117</v>
      </c>
      <c r="X312" s="110"/>
      <c r="Y312" s="109" t="s">
        <v>9532</v>
      </c>
      <c r="Z312" s="110"/>
      <c r="AA312" s="110"/>
      <c r="AB312" s="109" t="s">
        <v>317</v>
      </c>
      <c r="AC312" s="109" t="s">
        <v>117</v>
      </c>
      <c r="AD312" s="109" t="s">
        <v>117</v>
      </c>
      <c r="AE312" s="110"/>
      <c r="AF312" s="109">
        <v>2.60433519E8</v>
      </c>
      <c r="AG312" s="109">
        <v>42678.0</v>
      </c>
      <c r="AH312" s="109" t="s">
        <v>590</v>
      </c>
      <c r="AI312" s="110"/>
      <c r="AJ312" s="110"/>
      <c r="AK312" s="110"/>
      <c r="AL312" s="110"/>
      <c r="AM312" s="110"/>
      <c r="AN312" s="110"/>
      <c r="AO312" s="110"/>
      <c r="AP312" s="110"/>
      <c r="AQ312" s="110"/>
      <c r="AR312" s="110"/>
      <c r="AS312" s="110"/>
      <c r="AT312" s="110"/>
      <c r="AU312" s="110"/>
      <c r="AV312" s="110"/>
      <c r="AW312" s="110"/>
      <c r="AX312" s="110"/>
      <c r="AY312" s="110"/>
      <c r="AZ312" s="110"/>
      <c r="BA312" s="110"/>
      <c r="BB312" s="110"/>
      <c r="BC312" s="110"/>
      <c r="BD312" s="110"/>
      <c r="BE312" s="110"/>
      <c r="BF312" s="114"/>
      <c r="BG312" s="114"/>
      <c r="BH312" s="114"/>
      <c r="BI312" s="114"/>
      <c r="BJ312" s="114"/>
      <c r="BK312" s="114"/>
      <c r="BL312" s="114"/>
      <c r="BM312" s="114"/>
      <c r="BN312" s="114"/>
      <c r="BO312" s="114"/>
    </row>
    <row r="313" ht="15.75" hidden="1" customHeight="1">
      <c r="A313" s="106" t="s">
        <v>2780</v>
      </c>
      <c r="B313" s="107" t="s">
        <v>2783</v>
      </c>
      <c r="C313" s="108" t="str">
        <f>VLOOKUP(A313,'Main Sheet'!A:AV,48,False)</f>
        <v>Yes</v>
      </c>
      <c r="D313" s="109" t="str">
        <f>VLOOKUP(A313,'Main Sheet'!A:BB,7,0)</f>
        <v>First</v>
      </c>
      <c r="E313" s="109" t="str">
        <f>VLOOKUP(A313,'Main Sheet'!A:BB,12,0)</f>
        <v>Soqhayisa SS</v>
      </c>
      <c r="F313" s="109" t="str">
        <f>VLOOKUP(A313,'Main Sheet'!A:BB,17,0)</f>
        <v>Siphosihle</v>
      </c>
      <c r="G313" s="110" t="str">
        <f>VLOOKUP(A313,'Main Sheet'!A:BB,14,0)</f>
        <v>NMB</v>
      </c>
      <c r="H313" s="111" t="s">
        <v>117</v>
      </c>
      <c r="I313" s="111" t="s">
        <v>117</v>
      </c>
      <c r="J313" s="112"/>
      <c r="K313" s="111">
        <v>2.3384138E7</v>
      </c>
      <c r="L313" s="111">
        <v>89151.0</v>
      </c>
      <c r="M313" s="109" t="s">
        <v>3607</v>
      </c>
      <c r="N313" s="110"/>
      <c r="O313" s="111" t="s">
        <v>117</v>
      </c>
      <c r="P313" s="111" t="s">
        <v>117</v>
      </c>
      <c r="Q313" s="112"/>
      <c r="R313" s="111">
        <v>2.26043234E8</v>
      </c>
      <c r="S313" s="111">
        <v>63752.0</v>
      </c>
      <c r="T313" s="111" t="s">
        <v>125</v>
      </c>
      <c r="U313" s="110"/>
      <c r="V313" s="109" t="s">
        <v>117</v>
      </c>
      <c r="W313" s="109" t="s">
        <v>117</v>
      </c>
      <c r="X313" s="110"/>
      <c r="Y313" s="109" t="s">
        <v>9533</v>
      </c>
      <c r="Z313" s="110"/>
      <c r="AA313" s="110"/>
      <c r="AB313" s="109" t="s">
        <v>404</v>
      </c>
      <c r="AC313" s="109" t="s">
        <v>117</v>
      </c>
      <c r="AD313" s="109" t="s">
        <v>117</v>
      </c>
      <c r="AE313" s="110"/>
      <c r="AF313" s="109">
        <v>2.60434183E8</v>
      </c>
      <c r="AG313" s="109">
        <v>42678.0</v>
      </c>
      <c r="AH313" s="109" t="s">
        <v>404</v>
      </c>
      <c r="AI313" s="110"/>
      <c r="AJ313" s="110"/>
      <c r="AK313" s="110"/>
      <c r="AL313" s="110"/>
      <c r="AM313" s="110"/>
      <c r="AN313" s="110"/>
      <c r="AO313" s="110"/>
      <c r="AP313" s="110"/>
      <c r="AQ313" s="110"/>
      <c r="AR313" s="110"/>
      <c r="AS313" s="110"/>
      <c r="AT313" s="110"/>
      <c r="AU313" s="110"/>
      <c r="AV313" s="110"/>
      <c r="AW313" s="110"/>
      <c r="AX313" s="110"/>
      <c r="AY313" s="110"/>
      <c r="AZ313" s="110"/>
      <c r="BA313" s="110"/>
      <c r="BB313" s="110"/>
      <c r="BC313" s="110"/>
      <c r="BD313" s="110"/>
      <c r="BE313" s="110"/>
      <c r="BF313" s="114"/>
      <c r="BG313" s="114"/>
      <c r="BH313" s="114"/>
      <c r="BI313" s="114"/>
      <c r="BJ313" s="114"/>
      <c r="BK313" s="114"/>
      <c r="BL313" s="114"/>
      <c r="BM313" s="114"/>
      <c r="BN313" s="114"/>
      <c r="BO313" s="114"/>
    </row>
    <row r="314" ht="15.75" hidden="1" customHeight="1">
      <c r="A314" s="106" t="s">
        <v>2790</v>
      </c>
      <c r="B314" s="107" t="s">
        <v>2793</v>
      </c>
      <c r="C314" s="108" t="str">
        <f>VLOOKUP(A314,'Main Sheet'!A:AV,48,False)</f>
        <v>Yes</v>
      </c>
      <c r="D314" s="109" t="str">
        <f>VLOOKUP(A314,'Main Sheet'!A:BB,7,0)</f>
        <v>First</v>
      </c>
      <c r="E314" s="109" t="str">
        <f>VLOOKUP(A314,'Main Sheet'!A:BB,12,0)</f>
        <v>Motherwell HS</v>
      </c>
      <c r="F314" s="109" t="str">
        <f>VLOOKUP(A314,'Main Sheet'!A:BB,17,0)</f>
        <v>Sive</v>
      </c>
      <c r="G314" s="110" t="str">
        <f>VLOOKUP(A314,'Main Sheet'!A:BB,14,0)</f>
        <v>NMB</v>
      </c>
      <c r="H314" s="111" t="s">
        <v>117</v>
      </c>
      <c r="I314" s="111" t="s">
        <v>117</v>
      </c>
      <c r="J314" s="112"/>
      <c r="K314" s="111">
        <v>2.3338367E8</v>
      </c>
      <c r="L314" s="111">
        <v>39536.0</v>
      </c>
      <c r="M314" s="109" t="s">
        <v>404</v>
      </c>
      <c r="N314" s="110"/>
      <c r="O314" s="111" t="s">
        <v>121</v>
      </c>
      <c r="P314" s="111" t="s">
        <v>121</v>
      </c>
      <c r="Q314" s="111" t="s">
        <v>9070</v>
      </c>
      <c r="R314" s="111" t="s">
        <v>9071</v>
      </c>
      <c r="S314" s="111" t="s">
        <v>9071</v>
      </c>
      <c r="T314" s="111" t="s">
        <v>9071</v>
      </c>
      <c r="U314" s="110"/>
      <c r="V314" s="109" t="s">
        <v>9078</v>
      </c>
      <c r="W314" s="109" t="s">
        <v>9078</v>
      </c>
      <c r="X314" s="110"/>
      <c r="Y314" s="109" t="s">
        <v>9534</v>
      </c>
      <c r="Z314" s="110"/>
      <c r="AA314" s="110"/>
      <c r="AB314" s="110"/>
      <c r="AC314" s="109" t="s">
        <v>117</v>
      </c>
      <c r="AD314" s="109" t="s">
        <v>117</v>
      </c>
      <c r="AE314" s="110"/>
      <c r="AF314" s="109">
        <v>2.60451282E8</v>
      </c>
      <c r="AG314" s="109">
        <v>36912.0</v>
      </c>
      <c r="AH314" s="109" t="s">
        <v>404</v>
      </c>
      <c r="AI314" s="110"/>
      <c r="AJ314" s="109" t="s">
        <v>117</v>
      </c>
      <c r="AK314" s="109"/>
      <c r="AL314" s="110"/>
      <c r="AM314" s="109">
        <v>2.60264245E8</v>
      </c>
      <c r="AN314" s="109">
        <v>72789.0</v>
      </c>
      <c r="AO314" s="109" t="s">
        <v>404</v>
      </c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4"/>
      <c r="BG314" s="114"/>
      <c r="BH314" s="114"/>
      <c r="BI314" s="114"/>
      <c r="BJ314" s="114"/>
      <c r="BK314" s="114"/>
      <c r="BL314" s="114"/>
      <c r="BM314" s="114"/>
      <c r="BN314" s="114"/>
      <c r="BO314" s="114"/>
    </row>
    <row r="315" ht="15.75" hidden="1" customHeight="1">
      <c r="A315" s="106" t="s">
        <v>2801</v>
      </c>
      <c r="B315" s="107" t="s">
        <v>2802</v>
      </c>
      <c r="C315" s="108" t="str">
        <f>VLOOKUP(A315,'Main Sheet'!A:AV,48,False)</f>
        <v>Yes</v>
      </c>
      <c r="D315" s="109" t="str">
        <f>VLOOKUP(A315,'Main Sheet'!A:BB,7,0)</f>
        <v>First</v>
      </c>
      <c r="E315" s="109" t="str">
        <f>VLOOKUP(A315,'Main Sheet'!A:BB,12,0)</f>
        <v>Soqhayisa SS</v>
      </c>
      <c r="F315" s="109" t="str">
        <f>VLOOKUP(A315,'Main Sheet'!A:BB,17,0)</f>
        <v>Siphosihle</v>
      </c>
      <c r="G315" s="110" t="str">
        <f>VLOOKUP(A315,'Main Sheet'!A:BB,14,0)</f>
        <v>NMB</v>
      </c>
      <c r="H315" s="111" t="s">
        <v>117</v>
      </c>
      <c r="I315" s="111" t="s">
        <v>117</v>
      </c>
      <c r="J315" s="112"/>
      <c r="K315" s="111">
        <v>2.33392327E8</v>
      </c>
      <c r="L315" s="111">
        <v>12693.0</v>
      </c>
      <c r="M315" s="109" t="s">
        <v>421</v>
      </c>
      <c r="N315" s="110"/>
      <c r="O315" s="111" t="s">
        <v>9078</v>
      </c>
      <c r="P315" s="111" t="s">
        <v>9078</v>
      </c>
      <c r="Q315" s="112"/>
      <c r="R315" s="111">
        <v>2.26014757E8</v>
      </c>
      <c r="S315" s="111" t="s">
        <v>9078</v>
      </c>
      <c r="T315" s="111" t="s">
        <v>9078</v>
      </c>
      <c r="U315" s="110"/>
      <c r="V315" s="109" t="s">
        <v>117</v>
      </c>
      <c r="W315" s="109" t="s">
        <v>117</v>
      </c>
      <c r="X315" s="110"/>
      <c r="Y315" s="109" t="s">
        <v>9535</v>
      </c>
      <c r="Z315" s="110"/>
      <c r="AA315" s="110"/>
      <c r="AB315" s="109" t="s">
        <v>124</v>
      </c>
      <c r="AC315" s="109" t="s">
        <v>117</v>
      </c>
      <c r="AD315" s="109" t="s">
        <v>117</v>
      </c>
      <c r="AE315" s="110"/>
      <c r="AF315" s="109">
        <v>2.60467014E8</v>
      </c>
      <c r="AG315" s="109">
        <v>42678.0</v>
      </c>
      <c r="AH315" s="109" t="s">
        <v>421</v>
      </c>
      <c r="AI315" s="110"/>
      <c r="AJ315" s="110"/>
      <c r="AK315" s="110"/>
      <c r="AL315" s="110"/>
      <c r="AM315" s="110"/>
      <c r="AN315" s="110"/>
      <c r="AO315" s="11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4"/>
      <c r="BG315" s="114"/>
      <c r="BH315" s="114"/>
      <c r="BI315" s="114"/>
      <c r="BJ315" s="114"/>
      <c r="BK315" s="114"/>
      <c r="BL315" s="114"/>
      <c r="BM315" s="114"/>
      <c r="BN315" s="114"/>
      <c r="BO315" s="114"/>
    </row>
    <row r="316" ht="15.75" hidden="1" customHeight="1">
      <c r="A316" s="106" t="s">
        <v>2809</v>
      </c>
      <c r="B316" s="107" t="s">
        <v>2812</v>
      </c>
      <c r="C316" s="108" t="str">
        <f>VLOOKUP(A316,'Main Sheet'!A:AV,48,False)</f>
        <v>Yes</v>
      </c>
      <c r="D316" s="109" t="str">
        <f>VLOOKUP(A316,'Main Sheet'!A:BB,7,0)</f>
        <v>First</v>
      </c>
      <c r="E316" s="109" t="str">
        <f>VLOOKUP(A316,'Main Sheet'!A:BB,12,0)</f>
        <v>Douglas Mpopa SS</v>
      </c>
      <c r="F316" s="109" t="str">
        <f>VLOOKUP(A316,'Main Sheet'!A:BB,17,0)</f>
        <v>Asemahle</v>
      </c>
      <c r="G316" s="110" t="str">
        <f>VLOOKUP(A316,'Main Sheet'!A:BB,14,0)</f>
        <v>NMB</v>
      </c>
      <c r="H316" s="111" t="s">
        <v>9078</v>
      </c>
      <c r="I316" s="111" t="s">
        <v>9078</v>
      </c>
      <c r="J316" s="112"/>
      <c r="K316" s="111">
        <v>2.33360069E8</v>
      </c>
      <c r="L316" s="111">
        <v>78929.0</v>
      </c>
      <c r="M316" s="109" t="s">
        <v>4424</v>
      </c>
      <c r="N316" s="110"/>
      <c r="O316" s="111" t="s">
        <v>117</v>
      </c>
      <c r="P316" s="111" t="s">
        <v>117</v>
      </c>
      <c r="Q316" s="112"/>
      <c r="R316" s="111">
        <v>2.26090325E8</v>
      </c>
      <c r="S316" s="111">
        <v>20251.0</v>
      </c>
      <c r="T316" s="111" t="s">
        <v>9520</v>
      </c>
      <c r="U316" s="110"/>
      <c r="V316" s="109" t="s">
        <v>117</v>
      </c>
      <c r="W316" s="109" t="s">
        <v>117</v>
      </c>
      <c r="X316" s="110"/>
      <c r="Y316" s="109" t="s">
        <v>9536</v>
      </c>
      <c r="Z316" s="110"/>
      <c r="AA316" s="109" t="s">
        <v>4424</v>
      </c>
      <c r="AB316" s="110"/>
      <c r="AC316" s="109" t="s">
        <v>9078</v>
      </c>
      <c r="AD316" s="109" t="s">
        <v>9078</v>
      </c>
      <c r="AE316" s="110"/>
      <c r="AF316" s="110"/>
      <c r="AG316" s="110"/>
      <c r="AH316" s="110"/>
      <c r="AI316" s="110"/>
      <c r="AJ316" s="110"/>
      <c r="AK316" s="110"/>
      <c r="AL316" s="110"/>
      <c r="AM316" s="110"/>
      <c r="AN316" s="110"/>
      <c r="AO316" s="110"/>
      <c r="AP316" s="110"/>
      <c r="AQ316" s="110"/>
      <c r="AR316" s="110"/>
      <c r="AS316" s="110"/>
      <c r="AT316" s="110"/>
      <c r="AU316" s="110"/>
      <c r="AV316" s="110"/>
      <c r="AW316" s="110"/>
      <c r="AX316" s="110"/>
      <c r="AY316" s="110"/>
      <c r="AZ316" s="110"/>
      <c r="BA316" s="110"/>
      <c r="BB316" s="110"/>
      <c r="BC316" s="110"/>
      <c r="BD316" s="110"/>
      <c r="BE316" s="110"/>
      <c r="BF316" s="114"/>
      <c r="BG316" s="114"/>
      <c r="BH316" s="114"/>
      <c r="BI316" s="114"/>
      <c r="BJ316" s="114"/>
      <c r="BK316" s="114"/>
      <c r="BL316" s="114"/>
      <c r="BM316" s="114"/>
      <c r="BN316" s="114"/>
      <c r="BO316" s="114"/>
    </row>
    <row r="317" ht="15.75" hidden="1" customHeight="1">
      <c r="A317" s="106" t="s">
        <v>2816</v>
      </c>
      <c r="B317" s="107" t="s">
        <v>2819</v>
      </c>
      <c r="C317" s="108" t="str">
        <f>VLOOKUP(A317,'Main Sheet'!A:AV,48,False)</f>
        <v>Yes</v>
      </c>
      <c r="D317" s="109" t="str">
        <f>VLOOKUP(A317,'Main Sheet'!A:BB,7,0)</f>
        <v>First</v>
      </c>
      <c r="E317" s="109" t="str">
        <f>VLOOKUP(A317,'Main Sheet'!A:BB,12,0)</f>
        <v>Motherwell HS</v>
      </c>
      <c r="F317" s="109" t="str">
        <f>VLOOKUP(A317,'Main Sheet'!A:BB,17,0)</f>
        <v>Sive</v>
      </c>
      <c r="G317" s="110" t="str">
        <f>VLOOKUP(A317,'Main Sheet'!A:BB,14,0)</f>
        <v>NMB</v>
      </c>
      <c r="H317" s="111" t="s">
        <v>117</v>
      </c>
      <c r="I317" s="111" t="s">
        <v>117</v>
      </c>
      <c r="J317" s="112"/>
      <c r="K317" s="111">
        <v>2.3338577E8</v>
      </c>
      <c r="L317" s="111">
        <v>70949.0</v>
      </c>
      <c r="M317" s="109" t="s">
        <v>181</v>
      </c>
      <c r="N317" s="110"/>
      <c r="O317" s="111" t="s">
        <v>9078</v>
      </c>
      <c r="P317" s="111" t="s">
        <v>9078</v>
      </c>
      <c r="Q317" s="111"/>
      <c r="R317" s="111" t="s">
        <v>9078</v>
      </c>
      <c r="S317" s="111" t="s">
        <v>9078</v>
      </c>
      <c r="T317" s="111" t="s">
        <v>9079</v>
      </c>
      <c r="U317" s="110"/>
      <c r="V317" s="109" t="s">
        <v>121</v>
      </c>
      <c r="W317" s="109" t="s">
        <v>121</v>
      </c>
      <c r="X317" s="109" t="s">
        <v>9081</v>
      </c>
      <c r="Y317" s="109" t="s">
        <v>122</v>
      </c>
      <c r="Z317" s="110"/>
      <c r="AA317" s="110"/>
      <c r="AB317" s="110"/>
      <c r="AC317" s="109" t="s">
        <v>117</v>
      </c>
      <c r="AD317" s="109" t="s">
        <v>117</v>
      </c>
      <c r="AE317" s="110"/>
      <c r="AF317" s="109">
        <v>2.605252E8</v>
      </c>
      <c r="AG317" s="109">
        <v>36912.0</v>
      </c>
      <c r="AH317" s="109" t="s">
        <v>181</v>
      </c>
      <c r="AI317" s="110"/>
      <c r="AJ317" s="110"/>
      <c r="AK317" s="110"/>
      <c r="AL317" s="110"/>
      <c r="AM317" s="110"/>
      <c r="AN317" s="110"/>
      <c r="AO317" s="110"/>
      <c r="AP317" s="110"/>
      <c r="AQ317" s="110"/>
      <c r="AR317" s="110"/>
      <c r="AS317" s="110"/>
      <c r="AT317" s="110"/>
      <c r="AU317" s="110"/>
      <c r="AV317" s="110"/>
      <c r="AW317" s="110"/>
      <c r="AX317" s="110"/>
      <c r="AY317" s="110"/>
      <c r="AZ317" s="110"/>
      <c r="BA317" s="110"/>
      <c r="BB317" s="110"/>
      <c r="BC317" s="110"/>
      <c r="BD317" s="110"/>
      <c r="BE317" s="110"/>
      <c r="BF317" s="114"/>
      <c r="BG317" s="114"/>
      <c r="BH317" s="114"/>
      <c r="BI317" s="114"/>
      <c r="BJ317" s="114"/>
      <c r="BK317" s="114"/>
      <c r="BL317" s="114"/>
      <c r="BM317" s="114"/>
      <c r="BN317" s="114"/>
      <c r="BO317" s="114"/>
    </row>
    <row r="318" ht="15.75" hidden="1" customHeight="1">
      <c r="A318" s="106" t="s">
        <v>2826</v>
      </c>
      <c r="B318" s="107" t="s">
        <v>2829</v>
      </c>
      <c r="C318" s="108" t="str">
        <f>VLOOKUP(A318,'Main Sheet'!A:AV,48,False)</f>
        <v>Yes</v>
      </c>
      <c r="D318" s="109" t="str">
        <f>VLOOKUP(A318,'Main Sheet'!A:BB,7,0)</f>
        <v>First</v>
      </c>
      <c r="E318" s="109" t="str">
        <f>VLOOKUP(A318,'Main Sheet'!A:BB,12,0)</f>
        <v>Douglas Mpopa SS</v>
      </c>
      <c r="F318" s="109" t="str">
        <f>VLOOKUP(A318,'Main Sheet'!A:BB,17,0)</f>
        <v>Asemahle</v>
      </c>
      <c r="G318" s="110" t="str">
        <f>VLOOKUP(A318,'Main Sheet'!A:BB,14,0)</f>
        <v>NMB</v>
      </c>
      <c r="H318" s="111" t="s">
        <v>117</v>
      </c>
      <c r="I318" s="111" t="s">
        <v>117</v>
      </c>
      <c r="J318" s="112"/>
      <c r="K318" s="111">
        <v>2.33101527E8</v>
      </c>
      <c r="L318" s="111">
        <v>39896.0</v>
      </c>
      <c r="M318" s="109" t="s">
        <v>9108</v>
      </c>
      <c r="N318" s="110"/>
      <c r="O318" s="111" t="s">
        <v>117</v>
      </c>
      <c r="P318" s="111" t="s">
        <v>117</v>
      </c>
      <c r="Q318" s="112"/>
      <c r="R318" s="111">
        <v>2.26043213E8</v>
      </c>
      <c r="S318" s="111">
        <v>20251.0</v>
      </c>
      <c r="T318" s="111" t="s">
        <v>9537</v>
      </c>
      <c r="U318" s="110"/>
      <c r="V318" s="109" t="s">
        <v>117</v>
      </c>
      <c r="W318" s="109" t="s">
        <v>117</v>
      </c>
      <c r="X318" s="110"/>
      <c r="Y318" s="109" t="s">
        <v>9538</v>
      </c>
      <c r="Z318" s="110"/>
      <c r="AA318" s="109" t="s">
        <v>1472</v>
      </c>
      <c r="AB318" s="110"/>
      <c r="AC318" s="109" t="s">
        <v>117</v>
      </c>
      <c r="AD318" s="109" t="s">
        <v>117</v>
      </c>
      <c r="AE318" s="110"/>
      <c r="AF318" s="109">
        <v>2.60568112E8</v>
      </c>
      <c r="AG318" s="109">
        <v>24693.0</v>
      </c>
      <c r="AH318" s="109" t="s">
        <v>9189</v>
      </c>
      <c r="AI318" s="110"/>
      <c r="AJ318" s="110"/>
      <c r="AK318" s="110"/>
      <c r="AL318" s="110"/>
      <c r="AM318" s="110"/>
      <c r="AN318" s="110"/>
      <c r="AO318" s="110"/>
      <c r="AP318" s="110"/>
      <c r="AQ318" s="110"/>
      <c r="AR318" s="110"/>
      <c r="AS318" s="110"/>
      <c r="AT318" s="110"/>
      <c r="AU318" s="110"/>
      <c r="AV318" s="110"/>
      <c r="AW318" s="110"/>
      <c r="AX318" s="110"/>
      <c r="AY318" s="110"/>
      <c r="AZ318" s="110"/>
      <c r="BA318" s="110"/>
      <c r="BB318" s="110"/>
      <c r="BC318" s="110"/>
      <c r="BD318" s="110"/>
      <c r="BE318" s="110"/>
      <c r="BF318" s="114"/>
      <c r="BG318" s="114"/>
      <c r="BH318" s="114"/>
      <c r="BI318" s="114"/>
      <c r="BJ318" s="114"/>
      <c r="BK318" s="114"/>
      <c r="BL318" s="114"/>
      <c r="BM318" s="114"/>
      <c r="BN318" s="114"/>
      <c r="BO318" s="114"/>
    </row>
    <row r="319" ht="15.75" hidden="1" customHeight="1">
      <c r="A319" s="106" t="s">
        <v>2833</v>
      </c>
      <c r="B319" s="107" t="s">
        <v>2835</v>
      </c>
      <c r="C319" s="108" t="str">
        <f>VLOOKUP(A319,'Main Sheet'!A:AV,48,False)</f>
        <v>Yes</v>
      </c>
      <c r="D319" s="109" t="str">
        <f>VLOOKUP(A319,'Main Sheet'!A:BB,7,0)</f>
        <v>First</v>
      </c>
      <c r="E319" s="109" t="str">
        <f>VLOOKUP(A319,'Main Sheet'!A:BB,12,0)</f>
        <v>Soqhayisa SS</v>
      </c>
      <c r="F319" s="109" t="str">
        <f>VLOOKUP(A319,'Main Sheet'!A:BB,17,0)</f>
        <v>Siphosihle</v>
      </c>
      <c r="G319" s="110" t="str">
        <f>VLOOKUP(A319,'Main Sheet'!A:BB,14,0)</f>
        <v>NMB</v>
      </c>
      <c r="H319" s="111" t="s">
        <v>117</v>
      </c>
      <c r="I319" s="111" t="s">
        <v>117</v>
      </c>
      <c r="J319" s="112"/>
      <c r="K319" s="111">
        <v>2.33392157E8</v>
      </c>
      <c r="L319" s="111">
        <v>96462.0</v>
      </c>
      <c r="M319" s="109" t="s">
        <v>181</v>
      </c>
      <c r="N319" s="110"/>
      <c r="O319" s="111" t="s">
        <v>9078</v>
      </c>
      <c r="P319" s="111" t="s">
        <v>9078</v>
      </c>
      <c r="Q319" s="112"/>
      <c r="R319" s="111">
        <v>2.26019043E8</v>
      </c>
      <c r="S319" s="111">
        <v>15273.0</v>
      </c>
      <c r="T319" s="111" t="s">
        <v>9078</v>
      </c>
      <c r="U319" s="110"/>
      <c r="V319" s="109" t="s">
        <v>9078</v>
      </c>
      <c r="W319" s="109" t="s">
        <v>9078</v>
      </c>
      <c r="X319" s="110"/>
      <c r="Y319" s="109" t="s">
        <v>9539</v>
      </c>
      <c r="Z319" s="110"/>
      <c r="AA319" s="110"/>
      <c r="AB319" s="109" t="s">
        <v>9078</v>
      </c>
      <c r="AC319" s="109" t="s">
        <v>117</v>
      </c>
      <c r="AD319" s="109" t="s">
        <v>117</v>
      </c>
      <c r="AE319" s="110"/>
      <c r="AF319" s="109">
        <v>2.60481939E8</v>
      </c>
      <c r="AG319" s="109">
        <v>42678.0</v>
      </c>
      <c r="AH319" s="109" t="s">
        <v>404</v>
      </c>
      <c r="AI319" s="110"/>
      <c r="AJ319" s="110"/>
      <c r="AK319" s="110"/>
      <c r="AL319" s="110"/>
      <c r="AM319" s="110"/>
      <c r="AN319" s="110"/>
      <c r="AO319" s="110"/>
      <c r="AP319" s="110"/>
      <c r="AQ319" s="110"/>
      <c r="AR319" s="110"/>
      <c r="AS319" s="110"/>
      <c r="AT319" s="110"/>
      <c r="AU319" s="110"/>
      <c r="AV319" s="110"/>
      <c r="AW319" s="110"/>
      <c r="AX319" s="110"/>
      <c r="AY319" s="110"/>
      <c r="AZ319" s="110"/>
      <c r="BA319" s="110"/>
      <c r="BB319" s="110"/>
      <c r="BC319" s="110"/>
      <c r="BD319" s="110"/>
      <c r="BE319" s="110"/>
      <c r="BF319" s="114"/>
      <c r="BG319" s="114"/>
      <c r="BH319" s="114"/>
      <c r="BI319" s="114"/>
      <c r="BJ319" s="114"/>
      <c r="BK319" s="114"/>
      <c r="BL319" s="114"/>
      <c r="BM319" s="114"/>
      <c r="BN319" s="114"/>
      <c r="BO319" s="114"/>
    </row>
    <row r="320" ht="15.75" hidden="1" customHeight="1">
      <c r="A320" s="106" t="s">
        <v>2841</v>
      </c>
      <c r="B320" s="107" t="s">
        <v>2843</v>
      </c>
      <c r="C320" s="108" t="str">
        <f>VLOOKUP(A320,'Main Sheet'!A:AV,48,False)</f>
        <v>No</v>
      </c>
      <c r="D320" s="109" t="str">
        <f>VLOOKUP(A320,'Main Sheet'!A:BB,7,0)</f>
        <v>First</v>
      </c>
      <c r="E320" s="109" t="str">
        <f>VLOOKUP(A320,'Main Sheet'!A:BB,12,0)</f>
        <v>Hlokoma HS</v>
      </c>
      <c r="F320" s="109" t="str">
        <f>VLOOKUP(A320,'Main Sheet'!A:BB,17,0)</f>
        <v>Chulumanco</v>
      </c>
      <c r="G320" s="110" t="str">
        <f>VLOOKUP(A320,'Main Sheet'!A:BB,14,0)</f>
        <v>Rural</v>
      </c>
      <c r="H320" s="111"/>
      <c r="I320" s="111"/>
      <c r="J320" s="111"/>
      <c r="K320" s="112"/>
      <c r="L320" s="112"/>
      <c r="M320" s="110"/>
      <c r="N320" s="110"/>
      <c r="O320" s="111"/>
      <c r="P320" s="111"/>
      <c r="Q320" s="111"/>
      <c r="R320" s="112"/>
      <c r="S320" s="112"/>
      <c r="T320" s="112"/>
      <c r="U320" s="110"/>
      <c r="V320" s="109"/>
      <c r="W320" s="109"/>
      <c r="X320" s="109"/>
      <c r="Y320" s="110"/>
      <c r="Z320" s="110"/>
      <c r="AA320" s="110"/>
      <c r="AB320" s="110"/>
      <c r="AC320" s="109"/>
      <c r="AD320" s="109"/>
      <c r="AE320" s="109"/>
      <c r="AF320" s="110"/>
      <c r="AG320" s="110"/>
      <c r="AH320" s="110"/>
      <c r="AI320" s="110"/>
      <c r="AJ320" s="110"/>
      <c r="AK320" s="110"/>
      <c r="AL320" s="110"/>
      <c r="AM320" s="110"/>
      <c r="AN320" s="110"/>
      <c r="AO320" s="110"/>
      <c r="AP320" s="110"/>
      <c r="AQ320" s="110"/>
      <c r="AR320" s="110"/>
      <c r="AS320" s="110"/>
      <c r="AT320" s="110"/>
      <c r="AU320" s="110"/>
      <c r="AV320" s="110"/>
      <c r="AW320" s="110"/>
      <c r="AX320" s="110"/>
      <c r="AY320" s="110"/>
      <c r="AZ320" s="110"/>
      <c r="BA320" s="110"/>
      <c r="BB320" s="110"/>
      <c r="BC320" s="110"/>
      <c r="BD320" s="110"/>
      <c r="BE320" s="110"/>
      <c r="BF320" s="114"/>
      <c r="BG320" s="114"/>
      <c r="BH320" s="114"/>
      <c r="BI320" s="114"/>
      <c r="BJ320" s="114"/>
      <c r="BK320" s="114"/>
      <c r="BL320" s="114"/>
      <c r="BM320" s="114"/>
      <c r="BN320" s="114"/>
      <c r="BO320" s="114"/>
    </row>
    <row r="321" ht="15.75" hidden="1" customHeight="1">
      <c r="A321" s="106" t="s">
        <v>2846</v>
      </c>
      <c r="B321" s="107" t="s">
        <v>2848</v>
      </c>
      <c r="C321" s="108" t="str">
        <f>VLOOKUP(A321,'Main Sheet'!A:AV,48,False)</f>
        <v>Yes</v>
      </c>
      <c r="D321" s="109" t="str">
        <f>VLOOKUP(A321,'Main Sheet'!A:BB,7,0)</f>
        <v>First</v>
      </c>
      <c r="E321" s="109" t="str">
        <f>VLOOKUP(A321,'Main Sheet'!A:BB,12,0)</f>
        <v>KwaMagxaki HS</v>
      </c>
      <c r="F321" s="109" t="str">
        <f>VLOOKUP(A321,'Main Sheet'!A:BB,17,0)</f>
        <v>Asemahle</v>
      </c>
      <c r="G321" s="110" t="str">
        <f>VLOOKUP(A321,'Main Sheet'!A:BB,14,0)</f>
        <v>NMB</v>
      </c>
      <c r="H321" s="111" t="s">
        <v>117</v>
      </c>
      <c r="I321" s="111" t="s">
        <v>117</v>
      </c>
      <c r="J321" s="112"/>
      <c r="K321" s="111">
        <v>2.33326502E8</v>
      </c>
      <c r="L321" s="111">
        <v>68987.0</v>
      </c>
      <c r="M321" s="109" t="s">
        <v>9540</v>
      </c>
      <c r="N321" s="110"/>
      <c r="O321" s="111" t="s">
        <v>121</v>
      </c>
      <c r="P321" s="111"/>
      <c r="Q321" s="111" t="s">
        <v>9070</v>
      </c>
      <c r="R321" s="112"/>
      <c r="S321" s="112"/>
      <c r="T321" s="112"/>
      <c r="U321" s="110"/>
      <c r="V321" s="109" t="s">
        <v>117</v>
      </c>
      <c r="W321" s="109" t="s">
        <v>117</v>
      </c>
      <c r="X321" s="110"/>
      <c r="Y321" s="109" t="s">
        <v>9541</v>
      </c>
      <c r="Z321" s="110"/>
      <c r="AA321" s="110"/>
      <c r="AB321" s="109" t="s">
        <v>9542</v>
      </c>
      <c r="AC321" s="109" t="s">
        <v>117</v>
      </c>
      <c r="AD321" s="109" t="s">
        <v>117</v>
      </c>
      <c r="AE321" s="110"/>
      <c r="AF321" s="109">
        <v>2.6045163E8</v>
      </c>
      <c r="AG321" s="109">
        <v>24693.0</v>
      </c>
      <c r="AH321" s="109" t="s">
        <v>9543</v>
      </c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/>
      <c r="AS321" s="110"/>
      <c r="AT321" s="110"/>
      <c r="AU321" s="110"/>
      <c r="AV321" s="110"/>
      <c r="AW321" s="110"/>
      <c r="AX321" s="110"/>
      <c r="AY321" s="110"/>
      <c r="AZ321" s="110"/>
      <c r="BA321" s="110"/>
      <c r="BB321" s="110"/>
      <c r="BC321" s="110"/>
      <c r="BD321" s="110"/>
      <c r="BE321" s="110"/>
      <c r="BF321" s="114"/>
      <c r="BG321" s="114"/>
      <c r="BH321" s="114"/>
      <c r="BI321" s="114"/>
      <c r="BJ321" s="114"/>
      <c r="BK321" s="114"/>
      <c r="BL321" s="114"/>
      <c r="BM321" s="114"/>
      <c r="BN321" s="114"/>
      <c r="BO321" s="114"/>
    </row>
    <row r="322" ht="15.75" hidden="1" customHeight="1">
      <c r="A322" s="106" t="s">
        <v>2852</v>
      </c>
      <c r="B322" s="107" t="s">
        <v>2855</v>
      </c>
      <c r="C322" s="108" t="str">
        <f>VLOOKUP(A322,'Main Sheet'!A:AV,48,False)</f>
        <v>Yes</v>
      </c>
      <c r="D322" s="109" t="str">
        <f>VLOOKUP(A322,'Main Sheet'!A:BB,7,0)</f>
        <v>First</v>
      </c>
      <c r="E322" s="109" t="str">
        <f>VLOOKUP(A322,'Main Sheet'!A:BB,12,0)</f>
        <v>Soqhayisa SS</v>
      </c>
      <c r="F322" s="109" t="str">
        <f>VLOOKUP(A322,'Main Sheet'!A:BB,17,0)</f>
        <v>Siphosihle</v>
      </c>
      <c r="G322" s="110" t="str">
        <f>VLOOKUP(A322,'Main Sheet'!A:BB,14,0)</f>
        <v>NMB</v>
      </c>
      <c r="H322" s="111" t="s">
        <v>9078</v>
      </c>
      <c r="I322" s="111" t="s">
        <v>9078</v>
      </c>
      <c r="J322" s="111"/>
      <c r="K322" s="111">
        <v>2.33143874E8</v>
      </c>
      <c r="L322" s="111">
        <v>57174.0</v>
      </c>
      <c r="M322" s="109" t="s">
        <v>9078</v>
      </c>
      <c r="N322" s="110"/>
      <c r="O322" s="111" t="s">
        <v>117</v>
      </c>
      <c r="P322" s="111" t="s">
        <v>117</v>
      </c>
      <c r="Q322" s="112"/>
      <c r="R322" s="111">
        <v>2.26043404E8</v>
      </c>
      <c r="S322" s="111">
        <v>63752.0</v>
      </c>
      <c r="T322" s="111" t="s">
        <v>180</v>
      </c>
      <c r="U322" s="110"/>
      <c r="V322" s="109" t="s">
        <v>9078</v>
      </c>
      <c r="W322" s="109" t="s">
        <v>9078</v>
      </c>
      <c r="X322" s="110"/>
      <c r="Y322" s="109" t="s">
        <v>9544</v>
      </c>
      <c r="Z322" s="110"/>
      <c r="AA322" s="110"/>
      <c r="AB322" s="109" t="s">
        <v>9078</v>
      </c>
      <c r="AC322" s="109" t="s">
        <v>117</v>
      </c>
      <c r="AD322" s="109" t="s">
        <v>117</v>
      </c>
      <c r="AE322" s="110"/>
      <c r="AF322" s="109">
        <v>2.60537586E8</v>
      </c>
      <c r="AG322" s="109">
        <v>42678.0</v>
      </c>
      <c r="AH322" s="109" t="s">
        <v>9084</v>
      </c>
      <c r="AI322" s="110"/>
      <c r="AJ322" s="110"/>
      <c r="AK322" s="110"/>
      <c r="AL322" s="110"/>
      <c r="AM322" s="110"/>
      <c r="AN322" s="110"/>
      <c r="AO322" s="110"/>
      <c r="AP322" s="110"/>
      <c r="AQ322" s="110"/>
      <c r="AR322" s="110"/>
      <c r="AS322" s="110"/>
      <c r="AT322" s="110"/>
      <c r="AU322" s="110"/>
      <c r="AV322" s="110"/>
      <c r="AW322" s="110"/>
      <c r="AX322" s="110"/>
      <c r="AY322" s="110"/>
      <c r="AZ322" s="110"/>
      <c r="BA322" s="110"/>
      <c r="BB322" s="110"/>
      <c r="BC322" s="110"/>
      <c r="BD322" s="110"/>
      <c r="BE322" s="110"/>
      <c r="BF322" s="114"/>
      <c r="BG322" s="114"/>
      <c r="BH322" s="114"/>
      <c r="BI322" s="114"/>
      <c r="BJ322" s="114"/>
      <c r="BK322" s="114"/>
      <c r="BL322" s="114"/>
      <c r="BM322" s="114"/>
      <c r="BN322" s="114"/>
      <c r="BO322" s="114"/>
    </row>
    <row r="323" ht="15.75" hidden="1" customHeight="1">
      <c r="A323" s="106" t="s">
        <v>2861</v>
      </c>
      <c r="B323" s="107" t="s">
        <v>2864</v>
      </c>
      <c r="C323" s="108" t="str">
        <f>VLOOKUP(A323,'Main Sheet'!A:AV,48,False)</f>
        <v>Yes</v>
      </c>
      <c r="D323" s="109" t="str">
        <f>VLOOKUP(A323,'Main Sheet'!A:BB,7,0)</f>
        <v>First</v>
      </c>
      <c r="E323" s="109" t="str">
        <f>VLOOKUP(A323,'Main Sheet'!A:BB,12,0)</f>
        <v>KwaMagxaki HS</v>
      </c>
      <c r="F323" s="109" t="str">
        <f>VLOOKUP(A323,'Main Sheet'!A:BB,17,0)</f>
        <v>Asemahle</v>
      </c>
      <c r="G323" s="110" t="str">
        <f>VLOOKUP(A323,'Main Sheet'!A:BB,14,0)</f>
        <v>NMB</v>
      </c>
      <c r="H323" s="111" t="s">
        <v>117</v>
      </c>
      <c r="I323" s="111" t="s">
        <v>117</v>
      </c>
      <c r="J323" s="112"/>
      <c r="K323" s="111">
        <v>2.33326871E8</v>
      </c>
      <c r="L323" s="111">
        <v>95308.0</v>
      </c>
      <c r="M323" s="109" t="s">
        <v>9545</v>
      </c>
      <c r="N323" s="110"/>
      <c r="O323" s="111" t="s">
        <v>117</v>
      </c>
      <c r="P323" s="111" t="s">
        <v>117</v>
      </c>
      <c r="Q323" s="112"/>
      <c r="R323" s="111">
        <v>2.26057699E8</v>
      </c>
      <c r="S323" s="111">
        <v>20251.0</v>
      </c>
      <c r="T323" s="111" t="s">
        <v>9546</v>
      </c>
      <c r="U323" s="110"/>
      <c r="V323" s="109" t="s">
        <v>121</v>
      </c>
      <c r="W323" s="109"/>
      <c r="X323" s="109" t="s">
        <v>9070</v>
      </c>
      <c r="Y323" s="110"/>
      <c r="Z323" s="110"/>
      <c r="AA323" s="110"/>
      <c r="AB323" s="110"/>
      <c r="AC323" s="109" t="s">
        <v>117</v>
      </c>
      <c r="AD323" s="109" t="s">
        <v>117</v>
      </c>
      <c r="AE323" s="110"/>
      <c r="AF323" s="109">
        <v>2.60453463E8</v>
      </c>
      <c r="AG323" s="109">
        <v>24693.0</v>
      </c>
      <c r="AH323" s="109" t="s">
        <v>9547</v>
      </c>
      <c r="AI323" s="110"/>
      <c r="AJ323" s="110"/>
      <c r="AK323" s="110"/>
      <c r="AL323" s="110"/>
      <c r="AM323" s="110"/>
      <c r="AN323" s="110"/>
      <c r="AO323" s="110"/>
      <c r="AP323" s="110"/>
      <c r="AQ323" s="110"/>
      <c r="AR323" s="110"/>
      <c r="AS323" s="110"/>
      <c r="AT323" s="110"/>
      <c r="AU323" s="110"/>
      <c r="AV323" s="110"/>
      <c r="AW323" s="110"/>
      <c r="AX323" s="110"/>
      <c r="AY323" s="110"/>
      <c r="AZ323" s="110"/>
      <c r="BA323" s="110"/>
      <c r="BB323" s="110"/>
      <c r="BC323" s="110"/>
      <c r="BD323" s="110"/>
      <c r="BE323" s="110"/>
      <c r="BF323" s="114"/>
      <c r="BG323" s="114"/>
      <c r="BH323" s="114"/>
      <c r="BI323" s="114"/>
      <c r="BJ323" s="114"/>
      <c r="BK323" s="114"/>
      <c r="BL323" s="114"/>
      <c r="BM323" s="114"/>
      <c r="BN323" s="114"/>
      <c r="BO323" s="114"/>
    </row>
    <row r="324" ht="15.75" hidden="1" customHeight="1">
      <c r="A324" s="106" t="s">
        <v>2871</v>
      </c>
      <c r="B324" s="107" t="s">
        <v>2874</v>
      </c>
      <c r="C324" s="108" t="str">
        <f>VLOOKUP(A324,'Main Sheet'!A:AV,48,False)</f>
        <v>Yes</v>
      </c>
      <c r="D324" s="109" t="str">
        <f>VLOOKUP(A324,'Main Sheet'!A:BB,7,0)</f>
        <v>First</v>
      </c>
      <c r="E324" s="109" t="str">
        <f>VLOOKUP(A324,'Main Sheet'!A:BB,12,0)</f>
        <v>Douglas Mpopa SS</v>
      </c>
      <c r="F324" s="109" t="str">
        <f>VLOOKUP(A324,'Main Sheet'!A:BB,17,0)</f>
        <v>Asemahle</v>
      </c>
      <c r="G324" s="110" t="str">
        <f>VLOOKUP(A324,'Main Sheet'!A:BB,14,0)</f>
        <v>NMB</v>
      </c>
      <c r="H324" s="111" t="s">
        <v>117</v>
      </c>
      <c r="I324" s="111" t="s">
        <v>117</v>
      </c>
      <c r="J324" s="112"/>
      <c r="K324" s="111">
        <v>2.33647937E8</v>
      </c>
      <c r="L324" s="111">
        <v>69194.0</v>
      </c>
      <c r="M324" s="109" t="s">
        <v>9548</v>
      </c>
      <c r="N324" s="110"/>
      <c r="O324" s="111" t="s">
        <v>117</v>
      </c>
      <c r="P324" s="111" t="s">
        <v>117</v>
      </c>
      <c r="Q324" s="112"/>
      <c r="R324" s="111">
        <v>2.26076946E8</v>
      </c>
      <c r="S324" s="111">
        <v>20251.0</v>
      </c>
      <c r="T324" s="111" t="s">
        <v>9549</v>
      </c>
      <c r="U324" s="110"/>
      <c r="V324" s="109" t="s">
        <v>117</v>
      </c>
      <c r="W324" s="109" t="s">
        <v>117</v>
      </c>
      <c r="X324" s="110"/>
      <c r="Y324" s="109" t="s">
        <v>9550</v>
      </c>
      <c r="Z324" s="110"/>
      <c r="AA324" s="109" t="s">
        <v>9551</v>
      </c>
      <c r="AB324" s="110"/>
      <c r="AC324" s="109" t="s">
        <v>117</v>
      </c>
      <c r="AD324" s="109" t="s">
        <v>117</v>
      </c>
      <c r="AE324" s="110"/>
      <c r="AF324" s="109">
        <v>2.60258113E8</v>
      </c>
      <c r="AG324" s="109">
        <v>24693.0</v>
      </c>
      <c r="AH324" s="109" t="s">
        <v>9552</v>
      </c>
      <c r="AI324" s="110"/>
      <c r="AJ324" s="110"/>
      <c r="AK324" s="110"/>
      <c r="AL324" s="110"/>
      <c r="AM324" s="110"/>
      <c r="AN324" s="110"/>
      <c r="AO324" s="110"/>
      <c r="AP324" s="110"/>
      <c r="AQ324" s="110"/>
      <c r="AR324" s="110"/>
      <c r="AS324" s="110"/>
      <c r="AT324" s="110"/>
      <c r="AU324" s="110"/>
      <c r="AV324" s="110"/>
      <c r="AW324" s="110"/>
      <c r="AX324" s="110"/>
      <c r="AY324" s="110"/>
      <c r="AZ324" s="110"/>
      <c r="BA324" s="110"/>
      <c r="BB324" s="110"/>
      <c r="BC324" s="110"/>
      <c r="BD324" s="110"/>
      <c r="BE324" s="110"/>
      <c r="BF324" s="114"/>
      <c r="BG324" s="114"/>
      <c r="BH324" s="114"/>
      <c r="BI324" s="114"/>
      <c r="BJ324" s="114"/>
      <c r="BK324" s="114"/>
      <c r="BL324" s="114"/>
      <c r="BM324" s="114"/>
      <c r="BN324" s="114"/>
      <c r="BO324" s="114"/>
    </row>
    <row r="325" ht="15.75" hidden="1" customHeight="1">
      <c r="A325" s="106" t="s">
        <v>2880</v>
      </c>
      <c r="B325" s="107" t="s">
        <v>2882</v>
      </c>
      <c r="C325" s="108" t="str">
        <f>VLOOKUP(A325,'Main Sheet'!A:AV,48,False)</f>
        <v>Yes</v>
      </c>
      <c r="D325" s="109" t="str">
        <f>VLOOKUP(A325,'Main Sheet'!A:BB,7,0)</f>
        <v>First</v>
      </c>
      <c r="E325" s="109" t="str">
        <f>VLOOKUP(A325,'Main Sheet'!A:BB,12,0)</f>
        <v>Walmer HS</v>
      </c>
      <c r="F325" s="109" t="str">
        <f>VLOOKUP(A325,'Main Sheet'!A:BB,17,0)</f>
        <v>Sive</v>
      </c>
      <c r="G325" s="110" t="str">
        <f>VLOOKUP(A325,'Main Sheet'!A:BB,14,0)</f>
        <v>NMB</v>
      </c>
      <c r="H325" s="111" t="s">
        <v>9078</v>
      </c>
      <c r="I325" s="111" t="s">
        <v>9078</v>
      </c>
      <c r="J325" s="112"/>
      <c r="K325" s="111">
        <v>2.33274898E8</v>
      </c>
      <c r="L325" s="111">
        <v>47291.0</v>
      </c>
      <c r="M325" s="110"/>
      <c r="N325" s="110"/>
      <c r="O325" s="111" t="s">
        <v>117</v>
      </c>
      <c r="P325" s="111" t="s">
        <v>117</v>
      </c>
      <c r="Q325" s="112"/>
      <c r="R325" s="111">
        <v>2.26067833E8</v>
      </c>
      <c r="S325" s="111">
        <v>48121.0</v>
      </c>
      <c r="T325" s="111" t="s">
        <v>421</v>
      </c>
      <c r="U325" s="110"/>
      <c r="V325" s="109" t="s">
        <v>9078</v>
      </c>
      <c r="W325" s="109" t="s">
        <v>9078</v>
      </c>
      <c r="X325" s="110"/>
      <c r="Y325" s="109" t="s">
        <v>9553</v>
      </c>
      <c r="Z325" s="110"/>
      <c r="AA325" s="110"/>
      <c r="AB325" s="110"/>
      <c r="AC325" s="109" t="s">
        <v>9078</v>
      </c>
      <c r="AD325" s="109" t="s">
        <v>9078</v>
      </c>
      <c r="AE325" s="110"/>
      <c r="AF325" s="109" t="s">
        <v>9078</v>
      </c>
      <c r="AG325" s="109" t="s">
        <v>9078</v>
      </c>
      <c r="AH325" s="109" t="s">
        <v>9079</v>
      </c>
      <c r="AI325" s="110"/>
      <c r="AJ325" s="110"/>
      <c r="AK325" s="110"/>
      <c r="AL325" s="110"/>
      <c r="AM325" s="110"/>
      <c r="AN325" s="110"/>
      <c r="AO325" s="110"/>
      <c r="AP325" s="110"/>
      <c r="AQ325" s="110"/>
      <c r="AR325" s="110"/>
      <c r="AS325" s="110"/>
      <c r="AT325" s="110"/>
      <c r="AU325" s="110"/>
      <c r="AV325" s="110"/>
      <c r="AW325" s="110"/>
      <c r="AX325" s="110"/>
      <c r="AY325" s="110"/>
      <c r="AZ325" s="110"/>
      <c r="BA325" s="110"/>
      <c r="BB325" s="110"/>
      <c r="BC325" s="110"/>
      <c r="BD325" s="110"/>
      <c r="BE325" s="110"/>
      <c r="BF325" s="114"/>
      <c r="BG325" s="114"/>
      <c r="BH325" s="114"/>
      <c r="BI325" s="114"/>
      <c r="BJ325" s="114"/>
      <c r="BK325" s="114"/>
      <c r="BL325" s="114"/>
      <c r="BM325" s="114"/>
      <c r="BN325" s="114"/>
      <c r="BO325" s="114"/>
    </row>
    <row r="326" ht="15.75" hidden="1" customHeight="1">
      <c r="A326" s="106" t="s">
        <v>2890</v>
      </c>
      <c r="B326" s="107" t="s">
        <v>2893</v>
      </c>
      <c r="C326" s="108" t="str">
        <f>VLOOKUP(A326,'Main Sheet'!A:AV,48,False)</f>
        <v>Yes</v>
      </c>
      <c r="D326" s="109" t="str">
        <f>VLOOKUP(A326,'Main Sheet'!A:BB,7,0)</f>
        <v>First</v>
      </c>
      <c r="E326" s="109" t="str">
        <f>VLOOKUP(A326,'Main Sheet'!A:BB,12,0)</f>
        <v>Motherwell HS</v>
      </c>
      <c r="F326" s="109" t="str">
        <f>VLOOKUP(A326,'Main Sheet'!A:BB,17,0)</f>
        <v>Sive</v>
      </c>
      <c r="G326" s="110" t="str">
        <f>VLOOKUP(A326,'Main Sheet'!A:BB,14,0)</f>
        <v>NMB</v>
      </c>
      <c r="H326" s="111" t="s">
        <v>117</v>
      </c>
      <c r="I326" s="111" t="s">
        <v>117</v>
      </c>
      <c r="J326" s="112"/>
      <c r="K326" s="111">
        <v>2.33383859E8</v>
      </c>
      <c r="L326" s="111">
        <v>14108.0</v>
      </c>
      <c r="M326" s="109" t="s">
        <v>9403</v>
      </c>
      <c r="N326" s="110"/>
      <c r="O326" s="111" t="s">
        <v>121</v>
      </c>
      <c r="P326" s="111" t="s">
        <v>121</v>
      </c>
      <c r="Q326" s="111" t="s">
        <v>9070</v>
      </c>
      <c r="R326" s="111" t="s">
        <v>9071</v>
      </c>
      <c r="S326" s="111" t="s">
        <v>9071</v>
      </c>
      <c r="T326" s="111" t="s">
        <v>9071</v>
      </c>
      <c r="U326" s="110"/>
      <c r="V326" s="109" t="s">
        <v>117</v>
      </c>
      <c r="W326" s="109" t="s">
        <v>117</v>
      </c>
      <c r="X326" s="110"/>
      <c r="Y326" s="109" t="s">
        <v>9554</v>
      </c>
      <c r="Z326" s="110"/>
      <c r="AA326" s="110"/>
      <c r="AB326" s="110"/>
      <c r="AC326" s="109" t="s">
        <v>117</v>
      </c>
      <c r="AD326" s="109" t="s">
        <v>117</v>
      </c>
      <c r="AE326" s="110"/>
      <c r="AF326" s="109">
        <v>2.60454109E8</v>
      </c>
      <c r="AG326" s="109">
        <v>36912.0</v>
      </c>
      <c r="AH326" s="109" t="s">
        <v>3077</v>
      </c>
      <c r="AI326" s="110"/>
      <c r="AJ326" s="109" t="s">
        <v>117</v>
      </c>
      <c r="AK326" s="109"/>
      <c r="AL326" s="110"/>
      <c r="AM326" s="109">
        <v>2.60265721E8</v>
      </c>
      <c r="AN326" s="109">
        <v>53251.0</v>
      </c>
      <c r="AO326" s="109" t="s">
        <v>9405</v>
      </c>
      <c r="AP326" s="110"/>
      <c r="AQ326" s="110"/>
      <c r="AR326" s="110"/>
      <c r="AS326" s="110"/>
      <c r="AT326" s="110"/>
      <c r="AU326" s="110"/>
      <c r="AV326" s="110"/>
      <c r="AW326" s="110"/>
      <c r="AX326" s="110"/>
      <c r="AY326" s="110"/>
      <c r="AZ326" s="110"/>
      <c r="BA326" s="110"/>
      <c r="BB326" s="110"/>
      <c r="BC326" s="110"/>
      <c r="BD326" s="110"/>
      <c r="BE326" s="110"/>
      <c r="BF326" s="114"/>
      <c r="BG326" s="114"/>
      <c r="BH326" s="114"/>
      <c r="BI326" s="114"/>
      <c r="BJ326" s="114"/>
      <c r="BK326" s="114"/>
      <c r="BL326" s="114"/>
      <c r="BM326" s="114"/>
      <c r="BN326" s="114"/>
      <c r="BO326" s="114"/>
    </row>
    <row r="327" ht="15.75" hidden="1" customHeight="1">
      <c r="A327" s="106" t="s">
        <v>2899</v>
      </c>
      <c r="B327" s="107" t="s">
        <v>2901</v>
      </c>
      <c r="C327" s="108" t="str">
        <f>VLOOKUP(A327,'Main Sheet'!A:AV,48,False)</f>
        <v>Yes</v>
      </c>
      <c r="D327" s="109" t="str">
        <f>VLOOKUP(A327,'Main Sheet'!A:BB,7,0)</f>
        <v>First</v>
      </c>
      <c r="E327" s="109" t="str">
        <f>VLOOKUP(A327,'Main Sheet'!A:BB,12,0)</f>
        <v>Vulumzi SS</v>
      </c>
      <c r="F327" s="109" t="str">
        <f>VLOOKUP(A327,'Main Sheet'!A:BB,17,0)</f>
        <v>Siphosihle</v>
      </c>
      <c r="G327" s="110" t="str">
        <f>VLOOKUP(A327,'Main Sheet'!A:BB,14,0)</f>
        <v>NMB</v>
      </c>
      <c r="H327" s="111" t="s">
        <v>117</v>
      </c>
      <c r="I327" s="111" t="s">
        <v>117</v>
      </c>
      <c r="J327" s="112"/>
      <c r="K327" s="111">
        <v>2.33367802E8</v>
      </c>
      <c r="L327" s="111">
        <v>18492.0</v>
      </c>
      <c r="M327" s="109" t="s">
        <v>180</v>
      </c>
      <c r="N327" s="110"/>
      <c r="O327" s="111" t="s">
        <v>117</v>
      </c>
      <c r="P327" s="111" t="s">
        <v>117</v>
      </c>
      <c r="Q327" s="112"/>
      <c r="R327" s="111">
        <v>2.26069321E8</v>
      </c>
      <c r="S327" s="111">
        <v>63752.0</v>
      </c>
      <c r="T327" s="111" t="s">
        <v>2986</v>
      </c>
      <c r="U327" s="110"/>
      <c r="V327" s="109" t="s">
        <v>117</v>
      </c>
      <c r="W327" s="109" t="s">
        <v>117</v>
      </c>
      <c r="X327" s="110"/>
      <c r="Y327" s="109" t="s">
        <v>9555</v>
      </c>
      <c r="Z327" s="110"/>
      <c r="AA327" s="110"/>
      <c r="AB327" s="109" t="s">
        <v>180</v>
      </c>
      <c r="AC327" s="109" t="s">
        <v>117</v>
      </c>
      <c r="AD327" s="109" t="s">
        <v>117</v>
      </c>
      <c r="AE327" s="110"/>
      <c r="AF327" s="109">
        <v>2.60363065E8</v>
      </c>
      <c r="AG327" s="109">
        <v>42678.0</v>
      </c>
      <c r="AH327" s="109" t="s">
        <v>9084</v>
      </c>
      <c r="AI327" s="110"/>
      <c r="AJ327" s="110"/>
      <c r="AK327" s="110"/>
      <c r="AL327" s="110"/>
      <c r="AM327" s="110"/>
      <c r="AN327" s="110"/>
      <c r="AO327" s="110"/>
      <c r="AP327" s="110"/>
      <c r="AQ327" s="110"/>
      <c r="AR327" s="110"/>
      <c r="AS327" s="110"/>
      <c r="AT327" s="110"/>
      <c r="AU327" s="110"/>
      <c r="AV327" s="110"/>
      <c r="AW327" s="110"/>
      <c r="AX327" s="110"/>
      <c r="AY327" s="110"/>
      <c r="AZ327" s="110"/>
      <c r="BA327" s="110"/>
      <c r="BB327" s="110"/>
      <c r="BC327" s="110"/>
      <c r="BD327" s="110"/>
      <c r="BE327" s="110"/>
      <c r="BF327" s="114"/>
      <c r="BG327" s="114"/>
      <c r="BH327" s="114"/>
      <c r="BI327" s="114"/>
      <c r="BJ327" s="114"/>
      <c r="BK327" s="114"/>
      <c r="BL327" s="114"/>
      <c r="BM327" s="114"/>
      <c r="BN327" s="114"/>
      <c r="BO327" s="114"/>
    </row>
    <row r="328" ht="15.75" hidden="1" customHeight="1">
      <c r="A328" s="106" t="s">
        <v>2906</v>
      </c>
      <c r="B328" s="107" t="s">
        <v>2908</v>
      </c>
      <c r="C328" s="108" t="str">
        <f>VLOOKUP(A328,'Main Sheet'!A:AV,48,False)</f>
        <v>No</v>
      </c>
      <c r="D328" s="109" t="str">
        <f>VLOOKUP(A328,'Main Sheet'!A:BB,7,0)</f>
        <v>First</v>
      </c>
      <c r="E328" s="109" t="str">
        <f>VLOOKUP(A328,'Main Sheet'!A:BB,12,0)</f>
        <v>Ndzondelelo HS</v>
      </c>
      <c r="F328" s="116" t="str">
        <f>VLOOKUP(A328,'Main Sheet'!A:BB,17,0)</f>
        <v>Chulumanco</v>
      </c>
      <c r="G328" s="110" t="str">
        <f>VLOOKUP(A328,'Main Sheet'!A:BB,14,0)</f>
        <v>NMB</v>
      </c>
      <c r="H328" s="111"/>
      <c r="I328" s="111"/>
      <c r="J328" s="111"/>
      <c r="K328" s="112"/>
      <c r="L328" s="112"/>
      <c r="M328" s="110"/>
      <c r="N328" s="110"/>
      <c r="O328" s="111"/>
      <c r="P328" s="111"/>
      <c r="Q328" s="111"/>
      <c r="R328" s="112"/>
      <c r="S328" s="112"/>
      <c r="T328" s="112"/>
      <c r="U328" s="110"/>
      <c r="V328" s="109"/>
      <c r="W328" s="109"/>
      <c r="X328" s="109"/>
      <c r="Y328" s="110"/>
      <c r="Z328" s="110"/>
      <c r="AA328" s="110"/>
      <c r="AB328" s="110"/>
      <c r="AC328" s="109"/>
      <c r="AD328" s="109"/>
      <c r="AE328" s="109"/>
      <c r="AF328" s="110"/>
      <c r="AG328" s="110"/>
      <c r="AH328" s="110"/>
      <c r="AI328" s="110"/>
      <c r="AJ328" s="109"/>
      <c r="AK328" s="109"/>
      <c r="AL328" s="109"/>
      <c r="AM328" s="110"/>
      <c r="AN328" s="110"/>
      <c r="AO328" s="110"/>
      <c r="AP328" s="110"/>
      <c r="AQ328" s="110"/>
      <c r="AR328" s="110"/>
      <c r="AS328" s="110"/>
      <c r="AT328" s="110"/>
      <c r="AU328" s="110"/>
      <c r="AV328" s="110"/>
      <c r="AW328" s="110"/>
      <c r="AX328" s="110"/>
      <c r="AY328" s="110"/>
      <c r="AZ328" s="110"/>
      <c r="BA328" s="110"/>
      <c r="BB328" s="110"/>
      <c r="BC328" s="110"/>
      <c r="BD328" s="110"/>
      <c r="BE328" s="110"/>
      <c r="BF328" s="114"/>
      <c r="BG328" s="114"/>
      <c r="BH328" s="114"/>
      <c r="BI328" s="114"/>
      <c r="BJ328" s="114"/>
      <c r="BK328" s="114"/>
      <c r="BL328" s="114"/>
      <c r="BM328" s="114"/>
      <c r="BN328" s="114"/>
      <c r="BO328" s="114"/>
    </row>
    <row r="329" ht="15.75" hidden="1" customHeight="1">
      <c r="A329" s="106" t="s">
        <v>2911</v>
      </c>
      <c r="B329" s="107" t="s">
        <v>2913</v>
      </c>
      <c r="C329" s="108" t="str">
        <f>VLOOKUP(A329,'Main Sheet'!A:AV,48,False)</f>
        <v>Yes</v>
      </c>
      <c r="D329" s="109" t="str">
        <f>VLOOKUP(A329,'Main Sheet'!A:BB,7,0)</f>
        <v>First</v>
      </c>
      <c r="E329" s="109" t="str">
        <f>VLOOKUP(A329,'Main Sheet'!A:BB,12,0)</f>
        <v>Soqhayisa SS</v>
      </c>
      <c r="F329" s="109" t="str">
        <f>VLOOKUP(A329,'Main Sheet'!A:BB,17,0)</f>
        <v>Siphosihle</v>
      </c>
      <c r="G329" s="110" t="str">
        <f>VLOOKUP(A329,'Main Sheet'!A:BB,14,0)</f>
        <v>NMB</v>
      </c>
      <c r="H329" s="111" t="s">
        <v>117</v>
      </c>
      <c r="I329" s="111" t="s">
        <v>117</v>
      </c>
      <c r="J329" s="112"/>
      <c r="K329" s="111">
        <v>2.33393455E8</v>
      </c>
      <c r="L329" s="111">
        <v>75857.0</v>
      </c>
      <c r="M329" s="109" t="s">
        <v>421</v>
      </c>
      <c r="N329" s="110"/>
      <c r="O329" s="111" t="s">
        <v>117</v>
      </c>
      <c r="P329" s="111" t="s">
        <v>117</v>
      </c>
      <c r="Q329" s="112"/>
      <c r="R329" s="111">
        <v>2.26055785E8</v>
      </c>
      <c r="S329" s="111">
        <v>63752.0</v>
      </c>
      <c r="T329" s="111" t="s">
        <v>180</v>
      </c>
      <c r="U329" s="110"/>
      <c r="V329" s="109" t="s">
        <v>117</v>
      </c>
      <c r="W329" s="109" t="s">
        <v>117</v>
      </c>
      <c r="X329" s="110"/>
      <c r="Y329" s="109" t="s">
        <v>9556</v>
      </c>
      <c r="Z329" s="110"/>
      <c r="AA329" s="110"/>
      <c r="AB329" s="109" t="s">
        <v>9125</v>
      </c>
      <c r="AC329" s="109" t="s">
        <v>117</v>
      </c>
      <c r="AD329" s="109" t="s">
        <v>117</v>
      </c>
      <c r="AE329" s="110"/>
      <c r="AF329" s="109">
        <v>2.60450529E8</v>
      </c>
      <c r="AG329" s="109">
        <v>42678.0</v>
      </c>
      <c r="AH329" s="109" t="s">
        <v>421</v>
      </c>
      <c r="AI329" s="110"/>
      <c r="AJ329" s="110"/>
      <c r="AK329" s="110"/>
      <c r="AL329" s="110"/>
      <c r="AM329" s="110"/>
      <c r="AN329" s="110"/>
      <c r="AO329" s="110"/>
      <c r="AP329" s="110"/>
      <c r="AQ329" s="110"/>
      <c r="AR329" s="110"/>
      <c r="AS329" s="110"/>
      <c r="AT329" s="110"/>
      <c r="AU329" s="110"/>
      <c r="AV329" s="110"/>
      <c r="AW329" s="110"/>
      <c r="AX329" s="110"/>
      <c r="AY329" s="110"/>
      <c r="AZ329" s="110"/>
      <c r="BA329" s="110"/>
      <c r="BB329" s="110"/>
      <c r="BC329" s="110"/>
      <c r="BD329" s="110"/>
      <c r="BE329" s="110"/>
      <c r="BF329" s="114"/>
      <c r="BG329" s="114"/>
      <c r="BH329" s="114"/>
      <c r="BI329" s="114"/>
      <c r="BJ329" s="114"/>
      <c r="BK329" s="114"/>
      <c r="BL329" s="114"/>
      <c r="BM329" s="114"/>
      <c r="BN329" s="114"/>
      <c r="BO329" s="114"/>
    </row>
    <row r="330" ht="15.75" hidden="1" customHeight="1">
      <c r="A330" s="106" t="s">
        <v>371</v>
      </c>
      <c r="B330" s="107" t="s">
        <v>374</v>
      </c>
      <c r="C330" s="108" t="str">
        <f>VLOOKUP(A330,'Main Sheet'!A:AV,48,False)</f>
        <v>Yes</v>
      </c>
      <c r="D330" s="109" t="str">
        <f>VLOOKUP(A330,'Main Sheet'!A:BB,7,0)</f>
        <v>First</v>
      </c>
      <c r="E330" s="109" t="str">
        <f>VLOOKUP(A330,'Main Sheet'!A:BB,12,0)</f>
        <v>Vulamazibuko HS</v>
      </c>
      <c r="F330" s="109" t="str">
        <f>VLOOKUP(A330,'Main Sheet'!A:BB,17,0)</f>
        <v>Asemahle</v>
      </c>
      <c r="G330" s="110" t="str">
        <f>VLOOKUP(A330,'Main Sheet'!A:BB,14,0)</f>
        <v>Rural</v>
      </c>
      <c r="H330" s="111" t="s">
        <v>9078</v>
      </c>
      <c r="I330" s="111" t="s">
        <v>9078</v>
      </c>
      <c r="J330" s="112"/>
      <c r="K330" s="112"/>
      <c r="L330" s="112"/>
      <c r="M330" s="110"/>
      <c r="N330" s="110"/>
      <c r="O330" s="111" t="s">
        <v>117</v>
      </c>
      <c r="P330" s="111" t="s">
        <v>117</v>
      </c>
      <c r="Q330" s="112"/>
      <c r="R330" s="111">
        <v>2.26076369E8</v>
      </c>
      <c r="S330" s="111">
        <v>36912.0</v>
      </c>
      <c r="T330" s="112"/>
      <c r="U330" s="110"/>
      <c r="V330" s="109" t="s">
        <v>117</v>
      </c>
      <c r="W330" s="109" t="s">
        <v>117</v>
      </c>
      <c r="X330" s="110"/>
      <c r="Y330" s="109" t="s">
        <v>9557</v>
      </c>
      <c r="Z330" s="110"/>
      <c r="AA330" s="109"/>
      <c r="AB330" s="109" t="s">
        <v>9558</v>
      </c>
      <c r="AC330" s="109" t="s">
        <v>117</v>
      </c>
      <c r="AD330" s="109" t="s">
        <v>117</v>
      </c>
      <c r="AE330" s="110"/>
      <c r="AF330" s="109">
        <v>2.60637734E8</v>
      </c>
      <c r="AG330" s="109">
        <v>24693.0</v>
      </c>
      <c r="AH330" s="109" t="s">
        <v>9559</v>
      </c>
      <c r="AI330" s="110"/>
      <c r="AJ330" s="110"/>
      <c r="AK330" s="110"/>
      <c r="AL330" s="110"/>
      <c r="AM330" s="110"/>
      <c r="AN330" s="110"/>
      <c r="AO330" s="110"/>
      <c r="AP330" s="110"/>
      <c r="AQ330" s="110"/>
      <c r="AR330" s="110"/>
      <c r="AS330" s="110"/>
      <c r="AT330" s="110"/>
      <c r="AU330" s="110"/>
      <c r="AV330" s="110"/>
      <c r="AW330" s="110"/>
      <c r="AX330" s="110"/>
      <c r="AY330" s="110"/>
      <c r="AZ330" s="110"/>
      <c r="BA330" s="110"/>
      <c r="BB330" s="110"/>
      <c r="BC330" s="110"/>
      <c r="BD330" s="110"/>
      <c r="BE330" s="110"/>
      <c r="BF330" s="114"/>
      <c r="BG330" s="114"/>
      <c r="BH330" s="114"/>
      <c r="BI330" s="114"/>
      <c r="BJ330" s="114"/>
      <c r="BK330" s="114"/>
      <c r="BL330" s="114"/>
      <c r="BM330" s="114"/>
      <c r="BN330" s="114"/>
      <c r="BO330" s="114"/>
    </row>
    <row r="331" ht="15.75" hidden="1" customHeight="1">
      <c r="A331" s="115" t="s">
        <v>2926</v>
      </c>
      <c r="B331" s="107" t="s">
        <v>2928</v>
      </c>
      <c r="C331" s="108" t="str">
        <f>VLOOKUP(A331,'Main Sheet'!A:AV,48,False)</f>
        <v>Yes</v>
      </c>
      <c r="D331" s="116" t="str">
        <f>VLOOKUP(A331,'Main Sheet'!A:BB,7,0)</f>
        <v>First</v>
      </c>
      <c r="E331" s="116" t="str">
        <f>VLOOKUP(A331,'Main Sheet'!A:BB,12,0)</f>
        <v>Ndzondelelo HS</v>
      </c>
      <c r="F331" s="116" t="str">
        <f>VLOOKUP(A331,'Main Sheet'!A:BB,17,0)</f>
        <v>Chulumanco</v>
      </c>
      <c r="G331" s="117" t="str">
        <f>VLOOKUP(A331,'Main Sheet'!A:BB,14,0)</f>
        <v>NMB</v>
      </c>
      <c r="H331" s="107" t="s">
        <v>117</v>
      </c>
      <c r="I331" s="107" t="s">
        <v>117</v>
      </c>
      <c r="J331" s="128"/>
      <c r="K331" s="107">
        <v>2.33172262E8</v>
      </c>
      <c r="L331" s="107">
        <v>45968.0</v>
      </c>
      <c r="M331" s="117"/>
      <c r="N331" s="117"/>
      <c r="O331" s="107" t="s">
        <v>117</v>
      </c>
      <c r="P331" s="107" t="s">
        <v>117</v>
      </c>
      <c r="Q331" s="128"/>
      <c r="R331" s="107">
        <v>2.26069022E8</v>
      </c>
      <c r="S331" s="107">
        <v>36912.0</v>
      </c>
      <c r="T331" s="128"/>
      <c r="U331" s="117"/>
      <c r="V331" s="116" t="s">
        <v>9078</v>
      </c>
      <c r="W331" s="116" t="s">
        <v>9078</v>
      </c>
      <c r="X331" s="117"/>
      <c r="Y331" s="116" t="s">
        <v>9560</v>
      </c>
      <c r="Z331" s="117"/>
      <c r="AA331" s="117"/>
      <c r="AB331" s="116" t="s">
        <v>9078</v>
      </c>
      <c r="AC331" s="116" t="s">
        <v>117</v>
      </c>
      <c r="AD331" s="116" t="s">
        <v>117</v>
      </c>
      <c r="AE331" s="117"/>
      <c r="AF331" s="116">
        <v>2.60467669E8</v>
      </c>
      <c r="AG331" s="116">
        <v>23235.0</v>
      </c>
      <c r="AH331" s="159" t="s">
        <v>9242</v>
      </c>
      <c r="AI331" s="117"/>
      <c r="AJ331" s="117"/>
      <c r="AK331" s="117"/>
      <c r="AL331" s="117"/>
      <c r="AM331" s="117"/>
      <c r="AN331" s="117"/>
      <c r="AO331" s="117"/>
      <c r="AP331" s="117"/>
      <c r="AQ331" s="117"/>
      <c r="AR331" s="117"/>
      <c r="AS331" s="117"/>
      <c r="AT331" s="117"/>
      <c r="AU331" s="117"/>
      <c r="AV331" s="117"/>
      <c r="AW331" s="117"/>
      <c r="AX331" s="117"/>
      <c r="AY331" s="117"/>
      <c r="AZ331" s="117"/>
      <c r="BA331" s="117"/>
      <c r="BB331" s="117"/>
      <c r="BC331" s="117"/>
      <c r="BD331" s="117"/>
      <c r="BE331" s="117"/>
      <c r="BF331" s="118"/>
      <c r="BG331" s="118"/>
      <c r="BH331" s="118"/>
      <c r="BI331" s="118"/>
      <c r="BJ331" s="118"/>
      <c r="BK331" s="118"/>
      <c r="BL331" s="118"/>
      <c r="BM331" s="118"/>
      <c r="BN331" s="118"/>
      <c r="BO331" s="118"/>
    </row>
    <row r="332" ht="15.75" hidden="1" customHeight="1">
      <c r="A332" s="106" t="s">
        <v>2930</v>
      </c>
      <c r="B332" s="107" t="s">
        <v>2932</v>
      </c>
      <c r="C332" s="108" t="str">
        <f>VLOOKUP(A332,'Main Sheet'!A:AV,48,False)</f>
        <v>Yes</v>
      </c>
      <c r="D332" s="109" t="str">
        <f>VLOOKUP(A332,'Main Sheet'!A:BB,7,0)</f>
        <v>First</v>
      </c>
      <c r="E332" s="109" t="str">
        <f>VLOOKUP(A332,'Main Sheet'!A:BB,12,0)</f>
        <v>Walmer HS</v>
      </c>
      <c r="F332" s="109" t="str">
        <f>VLOOKUP(A332,'Main Sheet'!A:BB,17,0)</f>
        <v>Sive</v>
      </c>
      <c r="G332" s="110" t="str">
        <f>VLOOKUP(A332,'Main Sheet'!A:BB,14,0)</f>
        <v>NMB</v>
      </c>
      <c r="H332" s="111" t="s">
        <v>9078</v>
      </c>
      <c r="I332" s="111" t="s">
        <v>9078</v>
      </c>
      <c r="J332" s="112"/>
      <c r="K332" s="111">
        <v>2.33022676E8</v>
      </c>
      <c r="L332" s="111">
        <v>30216.0</v>
      </c>
      <c r="M332" s="109" t="s">
        <v>9079</v>
      </c>
      <c r="N332" s="110"/>
      <c r="O332" s="111" t="s">
        <v>121</v>
      </c>
      <c r="P332" s="111" t="s">
        <v>121</v>
      </c>
      <c r="Q332" s="111" t="s">
        <v>9070</v>
      </c>
      <c r="R332" s="111" t="s">
        <v>9071</v>
      </c>
      <c r="S332" s="111" t="s">
        <v>9071</v>
      </c>
      <c r="T332" s="111" t="s">
        <v>9071</v>
      </c>
      <c r="U332" s="110"/>
      <c r="V332" s="109" t="s">
        <v>121</v>
      </c>
      <c r="W332" s="109" t="s">
        <v>121</v>
      </c>
      <c r="X332" s="109" t="s">
        <v>9070</v>
      </c>
      <c r="Y332" s="109" t="s">
        <v>9071</v>
      </c>
      <c r="Z332" s="110"/>
      <c r="AA332" s="110"/>
      <c r="AB332" s="110"/>
      <c r="AC332" s="109" t="s">
        <v>9078</v>
      </c>
      <c r="AD332" s="109" t="s">
        <v>9078</v>
      </c>
      <c r="AE332" s="110"/>
      <c r="AF332" s="109" t="s">
        <v>9078</v>
      </c>
      <c r="AG332" s="109" t="s">
        <v>9078</v>
      </c>
      <c r="AH332" s="109" t="s">
        <v>9079</v>
      </c>
      <c r="AI332" s="110"/>
      <c r="AJ332" s="109" t="s">
        <v>117</v>
      </c>
      <c r="AK332" s="109"/>
      <c r="AL332" s="110"/>
      <c r="AM332" s="109">
        <v>2.60223425E8</v>
      </c>
      <c r="AN332" s="109">
        <v>68957.0</v>
      </c>
      <c r="AO332" s="109" t="s">
        <v>406</v>
      </c>
      <c r="AP332" s="110"/>
      <c r="AQ332" s="110"/>
      <c r="AR332" s="110"/>
      <c r="AS332" s="110"/>
      <c r="AT332" s="110"/>
      <c r="AU332" s="110"/>
      <c r="AV332" s="110"/>
      <c r="AW332" s="110"/>
      <c r="AX332" s="110"/>
      <c r="AY332" s="110"/>
      <c r="AZ332" s="110"/>
      <c r="BA332" s="110"/>
      <c r="BB332" s="110"/>
      <c r="BC332" s="110"/>
      <c r="BD332" s="110"/>
      <c r="BE332" s="110"/>
      <c r="BF332" s="114"/>
      <c r="BG332" s="114"/>
      <c r="BH332" s="114"/>
      <c r="BI332" s="114"/>
      <c r="BJ332" s="114"/>
      <c r="BK332" s="114"/>
      <c r="BL332" s="114"/>
      <c r="BM332" s="114"/>
      <c r="BN332" s="114"/>
      <c r="BO332" s="114"/>
    </row>
    <row r="333" ht="15.75" hidden="1" customHeight="1">
      <c r="A333" s="106" t="s">
        <v>2940</v>
      </c>
      <c r="B333" s="107" t="s">
        <v>2943</v>
      </c>
      <c r="C333" s="108" t="str">
        <f>VLOOKUP(A333,'Main Sheet'!A:AV,48,False)</f>
        <v>Yes</v>
      </c>
      <c r="D333" s="109" t="str">
        <f>VLOOKUP(A333,'Main Sheet'!A:BB,7,0)</f>
        <v>First</v>
      </c>
      <c r="E333" s="109" t="str">
        <f>VLOOKUP(A333,'Main Sheet'!A:BB,12,0)</f>
        <v>Motherwell HS</v>
      </c>
      <c r="F333" s="109" t="str">
        <f>VLOOKUP(A333,'Main Sheet'!A:BB,17,0)</f>
        <v>Sive</v>
      </c>
      <c r="G333" s="110" t="str">
        <f>VLOOKUP(A333,'Main Sheet'!A:BB,14,0)</f>
        <v>NMB</v>
      </c>
      <c r="H333" s="111" t="s">
        <v>117</v>
      </c>
      <c r="I333" s="111" t="s">
        <v>117</v>
      </c>
      <c r="J333" s="112"/>
      <c r="K333" s="111">
        <v>2.33385029E8</v>
      </c>
      <c r="L333" s="111">
        <v>12686.0</v>
      </c>
      <c r="M333" s="109" t="s">
        <v>139</v>
      </c>
      <c r="N333" s="110"/>
      <c r="O333" s="111" t="s">
        <v>121</v>
      </c>
      <c r="P333" s="111" t="s">
        <v>121</v>
      </c>
      <c r="Q333" s="111" t="s">
        <v>9070</v>
      </c>
      <c r="R333" s="111" t="s">
        <v>9071</v>
      </c>
      <c r="S333" s="111" t="s">
        <v>9071</v>
      </c>
      <c r="T333" s="111" t="s">
        <v>9071</v>
      </c>
      <c r="U333" s="110"/>
      <c r="V333" s="109" t="s">
        <v>117</v>
      </c>
      <c r="W333" s="109" t="s">
        <v>117</v>
      </c>
      <c r="X333" s="110"/>
      <c r="Y333" s="109" t="s">
        <v>9561</v>
      </c>
      <c r="Z333" s="110"/>
      <c r="AA333" s="110"/>
      <c r="AB333" s="110"/>
      <c r="AC333" s="109" t="s">
        <v>117</v>
      </c>
      <c r="AD333" s="109" t="s">
        <v>117</v>
      </c>
      <c r="AE333" s="110"/>
      <c r="AF333" s="109">
        <v>2.60451614E8</v>
      </c>
      <c r="AG333" s="109">
        <v>36912.0</v>
      </c>
      <c r="AH333" s="109" t="s">
        <v>237</v>
      </c>
      <c r="AI333" s="110"/>
      <c r="AJ333" s="109" t="s">
        <v>117</v>
      </c>
      <c r="AK333" s="109"/>
      <c r="AL333" s="110"/>
      <c r="AM333" s="109">
        <v>2.60264849E8</v>
      </c>
      <c r="AN333" s="109">
        <v>21861.0</v>
      </c>
      <c r="AO333" s="109" t="s">
        <v>237</v>
      </c>
      <c r="AP333" s="110"/>
      <c r="AQ333" s="110"/>
      <c r="AR333" s="110"/>
      <c r="AS333" s="110"/>
      <c r="AT333" s="110"/>
      <c r="AU333" s="110"/>
      <c r="AV333" s="110"/>
      <c r="AW333" s="110"/>
      <c r="AX333" s="110"/>
      <c r="AY333" s="110"/>
      <c r="AZ333" s="110"/>
      <c r="BA333" s="110"/>
      <c r="BB333" s="110"/>
      <c r="BC333" s="110"/>
      <c r="BD333" s="110"/>
      <c r="BE333" s="110"/>
      <c r="BF333" s="114"/>
      <c r="BG333" s="114"/>
      <c r="BH333" s="114"/>
      <c r="BI333" s="114"/>
      <c r="BJ333" s="114"/>
      <c r="BK333" s="114"/>
      <c r="BL333" s="114"/>
      <c r="BM333" s="114"/>
      <c r="BN333" s="114"/>
      <c r="BO333" s="114"/>
    </row>
    <row r="334" ht="15.75" hidden="1" customHeight="1">
      <c r="A334" s="106" t="s">
        <v>2950</v>
      </c>
      <c r="B334" s="107" t="s">
        <v>2953</v>
      </c>
      <c r="C334" s="108" t="str">
        <f>VLOOKUP(A334,'Main Sheet'!A:AV,48,False)</f>
        <v>Yes</v>
      </c>
      <c r="D334" s="109" t="str">
        <f>VLOOKUP(A334,'Main Sheet'!A:BB,7,0)</f>
        <v>First</v>
      </c>
      <c r="E334" s="109" t="str">
        <f>VLOOKUP(A334,'Main Sheet'!A:BB,12,0)</f>
        <v>Walmer HS</v>
      </c>
      <c r="F334" s="109" t="str">
        <f>VLOOKUP(A334,'Main Sheet'!A:BB,17,0)</f>
        <v>Sive</v>
      </c>
      <c r="G334" s="110" t="str">
        <f>VLOOKUP(A334,'Main Sheet'!A:BB,14,0)</f>
        <v>NMB</v>
      </c>
      <c r="H334" s="111" t="s">
        <v>9078</v>
      </c>
      <c r="I334" s="111" t="s">
        <v>9078</v>
      </c>
      <c r="J334" s="112"/>
      <c r="K334" s="111">
        <v>2.33264094E8</v>
      </c>
      <c r="L334" s="111">
        <v>10612.0</v>
      </c>
      <c r="M334" s="109" t="s">
        <v>9079</v>
      </c>
      <c r="N334" s="110"/>
      <c r="O334" s="111" t="s">
        <v>117</v>
      </c>
      <c r="P334" s="111" t="s">
        <v>117</v>
      </c>
      <c r="Q334" s="112"/>
      <c r="R334" s="111">
        <v>2.26067674E8</v>
      </c>
      <c r="S334" s="111">
        <v>48121.0</v>
      </c>
      <c r="T334" s="111" t="s">
        <v>180</v>
      </c>
      <c r="U334" s="110"/>
      <c r="V334" s="109" t="s">
        <v>9078</v>
      </c>
      <c r="W334" s="109" t="s">
        <v>9078</v>
      </c>
      <c r="X334" s="110"/>
      <c r="Y334" s="109" t="s">
        <v>9562</v>
      </c>
      <c r="Z334" s="110"/>
      <c r="AA334" s="110"/>
      <c r="AB334" s="110"/>
      <c r="AC334" s="109" t="s">
        <v>117</v>
      </c>
      <c r="AD334" s="109" t="s">
        <v>117</v>
      </c>
      <c r="AE334" s="110"/>
      <c r="AF334" s="109">
        <v>2.6053764E8</v>
      </c>
      <c r="AG334" s="109">
        <v>36912.0</v>
      </c>
      <c r="AH334" s="109" t="s">
        <v>3077</v>
      </c>
      <c r="AI334" s="110"/>
      <c r="AJ334" s="110"/>
      <c r="AK334" s="110"/>
      <c r="AL334" s="110"/>
      <c r="AM334" s="110"/>
      <c r="AN334" s="110"/>
      <c r="AO334" s="110"/>
      <c r="AP334" s="110"/>
      <c r="AQ334" s="110"/>
      <c r="AR334" s="110"/>
      <c r="AS334" s="110"/>
      <c r="AT334" s="110"/>
      <c r="AU334" s="110"/>
      <c r="AV334" s="110"/>
      <c r="AW334" s="110"/>
      <c r="AX334" s="110"/>
      <c r="AY334" s="110"/>
      <c r="AZ334" s="110"/>
      <c r="BA334" s="110"/>
      <c r="BB334" s="110"/>
      <c r="BC334" s="110"/>
      <c r="BD334" s="110"/>
      <c r="BE334" s="110"/>
      <c r="BF334" s="114"/>
      <c r="BG334" s="114"/>
      <c r="BH334" s="114"/>
      <c r="BI334" s="114"/>
      <c r="BJ334" s="114"/>
      <c r="BK334" s="114"/>
      <c r="BL334" s="114"/>
      <c r="BM334" s="114"/>
      <c r="BN334" s="114"/>
      <c r="BO334" s="114"/>
    </row>
    <row r="335" ht="15.75" hidden="1" customHeight="1">
      <c r="A335" s="106" t="s">
        <v>1160</v>
      </c>
      <c r="B335" s="107" t="s">
        <v>1163</v>
      </c>
      <c r="C335" s="108" t="str">
        <f>VLOOKUP(A335,'Main Sheet'!A:AV,48,False)</f>
        <v>Yes</v>
      </c>
      <c r="D335" s="109" t="str">
        <f>VLOOKUP(A335,'Main Sheet'!A:BB,7,0)</f>
        <v>First</v>
      </c>
      <c r="E335" s="109" t="str">
        <f>VLOOKUP(A335,'Main Sheet'!A:BB,12,0)</f>
        <v>Vulamazibuko HS</v>
      </c>
      <c r="F335" s="109" t="str">
        <f>VLOOKUP(A335,'Main Sheet'!A:BB,17,0)</f>
        <v>Asemahle</v>
      </c>
      <c r="G335" s="110" t="str">
        <f>VLOOKUP(A335,'Main Sheet'!A:BB,14,0)</f>
        <v>Rural</v>
      </c>
      <c r="H335" s="111" t="s">
        <v>117</v>
      </c>
      <c r="I335" s="111" t="s">
        <v>117</v>
      </c>
      <c r="J335" s="112"/>
      <c r="K335" s="111">
        <v>2.33523669E8</v>
      </c>
      <c r="L335" s="111">
        <v>90819.0</v>
      </c>
      <c r="M335" s="109" t="s">
        <v>4424</v>
      </c>
      <c r="N335" s="110"/>
      <c r="O335" s="111" t="s">
        <v>117</v>
      </c>
      <c r="P335" s="111" t="s">
        <v>117</v>
      </c>
      <c r="Q335" s="112"/>
      <c r="R335" s="111">
        <v>2.26089118E8</v>
      </c>
      <c r="S335" s="111">
        <v>36912.0</v>
      </c>
      <c r="T335" s="112"/>
      <c r="U335" s="110"/>
      <c r="V335" s="109" t="s">
        <v>121</v>
      </c>
      <c r="W335" s="109"/>
      <c r="X335" s="109" t="s">
        <v>9070</v>
      </c>
      <c r="Y335" s="110"/>
      <c r="Z335" s="110"/>
      <c r="AA335" s="110"/>
      <c r="AB335" s="110"/>
      <c r="AC335" s="109" t="s">
        <v>117</v>
      </c>
      <c r="AD335" s="109" t="s">
        <v>117</v>
      </c>
      <c r="AE335" s="110"/>
      <c r="AF335" s="109">
        <v>2.60640786E8</v>
      </c>
      <c r="AG335" s="109">
        <v>24693.0</v>
      </c>
      <c r="AH335" s="109" t="s">
        <v>9563</v>
      </c>
      <c r="AI335" s="110"/>
      <c r="AJ335" s="110"/>
      <c r="AK335" s="110"/>
      <c r="AL335" s="110"/>
      <c r="AM335" s="110"/>
      <c r="AN335" s="110"/>
      <c r="AO335" s="110"/>
      <c r="AP335" s="110"/>
      <c r="AQ335" s="110"/>
      <c r="AR335" s="110"/>
      <c r="AS335" s="110"/>
      <c r="AT335" s="110"/>
      <c r="AU335" s="110"/>
      <c r="AV335" s="110"/>
      <c r="AW335" s="110"/>
      <c r="AX335" s="110"/>
      <c r="AY335" s="110"/>
      <c r="AZ335" s="110"/>
      <c r="BA335" s="110"/>
      <c r="BB335" s="110"/>
      <c r="BC335" s="110"/>
      <c r="BD335" s="110"/>
      <c r="BE335" s="110"/>
      <c r="BF335" s="114"/>
      <c r="BG335" s="114"/>
      <c r="BH335" s="114"/>
      <c r="BI335" s="114"/>
      <c r="BJ335" s="114"/>
      <c r="BK335" s="114"/>
      <c r="BL335" s="114"/>
      <c r="BM335" s="114"/>
      <c r="BN335" s="114"/>
      <c r="BO335" s="114"/>
    </row>
    <row r="336" ht="15.75" hidden="1" customHeight="1">
      <c r="A336" s="106" t="s">
        <v>2965</v>
      </c>
      <c r="B336" s="107" t="s">
        <v>2968</v>
      </c>
      <c r="C336" s="108" t="str">
        <f>VLOOKUP(A336,'Main Sheet'!A:AV,48,False)</f>
        <v>Yes</v>
      </c>
      <c r="D336" s="109" t="str">
        <f>VLOOKUP(A336,'Main Sheet'!A:BB,7,0)</f>
        <v>First</v>
      </c>
      <c r="E336" s="109" t="str">
        <f>VLOOKUP(A336,'Main Sheet'!A:BB,12,0)</f>
        <v>Sakhisizwe SS</v>
      </c>
      <c r="F336" s="116" t="str">
        <f>VLOOKUP(A336,'Main Sheet'!A:BB,17,0)</f>
        <v>Chulumanco</v>
      </c>
      <c r="G336" s="110" t="str">
        <f>VLOOKUP(A336,'Main Sheet'!A:BB,14,0)</f>
        <v>NMB</v>
      </c>
      <c r="H336" s="111" t="s">
        <v>9078</v>
      </c>
      <c r="I336" s="111" t="s">
        <v>9078</v>
      </c>
      <c r="J336" s="112"/>
      <c r="K336" s="111" t="s">
        <v>9078</v>
      </c>
      <c r="L336" s="111" t="s">
        <v>9078</v>
      </c>
      <c r="M336" s="109" t="s">
        <v>9079</v>
      </c>
      <c r="N336" s="110"/>
      <c r="O336" s="111" t="s">
        <v>117</v>
      </c>
      <c r="P336" s="111" t="s">
        <v>117</v>
      </c>
      <c r="Q336" s="112"/>
      <c r="R336" s="111">
        <v>2.26042596E8</v>
      </c>
      <c r="S336" s="111">
        <v>48121.0</v>
      </c>
      <c r="T336" s="111" t="s">
        <v>237</v>
      </c>
      <c r="U336" s="110"/>
      <c r="V336" s="109" t="s">
        <v>117</v>
      </c>
      <c r="W336" s="109" t="s">
        <v>117</v>
      </c>
      <c r="X336" s="110"/>
      <c r="Y336" s="109" t="s">
        <v>9564</v>
      </c>
      <c r="Z336" s="110"/>
      <c r="AA336" s="110"/>
      <c r="AB336" s="110"/>
      <c r="AC336" s="109" t="s">
        <v>117</v>
      </c>
      <c r="AD336" s="109" t="s">
        <v>117</v>
      </c>
      <c r="AE336" s="110"/>
      <c r="AF336" s="109">
        <v>2.60258326E8</v>
      </c>
      <c r="AG336" s="109">
        <v>36912.0</v>
      </c>
      <c r="AH336" s="110"/>
      <c r="AI336" s="110"/>
      <c r="AJ336" s="110"/>
      <c r="AK336" s="110"/>
      <c r="AL336" s="110"/>
      <c r="AM336" s="110"/>
      <c r="AN336" s="110"/>
      <c r="AO336" s="110"/>
      <c r="AP336" s="110"/>
      <c r="AQ336" s="110"/>
      <c r="AR336" s="110"/>
      <c r="AS336" s="110"/>
      <c r="AT336" s="110"/>
      <c r="AU336" s="110"/>
      <c r="AV336" s="110"/>
      <c r="AW336" s="110"/>
      <c r="AX336" s="110"/>
      <c r="AY336" s="110"/>
      <c r="AZ336" s="110"/>
      <c r="BA336" s="110"/>
      <c r="BB336" s="110"/>
      <c r="BC336" s="110"/>
      <c r="BD336" s="110"/>
      <c r="BE336" s="110"/>
      <c r="BF336" s="114"/>
      <c r="BG336" s="114"/>
      <c r="BH336" s="114"/>
      <c r="BI336" s="114"/>
      <c r="BJ336" s="114"/>
      <c r="BK336" s="114"/>
      <c r="BL336" s="114"/>
      <c r="BM336" s="114"/>
      <c r="BN336" s="114"/>
      <c r="BO336" s="114"/>
    </row>
    <row r="337" ht="15.75" hidden="1" customHeight="1">
      <c r="A337" s="106" t="s">
        <v>2977</v>
      </c>
      <c r="B337" s="107" t="s">
        <v>2980</v>
      </c>
      <c r="C337" s="108" t="str">
        <f>VLOOKUP(A337,'Main Sheet'!A:AV,48,False)</f>
        <v>Yes</v>
      </c>
      <c r="D337" s="109" t="str">
        <f>VLOOKUP(A337,'Main Sheet'!A:BB,7,0)</f>
        <v>First</v>
      </c>
      <c r="E337" s="109" t="str">
        <f>VLOOKUP(A337,'Main Sheet'!A:BB,12,0)</f>
        <v>Soqhayisa SS</v>
      </c>
      <c r="F337" s="109" t="str">
        <f>VLOOKUP(A337,'Main Sheet'!A:BB,17,0)</f>
        <v>Siphosihle</v>
      </c>
      <c r="G337" s="110" t="str">
        <f>VLOOKUP(A337,'Main Sheet'!A:BB,14,0)</f>
        <v>NMB</v>
      </c>
      <c r="H337" s="111" t="s">
        <v>9078</v>
      </c>
      <c r="I337" s="111" t="s">
        <v>9078</v>
      </c>
      <c r="J337" s="111"/>
      <c r="K337" s="111">
        <v>2.33049789E8</v>
      </c>
      <c r="L337" s="111">
        <v>80593.0</v>
      </c>
      <c r="M337" s="109" t="s">
        <v>9078</v>
      </c>
      <c r="N337" s="110"/>
      <c r="O337" s="111" t="s">
        <v>9078</v>
      </c>
      <c r="P337" s="111" t="s">
        <v>9078</v>
      </c>
      <c r="Q337" s="112"/>
      <c r="R337" s="111">
        <v>2.26007553E8</v>
      </c>
      <c r="S337" s="111">
        <v>20253.0</v>
      </c>
      <c r="T337" s="111" t="s">
        <v>9078</v>
      </c>
      <c r="U337" s="110"/>
      <c r="V337" s="109" t="s">
        <v>117</v>
      </c>
      <c r="W337" s="109" t="s">
        <v>117</v>
      </c>
      <c r="X337" s="110"/>
      <c r="Y337" s="109" t="s">
        <v>9565</v>
      </c>
      <c r="Z337" s="110"/>
      <c r="AA337" s="110"/>
      <c r="AB337" s="109" t="s">
        <v>772</v>
      </c>
      <c r="AC337" s="109" t="s">
        <v>117</v>
      </c>
      <c r="AD337" s="109" t="s">
        <v>117</v>
      </c>
      <c r="AE337" s="110"/>
      <c r="AF337" s="109">
        <v>2.60477575E8</v>
      </c>
      <c r="AG337" s="109">
        <v>42678.0</v>
      </c>
      <c r="AH337" s="109" t="s">
        <v>192</v>
      </c>
      <c r="AI337" s="110"/>
      <c r="AJ337" s="110"/>
      <c r="AK337" s="110"/>
      <c r="AL337" s="110"/>
      <c r="AM337" s="110"/>
      <c r="AN337" s="110"/>
      <c r="AO337" s="110"/>
      <c r="AP337" s="110"/>
      <c r="AQ337" s="110"/>
      <c r="AR337" s="110"/>
      <c r="AS337" s="110"/>
      <c r="AT337" s="110"/>
      <c r="AU337" s="110"/>
      <c r="AV337" s="110"/>
      <c r="AW337" s="110"/>
      <c r="AX337" s="110"/>
      <c r="AY337" s="110"/>
      <c r="AZ337" s="110"/>
      <c r="BA337" s="110"/>
      <c r="BB337" s="110"/>
      <c r="BC337" s="110"/>
      <c r="BD337" s="110"/>
      <c r="BE337" s="110"/>
      <c r="BF337" s="114"/>
      <c r="BG337" s="114"/>
      <c r="BH337" s="114"/>
      <c r="BI337" s="114"/>
      <c r="BJ337" s="114"/>
      <c r="BK337" s="114"/>
      <c r="BL337" s="114"/>
      <c r="BM337" s="114"/>
      <c r="BN337" s="114"/>
      <c r="BO337" s="114"/>
    </row>
    <row r="338" ht="15.75" hidden="1" customHeight="1">
      <c r="A338" s="106" t="s">
        <v>2987</v>
      </c>
      <c r="B338" s="107" t="s">
        <v>2990</v>
      </c>
      <c r="C338" s="108" t="str">
        <f>VLOOKUP(A338,'Main Sheet'!A:AV,48,False)</f>
        <v>Yes</v>
      </c>
      <c r="D338" s="109" t="str">
        <f>VLOOKUP(A338,'Main Sheet'!A:BB,7,0)</f>
        <v>First</v>
      </c>
      <c r="E338" s="109" t="str">
        <f>VLOOKUP(A338,'Main Sheet'!A:BB,12,0)</f>
        <v>Ndzondelelo HS</v>
      </c>
      <c r="F338" s="116" t="str">
        <f>VLOOKUP(A338,'Main Sheet'!A:BB,17,0)</f>
        <v>Chulumanco</v>
      </c>
      <c r="G338" s="110" t="str">
        <f>VLOOKUP(A338,'Main Sheet'!A:BB,14,0)</f>
        <v>NMB</v>
      </c>
      <c r="H338" s="111" t="s">
        <v>9078</v>
      </c>
      <c r="I338" s="111" t="s">
        <v>9078</v>
      </c>
      <c r="J338" s="112"/>
      <c r="K338" s="128"/>
      <c r="L338" s="128"/>
      <c r="M338" s="117"/>
      <c r="N338" s="110"/>
      <c r="O338" s="111" t="s">
        <v>117</v>
      </c>
      <c r="P338" s="111" t="s">
        <v>117</v>
      </c>
      <c r="Q338" s="112"/>
      <c r="R338" s="111">
        <v>2.26069051E8</v>
      </c>
      <c r="S338" s="111">
        <v>36912.0</v>
      </c>
      <c r="T338" s="112"/>
      <c r="U338" s="110"/>
      <c r="V338" s="109" t="s">
        <v>9078</v>
      </c>
      <c r="W338" s="109" t="s">
        <v>9078</v>
      </c>
      <c r="X338" s="110"/>
      <c r="Y338" s="109" t="s">
        <v>9566</v>
      </c>
      <c r="Z338" s="110"/>
      <c r="AA338" s="109" t="s">
        <v>9078</v>
      </c>
      <c r="AB338" s="109" t="s">
        <v>9078</v>
      </c>
      <c r="AC338" s="109" t="s">
        <v>9078</v>
      </c>
      <c r="AD338" s="109" t="s">
        <v>9078</v>
      </c>
      <c r="AE338" s="110"/>
      <c r="AF338" s="109" t="s">
        <v>9078</v>
      </c>
      <c r="AG338" s="109" t="s">
        <v>9078</v>
      </c>
      <c r="AH338" s="109" t="s">
        <v>9078</v>
      </c>
      <c r="AI338" s="110"/>
      <c r="AJ338" s="110"/>
      <c r="AK338" s="110"/>
      <c r="AL338" s="110"/>
      <c r="AM338" s="110"/>
      <c r="AN338" s="110"/>
      <c r="AO338" s="110"/>
      <c r="AP338" s="110"/>
      <c r="AQ338" s="110"/>
      <c r="AR338" s="110"/>
      <c r="AS338" s="110"/>
      <c r="AT338" s="110"/>
      <c r="AU338" s="110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4"/>
      <c r="BG338" s="114"/>
      <c r="BH338" s="114"/>
      <c r="BI338" s="114"/>
      <c r="BJ338" s="114"/>
      <c r="BK338" s="114"/>
      <c r="BL338" s="114"/>
      <c r="BM338" s="114"/>
      <c r="BN338" s="114"/>
      <c r="BO338" s="114"/>
    </row>
    <row r="339" ht="15.75" hidden="1" customHeight="1">
      <c r="A339" s="106" t="s">
        <v>2993</v>
      </c>
      <c r="B339" s="107" t="s">
        <v>2996</v>
      </c>
      <c r="C339" s="108" t="str">
        <f>VLOOKUP(A339,'Main Sheet'!A:AV,48,False)</f>
        <v>No</v>
      </c>
      <c r="D339" s="109" t="str">
        <f>VLOOKUP(A339,'Main Sheet'!A:BB,7,0)</f>
        <v>First</v>
      </c>
      <c r="E339" s="109" t="str">
        <f>VLOOKUP(A339,'Main Sheet'!A:BB,12,0)</f>
        <v>Moses Mabida HS</v>
      </c>
      <c r="F339" s="109" t="str">
        <f>VLOOKUP(A339,'Main Sheet'!A:BB,17,0)</f>
        <v>Sive</v>
      </c>
      <c r="G339" s="110" t="str">
        <f>VLOOKUP(A339,'Main Sheet'!A:BB,14,0)</f>
        <v>Rural</v>
      </c>
      <c r="H339" s="111"/>
      <c r="I339" s="111"/>
      <c r="J339" s="111"/>
      <c r="K339" s="112"/>
      <c r="L339" s="112"/>
      <c r="M339" s="110"/>
      <c r="N339" s="110"/>
      <c r="O339" s="111"/>
      <c r="P339" s="111"/>
      <c r="Q339" s="111"/>
      <c r="R339" s="112"/>
      <c r="S339" s="112"/>
      <c r="T339" s="112"/>
      <c r="U339" s="110"/>
      <c r="V339" s="109"/>
      <c r="W339" s="109"/>
      <c r="X339" s="109"/>
      <c r="Y339" s="110"/>
      <c r="Z339" s="110"/>
      <c r="AA339" s="110"/>
      <c r="AB339" s="110"/>
      <c r="AC339" s="109"/>
      <c r="AD339" s="109"/>
      <c r="AE339" s="109"/>
      <c r="AF339" s="110"/>
      <c r="AG339" s="110"/>
      <c r="AH339" s="110"/>
      <c r="AI339" s="110"/>
      <c r="AJ339" s="109"/>
      <c r="AK339" s="109"/>
      <c r="AL339" s="109"/>
      <c r="AM339" s="110"/>
      <c r="AN339" s="110"/>
      <c r="AO339" s="110"/>
      <c r="AP339" s="110"/>
      <c r="AQ339" s="110"/>
      <c r="AR339" s="110"/>
      <c r="AS339" s="110"/>
      <c r="AT339" s="110"/>
      <c r="AU339" s="110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/>
      <c r="BF339" s="114"/>
      <c r="BG339" s="114"/>
      <c r="BH339" s="114"/>
      <c r="BI339" s="114"/>
      <c r="BJ339" s="114"/>
      <c r="BK339" s="114"/>
      <c r="BL339" s="114"/>
      <c r="BM339" s="114"/>
      <c r="BN339" s="114"/>
      <c r="BO339" s="114"/>
    </row>
    <row r="340" ht="15.75" hidden="1" customHeight="1">
      <c r="A340" s="106" t="s">
        <v>2999</v>
      </c>
      <c r="B340" s="107" t="s">
        <v>3002</v>
      </c>
      <c r="C340" s="108" t="str">
        <f>VLOOKUP(A340,'Main Sheet'!A:AV,48,False)</f>
        <v>Yes</v>
      </c>
      <c r="D340" s="109" t="str">
        <f>VLOOKUP(A340,'Main Sheet'!A:BB,7,0)</f>
        <v>First</v>
      </c>
      <c r="E340" s="109" t="str">
        <f>VLOOKUP(A340,'Main Sheet'!A:BB,12,0)</f>
        <v>Soqhayisa SS</v>
      </c>
      <c r="F340" s="109" t="str">
        <f>VLOOKUP(A340,'Main Sheet'!A:BB,17,0)</f>
        <v>Siphosihle</v>
      </c>
      <c r="G340" s="110" t="str">
        <f>VLOOKUP(A340,'Main Sheet'!A:BB,14,0)</f>
        <v>NMB</v>
      </c>
      <c r="H340" s="111" t="s">
        <v>117</v>
      </c>
      <c r="I340" s="111" t="s">
        <v>117</v>
      </c>
      <c r="J340" s="112"/>
      <c r="K340" s="111">
        <v>2.33377336E8</v>
      </c>
      <c r="L340" s="111">
        <v>45751.0</v>
      </c>
      <c r="M340" s="109" t="s">
        <v>734</v>
      </c>
      <c r="N340" s="110"/>
      <c r="O340" s="111" t="s">
        <v>117</v>
      </c>
      <c r="P340" s="111" t="s">
        <v>117</v>
      </c>
      <c r="Q340" s="112"/>
      <c r="R340" s="111">
        <v>2.26042539E8</v>
      </c>
      <c r="S340" s="111">
        <v>63752.0</v>
      </c>
      <c r="T340" s="111" t="s">
        <v>805</v>
      </c>
      <c r="U340" s="110"/>
      <c r="V340" s="109" t="s">
        <v>117</v>
      </c>
      <c r="W340" s="109" t="s">
        <v>117</v>
      </c>
      <c r="X340" s="110"/>
      <c r="Y340" s="109" t="s">
        <v>9567</v>
      </c>
      <c r="Z340" s="110"/>
      <c r="AA340" s="110"/>
      <c r="AB340" s="109" t="s">
        <v>180</v>
      </c>
      <c r="AC340" s="109" t="s">
        <v>117</v>
      </c>
      <c r="AD340" s="109" t="s">
        <v>117</v>
      </c>
      <c r="AE340" s="110"/>
      <c r="AF340" s="109">
        <v>2.60421642E8</v>
      </c>
      <c r="AG340" s="109">
        <v>42678.0</v>
      </c>
      <c r="AH340" s="109" t="s">
        <v>734</v>
      </c>
      <c r="AI340" s="110"/>
      <c r="AJ340" s="110"/>
      <c r="AK340" s="110"/>
      <c r="AL340" s="110"/>
      <c r="AM340" s="110"/>
      <c r="AN340" s="110"/>
      <c r="AO340" s="110"/>
      <c r="AP340" s="110"/>
      <c r="AQ340" s="110"/>
      <c r="AR340" s="110"/>
      <c r="AS340" s="110"/>
      <c r="AT340" s="110"/>
      <c r="AU340" s="110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4"/>
      <c r="BG340" s="114"/>
      <c r="BH340" s="114"/>
      <c r="BI340" s="114"/>
      <c r="BJ340" s="114"/>
      <c r="BK340" s="114"/>
      <c r="BL340" s="114"/>
      <c r="BM340" s="114"/>
      <c r="BN340" s="114"/>
      <c r="BO340" s="114"/>
    </row>
    <row r="341" ht="15.75" hidden="1" customHeight="1">
      <c r="A341" s="106" t="s">
        <v>3008</v>
      </c>
      <c r="B341" s="107" t="s">
        <v>3011</v>
      </c>
      <c r="C341" s="108" t="str">
        <f>VLOOKUP(A341,'Main Sheet'!A:AV,48,False)</f>
        <v>No</v>
      </c>
      <c r="D341" s="109" t="str">
        <f>VLOOKUP(A341,'Main Sheet'!A:BB,7,0)</f>
        <v>First</v>
      </c>
      <c r="E341" s="109" t="str">
        <f>VLOOKUP(A341,'Main Sheet'!A:BB,12,0)</f>
        <v>Cowan HS</v>
      </c>
      <c r="F341" s="116" t="str">
        <f>VLOOKUP(A341,'Main Sheet'!A:BB,17,0)</f>
        <v>Chulumanco</v>
      </c>
      <c r="G341" s="110" t="str">
        <f>VLOOKUP(A341,'Main Sheet'!A:BB,14,0)</f>
        <v>NMB</v>
      </c>
      <c r="H341" s="111"/>
      <c r="I341" s="111"/>
      <c r="J341" s="111"/>
      <c r="K341" s="112"/>
      <c r="L341" s="112"/>
      <c r="M341" s="110"/>
      <c r="N341" s="110"/>
      <c r="O341" s="111"/>
      <c r="P341" s="111"/>
      <c r="Q341" s="111"/>
      <c r="R341" s="112"/>
      <c r="S341" s="112"/>
      <c r="T341" s="112"/>
      <c r="U341" s="110"/>
      <c r="V341" s="109"/>
      <c r="W341" s="109"/>
      <c r="X341" s="109"/>
      <c r="Y341" s="110"/>
      <c r="Z341" s="110"/>
      <c r="AA341" s="110"/>
      <c r="AB341" s="110"/>
      <c r="AC341" s="109"/>
      <c r="AD341" s="109"/>
      <c r="AE341" s="109"/>
      <c r="AF341" s="110"/>
      <c r="AG341" s="110"/>
      <c r="AH341" s="110"/>
      <c r="AI341" s="110"/>
      <c r="AJ341" s="109"/>
      <c r="AK341" s="109"/>
      <c r="AL341" s="109"/>
      <c r="AM341" s="110"/>
      <c r="AN341" s="110"/>
      <c r="AO341" s="110"/>
      <c r="AP341" s="110"/>
      <c r="AQ341" s="110"/>
      <c r="AR341" s="110"/>
      <c r="AS341" s="110"/>
      <c r="AT341" s="110"/>
      <c r="AU341" s="110"/>
      <c r="AV341" s="110"/>
      <c r="AW341" s="110"/>
      <c r="AX341" s="110"/>
      <c r="AY341" s="110"/>
      <c r="AZ341" s="110"/>
      <c r="BA341" s="110"/>
      <c r="BB341" s="110"/>
      <c r="BC341" s="110"/>
      <c r="BD341" s="110"/>
      <c r="BE341" s="110"/>
      <c r="BF341" s="114"/>
      <c r="BG341" s="114"/>
      <c r="BH341" s="114"/>
      <c r="BI341" s="114"/>
      <c r="BJ341" s="114"/>
      <c r="BK341" s="114"/>
      <c r="BL341" s="114"/>
      <c r="BM341" s="114"/>
      <c r="BN341" s="114"/>
      <c r="BO341" s="114"/>
    </row>
    <row r="342" ht="15.75" hidden="1" customHeight="1">
      <c r="A342" s="106" t="s">
        <v>3018</v>
      </c>
      <c r="B342" s="107" t="s">
        <v>3021</v>
      </c>
      <c r="C342" s="108" t="str">
        <f>VLOOKUP(A342,'Main Sheet'!A:AV,48,False)</f>
        <v>Yes</v>
      </c>
      <c r="D342" s="109" t="str">
        <f>VLOOKUP(A342,'Main Sheet'!A:BB,7,0)</f>
        <v>Second</v>
      </c>
      <c r="E342" s="109" t="str">
        <f>VLOOKUP(A342,'Main Sheet'!A:BB,12,0)</f>
        <v>Cowan HS</v>
      </c>
      <c r="F342" s="116" t="str">
        <f>VLOOKUP(A342,'Main Sheet'!A:BB,17,0)</f>
        <v>Chulumanco</v>
      </c>
      <c r="G342" s="110" t="str">
        <f>VLOOKUP(A342,'Main Sheet'!A:BB,14,0)</f>
        <v>NMB</v>
      </c>
      <c r="H342" s="111"/>
      <c r="I342" s="111"/>
      <c r="J342" s="111" t="s">
        <v>9568</v>
      </c>
      <c r="K342" s="112"/>
      <c r="L342" s="112"/>
      <c r="M342" s="110"/>
      <c r="N342" s="110"/>
      <c r="O342" s="111"/>
      <c r="P342" s="111"/>
      <c r="Q342" s="111"/>
      <c r="R342" s="112"/>
      <c r="S342" s="112"/>
      <c r="T342" s="112"/>
      <c r="U342" s="110"/>
      <c r="V342" s="109" t="s">
        <v>117</v>
      </c>
      <c r="W342" s="109"/>
      <c r="X342" s="109"/>
      <c r="Y342" s="160" t="s">
        <v>9569</v>
      </c>
      <c r="Z342" s="110"/>
      <c r="AA342" s="110"/>
      <c r="AB342" s="109" t="s">
        <v>4424</v>
      </c>
      <c r="AC342" s="109"/>
      <c r="AD342" s="109"/>
      <c r="AE342" s="109"/>
      <c r="AF342" s="109"/>
      <c r="AG342" s="110"/>
      <c r="AH342" s="110"/>
      <c r="AI342" s="110"/>
      <c r="AJ342" s="109"/>
      <c r="AK342" s="109"/>
      <c r="AL342" s="109"/>
      <c r="AM342" s="110"/>
      <c r="AN342" s="110"/>
      <c r="AO342" s="110"/>
      <c r="AP342" s="110"/>
      <c r="AQ342" s="110"/>
      <c r="AR342" s="110"/>
      <c r="AS342" s="110"/>
      <c r="AT342" s="110"/>
      <c r="AU342" s="110"/>
      <c r="AV342" s="110"/>
      <c r="AW342" s="110"/>
      <c r="AX342" s="110"/>
      <c r="AY342" s="110"/>
      <c r="AZ342" s="110"/>
      <c r="BA342" s="110"/>
      <c r="BB342" s="110"/>
      <c r="BC342" s="110"/>
      <c r="BD342" s="110"/>
      <c r="BE342" s="110"/>
      <c r="BF342" s="114"/>
      <c r="BG342" s="114"/>
      <c r="BH342" s="114"/>
      <c r="BI342" s="114"/>
      <c r="BJ342" s="114"/>
      <c r="BK342" s="114"/>
      <c r="BL342" s="114"/>
      <c r="BM342" s="114"/>
      <c r="BN342" s="114"/>
      <c r="BO342" s="114"/>
    </row>
    <row r="343" ht="15.75" hidden="1" customHeight="1">
      <c r="A343" s="106" t="s">
        <v>3023</v>
      </c>
      <c r="B343" s="107" t="s">
        <v>3026</v>
      </c>
      <c r="C343" s="108" t="str">
        <f>VLOOKUP(A343,'Main Sheet'!A:AV,48,False)</f>
        <v>Yes</v>
      </c>
      <c r="D343" s="109" t="str">
        <f>VLOOKUP(A343,'Main Sheet'!A:BB,7,0)</f>
        <v>First</v>
      </c>
      <c r="E343" s="109" t="str">
        <f>VLOOKUP(A343,'Main Sheet'!A:BB,12,0)</f>
        <v>Ndyebo SS</v>
      </c>
      <c r="F343" s="109" t="str">
        <f>VLOOKUP(A343,'Main Sheet'!A:BB,17,0)</f>
        <v>Siphosihle</v>
      </c>
      <c r="G343" s="110" t="str">
        <f>VLOOKUP(A343,'Main Sheet'!A:BB,14,0)</f>
        <v>NMB</v>
      </c>
      <c r="H343" s="111" t="s">
        <v>117</v>
      </c>
      <c r="I343" s="111" t="s">
        <v>117</v>
      </c>
      <c r="J343" s="112"/>
      <c r="K343" s="111">
        <v>2.3336439E8</v>
      </c>
      <c r="L343" s="111">
        <v>29578.0</v>
      </c>
      <c r="M343" s="109" t="s">
        <v>9570</v>
      </c>
      <c r="N343" s="110"/>
      <c r="O343" s="111" t="s">
        <v>117</v>
      </c>
      <c r="P343" s="111" t="s">
        <v>117</v>
      </c>
      <c r="Q343" s="112"/>
      <c r="R343" s="111">
        <v>2.26058115E8</v>
      </c>
      <c r="S343" s="111">
        <v>63752.0</v>
      </c>
      <c r="T343" s="111" t="s">
        <v>317</v>
      </c>
      <c r="U343" s="110"/>
      <c r="V343" s="109" t="s">
        <v>117</v>
      </c>
      <c r="W343" s="109" t="s">
        <v>117</v>
      </c>
      <c r="X343" s="110"/>
      <c r="Y343" s="109" t="s">
        <v>9571</v>
      </c>
      <c r="Z343" s="110"/>
      <c r="AA343" s="110"/>
      <c r="AB343" s="109" t="s">
        <v>317</v>
      </c>
      <c r="AC343" s="109" t="s">
        <v>117</v>
      </c>
      <c r="AD343" s="109" t="s">
        <v>117</v>
      </c>
      <c r="AE343" s="110"/>
      <c r="AF343" s="109">
        <v>2.60424897E8</v>
      </c>
      <c r="AG343" s="109">
        <v>42678.0</v>
      </c>
      <c r="AH343" s="109" t="s">
        <v>9572</v>
      </c>
      <c r="AI343" s="110"/>
      <c r="AJ343" s="110"/>
      <c r="AK343" s="110"/>
      <c r="AL343" s="110"/>
      <c r="AM343" s="110"/>
      <c r="AN343" s="110"/>
      <c r="AO343" s="110"/>
      <c r="AP343" s="110"/>
      <c r="AQ343" s="110"/>
      <c r="AR343" s="110"/>
      <c r="AS343" s="110"/>
      <c r="AT343" s="110"/>
      <c r="AU343" s="110"/>
      <c r="AV343" s="110"/>
      <c r="AW343" s="110"/>
      <c r="AX343" s="110"/>
      <c r="AY343" s="110"/>
      <c r="AZ343" s="110"/>
      <c r="BA343" s="110"/>
      <c r="BB343" s="110"/>
      <c r="BC343" s="110"/>
      <c r="BD343" s="110"/>
      <c r="BE343" s="110"/>
      <c r="BF343" s="114"/>
      <c r="BG343" s="114"/>
      <c r="BH343" s="114"/>
      <c r="BI343" s="114"/>
      <c r="BJ343" s="114"/>
      <c r="BK343" s="114"/>
      <c r="BL343" s="114"/>
      <c r="BM343" s="114"/>
      <c r="BN343" s="114"/>
      <c r="BO343" s="114"/>
    </row>
    <row r="344" ht="15.75" hidden="1" customHeight="1">
      <c r="A344" s="106" t="s">
        <v>3031</v>
      </c>
      <c r="B344" s="107" t="s">
        <v>3034</v>
      </c>
      <c r="C344" s="108" t="str">
        <f>VLOOKUP(A344,'Main Sheet'!A:AV,48,False)</f>
        <v>Yes</v>
      </c>
      <c r="D344" s="109" t="str">
        <f>VLOOKUP(A344,'Main Sheet'!A:BB,7,0)</f>
        <v>First</v>
      </c>
      <c r="E344" s="109" t="str">
        <f>VLOOKUP(A344,'Main Sheet'!A:BB,12,0)</f>
        <v>Motherwell HS</v>
      </c>
      <c r="F344" s="109" t="str">
        <f>VLOOKUP(A344,'Main Sheet'!A:BB,17,0)</f>
        <v>Sive</v>
      </c>
      <c r="G344" s="110" t="str">
        <f>VLOOKUP(A344,'Main Sheet'!A:BB,14,0)</f>
        <v>NMB</v>
      </c>
      <c r="H344" s="111" t="s">
        <v>9078</v>
      </c>
      <c r="I344" s="111" t="s">
        <v>9078</v>
      </c>
      <c r="J344" s="112"/>
      <c r="K344" s="111" t="s">
        <v>9078</v>
      </c>
      <c r="L344" s="111" t="s">
        <v>9078</v>
      </c>
      <c r="M344" s="109" t="s">
        <v>9079</v>
      </c>
      <c r="N344" s="110"/>
      <c r="O344" s="111" t="s">
        <v>9078</v>
      </c>
      <c r="P344" s="111" t="s">
        <v>9078</v>
      </c>
      <c r="Q344" s="112"/>
      <c r="R344" s="111">
        <v>2.26017554E8</v>
      </c>
      <c r="S344" s="111">
        <v>24689.0</v>
      </c>
      <c r="T344" s="111" t="s">
        <v>9079</v>
      </c>
      <c r="U344" s="110"/>
      <c r="V344" s="109" t="s">
        <v>117</v>
      </c>
      <c r="W344" s="109" t="s">
        <v>117</v>
      </c>
      <c r="X344" s="110"/>
      <c r="Y344" s="109" t="s">
        <v>9573</v>
      </c>
      <c r="Z344" s="110"/>
      <c r="AA344" s="110"/>
      <c r="AB344" s="110"/>
      <c r="AC344" s="109" t="s">
        <v>117</v>
      </c>
      <c r="AD344" s="109" t="s">
        <v>117</v>
      </c>
      <c r="AE344" s="110"/>
      <c r="AF344" s="109">
        <v>2.60421065E8</v>
      </c>
      <c r="AG344" s="109">
        <v>36912.0</v>
      </c>
      <c r="AH344" s="109" t="s">
        <v>406</v>
      </c>
      <c r="AI344" s="110"/>
      <c r="AJ344" s="110"/>
      <c r="AK344" s="110"/>
      <c r="AL344" s="110"/>
      <c r="AM344" s="110"/>
      <c r="AN344" s="110"/>
      <c r="AO344" s="110"/>
      <c r="AP344" s="110"/>
      <c r="AQ344" s="110"/>
      <c r="AR344" s="110"/>
      <c r="AS344" s="110"/>
      <c r="AT344" s="110"/>
      <c r="AU344" s="110"/>
      <c r="AV344" s="110"/>
      <c r="AW344" s="110"/>
      <c r="AX344" s="110"/>
      <c r="AY344" s="110"/>
      <c r="AZ344" s="110"/>
      <c r="BA344" s="110"/>
      <c r="BB344" s="110"/>
      <c r="BC344" s="110"/>
      <c r="BD344" s="110"/>
      <c r="BE344" s="110"/>
      <c r="BF344" s="114"/>
      <c r="BG344" s="114"/>
      <c r="BH344" s="114"/>
      <c r="BI344" s="114"/>
      <c r="BJ344" s="114"/>
      <c r="BK344" s="114"/>
      <c r="BL344" s="114"/>
      <c r="BM344" s="114"/>
      <c r="BN344" s="114"/>
      <c r="BO344" s="114"/>
    </row>
    <row r="345" ht="15.0" hidden="1" customHeight="1">
      <c r="A345" s="115" t="s">
        <v>3040</v>
      </c>
      <c r="B345" s="107" t="s">
        <v>3042</v>
      </c>
      <c r="C345" s="108" t="str">
        <f>VLOOKUP(A345,'Main Sheet'!A:AV,48,False)</f>
        <v>Yes</v>
      </c>
      <c r="D345" s="116" t="str">
        <f>VLOOKUP(A345,'Main Sheet'!A:BB,7,0)</f>
        <v>First</v>
      </c>
      <c r="E345" s="116" t="str">
        <f>VLOOKUP(A345,'Main Sheet'!A:BB,12,0)</f>
        <v>Ndzondelelo HS</v>
      </c>
      <c r="F345" s="116" t="str">
        <f>VLOOKUP(A345,'Main Sheet'!A:BB,17,0)</f>
        <v>Chulumanco</v>
      </c>
      <c r="G345" s="117" t="str">
        <f>VLOOKUP(A345,'Main Sheet'!A:BB,14,0)</f>
        <v>NMB</v>
      </c>
      <c r="H345" s="107" t="s">
        <v>117</v>
      </c>
      <c r="I345" s="107" t="s">
        <v>117</v>
      </c>
      <c r="J345" s="128"/>
      <c r="K345" s="107">
        <v>2.3371224E8</v>
      </c>
      <c r="L345" s="107">
        <v>56761.0</v>
      </c>
      <c r="M345" s="117"/>
      <c r="N345" s="117"/>
      <c r="O345" s="107" t="s">
        <v>9078</v>
      </c>
      <c r="P345" s="107" t="s">
        <v>9078</v>
      </c>
      <c r="Q345" s="128"/>
      <c r="R345" s="107">
        <v>2.26032697E8</v>
      </c>
      <c r="S345" s="128"/>
      <c r="T345" s="128"/>
      <c r="U345" s="117"/>
      <c r="V345" s="116" t="s">
        <v>9078</v>
      </c>
      <c r="W345" s="116" t="s">
        <v>9078</v>
      </c>
      <c r="X345" s="117"/>
      <c r="Y345" s="116" t="s">
        <v>9574</v>
      </c>
      <c r="Z345" s="117"/>
      <c r="AA345" s="117"/>
      <c r="AB345" s="116" t="s">
        <v>9078</v>
      </c>
      <c r="AC345" s="116" t="s">
        <v>117</v>
      </c>
      <c r="AD345" s="116" t="s">
        <v>117</v>
      </c>
      <c r="AE345" s="117"/>
      <c r="AF345" s="151">
        <v>2.60468118E8</v>
      </c>
      <c r="AG345" s="116">
        <v>23235.0</v>
      </c>
      <c r="AH345" s="116" t="s">
        <v>404</v>
      </c>
      <c r="AI345" s="117"/>
      <c r="AJ345" s="117"/>
      <c r="AK345" s="117"/>
      <c r="AL345" s="117"/>
      <c r="AM345" s="117"/>
      <c r="AN345" s="117"/>
      <c r="AO345" s="117"/>
      <c r="AP345" s="117"/>
      <c r="AQ345" s="117"/>
      <c r="AR345" s="117"/>
      <c r="AS345" s="117"/>
      <c r="AT345" s="117"/>
      <c r="AU345" s="117"/>
      <c r="AV345" s="117"/>
      <c r="AW345" s="117"/>
      <c r="AX345" s="117"/>
      <c r="AY345" s="117"/>
      <c r="AZ345" s="117"/>
      <c r="BA345" s="117"/>
      <c r="BB345" s="117"/>
      <c r="BC345" s="117"/>
      <c r="BD345" s="117"/>
      <c r="BE345" s="117"/>
      <c r="BF345" s="118"/>
      <c r="BG345" s="118"/>
      <c r="BH345" s="118"/>
      <c r="BI345" s="118"/>
      <c r="BJ345" s="118"/>
      <c r="BK345" s="118"/>
      <c r="BL345" s="118"/>
      <c r="BM345" s="118"/>
      <c r="BN345" s="118"/>
      <c r="BO345" s="118"/>
    </row>
    <row r="346" ht="15.75" hidden="1" customHeight="1">
      <c r="A346" s="106" t="s">
        <v>3045</v>
      </c>
      <c r="B346" s="107" t="s">
        <v>3048</v>
      </c>
      <c r="C346" s="108" t="str">
        <f>VLOOKUP(A346,'Main Sheet'!A:AV,48,False)</f>
        <v>No</v>
      </c>
      <c r="D346" s="109" t="str">
        <f>VLOOKUP(A346,'Main Sheet'!A:BB,7,0)</f>
        <v>First</v>
      </c>
      <c r="E346" s="109" t="str">
        <f>VLOOKUP(A346,'Main Sheet'!A:BB,12,0)</f>
        <v>Sakhisizwe SS</v>
      </c>
      <c r="F346" s="116" t="str">
        <f>VLOOKUP(A346,'Main Sheet'!A:BB,17,0)</f>
        <v>Chulumanco</v>
      </c>
      <c r="G346" s="110" t="str">
        <f>VLOOKUP(A346,'Main Sheet'!A:BB,14,0)</f>
        <v>NMB</v>
      </c>
      <c r="H346" s="111"/>
      <c r="I346" s="111"/>
      <c r="J346" s="111"/>
      <c r="K346" s="112"/>
      <c r="L346" s="112"/>
      <c r="M346" s="110"/>
      <c r="N346" s="110"/>
      <c r="O346" s="111"/>
      <c r="P346" s="111"/>
      <c r="Q346" s="111"/>
      <c r="R346" s="112"/>
      <c r="S346" s="112"/>
      <c r="T346" s="112"/>
      <c r="U346" s="110"/>
      <c r="V346" s="110"/>
      <c r="W346" s="110"/>
      <c r="X346" s="110"/>
      <c r="Y346" s="110"/>
      <c r="Z346" s="110"/>
      <c r="AA346" s="110"/>
      <c r="AB346" s="110"/>
      <c r="AC346" s="110"/>
      <c r="AD346" s="110"/>
      <c r="AE346" s="110"/>
      <c r="AF346" s="110"/>
      <c r="AG346" s="110"/>
      <c r="AH346" s="110"/>
      <c r="AI346" s="110"/>
      <c r="AJ346" s="110"/>
      <c r="AK346" s="110"/>
      <c r="AL346" s="110"/>
      <c r="AM346" s="110"/>
      <c r="AN346" s="110"/>
      <c r="AO346" s="110"/>
      <c r="AP346" s="110"/>
      <c r="AQ346" s="110"/>
      <c r="AR346" s="110"/>
      <c r="AS346" s="110"/>
      <c r="AT346" s="110"/>
      <c r="AU346" s="110"/>
      <c r="AV346" s="110"/>
      <c r="AW346" s="110"/>
      <c r="AX346" s="110"/>
      <c r="AY346" s="110"/>
      <c r="AZ346" s="110"/>
      <c r="BA346" s="110"/>
      <c r="BB346" s="110"/>
      <c r="BC346" s="110"/>
      <c r="BD346" s="110"/>
      <c r="BE346" s="110"/>
      <c r="BF346" s="114"/>
      <c r="BG346" s="114"/>
      <c r="BH346" s="114"/>
      <c r="BI346" s="114"/>
      <c r="BJ346" s="114"/>
      <c r="BK346" s="114"/>
      <c r="BL346" s="114"/>
      <c r="BM346" s="114"/>
      <c r="BN346" s="114"/>
      <c r="BO346" s="114"/>
    </row>
    <row r="347" ht="15.75" hidden="1" customHeight="1">
      <c r="A347" s="106" t="s">
        <v>3056</v>
      </c>
      <c r="B347" s="107" t="s">
        <v>3058</v>
      </c>
      <c r="C347" s="108" t="str">
        <f>VLOOKUP(A347,'Main Sheet'!A:AV,48,False)</f>
        <v>Yes</v>
      </c>
      <c r="D347" s="109" t="str">
        <f>VLOOKUP(A347,'Main Sheet'!A:BB,7,0)</f>
        <v>First</v>
      </c>
      <c r="E347" s="109" t="str">
        <f>VLOOKUP(A347,'Main Sheet'!A:BB,12,0)</f>
        <v>Vulumzi SS</v>
      </c>
      <c r="F347" s="109" t="str">
        <f>VLOOKUP(A347,'Main Sheet'!A:BB,17,0)</f>
        <v>Siphosihle</v>
      </c>
      <c r="G347" s="110" t="str">
        <f>VLOOKUP(A347,'Main Sheet'!A:BB,14,0)</f>
        <v>NMB</v>
      </c>
      <c r="H347" s="111" t="s">
        <v>9078</v>
      </c>
      <c r="I347" s="111" t="s">
        <v>9078</v>
      </c>
      <c r="J347" s="111"/>
      <c r="K347" s="111" t="s">
        <v>9078</v>
      </c>
      <c r="L347" s="111" t="s">
        <v>9078</v>
      </c>
      <c r="M347" s="109" t="s">
        <v>9078</v>
      </c>
      <c r="N347" s="110"/>
      <c r="O347" s="111" t="s">
        <v>9078</v>
      </c>
      <c r="P347" s="111" t="s">
        <v>9078</v>
      </c>
      <c r="Q347" s="112"/>
      <c r="R347" s="111" t="s">
        <v>9078</v>
      </c>
      <c r="S347" s="111" t="s">
        <v>9078</v>
      </c>
      <c r="T347" s="111" t="s">
        <v>9078</v>
      </c>
      <c r="U347" s="110"/>
      <c r="V347" s="109" t="s">
        <v>9078</v>
      </c>
      <c r="W347" s="109" t="s">
        <v>9078</v>
      </c>
      <c r="X347" s="110"/>
      <c r="Y347" s="109" t="s">
        <v>9575</v>
      </c>
      <c r="Z347" s="110"/>
      <c r="AA347" s="110"/>
      <c r="AB347" s="109" t="s">
        <v>9078</v>
      </c>
      <c r="AC347" s="109" t="s">
        <v>117</v>
      </c>
      <c r="AD347" s="109" t="s">
        <v>117</v>
      </c>
      <c r="AE347" s="110"/>
      <c r="AF347" s="109">
        <v>2.60362131E8</v>
      </c>
      <c r="AG347" s="109">
        <v>42678.0</v>
      </c>
      <c r="AH347" s="109" t="s">
        <v>590</v>
      </c>
      <c r="AI347" s="110"/>
      <c r="AJ347" s="110"/>
      <c r="AK347" s="110"/>
      <c r="AL347" s="110"/>
      <c r="AM347" s="110"/>
      <c r="AN347" s="110"/>
      <c r="AO347" s="110"/>
      <c r="AP347" s="110"/>
      <c r="AQ347" s="110"/>
      <c r="AR347" s="110"/>
      <c r="AS347" s="110"/>
      <c r="AT347" s="110"/>
      <c r="AU347" s="110"/>
      <c r="AV347" s="110"/>
      <c r="AW347" s="110"/>
      <c r="AX347" s="110"/>
      <c r="AY347" s="110"/>
      <c r="AZ347" s="110"/>
      <c r="BA347" s="110"/>
      <c r="BB347" s="110"/>
      <c r="BC347" s="110"/>
      <c r="BD347" s="110"/>
      <c r="BE347" s="110"/>
      <c r="BF347" s="114"/>
      <c r="BG347" s="114"/>
      <c r="BH347" s="114"/>
      <c r="BI347" s="114"/>
      <c r="BJ347" s="114"/>
      <c r="BK347" s="114"/>
      <c r="BL347" s="114"/>
      <c r="BM347" s="114"/>
      <c r="BN347" s="114"/>
      <c r="BO347" s="114"/>
    </row>
    <row r="348" ht="15.75" hidden="1" customHeight="1">
      <c r="A348" s="106" t="s">
        <v>3067</v>
      </c>
      <c r="B348" s="107" t="s">
        <v>3070</v>
      </c>
      <c r="C348" s="108" t="str">
        <f>VLOOKUP(A348,'Main Sheet'!A:AV,48,False)</f>
        <v>Yes</v>
      </c>
      <c r="D348" s="109" t="str">
        <f>VLOOKUP(A348,'Main Sheet'!A:BB,7,0)</f>
        <v>First</v>
      </c>
      <c r="E348" s="109" t="str">
        <f>VLOOKUP(A348,'Main Sheet'!A:BB,12,0)</f>
        <v>St James SS</v>
      </c>
      <c r="F348" s="109" t="str">
        <f>VLOOKUP(A348,'Main Sheet'!A:BB,17,0)</f>
        <v>Sive</v>
      </c>
      <c r="G348" s="110" t="str">
        <f>VLOOKUP(A348,'Main Sheet'!A:BB,14,0)</f>
        <v>NMB</v>
      </c>
      <c r="H348" s="111" t="s">
        <v>117</v>
      </c>
      <c r="I348" s="111" t="s">
        <v>117</v>
      </c>
      <c r="J348" s="112"/>
      <c r="K348" s="111">
        <v>2.33354816E8</v>
      </c>
      <c r="L348" s="111">
        <v>97361.0</v>
      </c>
      <c r="M348" s="109" t="s">
        <v>431</v>
      </c>
      <c r="N348" s="110"/>
      <c r="O348" s="111" t="s">
        <v>117</v>
      </c>
      <c r="P348" s="111" t="s">
        <v>117</v>
      </c>
      <c r="Q348" s="112"/>
      <c r="R348" s="111">
        <v>2.2607049E8</v>
      </c>
      <c r="S348" s="111">
        <v>48121.0</v>
      </c>
      <c r="T348" s="111" t="s">
        <v>262</v>
      </c>
      <c r="U348" s="110"/>
      <c r="V348" s="109" t="s">
        <v>117</v>
      </c>
      <c r="W348" s="109" t="s">
        <v>117</v>
      </c>
      <c r="X348" s="110"/>
      <c r="Y348" s="109" t="s">
        <v>9576</v>
      </c>
      <c r="Z348" s="110"/>
      <c r="AA348" s="110"/>
      <c r="AB348" s="110"/>
      <c r="AC348" s="109" t="s">
        <v>117</v>
      </c>
      <c r="AD348" s="109" t="s">
        <v>117</v>
      </c>
      <c r="AE348" s="110"/>
      <c r="AF348" s="109">
        <v>2.60238554E8</v>
      </c>
      <c r="AG348" s="109">
        <v>36912.0</v>
      </c>
      <c r="AH348" s="109" t="s">
        <v>9577</v>
      </c>
      <c r="AI348" s="110"/>
      <c r="AJ348" s="110"/>
      <c r="AK348" s="110"/>
      <c r="AL348" s="110"/>
      <c r="AM348" s="110"/>
      <c r="AN348" s="110"/>
      <c r="AO348" s="110"/>
      <c r="AP348" s="110"/>
      <c r="AQ348" s="110"/>
      <c r="AR348" s="110"/>
      <c r="AS348" s="110"/>
      <c r="AT348" s="110"/>
      <c r="AU348" s="110"/>
      <c r="AV348" s="110"/>
      <c r="AW348" s="110"/>
      <c r="AX348" s="110"/>
      <c r="AY348" s="110"/>
      <c r="AZ348" s="110"/>
      <c r="BA348" s="110"/>
      <c r="BB348" s="110"/>
      <c r="BC348" s="110"/>
      <c r="BD348" s="110"/>
      <c r="BE348" s="110"/>
      <c r="BF348" s="114"/>
      <c r="BG348" s="114"/>
      <c r="BH348" s="114"/>
      <c r="BI348" s="114"/>
      <c r="BJ348" s="114"/>
      <c r="BK348" s="114"/>
      <c r="BL348" s="114"/>
      <c r="BM348" s="114"/>
      <c r="BN348" s="114"/>
      <c r="BO348" s="114"/>
    </row>
    <row r="349" ht="15.75" hidden="1" customHeight="1">
      <c r="A349" s="106" t="s">
        <v>3079</v>
      </c>
      <c r="B349" s="107" t="s">
        <v>3082</v>
      </c>
      <c r="C349" s="108" t="str">
        <f>VLOOKUP(A349,'Main Sheet'!A:AV,48,False)</f>
        <v>Yes</v>
      </c>
      <c r="D349" s="109" t="str">
        <f>VLOOKUP(A349,'Main Sheet'!A:BB,7,0)</f>
        <v>First</v>
      </c>
      <c r="E349" s="109" t="str">
        <f>VLOOKUP(A349,'Main Sheet'!A:BB,12,0)</f>
        <v>Soqhayisa SS</v>
      </c>
      <c r="F349" s="109" t="str">
        <f>VLOOKUP(A349,'Main Sheet'!A:BB,17,0)</f>
        <v>Siphosihle</v>
      </c>
      <c r="G349" s="110" t="str">
        <f>VLOOKUP(A349,'Main Sheet'!A:BB,14,0)</f>
        <v>NMB</v>
      </c>
      <c r="H349" s="111" t="s">
        <v>117</v>
      </c>
      <c r="I349" s="111" t="s">
        <v>117</v>
      </c>
      <c r="J349" s="112"/>
      <c r="K349" s="111">
        <v>2.33415734E8</v>
      </c>
      <c r="L349" s="111">
        <v>51253.0</v>
      </c>
      <c r="M349" s="109" t="s">
        <v>181</v>
      </c>
      <c r="N349" s="110"/>
      <c r="O349" s="111" t="s">
        <v>117</v>
      </c>
      <c r="P349" s="111" t="s">
        <v>117</v>
      </c>
      <c r="Q349" s="112"/>
      <c r="R349" s="111">
        <v>2.26046751E8</v>
      </c>
      <c r="S349" s="111">
        <v>63752.0</v>
      </c>
      <c r="T349" s="111" t="s">
        <v>181</v>
      </c>
      <c r="U349" s="110"/>
      <c r="V349" s="109" t="s">
        <v>117</v>
      </c>
      <c r="W349" s="109" t="s">
        <v>117</v>
      </c>
      <c r="X349" s="110"/>
      <c r="Y349" s="109" t="s">
        <v>9578</v>
      </c>
      <c r="Z349" s="110"/>
      <c r="AA349" s="110"/>
      <c r="AB349" s="109" t="s">
        <v>9226</v>
      </c>
      <c r="AC349" s="109" t="s">
        <v>117</v>
      </c>
      <c r="AD349" s="109" t="s">
        <v>117</v>
      </c>
      <c r="AE349" s="110"/>
      <c r="AF349" s="109">
        <v>2.60484369E8</v>
      </c>
      <c r="AG349" s="109">
        <v>42678.0</v>
      </c>
      <c r="AH349" s="109" t="s">
        <v>181</v>
      </c>
      <c r="AI349" s="110"/>
      <c r="AJ349" s="110"/>
      <c r="AK349" s="110"/>
      <c r="AL349" s="110"/>
      <c r="AM349" s="110"/>
      <c r="AN349" s="110"/>
      <c r="AO349" s="110"/>
      <c r="AP349" s="110"/>
      <c r="AQ349" s="110"/>
      <c r="AR349" s="110"/>
      <c r="AS349" s="110"/>
      <c r="AT349" s="110"/>
      <c r="AU349" s="110"/>
      <c r="AV349" s="110"/>
      <c r="AW349" s="110"/>
      <c r="AX349" s="110"/>
      <c r="AY349" s="110"/>
      <c r="AZ349" s="110"/>
      <c r="BA349" s="110"/>
      <c r="BB349" s="110"/>
      <c r="BC349" s="110"/>
      <c r="BD349" s="110"/>
      <c r="BE349" s="110"/>
      <c r="BF349" s="114"/>
      <c r="BG349" s="114"/>
      <c r="BH349" s="114"/>
      <c r="BI349" s="114"/>
      <c r="BJ349" s="114"/>
      <c r="BK349" s="114"/>
      <c r="BL349" s="114"/>
      <c r="BM349" s="114"/>
      <c r="BN349" s="114"/>
      <c r="BO349" s="114"/>
    </row>
    <row r="350" ht="15.75" hidden="1" customHeight="1">
      <c r="A350" s="115" t="s">
        <v>3087</v>
      </c>
      <c r="B350" s="107" t="s">
        <v>3090</v>
      </c>
      <c r="C350" s="108" t="str">
        <f>VLOOKUP(A350,'Main Sheet'!A:AV,48,False)</f>
        <v>Yes</v>
      </c>
      <c r="D350" s="116" t="str">
        <f>VLOOKUP(A350,'Main Sheet'!A:BB,7,0)</f>
        <v>First</v>
      </c>
      <c r="E350" s="116" t="str">
        <f>VLOOKUP(A350,'Main Sheet'!A:BB,12,0)</f>
        <v>VM Kwinana</v>
      </c>
      <c r="F350" s="116" t="str">
        <f>VLOOKUP(A350,'Main Sheet'!A:BB,17,0)</f>
        <v>Sive</v>
      </c>
      <c r="G350" s="117" t="str">
        <f>VLOOKUP(A350,'Main Sheet'!A:BB,14,0)</f>
        <v>Rural</v>
      </c>
      <c r="H350" s="107" t="s">
        <v>117</v>
      </c>
      <c r="I350" s="107" t="s">
        <v>117</v>
      </c>
      <c r="J350" s="128"/>
      <c r="K350" s="107">
        <v>2.33424237E8</v>
      </c>
      <c r="L350" s="107">
        <v>50626.0</v>
      </c>
      <c r="M350" s="116" t="s">
        <v>9579</v>
      </c>
      <c r="N350" s="117"/>
      <c r="O350" s="107" t="s">
        <v>117</v>
      </c>
      <c r="P350" s="107" t="s">
        <v>117</v>
      </c>
      <c r="Q350" s="128"/>
      <c r="R350" s="107">
        <v>2.26101192E8</v>
      </c>
      <c r="S350" s="107">
        <v>36912.0</v>
      </c>
      <c r="T350" s="128"/>
      <c r="U350" s="117"/>
      <c r="V350" s="116" t="s">
        <v>9078</v>
      </c>
      <c r="W350" s="116" t="s">
        <v>9078</v>
      </c>
      <c r="X350" s="117"/>
      <c r="Y350" s="116" t="s">
        <v>9580</v>
      </c>
      <c r="Z350" s="117"/>
      <c r="AA350" s="117"/>
      <c r="AB350" s="116" t="s">
        <v>4424</v>
      </c>
      <c r="AC350" s="116" t="s">
        <v>117</v>
      </c>
      <c r="AD350" s="116" t="s">
        <v>117</v>
      </c>
      <c r="AE350" s="117"/>
      <c r="AF350" s="116">
        <v>2.60762806E8</v>
      </c>
      <c r="AG350" s="116">
        <v>23235.0</v>
      </c>
      <c r="AH350" s="116" t="s">
        <v>421</v>
      </c>
      <c r="AI350" s="117"/>
      <c r="AJ350" s="117"/>
      <c r="AK350" s="117"/>
      <c r="AL350" s="117"/>
      <c r="AM350" s="117"/>
      <c r="AN350" s="117"/>
      <c r="AO350" s="117"/>
      <c r="AP350" s="117"/>
      <c r="AQ350" s="117"/>
      <c r="AR350" s="117"/>
      <c r="AS350" s="117"/>
      <c r="AT350" s="117"/>
      <c r="AU350" s="117"/>
      <c r="AV350" s="117"/>
      <c r="AW350" s="117"/>
      <c r="AX350" s="117"/>
      <c r="AY350" s="117"/>
      <c r="AZ350" s="117"/>
      <c r="BA350" s="117"/>
      <c r="BB350" s="117"/>
      <c r="BC350" s="117"/>
      <c r="BD350" s="117"/>
      <c r="BE350" s="117"/>
      <c r="BF350" s="118"/>
      <c r="BG350" s="118"/>
      <c r="BH350" s="118"/>
      <c r="BI350" s="118"/>
      <c r="BJ350" s="118"/>
      <c r="BK350" s="118"/>
      <c r="BL350" s="118"/>
      <c r="BM350" s="118"/>
      <c r="BN350" s="118"/>
      <c r="BO350" s="118"/>
    </row>
    <row r="351" ht="15.75" hidden="1" customHeight="1">
      <c r="A351" s="106" t="s">
        <v>3093</v>
      </c>
      <c r="B351" s="107" t="s">
        <v>3096</v>
      </c>
      <c r="C351" s="108" t="str">
        <f>VLOOKUP(A351,'Main Sheet'!A:AV,48,False)</f>
        <v>Yes</v>
      </c>
      <c r="D351" s="109" t="str">
        <f>VLOOKUP(A351,'Main Sheet'!A:BB,7,0)</f>
        <v>First</v>
      </c>
      <c r="E351" s="109" t="str">
        <f>VLOOKUP(A351,'Main Sheet'!A:BB,12,0)</f>
        <v>Soqhayisa SS</v>
      </c>
      <c r="F351" s="109" t="str">
        <f>VLOOKUP(A351,'Main Sheet'!A:BB,17,0)</f>
        <v>Siphosihle</v>
      </c>
      <c r="G351" s="110" t="str">
        <f>VLOOKUP(A351,'Main Sheet'!A:BB,14,0)</f>
        <v>NMB</v>
      </c>
      <c r="H351" s="111" t="s">
        <v>9078</v>
      </c>
      <c r="I351" s="111" t="s">
        <v>9078</v>
      </c>
      <c r="J351" s="111"/>
      <c r="K351" s="111" t="s">
        <v>9078</v>
      </c>
      <c r="L351" s="111" t="s">
        <v>9078</v>
      </c>
      <c r="M351" s="109" t="s">
        <v>9078</v>
      </c>
      <c r="N351" s="110"/>
      <c r="O351" s="111" t="s">
        <v>117</v>
      </c>
      <c r="P351" s="111" t="s">
        <v>117</v>
      </c>
      <c r="Q351" s="112"/>
      <c r="R351" s="111">
        <v>2.2602482E8</v>
      </c>
      <c r="S351" s="111">
        <v>63752.0</v>
      </c>
      <c r="T351" s="111" t="s">
        <v>125</v>
      </c>
      <c r="U351" s="110"/>
      <c r="V351" s="109" t="s">
        <v>117</v>
      </c>
      <c r="W351" s="109" t="s">
        <v>117</v>
      </c>
      <c r="X351" s="110"/>
      <c r="Y351" s="109" t="s">
        <v>9581</v>
      </c>
      <c r="Z351" s="110"/>
      <c r="AA351" s="110"/>
      <c r="AB351" s="109" t="s">
        <v>6382</v>
      </c>
      <c r="AC351" s="109" t="s">
        <v>117</v>
      </c>
      <c r="AD351" s="109" t="s">
        <v>117</v>
      </c>
      <c r="AE351" s="110"/>
      <c r="AF351" s="109">
        <v>2.60418749E8</v>
      </c>
      <c r="AG351" s="109">
        <v>42678.0</v>
      </c>
      <c r="AH351" s="109" t="s">
        <v>9104</v>
      </c>
      <c r="AI351" s="110"/>
      <c r="AJ351" s="110"/>
      <c r="AK351" s="110"/>
      <c r="AL351" s="110"/>
      <c r="AM351" s="110"/>
      <c r="AN351" s="110"/>
      <c r="AO351" s="110"/>
      <c r="AP351" s="110"/>
      <c r="AQ351" s="110"/>
      <c r="AR351" s="110"/>
      <c r="AS351" s="110"/>
      <c r="AT351" s="110"/>
      <c r="AU351" s="110"/>
      <c r="AV351" s="110"/>
      <c r="AW351" s="110"/>
      <c r="AX351" s="110"/>
      <c r="AY351" s="110"/>
      <c r="AZ351" s="110"/>
      <c r="BA351" s="110"/>
      <c r="BB351" s="110"/>
      <c r="BC351" s="110"/>
      <c r="BD351" s="110"/>
      <c r="BE351" s="110"/>
      <c r="BF351" s="114"/>
      <c r="BG351" s="114"/>
      <c r="BH351" s="114"/>
      <c r="BI351" s="114"/>
      <c r="BJ351" s="114"/>
      <c r="BK351" s="114"/>
      <c r="BL351" s="114"/>
      <c r="BM351" s="114"/>
      <c r="BN351" s="114"/>
      <c r="BO351" s="114"/>
    </row>
    <row r="352" ht="15.75" hidden="1" customHeight="1">
      <c r="A352" s="106" t="s">
        <v>3101</v>
      </c>
      <c r="B352" s="107" t="s">
        <v>3104</v>
      </c>
      <c r="C352" s="108" t="str">
        <f>VLOOKUP(A352,'Main Sheet'!A:AV,48,False)</f>
        <v>Yes</v>
      </c>
      <c r="D352" s="109" t="str">
        <f>VLOOKUP(A352,'Main Sheet'!A:BB,7,0)</f>
        <v>Second</v>
      </c>
      <c r="E352" s="109" t="str">
        <f>VLOOKUP(A352,'Main Sheet'!A:BB,12,0)</f>
        <v>Ndzondelelo HS</v>
      </c>
      <c r="F352" s="116" t="str">
        <f>VLOOKUP(A352,'Main Sheet'!A:BB,17,0)</f>
        <v>Chulumanco</v>
      </c>
      <c r="G352" s="110" t="str">
        <f>VLOOKUP(A352,'Main Sheet'!A:BB,14,0)</f>
        <v>NMB</v>
      </c>
      <c r="H352" s="111" t="s">
        <v>9078</v>
      </c>
      <c r="I352" s="111"/>
      <c r="J352" s="111"/>
      <c r="K352" s="111">
        <v>2.33882995E8</v>
      </c>
      <c r="L352" s="111">
        <v>62829.0</v>
      </c>
      <c r="M352" s="109" t="s">
        <v>9079</v>
      </c>
      <c r="N352" s="110"/>
      <c r="O352" s="111" t="s">
        <v>9078</v>
      </c>
      <c r="P352" s="111" t="s">
        <v>9078</v>
      </c>
      <c r="Q352" s="111"/>
      <c r="R352" s="111">
        <v>2.26183994E8</v>
      </c>
      <c r="S352" s="112"/>
      <c r="T352" s="111" t="s">
        <v>9079</v>
      </c>
      <c r="U352" s="110"/>
      <c r="V352" s="109" t="s">
        <v>9078</v>
      </c>
      <c r="W352" s="109" t="s">
        <v>9078</v>
      </c>
      <c r="X352" s="109"/>
      <c r="Y352" s="109" t="s">
        <v>9582</v>
      </c>
      <c r="Z352" s="110"/>
      <c r="AA352" s="110"/>
      <c r="AB352" s="109" t="s">
        <v>9079</v>
      </c>
      <c r="AC352" s="109" t="s">
        <v>9078</v>
      </c>
      <c r="AD352" s="109"/>
      <c r="AE352" s="109"/>
      <c r="AF352" s="109">
        <v>6.21174851E8</v>
      </c>
      <c r="AG352" s="109">
        <v>17254.0</v>
      </c>
      <c r="AH352" s="109" t="s">
        <v>9079</v>
      </c>
      <c r="AI352" s="110"/>
      <c r="AJ352" s="110"/>
      <c r="AK352" s="110"/>
      <c r="AL352" s="110"/>
      <c r="AM352" s="110"/>
      <c r="AN352" s="110"/>
      <c r="AO352" s="110"/>
      <c r="AP352" s="110"/>
      <c r="AQ352" s="110"/>
      <c r="AR352" s="110"/>
      <c r="AS352" s="110"/>
      <c r="AT352" s="110"/>
      <c r="AU352" s="110"/>
      <c r="AV352" s="110"/>
      <c r="AW352" s="110"/>
      <c r="AX352" s="110"/>
      <c r="AY352" s="110"/>
      <c r="AZ352" s="110"/>
      <c r="BA352" s="110"/>
      <c r="BB352" s="110"/>
      <c r="BC352" s="110"/>
      <c r="BD352" s="110"/>
      <c r="BE352" s="110"/>
      <c r="BF352" s="114"/>
      <c r="BG352" s="114"/>
      <c r="BH352" s="114"/>
      <c r="BI352" s="114"/>
      <c r="BJ352" s="114"/>
      <c r="BK352" s="114"/>
      <c r="BL352" s="114"/>
      <c r="BM352" s="114"/>
      <c r="BN352" s="114"/>
      <c r="BO352" s="114"/>
    </row>
    <row r="353" ht="15.75" hidden="1" customHeight="1">
      <c r="A353" s="106" t="s">
        <v>3106</v>
      </c>
      <c r="B353" s="107" t="s">
        <v>3108</v>
      </c>
      <c r="C353" s="108" t="str">
        <f>VLOOKUP(A353,'Main Sheet'!A:AV,48,False)</f>
        <v>Yes</v>
      </c>
      <c r="D353" s="109" t="str">
        <f>VLOOKUP(A353,'Main Sheet'!A:BB,7,0)</f>
        <v>First</v>
      </c>
      <c r="E353" s="109" t="str">
        <f>VLOOKUP(A353,'Main Sheet'!A:BB,12,0)</f>
        <v>Soqhayisa SS</v>
      </c>
      <c r="F353" s="109" t="str">
        <f>VLOOKUP(A353,'Main Sheet'!A:BB,17,0)</f>
        <v>Siphosihle</v>
      </c>
      <c r="G353" s="110" t="str">
        <f>VLOOKUP(A353,'Main Sheet'!A:BB,14,0)</f>
        <v>NMB</v>
      </c>
      <c r="H353" s="111" t="s">
        <v>117</v>
      </c>
      <c r="I353" s="111" t="s">
        <v>117</v>
      </c>
      <c r="J353" s="112"/>
      <c r="K353" s="111">
        <v>2.33415653E8</v>
      </c>
      <c r="L353" s="111">
        <v>68086.0</v>
      </c>
      <c r="M353" s="109" t="s">
        <v>181</v>
      </c>
      <c r="N353" s="110"/>
      <c r="O353" s="111" t="s">
        <v>117</v>
      </c>
      <c r="P353" s="111" t="s">
        <v>117</v>
      </c>
      <c r="Q353" s="112"/>
      <c r="R353" s="111">
        <v>2.26046765E8</v>
      </c>
      <c r="S353" s="111">
        <v>63752.0</v>
      </c>
      <c r="T353" s="111" t="s">
        <v>805</v>
      </c>
      <c r="U353" s="110"/>
      <c r="V353" s="109" t="s">
        <v>117</v>
      </c>
      <c r="W353" s="109" t="s">
        <v>117</v>
      </c>
      <c r="X353" s="110"/>
      <c r="Y353" s="109" t="s">
        <v>9583</v>
      </c>
      <c r="Z353" s="110"/>
      <c r="AA353" s="110"/>
      <c r="AB353" s="109" t="s">
        <v>9584</v>
      </c>
      <c r="AC353" s="109" t="s">
        <v>117</v>
      </c>
      <c r="AD353" s="109" t="s">
        <v>117</v>
      </c>
      <c r="AE353" s="110"/>
      <c r="AF353" s="109">
        <v>2.60483028E8</v>
      </c>
      <c r="AG353" s="109">
        <v>42678.0</v>
      </c>
      <c r="AH353" s="109" t="s">
        <v>181</v>
      </c>
      <c r="AI353" s="110"/>
      <c r="AJ353" s="110"/>
      <c r="AK353" s="110"/>
      <c r="AL353" s="110"/>
      <c r="AM353" s="110"/>
      <c r="AN353" s="110"/>
      <c r="AO353" s="110"/>
      <c r="AP353" s="110"/>
      <c r="AQ353" s="110"/>
      <c r="AR353" s="110"/>
      <c r="AS353" s="110"/>
      <c r="AT353" s="110"/>
      <c r="AU353" s="110"/>
      <c r="AV353" s="110"/>
      <c r="AW353" s="110"/>
      <c r="AX353" s="110"/>
      <c r="AY353" s="110"/>
      <c r="AZ353" s="110"/>
      <c r="BA353" s="110"/>
      <c r="BB353" s="110"/>
      <c r="BC353" s="110"/>
      <c r="BD353" s="110"/>
      <c r="BE353" s="110"/>
      <c r="BF353" s="114"/>
      <c r="BG353" s="114"/>
      <c r="BH353" s="114"/>
      <c r="BI353" s="114"/>
      <c r="BJ353" s="114"/>
      <c r="BK353" s="114"/>
      <c r="BL353" s="114"/>
      <c r="BM353" s="114"/>
      <c r="BN353" s="114"/>
      <c r="BO353" s="114"/>
    </row>
    <row r="354" ht="15.75" hidden="1" customHeight="1">
      <c r="A354" s="106" t="s">
        <v>3113</v>
      </c>
      <c r="B354" s="107" t="s">
        <v>3115</v>
      </c>
      <c r="C354" s="108" t="str">
        <f>VLOOKUP(A354,'Main Sheet'!A:AV,48,False)</f>
        <v>Yes</v>
      </c>
      <c r="D354" s="109" t="str">
        <f>VLOOKUP(A354,'Main Sheet'!A:BB,7,0)</f>
        <v>First</v>
      </c>
      <c r="E354" s="109" t="str">
        <f>VLOOKUP(A354,'Main Sheet'!A:BB,12,0)</f>
        <v>Lungisa HS</v>
      </c>
      <c r="F354" s="109" t="str">
        <f>VLOOKUP(A354,'Main Sheet'!A:BB,17,0)</f>
        <v>Asemahle</v>
      </c>
      <c r="G354" s="110" t="str">
        <f>VLOOKUP(A354,'Main Sheet'!A:BB,14,0)</f>
        <v>NMB</v>
      </c>
      <c r="H354" s="111" t="s">
        <v>117</v>
      </c>
      <c r="I354" s="111" t="s">
        <v>117</v>
      </c>
      <c r="J354" s="112"/>
      <c r="K354" s="111">
        <v>2.33364757E8</v>
      </c>
      <c r="L354" s="111">
        <v>79035.0</v>
      </c>
      <c r="M354" s="109" t="s">
        <v>9108</v>
      </c>
      <c r="N354" s="110"/>
      <c r="O354" s="111" t="s">
        <v>117</v>
      </c>
      <c r="P354" s="111" t="s">
        <v>117</v>
      </c>
      <c r="Q354" s="112"/>
      <c r="R354" s="111">
        <v>2.2606734E8</v>
      </c>
      <c r="S354" s="111">
        <v>20251.0</v>
      </c>
      <c r="T354" s="111" t="s">
        <v>9537</v>
      </c>
      <c r="U354" s="110"/>
      <c r="V354" s="109" t="s">
        <v>117</v>
      </c>
      <c r="W354" s="109" t="s">
        <v>117</v>
      </c>
      <c r="X354" s="110"/>
      <c r="Y354" s="109" t="s">
        <v>9585</v>
      </c>
      <c r="Z354" s="110"/>
      <c r="AA354" s="109" t="s">
        <v>9465</v>
      </c>
      <c r="AB354" s="110"/>
      <c r="AC354" s="109" t="s">
        <v>117</v>
      </c>
      <c r="AD354" s="109" t="s">
        <v>117</v>
      </c>
      <c r="AE354" s="110"/>
      <c r="AF354" s="109">
        <v>2.60538264E8</v>
      </c>
      <c r="AG354" s="109">
        <v>24693.0</v>
      </c>
      <c r="AH354" s="109" t="s">
        <v>9189</v>
      </c>
      <c r="AI354" s="110"/>
      <c r="AJ354" s="110"/>
      <c r="AK354" s="110"/>
      <c r="AL354" s="110"/>
      <c r="AM354" s="110"/>
      <c r="AN354" s="110"/>
      <c r="AO354" s="110"/>
      <c r="AP354" s="110"/>
      <c r="AQ354" s="110"/>
      <c r="AR354" s="110"/>
      <c r="AS354" s="110"/>
      <c r="AT354" s="110"/>
      <c r="AU354" s="110"/>
      <c r="AV354" s="110"/>
      <c r="AW354" s="110"/>
      <c r="AX354" s="110"/>
      <c r="AY354" s="110"/>
      <c r="AZ354" s="110"/>
      <c r="BA354" s="110"/>
      <c r="BB354" s="110"/>
      <c r="BC354" s="110"/>
      <c r="BD354" s="110"/>
      <c r="BE354" s="110"/>
      <c r="BF354" s="114"/>
      <c r="BG354" s="114"/>
      <c r="BH354" s="114"/>
      <c r="BI354" s="114"/>
      <c r="BJ354" s="114"/>
      <c r="BK354" s="114"/>
      <c r="BL354" s="114"/>
      <c r="BM354" s="114"/>
      <c r="BN354" s="114"/>
      <c r="BO354" s="114"/>
    </row>
    <row r="355" ht="15.75" hidden="1" customHeight="1">
      <c r="A355" s="106" t="s">
        <v>3122</v>
      </c>
      <c r="B355" s="107" t="s">
        <v>3125</v>
      </c>
      <c r="C355" s="108" t="str">
        <f>VLOOKUP(A355,'Main Sheet'!A:AV,48,False)</f>
        <v>Yes</v>
      </c>
      <c r="D355" s="109" t="str">
        <f>VLOOKUP(A355,'Main Sheet'!A:BB,7,0)</f>
        <v>First</v>
      </c>
      <c r="E355" s="109" t="str">
        <f>VLOOKUP(A355,'Main Sheet'!A:BB,12,0)</f>
        <v>Cingani HS</v>
      </c>
      <c r="F355" s="109" t="str">
        <f>VLOOKUP(A355,'Main Sheet'!A:BB,17,0)</f>
        <v>Asemahle</v>
      </c>
      <c r="G355" s="110" t="str">
        <f>VLOOKUP(A355,'Main Sheet'!A:BB,14,0)</f>
        <v>NMB</v>
      </c>
      <c r="H355" s="111" t="s">
        <v>117</v>
      </c>
      <c r="I355" s="111" t="s">
        <v>117</v>
      </c>
      <c r="J355" s="112"/>
      <c r="K355" s="111">
        <v>2.33433058E8</v>
      </c>
      <c r="L355" s="111">
        <v>89576.0</v>
      </c>
      <c r="M355" s="109" t="s">
        <v>9147</v>
      </c>
      <c r="N355" s="110"/>
      <c r="O355" s="111" t="s">
        <v>117</v>
      </c>
      <c r="P355" s="111" t="s">
        <v>117</v>
      </c>
      <c r="Q355" s="111"/>
      <c r="R355" s="111">
        <v>2.26077048E8</v>
      </c>
      <c r="S355" s="111">
        <v>20251.0</v>
      </c>
      <c r="T355" s="111" t="s">
        <v>1900</v>
      </c>
      <c r="U355" s="110"/>
      <c r="V355" s="109" t="s">
        <v>117</v>
      </c>
      <c r="W355" s="109" t="s">
        <v>117</v>
      </c>
      <c r="X355" s="109"/>
      <c r="Y355" s="109" t="s">
        <v>9586</v>
      </c>
      <c r="Z355" s="110"/>
      <c r="AA355" s="109"/>
      <c r="AB355" s="109" t="s">
        <v>9077</v>
      </c>
      <c r="AC355" s="109" t="s">
        <v>117</v>
      </c>
      <c r="AD355" s="109" t="s">
        <v>117</v>
      </c>
      <c r="AE355" s="110"/>
      <c r="AF355" s="109">
        <v>2.60543055E8</v>
      </c>
      <c r="AG355" s="109">
        <v>24693.0</v>
      </c>
      <c r="AH355" s="109" t="s">
        <v>9144</v>
      </c>
      <c r="AI355" s="110"/>
      <c r="AJ355" s="110"/>
      <c r="AK355" s="110"/>
      <c r="AL355" s="110"/>
      <c r="AM355" s="110"/>
      <c r="AN355" s="110"/>
      <c r="AO355" s="110"/>
      <c r="AP355" s="110"/>
      <c r="AQ355" s="110"/>
      <c r="AR355" s="110"/>
      <c r="AS355" s="110"/>
      <c r="AT355" s="110"/>
      <c r="AU355" s="110"/>
      <c r="AV355" s="110"/>
      <c r="AW355" s="110"/>
      <c r="AX355" s="110"/>
      <c r="AY355" s="110"/>
      <c r="AZ355" s="110"/>
      <c r="BA355" s="110"/>
      <c r="BB355" s="110"/>
      <c r="BC355" s="110"/>
      <c r="BD355" s="110"/>
      <c r="BE355" s="110"/>
      <c r="BF355" s="114"/>
      <c r="BG355" s="114"/>
      <c r="BH355" s="114"/>
      <c r="BI355" s="114"/>
      <c r="BJ355" s="114"/>
      <c r="BK355" s="114"/>
      <c r="BL355" s="114"/>
      <c r="BM355" s="114"/>
      <c r="BN355" s="114"/>
      <c r="BO355" s="114"/>
    </row>
    <row r="356" ht="15.75" hidden="1" customHeight="1">
      <c r="A356" s="106" t="s">
        <v>3129</v>
      </c>
      <c r="B356" s="107" t="s">
        <v>3132</v>
      </c>
      <c r="C356" s="108" t="str">
        <f>VLOOKUP(A356,'Main Sheet'!A:AV,48,False)</f>
        <v>Yes</v>
      </c>
      <c r="D356" s="109" t="str">
        <f>VLOOKUP(A356,'Main Sheet'!A:BB,7,0)</f>
        <v>First</v>
      </c>
      <c r="E356" s="109" t="str">
        <f>VLOOKUP(A356,'Main Sheet'!A:BB,12,0)</f>
        <v>Soqhayisa SS</v>
      </c>
      <c r="F356" s="109" t="str">
        <f>VLOOKUP(A356,'Main Sheet'!A:BB,17,0)</f>
        <v>Siphosihle</v>
      </c>
      <c r="G356" s="110" t="str">
        <f>VLOOKUP(A356,'Main Sheet'!A:BB,14,0)</f>
        <v>NMB</v>
      </c>
      <c r="H356" s="111" t="s">
        <v>9078</v>
      </c>
      <c r="I356" s="111" t="s">
        <v>9078</v>
      </c>
      <c r="J356" s="111"/>
      <c r="K356" s="111">
        <v>2.33148663E8</v>
      </c>
      <c r="L356" s="111">
        <v>78794.0</v>
      </c>
      <c r="M356" s="109" t="s">
        <v>9078</v>
      </c>
      <c r="N356" s="110"/>
      <c r="O356" s="111" t="s">
        <v>9078</v>
      </c>
      <c r="P356" s="111" t="s">
        <v>9078</v>
      </c>
      <c r="Q356" s="112"/>
      <c r="R356" s="111">
        <v>2.26013309E8</v>
      </c>
      <c r="S356" s="111">
        <v>68391.0</v>
      </c>
      <c r="T356" s="111" t="s">
        <v>9078</v>
      </c>
      <c r="U356" s="110"/>
      <c r="V356" s="109" t="s">
        <v>117</v>
      </c>
      <c r="W356" s="109" t="s">
        <v>117</v>
      </c>
      <c r="X356" s="110"/>
      <c r="Y356" s="109" t="s">
        <v>9587</v>
      </c>
      <c r="Z356" s="110"/>
      <c r="AA356" s="110"/>
      <c r="AB356" s="109" t="s">
        <v>2986</v>
      </c>
      <c r="AC356" s="109" t="s">
        <v>117</v>
      </c>
      <c r="AD356" s="109" t="s">
        <v>117</v>
      </c>
      <c r="AE356" s="110"/>
      <c r="AF356" s="109">
        <v>2.60556297E8</v>
      </c>
      <c r="AG356" s="109">
        <v>42678.0</v>
      </c>
      <c r="AH356" s="109" t="s">
        <v>181</v>
      </c>
      <c r="AI356" s="110"/>
      <c r="AJ356" s="110"/>
      <c r="AK356" s="110"/>
      <c r="AL356" s="110"/>
      <c r="AM356" s="110"/>
      <c r="AN356" s="110"/>
      <c r="AO356" s="110"/>
      <c r="AP356" s="110"/>
      <c r="AQ356" s="110"/>
      <c r="AR356" s="110"/>
      <c r="AS356" s="110"/>
      <c r="AT356" s="110"/>
      <c r="AU356" s="110"/>
      <c r="AV356" s="110"/>
      <c r="AW356" s="110"/>
      <c r="AX356" s="110"/>
      <c r="AY356" s="110"/>
      <c r="AZ356" s="110"/>
      <c r="BA356" s="110"/>
      <c r="BB356" s="110"/>
      <c r="BC356" s="110"/>
      <c r="BD356" s="110"/>
      <c r="BE356" s="110"/>
      <c r="BF356" s="114"/>
      <c r="BG356" s="114"/>
      <c r="BH356" s="114"/>
      <c r="BI356" s="114"/>
      <c r="BJ356" s="114"/>
      <c r="BK356" s="114"/>
      <c r="BL356" s="114"/>
      <c r="BM356" s="114"/>
      <c r="BN356" s="114"/>
      <c r="BO356" s="114"/>
    </row>
    <row r="357" ht="15.75" hidden="1" customHeight="1">
      <c r="A357" s="106" t="s">
        <v>3139</v>
      </c>
      <c r="B357" s="107" t="s">
        <v>3141</v>
      </c>
      <c r="C357" s="108" t="str">
        <f>VLOOKUP(A357,'Main Sheet'!A:AV,48,False)</f>
        <v>Yes</v>
      </c>
      <c r="D357" s="109" t="str">
        <f>VLOOKUP(A357,'Main Sheet'!A:BB,7,0)</f>
        <v>First</v>
      </c>
      <c r="E357" s="109" t="str">
        <f>VLOOKUP(A357,'Main Sheet'!A:BB,12,0)</f>
        <v>Soqhayisa SS</v>
      </c>
      <c r="F357" s="109" t="str">
        <f>VLOOKUP(A357,'Main Sheet'!A:BB,17,0)</f>
        <v>Siphosihle</v>
      </c>
      <c r="G357" s="110" t="str">
        <f>VLOOKUP(A357,'Main Sheet'!A:BB,14,0)</f>
        <v>NMB</v>
      </c>
      <c r="H357" s="111" t="s">
        <v>9078</v>
      </c>
      <c r="I357" s="111" t="s">
        <v>9078</v>
      </c>
      <c r="J357" s="111"/>
      <c r="K357" s="111">
        <v>2.33391711E8</v>
      </c>
      <c r="L357" s="111" t="s">
        <v>9078</v>
      </c>
      <c r="M357" s="109" t="s">
        <v>9078</v>
      </c>
      <c r="N357" s="110"/>
      <c r="O357" s="111" t="s">
        <v>117</v>
      </c>
      <c r="P357" s="111" t="s">
        <v>117</v>
      </c>
      <c r="Q357" s="112"/>
      <c r="R357" s="111">
        <v>2.26043456E8</v>
      </c>
      <c r="S357" s="111">
        <v>63752.0</v>
      </c>
      <c r="T357" s="111" t="s">
        <v>181</v>
      </c>
      <c r="U357" s="110"/>
      <c r="V357" s="109" t="s">
        <v>117</v>
      </c>
      <c r="W357" s="109" t="s">
        <v>117</v>
      </c>
      <c r="X357" s="110"/>
      <c r="Y357" s="109" t="s">
        <v>9588</v>
      </c>
      <c r="Z357" s="110"/>
      <c r="AA357" s="110"/>
      <c r="AB357" s="109" t="s">
        <v>2986</v>
      </c>
      <c r="AC357" s="109" t="s">
        <v>117</v>
      </c>
      <c r="AD357" s="109" t="s">
        <v>117</v>
      </c>
      <c r="AE357" s="110"/>
      <c r="AF357" s="109">
        <v>2.60544787E8</v>
      </c>
      <c r="AG357" s="109">
        <v>42678.0</v>
      </c>
      <c r="AH357" s="109" t="s">
        <v>181</v>
      </c>
      <c r="AI357" s="110"/>
      <c r="AJ357" s="110"/>
      <c r="AK357" s="110"/>
      <c r="AL357" s="110"/>
      <c r="AM357" s="110"/>
      <c r="AN357" s="110"/>
      <c r="AO357" s="110"/>
      <c r="AP357" s="110"/>
      <c r="AQ357" s="110"/>
      <c r="AR357" s="110"/>
      <c r="AS357" s="110"/>
      <c r="AT357" s="110"/>
      <c r="AU357" s="110"/>
      <c r="AV357" s="110"/>
      <c r="AW357" s="110"/>
      <c r="AX357" s="110"/>
      <c r="AY357" s="110"/>
      <c r="AZ357" s="110"/>
      <c r="BA357" s="110"/>
      <c r="BB357" s="110"/>
      <c r="BC357" s="110"/>
      <c r="BD357" s="110"/>
      <c r="BE357" s="110"/>
      <c r="BF357" s="114"/>
      <c r="BG357" s="114"/>
      <c r="BH357" s="114"/>
      <c r="BI357" s="114"/>
      <c r="BJ357" s="114"/>
      <c r="BK357" s="114"/>
      <c r="BL357" s="114"/>
      <c r="BM357" s="114"/>
      <c r="BN357" s="114"/>
      <c r="BO357" s="114"/>
    </row>
    <row r="358" ht="15.75" hidden="1" customHeight="1">
      <c r="A358" s="106" t="s">
        <v>3150</v>
      </c>
      <c r="B358" s="107" t="s">
        <v>3152</v>
      </c>
      <c r="C358" s="108" t="str">
        <f>VLOOKUP(A358,'Main Sheet'!A:AV,48,False)</f>
        <v>Yes</v>
      </c>
      <c r="D358" s="109" t="str">
        <f>VLOOKUP(A358,'Main Sheet'!A:BB,7,0)</f>
        <v>First</v>
      </c>
      <c r="E358" s="109" t="str">
        <f>VLOOKUP(A358,'Main Sheet'!A:BB,12,0)</f>
        <v>Masiphathisane HS</v>
      </c>
      <c r="F358" s="109" t="str">
        <f>VLOOKUP(A358,'Main Sheet'!A:BB,17,0)</f>
        <v>Siphosihle</v>
      </c>
      <c r="G358" s="110" t="str">
        <f>VLOOKUP(A358,'Main Sheet'!A:BB,14,0)</f>
        <v>NMB</v>
      </c>
      <c r="H358" s="111" t="s">
        <v>117</v>
      </c>
      <c r="I358" s="111" t="s">
        <v>117</v>
      </c>
      <c r="J358" s="112"/>
      <c r="K358" s="111">
        <v>2.33333029E8</v>
      </c>
      <c r="L358" s="111">
        <v>73408.0</v>
      </c>
      <c r="M358" s="109" t="s">
        <v>125</v>
      </c>
      <c r="N358" s="110"/>
      <c r="O358" s="111" t="s">
        <v>117</v>
      </c>
      <c r="P358" s="111" t="s">
        <v>117</v>
      </c>
      <c r="Q358" s="112"/>
      <c r="R358" s="111">
        <v>2.26068913E8</v>
      </c>
      <c r="S358" s="111">
        <v>63752.0</v>
      </c>
      <c r="T358" s="111" t="s">
        <v>125</v>
      </c>
      <c r="U358" s="110"/>
      <c r="V358" s="109" t="s">
        <v>9078</v>
      </c>
      <c r="W358" s="109" t="s">
        <v>9078</v>
      </c>
      <c r="X358" s="110"/>
      <c r="Y358" s="134" t="s">
        <v>9589</v>
      </c>
      <c r="Z358" s="110"/>
      <c r="AA358" s="110"/>
      <c r="AB358" s="109" t="s">
        <v>404</v>
      </c>
      <c r="AC358" s="109" t="s">
        <v>117</v>
      </c>
      <c r="AD358" s="109" t="s">
        <v>117</v>
      </c>
      <c r="AE358" s="110"/>
      <c r="AF358" s="109">
        <v>2.60358894E8</v>
      </c>
      <c r="AG358" s="109">
        <v>42678.0</v>
      </c>
      <c r="AH358" s="109" t="s">
        <v>404</v>
      </c>
      <c r="AI358" s="110"/>
      <c r="AJ358" s="110"/>
      <c r="AK358" s="110"/>
      <c r="AL358" s="110"/>
      <c r="AM358" s="110"/>
      <c r="AN358" s="110"/>
      <c r="AO358" s="110"/>
      <c r="AP358" s="110"/>
      <c r="AQ358" s="110"/>
      <c r="AR358" s="110"/>
      <c r="AS358" s="110"/>
      <c r="AT358" s="110"/>
      <c r="AU358" s="110"/>
      <c r="AV358" s="110"/>
      <c r="AW358" s="110"/>
      <c r="AX358" s="110"/>
      <c r="AY358" s="110"/>
      <c r="AZ358" s="110"/>
      <c r="BA358" s="110"/>
      <c r="BB358" s="110"/>
      <c r="BC358" s="110"/>
      <c r="BD358" s="110"/>
      <c r="BE358" s="110"/>
      <c r="BF358" s="114"/>
      <c r="BG358" s="114"/>
      <c r="BH358" s="114"/>
      <c r="BI358" s="114"/>
      <c r="BJ358" s="114"/>
      <c r="BK358" s="114"/>
      <c r="BL358" s="114"/>
      <c r="BM358" s="114"/>
      <c r="BN358" s="114"/>
      <c r="BO358" s="114"/>
    </row>
    <row r="359" ht="15.75" hidden="1" customHeight="1">
      <c r="A359" s="106" t="s">
        <v>3158</v>
      </c>
      <c r="B359" s="107" t="s">
        <v>3160</v>
      </c>
      <c r="C359" s="108" t="str">
        <f>VLOOKUP(A359,'Main Sheet'!A:AV,48,False)</f>
        <v>Yes</v>
      </c>
      <c r="D359" s="109" t="str">
        <f>VLOOKUP(A359,'Main Sheet'!A:BB,7,0)</f>
        <v>First</v>
      </c>
      <c r="E359" s="109" t="str">
        <f>VLOOKUP(A359,'Main Sheet'!A:BB,12,0)</f>
        <v>Vulamazibuko HS</v>
      </c>
      <c r="F359" s="109" t="str">
        <f>VLOOKUP(A359,'Main Sheet'!A:BB,17,0)</f>
        <v>Asemahle</v>
      </c>
      <c r="G359" s="110" t="str">
        <f>VLOOKUP(A359,'Main Sheet'!A:BB,14,0)</f>
        <v>Rural</v>
      </c>
      <c r="H359" s="111" t="s">
        <v>117</v>
      </c>
      <c r="I359" s="111" t="s">
        <v>117</v>
      </c>
      <c r="J359" s="112"/>
      <c r="K359" s="111">
        <v>2.33372997E8</v>
      </c>
      <c r="L359" s="111">
        <v>86248.0</v>
      </c>
      <c r="M359" s="110"/>
      <c r="N359" s="110"/>
      <c r="O359" s="111" t="s">
        <v>117</v>
      </c>
      <c r="P359" s="111" t="s">
        <v>117</v>
      </c>
      <c r="Q359" s="112"/>
      <c r="R359" s="111">
        <v>2.26089457E8</v>
      </c>
      <c r="S359" s="111">
        <v>36912.0</v>
      </c>
      <c r="T359" s="112"/>
      <c r="U359" s="110"/>
      <c r="V359" s="109" t="s">
        <v>121</v>
      </c>
      <c r="W359" s="109"/>
      <c r="X359" s="109" t="s">
        <v>9070</v>
      </c>
      <c r="Y359" s="110"/>
      <c r="Z359" s="110"/>
      <c r="AA359" s="110"/>
      <c r="AB359" s="110"/>
      <c r="AC359" s="109" t="s">
        <v>117</v>
      </c>
      <c r="AD359" s="109" t="s">
        <v>117</v>
      </c>
      <c r="AE359" s="110"/>
      <c r="AF359" s="109">
        <v>2.60776084E8</v>
      </c>
      <c r="AG359" s="109">
        <v>24693.0</v>
      </c>
      <c r="AH359" s="109" t="s">
        <v>9590</v>
      </c>
      <c r="AI359" s="110"/>
      <c r="AJ359" s="110"/>
      <c r="AK359" s="110"/>
      <c r="AL359" s="110"/>
      <c r="AM359" s="110"/>
      <c r="AN359" s="110"/>
      <c r="AO359" s="110"/>
      <c r="AP359" s="110"/>
      <c r="AQ359" s="110"/>
      <c r="AR359" s="110"/>
      <c r="AS359" s="110"/>
      <c r="AT359" s="110"/>
      <c r="AU359" s="110"/>
      <c r="AV359" s="110"/>
      <c r="AW359" s="110"/>
      <c r="AX359" s="110"/>
      <c r="AY359" s="110"/>
      <c r="AZ359" s="110"/>
      <c r="BA359" s="110"/>
      <c r="BB359" s="110"/>
      <c r="BC359" s="110"/>
      <c r="BD359" s="110"/>
      <c r="BE359" s="110"/>
      <c r="BF359" s="114"/>
      <c r="BG359" s="114"/>
      <c r="BH359" s="114"/>
      <c r="BI359" s="114"/>
      <c r="BJ359" s="114"/>
      <c r="BK359" s="114"/>
      <c r="BL359" s="114"/>
      <c r="BM359" s="114"/>
      <c r="BN359" s="114"/>
      <c r="BO359" s="114"/>
    </row>
    <row r="360" ht="15.75" hidden="1" customHeight="1">
      <c r="A360" s="106" t="s">
        <v>3162</v>
      </c>
      <c r="B360" s="107" t="s">
        <v>3165</v>
      </c>
      <c r="C360" s="108" t="str">
        <f>VLOOKUP(A360,'Main Sheet'!A:AV,48,False)</f>
        <v>Yes</v>
      </c>
      <c r="D360" s="109" t="str">
        <f>VLOOKUP(A360,'Main Sheet'!A:BB,7,0)</f>
        <v>First</v>
      </c>
      <c r="E360" s="109" t="str">
        <f>VLOOKUP(A360,'Main Sheet'!A:BB,12,0)</f>
        <v>Douglas Mpopa SS</v>
      </c>
      <c r="F360" s="109" t="str">
        <f>VLOOKUP(A360,'Main Sheet'!A:BB,17,0)</f>
        <v>Asemahle</v>
      </c>
      <c r="G360" s="110" t="str">
        <f>VLOOKUP(A360,'Main Sheet'!A:BB,14,0)</f>
        <v>NMB</v>
      </c>
      <c r="H360" s="111" t="s">
        <v>117</v>
      </c>
      <c r="I360" s="111" t="s">
        <v>117</v>
      </c>
      <c r="J360" s="112"/>
      <c r="K360" s="111">
        <v>2.3337462E8</v>
      </c>
      <c r="L360" s="111">
        <v>38512.0</v>
      </c>
      <c r="M360" s="109" t="s">
        <v>9591</v>
      </c>
      <c r="N360" s="110"/>
      <c r="O360" s="111" t="s">
        <v>121</v>
      </c>
      <c r="P360" s="111"/>
      <c r="Q360" s="111" t="s">
        <v>9070</v>
      </c>
      <c r="R360" s="112"/>
      <c r="S360" s="112"/>
      <c r="T360" s="112"/>
      <c r="U360" s="110"/>
      <c r="V360" s="109" t="s">
        <v>117</v>
      </c>
      <c r="W360" s="109" t="s">
        <v>117</v>
      </c>
      <c r="X360" s="109"/>
      <c r="Y360" s="109" t="s">
        <v>9592</v>
      </c>
      <c r="Z360" s="110"/>
      <c r="AA360" s="109" t="s">
        <v>4424</v>
      </c>
      <c r="AB360" s="110"/>
      <c r="AC360" s="109" t="s">
        <v>117</v>
      </c>
      <c r="AD360" s="109" t="s">
        <v>117</v>
      </c>
      <c r="AE360" s="110"/>
      <c r="AF360" s="109">
        <v>2.60566268E8</v>
      </c>
      <c r="AG360" s="109">
        <v>24693.0</v>
      </c>
      <c r="AH360" s="109" t="s">
        <v>9593</v>
      </c>
      <c r="AI360" s="110"/>
      <c r="AJ360" s="109" t="s">
        <v>117</v>
      </c>
      <c r="AK360" s="110"/>
      <c r="AL360" s="110"/>
      <c r="AM360" s="109">
        <v>2.60398179E8</v>
      </c>
      <c r="AN360" s="109">
        <v>96121.0</v>
      </c>
      <c r="AO360" s="109" t="s">
        <v>9175</v>
      </c>
      <c r="AP360" s="110"/>
      <c r="AQ360" s="110"/>
      <c r="AR360" s="110"/>
      <c r="AS360" s="110"/>
      <c r="AT360" s="110"/>
      <c r="AU360" s="110"/>
      <c r="AV360" s="110"/>
      <c r="AW360" s="110"/>
      <c r="AX360" s="110"/>
      <c r="AY360" s="110"/>
      <c r="AZ360" s="110"/>
      <c r="BA360" s="110"/>
      <c r="BB360" s="110"/>
      <c r="BC360" s="110"/>
      <c r="BD360" s="110"/>
      <c r="BE360" s="110"/>
      <c r="BF360" s="114"/>
      <c r="BG360" s="114"/>
      <c r="BH360" s="114"/>
      <c r="BI360" s="114"/>
      <c r="BJ360" s="114"/>
      <c r="BK360" s="114"/>
      <c r="BL360" s="114"/>
      <c r="BM360" s="114"/>
      <c r="BN360" s="114"/>
      <c r="BO360" s="114"/>
    </row>
    <row r="361" ht="15.75" hidden="1" customHeight="1">
      <c r="A361" s="106" t="s">
        <v>3171</v>
      </c>
      <c r="B361" s="107" t="s">
        <v>3174</v>
      </c>
      <c r="C361" s="108" t="str">
        <f>VLOOKUP(A361,'Main Sheet'!A:AV,48,False)</f>
        <v>Yes</v>
      </c>
      <c r="D361" s="109" t="str">
        <f>VLOOKUP(A361,'Main Sheet'!A:BB,7,0)</f>
        <v>First</v>
      </c>
      <c r="E361" s="109" t="str">
        <f>VLOOKUP(A361,'Main Sheet'!A:BB,12,0)</f>
        <v>Soqhayisa SS</v>
      </c>
      <c r="F361" s="109" t="str">
        <f>VLOOKUP(A361,'Main Sheet'!A:BB,17,0)</f>
        <v>Siphosihle</v>
      </c>
      <c r="G361" s="110" t="str">
        <f>VLOOKUP(A361,'Main Sheet'!A:BB,14,0)</f>
        <v>NMB</v>
      </c>
      <c r="H361" s="111" t="s">
        <v>117</v>
      </c>
      <c r="I361" s="111" t="s">
        <v>117</v>
      </c>
      <c r="J361" s="112"/>
      <c r="K361" s="111">
        <v>2.33376941E8</v>
      </c>
      <c r="L361" s="111">
        <v>87632.0</v>
      </c>
      <c r="M361" s="109" t="s">
        <v>9594</v>
      </c>
      <c r="N361" s="110"/>
      <c r="O361" s="111" t="s">
        <v>117</v>
      </c>
      <c r="P361" s="111" t="s">
        <v>117</v>
      </c>
      <c r="Q361" s="112"/>
      <c r="R361" s="111">
        <v>2.26067283E8</v>
      </c>
      <c r="S361" s="111">
        <v>63752.0</v>
      </c>
      <c r="T361" s="111" t="s">
        <v>9595</v>
      </c>
      <c r="U361" s="110"/>
      <c r="V361" s="109" t="s">
        <v>117</v>
      </c>
      <c r="W361" s="109" t="s">
        <v>117</v>
      </c>
      <c r="X361" s="110"/>
      <c r="Y361" s="109" t="s">
        <v>9596</v>
      </c>
      <c r="Z361" s="110"/>
      <c r="AA361" s="110"/>
      <c r="AB361" s="109" t="s">
        <v>9125</v>
      </c>
      <c r="AC361" s="109" t="s">
        <v>117</v>
      </c>
      <c r="AD361" s="109" t="s">
        <v>117</v>
      </c>
      <c r="AE361" s="110"/>
      <c r="AF361" s="109">
        <v>2.60422495E8</v>
      </c>
      <c r="AG361" s="109">
        <v>42678.0</v>
      </c>
      <c r="AH361" s="109" t="s">
        <v>9597</v>
      </c>
      <c r="AI361" s="110"/>
      <c r="AJ361" s="110"/>
      <c r="AK361" s="110"/>
      <c r="AL361" s="110"/>
      <c r="AM361" s="110"/>
      <c r="AN361" s="110"/>
      <c r="AO361" s="110"/>
      <c r="AP361" s="110"/>
      <c r="AQ361" s="110"/>
      <c r="AR361" s="110"/>
      <c r="AS361" s="110"/>
      <c r="AT361" s="110"/>
      <c r="AU361" s="110"/>
      <c r="AV361" s="110"/>
      <c r="AW361" s="110"/>
      <c r="AX361" s="110"/>
      <c r="AY361" s="110"/>
      <c r="AZ361" s="110"/>
      <c r="BA361" s="110"/>
      <c r="BB361" s="110"/>
      <c r="BC361" s="110"/>
      <c r="BD361" s="110"/>
      <c r="BE361" s="110"/>
      <c r="BF361" s="114"/>
      <c r="BG361" s="114"/>
      <c r="BH361" s="114"/>
      <c r="BI361" s="114"/>
      <c r="BJ361" s="114"/>
      <c r="BK361" s="114"/>
      <c r="BL361" s="114"/>
      <c r="BM361" s="114"/>
      <c r="BN361" s="114"/>
      <c r="BO361" s="114"/>
    </row>
    <row r="362" ht="15.75" hidden="1" customHeight="1">
      <c r="A362" s="106" t="s">
        <v>3182</v>
      </c>
      <c r="B362" s="107" t="s">
        <v>3185</v>
      </c>
      <c r="C362" s="108" t="str">
        <f>VLOOKUP(A362,'Main Sheet'!A:AV,48,False)</f>
        <v>Yes</v>
      </c>
      <c r="D362" s="109" t="str">
        <f>VLOOKUP(A362,'Main Sheet'!A:BB,7,0)</f>
        <v>First</v>
      </c>
      <c r="E362" s="109" t="str">
        <f>VLOOKUP(A362,'Main Sheet'!A:BB,12,0)</f>
        <v>Soqhayisa SS</v>
      </c>
      <c r="F362" s="109" t="str">
        <f>VLOOKUP(A362,'Main Sheet'!A:BB,17,0)</f>
        <v>Siphosihle</v>
      </c>
      <c r="G362" s="110" t="str">
        <f>VLOOKUP(A362,'Main Sheet'!A:BB,14,0)</f>
        <v>NMB</v>
      </c>
      <c r="H362" s="111" t="s">
        <v>117</v>
      </c>
      <c r="I362" s="111" t="s">
        <v>117</v>
      </c>
      <c r="J362" s="112"/>
      <c r="K362" s="111">
        <v>2.33375767E8</v>
      </c>
      <c r="L362" s="111">
        <v>12506.0</v>
      </c>
      <c r="M362" s="109" t="s">
        <v>3607</v>
      </c>
      <c r="N362" s="110"/>
      <c r="O362" s="111" t="s">
        <v>117</v>
      </c>
      <c r="P362" s="111" t="s">
        <v>117</v>
      </c>
      <c r="Q362" s="112"/>
      <c r="R362" s="111">
        <v>2.26067345E8</v>
      </c>
      <c r="S362" s="111">
        <v>63752.0</v>
      </c>
      <c r="T362" s="111" t="s">
        <v>9598</v>
      </c>
      <c r="U362" s="110"/>
      <c r="V362" s="109" t="s">
        <v>117</v>
      </c>
      <c r="W362" s="109" t="s">
        <v>117</v>
      </c>
      <c r="X362" s="110"/>
      <c r="Y362" s="109" t="s">
        <v>9599</v>
      </c>
      <c r="Z362" s="110"/>
      <c r="AA362" s="110"/>
      <c r="AB362" s="109" t="s">
        <v>9600</v>
      </c>
      <c r="AC362" s="109" t="s">
        <v>117</v>
      </c>
      <c r="AD362" s="109" t="s">
        <v>117</v>
      </c>
      <c r="AE362" s="110"/>
      <c r="AF362" s="109">
        <v>2.60419079E8</v>
      </c>
      <c r="AG362" s="109">
        <v>42678.0</v>
      </c>
      <c r="AH362" s="109" t="s">
        <v>9597</v>
      </c>
      <c r="AI362" s="110"/>
      <c r="AJ362" s="110"/>
      <c r="AK362" s="110"/>
      <c r="AL362" s="110"/>
      <c r="AM362" s="110"/>
      <c r="AN362" s="110"/>
      <c r="AO362" s="110"/>
      <c r="AP362" s="110"/>
      <c r="AQ362" s="110"/>
      <c r="AR362" s="110"/>
      <c r="AS362" s="110"/>
      <c r="AT362" s="110"/>
      <c r="AU362" s="110"/>
      <c r="AV362" s="110"/>
      <c r="AW362" s="110"/>
      <c r="AX362" s="110"/>
      <c r="AY362" s="110"/>
      <c r="AZ362" s="110"/>
      <c r="BA362" s="110"/>
      <c r="BB362" s="110"/>
      <c r="BC362" s="110"/>
      <c r="BD362" s="110"/>
      <c r="BE362" s="110"/>
      <c r="BF362" s="114"/>
      <c r="BG362" s="114"/>
      <c r="BH362" s="114"/>
      <c r="BI362" s="114"/>
      <c r="BJ362" s="114"/>
      <c r="BK362" s="114"/>
      <c r="BL362" s="114"/>
      <c r="BM362" s="114"/>
      <c r="BN362" s="114"/>
      <c r="BO362" s="114"/>
    </row>
    <row r="363" ht="15.75" hidden="1" customHeight="1">
      <c r="A363" s="106" t="s">
        <v>3194</v>
      </c>
      <c r="B363" s="107" t="s">
        <v>3197</v>
      </c>
      <c r="C363" s="108" t="str">
        <f>VLOOKUP(A363,'Main Sheet'!A:AV,48,False)</f>
        <v>No</v>
      </c>
      <c r="D363" s="109" t="str">
        <f>VLOOKUP(A363,'Main Sheet'!A:BB,7,0)</f>
        <v>First</v>
      </c>
      <c r="E363" s="109" t="str">
        <f>VLOOKUP(A363,'Main Sheet'!A:BB,12,0)</f>
        <v>Samkelwe SS</v>
      </c>
      <c r="F363" s="109" t="str">
        <f>VLOOKUP(A363,'Main Sheet'!A:BB,17,0)</f>
        <v>Sive</v>
      </c>
      <c r="G363" s="110" t="str">
        <f>VLOOKUP(A363,'Main Sheet'!A:BB,14,0)</f>
        <v>Rural</v>
      </c>
      <c r="H363" s="111"/>
      <c r="I363" s="111"/>
      <c r="J363" s="111"/>
      <c r="K363" s="112"/>
      <c r="L363" s="112"/>
      <c r="M363" s="110"/>
      <c r="N363" s="110"/>
      <c r="O363" s="111"/>
      <c r="P363" s="111"/>
      <c r="Q363" s="111"/>
      <c r="R363" s="112"/>
      <c r="S363" s="112"/>
      <c r="T363" s="112"/>
      <c r="U363" s="110"/>
      <c r="V363" s="109"/>
      <c r="W363" s="109"/>
      <c r="X363" s="109"/>
      <c r="Y363" s="110"/>
      <c r="Z363" s="110"/>
      <c r="AA363" s="110"/>
      <c r="AB363" s="110"/>
      <c r="AC363" s="109"/>
      <c r="AD363" s="109"/>
      <c r="AE363" s="109"/>
      <c r="AF363" s="110"/>
      <c r="AG363" s="110"/>
      <c r="AH363" s="110"/>
      <c r="AI363" s="110"/>
      <c r="AJ363" s="110"/>
      <c r="AK363" s="110"/>
      <c r="AL363" s="110"/>
      <c r="AM363" s="110"/>
      <c r="AN363" s="110"/>
      <c r="AO363" s="11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4"/>
      <c r="BG363" s="114"/>
      <c r="BH363" s="114"/>
      <c r="BI363" s="114"/>
      <c r="BJ363" s="114"/>
      <c r="BK363" s="114"/>
      <c r="BL363" s="114"/>
      <c r="BM363" s="114"/>
      <c r="BN363" s="114"/>
      <c r="BO363" s="114"/>
    </row>
    <row r="364" ht="15.75" hidden="1" customHeight="1">
      <c r="A364" s="106" t="s">
        <v>3200</v>
      </c>
      <c r="B364" s="107" t="s">
        <v>3203</v>
      </c>
      <c r="C364" s="108" t="str">
        <f>VLOOKUP(A364,'Main Sheet'!A:AV,48,False)</f>
        <v>Yes</v>
      </c>
      <c r="D364" s="109" t="str">
        <f>VLOOKUP(A364,'Main Sheet'!A:BB,7,0)</f>
        <v>First</v>
      </c>
      <c r="E364" s="109" t="str">
        <f>VLOOKUP(A364,'Main Sheet'!A:BB,12,0)</f>
        <v>Soqhayisa SS</v>
      </c>
      <c r="F364" s="109" t="str">
        <f>VLOOKUP(A364,'Main Sheet'!A:BB,17,0)</f>
        <v>Siphosihle</v>
      </c>
      <c r="G364" s="110" t="str">
        <f>VLOOKUP(A364,'Main Sheet'!A:BB,14,0)</f>
        <v>NMB</v>
      </c>
      <c r="H364" s="111" t="s">
        <v>117</v>
      </c>
      <c r="I364" s="111" t="s">
        <v>117</v>
      </c>
      <c r="J364" s="112"/>
      <c r="K364" s="111">
        <v>2.33392262E8</v>
      </c>
      <c r="L364" s="111">
        <v>31285.0</v>
      </c>
      <c r="M364" s="109" t="s">
        <v>180</v>
      </c>
      <c r="N364" s="110"/>
      <c r="O364" s="111" t="s">
        <v>9078</v>
      </c>
      <c r="P364" s="111" t="s">
        <v>9078</v>
      </c>
      <c r="Q364" s="112"/>
      <c r="R364" s="111">
        <v>2.26014685E8</v>
      </c>
      <c r="S364" s="111" t="s">
        <v>9078</v>
      </c>
      <c r="T364" s="111" t="s">
        <v>9078</v>
      </c>
      <c r="U364" s="110"/>
      <c r="V364" s="109" t="s">
        <v>117</v>
      </c>
      <c r="W364" s="109" t="s">
        <v>117</v>
      </c>
      <c r="X364" s="110"/>
      <c r="Y364" s="109" t="s">
        <v>9601</v>
      </c>
      <c r="Z364" s="110"/>
      <c r="AA364" s="110"/>
      <c r="AB364" s="109" t="s">
        <v>2986</v>
      </c>
      <c r="AC364" s="109" t="s">
        <v>117</v>
      </c>
      <c r="AD364" s="109" t="s">
        <v>117</v>
      </c>
      <c r="AE364" s="110"/>
      <c r="AF364" s="109">
        <v>2.60529656E8</v>
      </c>
      <c r="AG364" s="109">
        <v>42678.0</v>
      </c>
      <c r="AH364" s="109" t="s">
        <v>9602</v>
      </c>
      <c r="AI364" s="110"/>
      <c r="AJ364" s="110"/>
      <c r="AK364" s="110"/>
      <c r="AL364" s="110"/>
      <c r="AM364" s="110"/>
      <c r="AN364" s="110"/>
      <c r="AO364" s="110"/>
      <c r="AP364" s="110"/>
      <c r="AQ364" s="110"/>
      <c r="AR364" s="110"/>
      <c r="AS364" s="110"/>
      <c r="AT364" s="110"/>
      <c r="AU364" s="110"/>
      <c r="AV364" s="110"/>
      <c r="AW364" s="110"/>
      <c r="AX364" s="110"/>
      <c r="AY364" s="110"/>
      <c r="AZ364" s="110"/>
      <c r="BA364" s="110"/>
      <c r="BB364" s="110"/>
      <c r="BC364" s="110"/>
      <c r="BD364" s="110"/>
      <c r="BE364" s="110"/>
      <c r="BF364" s="114"/>
      <c r="BG364" s="114"/>
      <c r="BH364" s="114"/>
      <c r="BI364" s="114"/>
      <c r="BJ364" s="114"/>
      <c r="BK364" s="114"/>
      <c r="BL364" s="114"/>
      <c r="BM364" s="114"/>
      <c r="BN364" s="114"/>
      <c r="BO364" s="114"/>
    </row>
    <row r="365" ht="15.75" hidden="1" customHeight="1">
      <c r="A365" s="106" t="s">
        <v>3209</v>
      </c>
      <c r="B365" s="107" t="s">
        <v>3211</v>
      </c>
      <c r="C365" s="108" t="str">
        <f>VLOOKUP(A365,'Main Sheet'!A:AV,48,False)</f>
        <v>Yes</v>
      </c>
      <c r="D365" s="109" t="str">
        <f>VLOOKUP(A365,'Main Sheet'!A:BB,7,0)</f>
        <v>First</v>
      </c>
      <c r="E365" s="109" t="str">
        <f>VLOOKUP(A365,'Main Sheet'!A:BB,12,0)</f>
        <v>Khwezi Lomso CS</v>
      </c>
      <c r="F365" s="116" t="str">
        <f>VLOOKUP(A365,'Main Sheet'!A:BB,17,0)</f>
        <v>Chulumanco</v>
      </c>
      <c r="G365" s="110" t="str">
        <f>VLOOKUP(A365,'Main Sheet'!A:BB,14,0)</f>
        <v>NMB</v>
      </c>
      <c r="H365" s="111" t="s">
        <v>9078</v>
      </c>
      <c r="I365" s="111" t="s">
        <v>117</v>
      </c>
      <c r="J365" s="112"/>
      <c r="K365" s="111">
        <v>2.332925E8</v>
      </c>
      <c r="L365" s="111">
        <v>24864.0</v>
      </c>
      <c r="M365" s="110"/>
      <c r="N365" s="110"/>
      <c r="O365" s="111" t="s">
        <v>9078</v>
      </c>
      <c r="P365" s="111" t="s">
        <v>9078</v>
      </c>
      <c r="Q365" s="112"/>
      <c r="R365" s="111">
        <v>2.26011818E8</v>
      </c>
      <c r="S365" s="112"/>
      <c r="T365" s="112"/>
      <c r="U365" s="110"/>
      <c r="V365" s="109" t="s">
        <v>9078</v>
      </c>
      <c r="W365" s="109" t="s">
        <v>9078</v>
      </c>
      <c r="X365" s="110"/>
      <c r="Y365" s="109" t="s">
        <v>9603</v>
      </c>
      <c r="Z365" s="110"/>
      <c r="AA365" s="110"/>
      <c r="AB365" s="109" t="s">
        <v>9078</v>
      </c>
      <c r="AC365" s="109" t="s">
        <v>9078</v>
      </c>
      <c r="AD365" s="109" t="s">
        <v>9078</v>
      </c>
      <c r="AE365" s="110"/>
      <c r="AF365" s="109"/>
      <c r="AG365" s="110"/>
      <c r="AH365" s="109" t="s">
        <v>9078</v>
      </c>
      <c r="AI365" s="110"/>
      <c r="AJ365" s="110"/>
      <c r="AK365" s="110"/>
      <c r="AL365" s="110"/>
      <c r="AM365" s="110"/>
      <c r="AN365" s="110"/>
      <c r="AO365" s="110"/>
      <c r="AP365" s="110"/>
      <c r="AQ365" s="110"/>
      <c r="AR365" s="110"/>
      <c r="AS365" s="110"/>
      <c r="AT365" s="110"/>
      <c r="AU365" s="110"/>
      <c r="AV365" s="110"/>
      <c r="AW365" s="110"/>
      <c r="AX365" s="110"/>
      <c r="AY365" s="110"/>
      <c r="AZ365" s="110"/>
      <c r="BA365" s="110"/>
      <c r="BB365" s="110"/>
      <c r="BC365" s="110"/>
      <c r="BD365" s="110"/>
      <c r="BE365" s="110"/>
      <c r="BF365" s="114"/>
      <c r="BG365" s="114"/>
      <c r="BH365" s="114"/>
      <c r="BI365" s="114"/>
      <c r="BJ365" s="114"/>
      <c r="BK365" s="114"/>
      <c r="BL365" s="114"/>
      <c r="BM365" s="114"/>
      <c r="BN365" s="114"/>
      <c r="BO365" s="114"/>
    </row>
    <row r="366" ht="15.75" hidden="1" customHeight="1">
      <c r="A366" s="106" t="s">
        <v>3214</v>
      </c>
      <c r="B366" s="107" t="s">
        <v>3216</v>
      </c>
      <c r="C366" s="108" t="str">
        <f>VLOOKUP(A366,'Main Sheet'!A:AV,48,False)</f>
        <v>Yes</v>
      </c>
      <c r="D366" s="109" t="str">
        <f>VLOOKUP(A366,'Main Sheet'!A:BB,7,0)</f>
        <v>First</v>
      </c>
      <c r="E366" s="109" t="str">
        <f>VLOOKUP(A366,'Main Sheet'!A:BB,12,0)</f>
        <v>Soqhayisa SS</v>
      </c>
      <c r="F366" s="109" t="str">
        <f>VLOOKUP(A366,'Main Sheet'!A:BB,17,0)</f>
        <v>Siphosihle</v>
      </c>
      <c r="G366" s="110" t="str">
        <f>VLOOKUP(A366,'Main Sheet'!A:BB,14,0)</f>
        <v>NMB</v>
      </c>
      <c r="H366" s="111" t="s">
        <v>117</v>
      </c>
      <c r="I366" s="111" t="s">
        <v>117</v>
      </c>
      <c r="J366" s="112"/>
      <c r="K366" s="111">
        <v>2.33392165E8</v>
      </c>
      <c r="L366" s="111">
        <v>83913.0</v>
      </c>
      <c r="M366" s="109" t="s">
        <v>180</v>
      </c>
      <c r="N366" s="110"/>
      <c r="O366" s="111" t="s">
        <v>9078</v>
      </c>
      <c r="P366" s="111" t="s">
        <v>9078</v>
      </c>
      <c r="Q366" s="112"/>
      <c r="R366" s="111">
        <v>2.26021261E8</v>
      </c>
      <c r="S366" s="111">
        <v>29473.0</v>
      </c>
      <c r="T366" s="111" t="s">
        <v>9078</v>
      </c>
      <c r="U366" s="110"/>
      <c r="V366" s="109" t="s">
        <v>117</v>
      </c>
      <c r="W366" s="109" t="s">
        <v>117</v>
      </c>
      <c r="X366" s="110"/>
      <c r="Y366" s="109" t="s">
        <v>9604</v>
      </c>
      <c r="Z366" s="110"/>
      <c r="AA366" s="110"/>
      <c r="AB366" s="109" t="s">
        <v>9134</v>
      </c>
      <c r="AC366" s="109" t="s">
        <v>117</v>
      </c>
      <c r="AD366" s="109" t="s">
        <v>117</v>
      </c>
      <c r="AE366" s="110"/>
      <c r="AF366" s="109">
        <v>2.60420956E8</v>
      </c>
      <c r="AG366" s="109">
        <v>42678.0</v>
      </c>
      <c r="AH366" s="109" t="s">
        <v>9084</v>
      </c>
      <c r="AI366" s="110"/>
      <c r="AJ366" s="110"/>
      <c r="AK366" s="110"/>
      <c r="AL366" s="110"/>
      <c r="AM366" s="110"/>
      <c r="AN366" s="110"/>
      <c r="AO366" s="110"/>
      <c r="AP366" s="110"/>
      <c r="AQ366" s="110"/>
      <c r="AR366" s="110"/>
      <c r="AS366" s="110"/>
      <c r="AT366" s="110"/>
      <c r="AU366" s="110"/>
      <c r="AV366" s="110"/>
      <c r="AW366" s="110"/>
      <c r="AX366" s="110"/>
      <c r="AY366" s="110"/>
      <c r="AZ366" s="110"/>
      <c r="BA366" s="110"/>
      <c r="BB366" s="110"/>
      <c r="BC366" s="110"/>
      <c r="BD366" s="110"/>
      <c r="BE366" s="110"/>
      <c r="BF366" s="114"/>
      <c r="BG366" s="114"/>
      <c r="BH366" s="114"/>
      <c r="BI366" s="114"/>
      <c r="BJ366" s="114"/>
      <c r="BK366" s="114"/>
      <c r="BL366" s="114"/>
      <c r="BM366" s="114"/>
      <c r="BN366" s="114"/>
      <c r="BO366" s="114"/>
    </row>
    <row r="367" ht="15.75" hidden="1" customHeight="1">
      <c r="A367" s="106" t="s">
        <v>3223</v>
      </c>
      <c r="B367" s="107" t="s">
        <v>3226</v>
      </c>
      <c r="C367" s="108" t="str">
        <f>VLOOKUP(A367,'Main Sheet'!A:AV,48,False)</f>
        <v>Yes</v>
      </c>
      <c r="D367" s="109" t="str">
        <f>VLOOKUP(A367,'Main Sheet'!A:BB,7,0)</f>
        <v>First</v>
      </c>
      <c r="E367" s="109" t="str">
        <f>VLOOKUP(A367,'Main Sheet'!A:BB,12,0)</f>
        <v>KwaMagxaki HS</v>
      </c>
      <c r="F367" s="109" t="str">
        <f>VLOOKUP(A367,'Main Sheet'!A:BB,17,0)</f>
        <v>Asemahle</v>
      </c>
      <c r="G367" s="110" t="str">
        <f>VLOOKUP(A367,'Main Sheet'!A:BB,14,0)</f>
        <v>NMB</v>
      </c>
      <c r="H367" s="111" t="s">
        <v>117</v>
      </c>
      <c r="I367" s="111" t="s">
        <v>117</v>
      </c>
      <c r="J367" s="112"/>
      <c r="K367" s="111">
        <v>2.33332405E8</v>
      </c>
      <c r="L367" s="111">
        <v>27894.0</v>
      </c>
      <c r="M367" s="109" t="s">
        <v>9605</v>
      </c>
      <c r="N367" s="110"/>
      <c r="O367" s="111" t="s">
        <v>117</v>
      </c>
      <c r="P367" s="111" t="s">
        <v>117</v>
      </c>
      <c r="Q367" s="112"/>
      <c r="R367" s="111">
        <v>2.2605758E8</v>
      </c>
      <c r="S367" s="111">
        <v>20251.0</v>
      </c>
      <c r="T367" s="111" t="s">
        <v>9606</v>
      </c>
      <c r="U367" s="110"/>
      <c r="V367" s="109" t="s">
        <v>117</v>
      </c>
      <c r="W367" s="109" t="s">
        <v>117</v>
      </c>
      <c r="X367" s="110"/>
      <c r="Y367" s="109" t="s">
        <v>9607</v>
      </c>
      <c r="Z367" s="110"/>
      <c r="AA367" s="110"/>
      <c r="AB367" s="109" t="s">
        <v>9608</v>
      </c>
      <c r="AC367" s="109" t="s">
        <v>117</v>
      </c>
      <c r="AD367" s="109" t="s">
        <v>117</v>
      </c>
      <c r="AE367" s="110"/>
      <c r="AF367" s="109">
        <v>2.60454915E8</v>
      </c>
      <c r="AG367" s="109">
        <v>24693.0</v>
      </c>
      <c r="AH367" s="109" t="s">
        <v>9543</v>
      </c>
      <c r="AI367" s="110"/>
      <c r="AJ367" s="110"/>
      <c r="AK367" s="110"/>
      <c r="AL367" s="110"/>
      <c r="AM367" s="110"/>
      <c r="AN367" s="110"/>
      <c r="AO367" s="110"/>
      <c r="AP367" s="110"/>
      <c r="AQ367" s="110"/>
      <c r="AR367" s="110"/>
      <c r="AS367" s="110"/>
      <c r="AT367" s="110"/>
      <c r="AU367" s="110"/>
      <c r="AV367" s="110"/>
      <c r="AW367" s="110"/>
      <c r="AX367" s="110"/>
      <c r="AY367" s="110"/>
      <c r="AZ367" s="110"/>
      <c r="BA367" s="110"/>
      <c r="BB367" s="110"/>
      <c r="BC367" s="110"/>
      <c r="BD367" s="110"/>
      <c r="BE367" s="110"/>
      <c r="BF367" s="114"/>
      <c r="BG367" s="114"/>
      <c r="BH367" s="114"/>
      <c r="BI367" s="114"/>
      <c r="BJ367" s="114"/>
      <c r="BK367" s="114"/>
      <c r="BL367" s="114"/>
      <c r="BM367" s="114"/>
      <c r="BN367" s="114"/>
      <c r="BO367" s="114"/>
    </row>
    <row r="368" ht="15.75" hidden="1" customHeight="1">
      <c r="A368" s="106" t="s">
        <v>3229</v>
      </c>
      <c r="B368" s="107" t="s">
        <v>3232</v>
      </c>
      <c r="C368" s="108" t="str">
        <f>VLOOKUP(A368,'Main Sheet'!A:AV,48,False)</f>
        <v>Yes</v>
      </c>
      <c r="D368" s="109" t="str">
        <f>VLOOKUP(A368,'Main Sheet'!A:BB,7,0)</f>
        <v>First</v>
      </c>
      <c r="E368" s="109" t="str">
        <f>VLOOKUP(A368,'Main Sheet'!A:BB,12,0)</f>
        <v>Douglas Mpopa SS</v>
      </c>
      <c r="F368" s="109" t="str">
        <f>VLOOKUP(A368,'Main Sheet'!A:BB,17,0)</f>
        <v>Asemahle</v>
      </c>
      <c r="G368" s="110" t="str">
        <f>VLOOKUP(A368,'Main Sheet'!A:BB,14,0)</f>
        <v>NMB</v>
      </c>
      <c r="H368" s="111" t="s">
        <v>117</v>
      </c>
      <c r="I368" s="111" t="s">
        <v>117</v>
      </c>
      <c r="J368" s="112"/>
      <c r="K368" s="111">
        <v>2.33374159E8</v>
      </c>
      <c r="L368" s="111">
        <v>87102.0</v>
      </c>
      <c r="M368" s="109" t="s">
        <v>9609</v>
      </c>
      <c r="N368" s="110"/>
      <c r="O368" s="111" t="s">
        <v>117</v>
      </c>
      <c r="P368" s="111" t="s">
        <v>117</v>
      </c>
      <c r="Q368" s="112"/>
      <c r="R368" s="111">
        <v>2.26070687E8</v>
      </c>
      <c r="S368" s="111">
        <v>20251.0</v>
      </c>
      <c r="T368" s="111" t="s">
        <v>9610</v>
      </c>
      <c r="U368" s="110"/>
      <c r="V368" s="109" t="s">
        <v>117</v>
      </c>
      <c r="W368" s="109" t="s">
        <v>117</v>
      </c>
      <c r="X368" s="110"/>
      <c r="Y368" s="109" t="s">
        <v>9611</v>
      </c>
      <c r="Z368" s="110"/>
      <c r="AA368" s="109" t="s">
        <v>9465</v>
      </c>
      <c r="AB368" s="110"/>
      <c r="AC368" s="109" t="s">
        <v>117</v>
      </c>
      <c r="AD368" s="109" t="s">
        <v>117</v>
      </c>
      <c r="AE368" s="110"/>
      <c r="AF368" s="109">
        <v>2.60565997E8</v>
      </c>
      <c r="AG368" s="109">
        <v>24693.0</v>
      </c>
      <c r="AH368" s="109" t="s">
        <v>9387</v>
      </c>
      <c r="AI368" s="110"/>
      <c r="AJ368" s="110"/>
      <c r="AK368" s="110"/>
      <c r="AL368" s="110"/>
      <c r="AM368" s="110"/>
      <c r="AN368" s="110"/>
      <c r="AO368" s="110"/>
      <c r="AP368" s="110"/>
      <c r="AQ368" s="110"/>
      <c r="AR368" s="110"/>
      <c r="AS368" s="110"/>
      <c r="AT368" s="110"/>
      <c r="AU368" s="110"/>
      <c r="AV368" s="110"/>
      <c r="AW368" s="110"/>
      <c r="AX368" s="110"/>
      <c r="AY368" s="110"/>
      <c r="AZ368" s="110"/>
      <c r="BA368" s="110"/>
      <c r="BB368" s="110"/>
      <c r="BC368" s="110"/>
      <c r="BD368" s="110"/>
      <c r="BE368" s="110"/>
      <c r="BF368" s="114"/>
      <c r="BG368" s="114"/>
      <c r="BH368" s="114"/>
      <c r="BI368" s="114"/>
      <c r="BJ368" s="114"/>
      <c r="BK368" s="114"/>
      <c r="BL368" s="114"/>
      <c r="BM368" s="114"/>
      <c r="BN368" s="114"/>
      <c r="BO368" s="114"/>
    </row>
    <row r="369" ht="15.75" hidden="1" customHeight="1">
      <c r="A369" s="106" t="s">
        <v>3239</v>
      </c>
      <c r="B369" s="107" t="s">
        <v>3242</v>
      </c>
      <c r="C369" s="108" t="str">
        <f>VLOOKUP(A369,'Main Sheet'!A:AV,48,False)</f>
        <v>Yes</v>
      </c>
      <c r="D369" s="109" t="str">
        <f>VLOOKUP(A369,'Main Sheet'!A:BB,7,0)</f>
        <v>First</v>
      </c>
      <c r="E369" s="109" t="str">
        <f>VLOOKUP(A369,'Main Sheet'!A:BB,12,0)</f>
        <v>Walmer HS</v>
      </c>
      <c r="F369" s="109" t="str">
        <f>VLOOKUP(A369,'Main Sheet'!A:BB,17,0)</f>
        <v>Sive</v>
      </c>
      <c r="G369" s="110" t="str">
        <f>VLOOKUP(A369,'Main Sheet'!A:BB,14,0)</f>
        <v>NMB</v>
      </c>
      <c r="H369" s="111" t="s">
        <v>9078</v>
      </c>
      <c r="I369" s="111" t="s">
        <v>9078</v>
      </c>
      <c r="J369" s="112"/>
      <c r="K369" s="111" t="s">
        <v>9078</v>
      </c>
      <c r="L369" s="111" t="s">
        <v>9078</v>
      </c>
      <c r="M369" s="109" t="s">
        <v>9079</v>
      </c>
      <c r="N369" s="110"/>
      <c r="O369" s="111" t="s">
        <v>121</v>
      </c>
      <c r="P369" s="111" t="s">
        <v>121</v>
      </c>
      <c r="Q369" s="111" t="s">
        <v>9070</v>
      </c>
      <c r="R369" s="111" t="s">
        <v>9071</v>
      </c>
      <c r="S369" s="111" t="s">
        <v>9071</v>
      </c>
      <c r="T369" s="111" t="s">
        <v>9071</v>
      </c>
      <c r="U369" s="110"/>
      <c r="V369" s="109" t="s">
        <v>9078</v>
      </c>
      <c r="W369" s="109" t="s">
        <v>9078</v>
      </c>
      <c r="X369" s="110"/>
      <c r="Y369" s="109" t="s">
        <v>9612</v>
      </c>
      <c r="Z369" s="110"/>
      <c r="AA369" s="110"/>
      <c r="AB369" s="110"/>
      <c r="AC369" s="109" t="s">
        <v>117</v>
      </c>
      <c r="AD369" s="109" t="s">
        <v>117</v>
      </c>
      <c r="AE369" s="110"/>
      <c r="AF369" s="109">
        <v>2.60540358E8</v>
      </c>
      <c r="AG369" s="109">
        <v>36912.0</v>
      </c>
      <c r="AH369" s="109" t="s">
        <v>404</v>
      </c>
      <c r="AI369" s="110"/>
      <c r="AJ369" s="109" t="s">
        <v>117</v>
      </c>
      <c r="AK369" s="109"/>
      <c r="AL369" s="110"/>
      <c r="AM369" s="109">
        <v>2.60226238E8</v>
      </c>
      <c r="AN369" s="109">
        <v>78738.0</v>
      </c>
      <c r="AO369" s="109" t="s">
        <v>404</v>
      </c>
      <c r="AP369" s="110"/>
      <c r="AQ369" s="110"/>
      <c r="AR369" s="110"/>
      <c r="AS369" s="110"/>
      <c r="AT369" s="110"/>
      <c r="AU369" s="110"/>
      <c r="AV369" s="110"/>
      <c r="AW369" s="110"/>
      <c r="AX369" s="110"/>
      <c r="AY369" s="110"/>
      <c r="AZ369" s="110"/>
      <c r="BA369" s="110"/>
      <c r="BB369" s="110"/>
      <c r="BC369" s="110"/>
      <c r="BD369" s="110"/>
      <c r="BE369" s="110"/>
      <c r="BF369" s="114"/>
      <c r="BG369" s="114"/>
      <c r="BH369" s="114"/>
      <c r="BI369" s="114"/>
      <c r="BJ369" s="114"/>
      <c r="BK369" s="114"/>
      <c r="BL369" s="114"/>
      <c r="BM369" s="114"/>
      <c r="BN369" s="114"/>
      <c r="BO369" s="114"/>
    </row>
    <row r="370" ht="15.75" hidden="1" customHeight="1">
      <c r="A370" s="106" t="s">
        <v>3249</v>
      </c>
      <c r="B370" s="107" t="s">
        <v>3252</v>
      </c>
      <c r="C370" s="108" t="str">
        <f>VLOOKUP(A370,'Main Sheet'!A:AV,48,False)</f>
        <v>Yes</v>
      </c>
      <c r="D370" s="109" t="str">
        <f>VLOOKUP(A370,'Main Sheet'!A:BB,7,0)</f>
        <v>First</v>
      </c>
      <c r="E370" s="109" t="str">
        <f>VLOOKUP(A370,'Main Sheet'!A:BB,12,0)</f>
        <v>Cingani HS</v>
      </c>
      <c r="F370" s="109" t="str">
        <f>VLOOKUP(A370,'Main Sheet'!A:BB,17,0)</f>
        <v>Asemahle</v>
      </c>
      <c r="G370" s="110" t="str">
        <f>VLOOKUP(A370,'Main Sheet'!A:BB,14,0)</f>
        <v>NMB</v>
      </c>
      <c r="H370" s="111" t="s">
        <v>9078</v>
      </c>
      <c r="I370" s="111" t="s">
        <v>9078</v>
      </c>
      <c r="J370" s="111"/>
      <c r="K370" s="112"/>
      <c r="L370" s="112"/>
      <c r="M370" s="110"/>
      <c r="N370" s="110"/>
      <c r="O370" s="111" t="s">
        <v>117</v>
      </c>
      <c r="P370" s="111" t="s">
        <v>117</v>
      </c>
      <c r="Q370" s="112"/>
      <c r="R370" s="111">
        <v>2.2605717E8</v>
      </c>
      <c r="S370" s="111">
        <v>20251.0</v>
      </c>
      <c r="T370" s="111" t="s">
        <v>9613</v>
      </c>
      <c r="U370" s="110"/>
      <c r="V370" s="109" t="s">
        <v>117</v>
      </c>
      <c r="W370" s="109" t="s">
        <v>117</v>
      </c>
      <c r="X370" s="109"/>
      <c r="Y370" s="109" t="s">
        <v>9614</v>
      </c>
      <c r="Z370" s="110"/>
      <c r="AA370" s="109"/>
      <c r="AB370" s="109" t="s">
        <v>9137</v>
      </c>
      <c r="AC370" s="109" t="s">
        <v>9078</v>
      </c>
      <c r="AD370" s="109" t="s">
        <v>9078</v>
      </c>
      <c r="AE370" s="110"/>
      <c r="AF370" s="110"/>
      <c r="AG370" s="110"/>
      <c r="AH370" s="110"/>
      <c r="AI370" s="110"/>
      <c r="AJ370" s="110"/>
      <c r="AK370" s="110"/>
      <c r="AL370" s="110"/>
      <c r="AM370" s="110"/>
      <c r="AN370" s="110"/>
      <c r="AO370" s="110"/>
      <c r="AP370" s="110"/>
      <c r="AQ370" s="110"/>
      <c r="AR370" s="110"/>
      <c r="AS370" s="110"/>
      <c r="AT370" s="110"/>
      <c r="AU370" s="110"/>
      <c r="AV370" s="110"/>
      <c r="AW370" s="110"/>
      <c r="AX370" s="110"/>
      <c r="AY370" s="110"/>
      <c r="AZ370" s="110"/>
      <c r="BA370" s="110"/>
      <c r="BB370" s="110"/>
      <c r="BC370" s="110"/>
      <c r="BD370" s="110"/>
      <c r="BE370" s="110"/>
      <c r="BF370" s="114"/>
      <c r="BG370" s="114"/>
      <c r="BH370" s="114"/>
      <c r="BI370" s="114"/>
      <c r="BJ370" s="114"/>
      <c r="BK370" s="114"/>
      <c r="BL370" s="114"/>
      <c r="BM370" s="114"/>
      <c r="BN370" s="114"/>
      <c r="BO370" s="114"/>
    </row>
    <row r="371" ht="15.0" hidden="1" customHeight="1">
      <c r="A371" s="106" t="s">
        <v>3257</v>
      </c>
      <c r="B371" s="107" t="s">
        <v>3260</v>
      </c>
      <c r="C371" s="108" t="str">
        <f>VLOOKUP(A371,'Main Sheet'!A:AV,48,False)</f>
        <v>Yes</v>
      </c>
      <c r="D371" s="109" t="str">
        <f>VLOOKUP(A371,'Main Sheet'!A:BB,7,0)</f>
        <v>First</v>
      </c>
      <c r="E371" s="109" t="str">
        <f>VLOOKUP(A371,'Main Sheet'!A:BB,12,0)</f>
        <v>Chubekile HS</v>
      </c>
      <c r="F371" s="109" t="str">
        <f>VLOOKUP(A371,'Main Sheet'!A:BB,17,0)</f>
        <v>Siphosihle</v>
      </c>
      <c r="G371" s="110" t="str">
        <f>VLOOKUP(A371,'Main Sheet'!A:BB,14,0)</f>
        <v>NMB</v>
      </c>
      <c r="H371" s="111" t="s">
        <v>117</v>
      </c>
      <c r="I371" s="111" t="s">
        <v>117</v>
      </c>
      <c r="J371" s="112"/>
      <c r="K371" s="111">
        <v>2.33306382E8</v>
      </c>
      <c r="L371" s="111">
        <v>92751.0</v>
      </c>
      <c r="M371" s="109" t="s">
        <v>9615</v>
      </c>
      <c r="N371" s="110"/>
      <c r="O371" s="111" t="s">
        <v>117</v>
      </c>
      <c r="P371" s="111" t="s">
        <v>117</v>
      </c>
      <c r="Q371" s="112"/>
      <c r="R371" s="111">
        <v>2.26059615E8</v>
      </c>
      <c r="S371" s="111">
        <v>63752.0</v>
      </c>
      <c r="T371" s="111" t="s">
        <v>9616</v>
      </c>
      <c r="U371" s="110"/>
      <c r="V371" s="109" t="s">
        <v>117</v>
      </c>
      <c r="W371" s="109" t="s">
        <v>117</v>
      </c>
      <c r="X371" s="110"/>
      <c r="Y371" s="109" t="s">
        <v>9617</v>
      </c>
      <c r="Z371" s="110"/>
      <c r="AA371" s="110"/>
      <c r="AB371" s="109" t="s">
        <v>9618</v>
      </c>
      <c r="AC371" s="109" t="s">
        <v>117</v>
      </c>
      <c r="AD371" s="109" t="s">
        <v>117</v>
      </c>
      <c r="AE371" s="110"/>
      <c r="AF371" s="109">
        <v>2.60329479E8</v>
      </c>
      <c r="AG371" s="109">
        <v>42678.0</v>
      </c>
      <c r="AH371" s="109" t="s">
        <v>9619</v>
      </c>
      <c r="AI371" s="110"/>
      <c r="AJ371" s="110"/>
      <c r="AK371" s="110"/>
      <c r="AL371" s="110"/>
      <c r="AM371" s="110"/>
      <c r="AN371" s="110"/>
      <c r="AO371" s="110"/>
      <c r="AP371" s="110"/>
      <c r="AQ371" s="110"/>
      <c r="AR371" s="110"/>
      <c r="AS371" s="110"/>
      <c r="AT371" s="110"/>
      <c r="AU371" s="110"/>
      <c r="AV371" s="110"/>
      <c r="AW371" s="110"/>
      <c r="AX371" s="110"/>
      <c r="AY371" s="110"/>
      <c r="AZ371" s="110"/>
      <c r="BA371" s="110"/>
      <c r="BB371" s="110"/>
      <c r="BC371" s="110"/>
      <c r="BD371" s="110"/>
      <c r="BE371" s="110"/>
      <c r="BF371" s="114"/>
      <c r="BG371" s="114"/>
      <c r="BH371" s="114"/>
      <c r="BI371" s="114"/>
      <c r="BJ371" s="114"/>
      <c r="BK371" s="114"/>
      <c r="BL371" s="114"/>
      <c r="BM371" s="114"/>
      <c r="BN371" s="114"/>
      <c r="BO371" s="114"/>
    </row>
    <row r="372" ht="15.75" hidden="1" customHeight="1">
      <c r="A372" s="115" t="s">
        <v>3269</v>
      </c>
      <c r="B372" s="107" t="s">
        <v>3272</v>
      </c>
      <c r="C372" s="108" t="str">
        <f>VLOOKUP(A372,'Main Sheet'!A:AV,48,False)</f>
        <v>Yes</v>
      </c>
      <c r="D372" s="116" t="str">
        <f>VLOOKUP(A372,'Main Sheet'!A:BB,7,0)</f>
        <v>First</v>
      </c>
      <c r="E372" s="116" t="str">
        <f>VLOOKUP(A372,'Main Sheet'!A:BB,12,0)</f>
        <v>Ndzondelelo HS</v>
      </c>
      <c r="F372" s="116" t="str">
        <f>VLOOKUP(A372,'Main Sheet'!A:BB,17,0)</f>
        <v>Chulumanco</v>
      </c>
      <c r="G372" s="117" t="str">
        <f>VLOOKUP(A372,'Main Sheet'!A:BB,14,0)</f>
        <v>NMB</v>
      </c>
      <c r="H372" s="107" t="s">
        <v>117</v>
      </c>
      <c r="I372" s="107" t="s">
        <v>117</v>
      </c>
      <c r="J372" s="128"/>
      <c r="K372" s="107">
        <v>2.33523553E8</v>
      </c>
      <c r="L372" s="107">
        <v>90328.0</v>
      </c>
      <c r="M372" s="116" t="s">
        <v>4424</v>
      </c>
      <c r="N372" s="117"/>
      <c r="O372" s="107" t="s">
        <v>117</v>
      </c>
      <c r="P372" s="107" t="s">
        <v>117</v>
      </c>
      <c r="Q372" s="128"/>
      <c r="R372" s="107">
        <v>2.26068989E8</v>
      </c>
      <c r="S372" s="107">
        <v>36912.0</v>
      </c>
      <c r="T372" s="128"/>
      <c r="U372" s="117"/>
      <c r="V372" s="116" t="s">
        <v>117</v>
      </c>
      <c r="W372" s="116" t="s">
        <v>117</v>
      </c>
      <c r="X372" s="117"/>
      <c r="Y372" s="116" t="s">
        <v>9620</v>
      </c>
      <c r="Z372" s="117"/>
      <c r="AA372" s="117"/>
      <c r="AB372" s="116" t="s">
        <v>263</v>
      </c>
      <c r="AC372" s="116" t="s">
        <v>117</v>
      </c>
      <c r="AD372" s="116" t="s">
        <v>117</v>
      </c>
      <c r="AE372" s="117"/>
      <c r="AF372" s="116">
        <v>2.60762776E8</v>
      </c>
      <c r="AG372" s="116">
        <v>23235.0</v>
      </c>
      <c r="AH372" s="116" t="s">
        <v>9621</v>
      </c>
      <c r="AI372" s="117"/>
      <c r="AJ372" s="117"/>
      <c r="AK372" s="117"/>
      <c r="AL372" s="117"/>
      <c r="AM372" s="117"/>
      <c r="AN372" s="117"/>
      <c r="AO372" s="117"/>
      <c r="AP372" s="117"/>
      <c r="AQ372" s="117"/>
      <c r="AR372" s="117"/>
      <c r="AS372" s="117"/>
      <c r="AT372" s="117"/>
      <c r="AU372" s="117"/>
      <c r="AV372" s="117"/>
      <c r="AW372" s="117"/>
      <c r="AX372" s="117"/>
      <c r="AY372" s="117"/>
      <c r="AZ372" s="117"/>
      <c r="BA372" s="117"/>
      <c r="BB372" s="117"/>
      <c r="BC372" s="117"/>
      <c r="BD372" s="117"/>
      <c r="BE372" s="117"/>
      <c r="BF372" s="118"/>
      <c r="BG372" s="118"/>
      <c r="BH372" s="118"/>
      <c r="BI372" s="118"/>
      <c r="BJ372" s="118"/>
      <c r="BK372" s="118"/>
      <c r="BL372" s="118"/>
      <c r="BM372" s="118"/>
      <c r="BN372" s="118"/>
      <c r="BO372" s="118"/>
    </row>
    <row r="373" ht="15.75" hidden="1" customHeight="1">
      <c r="A373" s="106" t="s">
        <v>1271</v>
      </c>
      <c r="B373" s="107" t="s">
        <v>1273</v>
      </c>
      <c r="C373" s="108" t="str">
        <f>VLOOKUP(A373,'Main Sheet'!A:AV,48,False)</f>
        <v>Yes</v>
      </c>
      <c r="D373" s="109" t="str">
        <f>VLOOKUP(A373,'Main Sheet'!A:BB,7,0)</f>
        <v>First</v>
      </c>
      <c r="E373" s="109" t="str">
        <f>VLOOKUP(A373,'Main Sheet'!A:BB,12,0)</f>
        <v>Vulamazibuko HS</v>
      </c>
      <c r="F373" s="109" t="str">
        <f>VLOOKUP(A373,'Main Sheet'!A:BB,17,0)</f>
        <v>Asemahle</v>
      </c>
      <c r="G373" s="110" t="str">
        <f>VLOOKUP(A373,'Main Sheet'!A:BB,14,0)</f>
        <v>Rural</v>
      </c>
      <c r="H373" s="111" t="s">
        <v>117</v>
      </c>
      <c r="I373" s="111" t="s">
        <v>117</v>
      </c>
      <c r="J373" s="112"/>
      <c r="K373" s="111">
        <v>2.33705406E8</v>
      </c>
      <c r="L373" s="111">
        <v>97424.0</v>
      </c>
      <c r="M373" s="109" t="s">
        <v>9622</v>
      </c>
      <c r="N373" s="110"/>
      <c r="O373" s="111" t="s">
        <v>117</v>
      </c>
      <c r="P373" s="111" t="s">
        <v>117</v>
      </c>
      <c r="Q373" s="112"/>
      <c r="R373" s="111">
        <v>2.2608891E8</v>
      </c>
      <c r="S373" s="111">
        <v>36912.0</v>
      </c>
      <c r="T373" s="112"/>
      <c r="U373" s="110"/>
      <c r="V373" s="109" t="s">
        <v>9078</v>
      </c>
      <c r="W373" s="109" t="s">
        <v>9078</v>
      </c>
      <c r="X373" s="110"/>
      <c r="Y373" s="109" t="s">
        <v>9623</v>
      </c>
      <c r="Z373" s="110"/>
      <c r="AA373" s="110"/>
      <c r="AB373" s="110"/>
      <c r="AC373" s="109" t="s">
        <v>9078</v>
      </c>
      <c r="AD373" s="109" t="s">
        <v>9078</v>
      </c>
      <c r="AE373" s="110"/>
      <c r="AF373" s="110"/>
      <c r="AG373" s="110"/>
      <c r="AH373" s="110"/>
      <c r="AI373" s="110"/>
      <c r="AJ373" s="110"/>
      <c r="AK373" s="110"/>
      <c r="AL373" s="110"/>
      <c r="AM373" s="110"/>
      <c r="AN373" s="110"/>
      <c r="AO373" s="110"/>
      <c r="AP373" s="110"/>
      <c r="AQ373" s="110"/>
      <c r="AR373" s="110"/>
      <c r="AS373" s="110"/>
      <c r="AT373" s="110"/>
      <c r="AU373" s="110"/>
      <c r="AV373" s="110"/>
      <c r="AW373" s="110"/>
      <c r="AX373" s="110"/>
      <c r="AY373" s="110"/>
      <c r="AZ373" s="110"/>
      <c r="BA373" s="110"/>
      <c r="BB373" s="110"/>
      <c r="BC373" s="110"/>
      <c r="BD373" s="110"/>
      <c r="BE373" s="110"/>
      <c r="BF373" s="114"/>
      <c r="BG373" s="114"/>
      <c r="BH373" s="114"/>
      <c r="BI373" s="114"/>
      <c r="BJ373" s="114"/>
      <c r="BK373" s="114"/>
      <c r="BL373" s="114"/>
      <c r="BM373" s="114"/>
      <c r="BN373" s="114"/>
      <c r="BO373" s="114"/>
    </row>
    <row r="374" ht="15.75" hidden="1" customHeight="1">
      <c r="A374" s="106" t="s">
        <v>3280</v>
      </c>
      <c r="B374" s="107" t="s">
        <v>3283</v>
      </c>
      <c r="C374" s="108" t="str">
        <f>VLOOKUP(A374,'Main Sheet'!A:AV,48,False)</f>
        <v>No</v>
      </c>
      <c r="D374" s="109" t="str">
        <f>VLOOKUP(A374,'Main Sheet'!A:BB,7,0)</f>
        <v>First</v>
      </c>
      <c r="E374" s="109" t="str">
        <f>VLOOKUP(A374,'Main Sheet'!A:BB,12,0)</f>
        <v>Motherwell HS</v>
      </c>
      <c r="F374" s="109" t="str">
        <f>VLOOKUP(A374,'Main Sheet'!A:BB,17,0)</f>
        <v>Sive</v>
      </c>
      <c r="G374" s="110" t="str">
        <f>VLOOKUP(A374,'Main Sheet'!A:BB,14,0)</f>
        <v>NMB</v>
      </c>
      <c r="H374" s="111"/>
      <c r="I374" s="111"/>
      <c r="J374" s="111"/>
      <c r="K374" s="112"/>
      <c r="L374" s="112"/>
      <c r="M374" s="110"/>
      <c r="N374" s="110"/>
      <c r="O374" s="111"/>
      <c r="P374" s="111"/>
      <c r="Q374" s="111"/>
      <c r="R374" s="112"/>
      <c r="S374" s="112"/>
      <c r="T374" s="112"/>
      <c r="U374" s="110"/>
      <c r="V374" s="110"/>
      <c r="W374" s="110"/>
      <c r="X374" s="110"/>
      <c r="Y374" s="110"/>
      <c r="Z374" s="110"/>
      <c r="AA374" s="110"/>
      <c r="AB374" s="110"/>
      <c r="AC374" s="110"/>
      <c r="AD374" s="110"/>
      <c r="AE374" s="110"/>
      <c r="AF374" s="110"/>
      <c r="AG374" s="110"/>
      <c r="AH374" s="110"/>
      <c r="AI374" s="110"/>
      <c r="AJ374" s="110"/>
      <c r="AK374" s="110"/>
      <c r="AL374" s="110"/>
      <c r="AM374" s="110"/>
      <c r="AN374" s="110"/>
      <c r="AO374" s="110"/>
      <c r="AP374" s="110"/>
      <c r="AQ374" s="110"/>
      <c r="AR374" s="110"/>
      <c r="AS374" s="110"/>
      <c r="AT374" s="110"/>
      <c r="AU374" s="110"/>
      <c r="AV374" s="110"/>
      <c r="AW374" s="110"/>
      <c r="AX374" s="110"/>
      <c r="AY374" s="110"/>
      <c r="AZ374" s="110"/>
      <c r="BA374" s="110"/>
      <c r="BB374" s="110"/>
      <c r="BC374" s="110"/>
      <c r="BD374" s="110"/>
      <c r="BE374" s="110"/>
      <c r="BF374" s="114"/>
      <c r="BG374" s="114"/>
      <c r="BH374" s="114"/>
      <c r="BI374" s="114"/>
      <c r="BJ374" s="114"/>
      <c r="BK374" s="114"/>
      <c r="BL374" s="114"/>
      <c r="BM374" s="114"/>
      <c r="BN374" s="114"/>
      <c r="BO374" s="114"/>
    </row>
    <row r="375" ht="15.75" hidden="1" customHeight="1">
      <c r="A375" s="106" t="s">
        <v>3290</v>
      </c>
      <c r="B375" s="107" t="s">
        <v>3293</v>
      </c>
      <c r="C375" s="108" t="str">
        <f>VLOOKUP(A375,'Main Sheet'!A:AV,48,False)</f>
        <v>No</v>
      </c>
      <c r="D375" s="109" t="str">
        <f>VLOOKUP(A375,'Main Sheet'!A:BB,7,0)</f>
        <v>First</v>
      </c>
      <c r="E375" s="109" t="str">
        <f>VLOOKUP(A375,'Main Sheet'!A:BB,12,0)</f>
        <v>Cingani HS</v>
      </c>
      <c r="F375" s="109" t="str">
        <f>VLOOKUP(A375,'Main Sheet'!A:BB,17,0)</f>
        <v>Asemahle</v>
      </c>
      <c r="G375" s="110" t="str">
        <f>VLOOKUP(A375,'Main Sheet'!A:BB,14,0)</f>
        <v>NMB</v>
      </c>
      <c r="H375" s="111"/>
      <c r="I375" s="111"/>
      <c r="J375" s="111" t="s">
        <v>9245</v>
      </c>
      <c r="K375" s="112"/>
      <c r="L375" s="112"/>
      <c r="M375" s="110"/>
      <c r="N375" s="110"/>
      <c r="O375" s="111"/>
      <c r="P375" s="111"/>
      <c r="Q375" s="111"/>
      <c r="R375" s="112"/>
      <c r="S375" s="112"/>
      <c r="T375" s="112"/>
      <c r="U375" s="110"/>
      <c r="V375" s="109"/>
      <c r="W375" s="109"/>
      <c r="X375" s="109"/>
      <c r="Y375" s="110"/>
      <c r="Z375" s="110"/>
      <c r="AA375" s="110"/>
      <c r="AB375" s="110"/>
      <c r="AC375" s="109"/>
      <c r="AD375" s="109"/>
      <c r="AE375" s="109" t="s">
        <v>9245</v>
      </c>
      <c r="AF375" s="110"/>
      <c r="AG375" s="110"/>
      <c r="AH375" s="110"/>
      <c r="AI375" s="110"/>
      <c r="AJ375" s="110"/>
      <c r="AK375" s="110"/>
      <c r="AL375" s="110"/>
      <c r="AM375" s="110"/>
      <c r="AN375" s="110"/>
      <c r="AO375" s="110"/>
      <c r="AP375" s="110"/>
      <c r="AQ375" s="110"/>
      <c r="AR375" s="110"/>
      <c r="AS375" s="110"/>
      <c r="AT375" s="110"/>
      <c r="AU375" s="110"/>
      <c r="AV375" s="110"/>
      <c r="AW375" s="110"/>
      <c r="AX375" s="110"/>
      <c r="AY375" s="110"/>
      <c r="AZ375" s="110"/>
      <c r="BA375" s="110"/>
      <c r="BB375" s="110"/>
      <c r="BC375" s="110"/>
      <c r="BD375" s="110"/>
      <c r="BE375" s="110"/>
      <c r="BF375" s="114"/>
      <c r="BG375" s="114"/>
      <c r="BH375" s="114"/>
      <c r="BI375" s="114"/>
      <c r="BJ375" s="114"/>
      <c r="BK375" s="114"/>
      <c r="BL375" s="114"/>
      <c r="BM375" s="114"/>
      <c r="BN375" s="114"/>
      <c r="BO375" s="114"/>
    </row>
    <row r="376" ht="15.75" hidden="1" customHeight="1">
      <c r="A376" s="106" t="s">
        <v>3298</v>
      </c>
      <c r="B376" s="107" t="s">
        <v>3301</v>
      </c>
      <c r="C376" s="108" t="str">
        <f>VLOOKUP(A376,'Main Sheet'!A:AV,48,False)</f>
        <v>Yes</v>
      </c>
      <c r="D376" s="109" t="str">
        <f>VLOOKUP(A376,'Main Sheet'!A:BB,7,0)</f>
        <v>First</v>
      </c>
      <c r="E376" s="109" t="str">
        <f>VLOOKUP(A376,'Main Sheet'!A:BB,12,0)</f>
        <v>Walmer HS</v>
      </c>
      <c r="F376" s="109" t="str">
        <f>VLOOKUP(A376,'Main Sheet'!A:BB,17,0)</f>
        <v>Sive</v>
      </c>
      <c r="G376" s="110" t="str">
        <f>VLOOKUP(A376,'Main Sheet'!A:BB,14,0)</f>
        <v>NMB</v>
      </c>
      <c r="H376" s="111" t="s">
        <v>117</v>
      </c>
      <c r="I376" s="111" t="s">
        <v>117</v>
      </c>
      <c r="J376" s="112"/>
      <c r="K376" s="111">
        <v>2.33323473E8</v>
      </c>
      <c r="L376" s="111">
        <v>34924.0</v>
      </c>
      <c r="M376" s="109" t="s">
        <v>406</v>
      </c>
      <c r="N376" s="110"/>
      <c r="O376" s="111" t="s">
        <v>117</v>
      </c>
      <c r="P376" s="111" t="s">
        <v>117</v>
      </c>
      <c r="Q376" s="112"/>
      <c r="R376" s="111">
        <v>2.26067389E8</v>
      </c>
      <c r="S376" s="111">
        <v>48121.0</v>
      </c>
      <c r="T376" s="111" t="s">
        <v>406</v>
      </c>
      <c r="U376" s="110"/>
      <c r="V376" s="109" t="s">
        <v>9078</v>
      </c>
      <c r="W376" s="109" t="s">
        <v>9078</v>
      </c>
      <c r="X376" s="110"/>
      <c r="Y376" s="109" t="s">
        <v>9624</v>
      </c>
      <c r="Z376" s="110"/>
      <c r="AA376" s="110"/>
      <c r="AB376" s="110"/>
      <c r="AC376" s="109" t="s">
        <v>117</v>
      </c>
      <c r="AD376" s="109" t="s">
        <v>117</v>
      </c>
      <c r="AE376" s="110"/>
      <c r="AF376" s="109">
        <v>2.60537535E8</v>
      </c>
      <c r="AG376" s="109">
        <v>36912.0</v>
      </c>
      <c r="AH376" s="109" t="s">
        <v>406</v>
      </c>
      <c r="AI376" s="110"/>
      <c r="AJ376" s="110"/>
      <c r="AK376" s="110"/>
      <c r="AL376" s="110"/>
      <c r="AM376" s="110"/>
      <c r="AN376" s="110"/>
      <c r="AO376" s="110"/>
      <c r="AP376" s="110"/>
      <c r="AQ376" s="110"/>
      <c r="AR376" s="110"/>
      <c r="AS376" s="110"/>
      <c r="AT376" s="110"/>
      <c r="AU376" s="110"/>
      <c r="AV376" s="110"/>
      <c r="AW376" s="110"/>
      <c r="AX376" s="110"/>
      <c r="AY376" s="110"/>
      <c r="AZ376" s="110"/>
      <c r="BA376" s="110"/>
      <c r="BB376" s="110"/>
      <c r="BC376" s="110"/>
      <c r="BD376" s="110"/>
      <c r="BE376" s="110"/>
      <c r="BF376" s="114"/>
      <c r="BG376" s="114"/>
      <c r="BH376" s="114"/>
      <c r="BI376" s="114"/>
      <c r="BJ376" s="114"/>
      <c r="BK376" s="114"/>
      <c r="BL376" s="114"/>
      <c r="BM376" s="114"/>
      <c r="BN376" s="114"/>
      <c r="BO376" s="114"/>
    </row>
    <row r="377" ht="15.75" hidden="1" customHeight="1">
      <c r="A377" s="106" t="s">
        <v>3308</v>
      </c>
      <c r="B377" s="107" t="s">
        <v>3311</v>
      </c>
      <c r="C377" s="108" t="str">
        <f>VLOOKUP(A377,'Main Sheet'!A:AV,48,False)</f>
        <v>Yes</v>
      </c>
      <c r="D377" s="109" t="str">
        <f>VLOOKUP(A377,'Main Sheet'!A:BB,7,0)</f>
        <v>First</v>
      </c>
      <c r="E377" s="109" t="str">
        <f>VLOOKUP(A377,'Main Sheet'!A:BB,12,0)</f>
        <v>Khumbulani HS</v>
      </c>
      <c r="F377" s="116" t="str">
        <f>VLOOKUP(A377,'Main Sheet'!A:BB,17,0)</f>
        <v>Chulumanco</v>
      </c>
      <c r="G377" s="110" t="str">
        <f>VLOOKUP(A377,'Main Sheet'!A:BB,14,0)</f>
        <v>NMB</v>
      </c>
      <c r="H377" s="111" t="s">
        <v>117</v>
      </c>
      <c r="I377" s="111" t="s">
        <v>117</v>
      </c>
      <c r="J377" s="112"/>
      <c r="K377" s="111">
        <v>2.33364846E8</v>
      </c>
      <c r="L377" s="111">
        <v>42046.0</v>
      </c>
      <c r="M377" s="109" t="s">
        <v>317</v>
      </c>
      <c r="N377" s="110"/>
      <c r="O377" s="111" t="s">
        <v>117</v>
      </c>
      <c r="P377" s="111" t="s">
        <v>117</v>
      </c>
      <c r="Q377" s="112"/>
      <c r="R377" s="111">
        <v>2.26078132E8</v>
      </c>
      <c r="S377" s="111">
        <v>48121.0</v>
      </c>
      <c r="T377" s="111" t="s">
        <v>317</v>
      </c>
      <c r="U377" s="110"/>
      <c r="V377" s="109" t="s">
        <v>117</v>
      </c>
      <c r="W377" s="109" t="s">
        <v>117</v>
      </c>
      <c r="X377" s="110"/>
      <c r="Y377" s="109" t="s">
        <v>9625</v>
      </c>
      <c r="Z377" s="110"/>
      <c r="AA377" s="110"/>
      <c r="AB377" s="110"/>
      <c r="AC377" s="109" t="s">
        <v>117</v>
      </c>
      <c r="AD377" s="109" t="s">
        <v>117</v>
      </c>
      <c r="AE377" s="110"/>
      <c r="AF377" s="109">
        <v>2.60317667E8</v>
      </c>
      <c r="AG377" s="109">
        <v>36912.0</v>
      </c>
      <c r="AH377" s="110"/>
      <c r="AI377" s="110"/>
      <c r="AJ377" s="110"/>
      <c r="AK377" s="110"/>
      <c r="AL377" s="110"/>
      <c r="AM377" s="110"/>
      <c r="AN377" s="110"/>
      <c r="AO377" s="110"/>
      <c r="AP377" s="110"/>
      <c r="AQ377" s="110"/>
      <c r="AR377" s="110"/>
      <c r="AS377" s="110"/>
      <c r="AT377" s="110"/>
      <c r="AU377" s="110"/>
      <c r="AV377" s="110"/>
      <c r="AW377" s="110"/>
      <c r="AX377" s="110"/>
      <c r="AY377" s="110"/>
      <c r="AZ377" s="110"/>
      <c r="BA377" s="110"/>
      <c r="BB377" s="110"/>
      <c r="BC377" s="110"/>
      <c r="BD377" s="110"/>
      <c r="BE377" s="110"/>
      <c r="BF377" s="114"/>
      <c r="BG377" s="114"/>
      <c r="BH377" s="114"/>
      <c r="BI377" s="114"/>
      <c r="BJ377" s="114"/>
      <c r="BK377" s="114"/>
      <c r="BL377" s="114"/>
      <c r="BM377" s="114"/>
      <c r="BN377" s="114"/>
      <c r="BO377" s="114"/>
    </row>
    <row r="378" ht="15.75" hidden="1" customHeight="1">
      <c r="A378" s="106" t="s">
        <v>3318</v>
      </c>
      <c r="B378" s="107" t="s">
        <v>3321</v>
      </c>
      <c r="C378" s="108" t="str">
        <f>VLOOKUP(A378,'Main Sheet'!A:AV,48,False)</f>
        <v>No</v>
      </c>
      <c r="D378" s="109" t="str">
        <f>VLOOKUP(A378,'Main Sheet'!A:BB,7,0)</f>
        <v>First</v>
      </c>
      <c r="E378" s="109" t="str">
        <f>VLOOKUP(A378,'Main Sheet'!A:BB,12,0)</f>
        <v>Cingani HS</v>
      </c>
      <c r="F378" s="109" t="str">
        <f>VLOOKUP(A378,'Main Sheet'!A:BB,17,0)</f>
        <v>Asemahle</v>
      </c>
      <c r="G378" s="110" t="str">
        <f>VLOOKUP(A378,'Main Sheet'!A:BB,14,0)</f>
        <v>NMB</v>
      </c>
      <c r="H378" s="111"/>
      <c r="I378" s="111"/>
      <c r="J378" s="111" t="s">
        <v>9245</v>
      </c>
      <c r="K378" s="112"/>
      <c r="L378" s="112"/>
      <c r="M378" s="110"/>
      <c r="N378" s="110"/>
      <c r="O378" s="111"/>
      <c r="P378" s="111"/>
      <c r="Q378" s="111"/>
      <c r="R378" s="112"/>
      <c r="S378" s="112"/>
      <c r="T378" s="112"/>
      <c r="U378" s="110"/>
      <c r="V378" s="109"/>
      <c r="W378" s="109"/>
      <c r="X378" s="109"/>
      <c r="Y378" s="110"/>
      <c r="Z378" s="110"/>
      <c r="AA378" s="110"/>
      <c r="AB378" s="110"/>
      <c r="AC378" s="109"/>
      <c r="AD378" s="109"/>
      <c r="AE378" s="109" t="s">
        <v>9245</v>
      </c>
      <c r="AF378" s="110"/>
      <c r="AG378" s="110"/>
      <c r="AH378" s="110"/>
      <c r="AI378" s="110"/>
      <c r="AJ378" s="110"/>
      <c r="AK378" s="110"/>
      <c r="AL378" s="110"/>
      <c r="AM378" s="110"/>
      <c r="AN378" s="110"/>
      <c r="AO378" s="110"/>
      <c r="AP378" s="110"/>
      <c r="AQ378" s="110"/>
      <c r="AR378" s="110"/>
      <c r="AS378" s="110"/>
      <c r="AT378" s="110"/>
      <c r="AU378" s="110"/>
      <c r="AV378" s="110"/>
      <c r="AW378" s="110"/>
      <c r="AX378" s="110"/>
      <c r="AY378" s="110"/>
      <c r="AZ378" s="110"/>
      <c r="BA378" s="110"/>
      <c r="BB378" s="110"/>
      <c r="BC378" s="110"/>
      <c r="BD378" s="110"/>
      <c r="BE378" s="110"/>
      <c r="BF378" s="114"/>
      <c r="BG378" s="114"/>
      <c r="BH378" s="114"/>
      <c r="BI378" s="114"/>
      <c r="BJ378" s="114"/>
      <c r="BK378" s="114"/>
      <c r="BL378" s="114"/>
      <c r="BM378" s="114"/>
      <c r="BN378" s="114"/>
      <c r="BO378" s="114"/>
    </row>
    <row r="379" ht="15.75" hidden="1" customHeight="1">
      <c r="A379" s="106" t="s">
        <v>3324</v>
      </c>
      <c r="B379" s="107" t="s">
        <v>3327</v>
      </c>
      <c r="C379" s="108" t="str">
        <f>VLOOKUP(A379,'Main Sheet'!A:AV,48,False)</f>
        <v>No</v>
      </c>
      <c r="D379" s="109" t="str">
        <f>VLOOKUP(A379,'Main Sheet'!A:BB,7,0)</f>
        <v>First</v>
      </c>
      <c r="E379" s="109" t="str">
        <f>VLOOKUP(A379,'Main Sheet'!A:BB,12,0)</f>
        <v>Alexander Road HS</v>
      </c>
      <c r="F379" s="116" t="str">
        <f>VLOOKUP(A379,'Main Sheet'!A:BB,17,0)</f>
        <v>Chulumanco</v>
      </c>
      <c r="G379" s="110" t="str">
        <f>VLOOKUP(A379,'Main Sheet'!A:BB,14,0)</f>
        <v>NMB</v>
      </c>
      <c r="H379" s="111"/>
      <c r="I379" s="111"/>
      <c r="J379" s="111"/>
      <c r="K379" s="112"/>
      <c r="L379" s="112"/>
      <c r="M379" s="110"/>
      <c r="N379" s="110"/>
      <c r="O379" s="111"/>
      <c r="P379" s="111"/>
      <c r="Q379" s="111"/>
      <c r="R379" s="112"/>
      <c r="S379" s="112"/>
      <c r="T379" s="112"/>
      <c r="U379" s="110"/>
      <c r="V379" s="110"/>
      <c r="W379" s="110"/>
      <c r="X379" s="110"/>
      <c r="Y379" s="110"/>
      <c r="Z379" s="110"/>
      <c r="AA379" s="110"/>
      <c r="AB379" s="110"/>
      <c r="AC379" s="110"/>
      <c r="AD379" s="110"/>
      <c r="AE379" s="110"/>
      <c r="AF379" s="110"/>
      <c r="AG379" s="110"/>
      <c r="AH379" s="110"/>
      <c r="AI379" s="110"/>
      <c r="AJ379" s="110"/>
      <c r="AK379" s="110"/>
      <c r="AL379" s="110"/>
      <c r="AM379" s="110"/>
      <c r="AN379" s="110"/>
      <c r="AO379" s="110"/>
      <c r="AP379" s="110"/>
      <c r="AQ379" s="110"/>
      <c r="AR379" s="110"/>
      <c r="AS379" s="110"/>
      <c r="AT379" s="110"/>
      <c r="AU379" s="110"/>
      <c r="AV379" s="110"/>
      <c r="AW379" s="110"/>
      <c r="AX379" s="110"/>
      <c r="AY379" s="110"/>
      <c r="AZ379" s="110"/>
      <c r="BA379" s="110"/>
      <c r="BB379" s="110"/>
      <c r="BC379" s="110"/>
      <c r="BD379" s="110"/>
      <c r="BE379" s="110"/>
      <c r="BF379" s="114"/>
      <c r="BG379" s="114"/>
      <c r="BH379" s="114"/>
      <c r="BI379" s="114"/>
      <c r="BJ379" s="114"/>
      <c r="BK379" s="114"/>
      <c r="BL379" s="114"/>
      <c r="BM379" s="114"/>
      <c r="BN379" s="114"/>
      <c r="BO379" s="114"/>
    </row>
    <row r="380" ht="15.75" hidden="1" customHeight="1">
      <c r="A380" s="106" t="s">
        <v>3335</v>
      </c>
      <c r="B380" s="107" t="s">
        <v>3337</v>
      </c>
      <c r="C380" s="108" t="str">
        <f>VLOOKUP(A380,'Main Sheet'!A:AV,48,False)</f>
        <v>Yes</v>
      </c>
      <c r="D380" s="109" t="str">
        <f>VLOOKUP(A380,'Main Sheet'!A:BB,7,0)</f>
        <v>First</v>
      </c>
      <c r="E380" s="109" t="str">
        <f>VLOOKUP(A380,'Main Sheet'!A:BB,12,0)</f>
        <v>Soqhayisa SS</v>
      </c>
      <c r="F380" s="109" t="str">
        <f>VLOOKUP(A380,'Main Sheet'!A:BB,17,0)</f>
        <v>Siphosihle</v>
      </c>
      <c r="G380" s="110" t="str">
        <f>VLOOKUP(A380,'Main Sheet'!A:BB,14,0)</f>
        <v>NMB</v>
      </c>
      <c r="H380" s="111" t="s">
        <v>117</v>
      </c>
      <c r="I380" s="111" t="s">
        <v>117</v>
      </c>
      <c r="J380" s="112"/>
      <c r="K380" s="111">
        <v>2.33388095E8</v>
      </c>
      <c r="L380" s="111">
        <v>82145.0</v>
      </c>
      <c r="M380" s="109" t="s">
        <v>124</v>
      </c>
      <c r="N380" s="110"/>
      <c r="O380" s="111" t="s">
        <v>9078</v>
      </c>
      <c r="P380" s="111" t="s">
        <v>9078</v>
      </c>
      <c r="Q380" s="112"/>
      <c r="R380" s="111">
        <v>2.26008282E8</v>
      </c>
      <c r="S380" s="111" t="s">
        <v>9078</v>
      </c>
      <c r="T380" s="111" t="s">
        <v>9078</v>
      </c>
      <c r="U380" s="110"/>
      <c r="V380" s="109" t="s">
        <v>117</v>
      </c>
      <c r="W380" s="109" t="s">
        <v>117</v>
      </c>
      <c r="X380" s="110"/>
      <c r="Y380" s="109" t="s">
        <v>9626</v>
      </c>
      <c r="Z380" s="110"/>
      <c r="AA380" s="110"/>
      <c r="AB380" s="109" t="s">
        <v>2986</v>
      </c>
      <c r="AC380" s="109" t="s">
        <v>117</v>
      </c>
      <c r="AD380" s="109" t="s">
        <v>117</v>
      </c>
      <c r="AE380" s="110"/>
      <c r="AF380" s="109">
        <v>2.60443158E8</v>
      </c>
      <c r="AG380" s="109">
        <v>42678.0</v>
      </c>
      <c r="AH380" s="109" t="s">
        <v>404</v>
      </c>
      <c r="AI380" s="110"/>
      <c r="AJ380" s="110"/>
      <c r="AK380" s="110"/>
      <c r="AL380" s="110"/>
      <c r="AM380" s="110"/>
      <c r="AN380" s="110"/>
      <c r="AO380" s="110"/>
      <c r="AP380" s="110"/>
      <c r="AQ380" s="110"/>
      <c r="AR380" s="110"/>
      <c r="AS380" s="110"/>
      <c r="AT380" s="110"/>
      <c r="AU380" s="110"/>
      <c r="AV380" s="110"/>
      <c r="AW380" s="110"/>
      <c r="AX380" s="110"/>
      <c r="AY380" s="110"/>
      <c r="AZ380" s="110"/>
      <c r="BA380" s="110"/>
      <c r="BB380" s="110"/>
      <c r="BC380" s="110"/>
      <c r="BD380" s="110"/>
      <c r="BE380" s="110"/>
      <c r="BF380" s="114"/>
      <c r="BG380" s="114"/>
      <c r="BH380" s="114"/>
      <c r="BI380" s="114"/>
      <c r="BJ380" s="114"/>
      <c r="BK380" s="114"/>
      <c r="BL380" s="114"/>
      <c r="BM380" s="114"/>
      <c r="BN380" s="114"/>
      <c r="BO380" s="114"/>
    </row>
    <row r="381" ht="15.75" hidden="1" customHeight="1">
      <c r="A381" s="106" t="s">
        <v>3343</v>
      </c>
      <c r="B381" s="107" t="s">
        <v>3346</v>
      </c>
      <c r="C381" s="108" t="str">
        <f>VLOOKUP(A381,'Main Sheet'!A:AV,48,False)</f>
        <v>Yes</v>
      </c>
      <c r="D381" s="109" t="str">
        <f>VLOOKUP(A381,'Main Sheet'!A:BB,7,0)</f>
        <v>First</v>
      </c>
      <c r="E381" s="109" t="str">
        <f>VLOOKUP(A381,'Main Sheet'!A:BB,12,0)</f>
        <v>Vulumzi SS</v>
      </c>
      <c r="F381" s="109" t="str">
        <f>VLOOKUP(A381,'Main Sheet'!A:BB,17,0)</f>
        <v>Siphosihle</v>
      </c>
      <c r="G381" s="110" t="str">
        <f>VLOOKUP(A381,'Main Sheet'!A:BB,14,0)</f>
        <v>NMB</v>
      </c>
      <c r="H381" s="111" t="s">
        <v>9078</v>
      </c>
      <c r="I381" s="111" t="s">
        <v>9078</v>
      </c>
      <c r="J381" s="111"/>
      <c r="K381" s="111">
        <v>2.3367786E8</v>
      </c>
      <c r="L381" s="111">
        <v>31694.0</v>
      </c>
      <c r="M381" s="109" t="s">
        <v>9078</v>
      </c>
      <c r="N381" s="110"/>
      <c r="O381" s="111" t="s">
        <v>117</v>
      </c>
      <c r="P381" s="111" t="s">
        <v>117</v>
      </c>
      <c r="Q381" s="112"/>
      <c r="R381" s="111">
        <v>2.26069498E8</v>
      </c>
      <c r="S381" s="111">
        <v>34721.0</v>
      </c>
      <c r="T381" s="111" t="s">
        <v>9627</v>
      </c>
      <c r="U381" s="110"/>
      <c r="V381" s="109" t="s">
        <v>117</v>
      </c>
      <c r="W381" s="109" t="s">
        <v>117</v>
      </c>
      <c r="X381" s="110"/>
      <c r="Y381" s="109" t="s">
        <v>9628</v>
      </c>
      <c r="Z381" s="110"/>
      <c r="AA381" s="110"/>
      <c r="AB381" s="109" t="s">
        <v>9134</v>
      </c>
      <c r="AC381" s="109" t="s">
        <v>117</v>
      </c>
      <c r="AD381" s="109" t="s">
        <v>117</v>
      </c>
      <c r="AE381" s="110"/>
      <c r="AF381" s="109">
        <v>2.60366072E8</v>
      </c>
      <c r="AG381" s="109">
        <v>42678.0</v>
      </c>
      <c r="AH381" s="109" t="s">
        <v>9629</v>
      </c>
      <c r="AI381" s="110"/>
      <c r="AJ381" s="109" t="s">
        <v>117</v>
      </c>
      <c r="AK381" s="109"/>
      <c r="AL381" s="110"/>
      <c r="AM381" s="109">
        <v>2.60266469E8</v>
      </c>
      <c r="AN381" s="109">
        <v>86981.0</v>
      </c>
      <c r="AO381" s="109" t="s">
        <v>421</v>
      </c>
      <c r="AP381" s="110"/>
      <c r="AQ381" s="110"/>
      <c r="AR381" s="110"/>
      <c r="AS381" s="110"/>
      <c r="AT381" s="110"/>
      <c r="AU381" s="110"/>
      <c r="AV381" s="110"/>
      <c r="AW381" s="110"/>
      <c r="AX381" s="110"/>
      <c r="AY381" s="110"/>
      <c r="AZ381" s="110"/>
      <c r="BA381" s="110"/>
      <c r="BB381" s="110"/>
      <c r="BC381" s="110"/>
      <c r="BD381" s="110"/>
      <c r="BE381" s="110"/>
      <c r="BF381" s="114"/>
      <c r="BG381" s="114"/>
      <c r="BH381" s="114"/>
      <c r="BI381" s="114"/>
      <c r="BJ381" s="114"/>
      <c r="BK381" s="114"/>
      <c r="BL381" s="114"/>
      <c r="BM381" s="114"/>
      <c r="BN381" s="114"/>
      <c r="BO381" s="114"/>
    </row>
    <row r="382" ht="15.75" hidden="1" customHeight="1">
      <c r="A382" s="106" t="s">
        <v>3352</v>
      </c>
      <c r="B382" s="107" t="s">
        <v>3355</v>
      </c>
      <c r="C382" s="108" t="str">
        <f>VLOOKUP(A382,'Main Sheet'!A:AV,48,False)</f>
        <v>Yes</v>
      </c>
      <c r="D382" s="109" t="str">
        <f>VLOOKUP(A382,'Main Sheet'!A:BB,7,0)</f>
        <v>First</v>
      </c>
      <c r="E382" s="109" t="str">
        <f>VLOOKUP(A382,'Main Sheet'!A:BB,12,0)</f>
        <v>Soqhayisa SS</v>
      </c>
      <c r="F382" s="109" t="str">
        <f>VLOOKUP(A382,'Main Sheet'!A:BB,17,0)</f>
        <v>Siphosihle</v>
      </c>
      <c r="G382" s="110" t="str">
        <f>VLOOKUP(A382,'Main Sheet'!A:BB,14,0)</f>
        <v>NMB</v>
      </c>
      <c r="H382" s="111" t="s">
        <v>9078</v>
      </c>
      <c r="I382" s="111" t="s">
        <v>9078</v>
      </c>
      <c r="J382" s="111"/>
      <c r="K382" s="111" t="s">
        <v>9078</v>
      </c>
      <c r="L382" s="111" t="s">
        <v>9078</v>
      </c>
      <c r="M382" s="109" t="s">
        <v>9078</v>
      </c>
      <c r="N382" s="110"/>
      <c r="O382" s="111" t="s">
        <v>117</v>
      </c>
      <c r="P382" s="111" t="s">
        <v>117</v>
      </c>
      <c r="Q382" s="112"/>
      <c r="R382" s="111">
        <v>2.26046926E8</v>
      </c>
      <c r="S382" s="111">
        <v>63752.0</v>
      </c>
      <c r="T382" s="111" t="s">
        <v>3607</v>
      </c>
      <c r="U382" s="110"/>
      <c r="V382" s="109" t="s">
        <v>9078</v>
      </c>
      <c r="W382" s="109" t="s">
        <v>9078</v>
      </c>
      <c r="X382" s="110"/>
      <c r="Y382" s="109" t="s">
        <v>9630</v>
      </c>
      <c r="Z382" s="110"/>
      <c r="AA382" s="110"/>
      <c r="AB382" s="109" t="s">
        <v>9428</v>
      </c>
      <c r="AC382" s="109" t="s">
        <v>117</v>
      </c>
      <c r="AD382" s="109" t="s">
        <v>117</v>
      </c>
      <c r="AE382" s="110"/>
      <c r="AF382" s="109">
        <v>2.60417343E8</v>
      </c>
      <c r="AG382" s="109">
        <v>42678.0</v>
      </c>
      <c r="AH382" s="109" t="s">
        <v>404</v>
      </c>
      <c r="AI382" s="110"/>
      <c r="AJ382" s="110"/>
      <c r="AK382" s="110"/>
      <c r="AL382" s="110"/>
      <c r="AM382" s="110"/>
      <c r="AN382" s="110"/>
      <c r="AO382" s="110"/>
      <c r="AP382" s="110"/>
      <c r="AQ382" s="110"/>
      <c r="AR382" s="110"/>
      <c r="AS382" s="110"/>
      <c r="AT382" s="110"/>
      <c r="AU382" s="110"/>
      <c r="AV382" s="110"/>
      <c r="AW382" s="110"/>
      <c r="AX382" s="110"/>
      <c r="AY382" s="110"/>
      <c r="AZ382" s="110"/>
      <c r="BA382" s="110"/>
      <c r="BB382" s="110"/>
      <c r="BC382" s="110"/>
      <c r="BD382" s="110"/>
      <c r="BE382" s="110"/>
      <c r="BF382" s="114"/>
      <c r="BG382" s="114"/>
      <c r="BH382" s="114"/>
      <c r="BI382" s="114"/>
      <c r="BJ382" s="114"/>
      <c r="BK382" s="114"/>
      <c r="BL382" s="114"/>
      <c r="BM382" s="114"/>
      <c r="BN382" s="114"/>
      <c r="BO382" s="114"/>
    </row>
    <row r="383" ht="15.75" hidden="1" customHeight="1">
      <c r="A383" s="106" t="s">
        <v>3361</v>
      </c>
      <c r="B383" s="107" t="s">
        <v>3364</v>
      </c>
      <c r="C383" s="108" t="str">
        <f>VLOOKUP(A383,'Main Sheet'!A:AV,48,False)</f>
        <v>Yes</v>
      </c>
      <c r="D383" s="109" t="str">
        <f>VLOOKUP(A383,'Main Sheet'!A:BB,7,0)</f>
        <v>First</v>
      </c>
      <c r="E383" s="109" t="str">
        <f>VLOOKUP(A383,'Main Sheet'!A:BB,12,0)</f>
        <v>Vulumzi SS</v>
      </c>
      <c r="F383" s="109" t="str">
        <f>VLOOKUP(A383,'Main Sheet'!A:BB,17,0)</f>
        <v>Siphosihle</v>
      </c>
      <c r="G383" s="110" t="str">
        <f>VLOOKUP(A383,'Main Sheet'!A:BB,14,0)</f>
        <v>NMB</v>
      </c>
      <c r="H383" s="111" t="s">
        <v>117</v>
      </c>
      <c r="I383" s="111" t="s">
        <v>117</v>
      </c>
      <c r="J383" s="112"/>
      <c r="K383" s="111">
        <v>2.33367314E8</v>
      </c>
      <c r="L383" s="111">
        <v>76428.0</v>
      </c>
      <c r="M383" s="109" t="s">
        <v>9584</v>
      </c>
      <c r="N383" s="110"/>
      <c r="O383" s="111" t="s">
        <v>117</v>
      </c>
      <c r="P383" s="111" t="s">
        <v>117</v>
      </c>
      <c r="Q383" s="112"/>
      <c r="R383" s="111">
        <v>2.26069495E8</v>
      </c>
      <c r="S383" s="111">
        <v>63752.0</v>
      </c>
      <c r="T383" s="111" t="s">
        <v>368</v>
      </c>
      <c r="U383" s="110"/>
      <c r="V383" s="109" t="s">
        <v>117</v>
      </c>
      <c r="W383" s="109" t="s">
        <v>117</v>
      </c>
      <c r="X383" s="110"/>
      <c r="Y383" s="109" t="s">
        <v>9631</v>
      </c>
      <c r="Z383" s="110"/>
      <c r="AA383" s="110"/>
      <c r="AB383" s="109" t="s">
        <v>1094</v>
      </c>
      <c r="AC383" s="109" t="s">
        <v>117</v>
      </c>
      <c r="AD383" s="109" t="s">
        <v>117</v>
      </c>
      <c r="AE383" s="110"/>
      <c r="AF383" s="109">
        <v>2.60366277E8</v>
      </c>
      <c r="AG383" s="109">
        <v>42678.0</v>
      </c>
      <c r="AH383" s="109" t="s">
        <v>237</v>
      </c>
      <c r="AI383" s="110"/>
      <c r="AJ383" s="110"/>
      <c r="AK383" s="110"/>
      <c r="AL383" s="110"/>
      <c r="AM383" s="110"/>
      <c r="AN383" s="110"/>
      <c r="AO383" s="110"/>
      <c r="AP383" s="110"/>
      <c r="AQ383" s="110"/>
      <c r="AR383" s="110"/>
      <c r="AS383" s="110"/>
      <c r="AT383" s="110"/>
      <c r="AU383" s="110"/>
      <c r="AV383" s="110"/>
      <c r="AW383" s="110"/>
      <c r="AX383" s="110"/>
      <c r="AY383" s="110"/>
      <c r="AZ383" s="110"/>
      <c r="BA383" s="110"/>
      <c r="BB383" s="110"/>
      <c r="BC383" s="110"/>
      <c r="BD383" s="110"/>
      <c r="BE383" s="110"/>
      <c r="BF383" s="114"/>
      <c r="BG383" s="114"/>
      <c r="BH383" s="114"/>
      <c r="BI383" s="114"/>
      <c r="BJ383" s="114"/>
      <c r="BK383" s="114"/>
      <c r="BL383" s="114"/>
      <c r="BM383" s="114"/>
      <c r="BN383" s="114"/>
      <c r="BO383" s="114"/>
    </row>
    <row r="384" ht="15.75" hidden="1" customHeight="1">
      <c r="A384" s="106" t="s">
        <v>3371</v>
      </c>
      <c r="B384" s="107" t="s">
        <v>3374</v>
      </c>
      <c r="C384" s="108" t="str">
        <f>VLOOKUP(A384,'Main Sheet'!A:AV,48,False)</f>
        <v>No</v>
      </c>
      <c r="D384" s="109" t="str">
        <f>VLOOKUP(A384,'Main Sheet'!A:BB,7,0)</f>
        <v>First</v>
      </c>
      <c r="E384" s="109" t="str">
        <f>VLOOKUP(A384,'Main Sheet'!A:BB,12,0)</f>
        <v>Walmer HS</v>
      </c>
      <c r="F384" s="109" t="str">
        <f>VLOOKUP(A384,'Main Sheet'!A:BB,17,0)</f>
        <v>Sive</v>
      </c>
      <c r="G384" s="110" t="str">
        <f>VLOOKUP(A384,'Main Sheet'!A:BB,14,0)</f>
        <v>NMB</v>
      </c>
      <c r="H384" s="111"/>
      <c r="I384" s="111"/>
      <c r="J384" s="111"/>
      <c r="K384" s="112"/>
      <c r="L384" s="112"/>
      <c r="M384" s="110"/>
      <c r="N384" s="110"/>
      <c r="O384" s="111"/>
      <c r="P384" s="111"/>
      <c r="Q384" s="111"/>
      <c r="R384" s="112"/>
      <c r="S384" s="112"/>
      <c r="T384" s="112"/>
      <c r="U384" s="110"/>
      <c r="V384" s="110"/>
      <c r="W384" s="110"/>
      <c r="X384" s="110"/>
      <c r="Y384" s="110"/>
      <c r="Z384" s="110"/>
      <c r="AA384" s="110"/>
      <c r="AB384" s="110"/>
      <c r="AC384" s="110"/>
      <c r="AD384" s="110"/>
      <c r="AE384" s="110"/>
      <c r="AF384" s="110"/>
      <c r="AG384" s="110"/>
      <c r="AH384" s="110"/>
      <c r="AI384" s="110"/>
      <c r="AJ384" s="110"/>
      <c r="AK384" s="110"/>
      <c r="AL384" s="110"/>
      <c r="AM384" s="110"/>
      <c r="AN384" s="110"/>
      <c r="AO384" s="110"/>
      <c r="AP384" s="110"/>
      <c r="AQ384" s="110"/>
      <c r="AR384" s="110"/>
      <c r="AS384" s="110"/>
      <c r="AT384" s="110"/>
      <c r="AU384" s="110"/>
      <c r="AV384" s="110"/>
      <c r="AW384" s="110"/>
      <c r="AX384" s="110"/>
      <c r="AY384" s="110"/>
      <c r="AZ384" s="110"/>
      <c r="BA384" s="110"/>
      <c r="BB384" s="110"/>
      <c r="BC384" s="110"/>
      <c r="BD384" s="110"/>
      <c r="BE384" s="110"/>
      <c r="BF384" s="114"/>
      <c r="BG384" s="114"/>
      <c r="BH384" s="114"/>
      <c r="BI384" s="114"/>
      <c r="BJ384" s="114"/>
      <c r="BK384" s="114"/>
      <c r="BL384" s="114"/>
      <c r="BM384" s="114"/>
      <c r="BN384" s="114"/>
      <c r="BO384" s="114"/>
    </row>
    <row r="385" ht="15.75" hidden="1" customHeight="1">
      <c r="A385" s="106" t="s">
        <v>3376</v>
      </c>
      <c r="B385" s="107" t="s">
        <v>3378</v>
      </c>
      <c r="C385" s="108" t="str">
        <f>VLOOKUP(A385,'Main Sheet'!A:AV,48,False)</f>
        <v>Yes</v>
      </c>
      <c r="D385" s="109" t="str">
        <f>VLOOKUP(A385,'Main Sheet'!A:BB,7,0)</f>
        <v>First</v>
      </c>
      <c r="E385" s="109" t="str">
        <f>VLOOKUP(A385,'Main Sheet'!A:BB,12,0)</f>
        <v>Masibambane HS</v>
      </c>
      <c r="F385" s="109" t="str">
        <f>VLOOKUP(A385,'Main Sheet'!A:BB,17,0)</f>
        <v>Asemahle</v>
      </c>
      <c r="G385" s="110" t="str">
        <f>VLOOKUP(A385,'Main Sheet'!A:BB,14,0)</f>
        <v>NMB</v>
      </c>
      <c r="H385" s="111" t="s">
        <v>117</v>
      </c>
      <c r="I385" s="111" t="s">
        <v>117</v>
      </c>
      <c r="J385" s="112"/>
      <c r="K385" s="111">
        <v>2.3333377E8</v>
      </c>
      <c r="L385" s="111">
        <v>50383.0</v>
      </c>
      <c r="M385" s="109" t="s">
        <v>9073</v>
      </c>
      <c r="N385" s="110"/>
      <c r="O385" s="111" t="s">
        <v>117</v>
      </c>
      <c r="P385" s="111" t="s">
        <v>117</v>
      </c>
      <c r="Q385" s="112"/>
      <c r="R385" s="111">
        <v>2.26059803E8</v>
      </c>
      <c r="S385" s="111">
        <v>20251.0</v>
      </c>
      <c r="T385" s="111" t="s">
        <v>9073</v>
      </c>
      <c r="U385" s="110"/>
      <c r="V385" s="109" t="s">
        <v>117</v>
      </c>
      <c r="W385" s="109" t="s">
        <v>117</v>
      </c>
      <c r="X385" s="109"/>
      <c r="Y385" s="109" t="s">
        <v>9632</v>
      </c>
      <c r="Z385" s="110"/>
      <c r="AA385" s="109" t="s">
        <v>9633</v>
      </c>
      <c r="AB385" s="110"/>
      <c r="AC385" s="109" t="s">
        <v>117</v>
      </c>
      <c r="AD385" s="109" t="s">
        <v>117</v>
      </c>
      <c r="AE385" s="110"/>
      <c r="AF385" s="109">
        <v>2.60529597E8</v>
      </c>
      <c r="AG385" s="109">
        <v>24693.0</v>
      </c>
      <c r="AH385" s="109" t="s">
        <v>9205</v>
      </c>
      <c r="AI385" s="110"/>
      <c r="AJ385" s="110"/>
      <c r="AK385" s="110"/>
      <c r="AL385" s="110"/>
      <c r="AM385" s="110"/>
      <c r="AN385" s="110"/>
      <c r="AO385" s="110"/>
      <c r="AP385" s="110"/>
      <c r="AQ385" s="110"/>
      <c r="AR385" s="110"/>
      <c r="AS385" s="110"/>
      <c r="AT385" s="110"/>
      <c r="AU385" s="110"/>
      <c r="AV385" s="110"/>
      <c r="AW385" s="110"/>
      <c r="AX385" s="110"/>
      <c r="AY385" s="110"/>
      <c r="AZ385" s="110"/>
      <c r="BA385" s="110"/>
      <c r="BB385" s="110"/>
      <c r="BC385" s="110"/>
      <c r="BD385" s="110"/>
      <c r="BE385" s="110"/>
      <c r="BF385" s="114"/>
      <c r="BG385" s="114"/>
      <c r="BH385" s="114"/>
      <c r="BI385" s="114"/>
      <c r="BJ385" s="114"/>
      <c r="BK385" s="114"/>
      <c r="BL385" s="114"/>
      <c r="BM385" s="114"/>
      <c r="BN385" s="114"/>
      <c r="BO385" s="114"/>
    </row>
    <row r="386" ht="15.75" hidden="1" customHeight="1">
      <c r="A386" s="106" t="s">
        <v>3385</v>
      </c>
      <c r="B386" s="107" t="s">
        <v>3387</v>
      </c>
      <c r="C386" s="108" t="str">
        <f>VLOOKUP(A386,'Main Sheet'!A:AV,48,False)</f>
        <v>Yes</v>
      </c>
      <c r="D386" s="109" t="str">
        <f>VLOOKUP(A386,'Main Sheet'!A:BB,7,0)</f>
        <v>First</v>
      </c>
      <c r="E386" s="109" t="str">
        <f>VLOOKUP(A386,'Main Sheet'!A:BB,12,0)</f>
        <v>Walmer HS</v>
      </c>
      <c r="F386" s="109" t="str">
        <f>VLOOKUP(A386,'Main Sheet'!A:BB,17,0)</f>
        <v>Sive</v>
      </c>
      <c r="G386" s="110" t="str">
        <f>VLOOKUP(A386,'Main Sheet'!A:BB,14,0)</f>
        <v>NMB</v>
      </c>
      <c r="H386" s="111" t="s">
        <v>9078</v>
      </c>
      <c r="I386" s="111" t="s">
        <v>9078</v>
      </c>
      <c r="J386" s="112"/>
      <c r="K386" s="111">
        <v>2.33310266E8</v>
      </c>
      <c r="L386" s="111">
        <v>34074.0</v>
      </c>
      <c r="M386" s="109" t="s">
        <v>9079</v>
      </c>
      <c r="N386" s="110"/>
      <c r="O386" s="111" t="s">
        <v>117</v>
      </c>
      <c r="P386" s="111" t="s">
        <v>117</v>
      </c>
      <c r="Q386" s="112"/>
      <c r="R386" s="111">
        <v>2.26068948E8</v>
      </c>
      <c r="S386" s="111">
        <v>48121.0</v>
      </c>
      <c r="T386" s="111" t="s">
        <v>125</v>
      </c>
      <c r="U386" s="110"/>
      <c r="V386" s="109" t="s">
        <v>9078</v>
      </c>
      <c r="W386" s="109" t="s">
        <v>9078</v>
      </c>
      <c r="X386" s="110"/>
      <c r="Y386" s="109" t="s">
        <v>9634</v>
      </c>
      <c r="Z386" s="110"/>
      <c r="AA386" s="110"/>
      <c r="AB386" s="110"/>
      <c r="AC386" s="109" t="s">
        <v>117</v>
      </c>
      <c r="AD386" s="109" t="s">
        <v>117</v>
      </c>
      <c r="AE386" s="110"/>
      <c r="AF386" s="109">
        <v>2.60538604E8</v>
      </c>
      <c r="AG386" s="109">
        <v>36912.0</v>
      </c>
      <c r="AH386" s="109" t="s">
        <v>355</v>
      </c>
      <c r="AI386" s="110"/>
      <c r="AJ386" s="110"/>
      <c r="AK386" s="110"/>
      <c r="AL386" s="110"/>
      <c r="AM386" s="110"/>
      <c r="AN386" s="110"/>
      <c r="AO386" s="110"/>
      <c r="AP386" s="110"/>
      <c r="AQ386" s="110"/>
      <c r="AR386" s="110"/>
      <c r="AS386" s="110"/>
      <c r="AT386" s="110"/>
      <c r="AU386" s="110"/>
      <c r="AV386" s="110"/>
      <c r="AW386" s="110"/>
      <c r="AX386" s="110"/>
      <c r="AY386" s="110"/>
      <c r="AZ386" s="110"/>
      <c r="BA386" s="110"/>
      <c r="BB386" s="110"/>
      <c r="BC386" s="110"/>
      <c r="BD386" s="110"/>
      <c r="BE386" s="110"/>
      <c r="BF386" s="114"/>
      <c r="BG386" s="114"/>
      <c r="BH386" s="114"/>
      <c r="BI386" s="114"/>
      <c r="BJ386" s="114"/>
      <c r="BK386" s="114"/>
      <c r="BL386" s="114"/>
      <c r="BM386" s="114"/>
      <c r="BN386" s="114"/>
      <c r="BO386" s="114"/>
    </row>
    <row r="387" ht="15.75" hidden="1" customHeight="1">
      <c r="A387" s="106" t="s">
        <v>3393</v>
      </c>
      <c r="B387" s="107" t="s">
        <v>3395</v>
      </c>
      <c r="C387" s="108" t="str">
        <f>VLOOKUP(A387,'Main Sheet'!A:AV,48,False)</f>
        <v>Yes</v>
      </c>
      <c r="D387" s="109" t="str">
        <f>VLOOKUP(A387,'Main Sheet'!A:BB,7,0)</f>
        <v>First</v>
      </c>
      <c r="E387" s="109" t="str">
        <f>VLOOKUP(A387,'Main Sheet'!A:BB,12,0)</f>
        <v>Motherwell HS</v>
      </c>
      <c r="F387" s="109" t="str">
        <f>VLOOKUP(A387,'Main Sheet'!A:BB,17,0)</f>
        <v>Sive</v>
      </c>
      <c r="G387" s="110" t="str">
        <f>VLOOKUP(A387,'Main Sheet'!A:BB,14,0)</f>
        <v>NMB</v>
      </c>
      <c r="H387" s="111" t="s">
        <v>9078</v>
      </c>
      <c r="I387" s="111" t="s">
        <v>9078</v>
      </c>
      <c r="J387" s="112"/>
      <c r="K387" s="111">
        <v>2.23142967E8</v>
      </c>
      <c r="L387" s="111">
        <v>85684.0</v>
      </c>
      <c r="M387" s="109" t="s">
        <v>9079</v>
      </c>
      <c r="N387" s="110"/>
      <c r="O387" s="111" t="s">
        <v>9078</v>
      </c>
      <c r="P387" s="111" t="s">
        <v>9078</v>
      </c>
      <c r="Q387" s="112"/>
      <c r="R387" s="111">
        <v>2.26013316E8</v>
      </c>
      <c r="S387" s="111">
        <v>19632.0</v>
      </c>
      <c r="T387" s="111" t="s">
        <v>9079</v>
      </c>
      <c r="U387" s="110"/>
      <c r="V387" s="109" t="s">
        <v>9078</v>
      </c>
      <c r="W387" s="109" t="s">
        <v>9078</v>
      </c>
      <c r="X387" s="110"/>
      <c r="Y387" s="109" t="s">
        <v>9635</v>
      </c>
      <c r="Z387" s="110"/>
      <c r="AA387" s="110"/>
      <c r="AB387" s="110"/>
      <c r="AC387" s="109" t="s">
        <v>117</v>
      </c>
      <c r="AD387" s="109" t="s">
        <v>117</v>
      </c>
      <c r="AE387" s="110"/>
      <c r="AF387" s="109">
        <v>2.60422142E8</v>
      </c>
      <c r="AG387" s="109">
        <v>36912.0</v>
      </c>
      <c r="AH387" s="109" t="s">
        <v>237</v>
      </c>
      <c r="AI387" s="110"/>
      <c r="AJ387" s="110"/>
      <c r="AK387" s="110"/>
      <c r="AL387" s="110"/>
      <c r="AM387" s="110"/>
      <c r="AN387" s="110"/>
      <c r="AO387" s="110"/>
      <c r="AP387" s="11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/>
      <c r="BB387" s="110"/>
      <c r="BC387" s="110"/>
      <c r="BD387" s="110"/>
      <c r="BE387" s="110"/>
      <c r="BF387" s="114"/>
      <c r="BG387" s="114"/>
      <c r="BH387" s="114"/>
      <c r="BI387" s="114"/>
      <c r="BJ387" s="114"/>
      <c r="BK387" s="114"/>
      <c r="BL387" s="114"/>
      <c r="BM387" s="114"/>
      <c r="BN387" s="114"/>
      <c r="BO387" s="114"/>
    </row>
    <row r="388" ht="15.75" hidden="1" customHeight="1">
      <c r="A388" s="106" t="s">
        <v>3402</v>
      </c>
      <c r="B388" s="107" t="s">
        <v>3404</v>
      </c>
      <c r="C388" s="108" t="str">
        <f>VLOOKUP(A388,'Main Sheet'!A:AV,48,False)</f>
        <v>Yes</v>
      </c>
      <c r="D388" s="109" t="str">
        <f>VLOOKUP(A388,'Main Sheet'!A:BB,7,0)</f>
        <v>First</v>
      </c>
      <c r="E388" s="109" t="str">
        <f>VLOOKUP(A388,'Main Sheet'!A:BB,12,0)</f>
        <v>Soqhayisa SS</v>
      </c>
      <c r="F388" s="109" t="str">
        <f>VLOOKUP(A388,'Main Sheet'!A:BB,17,0)</f>
        <v>Siphosihle</v>
      </c>
      <c r="G388" s="110" t="str">
        <f>VLOOKUP(A388,'Main Sheet'!A:BB,14,0)</f>
        <v>NMB</v>
      </c>
      <c r="H388" s="111" t="s">
        <v>117</v>
      </c>
      <c r="I388" s="111" t="s">
        <v>117</v>
      </c>
      <c r="J388" s="112"/>
      <c r="K388" s="111">
        <v>2.33383816E8</v>
      </c>
      <c r="L388" s="111">
        <v>86873.0</v>
      </c>
      <c r="M388" s="109" t="s">
        <v>9636</v>
      </c>
      <c r="N388" s="110"/>
      <c r="O388" s="111" t="s">
        <v>117</v>
      </c>
      <c r="P388" s="111" t="s">
        <v>117</v>
      </c>
      <c r="Q388" s="112"/>
      <c r="R388" s="111">
        <v>2.26042664E8</v>
      </c>
      <c r="S388" s="111">
        <v>63752.0</v>
      </c>
      <c r="T388" s="111" t="s">
        <v>9637</v>
      </c>
      <c r="U388" s="110"/>
      <c r="V388" s="109" t="s">
        <v>117</v>
      </c>
      <c r="W388" s="109" t="s">
        <v>117</v>
      </c>
      <c r="X388" s="110"/>
      <c r="Y388" s="109" t="s">
        <v>9638</v>
      </c>
      <c r="Z388" s="110"/>
      <c r="AA388" s="110"/>
      <c r="AB388" s="109" t="s">
        <v>237</v>
      </c>
      <c r="AC388" s="109" t="s">
        <v>117</v>
      </c>
      <c r="AD388" s="109" t="s">
        <v>117</v>
      </c>
      <c r="AE388" s="110"/>
      <c r="AF388" s="109">
        <v>2.60432962E8</v>
      </c>
      <c r="AG388" s="109">
        <v>42678.0</v>
      </c>
      <c r="AH388" s="109" t="s">
        <v>237</v>
      </c>
      <c r="AI388" s="110"/>
      <c r="AJ388" s="110"/>
      <c r="AK388" s="110"/>
      <c r="AL388" s="110"/>
      <c r="AM388" s="110"/>
      <c r="AN388" s="110"/>
      <c r="AO388" s="110"/>
      <c r="AP388" s="110"/>
      <c r="AQ388" s="110"/>
      <c r="AR388" s="110"/>
      <c r="AS388" s="110"/>
      <c r="AT388" s="110"/>
      <c r="AU388" s="110"/>
      <c r="AV388" s="110"/>
      <c r="AW388" s="110"/>
      <c r="AX388" s="110"/>
      <c r="AY388" s="110"/>
      <c r="AZ388" s="110"/>
      <c r="BA388" s="110"/>
      <c r="BB388" s="110"/>
      <c r="BC388" s="110"/>
      <c r="BD388" s="110"/>
      <c r="BE388" s="110"/>
      <c r="BF388" s="114"/>
      <c r="BG388" s="114"/>
      <c r="BH388" s="114"/>
      <c r="BI388" s="114"/>
      <c r="BJ388" s="114"/>
      <c r="BK388" s="114"/>
      <c r="BL388" s="114"/>
      <c r="BM388" s="114"/>
      <c r="BN388" s="114"/>
      <c r="BO388" s="114"/>
    </row>
    <row r="389" ht="15.75" hidden="1" customHeight="1">
      <c r="A389" s="106" t="s">
        <v>3410</v>
      </c>
      <c r="B389" s="107" t="s">
        <v>3413</v>
      </c>
      <c r="C389" s="108" t="str">
        <f>VLOOKUP(A389,'Main Sheet'!A:AV,48,False)</f>
        <v>Yes</v>
      </c>
      <c r="D389" s="109" t="str">
        <f>VLOOKUP(A389,'Main Sheet'!A:BB,7,0)</f>
        <v>First</v>
      </c>
      <c r="E389" s="109" t="str">
        <f>VLOOKUP(A389,'Main Sheet'!A:BB,12,0)</f>
        <v>Motherwell HS</v>
      </c>
      <c r="F389" s="109" t="str">
        <f>VLOOKUP(A389,'Main Sheet'!A:BB,17,0)</f>
        <v>Sive</v>
      </c>
      <c r="G389" s="110" t="str">
        <f>VLOOKUP(A389,'Main Sheet'!A:BB,14,0)</f>
        <v>NMB</v>
      </c>
      <c r="H389" s="111" t="s">
        <v>117</v>
      </c>
      <c r="I389" s="111" t="s">
        <v>117</v>
      </c>
      <c r="J389" s="112"/>
      <c r="K389" s="111">
        <v>2.33386076E8</v>
      </c>
      <c r="L389" s="111">
        <v>89812.0</v>
      </c>
      <c r="M389" s="109" t="s">
        <v>181</v>
      </c>
      <c r="N389" s="110"/>
      <c r="O389" s="111" t="s">
        <v>117</v>
      </c>
      <c r="P389" s="111" t="s">
        <v>117</v>
      </c>
      <c r="Q389" s="111"/>
      <c r="R389" s="111">
        <v>2.26141113E8</v>
      </c>
      <c r="S389" s="111">
        <v>48121.0</v>
      </c>
      <c r="T389" s="111" t="s">
        <v>9250</v>
      </c>
      <c r="U389" s="110"/>
      <c r="V389" s="109" t="s">
        <v>121</v>
      </c>
      <c r="W389" s="109" t="s">
        <v>121</v>
      </c>
      <c r="X389" s="109" t="s">
        <v>9081</v>
      </c>
      <c r="Y389" s="109" t="s">
        <v>9081</v>
      </c>
      <c r="Z389" s="110"/>
      <c r="AA389" s="110"/>
      <c r="AB389" s="110"/>
      <c r="AC389" s="109" t="s">
        <v>117</v>
      </c>
      <c r="AD389" s="109" t="s">
        <v>117</v>
      </c>
      <c r="AE389" s="110"/>
      <c r="AF389" s="109">
        <v>2.60525391E8</v>
      </c>
      <c r="AG389" s="109">
        <v>36912.0</v>
      </c>
      <c r="AH389" s="109" t="s">
        <v>922</v>
      </c>
      <c r="AI389" s="110"/>
      <c r="AJ389" s="110"/>
      <c r="AK389" s="110"/>
      <c r="AL389" s="110"/>
      <c r="AM389" s="110"/>
      <c r="AN389" s="110"/>
      <c r="AO389" s="110"/>
      <c r="AP389" s="110"/>
      <c r="AQ389" s="110"/>
      <c r="AR389" s="110"/>
      <c r="AS389" s="110"/>
      <c r="AT389" s="110"/>
      <c r="AU389" s="110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4"/>
      <c r="BG389" s="114"/>
      <c r="BH389" s="114"/>
      <c r="BI389" s="114"/>
      <c r="BJ389" s="114"/>
      <c r="BK389" s="114"/>
      <c r="BL389" s="114"/>
      <c r="BM389" s="114"/>
      <c r="BN389" s="114"/>
      <c r="BO389" s="114"/>
    </row>
    <row r="390" ht="15.75" hidden="1" customHeight="1">
      <c r="A390" s="106" t="s">
        <v>3421</v>
      </c>
      <c r="B390" s="107" t="s">
        <v>3424</v>
      </c>
      <c r="C390" s="108" t="str">
        <f>VLOOKUP(A390,'Main Sheet'!A:AV,48,False)</f>
        <v>Yes</v>
      </c>
      <c r="D390" s="109" t="str">
        <f>VLOOKUP(A390,'Main Sheet'!A:BB,7,0)</f>
        <v>First</v>
      </c>
      <c r="E390" s="109" t="str">
        <f>VLOOKUP(A390,'Main Sheet'!A:BB,12,0)</f>
        <v>Wongalethu HS</v>
      </c>
      <c r="F390" s="109" t="str">
        <f>VLOOKUP(A390,'Main Sheet'!A:BB,17,0)</f>
        <v>Asemahle</v>
      </c>
      <c r="G390" s="110" t="str">
        <f>VLOOKUP(A390,'Main Sheet'!A:BB,14,0)</f>
        <v>Rural</v>
      </c>
      <c r="H390" s="111" t="s">
        <v>117</v>
      </c>
      <c r="I390" s="111" t="s">
        <v>117</v>
      </c>
      <c r="J390" s="112"/>
      <c r="K390" s="111">
        <v>2.33151133E8</v>
      </c>
      <c r="L390" s="111">
        <v>97031.0</v>
      </c>
      <c r="M390" s="109" t="s">
        <v>9173</v>
      </c>
      <c r="N390" s="110"/>
      <c r="O390" s="111" t="s">
        <v>117</v>
      </c>
      <c r="P390" s="111" t="s">
        <v>117</v>
      </c>
      <c r="Q390" s="112"/>
      <c r="R390" s="111">
        <v>2.26050501E8</v>
      </c>
      <c r="S390" s="111">
        <v>36912.0</v>
      </c>
      <c r="T390" s="112"/>
      <c r="U390" s="110"/>
      <c r="V390" s="109" t="s">
        <v>117</v>
      </c>
      <c r="W390" s="109" t="s">
        <v>117</v>
      </c>
      <c r="X390" s="110"/>
      <c r="Y390" s="109" t="s">
        <v>9639</v>
      </c>
      <c r="Z390" s="110"/>
      <c r="AA390" s="110"/>
      <c r="AB390" s="109" t="s">
        <v>9640</v>
      </c>
      <c r="AC390" s="109" t="s">
        <v>117</v>
      </c>
      <c r="AD390" s="109" t="s">
        <v>117</v>
      </c>
      <c r="AE390" s="110"/>
      <c r="AF390" s="109">
        <v>2.60636363E8</v>
      </c>
      <c r="AG390" s="109">
        <v>24693.0</v>
      </c>
      <c r="AH390" s="109" t="s">
        <v>9150</v>
      </c>
      <c r="AI390" s="110"/>
      <c r="AJ390" s="110"/>
      <c r="AK390" s="110"/>
      <c r="AL390" s="110"/>
      <c r="AM390" s="110"/>
      <c r="AN390" s="110"/>
      <c r="AO390" s="110"/>
      <c r="AP390" s="11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/>
      <c r="BD390" s="110"/>
      <c r="BE390" s="110"/>
      <c r="BF390" s="114"/>
      <c r="BG390" s="114"/>
      <c r="BH390" s="114"/>
      <c r="BI390" s="114"/>
      <c r="BJ390" s="114"/>
      <c r="BK390" s="114"/>
      <c r="BL390" s="114"/>
      <c r="BM390" s="114"/>
      <c r="BN390" s="114"/>
      <c r="BO390" s="114"/>
    </row>
    <row r="391" ht="15.75" hidden="1" customHeight="1">
      <c r="A391" s="106" t="s">
        <v>3428</v>
      </c>
      <c r="B391" s="107" t="s">
        <v>3431</v>
      </c>
      <c r="C391" s="108" t="str">
        <f>VLOOKUP(A391,'Main Sheet'!A:AV,48,False)</f>
        <v>Yes</v>
      </c>
      <c r="D391" s="109" t="str">
        <f>VLOOKUP(A391,'Main Sheet'!A:BB,7,0)</f>
        <v>First</v>
      </c>
      <c r="E391" s="109" t="str">
        <f>VLOOKUP(A391,'Main Sheet'!A:BB,12,0)</f>
        <v>Motherwell HS</v>
      </c>
      <c r="F391" s="109" t="str">
        <f>VLOOKUP(A391,'Main Sheet'!A:BB,17,0)</f>
        <v>Sive</v>
      </c>
      <c r="G391" s="110" t="str">
        <f>VLOOKUP(A391,'Main Sheet'!A:BB,14,0)</f>
        <v>NMB</v>
      </c>
      <c r="H391" s="111" t="s">
        <v>117</v>
      </c>
      <c r="I391" s="111" t="s">
        <v>117</v>
      </c>
      <c r="J391" s="112"/>
      <c r="K391" s="111">
        <v>2.33383492E8</v>
      </c>
      <c r="L391" s="111">
        <v>98428.0</v>
      </c>
      <c r="M391" s="109" t="s">
        <v>317</v>
      </c>
      <c r="N391" s="110"/>
      <c r="O391" s="111" t="s">
        <v>117</v>
      </c>
      <c r="P391" s="111" t="s">
        <v>117</v>
      </c>
      <c r="Q391" s="112"/>
      <c r="R391" s="111">
        <v>2.26057504E8</v>
      </c>
      <c r="S391" s="111">
        <v>48121.0</v>
      </c>
      <c r="T391" s="111" t="s">
        <v>317</v>
      </c>
      <c r="U391" s="110"/>
      <c r="V391" s="109" t="s">
        <v>117</v>
      </c>
      <c r="W391" s="109" t="s">
        <v>117</v>
      </c>
      <c r="X391" s="110"/>
      <c r="Y391" s="109" t="s">
        <v>9641</v>
      </c>
      <c r="Z391" s="110"/>
      <c r="AA391" s="110"/>
      <c r="AB391" s="110"/>
      <c r="AC391" s="109" t="s">
        <v>117</v>
      </c>
      <c r="AD391" s="109" t="s">
        <v>117</v>
      </c>
      <c r="AE391" s="110"/>
      <c r="AF391" s="109">
        <v>2.60454508E8</v>
      </c>
      <c r="AG391" s="109">
        <v>36912.0</v>
      </c>
      <c r="AH391" s="109" t="s">
        <v>3077</v>
      </c>
      <c r="AI391" s="110"/>
      <c r="AJ391" s="110"/>
      <c r="AK391" s="110"/>
      <c r="AL391" s="110"/>
      <c r="AM391" s="110"/>
      <c r="AN391" s="110"/>
      <c r="AO391" s="110"/>
      <c r="AP391" s="11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/>
      <c r="BB391" s="110"/>
      <c r="BC391" s="110"/>
      <c r="BD391" s="110"/>
      <c r="BE391" s="110"/>
      <c r="BF391" s="114"/>
      <c r="BG391" s="114"/>
      <c r="BH391" s="114"/>
      <c r="BI391" s="114"/>
      <c r="BJ391" s="114"/>
      <c r="BK391" s="114"/>
      <c r="BL391" s="114"/>
      <c r="BM391" s="114"/>
      <c r="BN391" s="114"/>
      <c r="BO391" s="114"/>
    </row>
    <row r="392" ht="15.75" hidden="1" customHeight="1">
      <c r="A392" s="106" t="s">
        <v>3438</v>
      </c>
      <c r="B392" s="107" t="s">
        <v>3441</v>
      </c>
      <c r="C392" s="108" t="str">
        <f>VLOOKUP(A392,'Main Sheet'!A:AV,48,False)</f>
        <v>Yes</v>
      </c>
      <c r="D392" s="109" t="str">
        <f>VLOOKUP(A392,'Main Sheet'!A:BB,7,0)</f>
        <v>First</v>
      </c>
      <c r="E392" s="109" t="str">
        <f>VLOOKUP(A392,'Main Sheet'!A:BB,12,0)</f>
        <v>Ndzondelelo HS</v>
      </c>
      <c r="F392" s="116" t="str">
        <f>VLOOKUP(A392,'Main Sheet'!A:BB,17,0)</f>
        <v>Chulumanco</v>
      </c>
      <c r="G392" s="110" t="str">
        <f>VLOOKUP(A392,'Main Sheet'!A:BB,14,0)</f>
        <v>NMB</v>
      </c>
      <c r="H392" s="111" t="s">
        <v>9078</v>
      </c>
      <c r="I392" s="111" t="s">
        <v>9078</v>
      </c>
      <c r="J392" s="112"/>
      <c r="K392" s="111">
        <v>2.33171525E8</v>
      </c>
      <c r="L392" s="111">
        <v>23235.0</v>
      </c>
      <c r="M392" s="109" t="s">
        <v>9642</v>
      </c>
      <c r="N392" s="110"/>
      <c r="O392" s="111" t="s">
        <v>117</v>
      </c>
      <c r="P392" s="111" t="s">
        <v>117</v>
      </c>
      <c r="Q392" s="112"/>
      <c r="R392" s="111">
        <v>2.26068931E8</v>
      </c>
      <c r="S392" s="111">
        <v>36912.0</v>
      </c>
      <c r="T392" s="112"/>
      <c r="U392" s="110"/>
      <c r="V392" s="109" t="s">
        <v>9078</v>
      </c>
      <c r="W392" s="109" t="s">
        <v>9078</v>
      </c>
      <c r="X392" s="110"/>
      <c r="Y392" s="109" t="s">
        <v>9643</v>
      </c>
      <c r="Z392" s="110"/>
      <c r="AA392" s="110"/>
      <c r="AB392" s="109" t="s">
        <v>9078</v>
      </c>
      <c r="AC392" s="109" t="s">
        <v>117</v>
      </c>
      <c r="AD392" s="109" t="s">
        <v>117</v>
      </c>
      <c r="AE392" s="110"/>
      <c r="AF392" s="132">
        <v>2.60471437E8</v>
      </c>
      <c r="AG392" s="109">
        <v>23235.0</v>
      </c>
      <c r="AH392" s="109" t="s">
        <v>404</v>
      </c>
      <c r="AI392" s="110"/>
      <c r="AJ392" s="110"/>
      <c r="AK392" s="110"/>
      <c r="AL392" s="110"/>
      <c r="AM392" s="110"/>
      <c r="AN392" s="110"/>
      <c r="AO392" s="110"/>
      <c r="AP392" s="11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4"/>
      <c r="BG392" s="114"/>
      <c r="BH392" s="114"/>
      <c r="BI392" s="114"/>
      <c r="BJ392" s="114"/>
      <c r="BK392" s="114"/>
      <c r="BL392" s="114"/>
      <c r="BM392" s="114"/>
      <c r="BN392" s="114"/>
      <c r="BO392" s="114"/>
    </row>
    <row r="393" ht="15.75" hidden="1" customHeight="1">
      <c r="A393" s="106" t="s">
        <v>3444</v>
      </c>
      <c r="B393" s="107" t="s">
        <v>3447</v>
      </c>
      <c r="C393" s="108" t="str">
        <f>VLOOKUP(A393,'Main Sheet'!A:AV,48,False)</f>
        <v>Yes</v>
      </c>
      <c r="D393" s="109" t="str">
        <f>VLOOKUP(A393,'Main Sheet'!A:BB,7,0)</f>
        <v>First</v>
      </c>
      <c r="E393" s="109" t="str">
        <f>VLOOKUP(A393,'Main Sheet'!A:BB,12,0)</f>
        <v>Vulamazibuko HS</v>
      </c>
      <c r="F393" s="109" t="str">
        <f>VLOOKUP(A393,'Main Sheet'!A:BB,17,0)</f>
        <v>Asemahle</v>
      </c>
      <c r="G393" s="110" t="str">
        <f>VLOOKUP(A393,'Main Sheet'!A:BB,14,0)</f>
        <v>Rural</v>
      </c>
      <c r="H393" s="111" t="s">
        <v>9078</v>
      </c>
      <c r="I393" s="111" t="s">
        <v>9078</v>
      </c>
      <c r="J393" s="112"/>
      <c r="K393" s="112"/>
      <c r="L393" s="112"/>
      <c r="M393" s="110"/>
      <c r="N393" s="110"/>
      <c r="O393" s="111" t="s">
        <v>117</v>
      </c>
      <c r="P393" s="111" t="s">
        <v>117</v>
      </c>
      <c r="Q393" s="112"/>
      <c r="R393" s="111">
        <v>2.26089408E8</v>
      </c>
      <c r="S393" s="111">
        <v>36912.0</v>
      </c>
      <c r="T393" s="112"/>
      <c r="U393" s="110"/>
      <c r="V393" s="109" t="s">
        <v>9078</v>
      </c>
      <c r="W393" s="109" t="s">
        <v>9078</v>
      </c>
      <c r="X393" s="109"/>
      <c r="Y393" s="110"/>
      <c r="Z393" s="110"/>
      <c r="AA393" s="110"/>
      <c r="AB393" s="110"/>
      <c r="AC393" s="109" t="s">
        <v>9078</v>
      </c>
      <c r="AD393" s="109" t="s">
        <v>9078</v>
      </c>
      <c r="AE393" s="110"/>
      <c r="AF393" s="110"/>
      <c r="AG393" s="110"/>
      <c r="AH393" s="110"/>
      <c r="AI393" s="110"/>
      <c r="AJ393" s="110"/>
      <c r="AK393" s="110"/>
      <c r="AL393" s="110"/>
      <c r="AM393" s="110"/>
      <c r="AN393" s="110"/>
      <c r="AO393" s="110"/>
      <c r="AP393" s="110"/>
      <c r="AQ393" s="110"/>
      <c r="AR393" s="110"/>
      <c r="AS393" s="110"/>
      <c r="AT393" s="110"/>
      <c r="AU393" s="110"/>
      <c r="AV393" s="110"/>
      <c r="AW393" s="110"/>
      <c r="AX393" s="110"/>
      <c r="AY393" s="110"/>
      <c r="AZ393" s="110"/>
      <c r="BA393" s="110"/>
      <c r="BB393" s="110"/>
      <c r="BC393" s="110"/>
      <c r="BD393" s="110"/>
      <c r="BE393" s="110"/>
      <c r="BF393" s="114"/>
      <c r="BG393" s="114"/>
      <c r="BH393" s="114"/>
      <c r="BI393" s="114"/>
      <c r="BJ393" s="114"/>
      <c r="BK393" s="114"/>
      <c r="BL393" s="114"/>
      <c r="BM393" s="114"/>
      <c r="BN393" s="114"/>
      <c r="BO393" s="114"/>
    </row>
    <row r="394" ht="15.75" hidden="1" customHeight="1">
      <c r="A394" s="106" t="s">
        <v>3450</v>
      </c>
      <c r="B394" s="107" t="s">
        <v>3453</v>
      </c>
      <c r="C394" s="108" t="str">
        <f>VLOOKUP(A394,'Main Sheet'!A:AV,48,False)</f>
        <v>Yes</v>
      </c>
      <c r="D394" s="109" t="str">
        <f>VLOOKUP(A394,'Main Sheet'!A:BB,7,0)</f>
        <v>First</v>
      </c>
      <c r="E394" s="109" t="str">
        <f>VLOOKUP(A394,'Main Sheet'!A:BB,12,0)</f>
        <v>Soqhayisa SS</v>
      </c>
      <c r="F394" s="109" t="str">
        <f>VLOOKUP(A394,'Main Sheet'!A:BB,17,0)</f>
        <v>Siphosihle</v>
      </c>
      <c r="G394" s="110" t="str">
        <f>VLOOKUP(A394,'Main Sheet'!A:BB,14,0)</f>
        <v>NMB</v>
      </c>
      <c r="H394" s="111" t="s">
        <v>117</v>
      </c>
      <c r="I394" s="111" t="s">
        <v>117</v>
      </c>
      <c r="J394" s="112"/>
      <c r="K394" s="111">
        <v>2.33415297E8</v>
      </c>
      <c r="L394" s="111">
        <v>14145.0</v>
      </c>
      <c r="M394" s="109" t="s">
        <v>734</v>
      </c>
      <c r="N394" s="110"/>
      <c r="O394" s="111" t="s">
        <v>117</v>
      </c>
      <c r="P394" s="111" t="s">
        <v>117</v>
      </c>
      <c r="Q394" s="112"/>
      <c r="R394" s="111">
        <v>2.26055626E8</v>
      </c>
      <c r="S394" s="111">
        <v>63752.0</v>
      </c>
      <c r="T394" s="111" t="s">
        <v>181</v>
      </c>
      <c r="U394" s="110"/>
      <c r="V394" s="109" t="s">
        <v>117</v>
      </c>
      <c r="W394" s="109" t="s">
        <v>117</v>
      </c>
      <c r="X394" s="110"/>
      <c r="Y394" s="109" t="s">
        <v>9644</v>
      </c>
      <c r="Z394" s="110"/>
      <c r="AA394" s="110"/>
      <c r="AB394" s="109" t="s">
        <v>180</v>
      </c>
      <c r="AC394" s="109" t="s">
        <v>117</v>
      </c>
      <c r="AD394" s="109" t="s">
        <v>117</v>
      </c>
      <c r="AE394" s="110"/>
      <c r="AF394" s="109">
        <v>2.60476927E8</v>
      </c>
      <c r="AG394" s="109">
        <v>42678.0</v>
      </c>
      <c r="AH394" s="109" t="s">
        <v>734</v>
      </c>
      <c r="AI394" s="110"/>
      <c r="AJ394" s="110"/>
      <c r="AK394" s="110"/>
      <c r="AL394" s="110"/>
      <c r="AM394" s="110"/>
      <c r="AN394" s="110"/>
      <c r="AO394" s="110"/>
      <c r="AP394" s="11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/>
      <c r="BF394" s="114"/>
      <c r="BG394" s="114"/>
      <c r="BH394" s="114"/>
      <c r="BI394" s="114"/>
      <c r="BJ394" s="114"/>
      <c r="BK394" s="114"/>
      <c r="BL394" s="114"/>
      <c r="BM394" s="114"/>
      <c r="BN394" s="114"/>
      <c r="BO394" s="114"/>
    </row>
    <row r="395" ht="15.75" hidden="1" customHeight="1">
      <c r="A395" s="106" t="s">
        <v>3460</v>
      </c>
      <c r="B395" s="107" t="s">
        <v>3463</v>
      </c>
      <c r="C395" s="108" t="str">
        <f>VLOOKUP(A395,'Main Sheet'!A:AV,48,False)</f>
        <v>Yes</v>
      </c>
      <c r="D395" s="109" t="str">
        <f>VLOOKUP(A395,'Main Sheet'!A:BB,7,0)</f>
        <v>First</v>
      </c>
      <c r="E395" s="109" t="str">
        <f>VLOOKUP(A395,'Main Sheet'!A:BB,12,0)</f>
        <v>Motherwell HS</v>
      </c>
      <c r="F395" s="109" t="str">
        <f>VLOOKUP(A395,'Main Sheet'!A:BB,17,0)</f>
        <v>Sive</v>
      </c>
      <c r="G395" s="110" t="str">
        <f>VLOOKUP(A395,'Main Sheet'!A:BB,14,0)</f>
        <v>NMB</v>
      </c>
      <c r="H395" s="111" t="s">
        <v>9078</v>
      </c>
      <c r="I395" s="111" t="s">
        <v>9078</v>
      </c>
      <c r="J395" s="112"/>
      <c r="K395" s="111">
        <v>2.33036849E8</v>
      </c>
      <c r="L395" s="111">
        <v>19482.0</v>
      </c>
      <c r="M395" s="109" t="s">
        <v>9079</v>
      </c>
      <c r="N395" s="110"/>
      <c r="O395" s="111" t="s">
        <v>121</v>
      </c>
      <c r="P395" s="111" t="s">
        <v>121</v>
      </c>
      <c r="Q395" s="111" t="s">
        <v>9070</v>
      </c>
      <c r="R395" s="111" t="s">
        <v>9071</v>
      </c>
      <c r="S395" s="111" t="s">
        <v>9071</v>
      </c>
      <c r="T395" s="111" t="s">
        <v>9071</v>
      </c>
      <c r="U395" s="110"/>
      <c r="V395" s="109" t="s">
        <v>117</v>
      </c>
      <c r="W395" s="109" t="s">
        <v>117</v>
      </c>
      <c r="X395" s="110"/>
      <c r="Y395" s="109" t="s">
        <v>9645</v>
      </c>
      <c r="Z395" s="110"/>
      <c r="AA395" s="110"/>
      <c r="AB395" s="110"/>
      <c r="AC395" s="109" t="s">
        <v>117</v>
      </c>
      <c r="AD395" s="109" t="s">
        <v>117</v>
      </c>
      <c r="AE395" s="110"/>
      <c r="AF395" s="109">
        <v>2.60433667E8</v>
      </c>
      <c r="AG395" s="109">
        <v>36912.0</v>
      </c>
      <c r="AH395" s="109" t="s">
        <v>406</v>
      </c>
      <c r="AI395" s="110"/>
      <c r="AJ395" s="109" t="s">
        <v>117</v>
      </c>
      <c r="AK395" s="109"/>
      <c r="AL395" s="110"/>
      <c r="AM395" s="109">
        <v>2.60255475E8</v>
      </c>
      <c r="AN395" s="109">
        <v>54276.0</v>
      </c>
      <c r="AO395" s="109" t="s">
        <v>406</v>
      </c>
      <c r="AP395" s="110"/>
      <c r="AQ395" s="110"/>
      <c r="AR395" s="110"/>
      <c r="AS395" s="110"/>
      <c r="AT395" s="110"/>
      <c r="AU395" s="110"/>
      <c r="AV395" s="110"/>
      <c r="AW395" s="110"/>
      <c r="AX395" s="110"/>
      <c r="AY395" s="110"/>
      <c r="AZ395" s="110"/>
      <c r="BA395" s="110"/>
      <c r="BB395" s="110"/>
      <c r="BC395" s="110"/>
      <c r="BD395" s="110"/>
      <c r="BE395" s="110"/>
      <c r="BF395" s="114"/>
      <c r="BG395" s="114"/>
      <c r="BH395" s="114"/>
      <c r="BI395" s="114"/>
      <c r="BJ395" s="114"/>
      <c r="BK395" s="114"/>
      <c r="BL395" s="114"/>
      <c r="BM395" s="114"/>
      <c r="BN395" s="114"/>
      <c r="BO395" s="114"/>
    </row>
    <row r="396" ht="15.75" hidden="1" customHeight="1">
      <c r="A396" s="106" t="s">
        <v>3469</v>
      </c>
      <c r="B396" s="107" t="s">
        <v>3472</v>
      </c>
      <c r="C396" s="108" t="str">
        <f>VLOOKUP(A396,'Main Sheet'!A:AV,48,False)</f>
        <v>Yes</v>
      </c>
      <c r="D396" s="109" t="str">
        <f>VLOOKUP(A396,'Main Sheet'!A:BB,7,0)</f>
        <v>First</v>
      </c>
      <c r="E396" s="109" t="str">
        <f>VLOOKUP(A396,'Main Sheet'!A:BB,12,0)</f>
        <v>Walmer HS</v>
      </c>
      <c r="F396" s="109" t="str">
        <f>VLOOKUP(A396,'Main Sheet'!A:BB,17,0)</f>
        <v>Sive</v>
      </c>
      <c r="G396" s="110" t="str">
        <f>VLOOKUP(A396,'Main Sheet'!A:BB,14,0)</f>
        <v>NMB</v>
      </c>
      <c r="H396" s="111" t="s">
        <v>117</v>
      </c>
      <c r="I396" s="111" t="s">
        <v>117</v>
      </c>
      <c r="J396" s="112"/>
      <c r="K396" s="111">
        <v>2.33323279E8</v>
      </c>
      <c r="L396" s="111">
        <v>32145.0</v>
      </c>
      <c r="M396" s="109" t="s">
        <v>125</v>
      </c>
      <c r="N396" s="110"/>
      <c r="O396" s="111" t="s">
        <v>117</v>
      </c>
      <c r="P396" s="111" t="s">
        <v>117</v>
      </c>
      <c r="Q396" s="112"/>
      <c r="R396" s="111">
        <v>2.26061369E8</v>
      </c>
      <c r="S396" s="111">
        <v>48121.0</v>
      </c>
      <c r="T396" s="111" t="s">
        <v>125</v>
      </c>
      <c r="U396" s="110"/>
      <c r="V396" s="109" t="s">
        <v>117</v>
      </c>
      <c r="W396" s="109" t="s">
        <v>117</v>
      </c>
      <c r="X396" s="110"/>
      <c r="Y396" s="109" t="s">
        <v>9646</v>
      </c>
      <c r="Z396" s="110"/>
      <c r="AA396" s="110"/>
      <c r="AB396" s="110"/>
      <c r="AC396" s="109" t="s">
        <v>117</v>
      </c>
      <c r="AD396" s="109" t="s">
        <v>117</v>
      </c>
      <c r="AE396" s="110"/>
      <c r="AF396" s="109">
        <v>2.6054297E8</v>
      </c>
      <c r="AG396" s="109">
        <v>36912.0</v>
      </c>
      <c r="AH396" s="109" t="s">
        <v>9647</v>
      </c>
      <c r="AI396" s="110"/>
      <c r="AJ396" s="110"/>
      <c r="AK396" s="110"/>
      <c r="AL396" s="110"/>
      <c r="AM396" s="110"/>
      <c r="AN396" s="110"/>
      <c r="AO396" s="110"/>
      <c r="AP396" s="110"/>
      <c r="AQ396" s="110"/>
      <c r="AR396" s="110"/>
      <c r="AS396" s="110"/>
      <c r="AT396" s="110"/>
      <c r="AU396" s="110"/>
      <c r="AV396" s="110"/>
      <c r="AW396" s="110"/>
      <c r="AX396" s="110"/>
      <c r="AY396" s="110"/>
      <c r="AZ396" s="110"/>
      <c r="BA396" s="110"/>
      <c r="BB396" s="110"/>
      <c r="BC396" s="110"/>
      <c r="BD396" s="110"/>
      <c r="BE396" s="110"/>
      <c r="BF396" s="114"/>
      <c r="BG396" s="114"/>
      <c r="BH396" s="114"/>
      <c r="BI396" s="114"/>
      <c r="BJ396" s="114"/>
      <c r="BK396" s="114"/>
      <c r="BL396" s="114"/>
      <c r="BM396" s="114"/>
      <c r="BN396" s="114"/>
      <c r="BO396" s="114"/>
    </row>
    <row r="397" ht="15.75" hidden="1" customHeight="1">
      <c r="A397" s="106" t="s">
        <v>3481</v>
      </c>
      <c r="B397" s="107" t="s">
        <v>3483</v>
      </c>
      <c r="C397" s="108" t="str">
        <f>VLOOKUP(A397,'Main Sheet'!A:AV,48,False)</f>
        <v>Yes</v>
      </c>
      <c r="D397" s="109" t="str">
        <f>VLOOKUP(A397,'Main Sheet'!A:BB,7,0)</f>
        <v>First</v>
      </c>
      <c r="E397" s="109" t="str">
        <f>VLOOKUP(A397,'Main Sheet'!A:BB,12,0)</f>
        <v>Motherwell HS</v>
      </c>
      <c r="F397" s="109" t="str">
        <f>VLOOKUP(A397,'Main Sheet'!A:BB,17,0)</f>
        <v>Sive</v>
      </c>
      <c r="G397" s="110" t="str">
        <f>VLOOKUP(A397,'Main Sheet'!A:BB,14,0)</f>
        <v>NMB</v>
      </c>
      <c r="H397" s="111" t="s">
        <v>117</v>
      </c>
      <c r="I397" s="111" t="s">
        <v>117</v>
      </c>
      <c r="J397" s="112"/>
      <c r="K397" s="111">
        <v>2.33373799E8</v>
      </c>
      <c r="L397" s="111">
        <v>20109.0</v>
      </c>
      <c r="M397" s="109" t="s">
        <v>406</v>
      </c>
      <c r="N397" s="110"/>
      <c r="O397" s="111" t="s">
        <v>117</v>
      </c>
      <c r="P397" s="111" t="s">
        <v>117</v>
      </c>
      <c r="Q397" s="112"/>
      <c r="R397" s="111">
        <v>2.26055604E8</v>
      </c>
      <c r="S397" s="111">
        <v>48121.0</v>
      </c>
      <c r="T397" s="111" t="s">
        <v>406</v>
      </c>
      <c r="U397" s="110"/>
      <c r="V397" s="109" t="s">
        <v>117</v>
      </c>
      <c r="W397" s="109" t="s">
        <v>117</v>
      </c>
      <c r="X397" s="110"/>
      <c r="Y397" s="109" t="s">
        <v>9648</v>
      </c>
      <c r="Z397" s="110"/>
      <c r="AA397" s="110"/>
      <c r="AB397" s="110"/>
      <c r="AC397" s="109" t="s">
        <v>117</v>
      </c>
      <c r="AD397" s="109" t="s">
        <v>117</v>
      </c>
      <c r="AE397" s="110"/>
      <c r="AF397" s="109">
        <v>2.60482366E8</v>
      </c>
      <c r="AG397" s="109">
        <v>36912.0</v>
      </c>
      <c r="AH397" s="109" t="s">
        <v>406</v>
      </c>
      <c r="AI397" s="110"/>
      <c r="AJ397" s="110"/>
      <c r="AK397" s="110"/>
      <c r="AL397" s="110"/>
      <c r="AM397" s="110"/>
      <c r="AN397" s="110"/>
      <c r="AO397" s="110"/>
      <c r="AP397" s="110"/>
      <c r="AQ397" s="110"/>
      <c r="AR397" s="110"/>
      <c r="AS397" s="110"/>
      <c r="AT397" s="110"/>
      <c r="AU397" s="110"/>
      <c r="AV397" s="110"/>
      <c r="AW397" s="110"/>
      <c r="AX397" s="110"/>
      <c r="AY397" s="110"/>
      <c r="AZ397" s="110"/>
      <c r="BA397" s="110"/>
      <c r="BB397" s="110"/>
      <c r="BC397" s="110"/>
      <c r="BD397" s="110"/>
      <c r="BE397" s="110"/>
      <c r="BF397" s="114"/>
      <c r="BG397" s="114"/>
      <c r="BH397" s="114"/>
      <c r="BI397" s="114"/>
      <c r="BJ397" s="114"/>
      <c r="BK397" s="114"/>
      <c r="BL397" s="114"/>
      <c r="BM397" s="114"/>
      <c r="BN397" s="114"/>
      <c r="BO397" s="114"/>
    </row>
    <row r="398" ht="15.75" hidden="1" customHeight="1">
      <c r="A398" s="106" t="s">
        <v>3489</v>
      </c>
      <c r="B398" s="107" t="s">
        <v>3492</v>
      </c>
      <c r="C398" s="108" t="str">
        <f>VLOOKUP(A398,'Main Sheet'!A:AV,48,False)</f>
        <v>No</v>
      </c>
      <c r="D398" s="109" t="str">
        <f>VLOOKUP(A398,'Main Sheet'!A:BB,7,0)</f>
        <v>First</v>
      </c>
      <c r="E398" s="109" t="str">
        <f>VLOOKUP(A398,'Main Sheet'!A:BB,12,0)</f>
        <v>Ithembelihle CS</v>
      </c>
      <c r="F398" s="116" t="str">
        <f>VLOOKUP(A398,'Main Sheet'!A:BB,17,0)</f>
        <v>Chulumanco</v>
      </c>
      <c r="G398" s="110" t="str">
        <f>VLOOKUP(A398,'Main Sheet'!A:BB,14,0)</f>
        <v>NMB</v>
      </c>
      <c r="H398" s="112"/>
      <c r="I398" s="112"/>
      <c r="J398" s="112"/>
      <c r="K398" s="112"/>
      <c r="L398" s="112"/>
      <c r="M398" s="110"/>
      <c r="N398" s="110"/>
      <c r="O398" s="111"/>
      <c r="P398" s="111"/>
      <c r="Q398" s="111"/>
      <c r="R398" s="112"/>
      <c r="S398" s="112"/>
      <c r="T398" s="112"/>
      <c r="U398" s="110"/>
      <c r="V398" s="109"/>
      <c r="W398" s="109"/>
      <c r="X398" s="109"/>
      <c r="Y398" s="110"/>
      <c r="Z398" s="110"/>
      <c r="AA398" s="110"/>
      <c r="AB398" s="110"/>
      <c r="AC398" s="109"/>
      <c r="AD398" s="109"/>
      <c r="AE398" s="109"/>
      <c r="AF398" s="110"/>
      <c r="AG398" s="110"/>
      <c r="AH398" s="110"/>
      <c r="AI398" s="110"/>
      <c r="AJ398" s="109"/>
      <c r="AK398" s="109"/>
      <c r="AL398" s="109"/>
      <c r="AM398" s="110"/>
      <c r="AN398" s="110"/>
      <c r="AO398" s="110"/>
      <c r="AP398" s="110"/>
      <c r="AQ398" s="110"/>
      <c r="AR398" s="110"/>
      <c r="AS398" s="110"/>
      <c r="AT398" s="110"/>
      <c r="AU398" s="110"/>
      <c r="AV398" s="110"/>
      <c r="AW398" s="110"/>
      <c r="AX398" s="110"/>
      <c r="AY398" s="110"/>
      <c r="AZ398" s="110"/>
      <c r="BA398" s="110"/>
      <c r="BB398" s="110"/>
      <c r="BC398" s="110"/>
      <c r="BD398" s="110"/>
      <c r="BE398" s="110"/>
      <c r="BF398" s="114"/>
      <c r="BG398" s="114"/>
      <c r="BH398" s="114"/>
      <c r="BI398" s="114"/>
      <c r="BJ398" s="114"/>
      <c r="BK398" s="114"/>
      <c r="BL398" s="114"/>
      <c r="BM398" s="114"/>
      <c r="BN398" s="114"/>
      <c r="BO398" s="114"/>
    </row>
    <row r="399" ht="15.75" hidden="1" customHeight="1">
      <c r="A399" s="106" t="s">
        <v>3495</v>
      </c>
      <c r="B399" s="107" t="s">
        <v>3498</v>
      </c>
      <c r="C399" s="108" t="str">
        <f>VLOOKUP(A399,'Main Sheet'!A:AV,48,False)</f>
        <v>Yes</v>
      </c>
      <c r="D399" s="109" t="str">
        <f>VLOOKUP(A399,'Main Sheet'!A:BB,7,0)</f>
        <v>First</v>
      </c>
      <c r="E399" s="109" t="str">
        <f>VLOOKUP(A399,'Main Sheet'!A:BB,12,0)</f>
        <v>Alexander Road HS</v>
      </c>
      <c r="F399" s="116" t="str">
        <f>VLOOKUP(A399,'Main Sheet'!A:BB,17,0)</f>
        <v>Chulumanco</v>
      </c>
      <c r="G399" s="110" t="str">
        <f>VLOOKUP(A399,'Main Sheet'!A:BB,14,0)</f>
        <v>NMB</v>
      </c>
      <c r="H399" s="111" t="s">
        <v>9078</v>
      </c>
      <c r="I399" s="111" t="s">
        <v>9078</v>
      </c>
      <c r="J399" s="112"/>
      <c r="K399" s="112"/>
      <c r="L399" s="112"/>
      <c r="M399" s="110"/>
      <c r="N399" s="110"/>
      <c r="O399" s="111" t="s">
        <v>117</v>
      </c>
      <c r="P399" s="111"/>
      <c r="Q399" s="112"/>
      <c r="R399" s="111">
        <v>2.26092786E8</v>
      </c>
      <c r="S399" s="111">
        <v>48121.0</v>
      </c>
      <c r="T399" s="111" t="s">
        <v>125</v>
      </c>
      <c r="U399" s="110"/>
      <c r="V399" s="109" t="s">
        <v>117</v>
      </c>
      <c r="W399" s="109"/>
      <c r="X399" s="110"/>
      <c r="Y399" s="109" t="s">
        <v>9649</v>
      </c>
      <c r="Z399" s="110"/>
      <c r="AA399" s="110"/>
      <c r="AB399" s="110"/>
      <c r="AC399" s="109" t="s">
        <v>117</v>
      </c>
      <c r="AD399" s="109"/>
      <c r="AE399" s="110"/>
      <c r="AF399" s="109">
        <v>2.60717061E8</v>
      </c>
      <c r="AG399" s="109">
        <v>36912.0</v>
      </c>
      <c r="AH399" s="109" t="s">
        <v>404</v>
      </c>
      <c r="AI399" s="110"/>
      <c r="AJ399" s="110"/>
      <c r="AK399" s="110"/>
      <c r="AL399" s="110"/>
      <c r="AM399" s="110"/>
      <c r="AN399" s="110"/>
      <c r="AO399" s="110"/>
      <c r="AP399" s="110"/>
      <c r="AQ399" s="110"/>
      <c r="AR399" s="110"/>
      <c r="AS399" s="110"/>
      <c r="AT399" s="110"/>
      <c r="AU399" s="110"/>
      <c r="AV399" s="110"/>
      <c r="AW399" s="110"/>
      <c r="AX399" s="110"/>
      <c r="AY399" s="110"/>
      <c r="AZ399" s="110"/>
      <c r="BA399" s="110"/>
      <c r="BB399" s="110"/>
      <c r="BC399" s="110"/>
      <c r="BD399" s="110"/>
      <c r="BE399" s="110"/>
      <c r="BF399" s="114"/>
      <c r="BG399" s="114"/>
      <c r="BH399" s="114"/>
      <c r="BI399" s="114"/>
      <c r="BJ399" s="114"/>
      <c r="BK399" s="114"/>
      <c r="BL399" s="114"/>
      <c r="BM399" s="114"/>
      <c r="BN399" s="114"/>
      <c r="BO399" s="114"/>
    </row>
    <row r="400" ht="15.75" hidden="1" customHeight="1">
      <c r="A400" s="106" t="s">
        <v>1295</v>
      </c>
      <c r="B400" s="107" t="s">
        <v>1297</v>
      </c>
      <c r="C400" s="108" t="str">
        <f>VLOOKUP(A400,'Main Sheet'!A:AV,48,False)</f>
        <v>Yes</v>
      </c>
      <c r="D400" s="109" t="str">
        <f>VLOOKUP(A400,'Main Sheet'!A:BB,7,0)</f>
        <v>First</v>
      </c>
      <c r="E400" s="109" t="str">
        <f>VLOOKUP(A400,'Main Sheet'!A:BB,12,0)</f>
        <v>Vulamazibuko HS</v>
      </c>
      <c r="F400" s="109" t="str">
        <f>VLOOKUP(A400,'Main Sheet'!A:BB,17,0)</f>
        <v>Asemahle</v>
      </c>
      <c r="G400" s="110" t="str">
        <f>VLOOKUP(A400,'Main Sheet'!A:BB,14,0)</f>
        <v>Rural</v>
      </c>
      <c r="H400" s="111" t="s">
        <v>117</v>
      </c>
      <c r="I400" s="111" t="s">
        <v>117</v>
      </c>
      <c r="J400" s="112"/>
      <c r="K400" s="111">
        <v>2.33706658E8</v>
      </c>
      <c r="L400" s="111">
        <v>12069.0</v>
      </c>
      <c r="M400" s="109" t="s">
        <v>9650</v>
      </c>
      <c r="N400" s="110"/>
      <c r="O400" s="111" t="s">
        <v>117</v>
      </c>
      <c r="P400" s="111" t="s">
        <v>117</v>
      </c>
      <c r="Q400" s="112"/>
      <c r="R400" s="111">
        <v>2.26089083E8</v>
      </c>
      <c r="S400" s="111">
        <v>36912.0</v>
      </c>
      <c r="T400" s="112"/>
      <c r="U400" s="110"/>
      <c r="V400" s="109" t="s">
        <v>121</v>
      </c>
      <c r="W400" s="109"/>
      <c r="X400" s="109" t="s">
        <v>9070</v>
      </c>
      <c r="Y400" s="110"/>
      <c r="Z400" s="110"/>
      <c r="AA400" s="110"/>
      <c r="AB400" s="110"/>
      <c r="AC400" s="109" t="s">
        <v>117</v>
      </c>
      <c r="AD400" s="109" t="s">
        <v>117</v>
      </c>
      <c r="AE400" s="110"/>
      <c r="AF400" s="109">
        <v>2.60641405E8</v>
      </c>
      <c r="AG400" s="109">
        <v>24693.0</v>
      </c>
      <c r="AH400" s="109" t="s">
        <v>9563</v>
      </c>
      <c r="AI400" s="110"/>
      <c r="AJ400" s="110"/>
      <c r="AK400" s="110"/>
      <c r="AL400" s="110"/>
      <c r="AM400" s="110"/>
      <c r="AN400" s="110"/>
      <c r="AO400" s="110"/>
      <c r="AP400" s="110"/>
      <c r="AQ400" s="110"/>
      <c r="AR400" s="110"/>
      <c r="AS400" s="110"/>
      <c r="AT400" s="110"/>
      <c r="AU400" s="110"/>
      <c r="AV400" s="110"/>
      <c r="AW400" s="110"/>
      <c r="AX400" s="110"/>
      <c r="AY400" s="110"/>
      <c r="AZ400" s="110"/>
      <c r="BA400" s="110"/>
      <c r="BB400" s="110"/>
      <c r="BC400" s="110"/>
      <c r="BD400" s="110"/>
      <c r="BE400" s="110"/>
      <c r="BF400" s="114"/>
      <c r="BG400" s="114"/>
      <c r="BH400" s="114"/>
      <c r="BI400" s="114"/>
      <c r="BJ400" s="114"/>
      <c r="BK400" s="114"/>
      <c r="BL400" s="114"/>
      <c r="BM400" s="114"/>
      <c r="BN400" s="114"/>
      <c r="BO400" s="114"/>
    </row>
    <row r="401" ht="15.75" hidden="1" customHeight="1">
      <c r="A401" s="106" t="s">
        <v>3510</v>
      </c>
      <c r="B401" s="107" t="s">
        <v>3513</v>
      </c>
      <c r="C401" s="108" t="str">
        <f>VLOOKUP(A401,'Main Sheet'!A:AV,48,False)</f>
        <v>Yes</v>
      </c>
      <c r="D401" s="109" t="str">
        <f>VLOOKUP(A401,'Main Sheet'!A:BB,7,0)</f>
        <v>First</v>
      </c>
      <c r="E401" s="109" t="str">
        <f>VLOOKUP(A401,'Main Sheet'!A:BB,12,0)</f>
        <v>Vulamazibuko HS</v>
      </c>
      <c r="F401" s="109" t="str">
        <f>VLOOKUP(A401,'Main Sheet'!A:BB,17,0)</f>
        <v>Asemahle</v>
      </c>
      <c r="G401" s="110" t="str">
        <f>VLOOKUP(A401,'Main Sheet'!A:BB,14,0)</f>
        <v>Rural</v>
      </c>
      <c r="H401" s="111" t="s">
        <v>117</v>
      </c>
      <c r="I401" s="111" t="s">
        <v>117</v>
      </c>
      <c r="J401" s="112"/>
      <c r="K401" s="111">
        <v>2.33372652E8</v>
      </c>
      <c r="L401" s="111">
        <v>79282.0</v>
      </c>
      <c r="M401" s="110"/>
      <c r="N401" s="110"/>
      <c r="O401" s="111" t="s">
        <v>117</v>
      </c>
      <c r="P401" s="111" t="s">
        <v>117</v>
      </c>
      <c r="Q401" s="112"/>
      <c r="R401" s="111">
        <v>2.26089217E8</v>
      </c>
      <c r="S401" s="111">
        <v>36912.0</v>
      </c>
      <c r="T401" s="112"/>
      <c r="U401" s="110"/>
      <c r="V401" s="109" t="s">
        <v>121</v>
      </c>
      <c r="W401" s="109"/>
      <c r="X401" s="109" t="s">
        <v>9070</v>
      </c>
      <c r="Y401" s="110"/>
      <c r="Z401" s="110"/>
      <c r="AA401" s="110"/>
      <c r="AB401" s="110"/>
      <c r="AC401" s="109" t="s">
        <v>117</v>
      </c>
      <c r="AD401" s="109" t="s">
        <v>117</v>
      </c>
      <c r="AE401" s="110"/>
      <c r="AF401" s="109">
        <v>2.60691364E8</v>
      </c>
      <c r="AG401" s="109">
        <v>24693.0</v>
      </c>
      <c r="AH401" s="109" t="s">
        <v>9205</v>
      </c>
      <c r="AI401" s="110"/>
      <c r="AJ401" s="110"/>
      <c r="AK401" s="110"/>
      <c r="AL401" s="110"/>
      <c r="AM401" s="110"/>
      <c r="AN401" s="110"/>
      <c r="AO401" s="110"/>
      <c r="AP401" s="110"/>
      <c r="AQ401" s="110"/>
      <c r="AR401" s="110"/>
      <c r="AS401" s="110"/>
      <c r="AT401" s="110"/>
      <c r="AU401" s="110"/>
      <c r="AV401" s="110"/>
      <c r="AW401" s="110"/>
      <c r="AX401" s="110"/>
      <c r="AY401" s="110"/>
      <c r="AZ401" s="110"/>
      <c r="BA401" s="110"/>
      <c r="BB401" s="110"/>
      <c r="BC401" s="110"/>
      <c r="BD401" s="110"/>
      <c r="BE401" s="110"/>
      <c r="BF401" s="114"/>
      <c r="BG401" s="114"/>
      <c r="BH401" s="114"/>
      <c r="BI401" s="114"/>
      <c r="BJ401" s="114"/>
      <c r="BK401" s="114"/>
      <c r="BL401" s="114"/>
      <c r="BM401" s="114"/>
      <c r="BN401" s="114"/>
      <c r="BO401" s="114"/>
    </row>
    <row r="402" ht="15.75" hidden="1" customHeight="1">
      <c r="A402" s="106" t="s">
        <v>3516</v>
      </c>
      <c r="B402" s="107" t="s">
        <v>3519</v>
      </c>
      <c r="C402" s="108" t="str">
        <f>VLOOKUP(A402,'Main Sheet'!A:AV,48,False)</f>
        <v>Yes</v>
      </c>
      <c r="D402" s="109" t="str">
        <f>VLOOKUP(A402,'Main Sheet'!A:BB,7,0)</f>
        <v>First</v>
      </c>
      <c r="E402" s="109" t="str">
        <f>VLOOKUP(A402,'Main Sheet'!A:BB,12,0)</f>
        <v>Douglas Mpopa SS</v>
      </c>
      <c r="F402" s="109" t="str">
        <f>VLOOKUP(A402,'Main Sheet'!A:BB,17,0)</f>
        <v>Asemahle</v>
      </c>
      <c r="G402" s="110" t="str">
        <f>VLOOKUP(A402,'Main Sheet'!A:BB,14,0)</f>
        <v>NMB</v>
      </c>
      <c r="H402" s="111" t="s">
        <v>117</v>
      </c>
      <c r="I402" s="111" t="s">
        <v>117</v>
      </c>
      <c r="J402" s="112"/>
      <c r="K402" s="111">
        <v>2.33375112E8</v>
      </c>
      <c r="L402" s="111">
        <v>48484.0</v>
      </c>
      <c r="M402" s="109" t="s">
        <v>9594</v>
      </c>
      <c r="N402" s="110"/>
      <c r="O402" s="111" t="s">
        <v>117</v>
      </c>
      <c r="P402" s="111" t="s">
        <v>117</v>
      </c>
      <c r="Q402" s="112"/>
      <c r="R402" s="111">
        <v>2.26070642E8</v>
      </c>
      <c r="S402" s="111">
        <v>20251.0</v>
      </c>
      <c r="T402" s="111" t="s">
        <v>9651</v>
      </c>
      <c r="U402" s="110"/>
      <c r="V402" s="109" t="s">
        <v>117</v>
      </c>
      <c r="W402" s="109" t="s">
        <v>117</v>
      </c>
      <c r="X402" s="110"/>
      <c r="Y402" s="109" t="s">
        <v>9652</v>
      </c>
      <c r="Z402" s="110"/>
      <c r="AA402" s="109" t="s">
        <v>1472</v>
      </c>
      <c r="AB402" s="110"/>
      <c r="AC402" s="109" t="s">
        <v>117</v>
      </c>
      <c r="AD402" s="109" t="s">
        <v>117</v>
      </c>
      <c r="AE402" s="110"/>
      <c r="AF402" s="109">
        <v>2.60564419E8</v>
      </c>
      <c r="AG402" s="109">
        <v>24693.0</v>
      </c>
      <c r="AH402" s="109" t="s">
        <v>9150</v>
      </c>
      <c r="AI402" s="110"/>
      <c r="AJ402" s="110"/>
      <c r="AK402" s="110"/>
      <c r="AL402" s="110"/>
      <c r="AM402" s="110"/>
      <c r="AN402" s="110"/>
      <c r="AO402" s="110"/>
      <c r="AP402" s="110"/>
      <c r="AQ402" s="110"/>
      <c r="AR402" s="110"/>
      <c r="AS402" s="110"/>
      <c r="AT402" s="110"/>
      <c r="AU402" s="110"/>
      <c r="AV402" s="110"/>
      <c r="AW402" s="110"/>
      <c r="AX402" s="110"/>
      <c r="AY402" s="110"/>
      <c r="AZ402" s="110"/>
      <c r="BA402" s="110"/>
      <c r="BB402" s="110"/>
      <c r="BC402" s="110"/>
      <c r="BD402" s="110"/>
      <c r="BE402" s="110"/>
      <c r="BF402" s="114"/>
      <c r="BG402" s="114"/>
      <c r="BH402" s="114"/>
      <c r="BI402" s="114"/>
      <c r="BJ402" s="114"/>
      <c r="BK402" s="114"/>
      <c r="BL402" s="114"/>
      <c r="BM402" s="114"/>
      <c r="BN402" s="114"/>
      <c r="BO402" s="114"/>
    </row>
    <row r="403" ht="15.75" hidden="1" customHeight="1">
      <c r="A403" s="106" t="s">
        <v>3523</v>
      </c>
      <c r="B403" s="107" t="s">
        <v>3526</v>
      </c>
      <c r="C403" s="108" t="str">
        <f>VLOOKUP(A403,'Main Sheet'!A:AV,48,False)</f>
        <v>Yes</v>
      </c>
      <c r="D403" s="109" t="str">
        <f>VLOOKUP(A403,'Main Sheet'!A:BB,7,0)</f>
        <v>First</v>
      </c>
      <c r="E403" s="109" t="str">
        <f>VLOOKUP(A403,'Main Sheet'!A:BB,12,0)</f>
        <v>Ndyebo SS</v>
      </c>
      <c r="F403" s="109" t="str">
        <f>VLOOKUP(A403,'Main Sheet'!A:BB,17,0)</f>
        <v>Siphosihle</v>
      </c>
      <c r="G403" s="110" t="str">
        <f>VLOOKUP(A403,'Main Sheet'!A:BB,14,0)</f>
        <v>NMB</v>
      </c>
      <c r="H403" s="111" t="s">
        <v>117</v>
      </c>
      <c r="I403" s="111" t="s">
        <v>117</v>
      </c>
      <c r="J403" s="112"/>
      <c r="K403" s="111">
        <v>2.33364951E8</v>
      </c>
      <c r="L403" s="111">
        <v>82636.0</v>
      </c>
      <c r="M403" s="109" t="s">
        <v>9653</v>
      </c>
      <c r="N403" s="110"/>
      <c r="O403" s="111" t="s">
        <v>117</v>
      </c>
      <c r="P403" s="111" t="s">
        <v>117</v>
      </c>
      <c r="Q403" s="112"/>
      <c r="R403" s="111">
        <v>2.2605782E8</v>
      </c>
      <c r="S403" s="111">
        <v>63752.0</v>
      </c>
      <c r="T403" s="111" t="s">
        <v>355</v>
      </c>
      <c r="U403" s="110"/>
      <c r="V403" s="109" t="s">
        <v>117</v>
      </c>
      <c r="W403" s="109" t="s">
        <v>117</v>
      </c>
      <c r="X403" s="109"/>
      <c r="Y403" s="109" t="s">
        <v>9654</v>
      </c>
      <c r="Z403" s="110"/>
      <c r="AA403" s="110"/>
      <c r="AB403" s="109" t="s">
        <v>6382</v>
      </c>
      <c r="AC403" s="109" t="s">
        <v>117</v>
      </c>
      <c r="AD403" s="109" t="s">
        <v>117</v>
      </c>
      <c r="AE403" s="110"/>
      <c r="AF403" s="109">
        <v>2.6042618E8</v>
      </c>
      <c r="AG403" s="109">
        <v>42678.0</v>
      </c>
      <c r="AH403" s="109" t="s">
        <v>355</v>
      </c>
      <c r="AI403" s="110"/>
      <c r="AJ403" s="110"/>
      <c r="AK403" s="110"/>
      <c r="AL403" s="110"/>
      <c r="AM403" s="110"/>
      <c r="AN403" s="110"/>
      <c r="AO403" s="110"/>
      <c r="AP403" s="110"/>
      <c r="AQ403" s="110"/>
      <c r="AR403" s="110"/>
      <c r="AS403" s="110"/>
      <c r="AT403" s="110"/>
      <c r="AU403" s="110"/>
      <c r="AV403" s="110"/>
      <c r="AW403" s="110"/>
      <c r="AX403" s="110"/>
      <c r="AY403" s="110"/>
      <c r="AZ403" s="110"/>
      <c r="BA403" s="110"/>
      <c r="BB403" s="110"/>
      <c r="BC403" s="110"/>
      <c r="BD403" s="110"/>
      <c r="BE403" s="110"/>
      <c r="BF403" s="114"/>
      <c r="BG403" s="114"/>
      <c r="BH403" s="114"/>
      <c r="BI403" s="114"/>
      <c r="BJ403" s="114"/>
      <c r="BK403" s="114"/>
      <c r="BL403" s="114"/>
      <c r="BM403" s="114"/>
      <c r="BN403" s="114"/>
      <c r="BO403" s="114"/>
    </row>
    <row r="404" ht="15.75" hidden="1" customHeight="1">
      <c r="A404" s="106" t="s">
        <v>1712</v>
      </c>
      <c r="B404" s="107" t="s">
        <v>1715</v>
      </c>
      <c r="C404" s="108" t="str">
        <f>VLOOKUP(A404,'Main Sheet'!A:AV,48,False)</f>
        <v>Yes</v>
      </c>
      <c r="D404" s="109" t="str">
        <f>VLOOKUP(A404,'Main Sheet'!A:BB,7,0)</f>
        <v>First</v>
      </c>
      <c r="E404" s="109" t="str">
        <f>VLOOKUP(A404,'Main Sheet'!A:BB,12,0)</f>
        <v>Vulamazibuko HS</v>
      </c>
      <c r="F404" s="109" t="str">
        <f>VLOOKUP(A404,'Main Sheet'!A:BB,17,0)</f>
        <v>Asemahle</v>
      </c>
      <c r="G404" s="110" t="str">
        <f>VLOOKUP(A404,'Main Sheet'!A:BB,14,0)</f>
        <v>Rural</v>
      </c>
      <c r="H404" s="111" t="s">
        <v>117</v>
      </c>
      <c r="I404" s="111" t="s">
        <v>117</v>
      </c>
      <c r="J404" s="112"/>
      <c r="K404" s="111">
        <v>2.33665579E8</v>
      </c>
      <c r="L404" s="111">
        <v>20706.0</v>
      </c>
      <c r="M404" s="109" t="s">
        <v>9151</v>
      </c>
      <c r="N404" s="110"/>
      <c r="O404" s="111" t="s">
        <v>117</v>
      </c>
      <c r="P404" s="111" t="s">
        <v>117</v>
      </c>
      <c r="Q404" s="112"/>
      <c r="R404" s="111">
        <v>2.26076331E8</v>
      </c>
      <c r="S404" s="111">
        <v>36912.0</v>
      </c>
      <c r="T404" s="112"/>
      <c r="U404" s="110"/>
      <c r="V404" s="109" t="s">
        <v>121</v>
      </c>
      <c r="W404" s="109"/>
      <c r="X404" s="109" t="s">
        <v>9070</v>
      </c>
      <c r="Y404" s="110"/>
      <c r="Z404" s="110"/>
      <c r="AA404" s="110"/>
      <c r="AB404" s="110"/>
      <c r="AC404" s="109" t="s">
        <v>117</v>
      </c>
      <c r="AD404" s="109" t="s">
        <v>117</v>
      </c>
      <c r="AE404" s="110"/>
      <c r="AF404" s="109">
        <v>2.60651427E8</v>
      </c>
      <c r="AG404" s="109">
        <v>24693.0</v>
      </c>
      <c r="AH404" s="109" t="s">
        <v>9655</v>
      </c>
      <c r="AI404" s="110"/>
      <c r="AJ404" s="110"/>
      <c r="AK404" s="110"/>
      <c r="AL404" s="110"/>
      <c r="AM404" s="110"/>
      <c r="AN404" s="110"/>
      <c r="AO404" s="110"/>
      <c r="AP404" s="110"/>
      <c r="AQ404" s="110"/>
      <c r="AR404" s="110"/>
      <c r="AS404" s="110"/>
      <c r="AT404" s="110"/>
      <c r="AU404" s="110"/>
      <c r="AV404" s="110"/>
      <c r="AW404" s="110"/>
      <c r="AX404" s="110"/>
      <c r="AY404" s="110"/>
      <c r="AZ404" s="110"/>
      <c r="BA404" s="110"/>
      <c r="BB404" s="110"/>
      <c r="BC404" s="110"/>
      <c r="BD404" s="110"/>
      <c r="BE404" s="110"/>
      <c r="BF404" s="114"/>
      <c r="BG404" s="114"/>
      <c r="BH404" s="114"/>
      <c r="BI404" s="114"/>
      <c r="BJ404" s="114"/>
      <c r="BK404" s="114"/>
      <c r="BL404" s="114"/>
      <c r="BM404" s="114"/>
      <c r="BN404" s="114"/>
      <c r="BO404" s="114"/>
    </row>
    <row r="405" ht="15.75" hidden="1" customHeight="1">
      <c r="A405" s="106" t="s">
        <v>3538</v>
      </c>
      <c r="B405" s="107" t="s">
        <v>3541</v>
      </c>
      <c r="C405" s="108" t="str">
        <f>VLOOKUP(A405,'Main Sheet'!A:AV,48,False)</f>
        <v>Yes</v>
      </c>
      <c r="D405" s="109" t="str">
        <f>VLOOKUP(A405,'Main Sheet'!A:BB,7,0)</f>
        <v>First</v>
      </c>
      <c r="E405" s="109" t="str">
        <f>VLOOKUP(A405,'Main Sheet'!A:BB,12,0)</f>
        <v>Coselelani HS</v>
      </c>
      <c r="F405" s="109" t="str">
        <f>VLOOKUP(A405,'Main Sheet'!A:BB,17,0)</f>
        <v>Siphosihle</v>
      </c>
      <c r="G405" s="110" t="str">
        <f>VLOOKUP(A405,'Main Sheet'!A:BB,14,0)</f>
        <v>NMB</v>
      </c>
      <c r="H405" s="111" t="s">
        <v>117</v>
      </c>
      <c r="I405" s="111" t="s">
        <v>117</v>
      </c>
      <c r="J405" s="112"/>
      <c r="K405" s="111">
        <v>2.33323309E8</v>
      </c>
      <c r="L405" s="111">
        <v>89132.0</v>
      </c>
      <c r="M405" s="109" t="s">
        <v>180</v>
      </c>
      <c r="N405" s="110"/>
      <c r="O405" s="111" t="s">
        <v>117</v>
      </c>
      <c r="P405" s="111" t="s">
        <v>117</v>
      </c>
      <c r="Q405" s="112"/>
      <c r="R405" s="111">
        <v>2.2606008E8</v>
      </c>
      <c r="S405" s="111">
        <v>63752.0</v>
      </c>
      <c r="T405" s="111" t="s">
        <v>2986</v>
      </c>
      <c r="U405" s="110"/>
      <c r="V405" s="109" t="s">
        <v>117</v>
      </c>
      <c r="W405" s="109" t="s">
        <v>117</v>
      </c>
      <c r="X405" s="110"/>
      <c r="Y405" s="109" t="s">
        <v>9656</v>
      </c>
      <c r="Z405" s="110"/>
      <c r="AA405" s="110"/>
      <c r="AB405" s="109" t="s">
        <v>421</v>
      </c>
      <c r="AC405" s="109" t="s">
        <v>117</v>
      </c>
      <c r="AD405" s="109" t="s">
        <v>117</v>
      </c>
      <c r="AE405" s="110"/>
      <c r="AF405" s="161">
        <v>2.60212261E8</v>
      </c>
      <c r="AG405" s="109">
        <v>42678.0</v>
      </c>
      <c r="AH405" s="109" t="s">
        <v>9147</v>
      </c>
      <c r="AI405" s="110"/>
      <c r="AJ405" s="110"/>
      <c r="AK405" s="110"/>
      <c r="AL405" s="110"/>
      <c r="AM405" s="110"/>
      <c r="AN405" s="110"/>
      <c r="AO405" s="110"/>
      <c r="AP405" s="110"/>
      <c r="AQ405" s="110"/>
      <c r="AR405" s="110"/>
      <c r="AS405" s="110"/>
      <c r="AT405" s="110"/>
      <c r="AU405" s="110"/>
      <c r="AV405" s="110"/>
      <c r="AW405" s="110"/>
      <c r="AX405" s="110"/>
      <c r="AY405" s="110"/>
      <c r="AZ405" s="110"/>
      <c r="BA405" s="110"/>
      <c r="BB405" s="110"/>
      <c r="BC405" s="110"/>
      <c r="BD405" s="110"/>
      <c r="BE405" s="110"/>
      <c r="BF405" s="114"/>
      <c r="BG405" s="114"/>
      <c r="BH405" s="114"/>
      <c r="BI405" s="114"/>
      <c r="BJ405" s="114"/>
      <c r="BK405" s="114"/>
      <c r="BL405" s="114"/>
      <c r="BM405" s="114"/>
      <c r="BN405" s="114"/>
      <c r="BO405" s="114"/>
    </row>
    <row r="406" ht="15.75" hidden="1" customHeight="1">
      <c r="A406" s="106" t="s">
        <v>1970</v>
      </c>
      <c r="B406" s="107" t="s">
        <v>1973</v>
      </c>
      <c r="C406" s="108" t="str">
        <f>VLOOKUP(A406,'Main Sheet'!A:AV,48,False)</f>
        <v>Yes</v>
      </c>
      <c r="D406" s="109" t="str">
        <f>VLOOKUP(A406,'Main Sheet'!A:BB,7,0)</f>
        <v>First</v>
      </c>
      <c r="E406" s="109" t="str">
        <f>VLOOKUP(A406,'Main Sheet'!A:BB,12,0)</f>
        <v>Vulamazibuko HS</v>
      </c>
      <c r="F406" s="109" t="str">
        <f>VLOOKUP(A406,'Main Sheet'!A:BB,17,0)</f>
        <v>Asemahle</v>
      </c>
      <c r="G406" s="110" t="str">
        <f>VLOOKUP(A406,'Main Sheet'!A:BB,14,0)</f>
        <v>Rural</v>
      </c>
      <c r="H406" s="111" t="s">
        <v>117</v>
      </c>
      <c r="I406" s="111" t="s">
        <v>117</v>
      </c>
      <c r="J406" s="112"/>
      <c r="K406" s="111">
        <v>2.33695397E8</v>
      </c>
      <c r="L406" s="111">
        <v>84252.0</v>
      </c>
      <c r="M406" s="109" t="s">
        <v>9657</v>
      </c>
      <c r="N406" s="110"/>
      <c r="O406" s="111" t="s">
        <v>117</v>
      </c>
      <c r="P406" s="111" t="s">
        <v>117</v>
      </c>
      <c r="Q406" s="112"/>
      <c r="R406" s="111">
        <v>2.26088869E8</v>
      </c>
      <c r="S406" s="111">
        <v>36912.0</v>
      </c>
      <c r="T406" s="112"/>
      <c r="U406" s="110"/>
      <c r="V406" s="109" t="s">
        <v>121</v>
      </c>
      <c r="W406" s="109"/>
      <c r="X406" s="109" t="s">
        <v>9070</v>
      </c>
      <c r="Y406" s="110"/>
      <c r="Z406" s="110"/>
      <c r="AA406" s="110"/>
      <c r="AB406" s="110"/>
      <c r="AC406" s="109" t="s">
        <v>117</v>
      </c>
      <c r="AD406" s="109" t="s">
        <v>117</v>
      </c>
      <c r="AE406" s="110"/>
      <c r="AF406" s="109">
        <v>2.60678007E8</v>
      </c>
      <c r="AG406" s="109">
        <v>24693.0</v>
      </c>
      <c r="AH406" s="109" t="s">
        <v>9658</v>
      </c>
      <c r="AI406" s="110"/>
      <c r="AJ406" s="110"/>
      <c r="AK406" s="110"/>
      <c r="AL406" s="110"/>
      <c r="AM406" s="110"/>
      <c r="AN406" s="110"/>
      <c r="AO406" s="110"/>
      <c r="AP406" s="110"/>
      <c r="AQ406" s="110"/>
      <c r="AR406" s="110"/>
      <c r="AS406" s="110"/>
      <c r="AT406" s="110"/>
      <c r="AU406" s="110"/>
      <c r="AV406" s="110"/>
      <c r="AW406" s="110"/>
      <c r="AX406" s="110"/>
      <c r="AY406" s="110"/>
      <c r="AZ406" s="110"/>
      <c r="BA406" s="110"/>
      <c r="BB406" s="110"/>
      <c r="BC406" s="110"/>
      <c r="BD406" s="110"/>
      <c r="BE406" s="110"/>
      <c r="BF406" s="114"/>
      <c r="BG406" s="114"/>
      <c r="BH406" s="114"/>
      <c r="BI406" s="114"/>
      <c r="BJ406" s="114"/>
      <c r="BK406" s="114"/>
      <c r="BL406" s="114"/>
      <c r="BM406" s="114"/>
      <c r="BN406" s="114"/>
      <c r="BO406" s="114"/>
    </row>
    <row r="407" ht="15.75" hidden="1" customHeight="1">
      <c r="A407" s="106" t="s">
        <v>3554</v>
      </c>
      <c r="B407" s="107" t="s">
        <v>3557</v>
      </c>
      <c r="C407" s="108" t="str">
        <f>VLOOKUP(A407,'Main Sheet'!A:AV,48,False)</f>
        <v>Yes</v>
      </c>
      <c r="D407" s="109" t="str">
        <f>VLOOKUP(A407,'Main Sheet'!A:BB,7,0)</f>
        <v>First</v>
      </c>
      <c r="E407" s="109" t="str">
        <f>VLOOKUP(A407,'Main Sheet'!A:BB,12,0)</f>
        <v>Soqhayisa SS</v>
      </c>
      <c r="F407" s="109" t="str">
        <f>VLOOKUP(A407,'Main Sheet'!A:BB,17,0)</f>
        <v>Siphosihle</v>
      </c>
      <c r="G407" s="110" t="str">
        <f>VLOOKUP(A407,'Main Sheet'!A:BB,14,0)</f>
        <v>NMB</v>
      </c>
      <c r="H407" s="111" t="s">
        <v>117</v>
      </c>
      <c r="I407" s="111" t="s">
        <v>117</v>
      </c>
      <c r="J407" s="112"/>
      <c r="K407" s="111">
        <v>2.33383727E8</v>
      </c>
      <c r="L407" s="111">
        <v>87135.0</v>
      </c>
      <c r="M407" s="109" t="s">
        <v>341</v>
      </c>
      <c r="N407" s="110"/>
      <c r="O407" s="111" t="s">
        <v>117</v>
      </c>
      <c r="P407" s="111" t="s">
        <v>117</v>
      </c>
      <c r="Q407" s="112"/>
      <c r="R407" s="111">
        <v>2.26040023E8</v>
      </c>
      <c r="S407" s="111">
        <v>63752.0</v>
      </c>
      <c r="T407" s="111" t="s">
        <v>341</v>
      </c>
      <c r="U407" s="110"/>
      <c r="V407" s="109" t="s">
        <v>117</v>
      </c>
      <c r="W407" s="109" t="s">
        <v>117</v>
      </c>
      <c r="X407" s="110"/>
      <c r="Y407" s="109" t="s">
        <v>9659</v>
      </c>
      <c r="Z407" s="110"/>
      <c r="AA407" s="110"/>
      <c r="AB407" s="109" t="s">
        <v>237</v>
      </c>
      <c r="AC407" s="109" t="s">
        <v>117</v>
      </c>
      <c r="AD407" s="109" t="s">
        <v>117</v>
      </c>
      <c r="AE407" s="110"/>
      <c r="AF407" s="109">
        <v>2.60432466E8</v>
      </c>
      <c r="AG407" s="109">
        <v>42678.0</v>
      </c>
      <c r="AH407" s="109" t="s">
        <v>341</v>
      </c>
      <c r="AJ407" s="110"/>
      <c r="AK407" s="110"/>
      <c r="AL407" s="110"/>
      <c r="AM407" s="110"/>
      <c r="AN407" s="110"/>
      <c r="AO407" s="110"/>
      <c r="AP407" s="110"/>
      <c r="AQ407" s="110"/>
      <c r="AR407" s="110"/>
      <c r="AS407" s="110"/>
      <c r="AT407" s="110"/>
      <c r="AU407" s="110"/>
      <c r="AV407" s="110"/>
      <c r="AW407" s="110"/>
      <c r="AX407" s="110"/>
      <c r="AY407" s="110"/>
      <c r="AZ407" s="110"/>
      <c r="BA407" s="110"/>
      <c r="BB407" s="110"/>
      <c r="BC407" s="110"/>
      <c r="BD407" s="110"/>
      <c r="BE407" s="110"/>
      <c r="BF407" s="114"/>
      <c r="BG407" s="114"/>
      <c r="BH407" s="114"/>
      <c r="BI407" s="114"/>
      <c r="BJ407" s="114"/>
      <c r="BK407" s="114"/>
      <c r="BL407" s="114"/>
      <c r="BM407" s="114"/>
      <c r="BN407" s="114"/>
      <c r="BO407" s="114"/>
    </row>
    <row r="408" ht="15.75" hidden="1" customHeight="1">
      <c r="A408" s="106" t="s">
        <v>3564</v>
      </c>
      <c r="B408" s="107" t="s">
        <v>3567</v>
      </c>
      <c r="C408" s="108" t="str">
        <f>VLOOKUP(A408,'Main Sheet'!A:AV,48,False)</f>
        <v>No</v>
      </c>
      <c r="D408" s="109" t="str">
        <f>VLOOKUP(A408,'Main Sheet'!A:BB,7,0)</f>
        <v>First</v>
      </c>
      <c r="E408" s="109" t="str">
        <f>VLOOKUP(A408,'Main Sheet'!A:BB,12,0)</f>
        <v>KwaMagxaki HS</v>
      </c>
      <c r="F408" s="109" t="str">
        <f>VLOOKUP(A408,'Main Sheet'!A:BB,17,0)</f>
        <v>Asemahle</v>
      </c>
      <c r="G408" s="110" t="str">
        <f>VLOOKUP(A408,'Main Sheet'!A:BB,14,0)</f>
        <v>NMB</v>
      </c>
      <c r="H408" s="111"/>
      <c r="I408" s="111"/>
      <c r="J408" s="111"/>
      <c r="K408" s="112"/>
      <c r="L408" s="112"/>
      <c r="M408" s="110"/>
      <c r="N408" s="110"/>
      <c r="O408" s="111"/>
      <c r="P408" s="111"/>
      <c r="Q408" s="111"/>
      <c r="R408" s="112"/>
      <c r="S408" s="112"/>
      <c r="T408" s="112"/>
      <c r="U408" s="110"/>
      <c r="V408" s="109"/>
      <c r="W408" s="109"/>
      <c r="X408" s="109"/>
      <c r="Y408" s="110"/>
      <c r="Z408" s="110"/>
      <c r="AA408" s="110"/>
      <c r="AB408" s="110"/>
      <c r="AC408" s="109"/>
      <c r="AD408" s="109"/>
      <c r="AE408" s="109" t="s">
        <v>9245</v>
      </c>
      <c r="AF408" s="110"/>
      <c r="AG408" s="110"/>
      <c r="AH408" s="110"/>
      <c r="AI408" s="110"/>
      <c r="AJ408" s="110"/>
      <c r="AK408" s="110"/>
      <c r="AL408" s="110"/>
      <c r="AM408" s="110"/>
      <c r="AN408" s="110"/>
      <c r="AO408" s="110"/>
      <c r="AP408" s="110"/>
      <c r="AQ408" s="110"/>
      <c r="AR408" s="110"/>
      <c r="AS408" s="110"/>
      <c r="AT408" s="110"/>
      <c r="AU408" s="110"/>
      <c r="AV408" s="110"/>
      <c r="AW408" s="110"/>
      <c r="AX408" s="110"/>
      <c r="AY408" s="110"/>
      <c r="AZ408" s="110"/>
      <c r="BA408" s="110"/>
      <c r="BB408" s="110"/>
      <c r="BC408" s="110"/>
      <c r="BD408" s="110"/>
      <c r="BE408" s="110"/>
      <c r="BF408" s="114"/>
      <c r="BG408" s="114"/>
      <c r="BH408" s="114"/>
      <c r="BI408" s="114"/>
      <c r="BJ408" s="114"/>
      <c r="BK408" s="114"/>
      <c r="BL408" s="114"/>
      <c r="BM408" s="114"/>
      <c r="BN408" s="114"/>
      <c r="BO408" s="114"/>
    </row>
    <row r="409" ht="15.75" hidden="1" customHeight="1">
      <c r="A409" s="106" t="s">
        <v>3571</v>
      </c>
      <c r="B409" s="107" t="s">
        <v>3573</v>
      </c>
      <c r="C409" s="108" t="str">
        <f>VLOOKUP(A409,'Main Sheet'!A:AV,48,False)</f>
        <v>Yes</v>
      </c>
      <c r="D409" s="109" t="str">
        <f>VLOOKUP(A409,'Main Sheet'!A:BB,7,0)</f>
        <v>First</v>
      </c>
      <c r="E409" s="109" t="str">
        <f>VLOOKUP(A409,'Main Sheet'!A:BB,12,0)</f>
        <v>Vulumzi SS</v>
      </c>
      <c r="F409" s="109" t="str">
        <f>VLOOKUP(A409,'Main Sheet'!A:BB,17,0)</f>
        <v>Siphosihle</v>
      </c>
      <c r="G409" s="110" t="str">
        <f>VLOOKUP(A409,'Main Sheet'!A:BB,14,0)</f>
        <v>NMB</v>
      </c>
      <c r="H409" s="111" t="s">
        <v>117</v>
      </c>
      <c r="I409" s="111" t="s">
        <v>117</v>
      </c>
      <c r="J409" s="112"/>
      <c r="K409" s="111">
        <v>2.33374876E8</v>
      </c>
      <c r="L409" s="111">
        <v>65745.0</v>
      </c>
      <c r="M409" s="109" t="s">
        <v>124</v>
      </c>
      <c r="N409" s="110"/>
      <c r="O409" s="111" t="s">
        <v>9078</v>
      </c>
      <c r="P409" s="111" t="s">
        <v>9078</v>
      </c>
      <c r="Q409" s="112"/>
      <c r="R409" s="111">
        <v>2.26020767E8</v>
      </c>
      <c r="S409" s="111" t="s">
        <v>9078</v>
      </c>
      <c r="T409" s="111" t="s">
        <v>9078</v>
      </c>
      <c r="U409" s="110"/>
      <c r="V409" s="109" t="s">
        <v>117</v>
      </c>
      <c r="W409" s="109" t="s">
        <v>117</v>
      </c>
      <c r="X409" s="110"/>
      <c r="Y409" s="109" t="s">
        <v>9660</v>
      </c>
      <c r="Z409" s="110"/>
      <c r="AA409" s="110"/>
      <c r="AB409" s="109" t="s">
        <v>1094</v>
      </c>
      <c r="AC409" s="109" t="s">
        <v>117</v>
      </c>
      <c r="AD409" s="109" t="s">
        <v>117</v>
      </c>
      <c r="AE409" s="110"/>
      <c r="AF409" s="109">
        <v>2.60361658E8</v>
      </c>
      <c r="AG409" s="109">
        <v>42678.0</v>
      </c>
      <c r="AH409" s="109" t="s">
        <v>404</v>
      </c>
      <c r="AI409" s="110"/>
      <c r="AJ409" s="110"/>
      <c r="AK409" s="110"/>
      <c r="AL409" s="110"/>
      <c r="AM409" s="110"/>
      <c r="AN409" s="110"/>
      <c r="AO409" s="110"/>
      <c r="AP409" s="110"/>
      <c r="AQ409" s="110"/>
      <c r="AR409" s="110"/>
      <c r="AS409" s="110"/>
      <c r="AT409" s="110"/>
      <c r="AU409" s="110"/>
      <c r="AV409" s="110"/>
      <c r="AW409" s="110"/>
      <c r="AX409" s="110"/>
      <c r="AY409" s="110"/>
      <c r="AZ409" s="110"/>
      <c r="BA409" s="110"/>
      <c r="BB409" s="110"/>
      <c r="BC409" s="110"/>
      <c r="BD409" s="110"/>
      <c r="BE409" s="110"/>
      <c r="BF409" s="114"/>
      <c r="BG409" s="114"/>
      <c r="BH409" s="114"/>
      <c r="BI409" s="114"/>
      <c r="BJ409" s="114"/>
      <c r="BK409" s="114"/>
      <c r="BL409" s="114"/>
      <c r="BM409" s="114"/>
      <c r="BN409" s="114"/>
      <c r="BO409" s="114"/>
    </row>
    <row r="410" ht="15.75" hidden="1" customHeight="1">
      <c r="A410" s="106" t="s">
        <v>3579</v>
      </c>
      <c r="B410" s="107" t="s">
        <v>3582</v>
      </c>
      <c r="C410" s="108" t="str">
        <f>VLOOKUP(A410,'Main Sheet'!A:AV,48,False)</f>
        <v>Yes</v>
      </c>
      <c r="D410" s="109" t="str">
        <f>VLOOKUP(A410,'Main Sheet'!A:BB,7,0)</f>
        <v>First</v>
      </c>
      <c r="E410" s="109" t="str">
        <f>VLOOKUP(A410,'Main Sheet'!A:BB,12,0)</f>
        <v>Soqhayisa SS</v>
      </c>
      <c r="F410" s="109" t="str">
        <f>VLOOKUP(A410,'Main Sheet'!A:BB,17,0)</f>
        <v>Siphosihle</v>
      </c>
      <c r="G410" s="110" t="str">
        <f>VLOOKUP(A410,'Main Sheet'!A:BB,14,0)</f>
        <v>NMB</v>
      </c>
      <c r="H410" s="111" t="s">
        <v>9078</v>
      </c>
      <c r="I410" s="111" t="s">
        <v>9078</v>
      </c>
      <c r="J410" s="111"/>
      <c r="K410" s="111" t="s">
        <v>9078</v>
      </c>
      <c r="L410" s="111" t="s">
        <v>9078</v>
      </c>
      <c r="M410" s="109" t="s">
        <v>9078</v>
      </c>
      <c r="N410" s="110"/>
      <c r="O410" s="111" t="s">
        <v>9078</v>
      </c>
      <c r="P410" s="111" t="s">
        <v>9078</v>
      </c>
      <c r="Q410" s="112"/>
      <c r="R410" s="111">
        <v>2.2601447E8</v>
      </c>
      <c r="S410" s="111">
        <v>19815.0</v>
      </c>
      <c r="T410" s="111" t="s">
        <v>9078</v>
      </c>
      <c r="U410" s="110"/>
      <c r="V410" s="109" t="s">
        <v>9078</v>
      </c>
      <c r="W410" s="109" t="s">
        <v>9078</v>
      </c>
      <c r="X410" s="110"/>
      <c r="Y410" s="109" t="s">
        <v>9661</v>
      </c>
      <c r="Z410" s="110"/>
      <c r="AA410" s="110"/>
      <c r="AB410" s="109" t="s">
        <v>9078</v>
      </c>
      <c r="AC410" s="109" t="s">
        <v>117</v>
      </c>
      <c r="AD410" s="109" t="s">
        <v>117</v>
      </c>
      <c r="AE410" s="110"/>
      <c r="AF410" s="109">
        <v>2.60417475E8</v>
      </c>
      <c r="AG410" s="109">
        <v>42678.0</v>
      </c>
      <c r="AH410" s="109" t="s">
        <v>355</v>
      </c>
      <c r="AI410" s="110"/>
      <c r="AJ410" s="110"/>
      <c r="AK410" s="110"/>
      <c r="AL410" s="110"/>
      <c r="AM410" s="110"/>
      <c r="AN410" s="110"/>
      <c r="AO410" s="110"/>
      <c r="AP410" s="110"/>
      <c r="AQ410" s="110"/>
      <c r="AR410" s="110"/>
      <c r="AS410" s="110"/>
      <c r="AT410" s="110"/>
      <c r="AU410" s="110"/>
      <c r="AV410" s="110"/>
      <c r="AW410" s="110"/>
      <c r="AX410" s="110"/>
      <c r="AY410" s="110"/>
      <c r="AZ410" s="110"/>
      <c r="BA410" s="110"/>
      <c r="BB410" s="110"/>
      <c r="BC410" s="110"/>
      <c r="BD410" s="110"/>
      <c r="BE410" s="110"/>
      <c r="BF410" s="114"/>
      <c r="BG410" s="114"/>
      <c r="BH410" s="114"/>
      <c r="BI410" s="114"/>
      <c r="BJ410" s="114"/>
      <c r="BK410" s="114"/>
      <c r="BL410" s="114"/>
      <c r="BM410" s="114"/>
      <c r="BN410" s="114"/>
      <c r="BO410" s="114"/>
    </row>
    <row r="411" ht="15.75" hidden="1" customHeight="1">
      <c r="A411" s="106" t="s">
        <v>2296</v>
      </c>
      <c r="B411" s="107" t="s">
        <v>2299</v>
      </c>
      <c r="C411" s="108" t="str">
        <f>VLOOKUP(A411,'Main Sheet'!A:AV,48,False)</f>
        <v>Yes</v>
      </c>
      <c r="D411" s="109" t="str">
        <f>VLOOKUP(A411,'Main Sheet'!A:BB,7,0)</f>
        <v>First</v>
      </c>
      <c r="E411" s="109" t="str">
        <f>VLOOKUP(A411,'Main Sheet'!A:BB,12,0)</f>
        <v>Vulamazibuko HS</v>
      </c>
      <c r="F411" s="109" t="str">
        <f>VLOOKUP(A411,'Main Sheet'!A:BB,17,0)</f>
        <v>Asemahle</v>
      </c>
      <c r="G411" s="110" t="str">
        <f>VLOOKUP(A411,'Main Sheet'!A:BB,14,0)</f>
        <v>Rural</v>
      </c>
      <c r="H411" s="111" t="s">
        <v>9078</v>
      </c>
      <c r="I411" s="111" t="s">
        <v>9078</v>
      </c>
      <c r="J411" s="112"/>
      <c r="K411" s="112"/>
      <c r="L411" s="112"/>
      <c r="M411" s="110"/>
      <c r="N411" s="110"/>
      <c r="O411" s="111" t="s">
        <v>117</v>
      </c>
      <c r="P411" s="111" t="s">
        <v>117</v>
      </c>
      <c r="Q411" s="112"/>
      <c r="R411" s="111">
        <v>2.26088939E8</v>
      </c>
      <c r="S411" s="111">
        <v>36912.0</v>
      </c>
      <c r="T411" s="112"/>
      <c r="U411" s="110"/>
      <c r="V411" s="109" t="s">
        <v>9078</v>
      </c>
      <c r="W411" s="109" t="s">
        <v>9078</v>
      </c>
      <c r="X411" s="110"/>
      <c r="Y411" s="109" t="s">
        <v>9662</v>
      </c>
      <c r="Z411" s="110"/>
      <c r="AA411" s="110"/>
      <c r="AB411" s="110"/>
      <c r="AC411" s="109" t="s">
        <v>9078</v>
      </c>
      <c r="AD411" s="109" t="s">
        <v>9078</v>
      </c>
      <c r="AE411" s="110"/>
      <c r="AF411" s="110"/>
      <c r="AG411" s="110"/>
      <c r="AH411" s="110"/>
      <c r="AI411" s="110"/>
      <c r="AJ411" s="110"/>
      <c r="AK411" s="110"/>
      <c r="AL411" s="110"/>
      <c r="AM411" s="110"/>
      <c r="AN411" s="110"/>
      <c r="AO411" s="110"/>
      <c r="AP411" s="110"/>
      <c r="AQ411" s="110"/>
      <c r="AR411" s="110"/>
      <c r="AS411" s="110"/>
      <c r="AT411" s="110"/>
      <c r="AU411" s="110"/>
      <c r="AV411" s="110"/>
      <c r="AW411" s="110"/>
      <c r="AX411" s="110"/>
      <c r="AY411" s="110"/>
      <c r="AZ411" s="110"/>
      <c r="BA411" s="110"/>
      <c r="BB411" s="110"/>
      <c r="BC411" s="110"/>
      <c r="BD411" s="110"/>
      <c r="BE411" s="110"/>
      <c r="BF411" s="114"/>
      <c r="BG411" s="114"/>
      <c r="BH411" s="114"/>
      <c r="BI411" s="114"/>
      <c r="BJ411" s="114"/>
      <c r="BK411" s="114"/>
      <c r="BL411" s="114"/>
      <c r="BM411" s="114"/>
      <c r="BN411" s="114"/>
      <c r="BO411" s="114"/>
    </row>
    <row r="412" ht="15.75" hidden="1" customHeight="1">
      <c r="A412" s="106" t="s">
        <v>3595</v>
      </c>
      <c r="B412" s="107" t="s">
        <v>3598</v>
      </c>
      <c r="C412" s="108" t="str">
        <f>VLOOKUP(A412,'Main Sheet'!A:AV,48,False)</f>
        <v>Yes</v>
      </c>
      <c r="D412" s="109" t="str">
        <f>VLOOKUP(A412,'Main Sheet'!A:BB,7,0)</f>
        <v>First</v>
      </c>
      <c r="E412" s="109" t="str">
        <f>VLOOKUP(A412,'Main Sheet'!A:BB,12,0)</f>
        <v>Vulumzi SS</v>
      </c>
      <c r="F412" s="109" t="str">
        <f>VLOOKUP(A412,'Main Sheet'!A:BB,17,0)</f>
        <v>Siphosihle</v>
      </c>
      <c r="G412" s="110" t="str">
        <f>VLOOKUP(A412,'Main Sheet'!A:BB,14,0)</f>
        <v>NMB</v>
      </c>
      <c r="H412" s="111" t="s">
        <v>117</v>
      </c>
      <c r="I412" s="111" t="s">
        <v>117</v>
      </c>
      <c r="J412" s="112"/>
      <c r="K412" s="111">
        <v>2.33367004E8</v>
      </c>
      <c r="L412" s="111">
        <v>58176.0</v>
      </c>
      <c r="M412" s="109" t="s">
        <v>9570</v>
      </c>
      <c r="N412" s="110"/>
      <c r="O412" s="111" t="s">
        <v>117</v>
      </c>
      <c r="P412" s="111" t="s">
        <v>117</v>
      </c>
      <c r="Q412" s="112"/>
      <c r="R412" s="111">
        <v>2.26069784E8</v>
      </c>
      <c r="S412" s="111">
        <v>63752.0</v>
      </c>
      <c r="T412" s="111" t="s">
        <v>3607</v>
      </c>
      <c r="U412" s="110"/>
      <c r="V412" s="109" t="s">
        <v>117</v>
      </c>
      <c r="W412" s="109" t="s">
        <v>117</v>
      </c>
      <c r="X412" s="110"/>
      <c r="Y412" s="109" t="s">
        <v>9663</v>
      </c>
      <c r="Z412" s="110"/>
      <c r="AA412" s="110"/>
      <c r="AB412" s="109" t="s">
        <v>4387</v>
      </c>
      <c r="AC412" s="109" t="s">
        <v>117</v>
      </c>
      <c r="AD412" s="109" t="s">
        <v>117</v>
      </c>
      <c r="AE412" s="110"/>
      <c r="AF412" s="109">
        <v>2.60370517E8</v>
      </c>
      <c r="AG412" s="109">
        <v>42678.0</v>
      </c>
      <c r="AH412" s="109" t="s">
        <v>355</v>
      </c>
      <c r="AI412" s="110"/>
      <c r="AJ412" s="110"/>
      <c r="AK412" s="110"/>
      <c r="AL412" s="110"/>
      <c r="AM412" s="110"/>
      <c r="AN412" s="110"/>
      <c r="AO412" s="110"/>
      <c r="AP412" s="110"/>
      <c r="AQ412" s="110"/>
      <c r="AR412" s="110"/>
      <c r="AS412" s="110"/>
      <c r="AT412" s="110"/>
      <c r="AU412" s="110"/>
      <c r="AV412" s="110"/>
      <c r="AW412" s="110"/>
      <c r="AX412" s="110"/>
      <c r="AY412" s="110"/>
      <c r="AZ412" s="110"/>
      <c r="BA412" s="110"/>
      <c r="BB412" s="110"/>
      <c r="BC412" s="110"/>
      <c r="BD412" s="110"/>
      <c r="BE412" s="110"/>
      <c r="BF412" s="114"/>
      <c r="BG412" s="114"/>
      <c r="BH412" s="114"/>
      <c r="BI412" s="114"/>
      <c r="BJ412" s="114"/>
      <c r="BK412" s="114"/>
      <c r="BL412" s="114"/>
      <c r="BM412" s="114"/>
      <c r="BN412" s="114"/>
      <c r="BO412" s="114"/>
    </row>
    <row r="413" ht="15.75" hidden="1" customHeight="1">
      <c r="A413" s="106" t="s">
        <v>3705</v>
      </c>
      <c r="B413" s="107" t="s">
        <v>3708</v>
      </c>
      <c r="C413" s="108" t="str">
        <f>VLOOKUP(A413,'Main Sheet'!A:AV,48,False)</f>
        <v>Yes</v>
      </c>
      <c r="D413" s="109" t="str">
        <f>VLOOKUP(A413,'Main Sheet'!A:BB,7,0)</f>
        <v>First</v>
      </c>
      <c r="E413" s="109" t="str">
        <f>VLOOKUP(A413,'Main Sheet'!A:BB,12,0)</f>
        <v>Ndzondelelo HS</v>
      </c>
      <c r="F413" s="116" t="str">
        <f>VLOOKUP(A413,'Main Sheet'!A:BB,17,0)</f>
        <v>Chulumanco</v>
      </c>
      <c r="G413" s="110" t="str">
        <f>VLOOKUP(A413,'Main Sheet'!A:BB,14,0)</f>
        <v>NMB</v>
      </c>
      <c r="H413" s="111" t="s">
        <v>9078</v>
      </c>
      <c r="I413" s="111" t="s">
        <v>117</v>
      </c>
      <c r="J413" s="112"/>
      <c r="K413" s="111">
        <v>2.3329006E8</v>
      </c>
      <c r="L413" s="111">
        <v>57698.0</v>
      </c>
      <c r="M413" s="110"/>
      <c r="N413" s="110"/>
      <c r="O413" s="111" t="s">
        <v>9078</v>
      </c>
      <c r="P413" s="111" t="s">
        <v>9078</v>
      </c>
      <c r="Q413" s="112"/>
      <c r="R413" s="111">
        <v>2.26027836E8</v>
      </c>
      <c r="S413" s="111">
        <v>91859.0</v>
      </c>
      <c r="T413" s="112"/>
      <c r="U413" s="110"/>
      <c r="V413" s="109" t="s">
        <v>9078</v>
      </c>
      <c r="W413" s="109" t="s">
        <v>9078</v>
      </c>
      <c r="X413" s="110"/>
      <c r="Y413" s="109" t="s">
        <v>9664</v>
      </c>
      <c r="Z413" s="110"/>
      <c r="AA413" s="110"/>
      <c r="AB413" s="109"/>
      <c r="AC413" s="109" t="s">
        <v>117</v>
      </c>
      <c r="AD413" s="109" t="s">
        <v>117</v>
      </c>
      <c r="AE413" s="110"/>
      <c r="AF413" s="109">
        <v>2.60805602E8</v>
      </c>
      <c r="AG413" s="109">
        <v>23235.0</v>
      </c>
      <c r="AH413" s="110"/>
      <c r="AI413" s="110"/>
      <c r="AJ413" s="110"/>
      <c r="AK413" s="110"/>
      <c r="AL413" s="110"/>
      <c r="AM413" s="110"/>
      <c r="AN413" s="110"/>
      <c r="AO413" s="110"/>
      <c r="AP413" s="110"/>
      <c r="AQ413" s="110"/>
      <c r="AR413" s="110"/>
      <c r="AS413" s="110"/>
      <c r="AT413" s="110"/>
      <c r="AU413" s="110"/>
      <c r="AV413" s="110"/>
      <c r="AW413" s="110"/>
      <c r="AX413" s="110"/>
      <c r="AY413" s="110"/>
      <c r="AZ413" s="110"/>
      <c r="BA413" s="110"/>
      <c r="BB413" s="110"/>
      <c r="BC413" s="110"/>
      <c r="BD413" s="110"/>
      <c r="BE413" s="110"/>
      <c r="BF413" s="114"/>
      <c r="BG413" s="114"/>
      <c r="BH413" s="114"/>
      <c r="BI413" s="114"/>
      <c r="BJ413" s="114"/>
      <c r="BK413" s="114"/>
      <c r="BL413" s="114"/>
      <c r="BM413" s="114"/>
      <c r="BN413" s="114"/>
      <c r="BO413" s="114"/>
    </row>
    <row r="414" ht="15.75" hidden="1" customHeight="1">
      <c r="A414" s="106" t="s">
        <v>2407</v>
      </c>
      <c r="B414" s="107" t="s">
        <v>2410</v>
      </c>
      <c r="C414" s="108" t="str">
        <f>VLOOKUP(A414,'Main Sheet'!A:AV,48,False)</f>
        <v>Yes</v>
      </c>
      <c r="D414" s="109" t="str">
        <f>VLOOKUP(A414,'Main Sheet'!A:BB,7,0)</f>
        <v>First</v>
      </c>
      <c r="E414" s="109" t="str">
        <f>VLOOKUP(A414,'Main Sheet'!A:BB,12,0)</f>
        <v>Vulamazibuko HS</v>
      </c>
      <c r="F414" s="109" t="str">
        <f>VLOOKUP(A414,'Main Sheet'!A:BB,17,0)</f>
        <v>Asemahle</v>
      </c>
      <c r="G414" s="110" t="str">
        <f>VLOOKUP(A414,'Main Sheet'!A:BB,14,0)</f>
        <v>Rural</v>
      </c>
      <c r="H414" s="111" t="s">
        <v>117</v>
      </c>
      <c r="I414" s="111" t="s">
        <v>117</v>
      </c>
      <c r="J414" s="112"/>
      <c r="K414" s="111">
        <v>2.33705759E8</v>
      </c>
      <c r="L414" s="111">
        <v>52635.0</v>
      </c>
      <c r="M414" s="109" t="s">
        <v>9144</v>
      </c>
      <c r="N414" s="110"/>
      <c r="O414" s="111" t="s">
        <v>117</v>
      </c>
      <c r="P414" s="111" t="s">
        <v>117</v>
      </c>
      <c r="Q414" s="112"/>
      <c r="R414" s="111">
        <v>2.26076355E8</v>
      </c>
      <c r="S414" s="111">
        <v>36912.0</v>
      </c>
      <c r="T414" s="112"/>
      <c r="U414" s="110"/>
      <c r="V414" s="109" t="s">
        <v>117</v>
      </c>
      <c r="W414" s="109" t="s">
        <v>117</v>
      </c>
      <c r="X414" s="110"/>
      <c r="Y414" s="109" t="s">
        <v>9665</v>
      </c>
      <c r="Z414" s="110"/>
      <c r="AA414" s="109"/>
      <c r="AB414" s="109" t="s">
        <v>9145</v>
      </c>
      <c r="AC414" s="109" t="s">
        <v>117</v>
      </c>
      <c r="AD414" s="109" t="s">
        <v>117</v>
      </c>
      <c r="AE414" s="110"/>
      <c r="AF414" s="109">
        <v>2.60688835E8</v>
      </c>
      <c r="AG414" s="109">
        <v>24693.0</v>
      </c>
      <c r="AH414" s="109" t="s">
        <v>9144</v>
      </c>
      <c r="AI414" s="110"/>
      <c r="AJ414" s="110"/>
      <c r="AK414" s="110"/>
      <c r="AL414" s="110"/>
      <c r="AM414" s="110"/>
      <c r="AN414" s="110"/>
      <c r="AO414" s="110"/>
      <c r="AP414" s="110"/>
      <c r="AQ414" s="110"/>
      <c r="AR414" s="110"/>
      <c r="AS414" s="110"/>
      <c r="AT414" s="110"/>
      <c r="AU414" s="110"/>
      <c r="AV414" s="110"/>
      <c r="AW414" s="110"/>
      <c r="AX414" s="110"/>
      <c r="AY414" s="110"/>
      <c r="AZ414" s="110"/>
      <c r="BA414" s="110"/>
      <c r="BB414" s="110"/>
      <c r="BC414" s="110"/>
      <c r="BD414" s="110"/>
      <c r="BE414" s="110"/>
      <c r="BF414" s="114"/>
      <c r="BG414" s="114"/>
      <c r="BH414" s="114"/>
      <c r="BI414" s="114"/>
      <c r="BJ414" s="114"/>
      <c r="BK414" s="114"/>
      <c r="BL414" s="114"/>
      <c r="BM414" s="114"/>
      <c r="BN414" s="114"/>
      <c r="BO414" s="114"/>
    </row>
    <row r="415" ht="15.75" hidden="1" customHeight="1">
      <c r="A415" s="106" t="s">
        <v>3621</v>
      </c>
      <c r="B415" s="107" t="s">
        <v>3624</v>
      </c>
      <c r="C415" s="108" t="str">
        <f>VLOOKUP(A415,'Main Sheet'!A:AV,48,False)</f>
        <v>Yes</v>
      </c>
      <c r="D415" s="109" t="str">
        <f>VLOOKUP(A415,'Main Sheet'!A:BB,7,0)</f>
        <v>First</v>
      </c>
      <c r="E415" s="109" t="str">
        <f>VLOOKUP(A415,'Main Sheet'!A:BB,12,0)</f>
        <v>Sakhisizwe SS</v>
      </c>
      <c r="F415" s="116" t="str">
        <f>VLOOKUP(A415,'Main Sheet'!A:BB,17,0)</f>
        <v>Chulumanco</v>
      </c>
      <c r="G415" s="110" t="str">
        <f>VLOOKUP(A415,'Main Sheet'!A:BB,14,0)</f>
        <v>NMB</v>
      </c>
      <c r="H415" s="111" t="s">
        <v>117</v>
      </c>
      <c r="I415" s="111" t="s">
        <v>117</v>
      </c>
      <c r="J415" s="112"/>
      <c r="K415" s="111">
        <v>2.33355413E8</v>
      </c>
      <c r="L415" s="111">
        <v>25497.0</v>
      </c>
      <c r="M415" s="109" t="s">
        <v>125</v>
      </c>
      <c r="N415" s="110"/>
      <c r="O415" s="111" t="s">
        <v>9078</v>
      </c>
      <c r="P415" s="111" t="s">
        <v>9078</v>
      </c>
      <c r="Q415" s="112"/>
      <c r="R415" s="111">
        <v>2.26037668E8</v>
      </c>
      <c r="S415" s="111">
        <v>24689.0</v>
      </c>
      <c r="T415" s="111" t="s">
        <v>9079</v>
      </c>
      <c r="U415" s="110"/>
      <c r="V415" s="109" t="s">
        <v>9078</v>
      </c>
      <c r="W415" s="109" t="s">
        <v>9078</v>
      </c>
      <c r="X415" s="110"/>
      <c r="Y415" s="109" t="s">
        <v>9666</v>
      </c>
      <c r="Z415" s="110"/>
      <c r="AA415" s="110"/>
      <c r="AB415" s="110"/>
      <c r="AC415" s="109" t="s">
        <v>117</v>
      </c>
      <c r="AD415" s="109" t="s">
        <v>117</v>
      </c>
      <c r="AE415" s="110"/>
      <c r="AF415" s="109">
        <v>2.60258601E8</v>
      </c>
      <c r="AG415" s="109">
        <v>36912.0</v>
      </c>
      <c r="AH415" s="110"/>
      <c r="AI415" s="110"/>
      <c r="AJ415" s="110"/>
      <c r="AK415" s="110"/>
      <c r="AL415" s="110"/>
      <c r="AM415" s="110"/>
      <c r="AN415" s="110"/>
      <c r="AO415" s="110"/>
      <c r="AP415" s="110"/>
      <c r="AQ415" s="110"/>
      <c r="AR415" s="110"/>
      <c r="AS415" s="110"/>
      <c r="AT415" s="110"/>
      <c r="AU415" s="110"/>
      <c r="AV415" s="110"/>
      <c r="AW415" s="110"/>
      <c r="AX415" s="110"/>
      <c r="AY415" s="110"/>
      <c r="AZ415" s="110"/>
      <c r="BA415" s="110"/>
      <c r="BB415" s="110"/>
      <c r="BC415" s="110"/>
      <c r="BD415" s="110"/>
      <c r="BE415" s="110"/>
      <c r="BF415" s="114"/>
      <c r="BG415" s="114"/>
      <c r="BH415" s="114"/>
      <c r="BI415" s="114"/>
      <c r="BJ415" s="114"/>
      <c r="BK415" s="114"/>
      <c r="BL415" s="114"/>
      <c r="BM415" s="114"/>
      <c r="BN415" s="114"/>
      <c r="BO415" s="114"/>
    </row>
    <row r="416" ht="15.75" hidden="1" customHeight="1">
      <c r="A416" s="106" t="s">
        <v>2497</v>
      </c>
      <c r="B416" s="107" t="s">
        <v>2499</v>
      </c>
      <c r="C416" s="108" t="str">
        <f>VLOOKUP(A416,'Main Sheet'!A:AV,48,False)</f>
        <v>Yes</v>
      </c>
      <c r="D416" s="109" t="str">
        <f>VLOOKUP(A416,'Main Sheet'!A:BB,7,0)</f>
        <v>First</v>
      </c>
      <c r="E416" s="109" t="str">
        <f>VLOOKUP(A416,'Main Sheet'!A:BB,12,0)</f>
        <v>Vulamazibuko HS</v>
      </c>
      <c r="F416" s="109" t="str">
        <f>VLOOKUP(A416,'Main Sheet'!A:BB,17,0)</f>
        <v>Asemahle</v>
      </c>
      <c r="G416" s="110" t="str">
        <f>VLOOKUP(A416,'Main Sheet'!A:BB,14,0)</f>
        <v>Rural</v>
      </c>
      <c r="H416" s="111" t="s">
        <v>117</v>
      </c>
      <c r="I416" s="111" t="s">
        <v>117</v>
      </c>
      <c r="J416" s="112"/>
      <c r="K416" s="111">
        <v>2.3370591E8</v>
      </c>
      <c r="L416" s="111">
        <v>10698.0</v>
      </c>
      <c r="M416" s="109" t="s">
        <v>1094</v>
      </c>
      <c r="N416" s="110"/>
      <c r="O416" s="111" t="s">
        <v>117</v>
      </c>
      <c r="P416" s="111" t="s">
        <v>117</v>
      </c>
      <c r="Q416" s="112"/>
      <c r="R416" s="111">
        <v>2.26076341E8</v>
      </c>
      <c r="S416" s="111">
        <v>36912.0</v>
      </c>
      <c r="T416" s="112"/>
      <c r="U416" s="110"/>
      <c r="V416" s="109" t="s">
        <v>117</v>
      </c>
      <c r="W416" s="109" t="s">
        <v>117</v>
      </c>
      <c r="X416" s="110"/>
      <c r="Y416" s="109" t="s">
        <v>9667</v>
      </c>
      <c r="Z416" s="110"/>
      <c r="AA416" s="110"/>
      <c r="AB416" s="109" t="s">
        <v>1094</v>
      </c>
      <c r="AC416" s="109" t="s">
        <v>117</v>
      </c>
      <c r="AD416" s="109" t="s">
        <v>117</v>
      </c>
      <c r="AE416" s="110"/>
      <c r="AF416" s="109">
        <v>2.606911E8</v>
      </c>
      <c r="AG416" s="109">
        <v>24693.0</v>
      </c>
      <c r="AH416" s="109" t="s">
        <v>9516</v>
      </c>
      <c r="AI416" s="110"/>
      <c r="AJ416" s="110"/>
      <c r="AK416" s="110"/>
      <c r="AL416" s="110"/>
      <c r="AM416" s="110"/>
      <c r="AN416" s="110"/>
      <c r="AO416" s="110"/>
      <c r="AP416" s="110"/>
      <c r="AQ416" s="110"/>
      <c r="AR416" s="110"/>
      <c r="AS416" s="110"/>
      <c r="AT416" s="110"/>
      <c r="AU416" s="110"/>
      <c r="AV416" s="110"/>
      <c r="AW416" s="110"/>
      <c r="AX416" s="110"/>
      <c r="AY416" s="110"/>
      <c r="AZ416" s="110"/>
      <c r="BA416" s="110"/>
      <c r="BB416" s="110"/>
      <c r="BC416" s="110"/>
      <c r="BD416" s="110"/>
      <c r="BE416" s="110"/>
      <c r="BF416" s="114"/>
      <c r="BG416" s="114"/>
      <c r="BH416" s="114"/>
      <c r="BI416" s="114"/>
      <c r="BJ416" s="114"/>
      <c r="BK416" s="114"/>
      <c r="BL416" s="114"/>
      <c r="BM416" s="114"/>
      <c r="BN416" s="114"/>
      <c r="BO416" s="114"/>
    </row>
    <row r="417" ht="15.75" hidden="1" customHeight="1">
      <c r="A417" s="106" t="s">
        <v>3608</v>
      </c>
      <c r="B417" s="107" t="s">
        <v>3611</v>
      </c>
      <c r="C417" s="108" t="str">
        <f>VLOOKUP(A417,'Main Sheet'!A:AV,48,False)</f>
        <v>Yes</v>
      </c>
      <c r="D417" s="109" t="str">
        <f>VLOOKUP(A417,'Main Sheet'!A:BB,7,0)</f>
        <v>First</v>
      </c>
      <c r="E417" s="109" t="str">
        <f>VLOOKUP(A417,'Main Sheet'!A:BB,12,0)</f>
        <v>Ndzondelelo HS</v>
      </c>
      <c r="F417" s="116" t="str">
        <f>VLOOKUP(A417,'Main Sheet'!A:BB,17,0)</f>
        <v>Chulumanco</v>
      </c>
      <c r="G417" s="110" t="str">
        <f>VLOOKUP(A417,'Main Sheet'!A:BB,14,0)</f>
        <v>NMB</v>
      </c>
      <c r="H417" s="111" t="s">
        <v>9078</v>
      </c>
      <c r="I417" s="111" t="s">
        <v>9078</v>
      </c>
      <c r="J417" s="112"/>
      <c r="K417" s="111">
        <v>2.33300821E8</v>
      </c>
      <c r="L417" s="111">
        <v>62648.0</v>
      </c>
      <c r="M417" s="109" t="s">
        <v>9668</v>
      </c>
      <c r="N417" s="110"/>
      <c r="O417" s="111" t="s">
        <v>9078</v>
      </c>
      <c r="P417" s="111" t="s">
        <v>9078</v>
      </c>
      <c r="Q417" s="112"/>
      <c r="R417" s="111">
        <v>2.26020682E8</v>
      </c>
      <c r="S417" s="112"/>
      <c r="T417" s="112"/>
      <c r="U417" s="110"/>
      <c r="V417" s="109" t="s">
        <v>9078</v>
      </c>
      <c r="W417" s="109" t="s">
        <v>9078</v>
      </c>
      <c r="X417" s="110"/>
      <c r="Y417" s="109" t="s">
        <v>9669</v>
      </c>
      <c r="Z417" s="110"/>
      <c r="AA417" s="110"/>
      <c r="AB417" s="109" t="s">
        <v>9078</v>
      </c>
      <c r="AC417" s="109" t="s">
        <v>117</v>
      </c>
      <c r="AD417" s="109" t="s">
        <v>117</v>
      </c>
      <c r="AE417" s="110"/>
      <c r="AF417" s="132">
        <v>2.60483125E8</v>
      </c>
      <c r="AG417" s="109">
        <v>23235.0</v>
      </c>
      <c r="AH417" s="109" t="s">
        <v>404</v>
      </c>
      <c r="AI417" s="110"/>
      <c r="AJ417" s="110"/>
      <c r="AK417" s="110"/>
      <c r="AL417" s="110"/>
      <c r="AM417" s="110"/>
      <c r="AN417" s="110"/>
      <c r="AO417" s="110"/>
      <c r="AP417" s="110"/>
      <c r="AQ417" s="110"/>
      <c r="AR417" s="110"/>
      <c r="AS417" s="110"/>
      <c r="AT417" s="110"/>
      <c r="AU417" s="110"/>
      <c r="AV417" s="110"/>
      <c r="AW417" s="110"/>
      <c r="AX417" s="110"/>
      <c r="AY417" s="110"/>
      <c r="AZ417" s="110"/>
      <c r="BA417" s="110"/>
      <c r="BB417" s="110"/>
      <c r="BC417" s="110"/>
      <c r="BD417" s="110"/>
      <c r="BE417" s="110"/>
      <c r="BF417" s="114"/>
      <c r="BG417" s="114"/>
      <c r="BH417" s="114"/>
      <c r="BI417" s="114"/>
      <c r="BJ417" s="114"/>
      <c r="BK417" s="114"/>
      <c r="BL417" s="114"/>
      <c r="BM417" s="114"/>
      <c r="BN417" s="114"/>
      <c r="BO417" s="114"/>
    </row>
    <row r="418" ht="15.75" hidden="1" customHeight="1">
      <c r="A418" s="106" t="s">
        <v>3635</v>
      </c>
      <c r="B418" s="107" t="s">
        <v>3637</v>
      </c>
      <c r="C418" s="108" t="str">
        <f>VLOOKUP(A418,'Main Sheet'!A:AV,48,False)</f>
        <v>Yes</v>
      </c>
      <c r="D418" s="109" t="str">
        <f>VLOOKUP(A418,'Main Sheet'!A:BB,7,0)</f>
        <v>First</v>
      </c>
      <c r="E418" s="109" t="str">
        <f>VLOOKUP(A418,'Main Sheet'!A:BB,12,0)</f>
        <v>VM Kwinana</v>
      </c>
      <c r="F418" s="109" t="str">
        <f>VLOOKUP(A418,'Main Sheet'!A:BB,17,0)</f>
        <v>Sive</v>
      </c>
      <c r="G418" s="110" t="str">
        <f>VLOOKUP(A418,'Main Sheet'!A:BB,14,0)</f>
        <v>Rural</v>
      </c>
      <c r="H418" s="111" t="s">
        <v>9078</v>
      </c>
      <c r="I418" s="111" t="s">
        <v>9078</v>
      </c>
      <c r="J418" s="112"/>
      <c r="K418" s="112"/>
      <c r="L418" s="112"/>
      <c r="M418" s="110"/>
      <c r="N418" s="110"/>
      <c r="O418" s="111" t="s">
        <v>117</v>
      </c>
      <c r="P418" s="111" t="s">
        <v>117</v>
      </c>
      <c r="Q418" s="112"/>
      <c r="R418" s="111">
        <v>2.2610132E8</v>
      </c>
      <c r="S418" s="111">
        <v>36912.0</v>
      </c>
      <c r="T418" s="112"/>
      <c r="U418" s="110"/>
      <c r="V418" s="109" t="s">
        <v>117</v>
      </c>
      <c r="W418" s="109" t="s">
        <v>117</v>
      </c>
      <c r="X418" s="110"/>
      <c r="Y418" s="109" t="s">
        <v>9219</v>
      </c>
      <c r="Z418" s="110"/>
      <c r="AA418" s="110"/>
      <c r="AB418" s="109" t="s">
        <v>4408</v>
      </c>
      <c r="AC418" s="109" t="s">
        <v>117</v>
      </c>
      <c r="AD418" s="109" t="s">
        <v>117</v>
      </c>
      <c r="AE418" s="110"/>
      <c r="AF418" s="109">
        <v>2.60627119E8</v>
      </c>
      <c r="AG418" s="109">
        <v>23235.0</v>
      </c>
      <c r="AH418" s="109" t="s">
        <v>251</v>
      </c>
      <c r="AI418" s="110"/>
      <c r="AJ418" s="110"/>
      <c r="AK418" s="110"/>
      <c r="AL418" s="110"/>
      <c r="AM418" s="110"/>
      <c r="AN418" s="110"/>
      <c r="AO418" s="110"/>
      <c r="AP418" s="110"/>
      <c r="AQ418" s="110"/>
      <c r="AR418" s="110"/>
      <c r="AS418" s="110"/>
      <c r="AT418" s="110"/>
      <c r="AU418" s="110"/>
      <c r="AV418" s="110"/>
      <c r="AW418" s="110"/>
      <c r="AX418" s="110"/>
      <c r="AY418" s="110"/>
      <c r="AZ418" s="110"/>
      <c r="BA418" s="110"/>
      <c r="BB418" s="110"/>
      <c r="BC418" s="110"/>
      <c r="BD418" s="110"/>
      <c r="BE418" s="110"/>
      <c r="BF418" s="114"/>
      <c r="BG418" s="114"/>
      <c r="BH418" s="114"/>
      <c r="BI418" s="114"/>
      <c r="BJ418" s="114"/>
      <c r="BK418" s="114"/>
      <c r="BL418" s="114"/>
      <c r="BM418" s="114"/>
      <c r="BN418" s="114"/>
      <c r="BO418" s="114"/>
    </row>
    <row r="419" ht="15.75" hidden="1" customHeight="1">
      <c r="A419" s="106" t="s">
        <v>3641</v>
      </c>
      <c r="B419" s="107" t="s">
        <v>3643</v>
      </c>
      <c r="C419" s="108" t="str">
        <f>VLOOKUP(A419,'Main Sheet'!A:AV,48,False)</f>
        <v>Yes</v>
      </c>
      <c r="D419" s="109" t="str">
        <f>VLOOKUP(A419,'Main Sheet'!A:BB,7,0)</f>
        <v>First</v>
      </c>
      <c r="E419" s="109" t="str">
        <f>VLOOKUP(A419,'Main Sheet'!A:BB,12,0)</f>
        <v>Motherwell HS</v>
      </c>
      <c r="F419" s="109" t="str">
        <f>VLOOKUP(A419,'Main Sheet'!A:BB,17,0)</f>
        <v>Sive</v>
      </c>
      <c r="G419" s="110" t="str">
        <f>VLOOKUP(A419,'Main Sheet'!A:BB,14,0)</f>
        <v>NMB</v>
      </c>
      <c r="H419" s="111" t="s">
        <v>117</v>
      </c>
      <c r="I419" s="111" t="s">
        <v>117</v>
      </c>
      <c r="J419" s="112"/>
      <c r="K419" s="111">
        <v>2.33374272E8</v>
      </c>
      <c r="L419" s="111">
        <v>47024.0</v>
      </c>
      <c r="M419" s="109" t="s">
        <v>405</v>
      </c>
      <c r="N419" s="110"/>
      <c r="O419" s="111" t="s">
        <v>117</v>
      </c>
      <c r="P419" s="111" t="s">
        <v>117</v>
      </c>
      <c r="Q419" s="112"/>
      <c r="R419" s="111">
        <v>2.260471E8</v>
      </c>
      <c r="S419" s="111">
        <v>4812.0</v>
      </c>
      <c r="T419" s="111" t="s">
        <v>237</v>
      </c>
      <c r="U419" s="110"/>
      <c r="V419" s="109" t="s">
        <v>117</v>
      </c>
      <c r="W419" s="109" t="s">
        <v>117</v>
      </c>
      <c r="X419" s="110"/>
      <c r="Y419" s="109" t="s">
        <v>9670</v>
      </c>
      <c r="Z419" s="110"/>
      <c r="AA419" s="110"/>
      <c r="AB419" s="110"/>
      <c r="AC419" s="109" t="s">
        <v>117</v>
      </c>
      <c r="AD419" s="109" t="s">
        <v>117</v>
      </c>
      <c r="AE419" s="110"/>
      <c r="AF419" s="109">
        <v>2.6046815E8</v>
      </c>
      <c r="AG419" s="109">
        <v>36912.0</v>
      </c>
      <c r="AH419" s="109" t="s">
        <v>237</v>
      </c>
      <c r="AI419" s="110"/>
      <c r="AJ419" s="110"/>
      <c r="AK419" s="110"/>
      <c r="AL419" s="110"/>
      <c r="AM419" s="110"/>
      <c r="AN419" s="110"/>
      <c r="AO419" s="110"/>
      <c r="AP419" s="110"/>
      <c r="AQ419" s="110"/>
      <c r="AR419" s="110"/>
      <c r="AS419" s="110"/>
      <c r="AT419" s="110"/>
      <c r="AU419" s="110"/>
      <c r="AV419" s="110"/>
      <c r="AW419" s="110"/>
      <c r="AX419" s="110"/>
      <c r="AY419" s="110"/>
      <c r="AZ419" s="110"/>
      <c r="BA419" s="110"/>
      <c r="BB419" s="110"/>
      <c r="BC419" s="110"/>
      <c r="BD419" s="110"/>
      <c r="BE419" s="110"/>
      <c r="BF419" s="114"/>
      <c r="BG419" s="114"/>
      <c r="BH419" s="114"/>
      <c r="BI419" s="114"/>
      <c r="BJ419" s="114"/>
      <c r="BK419" s="114"/>
      <c r="BL419" s="114"/>
      <c r="BM419" s="114"/>
      <c r="BN419" s="114"/>
      <c r="BO419" s="114"/>
    </row>
    <row r="420" ht="15.75" hidden="1" customHeight="1">
      <c r="A420" s="106" t="s">
        <v>3651</v>
      </c>
      <c r="B420" s="107" t="s">
        <v>3654</v>
      </c>
      <c r="C420" s="108" t="str">
        <f>VLOOKUP(A420,'Main Sheet'!A:AV,48,False)</f>
        <v>Yes</v>
      </c>
      <c r="D420" s="109" t="str">
        <f>VLOOKUP(A420,'Main Sheet'!A:BB,7,0)</f>
        <v>First</v>
      </c>
      <c r="E420" s="109" t="str">
        <f>VLOOKUP(A420,'Main Sheet'!A:BB,12,0)</f>
        <v>Vulamazibuko HS</v>
      </c>
      <c r="F420" s="109" t="str">
        <f>VLOOKUP(A420,'Main Sheet'!A:BB,17,0)</f>
        <v>Asemahle</v>
      </c>
      <c r="G420" s="110" t="str">
        <f>VLOOKUP(A420,'Main Sheet'!A:BB,14,0)</f>
        <v>Rural</v>
      </c>
      <c r="H420" s="111" t="s">
        <v>117</v>
      </c>
      <c r="I420" s="111" t="s">
        <v>117</v>
      </c>
      <c r="J420" s="112"/>
      <c r="K420" s="111">
        <v>2.33373733E8</v>
      </c>
      <c r="L420" s="111">
        <v>20364.0</v>
      </c>
      <c r="M420" s="110"/>
      <c r="N420" s="110"/>
      <c r="O420" s="111" t="s">
        <v>117</v>
      </c>
      <c r="P420" s="111" t="s">
        <v>117</v>
      </c>
      <c r="Q420" s="112"/>
      <c r="R420" s="111">
        <v>2.26089337E8</v>
      </c>
      <c r="S420" s="111">
        <v>36912.0</v>
      </c>
      <c r="T420" s="112"/>
      <c r="U420" s="110"/>
      <c r="V420" s="109" t="s">
        <v>117</v>
      </c>
      <c r="W420" s="109" t="s">
        <v>117</v>
      </c>
      <c r="X420" s="110"/>
      <c r="Y420" s="109" t="s">
        <v>9671</v>
      </c>
      <c r="Z420" s="110"/>
      <c r="AA420" s="109"/>
      <c r="AB420" s="109" t="s">
        <v>9465</v>
      </c>
      <c r="AC420" s="109" t="s">
        <v>117</v>
      </c>
      <c r="AD420" s="109" t="s">
        <v>117</v>
      </c>
      <c r="AE420" s="110"/>
      <c r="AF420" s="109">
        <v>2.60776386E8</v>
      </c>
      <c r="AG420" s="109">
        <v>24693.0</v>
      </c>
      <c r="AH420" s="109" t="s">
        <v>9516</v>
      </c>
      <c r="AI420" s="110"/>
      <c r="AJ420" s="110"/>
      <c r="AK420" s="110"/>
      <c r="AL420" s="110"/>
      <c r="AM420" s="110"/>
      <c r="AN420" s="110"/>
      <c r="AO420" s="110"/>
      <c r="AP420" s="110"/>
      <c r="AQ420" s="110"/>
      <c r="AR420" s="110"/>
      <c r="AS420" s="110"/>
      <c r="AT420" s="110"/>
      <c r="AU420" s="110"/>
      <c r="AV420" s="110"/>
      <c r="AW420" s="110"/>
      <c r="AX420" s="110"/>
      <c r="AY420" s="110"/>
      <c r="AZ420" s="110"/>
      <c r="BA420" s="110"/>
      <c r="BB420" s="110"/>
      <c r="BC420" s="110"/>
      <c r="BD420" s="110"/>
      <c r="BE420" s="110"/>
      <c r="BF420" s="114"/>
      <c r="BG420" s="114"/>
      <c r="BH420" s="114"/>
      <c r="BI420" s="114"/>
      <c r="BJ420" s="114"/>
      <c r="BK420" s="114"/>
      <c r="BL420" s="114"/>
      <c r="BM420" s="114"/>
      <c r="BN420" s="114"/>
      <c r="BO420" s="114"/>
    </row>
    <row r="421" ht="15.75" hidden="1" customHeight="1">
      <c r="A421" s="106" t="s">
        <v>3656</v>
      </c>
      <c r="B421" s="107" t="s">
        <v>3659</v>
      </c>
      <c r="C421" s="108" t="str">
        <f>VLOOKUP(A421,'Main Sheet'!A:AV,48,False)</f>
        <v>No</v>
      </c>
      <c r="D421" s="109" t="str">
        <f>VLOOKUP(A421,'Main Sheet'!A:BB,7,0)</f>
        <v>First</v>
      </c>
      <c r="E421" s="109" t="str">
        <f>VLOOKUP(A421,'Main Sheet'!A:BB,12,0)</f>
        <v>Alexander Road HS</v>
      </c>
      <c r="F421" s="116" t="str">
        <f>VLOOKUP(A421,'Main Sheet'!A:BB,17,0)</f>
        <v>Chulumanco</v>
      </c>
      <c r="G421" s="110" t="str">
        <f>VLOOKUP(A421,'Main Sheet'!A:BB,14,0)</f>
        <v>NMB</v>
      </c>
      <c r="H421" s="111"/>
      <c r="I421" s="111"/>
      <c r="J421" s="111"/>
      <c r="K421" s="112"/>
      <c r="L421" s="112"/>
      <c r="M421" s="110"/>
      <c r="N421" s="110"/>
      <c r="O421" s="111"/>
      <c r="P421" s="111"/>
      <c r="Q421" s="111"/>
      <c r="R421" s="112"/>
      <c r="S421" s="112"/>
      <c r="T421" s="112"/>
      <c r="U421" s="110"/>
      <c r="V421" s="110"/>
      <c r="W421" s="110"/>
      <c r="X421" s="110"/>
      <c r="Y421" s="110"/>
      <c r="Z421" s="110"/>
      <c r="AA421" s="110"/>
      <c r="AB421" s="110"/>
      <c r="AC421" s="110"/>
      <c r="AD421" s="110"/>
      <c r="AE421" s="110"/>
      <c r="AF421" s="110"/>
      <c r="AG421" s="110"/>
      <c r="AH421" s="110"/>
      <c r="AI421" s="110"/>
      <c r="AJ421" s="110"/>
      <c r="AK421" s="110"/>
      <c r="AL421" s="110"/>
      <c r="AM421" s="110"/>
      <c r="AN421" s="110"/>
      <c r="AO421" s="110"/>
      <c r="AP421" s="110"/>
      <c r="AQ421" s="110"/>
      <c r="AR421" s="110"/>
      <c r="AS421" s="110"/>
      <c r="AT421" s="110"/>
      <c r="AU421" s="110"/>
      <c r="AV421" s="110"/>
      <c r="AW421" s="110"/>
      <c r="AX421" s="110"/>
      <c r="AY421" s="110"/>
      <c r="AZ421" s="110"/>
      <c r="BA421" s="110"/>
      <c r="BB421" s="110"/>
      <c r="BC421" s="110"/>
      <c r="BD421" s="110"/>
      <c r="BE421" s="110"/>
      <c r="BF421" s="114"/>
      <c r="BG421" s="114"/>
      <c r="BH421" s="114"/>
      <c r="BI421" s="114"/>
      <c r="BJ421" s="114"/>
      <c r="BK421" s="114"/>
      <c r="BL421" s="114"/>
      <c r="BM421" s="114"/>
      <c r="BN421" s="114"/>
      <c r="BO421" s="114"/>
    </row>
    <row r="422" ht="15.75" hidden="1" customHeight="1">
      <c r="A422" s="106" t="s">
        <v>3665</v>
      </c>
      <c r="B422" s="107" t="s">
        <v>3667</v>
      </c>
      <c r="C422" s="108" t="str">
        <f>VLOOKUP(A422,'Main Sheet'!A:AV,48,False)</f>
        <v>Yes</v>
      </c>
      <c r="D422" s="109" t="str">
        <f>VLOOKUP(A422,'Main Sheet'!A:BB,7,0)</f>
        <v>First</v>
      </c>
      <c r="E422" s="109" t="str">
        <f>VLOOKUP(A422,'Main Sheet'!A:BB,12,0)</f>
        <v>Motherwell HS</v>
      </c>
      <c r="F422" s="109" t="str">
        <f>VLOOKUP(A422,'Main Sheet'!A:BB,17,0)</f>
        <v>Sive</v>
      </c>
      <c r="G422" s="110" t="str">
        <f>VLOOKUP(A422,'Main Sheet'!A:BB,14,0)</f>
        <v>NMB</v>
      </c>
      <c r="H422" s="111" t="s">
        <v>9078</v>
      </c>
      <c r="I422" s="111" t="s">
        <v>9078</v>
      </c>
      <c r="J422" s="112"/>
      <c r="K422" s="111" t="s">
        <v>9078</v>
      </c>
      <c r="L422" s="111" t="s">
        <v>9078</v>
      </c>
      <c r="M422" s="109" t="s">
        <v>9079</v>
      </c>
      <c r="N422" s="110"/>
      <c r="O422" s="111" t="s">
        <v>117</v>
      </c>
      <c r="P422" s="111" t="s">
        <v>117</v>
      </c>
      <c r="Q422" s="112"/>
      <c r="R422" s="111">
        <v>2.26046911E8</v>
      </c>
      <c r="S422" s="111">
        <v>48121.0</v>
      </c>
      <c r="T422" s="111" t="s">
        <v>251</v>
      </c>
      <c r="U422" s="111"/>
      <c r="V422" s="109" t="s">
        <v>9078</v>
      </c>
      <c r="W422" s="109" t="s">
        <v>9078</v>
      </c>
      <c r="X422" s="110"/>
      <c r="Y422" s="109" t="s">
        <v>9672</v>
      </c>
      <c r="Z422" s="110"/>
      <c r="AA422" s="110"/>
      <c r="AB422" s="110"/>
      <c r="AC422" s="109" t="s">
        <v>117</v>
      </c>
      <c r="AD422" s="109" t="s">
        <v>117</v>
      </c>
      <c r="AE422" s="110"/>
      <c r="AF422" s="109">
        <v>2.60437638E8</v>
      </c>
      <c r="AG422" s="109">
        <v>36912.0</v>
      </c>
      <c r="AH422" s="109" t="s">
        <v>237</v>
      </c>
      <c r="AI422" s="110"/>
      <c r="AJ422" s="110"/>
      <c r="AK422" s="110"/>
      <c r="AL422" s="110"/>
      <c r="AM422" s="110"/>
      <c r="AN422" s="110"/>
      <c r="AO422" s="110"/>
      <c r="AP422" s="110"/>
      <c r="AQ422" s="110"/>
      <c r="AR422" s="110"/>
      <c r="AS422" s="110"/>
      <c r="AT422" s="110"/>
      <c r="AU422" s="110"/>
      <c r="AV422" s="110"/>
      <c r="AW422" s="110"/>
      <c r="AX422" s="110"/>
      <c r="AY422" s="110"/>
      <c r="AZ422" s="110"/>
      <c r="BA422" s="110"/>
      <c r="BB422" s="110"/>
      <c r="BC422" s="110"/>
      <c r="BD422" s="110"/>
      <c r="BE422" s="110"/>
      <c r="BF422" s="114"/>
      <c r="BG422" s="114"/>
      <c r="BH422" s="114"/>
      <c r="BI422" s="114"/>
      <c r="BJ422" s="114"/>
      <c r="BK422" s="114"/>
      <c r="BL422" s="114"/>
      <c r="BM422" s="114"/>
      <c r="BN422" s="114"/>
      <c r="BO422" s="114"/>
    </row>
    <row r="423" ht="15.75" hidden="1" customHeight="1">
      <c r="A423" s="106" t="s">
        <v>3675</v>
      </c>
      <c r="B423" s="107" t="s">
        <v>3677</v>
      </c>
      <c r="C423" s="108" t="str">
        <f>VLOOKUP(A423,'Main Sheet'!A:AV,48,False)</f>
        <v>Yes</v>
      </c>
      <c r="D423" s="109" t="str">
        <f>VLOOKUP(A423,'Main Sheet'!A:BB,7,0)</f>
        <v>First</v>
      </c>
      <c r="E423" s="109" t="str">
        <f>VLOOKUP(A423,'Main Sheet'!A:BB,12,0)</f>
        <v>Douglas Mpopa SS</v>
      </c>
      <c r="F423" s="109" t="str">
        <f>VLOOKUP(A423,'Main Sheet'!A:BB,17,0)</f>
        <v>Asemahle</v>
      </c>
      <c r="G423" s="110" t="str">
        <f>VLOOKUP(A423,'Main Sheet'!A:BB,14,0)</f>
        <v>NMB</v>
      </c>
      <c r="H423" s="111" t="s">
        <v>117</v>
      </c>
      <c r="I423" s="111" t="s">
        <v>117</v>
      </c>
      <c r="J423" s="112"/>
      <c r="K423" s="111">
        <v>2.33097546E8</v>
      </c>
      <c r="L423" s="111">
        <v>15651.0</v>
      </c>
      <c r="M423" s="109" t="s">
        <v>9673</v>
      </c>
      <c r="N423" s="110"/>
      <c r="O423" s="111" t="s">
        <v>117</v>
      </c>
      <c r="P423" s="111" t="s">
        <v>117</v>
      </c>
      <c r="Q423" s="112"/>
      <c r="R423" s="111">
        <v>2.26042762E8</v>
      </c>
      <c r="S423" s="111">
        <v>20251.0</v>
      </c>
      <c r="T423" s="111" t="s">
        <v>9674</v>
      </c>
      <c r="U423" s="110"/>
      <c r="V423" s="109" t="s">
        <v>117</v>
      </c>
      <c r="W423" s="109" t="s">
        <v>117</v>
      </c>
      <c r="X423" s="110"/>
      <c r="Y423" s="109" t="s">
        <v>9675</v>
      </c>
      <c r="Z423" s="110"/>
      <c r="AA423" s="109" t="s">
        <v>4424</v>
      </c>
      <c r="AB423" s="110"/>
      <c r="AC423" s="109" t="s">
        <v>117</v>
      </c>
      <c r="AD423" s="109" t="s">
        <v>117</v>
      </c>
      <c r="AE423" s="110"/>
      <c r="AF423" s="109">
        <v>2.60556378E8</v>
      </c>
      <c r="AG423" s="109">
        <v>24693.0</v>
      </c>
      <c r="AH423" s="109" t="s">
        <v>9077</v>
      </c>
      <c r="AI423" s="110"/>
      <c r="AJ423" s="110"/>
      <c r="AK423" s="110"/>
      <c r="AL423" s="110"/>
      <c r="AM423" s="110"/>
      <c r="AN423" s="110"/>
      <c r="AO423" s="110"/>
      <c r="AP423" s="110"/>
      <c r="AQ423" s="110"/>
      <c r="AR423" s="110"/>
      <c r="AS423" s="110"/>
      <c r="AT423" s="110"/>
      <c r="AU423" s="110"/>
      <c r="AV423" s="110"/>
      <c r="AW423" s="110"/>
      <c r="AX423" s="110"/>
      <c r="AY423" s="110"/>
      <c r="AZ423" s="110"/>
      <c r="BA423" s="110"/>
      <c r="BB423" s="110"/>
      <c r="BC423" s="110"/>
      <c r="BD423" s="110"/>
      <c r="BE423" s="110"/>
      <c r="BF423" s="114"/>
      <c r="BG423" s="114"/>
      <c r="BH423" s="114"/>
      <c r="BI423" s="114"/>
      <c r="BJ423" s="114"/>
      <c r="BK423" s="114"/>
      <c r="BL423" s="114"/>
      <c r="BM423" s="114"/>
      <c r="BN423" s="114"/>
      <c r="BO423" s="114"/>
    </row>
    <row r="424" ht="15.75" hidden="1" customHeight="1">
      <c r="A424" s="106" t="s">
        <v>3685</v>
      </c>
      <c r="B424" s="107" t="s">
        <v>3687</v>
      </c>
      <c r="C424" s="108" t="str">
        <f>VLOOKUP(A424,'Main Sheet'!A:AV,48,False)</f>
        <v>No</v>
      </c>
      <c r="D424" s="109" t="str">
        <f>VLOOKUP(A424,'Main Sheet'!A:BB,7,0)</f>
        <v>First</v>
      </c>
      <c r="E424" s="109" t="str">
        <f>VLOOKUP(A424,'Main Sheet'!A:BB,12,0)</f>
        <v>Moses Mabida HS</v>
      </c>
      <c r="F424" s="109" t="str">
        <f>VLOOKUP(A424,'Main Sheet'!A:BB,17,0)</f>
        <v>Sive</v>
      </c>
      <c r="G424" s="110" t="str">
        <f>VLOOKUP(A424,'Main Sheet'!A:BB,14,0)</f>
        <v>Rural</v>
      </c>
      <c r="H424" s="111"/>
      <c r="I424" s="111"/>
      <c r="J424" s="111"/>
      <c r="K424" s="112"/>
      <c r="L424" s="112"/>
      <c r="M424" s="110"/>
      <c r="N424" s="110"/>
      <c r="O424" s="133"/>
      <c r="P424" s="133"/>
      <c r="Q424" s="112"/>
      <c r="R424" s="112"/>
      <c r="S424" s="112"/>
      <c r="T424" s="112"/>
      <c r="U424" s="110"/>
      <c r="V424" s="109"/>
      <c r="W424" s="109"/>
      <c r="X424" s="109"/>
      <c r="Y424" s="110"/>
      <c r="Z424" s="110"/>
      <c r="AA424" s="110"/>
      <c r="AB424" s="110"/>
      <c r="AC424" s="109"/>
      <c r="AD424" s="109"/>
      <c r="AE424" s="109"/>
      <c r="AF424" s="110"/>
      <c r="AG424" s="110"/>
      <c r="AH424" s="110"/>
      <c r="AI424" s="110"/>
      <c r="AJ424" s="109"/>
      <c r="AK424" s="109"/>
      <c r="AL424" s="109"/>
      <c r="AM424" s="110"/>
      <c r="AN424" s="110"/>
      <c r="AO424" s="110"/>
      <c r="AP424" s="110"/>
      <c r="AQ424" s="110"/>
      <c r="AR424" s="110"/>
      <c r="AS424" s="110"/>
      <c r="AT424" s="110"/>
      <c r="AU424" s="110"/>
      <c r="AV424" s="110"/>
      <c r="AW424" s="110"/>
      <c r="AX424" s="110"/>
      <c r="AY424" s="110"/>
      <c r="AZ424" s="110"/>
      <c r="BA424" s="110"/>
      <c r="BB424" s="110"/>
      <c r="BC424" s="110"/>
      <c r="BD424" s="110"/>
      <c r="BE424" s="110"/>
      <c r="BF424" s="114"/>
      <c r="BG424" s="114"/>
      <c r="BH424" s="114"/>
      <c r="BI424" s="114"/>
      <c r="BJ424" s="114"/>
      <c r="BK424" s="114"/>
      <c r="BL424" s="114"/>
      <c r="BM424" s="114"/>
      <c r="BN424" s="114"/>
      <c r="BO424" s="114"/>
    </row>
    <row r="425" ht="15.75" hidden="1" customHeight="1">
      <c r="A425" s="106" t="s">
        <v>3689</v>
      </c>
      <c r="B425" s="107" t="s">
        <v>3691</v>
      </c>
      <c r="C425" s="108" t="str">
        <f>VLOOKUP(A425,'Main Sheet'!A:AV,48,False)</f>
        <v>Yes</v>
      </c>
      <c r="D425" s="109" t="str">
        <f>VLOOKUP(A425,'Main Sheet'!A:BB,7,0)</f>
        <v>First</v>
      </c>
      <c r="E425" s="109" t="str">
        <f>VLOOKUP(A425,'Main Sheet'!A:BB,12,0)</f>
        <v>Motherwell HS</v>
      </c>
      <c r="F425" s="109" t="str">
        <f>VLOOKUP(A425,'Main Sheet'!A:BB,17,0)</f>
        <v>Sive</v>
      </c>
      <c r="G425" s="110" t="str">
        <f>VLOOKUP(A425,'Main Sheet'!A:BB,14,0)</f>
        <v>NMB</v>
      </c>
      <c r="H425" s="111" t="s">
        <v>117</v>
      </c>
      <c r="I425" s="111" t="s">
        <v>117</v>
      </c>
      <c r="J425" s="112"/>
      <c r="K425" s="111">
        <v>2.33374647E8</v>
      </c>
      <c r="L425" s="111">
        <v>13834.0</v>
      </c>
      <c r="M425" s="109" t="s">
        <v>317</v>
      </c>
      <c r="N425" s="110"/>
      <c r="O425" s="111" t="s">
        <v>117</v>
      </c>
      <c r="P425" s="111" t="s">
        <v>117</v>
      </c>
      <c r="Q425" s="112"/>
      <c r="R425" s="111">
        <v>2.2604316E8</v>
      </c>
      <c r="S425" s="111">
        <v>48121.0</v>
      </c>
      <c r="T425" s="111" t="s">
        <v>317</v>
      </c>
      <c r="U425" s="110"/>
      <c r="V425" s="109" t="s">
        <v>117</v>
      </c>
      <c r="W425" s="109" t="s">
        <v>117</v>
      </c>
      <c r="X425" s="110"/>
      <c r="Y425" s="109" t="s">
        <v>9676</v>
      </c>
      <c r="Z425" s="110"/>
      <c r="AA425" s="110"/>
      <c r="AB425" s="110"/>
      <c r="AC425" s="109" t="s">
        <v>117</v>
      </c>
      <c r="AD425" s="109" t="s">
        <v>117</v>
      </c>
      <c r="AE425" s="110"/>
      <c r="AF425" s="109">
        <v>2.60481335E8</v>
      </c>
      <c r="AG425" s="109">
        <v>36912.0</v>
      </c>
      <c r="AH425" s="109" t="s">
        <v>9250</v>
      </c>
      <c r="AI425" s="110"/>
      <c r="AJ425" s="110"/>
      <c r="AK425" s="110"/>
      <c r="AL425" s="110"/>
      <c r="AM425" s="110"/>
      <c r="AN425" s="110"/>
      <c r="AO425" s="110"/>
      <c r="AP425" s="110"/>
      <c r="AQ425" s="110"/>
      <c r="AR425" s="110"/>
      <c r="AS425" s="110"/>
      <c r="AT425" s="110"/>
      <c r="AU425" s="110"/>
      <c r="AV425" s="110"/>
      <c r="AW425" s="110"/>
      <c r="AX425" s="110"/>
      <c r="AY425" s="110"/>
      <c r="AZ425" s="110"/>
      <c r="BA425" s="110"/>
      <c r="BB425" s="110"/>
      <c r="BC425" s="110"/>
      <c r="BD425" s="110"/>
      <c r="BE425" s="110"/>
      <c r="BF425" s="114"/>
      <c r="BG425" s="114"/>
      <c r="BH425" s="114"/>
      <c r="BI425" s="114"/>
      <c r="BJ425" s="114"/>
      <c r="BK425" s="114"/>
      <c r="BL425" s="114"/>
      <c r="BM425" s="114"/>
      <c r="BN425" s="114"/>
      <c r="BO425" s="114"/>
    </row>
    <row r="426" ht="15.75" hidden="1" customHeight="1">
      <c r="A426" s="106" t="s">
        <v>3697</v>
      </c>
      <c r="B426" s="107" t="s">
        <v>3699</v>
      </c>
      <c r="C426" s="108" t="str">
        <f>VLOOKUP(A426,'Main Sheet'!A:AV,48,False)</f>
        <v>Yes</v>
      </c>
      <c r="D426" s="109" t="str">
        <f>VLOOKUP(A426,'Main Sheet'!A:BB,7,0)</f>
        <v>First</v>
      </c>
      <c r="E426" s="109" t="str">
        <f>VLOOKUP(A426,'Main Sheet'!A:BB,12,0)</f>
        <v>Motherwell HS</v>
      </c>
      <c r="F426" s="109" t="str">
        <f>VLOOKUP(A426,'Main Sheet'!A:BB,17,0)</f>
        <v>Sive</v>
      </c>
      <c r="G426" s="110" t="str">
        <f>VLOOKUP(A426,'Main Sheet'!A:BB,14,0)</f>
        <v>NMB</v>
      </c>
      <c r="H426" s="111" t="s">
        <v>9078</v>
      </c>
      <c r="I426" s="111" t="s">
        <v>9078</v>
      </c>
      <c r="J426" s="112"/>
      <c r="K426" s="111" t="s">
        <v>9078</v>
      </c>
      <c r="L426" s="111" t="s">
        <v>9078</v>
      </c>
      <c r="M426" s="109" t="s">
        <v>9079</v>
      </c>
      <c r="N426" s="110"/>
      <c r="O426" s="111" t="s">
        <v>117</v>
      </c>
      <c r="P426" s="111" t="s">
        <v>117</v>
      </c>
      <c r="Q426" s="112"/>
      <c r="R426" s="111">
        <v>2.26047062E8</v>
      </c>
      <c r="S426" s="111">
        <v>48121.0</v>
      </c>
      <c r="T426" s="111" t="s">
        <v>317</v>
      </c>
      <c r="U426" s="110"/>
      <c r="V426" s="109" t="s">
        <v>117</v>
      </c>
      <c r="W426" s="109" t="s">
        <v>117</v>
      </c>
      <c r="X426" s="110"/>
      <c r="Y426" s="109" t="s">
        <v>9677</v>
      </c>
      <c r="Z426" s="110"/>
      <c r="AA426" s="110"/>
      <c r="AB426" s="110"/>
      <c r="AC426" s="109" t="s">
        <v>117</v>
      </c>
      <c r="AD426" s="109" t="s">
        <v>117</v>
      </c>
      <c r="AE426" s="110"/>
      <c r="AF426" s="109">
        <v>2.60436755E8</v>
      </c>
      <c r="AG426" s="109">
        <v>36912.0</v>
      </c>
      <c r="AH426" s="109" t="s">
        <v>3077</v>
      </c>
      <c r="AI426" s="110"/>
      <c r="AJ426" s="110"/>
      <c r="AK426" s="110"/>
      <c r="AL426" s="110"/>
      <c r="AM426" s="110"/>
      <c r="AN426" s="110"/>
      <c r="AO426" s="110"/>
      <c r="AP426" s="110"/>
      <c r="AQ426" s="110"/>
      <c r="AR426" s="110"/>
      <c r="AS426" s="110"/>
      <c r="AT426" s="110"/>
      <c r="AU426" s="110"/>
      <c r="AV426" s="110"/>
      <c r="AW426" s="110"/>
      <c r="AX426" s="110"/>
      <c r="AY426" s="110"/>
      <c r="AZ426" s="110"/>
      <c r="BA426" s="110"/>
      <c r="BB426" s="110"/>
      <c r="BC426" s="110"/>
      <c r="BD426" s="110"/>
      <c r="BE426" s="110"/>
      <c r="BF426" s="114"/>
      <c r="BG426" s="114"/>
      <c r="BH426" s="114"/>
      <c r="BI426" s="114"/>
      <c r="BJ426" s="114"/>
      <c r="BK426" s="114"/>
      <c r="BL426" s="114"/>
      <c r="BM426" s="114"/>
      <c r="BN426" s="114"/>
      <c r="BO426" s="114"/>
    </row>
    <row r="427" ht="15.75" hidden="1" customHeight="1">
      <c r="A427" s="106" t="s">
        <v>3712</v>
      </c>
      <c r="B427" s="162" t="s">
        <v>3715</v>
      </c>
      <c r="C427" s="108" t="str">
        <f>VLOOKUP(A427,'Main Sheet'!A:AV,48,False)</f>
        <v>Yes</v>
      </c>
      <c r="D427" s="109" t="str">
        <f>VLOOKUP(A427,'Main Sheet'!A:BB,7,0)</f>
        <v>Second</v>
      </c>
      <c r="E427" s="109" t="str">
        <f>VLOOKUP(A427,'Main Sheet'!A:BB,12,0)</f>
        <v>Chubekile HS</v>
      </c>
      <c r="F427" s="109" t="str">
        <f>VLOOKUP(A427,'Main Sheet'!A:BB,17,0)</f>
        <v>Siphosihle</v>
      </c>
      <c r="G427" s="110" t="str">
        <f>VLOOKUP(A427,'Main Sheet'!A:BB,14,0)</f>
        <v>NMB</v>
      </c>
      <c r="H427" s="111" t="s">
        <v>117</v>
      </c>
      <c r="I427" s="111"/>
      <c r="J427" s="111"/>
      <c r="K427" s="163">
        <v>2.34268107E8</v>
      </c>
      <c r="L427" s="163">
        <v>72029.0</v>
      </c>
      <c r="M427" s="109" t="s">
        <v>237</v>
      </c>
      <c r="N427" s="110"/>
      <c r="O427" s="111" t="s">
        <v>117</v>
      </c>
      <c r="P427" s="111"/>
      <c r="Q427" s="112"/>
      <c r="R427" s="111">
        <v>2.26261532E8</v>
      </c>
      <c r="S427" s="111">
        <v>45612.0</v>
      </c>
      <c r="T427" s="111" t="s">
        <v>237</v>
      </c>
      <c r="U427" s="110"/>
      <c r="V427" s="109" t="s">
        <v>117</v>
      </c>
      <c r="W427" s="109"/>
      <c r="X427" s="110"/>
      <c r="Y427" s="109" t="s">
        <v>9678</v>
      </c>
      <c r="Z427" s="110"/>
      <c r="AA427" s="110"/>
      <c r="AB427" s="109" t="s">
        <v>237</v>
      </c>
      <c r="AC427" s="109" t="s">
        <v>117</v>
      </c>
      <c r="AD427" s="109"/>
      <c r="AE427" s="110"/>
      <c r="AF427" s="109">
        <v>2.61615556E8</v>
      </c>
      <c r="AG427" s="109">
        <v>78945.0</v>
      </c>
      <c r="AH427" s="109" t="s">
        <v>9679</v>
      </c>
      <c r="AI427" s="110"/>
      <c r="AJ427" s="110"/>
      <c r="AK427" s="110"/>
      <c r="AL427" s="110"/>
      <c r="AM427" s="110"/>
      <c r="AN427" s="110"/>
      <c r="AO427" s="110"/>
      <c r="AP427" s="110"/>
      <c r="AQ427" s="110"/>
      <c r="AR427" s="110"/>
      <c r="AS427" s="110"/>
      <c r="AT427" s="110"/>
      <c r="AU427" s="110"/>
      <c r="AV427" s="110"/>
      <c r="AW427" s="110"/>
      <c r="AX427" s="110"/>
      <c r="AY427" s="110"/>
      <c r="AZ427" s="110"/>
      <c r="BA427" s="110"/>
      <c r="BB427" s="110"/>
      <c r="BC427" s="110"/>
      <c r="BD427" s="110"/>
      <c r="BE427" s="110"/>
      <c r="BF427" s="114"/>
      <c r="BG427" s="114"/>
      <c r="BH427" s="114"/>
      <c r="BI427" s="114"/>
      <c r="BJ427" s="114"/>
      <c r="BK427" s="114"/>
      <c r="BL427" s="114"/>
      <c r="BM427" s="114"/>
      <c r="BN427" s="114"/>
      <c r="BO427" s="114"/>
    </row>
    <row r="428" ht="15.75" hidden="1" customHeight="1">
      <c r="A428" s="106" t="s">
        <v>3721</v>
      </c>
      <c r="B428" s="162" t="s">
        <v>3724</v>
      </c>
      <c r="C428" s="108" t="str">
        <f>VLOOKUP(A428,'Main Sheet'!A:AV,48,False)</f>
        <v>Yes</v>
      </c>
      <c r="D428" s="109" t="str">
        <f>VLOOKUP(A428,'Main Sheet'!A:BB,7,0)</f>
        <v>Second</v>
      </c>
      <c r="E428" s="109" t="str">
        <f>VLOOKUP(A428,'Main Sheet'!A:BB,12,0)</f>
        <v>Chubekile HS</v>
      </c>
      <c r="F428" s="109" t="str">
        <f>VLOOKUP(A428,'Main Sheet'!A:BB,17,0)</f>
        <v>Siphosihle</v>
      </c>
      <c r="G428" s="110" t="str">
        <f>VLOOKUP(A428,'Main Sheet'!A:BB,14,0)</f>
        <v>NMB</v>
      </c>
      <c r="H428" s="111" t="s">
        <v>117</v>
      </c>
      <c r="I428" s="111"/>
      <c r="J428" s="112"/>
      <c r="K428" s="111">
        <v>2.34106956E8</v>
      </c>
      <c r="L428" s="111">
        <v>86482.0</v>
      </c>
      <c r="M428" s="109" t="s">
        <v>139</v>
      </c>
      <c r="N428" s="110"/>
      <c r="O428" s="111" t="s">
        <v>117</v>
      </c>
      <c r="P428" s="111"/>
      <c r="Q428" s="112"/>
      <c r="R428" s="111">
        <v>2.26261476E8</v>
      </c>
      <c r="S428" s="111">
        <v>45612.0</v>
      </c>
      <c r="T428" s="111" t="s">
        <v>9680</v>
      </c>
      <c r="U428" s="110"/>
      <c r="V428" s="109" t="s">
        <v>117</v>
      </c>
      <c r="W428" s="109"/>
      <c r="X428" s="110"/>
      <c r="Y428" s="109" t="s">
        <v>9681</v>
      </c>
      <c r="Z428" s="110"/>
      <c r="AA428" s="110"/>
      <c r="AB428" s="109" t="s">
        <v>9682</v>
      </c>
      <c r="AC428" s="109" t="s">
        <v>117</v>
      </c>
      <c r="AD428" s="109"/>
      <c r="AE428" s="110"/>
      <c r="AF428" s="109">
        <v>2.61616161E8</v>
      </c>
      <c r="AG428" s="109">
        <v>78945.0</v>
      </c>
      <c r="AH428" s="109" t="s">
        <v>3077</v>
      </c>
      <c r="AI428" s="110"/>
      <c r="AJ428" s="110"/>
      <c r="AK428" s="110"/>
      <c r="AL428" s="110"/>
      <c r="AM428" s="110"/>
      <c r="AN428" s="110"/>
      <c r="AO428" s="110"/>
      <c r="AP428" s="110"/>
      <c r="AQ428" s="110"/>
      <c r="AR428" s="110"/>
      <c r="AS428" s="110"/>
      <c r="AT428" s="110"/>
      <c r="AU428" s="110"/>
      <c r="AV428" s="110"/>
      <c r="AW428" s="110"/>
      <c r="AX428" s="110"/>
      <c r="AY428" s="110"/>
      <c r="AZ428" s="110"/>
      <c r="BA428" s="110"/>
      <c r="BB428" s="110"/>
      <c r="BC428" s="110"/>
      <c r="BD428" s="110"/>
      <c r="BE428" s="110"/>
      <c r="BF428" s="114"/>
      <c r="BG428" s="114"/>
      <c r="BH428" s="114"/>
      <c r="BI428" s="114"/>
      <c r="BJ428" s="114"/>
      <c r="BK428" s="114"/>
      <c r="BL428" s="114"/>
      <c r="BM428" s="114"/>
      <c r="BN428" s="114"/>
      <c r="BO428" s="114"/>
    </row>
    <row r="429" ht="15.75" hidden="1" customHeight="1">
      <c r="A429" s="106" t="s">
        <v>3730</v>
      </c>
      <c r="B429" s="162" t="s">
        <v>3733</v>
      </c>
      <c r="C429" s="108" t="str">
        <f>VLOOKUP(A429,'Main Sheet'!A:AV,48,False)</f>
        <v>Yes</v>
      </c>
      <c r="D429" s="109" t="str">
        <f>VLOOKUP(A429,'Main Sheet'!A:BB,7,0)</f>
        <v>Second</v>
      </c>
      <c r="E429" s="109" t="str">
        <f>VLOOKUP(A429,'Main Sheet'!A:BB,12,0)</f>
        <v>Chubekile HS</v>
      </c>
      <c r="F429" s="109" t="str">
        <f>VLOOKUP(A429,'Main Sheet'!A:BB,17,0)</f>
        <v>Siphosihle</v>
      </c>
      <c r="G429" s="110" t="str">
        <f>VLOOKUP(A429,'Main Sheet'!A:BB,14,0)</f>
        <v>NMB</v>
      </c>
      <c r="H429" s="111" t="s">
        <v>117</v>
      </c>
      <c r="I429" s="111"/>
      <c r="J429" s="111"/>
      <c r="K429" s="111">
        <v>2.34219807E8</v>
      </c>
      <c r="L429" s="163">
        <v>12516.0</v>
      </c>
      <c r="M429" s="109" t="s">
        <v>318</v>
      </c>
      <c r="N429" s="110"/>
      <c r="O429" s="111" t="s">
        <v>9078</v>
      </c>
      <c r="P429" s="111"/>
      <c r="Q429" s="112"/>
      <c r="R429" s="111">
        <v>2.26155235E8</v>
      </c>
      <c r="S429" s="111" t="s">
        <v>9078</v>
      </c>
      <c r="T429" s="111" t="s">
        <v>9079</v>
      </c>
      <c r="U429" s="110"/>
      <c r="V429" s="109" t="s">
        <v>117</v>
      </c>
      <c r="W429" s="109"/>
      <c r="X429" s="110"/>
      <c r="Y429" s="109" t="s">
        <v>9683</v>
      </c>
      <c r="Z429" s="110"/>
      <c r="AA429" s="110"/>
      <c r="AB429" s="109" t="s">
        <v>1094</v>
      </c>
      <c r="AC429" s="109" t="s">
        <v>117</v>
      </c>
      <c r="AD429" s="109"/>
      <c r="AE429" s="110"/>
      <c r="AF429" s="109">
        <v>2.61615742E8</v>
      </c>
      <c r="AG429" s="109">
        <v>78945.0</v>
      </c>
      <c r="AH429" s="109" t="s">
        <v>3077</v>
      </c>
      <c r="AI429" s="110"/>
      <c r="AJ429" s="110"/>
      <c r="AK429" s="110"/>
      <c r="AL429" s="110"/>
      <c r="AM429" s="110"/>
      <c r="AN429" s="110"/>
      <c r="AO429" s="110"/>
      <c r="AP429" s="110"/>
      <c r="AQ429" s="110"/>
      <c r="AR429" s="110"/>
      <c r="AS429" s="110"/>
      <c r="AT429" s="110"/>
      <c r="AU429" s="110"/>
      <c r="AV429" s="110"/>
      <c r="AW429" s="110"/>
      <c r="AX429" s="110"/>
      <c r="AY429" s="110"/>
      <c r="AZ429" s="110"/>
      <c r="BA429" s="110"/>
      <c r="BB429" s="110"/>
      <c r="BC429" s="110"/>
      <c r="BD429" s="110"/>
      <c r="BE429" s="110"/>
      <c r="BF429" s="114"/>
      <c r="BG429" s="114"/>
      <c r="BH429" s="114"/>
      <c r="BI429" s="114"/>
      <c r="BJ429" s="114"/>
      <c r="BK429" s="114"/>
      <c r="BL429" s="114"/>
      <c r="BM429" s="114"/>
      <c r="BN429" s="114"/>
      <c r="BO429" s="114"/>
    </row>
    <row r="430" ht="15.75" hidden="1" customHeight="1">
      <c r="A430" s="106" t="s">
        <v>3739</v>
      </c>
      <c r="B430" s="162" t="s">
        <v>3741</v>
      </c>
      <c r="C430" s="108" t="str">
        <f>VLOOKUP(A430,'Main Sheet'!A:AV,48,False)</f>
        <v>Yes</v>
      </c>
      <c r="D430" s="109" t="str">
        <f>VLOOKUP(A430,'Main Sheet'!A:BB,7,0)</f>
        <v>Second</v>
      </c>
      <c r="E430" s="109" t="str">
        <f>VLOOKUP(A430,'Main Sheet'!A:BB,12,0)</f>
        <v>Chubekile HS</v>
      </c>
      <c r="F430" s="109" t="str">
        <f>VLOOKUP(A430,'Main Sheet'!A:BB,17,0)</f>
        <v>Siphosihle</v>
      </c>
      <c r="G430" s="110" t="str">
        <f>VLOOKUP(A430,'Main Sheet'!A:BB,14,0)</f>
        <v>NMB</v>
      </c>
      <c r="H430" s="111" t="s">
        <v>9078</v>
      </c>
      <c r="I430" s="111"/>
      <c r="J430" s="112"/>
      <c r="K430" s="111">
        <v>2.34158581E8</v>
      </c>
      <c r="L430" s="111" t="s">
        <v>9078</v>
      </c>
      <c r="M430" s="109" t="s">
        <v>9079</v>
      </c>
      <c r="N430" s="110"/>
      <c r="O430" s="111" t="s">
        <v>117</v>
      </c>
      <c r="P430" s="111"/>
      <c r="Q430" s="112"/>
      <c r="R430" s="111">
        <v>2.26261493E8</v>
      </c>
      <c r="S430" s="111">
        <v>45612.0</v>
      </c>
      <c r="T430" s="111" t="s">
        <v>237</v>
      </c>
      <c r="U430" s="110"/>
      <c r="V430" s="109" t="s">
        <v>117</v>
      </c>
      <c r="W430" s="109"/>
      <c r="X430" s="110"/>
      <c r="Y430" s="109" t="s">
        <v>9684</v>
      </c>
      <c r="Z430" s="110"/>
      <c r="AA430" s="110"/>
      <c r="AB430" s="109" t="s">
        <v>237</v>
      </c>
      <c r="AC430" s="109" t="s">
        <v>9078</v>
      </c>
      <c r="AD430" s="109"/>
      <c r="AE430" s="110"/>
      <c r="AF430" s="109" t="s">
        <v>9078</v>
      </c>
      <c r="AG430" s="109" t="s">
        <v>9078</v>
      </c>
      <c r="AH430" s="109" t="s">
        <v>9079</v>
      </c>
      <c r="AI430" s="110"/>
      <c r="AJ430" s="110"/>
      <c r="AK430" s="110"/>
      <c r="AL430" s="110"/>
      <c r="AM430" s="110"/>
      <c r="AN430" s="110"/>
      <c r="AO430" s="110"/>
      <c r="AP430" s="110"/>
      <c r="AQ430" s="110"/>
      <c r="AR430" s="110"/>
      <c r="AS430" s="110"/>
      <c r="AT430" s="110"/>
      <c r="AU430" s="110"/>
      <c r="AV430" s="110"/>
      <c r="AW430" s="110"/>
      <c r="AX430" s="110"/>
      <c r="AY430" s="110"/>
      <c r="AZ430" s="110"/>
      <c r="BA430" s="110"/>
      <c r="BB430" s="110"/>
      <c r="BC430" s="110"/>
      <c r="BD430" s="110"/>
      <c r="BE430" s="110"/>
      <c r="BF430" s="114"/>
      <c r="BG430" s="114"/>
      <c r="BH430" s="114"/>
      <c r="BI430" s="114"/>
      <c r="BJ430" s="114"/>
      <c r="BK430" s="114"/>
      <c r="BL430" s="114"/>
      <c r="BM430" s="114"/>
      <c r="BN430" s="114"/>
      <c r="BO430" s="114"/>
    </row>
    <row r="431" ht="15.75" hidden="1" customHeight="1">
      <c r="A431" s="106" t="s">
        <v>3750</v>
      </c>
      <c r="B431" s="162" t="s">
        <v>3753</v>
      </c>
      <c r="C431" s="108" t="str">
        <f>VLOOKUP(A431,'Main Sheet'!A:AV,48,False)</f>
        <v>Yes</v>
      </c>
      <c r="D431" s="109" t="str">
        <f>VLOOKUP(A431,'Main Sheet'!A:BB,7,0)</f>
        <v>Second</v>
      </c>
      <c r="E431" s="109" t="str">
        <f>VLOOKUP(A431,'Main Sheet'!A:BB,12,0)</f>
        <v>Chubekile HS</v>
      </c>
      <c r="F431" s="109" t="str">
        <f>VLOOKUP(A431,'Main Sheet'!A:BB,17,0)</f>
        <v>Siphosihle</v>
      </c>
      <c r="G431" s="110" t="str">
        <f>VLOOKUP(A431,'Main Sheet'!A:BB,14,0)</f>
        <v>NMB</v>
      </c>
      <c r="H431" s="111" t="s">
        <v>117</v>
      </c>
      <c r="I431" s="111"/>
      <c r="J431" s="111"/>
      <c r="K431" s="163">
        <v>2.34247452E8</v>
      </c>
      <c r="L431" s="163">
        <v>58067.0</v>
      </c>
      <c r="M431" s="109" t="s">
        <v>9519</v>
      </c>
      <c r="N431" s="110"/>
      <c r="O431" s="111" t="s">
        <v>117</v>
      </c>
      <c r="P431" s="111"/>
      <c r="Q431" s="112"/>
      <c r="R431" s="164">
        <v>2.26261513E8</v>
      </c>
      <c r="S431" s="111">
        <v>45612.0</v>
      </c>
      <c r="T431" s="111" t="s">
        <v>237</v>
      </c>
      <c r="U431" s="110"/>
      <c r="V431" s="109" t="s">
        <v>117</v>
      </c>
      <c r="W431" s="109"/>
      <c r="X431" s="110"/>
      <c r="Y431" s="109" t="s">
        <v>9685</v>
      </c>
      <c r="Z431" s="110"/>
      <c r="AA431" s="110"/>
      <c r="AB431" s="109" t="s">
        <v>263</v>
      </c>
      <c r="AC431" s="109" t="s">
        <v>9078</v>
      </c>
      <c r="AD431" s="109"/>
      <c r="AE431" s="110"/>
      <c r="AF431" s="109" t="s">
        <v>9078</v>
      </c>
      <c r="AG431" s="109" t="s">
        <v>9078</v>
      </c>
      <c r="AH431" s="109" t="s">
        <v>9079</v>
      </c>
      <c r="AI431" s="110"/>
      <c r="AJ431" s="110"/>
      <c r="AK431" s="110"/>
      <c r="AL431" s="110"/>
      <c r="AM431" s="110"/>
      <c r="AN431" s="110"/>
      <c r="AO431" s="110"/>
      <c r="AP431" s="110"/>
      <c r="AQ431" s="110"/>
      <c r="AR431" s="110"/>
      <c r="AS431" s="110"/>
      <c r="AT431" s="110"/>
      <c r="AU431" s="110"/>
      <c r="AV431" s="110"/>
      <c r="AW431" s="110"/>
      <c r="AX431" s="110"/>
      <c r="AY431" s="110"/>
      <c r="AZ431" s="110"/>
      <c r="BA431" s="110"/>
      <c r="BB431" s="110"/>
      <c r="BC431" s="110"/>
      <c r="BD431" s="110"/>
      <c r="BE431" s="110"/>
      <c r="BF431" s="114"/>
      <c r="BG431" s="114"/>
      <c r="BH431" s="114"/>
      <c r="BI431" s="114"/>
      <c r="BJ431" s="114"/>
      <c r="BK431" s="114"/>
      <c r="BL431" s="114"/>
      <c r="BM431" s="114"/>
      <c r="BN431" s="114"/>
      <c r="BO431" s="114"/>
    </row>
    <row r="432" ht="15.75" hidden="1" customHeight="1">
      <c r="A432" s="106" t="s">
        <v>3760</v>
      </c>
      <c r="B432" s="162" t="s">
        <v>3762</v>
      </c>
      <c r="C432" s="108" t="str">
        <f>VLOOKUP(A432,'Main Sheet'!A:AV,48,False)</f>
        <v>Yes</v>
      </c>
      <c r="D432" s="109" t="str">
        <f>VLOOKUP(A432,'Main Sheet'!A:BB,7,0)</f>
        <v>Second</v>
      </c>
      <c r="E432" s="109" t="str">
        <f>VLOOKUP(A432,'Main Sheet'!A:BB,12,0)</f>
        <v>Chubekile HS</v>
      </c>
      <c r="F432" s="109" t="str">
        <f>VLOOKUP(A432,'Main Sheet'!A:BB,17,0)</f>
        <v>Siphosihle</v>
      </c>
      <c r="G432" s="110" t="str">
        <f>VLOOKUP(A432,'Main Sheet'!A:BB,14,0)</f>
        <v>NMB</v>
      </c>
      <c r="H432" s="111" t="s">
        <v>9078</v>
      </c>
      <c r="I432" s="111"/>
      <c r="J432" s="112"/>
      <c r="K432" s="111">
        <v>2.34007338E8</v>
      </c>
      <c r="L432" s="111">
        <v>68328.0</v>
      </c>
      <c r="M432" s="109" t="s">
        <v>9079</v>
      </c>
      <c r="N432" s="110"/>
      <c r="O432" s="111" t="s">
        <v>9078</v>
      </c>
      <c r="P432" s="111"/>
      <c r="Q432" s="112"/>
      <c r="R432" s="111">
        <v>2.26284677E8</v>
      </c>
      <c r="S432" s="111">
        <v>38371.0</v>
      </c>
      <c r="T432" s="111" t="s">
        <v>9079</v>
      </c>
      <c r="U432" s="110"/>
      <c r="V432" s="109" t="s">
        <v>117</v>
      </c>
      <c r="W432" s="109"/>
      <c r="X432" s="110"/>
      <c r="Y432" s="109" t="s">
        <v>9686</v>
      </c>
      <c r="Z432" s="110"/>
      <c r="AA432" s="110"/>
      <c r="AB432" s="109" t="s">
        <v>9682</v>
      </c>
      <c r="AC432" s="109" t="s">
        <v>117</v>
      </c>
      <c r="AD432" s="109"/>
      <c r="AE432" s="110"/>
      <c r="AF432" s="109">
        <v>2.61615963E8</v>
      </c>
      <c r="AG432" s="109">
        <v>78945.0</v>
      </c>
      <c r="AH432" s="109" t="s">
        <v>9687</v>
      </c>
      <c r="AI432" s="110"/>
      <c r="AJ432" s="110"/>
      <c r="AK432" s="110"/>
      <c r="AL432" s="110"/>
      <c r="AM432" s="110"/>
      <c r="AN432" s="110"/>
      <c r="AO432" s="110"/>
      <c r="AP432" s="110"/>
      <c r="AQ432" s="110"/>
      <c r="AR432" s="110"/>
      <c r="AS432" s="110"/>
      <c r="AT432" s="110"/>
      <c r="AU432" s="110"/>
      <c r="AV432" s="110"/>
      <c r="AW432" s="110"/>
      <c r="AX432" s="110"/>
      <c r="AY432" s="110"/>
      <c r="AZ432" s="110"/>
      <c r="BA432" s="110"/>
      <c r="BB432" s="110"/>
      <c r="BC432" s="110"/>
      <c r="BD432" s="110"/>
      <c r="BE432" s="110"/>
      <c r="BF432" s="114"/>
      <c r="BG432" s="114"/>
      <c r="BH432" s="114"/>
      <c r="BI432" s="114"/>
      <c r="BJ432" s="114"/>
      <c r="BK432" s="114"/>
      <c r="BL432" s="114"/>
      <c r="BM432" s="114"/>
      <c r="BN432" s="114"/>
      <c r="BO432" s="114"/>
    </row>
    <row r="433" ht="15.75" hidden="1" customHeight="1">
      <c r="A433" s="106" t="s">
        <v>3769</v>
      </c>
      <c r="B433" s="162" t="s">
        <v>3771</v>
      </c>
      <c r="C433" s="108" t="str">
        <f>VLOOKUP(A433,'Main Sheet'!A:AV,48,False)</f>
        <v>Yes</v>
      </c>
      <c r="D433" s="109" t="str">
        <f>VLOOKUP(A433,'Main Sheet'!A:BB,7,0)</f>
        <v>Second</v>
      </c>
      <c r="E433" s="109" t="str">
        <f>VLOOKUP(A433,'Main Sheet'!A:BB,12,0)</f>
        <v>Newell HS</v>
      </c>
      <c r="F433" s="109" t="str">
        <f>VLOOKUP(A433,'Main Sheet'!A:BB,17,0)</f>
        <v>Siphosihle</v>
      </c>
      <c r="G433" s="110" t="str">
        <f>VLOOKUP(A433,'Main Sheet'!A:BB,14,0)</f>
        <v>NMB</v>
      </c>
      <c r="H433" s="111" t="s">
        <v>117</v>
      </c>
      <c r="I433" s="111"/>
      <c r="J433" s="112"/>
      <c r="K433" s="111">
        <v>2.34106697E8</v>
      </c>
      <c r="L433" s="111">
        <v>70169.0</v>
      </c>
      <c r="M433" s="109" t="s">
        <v>7623</v>
      </c>
      <c r="N433" s="110"/>
      <c r="O433" s="111" t="s">
        <v>117</v>
      </c>
      <c r="P433" s="111"/>
      <c r="Q433" s="112"/>
      <c r="R433" s="111">
        <v>2.26261688E8</v>
      </c>
      <c r="S433" s="111">
        <v>45612.0</v>
      </c>
      <c r="T433" s="111" t="s">
        <v>998</v>
      </c>
      <c r="U433" s="109" t="s">
        <v>9530</v>
      </c>
      <c r="V433" s="109" t="s">
        <v>117</v>
      </c>
      <c r="W433" s="109"/>
      <c r="X433" s="110"/>
      <c r="Y433" s="109" t="s">
        <v>9688</v>
      </c>
      <c r="Z433" s="110"/>
      <c r="AA433" s="110"/>
      <c r="AB433" s="109" t="s">
        <v>237</v>
      </c>
      <c r="AC433" s="109" t="s">
        <v>117</v>
      </c>
      <c r="AD433" s="109"/>
      <c r="AE433" s="110"/>
      <c r="AF433" s="109">
        <v>2.6159552E8</v>
      </c>
      <c r="AG433" s="109">
        <v>78945.0</v>
      </c>
      <c r="AH433" s="109" t="s">
        <v>3077</v>
      </c>
      <c r="AI433" s="110"/>
      <c r="AJ433" s="110"/>
      <c r="AK433" s="110"/>
      <c r="AL433" s="110"/>
      <c r="AM433" s="110"/>
      <c r="AN433" s="110"/>
      <c r="AO433" s="110"/>
      <c r="AP433" s="110"/>
      <c r="AQ433" s="110"/>
      <c r="AR433" s="110"/>
      <c r="AS433" s="110"/>
      <c r="AT433" s="110"/>
      <c r="AU433" s="110"/>
      <c r="AV433" s="110"/>
      <c r="AW433" s="110"/>
      <c r="AX433" s="110"/>
      <c r="AY433" s="110"/>
      <c r="AZ433" s="110"/>
      <c r="BA433" s="110"/>
      <c r="BB433" s="110"/>
      <c r="BC433" s="110"/>
      <c r="BD433" s="110"/>
      <c r="BE433" s="110"/>
      <c r="BF433" s="114"/>
      <c r="BG433" s="114"/>
      <c r="BH433" s="114"/>
      <c r="BI433" s="114"/>
      <c r="BJ433" s="114"/>
      <c r="BK433" s="114"/>
      <c r="BL433" s="114"/>
      <c r="BM433" s="114"/>
      <c r="BN433" s="114"/>
      <c r="BO433" s="114"/>
    </row>
    <row r="434" ht="15.75" hidden="1" customHeight="1">
      <c r="A434" s="106" t="s">
        <v>3778</v>
      </c>
      <c r="B434" s="162" t="s">
        <v>3781</v>
      </c>
      <c r="C434" s="108" t="str">
        <f>VLOOKUP(A434,'Main Sheet'!A:AV,48,False)</f>
        <v>Yes</v>
      </c>
      <c r="D434" s="109" t="str">
        <f>VLOOKUP(A434,'Main Sheet'!A:BB,7,0)</f>
        <v>Second</v>
      </c>
      <c r="E434" s="109" t="str">
        <f>VLOOKUP(A434,'Main Sheet'!A:BB,12,0)</f>
        <v>Newell HS</v>
      </c>
      <c r="F434" s="109" t="str">
        <f>VLOOKUP(A434,'Main Sheet'!A:BB,17,0)</f>
        <v>Siphosihle</v>
      </c>
      <c r="G434" s="110" t="str">
        <f>VLOOKUP(A434,'Main Sheet'!A:BB,14,0)</f>
        <v>NMB</v>
      </c>
      <c r="H434" s="111" t="s">
        <v>9078</v>
      </c>
      <c r="I434" s="111"/>
      <c r="J434" s="112"/>
      <c r="K434" s="111">
        <v>2.34019522E8</v>
      </c>
      <c r="L434" s="111">
        <v>70452.0</v>
      </c>
      <c r="M434" s="109" t="s">
        <v>9079</v>
      </c>
      <c r="N434" s="110"/>
      <c r="O434" s="111" t="s">
        <v>117</v>
      </c>
      <c r="P434" s="111"/>
      <c r="Q434" s="112"/>
      <c r="R434" s="111">
        <v>2.26261772E8</v>
      </c>
      <c r="S434" s="111">
        <v>45612.0</v>
      </c>
      <c r="T434" s="111" t="s">
        <v>9687</v>
      </c>
      <c r="U434" s="110"/>
      <c r="V434" s="109" t="s">
        <v>9078</v>
      </c>
      <c r="W434" s="109"/>
      <c r="X434" s="110"/>
      <c r="Y434" s="109" t="s">
        <v>9689</v>
      </c>
      <c r="Z434" s="110"/>
      <c r="AA434" s="110"/>
      <c r="AB434" s="109" t="s">
        <v>9079</v>
      </c>
      <c r="AC434" s="109" t="s">
        <v>117</v>
      </c>
      <c r="AD434" s="109"/>
      <c r="AE434" s="110"/>
      <c r="AF434" s="109">
        <v>2.61595709E8</v>
      </c>
      <c r="AG434" s="109">
        <v>78945.0</v>
      </c>
      <c r="AH434" s="109" t="s">
        <v>9687</v>
      </c>
      <c r="AI434" s="110"/>
      <c r="AJ434" s="110"/>
      <c r="AK434" s="110"/>
      <c r="AL434" s="110"/>
      <c r="AM434" s="110"/>
      <c r="AN434" s="110"/>
      <c r="AO434" s="110"/>
      <c r="AP434" s="110"/>
      <c r="AQ434" s="110"/>
      <c r="AR434" s="110"/>
      <c r="AS434" s="110"/>
      <c r="AT434" s="110"/>
      <c r="AU434" s="110"/>
      <c r="AV434" s="110"/>
      <c r="AW434" s="110"/>
      <c r="AX434" s="110"/>
      <c r="AY434" s="110"/>
      <c r="AZ434" s="110"/>
      <c r="BA434" s="110"/>
      <c r="BB434" s="110"/>
      <c r="BC434" s="110"/>
      <c r="BD434" s="110"/>
      <c r="BE434" s="110"/>
      <c r="BF434" s="114"/>
      <c r="BG434" s="114"/>
      <c r="BH434" s="114"/>
      <c r="BI434" s="114"/>
      <c r="BJ434" s="114"/>
      <c r="BK434" s="114"/>
      <c r="BL434" s="114"/>
      <c r="BM434" s="114"/>
      <c r="BN434" s="114"/>
      <c r="BO434" s="114"/>
    </row>
    <row r="435" ht="15.75" hidden="1" customHeight="1">
      <c r="A435" s="106" t="s">
        <v>3788</v>
      </c>
      <c r="B435" s="162" t="s">
        <v>3790</v>
      </c>
      <c r="C435" s="108" t="str">
        <f>VLOOKUP(A435,'Main Sheet'!A:AV,48,False)</f>
        <v>Yes</v>
      </c>
      <c r="D435" s="109" t="str">
        <f>VLOOKUP(A435,'Main Sheet'!A:BB,7,0)</f>
        <v>Second</v>
      </c>
      <c r="E435" s="109" t="str">
        <f>VLOOKUP(A435,'Main Sheet'!A:BB,12,0)</f>
        <v>Newell HS</v>
      </c>
      <c r="F435" s="109" t="str">
        <f>VLOOKUP(A435,'Main Sheet'!A:BB,17,0)</f>
        <v>Siphosihle</v>
      </c>
      <c r="G435" s="110" t="str">
        <f>VLOOKUP(A435,'Main Sheet'!A:BB,14,0)</f>
        <v>NMB</v>
      </c>
      <c r="H435" s="111" t="s">
        <v>9078</v>
      </c>
      <c r="I435" s="111"/>
      <c r="J435" s="112"/>
      <c r="K435" s="111">
        <v>2.33309373E8</v>
      </c>
      <c r="L435" s="111">
        <v>19595.0</v>
      </c>
      <c r="M435" s="109" t="s">
        <v>9079</v>
      </c>
      <c r="N435" s="110"/>
      <c r="O435" s="111" t="s">
        <v>117</v>
      </c>
      <c r="P435" s="111"/>
      <c r="Q435" s="112"/>
      <c r="R435" s="111">
        <v>2.26261725E8</v>
      </c>
      <c r="S435" s="111">
        <v>45612.0</v>
      </c>
      <c r="T435" s="111" t="s">
        <v>9687</v>
      </c>
      <c r="U435" s="110"/>
      <c r="V435" s="109" t="s">
        <v>117</v>
      </c>
      <c r="W435" s="109"/>
      <c r="X435" s="110"/>
      <c r="Y435" s="109" t="s">
        <v>9690</v>
      </c>
      <c r="Z435" s="110"/>
      <c r="AA435" s="110"/>
      <c r="AB435" s="109" t="s">
        <v>1094</v>
      </c>
      <c r="AC435" s="109" t="s">
        <v>9078</v>
      </c>
      <c r="AD435" s="109"/>
      <c r="AE435" s="110"/>
      <c r="AF435" s="109">
        <v>2.60578339E8</v>
      </c>
      <c r="AG435" s="109">
        <v>20874.0</v>
      </c>
      <c r="AH435" s="109" t="s">
        <v>9079</v>
      </c>
      <c r="AI435" s="110"/>
      <c r="AJ435" s="110"/>
      <c r="AK435" s="110"/>
      <c r="AL435" s="110"/>
      <c r="AM435" s="110"/>
      <c r="AN435" s="110"/>
      <c r="AO435" s="110"/>
      <c r="AP435" s="110"/>
      <c r="AQ435" s="110"/>
      <c r="AR435" s="110"/>
      <c r="AS435" s="110"/>
      <c r="AT435" s="110"/>
      <c r="AU435" s="110"/>
      <c r="AV435" s="110"/>
      <c r="AW435" s="110"/>
      <c r="AX435" s="110"/>
      <c r="AY435" s="110"/>
      <c r="AZ435" s="110"/>
      <c r="BA435" s="110"/>
      <c r="BB435" s="110"/>
      <c r="BC435" s="110"/>
      <c r="BD435" s="110"/>
      <c r="BE435" s="110"/>
      <c r="BF435" s="114"/>
      <c r="BG435" s="114"/>
      <c r="BH435" s="114"/>
      <c r="BI435" s="114"/>
      <c r="BJ435" s="114"/>
      <c r="BK435" s="114"/>
      <c r="BL435" s="114"/>
      <c r="BM435" s="114"/>
      <c r="BN435" s="114"/>
      <c r="BO435" s="114"/>
    </row>
    <row r="436" ht="15.75" hidden="1" customHeight="1">
      <c r="A436" s="106" t="s">
        <v>3798</v>
      </c>
      <c r="B436" s="162" t="s">
        <v>3800</v>
      </c>
      <c r="C436" s="108" t="str">
        <f>VLOOKUP(A436,'Main Sheet'!A:AV,48,False)</f>
        <v>Yes</v>
      </c>
      <c r="D436" s="109" t="str">
        <f>VLOOKUP(A436,'Main Sheet'!A:BB,7,0)</f>
        <v>Second</v>
      </c>
      <c r="E436" s="109" t="str">
        <f>VLOOKUP(A436,'Main Sheet'!A:BB,12,0)</f>
        <v>Newell HS</v>
      </c>
      <c r="F436" s="109" t="str">
        <f>VLOOKUP(A436,'Main Sheet'!A:BB,17,0)</f>
        <v>Siphosihle</v>
      </c>
      <c r="G436" s="110" t="str">
        <f>VLOOKUP(A436,'Main Sheet'!A:BB,14,0)</f>
        <v>NMB</v>
      </c>
      <c r="H436" s="111" t="s">
        <v>9078</v>
      </c>
      <c r="I436" s="111"/>
      <c r="J436" s="111"/>
      <c r="K436" s="111">
        <v>2.34266341E8</v>
      </c>
      <c r="L436" s="111">
        <v>40151.0</v>
      </c>
      <c r="M436" s="109" t="s">
        <v>9079</v>
      </c>
      <c r="N436" s="110"/>
      <c r="O436" s="111" t="s">
        <v>117</v>
      </c>
      <c r="P436" s="111"/>
      <c r="Q436" s="112"/>
      <c r="R436" s="111">
        <v>2.26251642E8</v>
      </c>
      <c r="S436" s="111">
        <v>45612.0</v>
      </c>
      <c r="T436" s="111" t="s">
        <v>9691</v>
      </c>
      <c r="U436" s="110"/>
      <c r="V436" s="109" t="s">
        <v>117</v>
      </c>
      <c r="W436" s="109"/>
      <c r="X436" s="110"/>
      <c r="Y436" s="109" t="s">
        <v>9692</v>
      </c>
      <c r="Z436" s="110"/>
      <c r="AA436" s="110"/>
      <c r="AB436" s="109" t="s">
        <v>237</v>
      </c>
      <c r="AC436" s="109" t="s">
        <v>117</v>
      </c>
      <c r="AD436" s="109"/>
      <c r="AE436" s="110"/>
      <c r="AF436" s="109">
        <v>2.6159129E8</v>
      </c>
      <c r="AG436" s="109">
        <v>78945.0</v>
      </c>
      <c r="AH436" s="109" t="s">
        <v>9291</v>
      </c>
      <c r="AI436" s="110"/>
      <c r="AJ436" s="110"/>
      <c r="AK436" s="110"/>
      <c r="AL436" s="110"/>
      <c r="AM436" s="110"/>
      <c r="AN436" s="110"/>
      <c r="AO436" s="110"/>
      <c r="AP436" s="110"/>
      <c r="AQ436" s="110"/>
      <c r="AR436" s="110"/>
      <c r="AS436" s="110"/>
      <c r="AT436" s="110"/>
      <c r="AU436" s="110"/>
      <c r="AV436" s="110"/>
      <c r="AW436" s="110"/>
      <c r="AX436" s="110"/>
      <c r="AY436" s="110"/>
      <c r="AZ436" s="110"/>
      <c r="BA436" s="110"/>
      <c r="BB436" s="110"/>
      <c r="BC436" s="110"/>
      <c r="BD436" s="110"/>
      <c r="BE436" s="110"/>
      <c r="BF436" s="114"/>
      <c r="BG436" s="114"/>
      <c r="BH436" s="114"/>
      <c r="BI436" s="114"/>
      <c r="BJ436" s="114"/>
      <c r="BK436" s="114"/>
      <c r="BL436" s="114"/>
      <c r="BM436" s="114"/>
      <c r="BN436" s="114"/>
      <c r="BO436" s="114"/>
    </row>
    <row r="437" ht="15.75" hidden="1" customHeight="1">
      <c r="A437" s="106" t="s">
        <v>3806</v>
      </c>
      <c r="B437" s="162" t="s">
        <v>3807</v>
      </c>
      <c r="C437" s="108" t="str">
        <f>VLOOKUP(A437,'Main Sheet'!A:AV,48,False)</f>
        <v>Yes</v>
      </c>
      <c r="D437" s="109" t="str">
        <f>VLOOKUP(A437,'Main Sheet'!A:BB,7,0)</f>
        <v>Second</v>
      </c>
      <c r="E437" s="109" t="str">
        <f>VLOOKUP(A437,'Main Sheet'!A:BB,12,0)</f>
        <v>Newell HS</v>
      </c>
      <c r="F437" s="109" t="str">
        <f>VLOOKUP(A437,'Main Sheet'!A:BB,17,0)</f>
        <v>Siphosihle</v>
      </c>
      <c r="G437" s="110" t="str">
        <f>VLOOKUP(A437,'Main Sheet'!A:BB,14,0)</f>
        <v>NMB</v>
      </c>
      <c r="H437" s="111" t="s">
        <v>9078</v>
      </c>
      <c r="I437" s="111"/>
      <c r="J437" s="112"/>
      <c r="K437" s="111">
        <v>2.33705384E8</v>
      </c>
      <c r="L437" s="111" t="s">
        <v>9078</v>
      </c>
      <c r="M437" s="109" t="s">
        <v>9079</v>
      </c>
      <c r="N437" s="110"/>
      <c r="O437" s="111" t="s">
        <v>117</v>
      </c>
      <c r="P437" s="111"/>
      <c r="Q437" s="112"/>
      <c r="R437" s="111">
        <v>2.26261827E8</v>
      </c>
      <c r="S437" s="111">
        <v>45612.0</v>
      </c>
      <c r="T437" s="111" t="s">
        <v>9693</v>
      </c>
      <c r="U437" s="110"/>
      <c r="V437" s="109" t="s">
        <v>9078</v>
      </c>
      <c r="W437" s="109"/>
      <c r="X437" s="110"/>
      <c r="Y437" s="109" t="s">
        <v>9694</v>
      </c>
      <c r="Z437" s="110"/>
      <c r="AA437" s="110"/>
      <c r="AB437" s="109" t="s">
        <v>9079</v>
      </c>
      <c r="AC437" s="109" t="s">
        <v>9078</v>
      </c>
      <c r="AD437" s="109"/>
      <c r="AE437" s="110"/>
      <c r="AF437" s="109">
        <v>2.60770973E8</v>
      </c>
      <c r="AG437" s="109">
        <v>74343.0</v>
      </c>
      <c r="AH437" s="109" t="s">
        <v>9079</v>
      </c>
      <c r="AI437" s="110"/>
      <c r="AJ437" s="110"/>
      <c r="AK437" s="110"/>
      <c r="AL437" s="110"/>
      <c r="AM437" s="110"/>
      <c r="AN437" s="110"/>
      <c r="AO437" s="110"/>
      <c r="AP437" s="110"/>
      <c r="AQ437" s="110"/>
      <c r="AR437" s="110"/>
      <c r="AS437" s="110"/>
      <c r="AT437" s="110"/>
      <c r="AU437" s="110"/>
      <c r="AV437" s="110"/>
      <c r="AW437" s="110"/>
      <c r="AX437" s="110"/>
      <c r="AY437" s="110"/>
      <c r="AZ437" s="110"/>
      <c r="BA437" s="110"/>
      <c r="BB437" s="110"/>
      <c r="BC437" s="110"/>
      <c r="BD437" s="110"/>
      <c r="BE437" s="110"/>
      <c r="BF437" s="114"/>
      <c r="BG437" s="114"/>
      <c r="BH437" s="114"/>
      <c r="BI437" s="114"/>
      <c r="BJ437" s="114"/>
      <c r="BK437" s="114"/>
      <c r="BL437" s="114"/>
      <c r="BM437" s="114"/>
      <c r="BN437" s="114"/>
      <c r="BO437" s="114"/>
    </row>
    <row r="438" ht="15.75" hidden="1" customHeight="1">
      <c r="A438" s="106" t="s">
        <v>3812</v>
      </c>
      <c r="B438" s="162" t="s">
        <v>3815</v>
      </c>
      <c r="C438" s="108" t="str">
        <f>VLOOKUP(A438,'Main Sheet'!A:AV,48,False)</f>
        <v>Yes</v>
      </c>
      <c r="D438" s="109" t="str">
        <f>VLOOKUP(A438,'Main Sheet'!A:BB,7,0)</f>
        <v>Second</v>
      </c>
      <c r="E438" s="109" t="str">
        <f>VLOOKUP(A438,'Main Sheet'!A:BB,12,0)</f>
        <v>Newell HS</v>
      </c>
      <c r="F438" s="109" t="str">
        <f>VLOOKUP(A438,'Main Sheet'!A:BB,17,0)</f>
        <v>Siphosihle</v>
      </c>
      <c r="G438" s="110" t="str">
        <f>VLOOKUP(A438,'Main Sheet'!A:BB,14,0)</f>
        <v>NMB</v>
      </c>
      <c r="H438" s="111" t="s">
        <v>9078</v>
      </c>
      <c r="I438" s="111"/>
      <c r="J438" s="112"/>
      <c r="K438" s="111">
        <v>2.33647562E8</v>
      </c>
      <c r="L438" s="111" t="s">
        <v>9078</v>
      </c>
      <c r="M438" s="109" t="s">
        <v>9079</v>
      </c>
      <c r="N438" s="110"/>
      <c r="O438" s="111" t="s">
        <v>9078</v>
      </c>
      <c r="P438" s="111"/>
      <c r="Q438" s="112"/>
      <c r="R438" s="111">
        <v>2.26134857E8</v>
      </c>
      <c r="S438" s="111" t="s">
        <v>9078</v>
      </c>
      <c r="T438" s="111" t="s">
        <v>9079</v>
      </c>
      <c r="U438" s="110"/>
      <c r="V438" s="109" t="s">
        <v>9078</v>
      </c>
      <c r="W438" s="109"/>
      <c r="X438" s="110"/>
      <c r="Y438" s="109" t="s">
        <v>9695</v>
      </c>
      <c r="Z438" s="110"/>
      <c r="AA438" s="110"/>
      <c r="AB438" s="109" t="s">
        <v>9079</v>
      </c>
      <c r="AC438" s="109" t="s">
        <v>9078</v>
      </c>
      <c r="AD438" s="109"/>
      <c r="AE438" s="110"/>
      <c r="AF438" s="109">
        <v>2.60585599E8</v>
      </c>
      <c r="AG438" s="109">
        <v>36082.0</v>
      </c>
      <c r="AH438" s="109" t="s">
        <v>9079</v>
      </c>
      <c r="AI438" s="110"/>
      <c r="AJ438" s="110"/>
      <c r="AK438" s="110"/>
      <c r="AL438" s="110"/>
      <c r="AM438" s="110"/>
      <c r="AN438" s="110"/>
      <c r="AO438" s="110"/>
      <c r="AP438" s="110"/>
      <c r="AQ438" s="110"/>
      <c r="AR438" s="110"/>
      <c r="AS438" s="110"/>
      <c r="AT438" s="110"/>
      <c r="AU438" s="110"/>
      <c r="AV438" s="110"/>
      <c r="AW438" s="110"/>
      <c r="AX438" s="110"/>
      <c r="AY438" s="110"/>
      <c r="AZ438" s="110"/>
      <c r="BA438" s="110"/>
      <c r="BB438" s="110"/>
      <c r="BC438" s="110"/>
      <c r="BD438" s="110"/>
      <c r="BE438" s="110"/>
      <c r="BF438" s="114"/>
      <c r="BG438" s="114"/>
      <c r="BH438" s="114"/>
      <c r="BI438" s="114"/>
      <c r="BJ438" s="114"/>
      <c r="BK438" s="114"/>
      <c r="BL438" s="114"/>
      <c r="BM438" s="114"/>
      <c r="BN438" s="114"/>
      <c r="BO438" s="114"/>
    </row>
    <row r="439" ht="15.75" hidden="1" customHeight="1">
      <c r="A439" s="106" t="s">
        <v>3823</v>
      </c>
      <c r="B439" s="162" t="s">
        <v>3825</v>
      </c>
      <c r="C439" s="108" t="str">
        <f>VLOOKUP(A439,'Main Sheet'!A:AV,48,False)</f>
        <v>Yes</v>
      </c>
      <c r="D439" s="109" t="str">
        <f>VLOOKUP(A439,'Main Sheet'!A:BB,7,0)</f>
        <v>Second</v>
      </c>
      <c r="E439" s="109" t="str">
        <f>VLOOKUP(A439,'Main Sheet'!A:BB,12,0)</f>
        <v>Newell HS</v>
      </c>
      <c r="F439" s="109" t="str">
        <f>VLOOKUP(A439,'Main Sheet'!A:BB,17,0)</f>
        <v>Siphosihle</v>
      </c>
      <c r="G439" s="110" t="str">
        <f>VLOOKUP(A439,'Main Sheet'!A:BB,14,0)</f>
        <v>NMB</v>
      </c>
      <c r="H439" s="111" t="s">
        <v>9078</v>
      </c>
      <c r="I439" s="111"/>
      <c r="J439" s="111"/>
      <c r="K439" s="111">
        <v>2.33705902E8</v>
      </c>
      <c r="L439" s="111" t="s">
        <v>9078</v>
      </c>
      <c r="M439" s="109" t="s">
        <v>9079</v>
      </c>
      <c r="N439" s="110"/>
      <c r="O439" s="111" t="s">
        <v>9078</v>
      </c>
      <c r="P439" s="111"/>
      <c r="Q439" s="112"/>
      <c r="R439" s="111">
        <v>2.26116501E8</v>
      </c>
      <c r="S439" s="111" t="s">
        <v>9078</v>
      </c>
      <c r="T439" s="111" t="s">
        <v>9079</v>
      </c>
      <c r="U439" s="110"/>
      <c r="V439" s="109" t="s">
        <v>9078</v>
      </c>
      <c r="W439" s="109"/>
      <c r="X439" s="110"/>
      <c r="Y439" s="109" t="s">
        <v>9696</v>
      </c>
      <c r="Z439" s="110"/>
      <c r="AA439" s="110"/>
      <c r="AB439" s="109" t="s">
        <v>9079</v>
      </c>
      <c r="AC439" s="109" t="s">
        <v>117</v>
      </c>
      <c r="AD439" s="109"/>
      <c r="AE439" s="110"/>
      <c r="AF439" s="109">
        <v>2.61595369E8</v>
      </c>
      <c r="AG439" s="109">
        <v>78945.0</v>
      </c>
      <c r="AH439" s="109" t="s">
        <v>9697</v>
      </c>
      <c r="AI439" s="110"/>
      <c r="AJ439" s="110"/>
      <c r="AK439" s="110"/>
      <c r="AL439" s="110"/>
      <c r="AM439" s="110"/>
      <c r="AN439" s="110"/>
      <c r="AO439" s="110"/>
      <c r="AP439" s="110"/>
      <c r="AQ439" s="110"/>
      <c r="AR439" s="110"/>
      <c r="AS439" s="110"/>
      <c r="AT439" s="110"/>
      <c r="AU439" s="110"/>
      <c r="AV439" s="110"/>
      <c r="AW439" s="110"/>
      <c r="AX439" s="110"/>
      <c r="AY439" s="110"/>
      <c r="AZ439" s="110"/>
      <c r="BA439" s="110"/>
      <c r="BB439" s="110"/>
      <c r="BC439" s="110"/>
      <c r="BD439" s="110"/>
      <c r="BE439" s="110"/>
      <c r="BF439" s="114"/>
      <c r="BG439" s="114"/>
      <c r="BH439" s="114"/>
      <c r="BI439" s="114"/>
      <c r="BJ439" s="114"/>
      <c r="BK439" s="114"/>
      <c r="BL439" s="114"/>
      <c r="BM439" s="114"/>
      <c r="BN439" s="114"/>
      <c r="BO439" s="114"/>
    </row>
    <row r="440" ht="15.75" hidden="1" customHeight="1">
      <c r="A440" s="106" t="s">
        <v>3833</v>
      </c>
      <c r="B440" s="162" t="s">
        <v>3835</v>
      </c>
      <c r="C440" s="108" t="str">
        <f>VLOOKUP(A440,'Main Sheet'!A:AV,48,False)</f>
        <v>Yes</v>
      </c>
      <c r="D440" s="109" t="str">
        <f>VLOOKUP(A440,'Main Sheet'!A:BB,7,0)</f>
        <v>Second</v>
      </c>
      <c r="E440" s="109" t="str">
        <f>VLOOKUP(A440,'Main Sheet'!A:BB,12,0)</f>
        <v>Ncedo SS</v>
      </c>
      <c r="F440" s="109" t="str">
        <f>VLOOKUP(A440,'Main Sheet'!A:BB,17,0)</f>
        <v>Siphosihle</v>
      </c>
      <c r="G440" s="110" t="str">
        <f>VLOOKUP(A440,'Main Sheet'!A:BB,14,0)</f>
        <v>NMB</v>
      </c>
      <c r="H440" s="111" t="s">
        <v>9078</v>
      </c>
      <c r="I440" s="111"/>
      <c r="J440" s="112"/>
      <c r="K440" s="111">
        <v>2.33778187E8</v>
      </c>
      <c r="L440" s="111" t="s">
        <v>9078</v>
      </c>
      <c r="M440" s="109" t="s">
        <v>9079</v>
      </c>
      <c r="N440" s="110"/>
      <c r="O440" s="111" t="s">
        <v>117</v>
      </c>
      <c r="P440" s="111"/>
      <c r="Q440" s="112"/>
      <c r="R440" s="111">
        <v>2.26277144E8</v>
      </c>
      <c r="S440" s="111">
        <v>45612.0</v>
      </c>
      <c r="T440" s="111" t="s">
        <v>139</v>
      </c>
      <c r="U440" s="110"/>
      <c r="V440" s="109" t="s">
        <v>117</v>
      </c>
      <c r="W440" s="109"/>
      <c r="X440" s="110"/>
      <c r="Y440" s="109" t="s">
        <v>9698</v>
      </c>
      <c r="Z440" s="110"/>
      <c r="AA440" s="110"/>
      <c r="AB440" s="109" t="s">
        <v>1094</v>
      </c>
      <c r="AC440" s="109" t="s">
        <v>9078</v>
      </c>
      <c r="AD440" s="109"/>
      <c r="AE440" s="110"/>
      <c r="AF440" s="109" t="s">
        <v>9078</v>
      </c>
      <c r="AG440" s="109" t="s">
        <v>9078</v>
      </c>
      <c r="AH440" s="109" t="s">
        <v>9079</v>
      </c>
      <c r="AI440" s="110"/>
      <c r="AJ440" s="110"/>
      <c r="AK440" s="110"/>
      <c r="AL440" s="110"/>
      <c r="AM440" s="110"/>
      <c r="AN440" s="110"/>
      <c r="AO440" s="110"/>
      <c r="AP440" s="110"/>
      <c r="AQ440" s="110"/>
      <c r="AR440" s="110"/>
      <c r="AS440" s="110"/>
      <c r="AT440" s="110"/>
      <c r="AU440" s="110"/>
      <c r="AV440" s="110"/>
      <c r="AW440" s="110"/>
      <c r="AX440" s="110"/>
      <c r="AY440" s="110"/>
      <c r="AZ440" s="110"/>
      <c r="BA440" s="110"/>
      <c r="BB440" s="110"/>
      <c r="BC440" s="110"/>
      <c r="BD440" s="110"/>
      <c r="BE440" s="110"/>
      <c r="BF440" s="114"/>
      <c r="BG440" s="114"/>
      <c r="BH440" s="114"/>
      <c r="BI440" s="114"/>
      <c r="BJ440" s="114"/>
      <c r="BK440" s="114"/>
      <c r="BL440" s="114"/>
      <c r="BM440" s="114"/>
      <c r="BN440" s="114"/>
      <c r="BO440" s="114"/>
    </row>
    <row r="441" ht="15.75" hidden="1" customHeight="1">
      <c r="A441" s="106" t="s">
        <v>3842</v>
      </c>
      <c r="B441" s="162" t="s">
        <v>3844</v>
      </c>
      <c r="C441" s="108" t="str">
        <f>VLOOKUP(A441,'Main Sheet'!A:AV,48,False)</f>
        <v>Yes</v>
      </c>
      <c r="D441" s="109" t="str">
        <f>VLOOKUP(A441,'Main Sheet'!A:BB,7,0)</f>
        <v>Second</v>
      </c>
      <c r="E441" s="109" t="str">
        <f>VLOOKUP(A441,'Main Sheet'!A:BB,12,0)</f>
        <v>Ncedo SS</v>
      </c>
      <c r="F441" s="109" t="str">
        <f>VLOOKUP(A441,'Main Sheet'!A:BB,17,0)</f>
        <v>Siphosihle</v>
      </c>
      <c r="G441" s="110" t="str">
        <f>VLOOKUP(A441,'Main Sheet'!A:BB,14,0)</f>
        <v>NMB</v>
      </c>
      <c r="H441" s="111" t="s">
        <v>117</v>
      </c>
      <c r="I441" s="111"/>
      <c r="J441" s="111"/>
      <c r="K441" s="163">
        <v>2.34281057E8</v>
      </c>
      <c r="L441" s="163">
        <v>27135.0</v>
      </c>
      <c r="M441" s="109" t="s">
        <v>369</v>
      </c>
      <c r="N441" s="110"/>
      <c r="O441" s="111" t="s">
        <v>117</v>
      </c>
      <c r="P441" s="111"/>
      <c r="Q441" s="112"/>
      <c r="R441" s="111">
        <v>2.26264831E8</v>
      </c>
      <c r="S441" s="111">
        <v>45612.0</v>
      </c>
      <c r="T441" s="111" t="s">
        <v>9492</v>
      </c>
      <c r="U441" s="110"/>
      <c r="V441" s="109" t="s">
        <v>117</v>
      </c>
      <c r="W441" s="109"/>
      <c r="X441" s="110"/>
      <c r="Y441" s="109" t="s">
        <v>9699</v>
      </c>
      <c r="Z441" s="110"/>
      <c r="AA441" s="110"/>
      <c r="AB441" s="109" t="s">
        <v>9682</v>
      </c>
      <c r="AC441" s="109" t="s">
        <v>117</v>
      </c>
      <c r="AD441" s="109"/>
      <c r="AE441" s="110"/>
      <c r="AF441" s="109">
        <v>2.61629387E8</v>
      </c>
      <c r="AG441" s="109">
        <v>78945.0</v>
      </c>
      <c r="AH441" s="109" t="s">
        <v>9687</v>
      </c>
      <c r="AI441" s="110"/>
      <c r="AJ441" s="110"/>
      <c r="AK441" s="110"/>
      <c r="AL441" s="110"/>
      <c r="AM441" s="110"/>
      <c r="AN441" s="110"/>
      <c r="AO441" s="110"/>
      <c r="AP441" s="110"/>
      <c r="AQ441" s="110"/>
      <c r="AR441" s="110"/>
      <c r="AS441" s="110"/>
      <c r="AT441" s="110"/>
      <c r="AU441" s="110"/>
      <c r="AV441" s="110"/>
      <c r="AW441" s="110"/>
      <c r="AX441" s="110"/>
      <c r="AY441" s="110"/>
      <c r="AZ441" s="110"/>
      <c r="BA441" s="110"/>
      <c r="BB441" s="110"/>
      <c r="BC441" s="110"/>
      <c r="BD441" s="110"/>
      <c r="BE441" s="110"/>
      <c r="BF441" s="114"/>
      <c r="BG441" s="114"/>
      <c r="BH441" s="114"/>
      <c r="BI441" s="114"/>
      <c r="BJ441" s="114"/>
      <c r="BK441" s="114"/>
      <c r="BL441" s="114"/>
      <c r="BM441" s="114"/>
      <c r="BN441" s="114"/>
      <c r="BO441" s="114"/>
    </row>
    <row r="442" ht="15.75" hidden="1" customHeight="1">
      <c r="A442" s="106" t="s">
        <v>3850</v>
      </c>
      <c r="B442" s="162" t="s">
        <v>3853</v>
      </c>
      <c r="C442" s="108" t="str">
        <f>VLOOKUP(A442,'Main Sheet'!A:AV,48,False)</f>
        <v>Yes</v>
      </c>
      <c r="D442" s="109" t="str">
        <f>VLOOKUP(A442,'Main Sheet'!A:BB,7,0)</f>
        <v>Second</v>
      </c>
      <c r="E442" s="109" t="str">
        <f>VLOOKUP(A442,'Main Sheet'!A:BB,12,0)</f>
        <v>Ncedo SS</v>
      </c>
      <c r="F442" s="109" t="str">
        <f>VLOOKUP(A442,'Main Sheet'!A:BB,17,0)</f>
        <v>Siphosihle</v>
      </c>
      <c r="G442" s="110" t="str">
        <f>VLOOKUP(A442,'Main Sheet'!A:BB,14,0)</f>
        <v>NMB</v>
      </c>
      <c r="H442" s="111" t="s">
        <v>9078</v>
      </c>
      <c r="I442" s="111"/>
      <c r="J442" s="112"/>
      <c r="K442" s="111">
        <v>2.31144776E8</v>
      </c>
      <c r="L442" s="111" t="s">
        <v>9078</v>
      </c>
      <c r="M442" s="109" t="s">
        <v>9079</v>
      </c>
      <c r="N442" s="110"/>
      <c r="O442" s="111" t="s">
        <v>9078</v>
      </c>
      <c r="P442" s="111"/>
      <c r="Q442" s="112"/>
      <c r="R442" s="111">
        <v>2.26114837E8</v>
      </c>
      <c r="S442" s="111">
        <v>56732.0</v>
      </c>
      <c r="T442" s="111" t="s">
        <v>9079</v>
      </c>
      <c r="U442" s="110"/>
      <c r="V442" s="109" t="s">
        <v>117</v>
      </c>
      <c r="W442" s="109"/>
      <c r="X442" s="110"/>
      <c r="Y442" s="109" t="s">
        <v>9700</v>
      </c>
      <c r="Z442" s="110"/>
      <c r="AA442" s="110"/>
      <c r="AB442" s="109" t="s">
        <v>237</v>
      </c>
      <c r="AC442" s="109" t="s">
        <v>117</v>
      </c>
      <c r="AD442" s="109"/>
      <c r="AE442" s="110"/>
      <c r="AF442" s="109">
        <v>2.61628844E8</v>
      </c>
      <c r="AG442" s="109">
        <v>78945.0</v>
      </c>
      <c r="AH442" s="109" t="s">
        <v>9701</v>
      </c>
      <c r="AI442" s="110"/>
      <c r="AJ442" s="110"/>
      <c r="AK442" s="110"/>
      <c r="AL442" s="110"/>
      <c r="AM442" s="110"/>
      <c r="AN442" s="110"/>
      <c r="AO442" s="110"/>
      <c r="AP442" s="110"/>
      <c r="AQ442" s="110"/>
      <c r="AR442" s="110"/>
      <c r="AS442" s="110"/>
      <c r="AT442" s="110"/>
      <c r="AU442" s="110"/>
      <c r="AV442" s="110"/>
      <c r="AW442" s="110"/>
      <c r="AX442" s="110"/>
      <c r="AY442" s="110"/>
      <c r="AZ442" s="110"/>
      <c r="BA442" s="110"/>
      <c r="BB442" s="110"/>
      <c r="BC442" s="110"/>
      <c r="BD442" s="110"/>
      <c r="BE442" s="110"/>
      <c r="BF442" s="114"/>
      <c r="BG442" s="114"/>
      <c r="BH442" s="114"/>
      <c r="BI442" s="114"/>
      <c r="BJ442" s="114"/>
      <c r="BK442" s="114"/>
      <c r="BL442" s="114"/>
      <c r="BM442" s="114"/>
      <c r="BN442" s="114"/>
      <c r="BO442" s="114"/>
    </row>
    <row r="443" ht="15.75" hidden="1" customHeight="1">
      <c r="A443" s="106" t="s">
        <v>3861</v>
      </c>
      <c r="B443" s="162" t="s">
        <v>3864</v>
      </c>
      <c r="C443" s="108" t="str">
        <f>VLOOKUP(A443,'Main Sheet'!A:AV,48,False)</f>
        <v>Yes</v>
      </c>
      <c r="D443" s="109" t="str">
        <f>VLOOKUP(A443,'Main Sheet'!A:BB,7,0)</f>
        <v>Second</v>
      </c>
      <c r="E443" s="109" t="str">
        <f>VLOOKUP(A443,'Main Sheet'!A:BB,12,0)</f>
        <v>Ncedo SS</v>
      </c>
      <c r="F443" s="109" t="str">
        <f>VLOOKUP(A443,'Main Sheet'!A:BB,17,0)</f>
        <v>Siphosihle</v>
      </c>
      <c r="G443" s="110" t="str">
        <f>VLOOKUP(A443,'Main Sheet'!A:BB,14,0)</f>
        <v>NMB</v>
      </c>
      <c r="H443" s="111" t="s">
        <v>117</v>
      </c>
      <c r="I443" s="111"/>
      <c r="J443" s="111"/>
      <c r="K443" s="163">
        <v>2.34281111E8</v>
      </c>
      <c r="L443" s="163">
        <v>86765.0</v>
      </c>
      <c r="M443" s="109" t="s">
        <v>1010</v>
      </c>
      <c r="N443" s="110"/>
      <c r="O443" s="111" t="s">
        <v>117</v>
      </c>
      <c r="P443" s="111"/>
      <c r="Q443" s="112"/>
      <c r="R443" s="111">
        <v>2.2627725E8</v>
      </c>
      <c r="S443" s="111">
        <v>45612.0</v>
      </c>
      <c r="T443" s="111" t="s">
        <v>9702</v>
      </c>
      <c r="U443" s="110"/>
      <c r="V443" s="109" t="s">
        <v>117</v>
      </c>
      <c r="W443" s="109"/>
      <c r="X443" s="110"/>
      <c r="Y443" s="109" t="s">
        <v>9703</v>
      </c>
      <c r="Z443" s="110"/>
      <c r="AA443" s="110"/>
      <c r="AB443" s="109" t="s">
        <v>263</v>
      </c>
      <c r="AC443" s="109" t="s">
        <v>117</v>
      </c>
      <c r="AD443" s="109"/>
      <c r="AE443" s="110"/>
      <c r="AF443" s="109">
        <v>2.61625268E8</v>
      </c>
      <c r="AG443" s="109">
        <v>78945.0</v>
      </c>
      <c r="AH443" s="109" t="s">
        <v>3077</v>
      </c>
      <c r="AI443" s="110"/>
      <c r="AJ443" s="110"/>
      <c r="AK443" s="110"/>
      <c r="AL443" s="110"/>
      <c r="AM443" s="110"/>
      <c r="AN443" s="110"/>
      <c r="AO443" s="110"/>
      <c r="AP443" s="110"/>
      <c r="AQ443" s="110"/>
      <c r="AR443" s="110"/>
      <c r="AS443" s="110"/>
      <c r="AT443" s="110"/>
      <c r="AU443" s="110"/>
      <c r="AV443" s="110"/>
      <c r="AW443" s="110"/>
      <c r="AX443" s="110"/>
      <c r="AY443" s="110"/>
      <c r="AZ443" s="110"/>
      <c r="BA443" s="110"/>
      <c r="BB443" s="110"/>
      <c r="BC443" s="110"/>
      <c r="BD443" s="110"/>
      <c r="BE443" s="110"/>
      <c r="BF443" s="114"/>
      <c r="BG443" s="114"/>
      <c r="BH443" s="114"/>
      <c r="BI443" s="114"/>
      <c r="BJ443" s="114"/>
      <c r="BK443" s="114"/>
      <c r="BL443" s="114"/>
      <c r="BM443" s="114"/>
      <c r="BN443" s="114"/>
      <c r="BO443" s="114"/>
    </row>
    <row r="444" ht="15.75" hidden="1" customHeight="1">
      <c r="A444" s="106" t="s">
        <v>3871</v>
      </c>
      <c r="B444" s="162" t="s">
        <v>3873</v>
      </c>
      <c r="C444" s="108" t="str">
        <f>VLOOKUP(A444,'Main Sheet'!A:AV,48,False)</f>
        <v>Yes</v>
      </c>
      <c r="D444" s="109" t="str">
        <f>VLOOKUP(A444,'Main Sheet'!A:BB,7,0)</f>
        <v>Second</v>
      </c>
      <c r="E444" s="109" t="str">
        <f>VLOOKUP(A444,'Main Sheet'!A:BB,12,0)</f>
        <v>Ncedo SS</v>
      </c>
      <c r="F444" s="109" t="str">
        <f>VLOOKUP(A444,'Main Sheet'!A:BB,17,0)</f>
        <v>Siphosihle</v>
      </c>
      <c r="G444" s="110" t="str">
        <f>VLOOKUP(A444,'Main Sheet'!A:BB,14,0)</f>
        <v>NMB</v>
      </c>
      <c r="H444" s="111" t="s">
        <v>117</v>
      </c>
      <c r="I444" s="111"/>
      <c r="J444" s="111"/>
      <c r="K444" s="163">
        <v>2.34281146E8</v>
      </c>
      <c r="L444" s="163">
        <v>19893.0</v>
      </c>
      <c r="M444" s="109" t="s">
        <v>1520</v>
      </c>
      <c r="N444" s="110"/>
      <c r="O444" s="111" t="s">
        <v>117</v>
      </c>
      <c r="P444" s="111"/>
      <c r="Q444" s="112"/>
      <c r="R444" s="111">
        <v>2.26277197E8</v>
      </c>
      <c r="S444" s="111">
        <v>45612.0</v>
      </c>
      <c r="T444" s="111" t="s">
        <v>9704</v>
      </c>
      <c r="U444" s="110"/>
      <c r="V444" s="109" t="s">
        <v>117</v>
      </c>
      <c r="W444" s="109"/>
      <c r="X444" s="110"/>
      <c r="Y444" s="109" t="s">
        <v>9705</v>
      </c>
      <c r="Z444" s="110"/>
      <c r="AA444" s="110"/>
      <c r="AB444" s="109" t="s">
        <v>9682</v>
      </c>
      <c r="AC444" s="109" t="s">
        <v>117</v>
      </c>
      <c r="AD444" s="109"/>
      <c r="AE444" s="110"/>
      <c r="AF444" s="109">
        <v>2.61620797E8</v>
      </c>
      <c r="AG444" s="109">
        <v>78945.0</v>
      </c>
      <c r="AH444" s="109" t="s">
        <v>6630</v>
      </c>
      <c r="AI444" s="110"/>
      <c r="AJ444" s="110"/>
      <c r="AK444" s="110"/>
      <c r="AL444" s="110"/>
      <c r="AM444" s="110"/>
      <c r="AN444" s="110"/>
      <c r="AO444" s="110"/>
      <c r="AP444" s="110"/>
      <c r="AQ444" s="110"/>
      <c r="AR444" s="110"/>
      <c r="AS444" s="110"/>
      <c r="AT444" s="110"/>
      <c r="AU444" s="110"/>
      <c r="AV444" s="110"/>
      <c r="AW444" s="110"/>
      <c r="AX444" s="110"/>
      <c r="AY444" s="110"/>
      <c r="AZ444" s="110"/>
      <c r="BA444" s="110"/>
      <c r="BB444" s="110"/>
      <c r="BC444" s="110"/>
      <c r="BD444" s="110"/>
      <c r="BE444" s="110"/>
      <c r="BF444" s="114"/>
      <c r="BG444" s="114"/>
      <c r="BH444" s="114"/>
      <c r="BI444" s="114"/>
      <c r="BJ444" s="114"/>
      <c r="BK444" s="114"/>
      <c r="BL444" s="114"/>
      <c r="BM444" s="114"/>
      <c r="BN444" s="114"/>
      <c r="BO444" s="114"/>
    </row>
    <row r="445" ht="15.75" hidden="1" customHeight="1">
      <c r="A445" s="106" t="s">
        <v>3880</v>
      </c>
      <c r="B445" s="162" t="s">
        <v>3883</v>
      </c>
      <c r="C445" s="108" t="str">
        <f>VLOOKUP(A445,'Main Sheet'!A:AV,48,False)</f>
        <v>Yes</v>
      </c>
      <c r="D445" s="109" t="str">
        <f>VLOOKUP(A445,'Main Sheet'!A:BB,7,0)</f>
        <v>Second</v>
      </c>
      <c r="E445" s="109" t="str">
        <f>VLOOKUP(A445,'Main Sheet'!A:BB,12,0)</f>
        <v>Ncedo SS</v>
      </c>
      <c r="F445" s="109" t="str">
        <f>VLOOKUP(A445,'Main Sheet'!A:BB,17,0)</f>
        <v>Siphosihle</v>
      </c>
      <c r="G445" s="110" t="str">
        <f>VLOOKUP(A445,'Main Sheet'!A:BB,14,0)</f>
        <v>NMB</v>
      </c>
      <c r="H445" s="111" t="s">
        <v>117</v>
      </c>
      <c r="I445" s="111"/>
      <c r="J445" s="111"/>
      <c r="K445" s="111">
        <v>2.34226781E8</v>
      </c>
      <c r="L445" s="111">
        <v>74939.0</v>
      </c>
      <c r="M445" s="109" t="s">
        <v>9706</v>
      </c>
      <c r="N445" s="110"/>
      <c r="O445" s="111" t="s">
        <v>9078</v>
      </c>
      <c r="P445" s="111"/>
      <c r="Q445" s="112"/>
      <c r="R445" s="111">
        <v>2.26176046E8</v>
      </c>
      <c r="S445" s="111">
        <v>91954.0</v>
      </c>
      <c r="T445" s="111" t="s">
        <v>9079</v>
      </c>
      <c r="U445" s="110"/>
      <c r="V445" s="109" t="s">
        <v>9078</v>
      </c>
      <c r="W445" s="109"/>
      <c r="X445" s="110"/>
      <c r="Y445" s="109" t="s">
        <v>9707</v>
      </c>
      <c r="Z445" s="110"/>
      <c r="AA445" s="110"/>
      <c r="AB445" s="109" t="s">
        <v>9079</v>
      </c>
      <c r="AC445" s="109" t="s">
        <v>9078</v>
      </c>
      <c r="AD445" s="109"/>
      <c r="AE445" s="110"/>
      <c r="AF445" s="109" t="s">
        <v>9078</v>
      </c>
      <c r="AG445" s="109" t="s">
        <v>9078</v>
      </c>
      <c r="AH445" s="109" t="s">
        <v>9079</v>
      </c>
      <c r="AI445" s="110"/>
      <c r="AJ445" s="110"/>
      <c r="AK445" s="110"/>
      <c r="AL445" s="110"/>
      <c r="AM445" s="110"/>
      <c r="AN445" s="110"/>
      <c r="AO445" s="110"/>
      <c r="AP445" s="110"/>
      <c r="AQ445" s="110"/>
      <c r="AR445" s="110"/>
      <c r="AS445" s="110"/>
      <c r="AT445" s="110"/>
      <c r="AU445" s="110"/>
      <c r="AV445" s="110"/>
      <c r="AW445" s="110"/>
      <c r="AX445" s="110"/>
      <c r="AY445" s="110"/>
      <c r="AZ445" s="110"/>
      <c r="BA445" s="110"/>
      <c r="BB445" s="110"/>
      <c r="BC445" s="110"/>
      <c r="BD445" s="110"/>
      <c r="BE445" s="110"/>
      <c r="BF445" s="114"/>
      <c r="BG445" s="114"/>
      <c r="BH445" s="114"/>
      <c r="BI445" s="114"/>
      <c r="BJ445" s="114"/>
      <c r="BK445" s="114"/>
      <c r="BL445" s="114"/>
      <c r="BM445" s="114"/>
      <c r="BN445" s="114"/>
      <c r="BO445" s="114"/>
    </row>
    <row r="446" ht="15.75" hidden="1" customHeight="1">
      <c r="A446" s="106" t="s">
        <v>3892</v>
      </c>
      <c r="B446" s="162" t="s">
        <v>3895</v>
      </c>
      <c r="C446" s="108" t="str">
        <f>VLOOKUP(A446,'Main Sheet'!A:AV,48,False)</f>
        <v>Yes</v>
      </c>
      <c r="D446" s="109" t="str">
        <f>VLOOKUP(A446,'Main Sheet'!A:BB,7,0)</f>
        <v>Second</v>
      </c>
      <c r="E446" s="109" t="str">
        <f>VLOOKUP(A446,'Main Sheet'!A:BB,12,0)</f>
        <v>Ncedo SS</v>
      </c>
      <c r="F446" s="109" t="str">
        <f>VLOOKUP(A446,'Main Sheet'!A:BB,17,0)</f>
        <v>Siphosihle</v>
      </c>
      <c r="G446" s="110" t="str">
        <f>VLOOKUP(A446,'Main Sheet'!A:BB,14,0)</f>
        <v>NMB</v>
      </c>
      <c r="H446" s="111" t="s">
        <v>117</v>
      </c>
      <c r="I446" s="111"/>
      <c r="J446" s="112"/>
      <c r="K446" s="111">
        <v>2.34104244E8</v>
      </c>
      <c r="L446" s="111">
        <v>79726.0</v>
      </c>
      <c r="M446" s="109" t="s">
        <v>9708</v>
      </c>
      <c r="N446" s="110"/>
      <c r="O446" s="111" t="s">
        <v>117</v>
      </c>
      <c r="P446" s="111"/>
      <c r="Q446" s="112"/>
      <c r="R446" s="111">
        <v>2.26264958E8</v>
      </c>
      <c r="S446" s="111">
        <v>45612.0</v>
      </c>
      <c r="T446" s="111" t="s">
        <v>9704</v>
      </c>
      <c r="U446" s="110"/>
      <c r="V446" s="109" t="s">
        <v>117</v>
      </c>
      <c r="W446" s="109"/>
      <c r="X446" s="110"/>
      <c r="Y446" s="109" t="s">
        <v>9709</v>
      </c>
      <c r="Z446" s="110"/>
      <c r="AA446" s="110"/>
      <c r="AB446" s="109" t="s">
        <v>9682</v>
      </c>
      <c r="AC446" s="109" t="s">
        <v>117</v>
      </c>
      <c r="AD446" s="109"/>
      <c r="AE446" s="110"/>
      <c r="AF446" s="109">
        <v>2.6162905E8</v>
      </c>
      <c r="AG446" s="109">
        <v>78945.0</v>
      </c>
      <c r="AH446" s="109" t="s">
        <v>9710</v>
      </c>
      <c r="AI446" s="110"/>
      <c r="AJ446" s="110"/>
      <c r="AK446" s="110"/>
      <c r="AL446" s="110"/>
      <c r="AM446" s="110"/>
      <c r="AN446" s="110"/>
      <c r="AO446" s="110"/>
      <c r="AP446" s="110"/>
      <c r="AQ446" s="110"/>
      <c r="AR446" s="110"/>
      <c r="AS446" s="110"/>
      <c r="AT446" s="110"/>
      <c r="AU446" s="110"/>
      <c r="AV446" s="110"/>
      <c r="AW446" s="110"/>
      <c r="AX446" s="110"/>
      <c r="AY446" s="110"/>
      <c r="AZ446" s="110"/>
      <c r="BA446" s="110"/>
      <c r="BB446" s="110"/>
      <c r="BC446" s="110"/>
      <c r="BD446" s="110"/>
      <c r="BE446" s="110"/>
      <c r="BF446" s="114"/>
      <c r="BG446" s="114"/>
      <c r="BH446" s="114"/>
      <c r="BI446" s="114"/>
      <c r="BJ446" s="114"/>
      <c r="BK446" s="114"/>
      <c r="BL446" s="114"/>
      <c r="BM446" s="114"/>
      <c r="BN446" s="114"/>
      <c r="BO446" s="114"/>
    </row>
    <row r="447" ht="15.75" hidden="1" customHeight="1">
      <c r="A447" s="106" t="s">
        <v>3901</v>
      </c>
      <c r="B447" s="162" t="s">
        <v>3904</v>
      </c>
      <c r="C447" s="108" t="str">
        <f>VLOOKUP(A447,'Main Sheet'!A:AV,48,False)</f>
        <v>Yes</v>
      </c>
      <c r="D447" s="109" t="str">
        <f>VLOOKUP(A447,'Main Sheet'!A:BB,7,0)</f>
        <v>Second</v>
      </c>
      <c r="E447" s="109" t="str">
        <f>VLOOKUP(A447,'Main Sheet'!A:BB,12,0)</f>
        <v>Ncedo SS</v>
      </c>
      <c r="F447" s="109" t="str">
        <f>VLOOKUP(A447,'Main Sheet'!A:BB,17,0)</f>
        <v>Siphosihle</v>
      </c>
      <c r="G447" s="110" t="str">
        <f>VLOOKUP(A447,'Main Sheet'!A:BB,14,0)</f>
        <v>NMB</v>
      </c>
      <c r="H447" s="111" t="s">
        <v>117</v>
      </c>
      <c r="I447" s="111"/>
      <c r="J447" s="112"/>
      <c r="K447" s="163">
        <v>2.3428974E8</v>
      </c>
      <c r="L447" s="163">
        <v>36141.0</v>
      </c>
      <c r="M447" s="109" t="s">
        <v>237</v>
      </c>
      <c r="N447" s="110"/>
      <c r="O447" s="111" t="s">
        <v>117</v>
      </c>
      <c r="P447" s="111"/>
      <c r="Q447" s="112"/>
      <c r="R447" s="111">
        <v>2.26277284E8</v>
      </c>
      <c r="S447" s="111">
        <v>45612.0</v>
      </c>
      <c r="T447" s="111" t="s">
        <v>9704</v>
      </c>
      <c r="U447" s="110"/>
      <c r="V447" s="109" t="s">
        <v>117</v>
      </c>
      <c r="W447" s="109"/>
      <c r="X447" s="110"/>
      <c r="Y447" s="109" t="s">
        <v>9711</v>
      </c>
      <c r="Z447" s="110"/>
      <c r="AA447" s="110"/>
      <c r="AB447" s="109" t="s">
        <v>237</v>
      </c>
      <c r="AC447" s="109" t="s">
        <v>117</v>
      </c>
      <c r="AD447" s="109"/>
      <c r="AE447" s="110"/>
      <c r="AF447" s="109">
        <v>2.61620495E8</v>
      </c>
      <c r="AG447" s="109">
        <v>78945.0</v>
      </c>
      <c r="AH447" s="109" t="s">
        <v>9712</v>
      </c>
      <c r="AI447" s="110"/>
      <c r="AJ447" s="110"/>
      <c r="AK447" s="110"/>
      <c r="AL447" s="110"/>
      <c r="AM447" s="110"/>
      <c r="AN447" s="110"/>
      <c r="AO447" s="110"/>
      <c r="AP447" s="110"/>
      <c r="AQ447" s="110"/>
      <c r="AR447" s="110"/>
      <c r="AS447" s="110"/>
      <c r="AT447" s="110"/>
      <c r="AU447" s="110"/>
      <c r="AV447" s="110"/>
      <c r="AW447" s="110"/>
      <c r="AX447" s="110"/>
      <c r="AY447" s="110"/>
      <c r="AZ447" s="110"/>
      <c r="BA447" s="110"/>
      <c r="BB447" s="110"/>
      <c r="BC447" s="110"/>
      <c r="BD447" s="110"/>
      <c r="BE447" s="110"/>
      <c r="BF447" s="114"/>
      <c r="BG447" s="114"/>
      <c r="BH447" s="114"/>
      <c r="BI447" s="114"/>
      <c r="BJ447" s="114"/>
      <c r="BK447" s="114"/>
      <c r="BL447" s="114"/>
      <c r="BM447" s="114"/>
      <c r="BN447" s="114"/>
      <c r="BO447" s="114"/>
    </row>
    <row r="448" ht="15.75" hidden="1" customHeight="1">
      <c r="A448" s="106" t="s">
        <v>3910</v>
      </c>
      <c r="B448" s="162" t="s">
        <v>3913</v>
      </c>
      <c r="C448" s="108" t="str">
        <f>VLOOKUP(A448,'Main Sheet'!A:AV,48,False)</f>
        <v>Yes</v>
      </c>
      <c r="D448" s="109" t="str">
        <f>VLOOKUP(A448,'Main Sheet'!A:BB,7,0)</f>
        <v>Second</v>
      </c>
      <c r="E448" s="109" t="str">
        <f>VLOOKUP(A448,'Main Sheet'!A:BB,12,0)</f>
        <v>Ncedo SS</v>
      </c>
      <c r="F448" s="109" t="str">
        <f>VLOOKUP(A448,'Main Sheet'!A:BB,17,0)</f>
        <v>Siphosihle</v>
      </c>
      <c r="G448" s="110" t="str">
        <f>VLOOKUP(A448,'Main Sheet'!A:BB,14,0)</f>
        <v>NMB</v>
      </c>
      <c r="H448" s="111" t="s">
        <v>117</v>
      </c>
      <c r="I448" s="111"/>
      <c r="J448" s="111"/>
      <c r="K448" s="111">
        <v>2.3422687E8</v>
      </c>
      <c r="L448" s="111">
        <v>98028.0</v>
      </c>
      <c r="M448" s="109" t="s">
        <v>9682</v>
      </c>
      <c r="N448" s="110"/>
      <c r="O448" s="111" t="s">
        <v>9078</v>
      </c>
      <c r="P448" s="111"/>
      <c r="Q448" s="112"/>
      <c r="R448" s="111">
        <v>2.26164532E8</v>
      </c>
      <c r="S448" s="111" t="s">
        <v>9078</v>
      </c>
      <c r="T448" s="111" t="s">
        <v>9079</v>
      </c>
      <c r="U448" s="110"/>
      <c r="V448" s="109" t="s">
        <v>9078</v>
      </c>
      <c r="W448" s="109"/>
      <c r="X448" s="110"/>
      <c r="Y448" s="109" t="s">
        <v>9713</v>
      </c>
      <c r="Z448" s="110"/>
      <c r="AA448" s="110"/>
      <c r="AB448" s="109" t="s">
        <v>9079</v>
      </c>
      <c r="AC448" s="109" t="s">
        <v>117</v>
      </c>
      <c r="AD448" s="109"/>
      <c r="AE448" s="110"/>
      <c r="AF448" s="109">
        <v>2.61620983E8</v>
      </c>
      <c r="AG448" s="109">
        <v>78945.0</v>
      </c>
      <c r="AH448" s="109" t="s">
        <v>9712</v>
      </c>
      <c r="AI448" s="110"/>
      <c r="AJ448" s="110"/>
      <c r="AK448" s="110"/>
      <c r="AL448" s="110"/>
      <c r="AM448" s="110"/>
      <c r="AN448" s="110"/>
      <c r="AO448" s="110"/>
      <c r="AP448" s="110"/>
      <c r="AQ448" s="110"/>
      <c r="AR448" s="110"/>
      <c r="AS448" s="110"/>
      <c r="AT448" s="110"/>
      <c r="AU448" s="110"/>
      <c r="AV448" s="110"/>
      <c r="AW448" s="110"/>
      <c r="AX448" s="110"/>
      <c r="AY448" s="110"/>
      <c r="AZ448" s="110"/>
      <c r="BA448" s="110"/>
      <c r="BB448" s="110"/>
      <c r="BC448" s="110"/>
      <c r="BD448" s="110"/>
      <c r="BE448" s="110"/>
      <c r="BF448" s="114"/>
      <c r="BG448" s="114"/>
      <c r="BH448" s="114"/>
      <c r="BI448" s="114"/>
      <c r="BJ448" s="114"/>
      <c r="BK448" s="114"/>
      <c r="BL448" s="114"/>
      <c r="BM448" s="114"/>
      <c r="BN448" s="114"/>
      <c r="BO448" s="114"/>
    </row>
    <row r="449" ht="15.75" hidden="1" customHeight="1">
      <c r="A449" s="106" t="s">
        <v>3920</v>
      </c>
      <c r="B449" s="162" t="s">
        <v>3922</v>
      </c>
      <c r="C449" s="108" t="str">
        <f>VLOOKUP(A449,'Main Sheet'!A:AV,48,False)</f>
        <v>Yes</v>
      </c>
      <c r="D449" s="109" t="str">
        <f>VLOOKUP(A449,'Main Sheet'!A:BB,7,0)</f>
        <v>Second</v>
      </c>
      <c r="E449" s="109" t="str">
        <f>VLOOKUP(A449,'Main Sheet'!A:BB,12,0)</f>
        <v>Ncedo SS</v>
      </c>
      <c r="F449" s="109" t="str">
        <f>VLOOKUP(A449,'Main Sheet'!A:BB,17,0)</f>
        <v>Siphosihle</v>
      </c>
      <c r="G449" s="110" t="str">
        <f>VLOOKUP(A449,'Main Sheet'!A:BB,14,0)</f>
        <v>NMB</v>
      </c>
      <c r="H449" s="111" t="s">
        <v>117</v>
      </c>
      <c r="I449" s="111"/>
      <c r="J449" s="111"/>
      <c r="K449" s="163">
        <v>2.34281278E8</v>
      </c>
      <c r="L449" s="163">
        <v>69032.0</v>
      </c>
      <c r="M449" s="109" t="s">
        <v>9714</v>
      </c>
      <c r="N449" s="110"/>
      <c r="O449" s="111" t="s">
        <v>117</v>
      </c>
      <c r="P449" s="111"/>
      <c r="Q449" s="112"/>
      <c r="R449" s="111">
        <v>2.26277226E8</v>
      </c>
      <c r="S449" s="111">
        <v>45612.0</v>
      </c>
      <c r="T449" s="111" t="s">
        <v>9704</v>
      </c>
      <c r="U449" s="110"/>
      <c r="V449" s="109" t="s">
        <v>117</v>
      </c>
      <c r="W449" s="109"/>
      <c r="X449" s="110"/>
      <c r="Y449" s="109" t="s">
        <v>9715</v>
      </c>
      <c r="Z449" s="110"/>
      <c r="AA449" s="110"/>
      <c r="AB449" s="109" t="s">
        <v>9682</v>
      </c>
      <c r="AC449" s="109" t="s">
        <v>117</v>
      </c>
      <c r="AD449" s="109"/>
      <c r="AE449" s="110"/>
      <c r="AF449" s="109">
        <v>2.61625616E8</v>
      </c>
      <c r="AG449" s="109">
        <v>78945.0</v>
      </c>
      <c r="AH449" s="109" t="s">
        <v>1180</v>
      </c>
      <c r="AI449" s="110"/>
      <c r="AJ449" s="110"/>
      <c r="AK449" s="110"/>
      <c r="AL449" s="110"/>
      <c r="AM449" s="110"/>
      <c r="AN449" s="110"/>
      <c r="AO449" s="110"/>
      <c r="AP449" s="110"/>
      <c r="AQ449" s="110"/>
      <c r="AR449" s="110"/>
      <c r="AS449" s="110"/>
      <c r="AT449" s="110"/>
      <c r="AU449" s="110"/>
      <c r="AV449" s="110"/>
      <c r="AW449" s="110"/>
      <c r="AX449" s="110"/>
      <c r="AY449" s="110"/>
      <c r="AZ449" s="110"/>
      <c r="BA449" s="110"/>
      <c r="BB449" s="110"/>
      <c r="BC449" s="110"/>
      <c r="BD449" s="110"/>
      <c r="BE449" s="110"/>
      <c r="BF449" s="114"/>
      <c r="BG449" s="114"/>
      <c r="BH449" s="114"/>
      <c r="BI449" s="114"/>
      <c r="BJ449" s="114"/>
      <c r="BK449" s="114"/>
      <c r="BL449" s="114"/>
      <c r="BM449" s="114"/>
      <c r="BN449" s="114"/>
      <c r="BO449" s="114"/>
    </row>
    <row r="450" ht="15.75" hidden="1" customHeight="1">
      <c r="A450" s="106" t="s">
        <v>3929</v>
      </c>
      <c r="B450" s="162" t="s">
        <v>3932</v>
      </c>
      <c r="C450" s="108" t="str">
        <f>VLOOKUP(A450,'Main Sheet'!A:AV,48,False)</f>
        <v>Yes</v>
      </c>
      <c r="D450" s="109" t="str">
        <f>VLOOKUP(A450,'Main Sheet'!A:BB,7,0)</f>
        <v>Second</v>
      </c>
      <c r="E450" s="109" t="str">
        <f>VLOOKUP(A450,'Main Sheet'!A:BB,12,0)</f>
        <v>Ncedo SS</v>
      </c>
      <c r="F450" s="109" t="str">
        <f>VLOOKUP(A450,'Main Sheet'!A:BB,17,0)</f>
        <v>Siphosihle</v>
      </c>
      <c r="G450" s="110" t="str">
        <f>VLOOKUP(A450,'Main Sheet'!A:BB,14,0)</f>
        <v>NMB</v>
      </c>
      <c r="H450" s="111" t="s">
        <v>117</v>
      </c>
      <c r="I450" s="111"/>
      <c r="J450" s="111"/>
      <c r="K450" s="111">
        <v>2.34372203E8</v>
      </c>
      <c r="L450" s="111">
        <v>57309.0</v>
      </c>
      <c r="M450" s="109" t="s">
        <v>237</v>
      </c>
      <c r="N450" s="110"/>
      <c r="O450" s="111" t="s">
        <v>117</v>
      </c>
      <c r="P450" s="111"/>
      <c r="Q450" s="112"/>
      <c r="R450" s="111">
        <v>2.26264761E8</v>
      </c>
      <c r="S450" s="111">
        <v>45612.0</v>
      </c>
      <c r="T450" s="111" t="s">
        <v>1094</v>
      </c>
      <c r="U450" s="110"/>
      <c r="V450" s="109" t="s">
        <v>117</v>
      </c>
      <c r="W450" s="109"/>
      <c r="X450" s="110"/>
      <c r="Y450" s="109" t="s">
        <v>9716</v>
      </c>
      <c r="Z450" s="110"/>
      <c r="AA450" s="110"/>
      <c r="AB450" s="109" t="s">
        <v>1094</v>
      </c>
      <c r="AC450" s="109" t="s">
        <v>117</v>
      </c>
      <c r="AD450" s="109"/>
      <c r="AE450" s="110"/>
      <c r="AF450" s="109">
        <v>2.61625256E8</v>
      </c>
      <c r="AG450" s="109">
        <v>78945.0</v>
      </c>
      <c r="AH450" s="109" t="s">
        <v>9697</v>
      </c>
      <c r="AI450" s="110"/>
      <c r="AJ450" s="110"/>
      <c r="AK450" s="110"/>
      <c r="AL450" s="110"/>
      <c r="AM450" s="110"/>
      <c r="AN450" s="110"/>
      <c r="AO450" s="110"/>
      <c r="AP450" s="110"/>
      <c r="AQ450" s="110"/>
      <c r="AR450" s="110"/>
      <c r="AS450" s="110"/>
      <c r="AT450" s="110"/>
      <c r="AU450" s="110"/>
      <c r="AV450" s="110"/>
      <c r="AW450" s="110"/>
      <c r="AX450" s="110"/>
      <c r="AY450" s="110"/>
      <c r="AZ450" s="110"/>
      <c r="BA450" s="110"/>
      <c r="BB450" s="110"/>
      <c r="BC450" s="110"/>
      <c r="BD450" s="110"/>
      <c r="BE450" s="110"/>
      <c r="BF450" s="114"/>
      <c r="BG450" s="114"/>
      <c r="BH450" s="114"/>
      <c r="BI450" s="114"/>
      <c r="BJ450" s="114"/>
      <c r="BK450" s="114"/>
      <c r="BL450" s="114"/>
      <c r="BM450" s="114"/>
      <c r="BN450" s="114"/>
      <c r="BO450" s="114"/>
    </row>
    <row r="451" ht="15.75" hidden="1" customHeight="1">
      <c r="A451" s="106" t="s">
        <v>3940</v>
      </c>
      <c r="B451" s="162" t="s">
        <v>3943</v>
      </c>
      <c r="C451" s="108" t="str">
        <f>VLOOKUP(A451,'Main Sheet'!A:AV,48,False)</f>
        <v>Yes</v>
      </c>
      <c r="D451" s="109" t="str">
        <f>VLOOKUP(A451,'Main Sheet'!A:BB,7,0)</f>
        <v>Second</v>
      </c>
      <c r="E451" s="109" t="str">
        <f>VLOOKUP(A451,'Main Sheet'!A:BB,12,0)</f>
        <v>Ncedo SS</v>
      </c>
      <c r="F451" s="109" t="str">
        <f>VLOOKUP(A451,'Main Sheet'!A:BB,17,0)</f>
        <v>Siphosihle</v>
      </c>
      <c r="G451" s="110" t="str">
        <f>VLOOKUP(A451,'Main Sheet'!A:BB,14,0)</f>
        <v>NMB</v>
      </c>
      <c r="H451" s="111" t="s">
        <v>117</v>
      </c>
      <c r="I451" s="111"/>
      <c r="J451" s="111"/>
      <c r="K451" s="111">
        <v>2.34226927E8</v>
      </c>
      <c r="L451" s="111">
        <v>61487.0</v>
      </c>
      <c r="M451" s="109" t="s">
        <v>237</v>
      </c>
      <c r="N451" s="110"/>
      <c r="O451" s="111" t="s">
        <v>9078</v>
      </c>
      <c r="P451" s="111"/>
      <c r="Q451" s="112"/>
      <c r="R451" s="111" t="s">
        <v>9078</v>
      </c>
      <c r="S451" s="111" t="s">
        <v>9078</v>
      </c>
      <c r="T451" s="111" t="s">
        <v>9079</v>
      </c>
      <c r="U451" s="110"/>
      <c r="V451" s="109" t="s">
        <v>117</v>
      </c>
      <c r="W451" s="109"/>
      <c r="X451" s="110"/>
      <c r="Y451" s="109" t="s">
        <v>9717</v>
      </c>
      <c r="Z451" s="110"/>
      <c r="AA451" s="110"/>
      <c r="AB451" s="109" t="s">
        <v>237</v>
      </c>
      <c r="AC451" s="109" t="s">
        <v>117</v>
      </c>
      <c r="AD451" s="109"/>
      <c r="AE451" s="110"/>
      <c r="AF451" s="109">
        <v>2.61621181E8</v>
      </c>
      <c r="AG451" s="109">
        <v>78945.0</v>
      </c>
      <c r="AH451" s="109" t="s">
        <v>9697</v>
      </c>
      <c r="AI451" s="110"/>
      <c r="AJ451" s="110"/>
      <c r="AK451" s="110"/>
      <c r="AL451" s="110"/>
      <c r="AM451" s="110"/>
      <c r="AN451" s="110"/>
      <c r="AO451" s="110"/>
      <c r="AP451" s="110"/>
      <c r="AQ451" s="110"/>
      <c r="AR451" s="110"/>
      <c r="AS451" s="110"/>
      <c r="AT451" s="110"/>
      <c r="AU451" s="110"/>
      <c r="AV451" s="110"/>
      <c r="AW451" s="110"/>
      <c r="AX451" s="110"/>
      <c r="AY451" s="110"/>
      <c r="AZ451" s="110"/>
      <c r="BA451" s="110"/>
      <c r="BB451" s="110"/>
      <c r="BC451" s="110"/>
      <c r="BD451" s="110"/>
      <c r="BE451" s="110"/>
      <c r="BF451" s="114"/>
      <c r="BG451" s="114"/>
      <c r="BH451" s="114"/>
      <c r="BI451" s="114"/>
      <c r="BJ451" s="114"/>
      <c r="BK451" s="114"/>
      <c r="BL451" s="114"/>
      <c r="BM451" s="114"/>
      <c r="BN451" s="114"/>
      <c r="BO451" s="114"/>
    </row>
    <row r="452" ht="15.75" hidden="1" customHeight="1">
      <c r="A452" s="106" t="s">
        <v>3951</v>
      </c>
      <c r="B452" s="162" t="s">
        <v>9718</v>
      </c>
      <c r="C452" s="108" t="str">
        <f>VLOOKUP(A452,'Main Sheet'!A:AV,48,False)</f>
        <v>Yes</v>
      </c>
      <c r="D452" s="109" t="str">
        <f>VLOOKUP(A452,'Main Sheet'!A:BB,7,0)</f>
        <v>Second</v>
      </c>
      <c r="E452" s="109" t="str">
        <f>VLOOKUP(A452,'Main Sheet'!A:BB,12,0)</f>
        <v>Ncedo SS</v>
      </c>
      <c r="F452" s="109" t="str">
        <f>VLOOKUP(A452,'Main Sheet'!A:BB,17,0)</f>
        <v>Siphosihle</v>
      </c>
      <c r="G452" s="110" t="str">
        <f>VLOOKUP(A452,'Main Sheet'!A:BB,14,0)</f>
        <v>NMB</v>
      </c>
      <c r="H452" s="111" t="s">
        <v>9078</v>
      </c>
      <c r="I452" s="111"/>
      <c r="J452" s="112"/>
      <c r="K452" s="111">
        <v>2.33942696E8</v>
      </c>
      <c r="L452" s="111" t="s">
        <v>9078</v>
      </c>
      <c r="M452" s="109" t="s">
        <v>9079</v>
      </c>
      <c r="N452" s="110"/>
      <c r="O452" s="111" t="s">
        <v>117</v>
      </c>
      <c r="P452" s="111"/>
      <c r="Q452" s="112"/>
      <c r="R452" s="111">
        <v>2.26277443E8</v>
      </c>
      <c r="S452" s="111">
        <v>45612.0</v>
      </c>
      <c r="T452" s="111" t="s">
        <v>237</v>
      </c>
      <c r="U452" s="110"/>
      <c r="V452" s="109" t="s">
        <v>9078</v>
      </c>
      <c r="W452" s="109"/>
      <c r="X452" s="110"/>
      <c r="Y452" s="109" t="s">
        <v>9719</v>
      </c>
      <c r="Z452" s="110"/>
      <c r="AA452" s="110"/>
      <c r="AB452" s="109" t="s">
        <v>9079</v>
      </c>
      <c r="AC452" s="109" t="s">
        <v>117</v>
      </c>
      <c r="AD452" s="109"/>
      <c r="AE452" s="110"/>
      <c r="AF452" s="109">
        <v>2.61625993E8</v>
      </c>
      <c r="AG452" s="109">
        <v>78945.0</v>
      </c>
      <c r="AH452" s="109" t="s">
        <v>9616</v>
      </c>
      <c r="AI452" s="110"/>
      <c r="AJ452" s="110"/>
      <c r="AK452" s="110"/>
      <c r="AL452" s="110"/>
      <c r="AM452" s="110"/>
      <c r="AN452" s="110"/>
      <c r="AO452" s="110"/>
      <c r="AP452" s="110"/>
      <c r="AQ452" s="110"/>
      <c r="AR452" s="110"/>
      <c r="AS452" s="110"/>
      <c r="AT452" s="110"/>
      <c r="AU452" s="110"/>
      <c r="AV452" s="110"/>
      <c r="AW452" s="110"/>
      <c r="AX452" s="110"/>
      <c r="AY452" s="110"/>
      <c r="AZ452" s="110"/>
      <c r="BA452" s="110"/>
      <c r="BB452" s="110"/>
      <c r="BC452" s="110"/>
      <c r="BD452" s="110"/>
      <c r="BE452" s="110"/>
      <c r="BF452" s="114"/>
      <c r="BG452" s="114"/>
      <c r="BH452" s="114"/>
      <c r="BI452" s="114"/>
      <c r="BJ452" s="114"/>
      <c r="BK452" s="114"/>
      <c r="BL452" s="114"/>
      <c r="BM452" s="114"/>
      <c r="BN452" s="114"/>
      <c r="BO452" s="114"/>
    </row>
    <row r="453" ht="15.75" hidden="1" customHeight="1">
      <c r="A453" s="106" t="s">
        <v>3961</v>
      </c>
      <c r="B453" s="162" t="s">
        <v>3964</v>
      </c>
      <c r="C453" s="108" t="str">
        <f>VLOOKUP(A453,'Main Sheet'!A:AV,48,False)</f>
        <v>Yes</v>
      </c>
      <c r="D453" s="109" t="str">
        <f>VLOOKUP(A453,'Main Sheet'!A:BB,7,0)</f>
        <v>Second</v>
      </c>
      <c r="E453" s="109" t="str">
        <f>VLOOKUP(A453,'Main Sheet'!A:BB,12,0)</f>
        <v>Ncedo SS</v>
      </c>
      <c r="F453" s="109" t="str">
        <f>VLOOKUP(A453,'Main Sheet'!A:BB,17,0)</f>
        <v>Siphosihle</v>
      </c>
      <c r="G453" s="110" t="str">
        <f>VLOOKUP(A453,'Main Sheet'!A:BB,14,0)</f>
        <v>NMB</v>
      </c>
      <c r="H453" s="111" t="s">
        <v>9078</v>
      </c>
      <c r="I453" s="111"/>
      <c r="J453" s="112"/>
      <c r="K453" s="111">
        <v>2.3375581E8</v>
      </c>
      <c r="L453" s="111" t="s">
        <v>9078</v>
      </c>
      <c r="M453" s="109" t="s">
        <v>9079</v>
      </c>
      <c r="N453" s="110"/>
      <c r="O453" s="111" t="s">
        <v>117</v>
      </c>
      <c r="P453" s="111"/>
      <c r="Q453" s="112"/>
      <c r="R453" s="111">
        <v>2.26264803E8</v>
      </c>
      <c r="S453" s="111">
        <v>45612.0</v>
      </c>
      <c r="T453" s="111" t="s">
        <v>404</v>
      </c>
      <c r="U453" s="110"/>
      <c r="V453" s="109" t="s">
        <v>9078</v>
      </c>
      <c r="W453" s="109"/>
      <c r="X453" s="110"/>
      <c r="Y453" s="109" t="s">
        <v>9720</v>
      </c>
      <c r="Z453" s="110"/>
      <c r="AA453" s="110"/>
      <c r="AB453" s="109" t="s">
        <v>9079</v>
      </c>
      <c r="AC453" s="109" t="s">
        <v>117</v>
      </c>
      <c r="AD453" s="109"/>
      <c r="AE453" s="110"/>
      <c r="AF453" s="109">
        <v>2.61629654E8</v>
      </c>
      <c r="AG453" s="109">
        <v>78945.0</v>
      </c>
      <c r="AH453" s="109" t="s">
        <v>421</v>
      </c>
      <c r="AI453" s="110"/>
      <c r="AJ453" s="110"/>
      <c r="AK453" s="110"/>
      <c r="AL453" s="110"/>
      <c r="AM453" s="110"/>
      <c r="AN453" s="110"/>
      <c r="AO453" s="110"/>
      <c r="AP453" s="110"/>
      <c r="AQ453" s="110"/>
      <c r="AR453" s="110"/>
      <c r="AS453" s="110"/>
      <c r="AT453" s="110"/>
      <c r="AU453" s="110"/>
      <c r="AV453" s="110"/>
      <c r="AW453" s="110"/>
      <c r="AX453" s="110"/>
      <c r="AY453" s="110"/>
      <c r="AZ453" s="110"/>
      <c r="BA453" s="110"/>
      <c r="BB453" s="110"/>
      <c r="BC453" s="110"/>
      <c r="BD453" s="110"/>
      <c r="BE453" s="110"/>
      <c r="BF453" s="114"/>
      <c r="BG453" s="114"/>
      <c r="BH453" s="114"/>
      <c r="BI453" s="114"/>
      <c r="BJ453" s="114"/>
      <c r="BK453" s="114"/>
      <c r="BL453" s="114"/>
      <c r="BM453" s="114"/>
      <c r="BN453" s="114"/>
      <c r="BO453" s="114"/>
    </row>
    <row r="454" ht="15.75" hidden="1" customHeight="1">
      <c r="A454" s="106" t="s">
        <v>3972</v>
      </c>
      <c r="B454" s="162" t="s">
        <v>3975</v>
      </c>
      <c r="C454" s="108" t="str">
        <f>VLOOKUP(A454,'Main Sheet'!A:AV,48,False)</f>
        <v>Yes</v>
      </c>
      <c r="D454" s="109" t="str">
        <f>VLOOKUP(A454,'Main Sheet'!A:BB,7,0)</f>
        <v>Second</v>
      </c>
      <c r="E454" s="109" t="str">
        <f>VLOOKUP(A454,'Main Sheet'!A:BB,12,0)</f>
        <v>Ncedo SS</v>
      </c>
      <c r="F454" s="109" t="str">
        <f>VLOOKUP(A454,'Main Sheet'!A:BB,17,0)</f>
        <v>Siphosihle</v>
      </c>
      <c r="G454" s="110" t="str">
        <f>VLOOKUP(A454,'Main Sheet'!A:BB,14,0)</f>
        <v>NMB</v>
      </c>
      <c r="H454" s="111" t="s">
        <v>9078</v>
      </c>
      <c r="I454" s="111"/>
      <c r="J454" s="112"/>
      <c r="K454" s="111">
        <v>2.33739793E8</v>
      </c>
      <c r="L454" s="111">
        <v>34285.0</v>
      </c>
      <c r="M454" s="109" t="s">
        <v>9079</v>
      </c>
      <c r="N454" s="110"/>
      <c r="O454" s="111" t="s">
        <v>9078</v>
      </c>
      <c r="P454" s="111"/>
      <c r="Q454" s="112"/>
      <c r="R454" s="111">
        <v>2.26146475E8</v>
      </c>
      <c r="S454" s="111">
        <v>24689.0</v>
      </c>
      <c r="T454" s="111" t="s">
        <v>9079</v>
      </c>
      <c r="U454" s="110"/>
      <c r="V454" s="109" t="s">
        <v>117</v>
      </c>
      <c r="W454" s="109"/>
      <c r="X454" s="110"/>
      <c r="Y454" s="109" t="s">
        <v>9721</v>
      </c>
      <c r="Z454" s="110"/>
      <c r="AA454" s="110"/>
      <c r="AB454" s="109" t="s">
        <v>263</v>
      </c>
      <c r="AC454" s="109" t="s">
        <v>117</v>
      </c>
      <c r="AD454" s="109"/>
      <c r="AE454" s="110"/>
      <c r="AF454" s="109">
        <v>2.61624768E8</v>
      </c>
      <c r="AG454" s="109">
        <v>78945.0</v>
      </c>
      <c r="AH454" s="109" t="s">
        <v>9697</v>
      </c>
      <c r="AI454" s="110"/>
      <c r="AJ454" s="110"/>
      <c r="AK454" s="110"/>
      <c r="AL454" s="110"/>
      <c r="AM454" s="110"/>
      <c r="AN454" s="110"/>
      <c r="AO454" s="110"/>
      <c r="AP454" s="110"/>
      <c r="AQ454" s="110"/>
      <c r="AR454" s="110"/>
      <c r="AS454" s="110"/>
      <c r="AT454" s="110"/>
      <c r="AU454" s="110"/>
      <c r="AV454" s="110"/>
      <c r="AW454" s="110"/>
      <c r="AX454" s="110"/>
      <c r="AY454" s="110"/>
      <c r="AZ454" s="110"/>
      <c r="BA454" s="110"/>
      <c r="BB454" s="110"/>
      <c r="BC454" s="110"/>
      <c r="BD454" s="110"/>
      <c r="BE454" s="110"/>
      <c r="BF454" s="114"/>
      <c r="BG454" s="114"/>
      <c r="BH454" s="114"/>
      <c r="BI454" s="114"/>
      <c r="BJ454" s="114"/>
      <c r="BK454" s="114"/>
      <c r="BL454" s="114"/>
      <c r="BM454" s="114"/>
      <c r="BN454" s="114"/>
      <c r="BO454" s="114"/>
    </row>
    <row r="455" ht="15.75" hidden="1" customHeight="1">
      <c r="A455" s="106" t="s">
        <v>3982</v>
      </c>
      <c r="B455" s="162" t="s">
        <v>3984</v>
      </c>
      <c r="C455" s="108" t="str">
        <f>VLOOKUP(A455,'Main Sheet'!A:AV,48,False)</f>
        <v>Yes</v>
      </c>
      <c r="D455" s="109" t="str">
        <f>VLOOKUP(A455,'Main Sheet'!A:BB,7,0)</f>
        <v>Second</v>
      </c>
      <c r="E455" s="109" t="str">
        <f>VLOOKUP(A455,'Main Sheet'!A:BB,12,0)</f>
        <v>Ncedo SS</v>
      </c>
      <c r="F455" s="109" t="str">
        <f>VLOOKUP(A455,'Main Sheet'!A:BB,17,0)</f>
        <v>Siphosihle</v>
      </c>
      <c r="G455" s="110" t="str">
        <f>VLOOKUP(A455,'Main Sheet'!A:BB,14,0)</f>
        <v>NMB</v>
      </c>
      <c r="H455" s="111" t="s">
        <v>117</v>
      </c>
      <c r="I455" s="111"/>
      <c r="J455" s="111"/>
      <c r="K455" s="163">
        <v>2.34269804E8</v>
      </c>
      <c r="L455" s="163">
        <v>92057.0</v>
      </c>
      <c r="M455" s="109" t="s">
        <v>9714</v>
      </c>
      <c r="N455" s="110"/>
      <c r="O455" s="111" t="s">
        <v>9078</v>
      </c>
      <c r="P455" s="111"/>
      <c r="Q455" s="112"/>
      <c r="R455" s="111">
        <v>2.26179398E8</v>
      </c>
      <c r="S455" s="111" t="s">
        <v>9078</v>
      </c>
      <c r="T455" s="111" t="s">
        <v>9079</v>
      </c>
      <c r="U455" s="110"/>
      <c r="V455" s="109" t="s">
        <v>117</v>
      </c>
      <c r="W455" s="109"/>
      <c r="X455" s="110"/>
      <c r="Y455" s="109" t="s">
        <v>9722</v>
      </c>
      <c r="Z455" s="110"/>
      <c r="AA455" s="110"/>
      <c r="AB455" s="109" t="s">
        <v>9682</v>
      </c>
      <c r="AC455" s="109" t="s">
        <v>9078</v>
      </c>
      <c r="AD455" s="109"/>
      <c r="AE455" s="110"/>
      <c r="AF455" s="109">
        <v>2.60730645E8</v>
      </c>
      <c r="AG455" s="109">
        <v>31969.0</v>
      </c>
      <c r="AH455" s="109" t="s">
        <v>9079</v>
      </c>
      <c r="AI455" s="110"/>
      <c r="AJ455" s="110"/>
      <c r="AK455" s="110"/>
      <c r="AL455" s="110"/>
      <c r="AM455" s="110"/>
      <c r="AN455" s="110"/>
      <c r="AO455" s="110"/>
      <c r="AP455" s="110"/>
      <c r="AQ455" s="110"/>
      <c r="AR455" s="110"/>
      <c r="AS455" s="110"/>
      <c r="AT455" s="110"/>
      <c r="AU455" s="110"/>
      <c r="AV455" s="110"/>
      <c r="AW455" s="110"/>
      <c r="AX455" s="110"/>
      <c r="AY455" s="110"/>
      <c r="AZ455" s="110"/>
      <c r="BA455" s="110"/>
      <c r="BB455" s="110"/>
      <c r="BC455" s="110"/>
      <c r="BD455" s="110"/>
      <c r="BE455" s="110"/>
      <c r="BF455" s="114"/>
      <c r="BG455" s="114"/>
      <c r="BH455" s="114"/>
      <c r="BI455" s="114"/>
      <c r="BJ455" s="114"/>
      <c r="BK455" s="114"/>
      <c r="BL455" s="114"/>
      <c r="BM455" s="114"/>
      <c r="BN455" s="114"/>
      <c r="BO455" s="114"/>
    </row>
    <row r="456" ht="15.75" hidden="1" customHeight="1">
      <c r="A456" s="106" t="s">
        <v>3992</v>
      </c>
      <c r="B456" s="162" t="s">
        <v>3995</v>
      </c>
      <c r="C456" s="108" t="str">
        <f>VLOOKUP(A456,'Main Sheet'!A:AV,48,False)</f>
        <v>Yes</v>
      </c>
      <c r="D456" s="109" t="str">
        <f>VLOOKUP(A456,'Main Sheet'!A:BB,7,0)</f>
        <v>Second</v>
      </c>
      <c r="E456" s="109" t="str">
        <f>VLOOKUP(A456,'Main Sheet'!A:BB,12,0)</f>
        <v>Ncedo SS</v>
      </c>
      <c r="F456" s="109" t="str">
        <f>VLOOKUP(A456,'Main Sheet'!A:BB,17,0)</f>
        <v>Siphosihle</v>
      </c>
      <c r="G456" s="110" t="str">
        <f>VLOOKUP(A456,'Main Sheet'!A:BB,14,0)</f>
        <v>NMB</v>
      </c>
      <c r="H456" s="111" t="s">
        <v>9078</v>
      </c>
      <c r="I456" s="111"/>
      <c r="J456" s="112"/>
      <c r="K456" s="111">
        <v>2.3376486E8</v>
      </c>
      <c r="L456" s="111" t="s">
        <v>9078</v>
      </c>
      <c r="M456" s="109" t="s">
        <v>9079</v>
      </c>
      <c r="N456" s="110"/>
      <c r="O456" s="111" t="s">
        <v>9078</v>
      </c>
      <c r="P456" s="111"/>
      <c r="Q456" s="112"/>
      <c r="R456" s="111">
        <v>2.2620103E8</v>
      </c>
      <c r="S456" s="111" t="s">
        <v>9078</v>
      </c>
      <c r="T456" s="111" t="s">
        <v>9079</v>
      </c>
      <c r="U456" s="110"/>
      <c r="V456" s="109" t="s">
        <v>117</v>
      </c>
      <c r="W456" s="109"/>
      <c r="X456" s="110"/>
      <c r="Y456" s="109" t="s">
        <v>9723</v>
      </c>
      <c r="Z456" s="110"/>
      <c r="AA456" s="110"/>
      <c r="AB456" s="109" t="s">
        <v>1094</v>
      </c>
      <c r="AC456" s="109" t="s">
        <v>117</v>
      </c>
      <c r="AD456" s="109"/>
      <c r="AE456" s="110"/>
      <c r="AF456" s="109">
        <v>2.61621467E8</v>
      </c>
      <c r="AG456" s="109">
        <v>78945.0</v>
      </c>
      <c r="AH456" s="109" t="s">
        <v>9697</v>
      </c>
      <c r="AI456" s="110"/>
      <c r="AJ456" s="110"/>
      <c r="AK456" s="110"/>
      <c r="AL456" s="110"/>
      <c r="AM456" s="110"/>
      <c r="AN456" s="110"/>
      <c r="AO456" s="110"/>
      <c r="AP456" s="110"/>
      <c r="AQ456" s="110"/>
      <c r="AR456" s="110"/>
      <c r="AS456" s="110"/>
      <c r="AT456" s="110"/>
      <c r="AU456" s="110"/>
      <c r="AV456" s="110"/>
      <c r="AW456" s="110"/>
      <c r="AX456" s="110"/>
      <c r="AY456" s="110"/>
      <c r="AZ456" s="110"/>
      <c r="BA456" s="110"/>
      <c r="BB456" s="110"/>
      <c r="BC456" s="110"/>
      <c r="BD456" s="110"/>
      <c r="BE456" s="110"/>
      <c r="BF456" s="114"/>
      <c r="BG456" s="114"/>
      <c r="BH456" s="114"/>
      <c r="BI456" s="114"/>
      <c r="BJ456" s="114"/>
      <c r="BK456" s="114"/>
      <c r="BL456" s="114"/>
      <c r="BM456" s="114"/>
      <c r="BN456" s="114"/>
      <c r="BO456" s="114"/>
    </row>
    <row r="457" ht="15.75" hidden="1" customHeight="1">
      <c r="A457" s="106" t="s">
        <v>4003</v>
      </c>
      <c r="B457" s="162" t="s">
        <v>4005</v>
      </c>
      <c r="C457" s="108" t="str">
        <f>VLOOKUP(A457,'Main Sheet'!A:AV,48,False)</f>
        <v>Yes</v>
      </c>
      <c r="D457" s="109" t="str">
        <f>VLOOKUP(A457,'Main Sheet'!A:BB,7,0)</f>
        <v>Second</v>
      </c>
      <c r="E457" s="109" t="str">
        <f>VLOOKUP(A457,'Main Sheet'!A:BB,12,0)</f>
        <v>Ncedo SS</v>
      </c>
      <c r="F457" s="109" t="str">
        <f>VLOOKUP(A457,'Main Sheet'!A:BB,17,0)</f>
        <v>Siphosihle</v>
      </c>
      <c r="G457" s="110" t="str">
        <f>VLOOKUP(A457,'Main Sheet'!A:BB,14,0)</f>
        <v>NMB</v>
      </c>
      <c r="H457" s="111" t="s">
        <v>9078</v>
      </c>
      <c r="I457" s="111"/>
      <c r="J457" s="112"/>
      <c r="K457" s="111">
        <v>2.34040149E8</v>
      </c>
      <c r="L457" s="111">
        <v>59841.0</v>
      </c>
      <c r="M457" s="109" t="s">
        <v>9079</v>
      </c>
      <c r="N457" s="110"/>
      <c r="O457" s="111" t="s">
        <v>117</v>
      </c>
      <c r="P457" s="111"/>
      <c r="Q457" s="112"/>
      <c r="R457" s="111">
        <v>2.26264777E8</v>
      </c>
      <c r="S457" s="111">
        <v>45612.0</v>
      </c>
      <c r="T457" s="111" t="s">
        <v>237</v>
      </c>
      <c r="U457" s="110"/>
      <c r="V457" s="109" t="s">
        <v>117</v>
      </c>
      <c r="W457" s="109"/>
      <c r="X457" s="110"/>
      <c r="Y457" s="109" t="s">
        <v>9724</v>
      </c>
      <c r="Z457" s="110"/>
      <c r="AA457" s="110"/>
      <c r="AB457" s="109" t="s">
        <v>237</v>
      </c>
      <c r="AC457" s="109" t="s">
        <v>117</v>
      </c>
      <c r="AD457" s="109"/>
      <c r="AE457" s="110"/>
      <c r="AF457" s="109">
        <v>2.61630172E8</v>
      </c>
      <c r="AG457" s="109">
        <v>78945.0</v>
      </c>
      <c r="AH457" s="109" t="s">
        <v>9712</v>
      </c>
      <c r="AI457" s="110"/>
      <c r="AJ457" s="110"/>
      <c r="AK457" s="110"/>
      <c r="AL457" s="110"/>
      <c r="AM457" s="110"/>
      <c r="AN457" s="110"/>
      <c r="AO457" s="110"/>
      <c r="AP457" s="110"/>
      <c r="AQ457" s="110"/>
      <c r="AR457" s="110"/>
      <c r="AS457" s="110"/>
      <c r="AT457" s="110"/>
      <c r="AU457" s="110"/>
      <c r="AV457" s="110"/>
      <c r="AW457" s="110"/>
      <c r="AX457" s="110"/>
      <c r="AY457" s="110"/>
      <c r="AZ457" s="110"/>
      <c r="BA457" s="110"/>
      <c r="BB457" s="110"/>
      <c r="BC457" s="110"/>
      <c r="BD457" s="110"/>
      <c r="BE457" s="110"/>
      <c r="BF457" s="114"/>
      <c r="BG457" s="114"/>
      <c r="BH457" s="114"/>
      <c r="BI457" s="114"/>
      <c r="BJ457" s="114"/>
      <c r="BK457" s="114"/>
      <c r="BL457" s="114"/>
      <c r="BM457" s="114"/>
      <c r="BN457" s="114"/>
      <c r="BO457" s="114"/>
    </row>
    <row r="458" ht="15.75" hidden="1" customHeight="1">
      <c r="A458" s="106" t="s">
        <v>4013</v>
      </c>
      <c r="B458" s="162" t="s">
        <v>4015</v>
      </c>
      <c r="C458" s="108" t="str">
        <f>VLOOKUP(A458,'Main Sheet'!A:AV,48,False)</f>
        <v>Yes</v>
      </c>
      <c r="D458" s="109" t="str">
        <f>VLOOKUP(A458,'Main Sheet'!A:BB,7,0)</f>
        <v>Second</v>
      </c>
      <c r="E458" s="109" t="str">
        <f>VLOOKUP(A458,'Main Sheet'!A:BB,12,0)</f>
        <v>Ncedo SS</v>
      </c>
      <c r="F458" s="109" t="str">
        <f>VLOOKUP(A458,'Main Sheet'!A:BB,17,0)</f>
        <v>Siphosihle</v>
      </c>
      <c r="G458" s="110" t="str">
        <f>VLOOKUP(A458,'Main Sheet'!A:BB,14,0)</f>
        <v>NMB</v>
      </c>
      <c r="H458" s="111" t="s">
        <v>9078</v>
      </c>
      <c r="I458" s="111"/>
      <c r="J458" s="112"/>
      <c r="K458" s="111">
        <v>2.3339342E8</v>
      </c>
      <c r="L458" s="111">
        <v>72564.0</v>
      </c>
      <c r="M458" s="109" t="s">
        <v>9079</v>
      </c>
      <c r="N458" s="110"/>
      <c r="O458" s="111" t="s">
        <v>9078</v>
      </c>
      <c r="P458" s="111"/>
      <c r="Q458" s="112"/>
      <c r="R458" s="111" t="s">
        <v>9078</v>
      </c>
      <c r="S458" s="111" t="s">
        <v>9078</v>
      </c>
      <c r="T458" s="111" t="s">
        <v>9079</v>
      </c>
      <c r="U458" s="110"/>
      <c r="V458" s="109" t="s">
        <v>117</v>
      </c>
      <c r="W458" s="109"/>
      <c r="X458" s="110"/>
      <c r="Y458" s="109" t="s">
        <v>9725</v>
      </c>
      <c r="Z458" s="110"/>
      <c r="AA458" s="110"/>
      <c r="AB458" s="109" t="s">
        <v>4387</v>
      </c>
      <c r="AC458" s="109" t="s">
        <v>117</v>
      </c>
      <c r="AD458" s="109"/>
      <c r="AE458" s="110"/>
      <c r="AF458" s="109">
        <v>2.61629255E8</v>
      </c>
      <c r="AG458" s="109">
        <v>78945.0</v>
      </c>
      <c r="AH458" s="109" t="s">
        <v>9697</v>
      </c>
      <c r="AI458" s="110"/>
      <c r="AJ458" s="110"/>
      <c r="AK458" s="110"/>
      <c r="AL458" s="110"/>
      <c r="AM458" s="110"/>
      <c r="AN458" s="110"/>
      <c r="AO458" s="110"/>
      <c r="AP458" s="110"/>
      <c r="AQ458" s="110"/>
      <c r="AR458" s="110"/>
      <c r="AS458" s="110"/>
      <c r="AT458" s="110"/>
      <c r="AU458" s="110"/>
      <c r="AV458" s="110"/>
      <c r="AW458" s="110"/>
      <c r="AX458" s="110"/>
      <c r="AY458" s="110"/>
      <c r="AZ458" s="110"/>
      <c r="BA458" s="110"/>
      <c r="BB458" s="110"/>
      <c r="BC458" s="110"/>
      <c r="BD458" s="110"/>
      <c r="BE458" s="110"/>
      <c r="BF458" s="114"/>
      <c r="BG458" s="114"/>
      <c r="BH458" s="114"/>
      <c r="BI458" s="114"/>
      <c r="BJ458" s="114"/>
      <c r="BK458" s="114"/>
      <c r="BL458" s="114"/>
      <c r="BM458" s="114"/>
      <c r="BN458" s="114"/>
      <c r="BO458" s="114"/>
    </row>
    <row r="459" ht="15.75" hidden="1" customHeight="1">
      <c r="A459" s="106" t="s">
        <v>4022</v>
      </c>
      <c r="B459" s="162" t="s">
        <v>4025</v>
      </c>
      <c r="C459" s="108" t="str">
        <f>VLOOKUP(A459,'Main Sheet'!A:AV,48,False)</f>
        <v>No</v>
      </c>
      <c r="D459" s="109" t="str">
        <f>VLOOKUP(A459,'Main Sheet'!A:BB,7,0)</f>
        <v>Second</v>
      </c>
      <c r="E459" s="109" t="str">
        <f>VLOOKUP(A459,'Main Sheet'!A:BB,12,0)</f>
        <v>James Jolobe SS</v>
      </c>
      <c r="F459" s="109" t="str">
        <f>VLOOKUP(A459,'Main Sheet'!A:BB,17,0)</f>
        <v>Siphosihle</v>
      </c>
      <c r="G459" s="110" t="str">
        <f>VLOOKUP(A459,'Main Sheet'!A:BB,14,0)</f>
        <v>NMB</v>
      </c>
      <c r="H459" s="111"/>
      <c r="I459" s="111"/>
      <c r="J459" s="111"/>
      <c r="K459" s="111"/>
      <c r="L459" s="111"/>
      <c r="M459" s="109"/>
      <c r="N459" s="110"/>
      <c r="O459" s="111"/>
      <c r="P459" s="111"/>
      <c r="Q459" s="111"/>
      <c r="R459" s="111"/>
      <c r="S459" s="111"/>
      <c r="T459" s="111"/>
      <c r="U459" s="110"/>
      <c r="V459" s="109"/>
      <c r="W459" s="109"/>
      <c r="X459" s="109"/>
      <c r="Y459" s="109"/>
      <c r="Z459" s="109"/>
      <c r="AA459" s="110"/>
      <c r="AB459" s="109"/>
      <c r="AC459" s="109"/>
      <c r="AD459" s="109"/>
      <c r="AE459" s="109"/>
      <c r="AF459" s="109"/>
      <c r="AG459" s="109"/>
      <c r="AH459" s="109"/>
      <c r="AI459" s="110"/>
      <c r="AJ459" s="110"/>
      <c r="AK459" s="110"/>
      <c r="AL459" s="110"/>
      <c r="AM459" s="110"/>
      <c r="AN459" s="110"/>
      <c r="AO459" s="110"/>
      <c r="AP459" s="110"/>
      <c r="AQ459" s="110"/>
      <c r="AR459" s="110"/>
      <c r="AS459" s="110"/>
      <c r="AT459" s="110"/>
      <c r="AU459" s="110"/>
      <c r="AV459" s="110"/>
      <c r="AW459" s="110"/>
      <c r="AX459" s="110"/>
      <c r="AY459" s="110"/>
      <c r="AZ459" s="110"/>
      <c r="BA459" s="110"/>
      <c r="BB459" s="110"/>
      <c r="BC459" s="110"/>
      <c r="BD459" s="110"/>
      <c r="BE459" s="110"/>
      <c r="BF459" s="114"/>
      <c r="BG459" s="114"/>
      <c r="BH459" s="114"/>
      <c r="BI459" s="114"/>
      <c r="BJ459" s="114"/>
      <c r="BK459" s="114"/>
      <c r="BL459" s="114"/>
      <c r="BM459" s="114"/>
      <c r="BN459" s="114"/>
      <c r="BO459" s="114"/>
    </row>
    <row r="460" ht="15.75" hidden="1" customHeight="1">
      <c r="A460" s="106" t="s">
        <v>4031</v>
      </c>
      <c r="B460" s="162" t="s">
        <v>4033</v>
      </c>
      <c r="C460" s="108" t="str">
        <f>VLOOKUP(A460,'Main Sheet'!A:AV,48,False)</f>
        <v>Yes</v>
      </c>
      <c r="D460" s="109" t="str">
        <f>VLOOKUP(A460,'Main Sheet'!A:BB,7,0)</f>
        <v>Second</v>
      </c>
      <c r="E460" s="109" t="str">
        <f>VLOOKUP(A460,'Main Sheet'!A:BB,12,0)</f>
        <v>James Jolobe SS</v>
      </c>
      <c r="F460" s="109" t="str">
        <f>VLOOKUP(A460,'Main Sheet'!A:BB,17,0)</f>
        <v>Siphosihle</v>
      </c>
      <c r="G460" s="110" t="str">
        <f>VLOOKUP(A460,'Main Sheet'!A:BB,14,0)</f>
        <v>NMB</v>
      </c>
      <c r="H460" s="111" t="s">
        <v>117</v>
      </c>
      <c r="I460" s="111"/>
      <c r="J460" s="111"/>
      <c r="K460" s="163">
        <v>2.34240423E8</v>
      </c>
      <c r="L460" s="163">
        <v>32028.0</v>
      </c>
      <c r="M460" s="109" t="s">
        <v>237</v>
      </c>
      <c r="N460" s="110"/>
      <c r="O460" s="111" t="s">
        <v>9078</v>
      </c>
      <c r="P460" s="111"/>
      <c r="Q460" s="112"/>
      <c r="R460" s="111">
        <v>2.26066915E8</v>
      </c>
      <c r="S460" s="111" t="s">
        <v>9078</v>
      </c>
      <c r="T460" s="111" t="s">
        <v>9079</v>
      </c>
      <c r="U460" s="110"/>
      <c r="V460" s="109" t="s">
        <v>9078</v>
      </c>
      <c r="W460" s="109"/>
      <c r="X460" s="110"/>
      <c r="Y460" s="109" t="s">
        <v>9726</v>
      </c>
      <c r="Z460" s="110"/>
      <c r="AA460" s="110"/>
      <c r="AB460" s="109" t="s">
        <v>9079</v>
      </c>
      <c r="AC460" s="109" t="s">
        <v>117</v>
      </c>
      <c r="AD460" s="109"/>
      <c r="AE460" s="110"/>
      <c r="AF460" s="109">
        <v>2.61633066E8</v>
      </c>
      <c r="AG460" s="109">
        <v>78945.0</v>
      </c>
      <c r="AH460" s="109" t="s">
        <v>9697</v>
      </c>
      <c r="AI460" s="110"/>
      <c r="AJ460" s="110"/>
      <c r="AK460" s="110"/>
      <c r="AL460" s="110"/>
      <c r="AM460" s="110"/>
      <c r="AN460" s="110"/>
      <c r="AO460" s="110"/>
      <c r="AP460" s="110"/>
      <c r="AQ460" s="110"/>
      <c r="AR460" s="110"/>
      <c r="AS460" s="110"/>
      <c r="AT460" s="110"/>
      <c r="AU460" s="110"/>
      <c r="AV460" s="110"/>
      <c r="AW460" s="110"/>
      <c r="AX460" s="110"/>
      <c r="AY460" s="110"/>
      <c r="AZ460" s="110"/>
      <c r="BA460" s="110"/>
      <c r="BB460" s="110"/>
      <c r="BC460" s="110"/>
      <c r="BD460" s="110"/>
      <c r="BE460" s="110"/>
      <c r="BF460" s="114"/>
      <c r="BG460" s="114"/>
      <c r="BH460" s="114"/>
      <c r="BI460" s="114"/>
      <c r="BJ460" s="114"/>
      <c r="BK460" s="114"/>
      <c r="BL460" s="114"/>
      <c r="BM460" s="114"/>
      <c r="BN460" s="114"/>
      <c r="BO460" s="114"/>
    </row>
    <row r="461" ht="15.75" hidden="1" customHeight="1">
      <c r="A461" s="106" t="s">
        <v>4040</v>
      </c>
      <c r="B461" s="162" t="s">
        <v>4043</v>
      </c>
      <c r="C461" s="108" t="str">
        <f>VLOOKUP(A461,'Main Sheet'!A:AV,48,False)</f>
        <v>Yes</v>
      </c>
      <c r="D461" s="109" t="str">
        <f>VLOOKUP(A461,'Main Sheet'!A:BB,7,0)</f>
        <v>Second</v>
      </c>
      <c r="E461" s="109" t="str">
        <f>VLOOKUP(A461,'Main Sheet'!A:BB,12,0)</f>
        <v>James Jolobe SS</v>
      </c>
      <c r="F461" s="109" t="str">
        <f>VLOOKUP(A461,'Main Sheet'!A:BB,17,0)</f>
        <v>Siphosihle</v>
      </c>
      <c r="G461" s="110" t="str">
        <f>VLOOKUP(A461,'Main Sheet'!A:BB,14,0)</f>
        <v>NMB</v>
      </c>
      <c r="H461" s="111" t="s">
        <v>117</v>
      </c>
      <c r="I461" s="111"/>
      <c r="J461" s="112"/>
      <c r="K461" s="111">
        <v>2.34104856E8</v>
      </c>
      <c r="L461" s="111">
        <v>98798.0</v>
      </c>
      <c r="M461" s="109" t="s">
        <v>237</v>
      </c>
      <c r="N461" s="110"/>
      <c r="O461" s="111" t="s">
        <v>117</v>
      </c>
      <c r="P461" s="111"/>
      <c r="Q461" s="112"/>
      <c r="R461" s="111">
        <v>2.26256864E8</v>
      </c>
      <c r="S461" s="111">
        <v>45612.0</v>
      </c>
      <c r="T461" s="111" t="s">
        <v>9687</v>
      </c>
      <c r="U461" s="110"/>
      <c r="V461" s="109" t="s">
        <v>117</v>
      </c>
      <c r="W461" s="109"/>
      <c r="X461" s="110"/>
      <c r="Y461" s="109" t="s">
        <v>9727</v>
      </c>
      <c r="Z461" s="110"/>
      <c r="AA461" s="110"/>
      <c r="AB461" s="109" t="s">
        <v>237</v>
      </c>
      <c r="AC461" s="109" t="s">
        <v>117</v>
      </c>
      <c r="AD461" s="109"/>
      <c r="AE461" s="110"/>
      <c r="AF461" s="165">
        <v>2.61630644E8</v>
      </c>
      <c r="AG461" s="109">
        <v>78945.0</v>
      </c>
      <c r="AH461" s="109" t="s">
        <v>3077</v>
      </c>
      <c r="AI461" s="110"/>
      <c r="AJ461" s="110"/>
      <c r="AK461" s="110"/>
      <c r="AL461" s="110"/>
      <c r="AM461" s="110"/>
      <c r="AN461" s="110"/>
      <c r="AO461" s="110"/>
      <c r="AP461" s="110"/>
      <c r="AQ461" s="110"/>
      <c r="AR461" s="110"/>
      <c r="AS461" s="110"/>
      <c r="AT461" s="110"/>
      <c r="AU461" s="110"/>
      <c r="AV461" s="110"/>
      <c r="AW461" s="110"/>
      <c r="AX461" s="110"/>
      <c r="AY461" s="110"/>
      <c r="AZ461" s="110"/>
      <c r="BA461" s="110"/>
      <c r="BB461" s="110"/>
      <c r="BC461" s="110"/>
      <c r="BD461" s="110"/>
      <c r="BE461" s="110"/>
      <c r="BF461" s="114"/>
      <c r="BG461" s="114"/>
      <c r="BH461" s="114"/>
      <c r="BI461" s="114"/>
      <c r="BJ461" s="114"/>
      <c r="BK461" s="114"/>
      <c r="BL461" s="114"/>
      <c r="BM461" s="114"/>
      <c r="BN461" s="114"/>
      <c r="BO461" s="114"/>
    </row>
    <row r="462" ht="15.75" hidden="1" customHeight="1">
      <c r="A462" s="106" t="s">
        <v>4052</v>
      </c>
      <c r="B462" s="162" t="s">
        <v>4055</v>
      </c>
      <c r="C462" s="108" t="str">
        <f>VLOOKUP(A462,'Main Sheet'!A:AV,48,False)</f>
        <v>Yes</v>
      </c>
      <c r="D462" s="109" t="str">
        <f>VLOOKUP(A462,'Main Sheet'!A:BB,7,0)</f>
        <v>Second</v>
      </c>
      <c r="E462" s="109" t="str">
        <f>VLOOKUP(A462,'Main Sheet'!A:BB,12,0)</f>
        <v>James Jolobe SS</v>
      </c>
      <c r="F462" s="109" t="str">
        <f>VLOOKUP(A462,'Main Sheet'!A:BB,17,0)</f>
        <v>Siphosihle</v>
      </c>
      <c r="G462" s="110" t="str">
        <f>VLOOKUP(A462,'Main Sheet'!A:BB,14,0)</f>
        <v>NMB</v>
      </c>
      <c r="H462" s="111" t="s">
        <v>117</v>
      </c>
      <c r="I462" s="111"/>
      <c r="J462" s="111"/>
      <c r="K462" s="163">
        <v>2.34289856E8</v>
      </c>
      <c r="L462" s="163">
        <v>46805.0</v>
      </c>
      <c r="M462" s="109" t="s">
        <v>2888</v>
      </c>
      <c r="N462" s="110"/>
      <c r="O462" s="111" t="s">
        <v>9078</v>
      </c>
      <c r="P462" s="111"/>
      <c r="Q462" s="112"/>
      <c r="R462" s="111" t="s">
        <v>9078</v>
      </c>
      <c r="S462" s="111" t="s">
        <v>9078</v>
      </c>
      <c r="T462" s="111" t="s">
        <v>9079</v>
      </c>
      <c r="U462" s="110"/>
      <c r="V462" s="109" t="s">
        <v>117</v>
      </c>
      <c r="W462" s="109"/>
      <c r="X462" s="110"/>
      <c r="Y462" s="109" t="s">
        <v>9728</v>
      </c>
      <c r="Z462" s="110"/>
      <c r="AA462" s="110"/>
      <c r="AB462" s="109" t="s">
        <v>404</v>
      </c>
      <c r="AC462" s="109" t="s">
        <v>117</v>
      </c>
      <c r="AD462" s="109"/>
      <c r="AE462" s="110"/>
      <c r="AF462" s="109">
        <v>2.61634003E8</v>
      </c>
      <c r="AG462" s="109">
        <v>78945.0</v>
      </c>
      <c r="AH462" s="109" t="s">
        <v>9729</v>
      </c>
      <c r="AI462" s="110"/>
      <c r="AJ462" s="110"/>
      <c r="AK462" s="110"/>
      <c r="AL462" s="110"/>
      <c r="AM462" s="110"/>
      <c r="AN462" s="110"/>
      <c r="AO462" s="110"/>
      <c r="AP462" s="110"/>
      <c r="AQ462" s="110"/>
      <c r="AR462" s="110"/>
      <c r="AS462" s="110"/>
      <c r="AT462" s="110"/>
      <c r="AU462" s="110"/>
      <c r="AV462" s="110"/>
      <c r="AW462" s="110"/>
      <c r="AX462" s="110"/>
      <c r="AY462" s="110"/>
      <c r="AZ462" s="110"/>
      <c r="BA462" s="110"/>
      <c r="BB462" s="110"/>
      <c r="BC462" s="110"/>
      <c r="BD462" s="110"/>
      <c r="BE462" s="110"/>
      <c r="BF462" s="114"/>
      <c r="BG462" s="114"/>
      <c r="BH462" s="114"/>
      <c r="BI462" s="114"/>
      <c r="BJ462" s="114"/>
      <c r="BK462" s="114"/>
      <c r="BL462" s="114"/>
      <c r="BM462" s="114"/>
      <c r="BN462" s="114"/>
      <c r="BO462" s="114"/>
    </row>
    <row r="463" ht="15.75" hidden="1" customHeight="1">
      <c r="A463" s="115" t="s">
        <v>4060</v>
      </c>
      <c r="B463" s="166" t="s">
        <v>4062</v>
      </c>
      <c r="C463" s="108" t="str">
        <f>VLOOKUP(A463,'Main Sheet'!A:AV,48,False)</f>
        <v>Yes</v>
      </c>
      <c r="D463" s="116" t="str">
        <f>VLOOKUP(A463,'Main Sheet'!A:BB,7,0)</f>
        <v>Second</v>
      </c>
      <c r="E463" s="116" t="str">
        <f>VLOOKUP(A463,'Main Sheet'!A:BB,12,0)</f>
        <v>James Jolobe SS</v>
      </c>
      <c r="F463" s="116" t="str">
        <f>VLOOKUP(A463,'Main Sheet'!A:BB,17,0)</f>
        <v>Siphosihle</v>
      </c>
      <c r="G463" s="117" t="str">
        <f>VLOOKUP(A463,'Main Sheet'!A:BB,14,0)</f>
        <v>NMB</v>
      </c>
      <c r="H463" s="107" t="s">
        <v>9078</v>
      </c>
      <c r="I463" s="107"/>
      <c r="J463" s="107"/>
      <c r="K463" s="107">
        <v>2.34439157E8</v>
      </c>
      <c r="L463" s="107">
        <v>49839.0</v>
      </c>
      <c r="M463" s="116" t="s">
        <v>237</v>
      </c>
      <c r="N463" s="117"/>
      <c r="O463" s="107" t="s">
        <v>9078</v>
      </c>
      <c r="P463" s="107"/>
      <c r="Q463" s="107"/>
      <c r="R463" s="107">
        <v>2.25284445E8</v>
      </c>
      <c r="S463" s="107" t="s">
        <v>9078</v>
      </c>
      <c r="T463" s="107" t="s">
        <v>9079</v>
      </c>
      <c r="U463" s="117"/>
      <c r="V463" s="116" t="s">
        <v>117</v>
      </c>
      <c r="W463" s="116"/>
      <c r="X463" s="116"/>
      <c r="Y463" s="116" t="s">
        <v>9730</v>
      </c>
      <c r="Z463" s="117"/>
      <c r="AA463" s="117"/>
      <c r="AB463" s="116" t="s">
        <v>237</v>
      </c>
      <c r="AC463" s="116" t="s">
        <v>117</v>
      </c>
      <c r="AD463" s="116"/>
      <c r="AE463" s="116"/>
      <c r="AF463" s="116">
        <v>2.61797891E8</v>
      </c>
      <c r="AG463" s="116">
        <v>78945.0</v>
      </c>
      <c r="AH463" s="116" t="s">
        <v>9697</v>
      </c>
      <c r="AI463" s="117"/>
      <c r="AJ463" s="117"/>
      <c r="AK463" s="117"/>
      <c r="AL463" s="117"/>
      <c r="AM463" s="117"/>
      <c r="AN463" s="117"/>
      <c r="AO463" s="117"/>
      <c r="AP463" s="117"/>
      <c r="AQ463" s="117"/>
      <c r="AR463" s="117"/>
      <c r="AS463" s="117"/>
      <c r="AT463" s="117"/>
      <c r="AU463" s="117"/>
      <c r="AV463" s="117"/>
      <c r="AW463" s="117"/>
      <c r="AX463" s="117"/>
      <c r="AY463" s="117"/>
      <c r="AZ463" s="117"/>
      <c r="BA463" s="117"/>
      <c r="BB463" s="117"/>
      <c r="BC463" s="117"/>
      <c r="BD463" s="117"/>
      <c r="BE463" s="117"/>
      <c r="BF463" s="118"/>
      <c r="BG463" s="118"/>
      <c r="BH463" s="118"/>
      <c r="BI463" s="118"/>
      <c r="BJ463" s="118"/>
      <c r="BK463" s="118"/>
      <c r="BL463" s="118"/>
      <c r="BM463" s="118"/>
      <c r="BN463" s="118"/>
      <c r="BO463" s="118"/>
    </row>
    <row r="464" ht="15.75" hidden="1" customHeight="1">
      <c r="A464" s="106" t="s">
        <v>4070</v>
      </c>
      <c r="B464" s="162" t="s">
        <v>4073</v>
      </c>
      <c r="C464" s="108" t="str">
        <f>VLOOKUP(A464,'Main Sheet'!A:AV,48,False)</f>
        <v>Yes</v>
      </c>
      <c r="D464" s="109" t="str">
        <f>VLOOKUP(A464,'Main Sheet'!A:BB,7,0)</f>
        <v>Second</v>
      </c>
      <c r="E464" s="109" t="str">
        <f>VLOOKUP(A464,'Main Sheet'!A:BB,12,0)</f>
        <v>James Jolobe SS</v>
      </c>
      <c r="F464" s="109" t="str">
        <f>VLOOKUP(A464,'Main Sheet'!A:BB,17,0)</f>
        <v>Siphosihle</v>
      </c>
      <c r="G464" s="110" t="str">
        <f>VLOOKUP(A464,'Main Sheet'!A:BB,14,0)</f>
        <v>NMB</v>
      </c>
      <c r="H464" s="111" t="s">
        <v>9078</v>
      </c>
      <c r="I464" s="111"/>
      <c r="J464" s="112"/>
      <c r="K464" s="111">
        <v>2.33952403E8</v>
      </c>
      <c r="L464" s="111">
        <v>35319.0</v>
      </c>
      <c r="M464" s="109" t="s">
        <v>9079</v>
      </c>
      <c r="N464" s="110"/>
      <c r="O464" s="111" t="s">
        <v>117</v>
      </c>
      <c r="P464" s="111"/>
      <c r="Q464" s="111"/>
      <c r="R464" s="111">
        <v>2.26281583E8</v>
      </c>
      <c r="S464" s="111">
        <v>45612.0</v>
      </c>
      <c r="T464" s="111" t="s">
        <v>1094</v>
      </c>
      <c r="U464" s="110"/>
      <c r="V464" s="109" t="s">
        <v>117</v>
      </c>
      <c r="W464" s="109"/>
      <c r="X464" s="109"/>
      <c r="Y464" s="109" t="s">
        <v>9731</v>
      </c>
      <c r="Z464" s="110"/>
      <c r="AA464" s="110"/>
      <c r="AB464" s="109" t="s">
        <v>1094</v>
      </c>
      <c r="AC464" s="109" t="s">
        <v>117</v>
      </c>
      <c r="AD464" s="109"/>
      <c r="AE464" s="109"/>
      <c r="AF464" s="109">
        <v>2.61799088E8</v>
      </c>
      <c r="AG464" s="109">
        <v>78945.0</v>
      </c>
      <c r="AH464" s="109" t="s">
        <v>9697</v>
      </c>
      <c r="AI464" s="110"/>
      <c r="AJ464" s="110"/>
      <c r="AK464" s="110"/>
      <c r="AL464" s="110"/>
      <c r="AM464" s="110"/>
      <c r="AN464" s="110"/>
      <c r="AO464" s="110"/>
      <c r="AP464" s="110"/>
      <c r="AQ464" s="110"/>
      <c r="AR464" s="110"/>
      <c r="AS464" s="110"/>
      <c r="AT464" s="110"/>
      <c r="AU464" s="110"/>
      <c r="AV464" s="110"/>
      <c r="AW464" s="110"/>
      <c r="AX464" s="110"/>
      <c r="AY464" s="110"/>
      <c r="AZ464" s="110"/>
      <c r="BA464" s="110"/>
      <c r="BB464" s="110"/>
      <c r="BC464" s="110"/>
      <c r="BD464" s="110"/>
      <c r="BE464" s="110"/>
      <c r="BF464" s="114"/>
      <c r="BG464" s="114"/>
      <c r="BH464" s="114"/>
      <c r="BI464" s="114"/>
      <c r="BJ464" s="114"/>
      <c r="BK464" s="114"/>
      <c r="BL464" s="114"/>
      <c r="BM464" s="114"/>
      <c r="BN464" s="114"/>
      <c r="BO464" s="114"/>
    </row>
    <row r="465" ht="15.75" hidden="1" customHeight="1">
      <c r="A465" s="106" t="s">
        <v>4081</v>
      </c>
      <c r="B465" s="162" t="s">
        <v>9732</v>
      </c>
      <c r="C465" s="108" t="str">
        <f>VLOOKUP(A465,'Main Sheet'!A:AV,48,False)</f>
        <v>Yes</v>
      </c>
      <c r="D465" s="109" t="str">
        <f>VLOOKUP(A465,'Main Sheet'!A:BB,7,0)</f>
        <v>Second</v>
      </c>
      <c r="E465" s="109" t="str">
        <f>VLOOKUP(A465,'Main Sheet'!A:BB,12,0)</f>
        <v>James Jolobe SS</v>
      </c>
      <c r="F465" s="109" t="str">
        <f>VLOOKUP(A465,'Main Sheet'!A:BB,17,0)</f>
        <v>Siphosihle</v>
      </c>
      <c r="G465" s="110" t="str">
        <f>VLOOKUP(A465,'Main Sheet'!A:BB,14,0)</f>
        <v>NMB</v>
      </c>
      <c r="H465" s="111" t="s">
        <v>9078</v>
      </c>
      <c r="I465" s="111"/>
      <c r="J465" s="112"/>
      <c r="K465" s="111">
        <v>2.33411895E8</v>
      </c>
      <c r="L465" s="111" t="s">
        <v>9078</v>
      </c>
      <c r="M465" s="109" t="s">
        <v>9079</v>
      </c>
      <c r="N465" s="110"/>
      <c r="O465" s="111" t="s">
        <v>117</v>
      </c>
      <c r="P465" s="111"/>
      <c r="Q465" s="112"/>
      <c r="R465" s="111">
        <v>2.26256886E8</v>
      </c>
      <c r="S465" s="111">
        <v>45612.0</v>
      </c>
      <c r="T465" s="111" t="s">
        <v>404</v>
      </c>
      <c r="U465" s="110"/>
      <c r="V465" s="109" t="s">
        <v>117</v>
      </c>
      <c r="W465" s="109"/>
      <c r="X465" s="110"/>
      <c r="Y465" s="109" t="s">
        <v>9733</v>
      </c>
      <c r="Z465" s="110"/>
      <c r="AA465" s="110"/>
      <c r="AB465" s="109" t="s">
        <v>9734</v>
      </c>
      <c r="AC465" s="109" t="s">
        <v>117</v>
      </c>
      <c r="AD465" s="109"/>
      <c r="AE465" s="110"/>
      <c r="AF465" s="109">
        <v>2.61630555E8</v>
      </c>
      <c r="AG465" s="109">
        <v>78945.0</v>
      </c>
      <c r="AH465" s="109" t="s">
        <v>9735</v>
      </c>
      <c r="AI465" s="110"/>
      <c r="AJ465" s="110"/>
      <c r="AK465" s="110"/>
      <c r="AL465" s="110"/>
      <c r="AM465" s="110"/>
      <c r="AN465" s="110"/>
      <c r="AO465" s="110"/>
      <c r="AP465" s="110"/>
      <c r="AQ465" s="110"/>
      <c r="AR465" s="110"/>
      <c r="AS465" s="110"/>
      <c r="AT465" s="110"/>
      <c r="AU465" s="110"/>
      <c r="AV465" s="110"/>
      <c r="AW465" s="110"/>
      <c r="AX465" s="110"/>
      <c r="AY465" s="110"/>
      <c r="AZ465" s="110"/>
      <c r="BA465" s="110"/>
      <c r="BB465" s="110"/>
      <c r="BC465" s="110"/>
      <c r="BD465" s="110"/>
      <c r="BE465" s="110"/>
      <c r="BF465" s="114"/>
      <c r="BG465" s="114"/>
      <c r="BH465" s="114"/>
      <c r="BI465" s="114"/>
      <c r="BJ465" s="114"/>
      <c r="BK465" s="114"/>
      <c r="BL465" s="114"/>
      <c r="BM465" s="114"/>
      <c r="BN465" s="114"/>
      <c r="BO465" s="114"/>
    </row>
    <row r="466" ht="15.75" hidden="1" customHeight="1">
      <c r="A466" s="106" t="s">
        <v>4092</v>
      </c>
      <c r="B466" s="162" t="s">
        <v>4095</v>
      </c>
      <c r="C466" s="108" t="str">
        <f>VLOOKUP(A466,'Main Sheet'!A:AV,48,False)</f>
        <v>Yes</v>
      </c>
      <c r="D466" s="109" t="str">
        <f>VLOOKUP(A466,'Main Sheet'!A:BB,7,0)</f>
        <v>Second</v>
      </c>
      <c r="E466" s="109" t="str">
        <f>VLOOKUP(A466,'Main Sheet'!A:BB,12,0)</f>
        <v>James Jolobe SS</v>
      </c>
      <c r="F466" s="109" t="str">
        <f>VLOOKUP(A466,'Main Sheet'!A:BB,17,0)</f>
        <v>Siphosihle</v>
      </c>
      <c r="G466" s="110" t="str">
        <f>VLOOKUP(A466,'Main Sheet'!A:BB,14,0)</f>
        <v>NMB</v>
      </c>
      <c r="H466" s="111" t="s">
        <v>9078</v>
      </c>
      <c r="I466" s="111"/>
      <c r="J466" s="111"/>
      <c r="K466" s="111">
        <v>2.3342015E8</v>
      </c>
      <c r="L466" s="111" t="s">
        <v>9078</v>
      </c>
      <c r="M466" s="109" t="s">
        <v>9736</v>
      </c>
      <c r="N466" s="110"/>
      <c r="O466" s="111" t="s">
        <v>9078</v>
      </c>
      <c r="P466" s="111"/>
      <c r="Q466" s="112"/>
      <c r="R466" s="111" t="s">
        <v>9078</v>
      </c>
      <c r="S466" s="111" t="s">
        <v>9078</v>
      </c>
      <c r="T466" s="111" t="s">
        <v>9079</v>
      </c>
      <c r="U466" s="110"/>
      <c r="V466" s="109" t="s">
        <v>9078</v>
      </c>
      <c r="W466" s="109"/>
      <c r="X466" s="109"/>
      <c r="Y466" s="109" t="s">
        <v>9737</v>
      </c>
      <c r="Z466" s="110"/>
      <c r="AA466" s="110"/>
      <c r="AB466" s="109" t="s">
        <v>9079</v>
      </c>
      <c r="AC466" s="109" t="s">
        <v>9078</v>
      </c>
      <c r="AD466" s="109"/>
      <c r="AE466" s="110"/>
      <c r="AF466" s="109" t="s">
        <v>9078</v>
      </c>
      <c r="AG466" s="109" t="s">
        <v>9078</v>
      </c>
      <c r="AH466" s="109" t="s">
        <v>9079</v>
      </c>
      <c r="AI466" s="110"/>
      <c r="AJ466" s="110"/>
      <c r="AK466" s="110"/>
      <c r="AL466" s="110"/>
      <c r="AM466" s="110"/>
      <c r="AN466" s="110"/>
      <c r="AO466" s="110"/>
      <c r="AP466" s="110"/>
      <c r="AQ466" s="110"/>
      <c r="AR466" s="110"/>
      <c r="AS466" s="110"/>
      <c r="AT466" s="110"/>
      <c r="AU466" s="110"/>
      <c r="AV466" s="110"/>
      <c r="AW466" s="110"/>
      <c r="AX466" s="110"/>
      <c r="AY466" s="110"/>
      <c r="AZ466" s="110"/>
      <c r="BA466" s="110"/>
      <c r="BB466" s="110"/>
      <c r="BC466" s="110"/>
      <c r="BD466" s="110"/>
      <c r="BE466" s="110"/>
      <c r="BF466" s="114"/>
      <c r="BG466" s="114"/>
      <c r="BH466" s="114"/>
      <c r="BI466" s="114"/>
      <c r="BJ466" s="114"/>
      <c r="BK466" s="114"/>
      <c r="BL466" s="114"/>
      <c r="BM466" s="114"/>
      <c r="BN466" s="114"/>
      <c r="BO466" s="114"/>
    </row>
    <row r="467" ht="15.75" hidden="1" customHeight="1">
      <c r="A467" s="106" t="s">
        <v>4102</v>
      </c>
      <c r="B467" s="162" t="s">
        <v>4105</v>
      </c>
      <c r="C467" s="108" t="str">
        <f>VLOOKUP(A467,'Main Sheet'!A:AV,48,False)</f>
        <v>Yes</v>
      </c>
      <c r="D467" s="109" t="str">
        <f>VLOOKUP(A467,'Main Sheet'!A:BB,7,0)</f>
        <v>Second</v>
      </c>
      <c r="E467" s="109" t="str">
        <f>VLOOKUP(A467,'Main Sheet'!A:BB,12,0)</f>
        <v>James Jolobe SS</v>
      </c>
      <c r="F467" s="109" t="str">
        <f>VLOOKUP(A467,'Main Sheet'!A:BB,17,0)</f>
        <v>Siphosihle</v>
      </c>
      <c r="G467" s="110" t="str">
        <f>VLOOKUP(A467,'Main Sheet'!A:BB,14,0)</f>
        <v>NMB</v>
      </c>
      <c r="H467" s="111" t="s">
        <v>9078</v>
      </c>
      <c r="I467" s="111"/>
      <c r="J467" s="111"/>
      <c r="K467" s="111">
        <v>2.33699953E8</v>
      </c>
      <c r="L467" s="111" t="s">
        <v>9078</v>
      </c>
      <c r="M467" s="109" t="s">
        <v>9079</v>
      </c>
      <c r="N467" s="110"/>
      <c r="O467" s="111" t="s">
        <v>117</v>
      </c>
      <c r="P467" s="111"/>
      <c r="Q467" s="112"/>
      <c r="R467" s="111">
        <v>2.26256831E8</v>
      </c>
      <c r="S467" s="111">
        <v>45612.0</v>
      </c>
      <c r="T467" s="111" t="s">
        <v>139</v>
      </c>
      <c r="U467" s="110"/>
      <c r="V467" s="109" t="s">
        <v>117</v>
      </c>
      <c r="W467" s="109"/>
      <c r="X467" s="110"/>
      <c r="Y467" s="109" t="s">
        <v>9738</v>
      </c>
      <c r="Z467" s="110"/>
      <c r="AA467" s="109"/>
      <c r="AB467" s="109" t="s">
        <v>9492</v>
      </c>
      <c r="AC467" s="109" t="s">
        <v>117</v>
      </c>
      <c r="AD467" s="109"/>
      <c r="AE467" s="110"/>
      <c r="AF467" s="109">
        <v>2.61632361E8</v>
      </c>
      <c r="AG467" s="109">
        <v>78945.0</v>
      </c>
      <c r="AH467" s="109" t="s">
        <v>9697</v>
      </c>
      <c r="AI467" s="110"/>
      <c r="AJ467" s="110"/>
      <c r="AK467" s="110"/>
      <c r="AL467" s="110"/>
      <c r="AM467" s="110"/>
      <c r="AN467" s="110"/>
      <c r="AO467" s="110"/>
      <c r="AP467" s="110"/>
      <c r="AQ467" s="110"/>
      <c r="AR467" s="110"/>
      <c r="AS467" s="110"/>
      <c r="AT467" s="110"/>
      <c r="AU467" s="110"/>
      <c r="AV467" s="110"/>
      <c r="AW467" s="110"/>
      <c r="AX467" s="110"/>
      <c r="AY467" s="110"/>
      <c r="AZ467" s="110"/>
      <c r="BA467" s="110"/>
      <c r="BB467" s="110"/>
      <c r="BC467" s="110"/>
      <c r="BD467" s="110"/>
      <c r="BE467" s="110"/>
      <c r="BF467" s="114"/>
      <c r="BG467" s="114"/>
      <c r="BH467" s="114"/>
      <c r="BI467" s="114"/>
      <c r="BJ467" s="114"/>
      <c r="BK467" s="114"/>
      <c r="BL467" s="114"/>
      <c r="BM467" s="114"/>
      <c r="BN467" s="114"/>
      <c r="BO467" s="114"/>
    </row>
    <row r="468" ht="15.75" hidden="1" customHeight="1">
      <c r="A468" s="106" t="s">
        <v>4111</v>
      </c>
      <c r="B468" s="162" t="s">
        <v>4114</v>
      </c>
      <c r="C468" s="108" t="str">
        <f>VLOOKUP(A468,'Main Sheet'!A:AV,48,False)</f>
        <v>Yes</v>
      </c>
      <c r="D468" s="109" t="str">
        <f>VLOOKUP(A468,'Main Sheet'!A:BB,7,0)</f>
        <v>Second</v>
      </c>
      <c r="E468" s="109" t="str">
        <f>VLOOKUP(A468,'Main Sheet'!A:BB,12,0)</f>
        <v>James Jolobe SS</v>
      </c>
      <c r="F468" s="109" t="str">
        <f>VLOOKUP(A468,'Main Sheet'!A:BB,17,0)</f>
        <v>Siphosihle</v>
      </c>
      <c r="G468" s="110" t="str">
        <f>VLOOKUP(A468,'Main Sheet'!A:BB,14,0)</f>
        <v>NMB</v>
      </c>
      <c r="H468" s="111" t="s">
        <v>9078</v>
      </c>
      <c r="I468" s="111"/>
      <c r="J468" s="112"/>
      <c r="K468" s="111">
        <v>2.33735348E8</v>
      </c>
      <c r="L468" s="111">
        <v>16203.0</v>
      </c>
      <c r="M468" s="109" t="s">
        <v>9079</v>
      </c>
      <c r="N468" s="110"/>
      <c r="O468" s="111" t="s">
        <v>117</v>
      </c>
      <c r="P468" s="111"/>
      <c r="Q468" s="112"/>
      <c r="R468" s="111">
        <v>2.26256849E8</v>
      </c>
      <c r="S468" s="111">
        <v>45612.0</v>
      </c>
      <c r="T468" s="111" t="s">
        <v>139</v>
      </c>
      <c r="U468" s="110"/>
      <c r="V468" s="109" t="s">
        <v>9078</v>
      </c>
      <c r="W468" s="109"/>
      <c r="X468" s="110"/>
      <c r="Y468" s="109" t="s">
        <v>9739</v>
      </c>
      <c r="Z468" s="110"/>
      <c r="AA468" s="110"/>
      <c r="AB468" s="109" t="s">
        <v>9079</v>
      </c>
      <c r="AC468" s="109" t="s">
        <v>117</v>
      </c>
      <c r="AD468" s="109"/>
      <c r="AE468" s="110"/>
      <c r="AF468" s="109">
        <v>2.61630954E8</v>
      </c>
      <c r="AG468" s="109">
        <v>78945.0</v>
      </c>
      <c r="AH468" s="109" t="s">
        <v>9697</v>
      </c>
      <c r="AI468" s="110"/>
      <c r="AJ468" s="110"/>
      <c r="AK468" s="110"/>
      <c r="AL468" s="110"/>
      <c r="AM468" s="110"/>
      <c r="AN468" s="110"/>
      <c r="AO468" s="110"/>
      <c r="AP468" s="110"/>
      <c r="AQ468" s="110"/>
      <c r="AR468" s="110"/>
      <c r="AS468" s="110"/>
      <c r="AT468" s="110"/>
      <c r="AU468" s="110"/>
      <c r="AV468" s="110"/>
      <c r="AW468" s="110"/>
      <c r="AX468" s="110"/>
      <c r="AY468" s="110"/>
      <c r="AZ468" s="110"/>
      <c r="BA468" s="110"/>
      <c r="BB468" s="110"/>
      <c r="BC468" s="110"/>
      <c r="BD468" s="110"/>
      <c r="BE468" s="110"/>
      <c r="BF468" s="114"/>
      <c r="BG468" s="114"/>
      <c r="BH468" s="114"/>
      <c r="BI468" s="114"/>
      <c r="BJ468" s="114"/>
      <c r="BK468" s="114"/>
      <c r="BL468" s="114"/>
      <c r="BM468" s="114"/>
      <c r="BN468" s="114"/>
      <c r="BO468" s="114"/>
    </row>
    <row r="469" ht="15.75" hidden="1" customHeight="1">
      <c r="A469" s="106" t="s">
        <v>4121</v>
      </c>
      <c r="B469" s="162" t="s">
        <v>4124</v>
      </c>
      <c r="C469" s="108" t="str">
        <f>VLOOKUP(A469,'Main Sheet'!A:AV,48,False)</f>
        <v>Yes</v>
      </c>
      <c r="D469" s="109" t="str">
        <f>VLOOKUP(A469,'Main Sheet'!A:BB,7,0)</f>
        <v>Second</v>
      </c>
      <c r="E469" s="109" t="str">
        <f>VLOOKUP(A469,'Main Sheet'!A:BB,12,0)</f>
        <v>James Jolobe SS</v>
      </c>
      <c r="F469" s="109" t="str">
        <f>VLOOKUP(A469,'Main Sheet'!A:BB,17,0)</f>
        <v>Siphosihle</v>
      </c>
      <c r="G469" s="110" t="str">
        <f>VLOOKUP(A469,'Main Sheet'!A:BB,14,0)</f>
        <v>NMB</v>
      </c>
      <c r="H469" s="111" t="s">
        <v>9078</v>
      </c>
      <c r="I469" s="111"/>
      <c r="J469" s="112"/>
      <c r="K469" s="111">
        <v>2.33710884E8</v>
      </c>
      <c r="L469" s="111">
        <v>51856.0</v>
      </c>
      <c r="M469" s="109" t="s">
        <v>9079</v>
      </c>
      <c r="N469" s="110"/>
      <c r="O469" s="111" t="s">
        <v>117</v>
      </c>
      <c r="P469" s="111"/>
      <c r="Q469" s="112"/>
      <c r="R469" s="111">
        <v>2.26127796E8</v>
      </c>
      <c r="S469" s="111">
        <v>84952.0</v>
      </c>
      <c r="T469" s="111" t="s">
        <v>9079</v>
      </c>
      <c r="U469" s="110"/>
      <c r="V469" s="109" t="s">
        <v>9078</v>
      </c>
      <c r="W469" s="109"/>
      <c r="X469" s="110"/>
      <c r="Y469" s="109" t="s">
        <v>9740</v>
      </c>
      <c r="Z469" s="110"/>
      <c r="AA469" s="110"/>
      <c r="AB469" s="109" t="s">
        <v>9079</v>
      </c>
      <c r="AC469" s="109" t="s">
        <v>9078</v>
      </c>
      <c r="AD469" s="109"/>
      <c r="AE469" s="110"/>
      <c r="AF469" s="109">
        <v>2.60882119E8</v>
      </c>
      <c r="AG469" s="109">
        <v>29015.0</v>
      </c>
      <c r="AH469" s="109" t="s">
        <v>9079</v>
      </c>
      <c r="AI469" s="110"/>
      <c r="AJ469" s="110"/>
      <c r="AK469" s="110"/>
      <c r="AL469" s="110"/>
      <c r="AM469" s="110"/>
      <c r="AN469" s="110"/>
      <c r="AO469" s="110"/>
      <c r="AP469" s="110"/>
      <c r="AQ469" s="110"/>
      <c r="AR469" s="110"/>
      <c r="AS469" s="110"/>
      <c r="AT469" s="110"/>
      <c r="AU469" s="110"/>
      <c r="AV469" s="110"/>
      <c r="AW469" s="110"/>
      <c r="AX469" s="110"/>
      <c r="AY469" s="110"/>
      <c r="AZ469" s="110"/>
      <c r="BA469" s="110"/>
      <c r="BB469" s="110"/>
      <c r="BC469" s="110"/>
      <c r="BD469" s="110"/>
      <c r="BE469" s="110"/>
      <c r="BF469" s="114"/>
      <c r="BG469" s="114"/>
      <c r="BH469" s="114"/>
      <c r="BI469" s="114"/>
      <c r="BJ469" s="114"/>
      <c r="BK469" s="114"/>
      <c r="BL469" s="114"/>
      <c r="BM469" s="114"/>
      <c r="BN469" s="114"/>
      <c r="BO469" s="114"/>
    </row>
    <row r="470" ht="15.75" hidden="1" customHeight="1">
      <c r="A470" s="106" t="s">
        <v>4131</v>
      </c>
      <c r="B470" s="162" t="s">
        <v>4134</v>
      </c>
      <c r="C470" s="108" t="str">
        <f>VLOOKUP(A470,'Main Sheet'!A:AV,48,False)</f>
        <v>Yes</v>
      </c>
      <c r="D470" s="109" t="str">
        <f>VLOOKUP(A470,'Main Sheet'!A:BB,7,0)</f>
        <v>Second</v>
      </c>
      <c r="E470" s="109" t="str">
        <f>VLOOKUP(A470,'Main Sheet'!A:BB,12,0)</f>
        <v>Ndyebo SS</v>
      </c>
      <c r="F470" s="109" t="str">
        <f>VLOOKUP(A470,'Main Sheet'!A:BB,17,0)</f>
        <v>Siphosihle</v>
      </c>
      <c r="G470" s="110" t="str">
        <f>VLOOKUP(A470,'Main Sheet'!A:BB,14,0)</f>
        <v>NMB</v>
      </c>
      <c r="H470" s="111" t="s">
        <v>121</v>
      </c>
      <c r="I470" s="111"/>
      <c r="J470" s="111" t="s">
        <v>9568</v>
      </c>
      <c r="K470" s="111" t="s">
        <v>1948</v>
      </c>
      <c r="L470" s="111" t="s">
        <v>122</v>
      </c>
      <c r="M470" s="109" t="s">
        <v>9741</v>
      </c>
      <c r="N470" s="110"/>
      <c r="O470" s="111" t="s">
        <v>9078</v>
      </c>
      <c r="P470" s="111"/>
      <c r="Q470" s="112"/>
      <c r="R470" s="111">
        <v>2.26176378E8</v>
      </c>
      <c r="S470" s="111" t="s">
        <v>9078</v>
      </c>
      <c r="T470" s="111" t="s">
        <v>9079</v>
      </c>
      <c r="U470" s="110"/>
      <c r="V470" s="109" t="s">
        <v>117</v>
      </c>
      <c r="W470" s="109"/>
      <c r="X470" s="110"/>
      <c r="Y470" s="109" t="s">
        <v>9742</v>
      </c>
      <c r="Z470" s="110"/>
      <c r="AA470" s="110"/>
      <c r="AB470" s="109" t="s">
        <v>6542</v>
      </c>
      <c r="AC470" s="109" t="s">
        <v>9078</v>
      </c>
      <c r="AD470" s="109"/>
      <c r="AE470" s="110"/>
      <c r="AF470" s="109">
        <v>2.61028944E8</v>
      </c>
      <c r="AG470" s="109" t="s">
        <v>9078</v>
      </c>
      <c r="AH470" s="109" t="s">
        <v>9079</v>
      </c>
      <c r="AI470" s="110"/>
      <c r="AJ470" s="110"/>
      <c r="AK470" s="110"/>
      <c r="AL470" s="110"/>
      <c r="AM470" s="110"/>
      <c r="AN470" s="110"/>
      <c r="AO470" s="110"/>
      <c r="AP470" s="110"/>
      <c r="AQ470" s="110"/>
      <c r="AR470" s="110"/>
      <c r="AS470" s="110"/>
      <c r="AT470" s="110"/>
      <c r="AU470" s="110"/>
      <c r="AV470" s="110"/>
      <c r="AW470" s="110"/>
      <c r="AX470" s="110"/>
      <c r="AY470" s="110"/>
      <c r="AZ470" s="110"/>
      <c r="BA470" s="110"/>
      <c r="BB470" s="110"/>
      <c r="BC470" s="110"/>
      <c r="BD470" s="110"/>
      <c r="BE470" s="110"/>
      <c r="BF470" s="114"/>
      <c r="BG470" s="114"/>
      <c r="BH470" s="114"/>
      <c r="BI470" s="114"/>
      <c r="BJ470" s="114"/>
      <c r="BK470" s="114"/>
      <c r="BL470" s="114"/>
      <c r="BM470" s="114"/>
      <c r="BN470" s="114"/>
      <c r="BO470" s="114"/>
    </row>
    <row r="471" ht="15.75" hidden="1" customHeight="1">
      <c r="A471" s="106" t="s">
        <v>4141</v>
      </c>
      <c r="B471" s="162" t="s">
        <v>9743</v>
      </c>
      <c r="C471" s="108" t="str">
        <f>VLOOKUP(A471,'Main Sheet'!A:AV,48,False)</f>
        <v>Yes</v>
      </c>
      <c r="D471" s="109" t="str">
        <f>VLOOKUP(A471,'Main Sheet'!A:BB,7,0)</f>
        <v>Second</v>
      </c>
      <c r="E471" s="109" t="str">
        <f>VLOOKUP(A471,'Main Sheet'!A:BB,12,0)</f>
        <v>Ndyebo SS</v>
      </c>
      <c r="F471" s="109" t="str">
        <f>VLOOKUP(A471,'Main Sheet'!A:BB,17,0)</f>
        <v>Siphosihle</v>
      </c>
      <c r="G471" s="110" t="str">
        <f>VLOOKUP(A471,'Main Sheet'!A:BB,14,0)</f>
        <v>NMB</v>
      </c>
      <c r="H471" s="111" t="s">
        <v>117</v>
      </c>
      <c r="I471" s="111"/>
      <c r="J471" s="112"/>
      <c r="K471" s="163">
        <v>2.34262567E8</v>
      </c>
      <c r="L471" s="163">
        <v>93428.0</v>
      </c>
      <c r="M471" s="109" t="s">
        <v>9744</v>
      </c>
      <c r="N471" s="110"/>
      <c r="O471" s="111" t="s">
        <v>9078</v>
      </c>
      <c r="P471" s="111"/>
      <c r="Q471" s="112"/>
      <c r="R471" s="111" t="s">
        <v>9078</v>
      </c>
      <c r="S471" s="111" t="s">
        <v>9078</v>
      </c>
      <c r="T471" s="111" t="s">
        <v>9079</v>
      </c>
      <c r="U471" s="110"/>
      <c r="V471" s="109" t="s">
        <v>117</v>
      </c>
      <c r="W471" s="109"/>
      <c r="X471" s="110"/>
      <c r="Y471" s="109" t="s">
        <v>9745</v>
      </c>
      <c r="Z471" s="110"/>
      <c r="AA471" s="110"/>
      <c r="AB471" s="109" t="s">
        <v>9746</v>
      </c>
      <c r="AC471" s="109" t="s">
        <v>117</v>
      </c>
      <c r="AD471" s="109"/>
      <c r="AE471" s="110"/>
      <c r="AF471" s="113">
        <v>2.61606077E8</v>
      </c>
      <c r="AG471" s="109">
        <v>78945.0</v>
      </c>
      <c r="AH471" s="109" t="s">
        <v>9729</v>
      </c>
      <c r="AI471" s="110"/>
      <c r="AJ471" s="110"/>
      <c r="AK471" s="110"/>
      <c r="AL471" s="110"/>
      <c r="AM471" s="110"/>
      <c r="AN471" s="110"/>
      <c r="AO471" s="110"/>
      <c r="AP471" s="110"/>
      <c r="AQ471" s="110"/>
      <c r="AR471" s="110"/>
      <c r="AS471" s="110"/>
      <c r="AT471" s="110"/>
      <c r="AU471" s="110"/>
      <c r="AV471" s="110"/>
      <c r="AW471" s="110"/>
      <c r="AX471" s="110"/>
      <c r="AY471" s="110"/>
      <c r="AZ471" s="110"/>
      <c r="BA471" s="110"/>
      <c r="BB471" s="110"/>
      <c r="BC471" s="110"/>
      <c r="BD471" s="110"/>
      <c r="BE471" s="110"/>
      <c r="BF471" s="114"/>
      <c r="BG471" s="114"/>
      <c r="BH471" s="114"/>
      <c r="BI471" s="114"/>
      <c r="BJ471" s="114"/>
      <c r="BK471" s="114"/>
      <c r="BL471" s="114"/>
      <c r="BM471" s="114"/>
      <c r="BN471" s="114"/>
      <c r="BO471" s="114"/>
    </row>
    <row r="472" ht="15.75" hidden="1" customHeight="1">
      <c r="A472" s="106" t="s">
        <v>4148</v>
      </c>
      <c r="B472" s="162" t="s">
        <v>4151</v>
      </c>
      <c r="C472" s="108" t="str">
        <f>VLOOKUP(A472,'Main Sheet'!A:AV,48,False)</f>
        <v>Yes</v>
      </c>
      <c r="D472" s="109" t="str">
        <f>VLOOKUP(A472,'Main Sheet'!A:BB,7,0)</f>
        <v>Second</v>
      </c>
      <c r="E472" s="109" t="str">
        <f>VLOOKUP(A472,'Main Sheet'!A:BB,12,0)</f>
        <v>Ndyebo SS</v>
      </c>
      <c r="F472" s="109" t="str">
        <f>VLOOKUP(A472,'Main Sheet'!A:BB,17,0)</f>
        <v>Siphosihle</v>
      </c>
      <c r="G472" s="110" t="str">
        <f>VLOOKUP(A472,'Main Sheet'!A:BB,14,0)</f>
        <v>NMB</v>
      </c>
      <c r="H472" s="111" t="s">
        <v>117</v>
      </c>
      <c r="I472" s="111"/>
      <c r="J472" s="112"/>
      <c r="K472" s="111">
        <v>2.3410619E8</v>
      </c>
      <c r="L472" s="111">
        <v>16726.0</v>
      </c>
      <c r="M472" s="109" t="s">
        <v>237</v>
      </c>
      <c r="N472" s="110"/>
      <c r="O472" s="111" t="s">
        <v>117</v>
      </c>
      <c r="P472" s="111"/>
      <c r="Q472" s="112"/>
      <c r="R472" s="111">
        <v>2.26261618E8</v>
      </c>
      <c r="S472" s="111">
        <v>45612.0</v>
      </c>
      <c r="T472" s="111" t="s">
        <v>6516</v>
      </c>
      <c r="U472" s="110"/>
      <c r="V472" s="109" t="s">
        <v>117</v>
      </c>
      <c r="W472" s="109"/>
      <c r="X472" s="110"/>
      <c r="Y472" s="109" t="s">
        <v>9747</v>
      </c>
      <c r="Z472" s="110"/>
      <c r="AA472" s="110"/>
      <c r="AB472" s="109" t="s">
        <v>1465</v>
      </c>
      <c r="AC472" s="109" t="s">
        <v>117</v>
      </c>
      <c r="AD472" s="109"/>
      <c r="AE472" s="110"/>
      <c r="AF472" s="113">
        <v>2.61606808E8</v>
      </c>
      <c r="AG472" s="109">
        <v>78945.0</v>
      </c>
      <c r="AH472" s="109" t="s">
        <v>9748</v>
      </c>
      <c r="AI472" s="110"/>
      <c r="AJ472" s="110"/>
      <c r="AK472" s="110"/>
      <c r="AL472" s="110"/>
      <c r="AM472" s="110"/>
      <c r="AN472" s="110"/>
      <c r="AO472" s="110"/>
      <c r="AP472" s="110"/>
      <c r="AQ472" s="110"/>
      <c r="AR472" s="110"/>
      <c r="AS472" s="110"/>
      <c r="AT472" s="110"/>
      <c r="AU472" s="110"/>
      <c r="AV472" s="110"/>
      <c r="AW472" s="110"/>
      <c r="AX472" s="110"/>
      <c r="AY472" s="110"/>
      <c r="AZ472" s="110"/>
      <c r="BA472" s="110"/>
      <c r="BB472" s="110"/>
      <c r="BC472" s="110"/>
      <c r="BD472" s="110"/>
      <c r="BE472" s="110"/>
      <c r="BF472" s="114"/>
      <c r="BG472" s="114"/>
      <c r="BH472" s="114"/>
      <c r="BI472" s="114"/>
      <c r="BJ472" s="114"/>
      <c r="BK472" s="114"/>
      <c r="BL472" s="114"/>
      <c r="BM472" s="114"/>
      <c r="BN472" s="114"/>
      <c r="BO472" s="114"/>
    </row>
    <row r="473" ht="15.75" hidden="1" customHeight="1">
      <c r="A473" s="106" t="s">
        <v>4158</v>
      </c>
      <c r="B473" s="162" t="s">
        <v>4160</v>
      </c>
      <c r="C473" s="108" t="str">
        <f>VLOOKUP(A473,'Main Sheet'!A:AV,48,False)</f>
        <v>Yes</v>
      </c>
      <c r="D473" s="109" t="str">
        <f>VLOOKUP(A473,'Main Sheet'!A:BB,7,0)</f>
        <v>Second</v>
      </c>
      <c r="E473" s="109" t="str">
        <f>VLOOKUP(A473,'Main Sheet'!A:BB,12,0)</f>
        <v>Ndyebo SS</v>
      </c>
      <c r="F473" s="109" t="str">
        <f>VLOOKUP(A473,'Main Sheet'!A:BB,17,0)</f>
        <v>Siphosihle</v>
      </c>
      <c r="G473" s="110" t="str">
        <f>VLOOKUP(A473,'Main Sheet'!A:BB,14,0)</f>
        <v>NMB</v>
      </c>
      <c r="H473" s="111" t="s">
        <v>9078</v>
      </c>
      <c r="I473" s="111"/>
      <c r="J473" s="112"/>
      <c r="K473" s="111">
        <v>2.33321675E8</v>
      </c>
      <c r="L473" s="111">
        <v>38653.0</v>
      </c>
      <c r="M473" s="109" t="s">
        <v>9079</v>
      </c>
      <c r="N473" s="110"/>
      <c r="O473" s="111" t="s">
        <v>9078</v>
      </c>
      <c r="P473" s="111"/>
      <c r="Q473" s="112"/>
      <c r="R473" s="111">
        <v>2.26100962E8</v>
      </c>
      <c r="S473" s="111">
        <v>26105.0</v>
      </c>
      <c r="T473" s="111" t="s">
        <v>9079</v>
      </c>
      <c r="U473" s="110"/>
      <c r="V473" s="109" t="s">
        <v>9078</v>
      </c>
      <c r="W473" s="109"/>
      <c r="X473" s="110"/>
      <c r="Y473" s="109" t="s">
        <v>9749</v>
      </c>
      <c r="Z473" s="110"/>
      <c r="AA473" s="110"/>
      <c r="AB473" s="109" t="s">
        <v>9079</v>
      </c>
      <c r="AC473" s="109" t="s">
        <v>9078</v>
      </c>
      <c r="AD473" s="109"/>
      <c r="AE473" s="110"/>
      <c r="AF473" s="109">
        <v>2.61269879E8</v>
      </c>
      <c r="AG473" s="109">
        <v>64139.0</v>
      </c>
      <c r="AH473" s="109" t="s">
        <v>9079</v>
      </c>
      <c r="AI473" s="110"/>
      <c r="AJ473" s="110"/>
      <c r="AK473" s="110"/>
      <c r="AL473" s="110"/>
      <c r="AM473" s="110"/>
      <c r="AN473" s="110"/>
      <c r="AO473" s="110"/>
      <c r="AP473" s="110"/>
      <c r="AQ473" s="110"/>
      <c r="AR473" s="110"/>
      <c r="AS473" s="110"/>
      <c r="AT473" s="110"/>
      <c r="AU473" s="110"/>
      <c r="AV473" s="110"/>
      <c r="AW473" s="110"/>
      <c r="AX473" s="110"/>
      <c r="AY473" s="110"/>
      <c r="AZ473" s="110"/>
      <c r="BA473" s="110"/>
      <c r="BB473" s="110"/>
      <c r="BC473" s="110"/>
      <c r="BD473" s="110"/>
      <c r="BE473" s="110"/>
      <c r="BF473" s="114"/>
      <c r="BG473" s="114"/>
      <c r="BH473" s="114"/>
      <c r="BI473" s="114"/>
      <c r="BJ473" s="114"/>
      <c r="BK473" s="114"/>
      <c r="BL473" s="114"/>
      <c r="BM473" s="114"/>
      <c r="BN473" s="114"/>
      <c r="BO473" s="114"/>
    </row>
    <row r="474" ht="15.75" hidden="1" customHeight="1">
      <c r="A474" s="106" t="s">
        <v>4167</v>
      </c>
      <c r="B474" s="162" t="s">
        <v>4169</v>
      </c>
      <c r="C474" s="108" t="str">
        <f>VLOOKUP(A474,'Main Sheet'!A:AV,48,False)</f>
        <v>Yes</v>
      </c>
      <c r="D474" s="109" t="str">
        <f>VLOOKUP(A474,'Main Sheet'!A:BB,7,0)</f>
        <v>Second</v>
      </c>
      <c r="E474" s="109" t="str">
        <f>VLOOKUP(A474,'Main Sheet'!A:BB,12,0)</f>
        <v>Ndyebo SS</v>
      </c>
      <c r="F474" s="109" t="str">
        <f>VLOOKUP(A474,'Main Sheet'!A:BB,17,0)</f>
        <v>Siphosihle</v>
      </c>
      <c r="G474" s="110" t="str">
        <f>VLOOKUP(A474,'Main Sheet'!A:BB,14,0)</f>
        <v>NMB</v>
      </c>
      <c r="H474" s="111" t="s">
        <v>9078</v>
      </c>
      <c r="I474" s="111"/>
      <c r="J474" s="112"/>
      <c r="K474" s="111">
        <v>2.3374897E8</v>
      </c>
      <c r="L474" s="111">
        <v>46835.0</v>
      </c>
      <c r="M474" s="109" t="s">
        <v>9079</v>
      </c>
      <c r="N474" s="110"/>
      <c r="O474" s="111" t="s">
        <v>121</v>
      </c>
      <c r="P474" s="111"/>
      <c r="Q474" s="111" t="s">
        <v>9070</v>
      </c>
      <c r="R474" s="111" t="s">
        <v>9071</v>
      </c>
      <c r="S474" s="111" t="s">
        <v>9071</v>
      </c>
      <c r="T474" s="111" t="s">
        <v>122</v>
      </c>
      <c r="U474" s="110"/>
      <c r="V474" s="109" t="s">
        <v>121</v>
      </c>
      <c r="W474" s="109"/>
      <c r="X474" s="109" t="s">
        <v>9070</v>
      </c>
      <c r="Y474" s="109" t="s">
        <v>9071</v>
      </c>
      <c r="Z474" s="110"/>
      <c r="AA474" s="110"/>
      <c r="AB474" s="109" t="s">
        <v>9071</v>
      </c>
      <c r="AC474" s="109" t="s">
        <v>9078</v>
      </c>
      <c r="AD474" s="109"/>
      <c r="AE474" s="110"/>
      <c r="AF474" s="109">
        <v>2.60797901E8</v>
      </c>
      <c r="AG474" s="109">
        <v>31378.0</v>
      </c>
      <c r="AH474" s="109" t="s">
        <v>9079</v>
      </c>
      <c r="AI474" s="110"/>
      <c r="AJ474" s="110"/>
      <c r="AK474" s="110"/>
      <c r="AL474" s="110"/>
      <c r="AM474" s="110"/>
      <c r="AN474" s="110"/>
      <c r="AO474" s="110"/>
      <c r="AP474" s="110"/>
      <c r="AQ474" s="110"/>
      <c r="AR474" s="110"/>
      <c r="AS474" s="110"/>
      <c r="AT474" s="110"/>
      <c r="AU474" s="110"/>
      <c r="AV474" s="110"/>
      <c r="AW474" s="110"/>
      <c r="AX474" s="110"/>
      <c r="AY474" s="110"/>
      <c r="AZ474" s="110"/>
      <c r="BA474" s="110"/>
      <c r="BB474" s="110"/>
      <c r="BC474" s="110"/>
      <c r="BD474" s="110"/>
      <c r="BE474" s="110"/>
      <c r="BF474" s="114"/>
      <c r="BG474" s="114"/>
      <c r="BH474" s="114"/>
      <c r="BI474" s="114"/>
      <c r="BJ474" s="114"/>
      <c r="BK474" s="114"/>
      <c r="BL474" s="114"/>
      <c r="BM474" s="114"/>
      <c r="BN474" s="114"/>
      <c r="BO474" s="114"/>
    </row>
    <row r="475" ht="15.75" hidden="1" customHeight="1">
      <c r="A475" s="106" t="s">
        <v>4176</v>
      </c>
      <c r="B475" s="162" t="s">
        <v>4179</v>
      </c>
      <c r="C475" s="108" t="str">
        <f>VLOOKUP(A475,'Main Sheet'!A:AV,48,False)</f>
        <v>Yes</v>
      </c>
      <c r="D475" s="109" t="str">
        <f>VLOOKUP(A475,'Main Sheet'!A:BB,7,0)</f>
        <v>Second</v>
      </c>
      <c r="E475" s="109" t="str">
        <f>VLOOKUP(A475,'Main Sheet'!A:BB,12,0)</f>
        <v>Ndyebo SS</v>
      </c>
      <c r="F475" s="109" t="str">
        <f>VLOOKUP(A475,'Main Sheet'!A:BB,17,0)</f>
        <v>Siphosihle</v>
      </c>
      <c r="G475" s="110" t="str">
        <f>VLOOKUP(A475,'Main Sheet'!A:BB,14,0)</f>
        <v>NMB</v>
      </c>
      <c r="H475" s="111" t="s">
        <v>117</v>
      </c>
      <c r="I475" s="111"/>
      <c r="J475" s="112"/>
      <c r="K475" s="111">
        <v>2.34105755E8</v>
      </c>
      <c r="L475" s="111">
        <v>74302.0</v>
      </c>
      <c r="M475" s="109" t="s">
        <v>9750</v>
      </c>
      <c r="N475" s="110"/>
      <c r="O475" s="111" t="s">
        <v>9078</v>
      </c>
      <c r="P475" s="111"/>
      <c r="Q475" s="112"/>
      <c r="R475" s="111">
        <v>2.26081123E8</v>
      </c>
      <c r="S475" s="111">
        <v>85357.0</v>
      </c>
      <c r="T475" s="111" t="s">
        <v>9079</v>
      </c>
      <c r="U475" s="110"/>
      <c r="V475" s="109" t="s">
        <v>117</v>
      </c>
      <c r="W475" s="109"/>
      <c r="X475" s="110"/>
      <c r="Y475" s="109" t="s">
        <v>9751</v>
      </c>
      <c r="Z475" s="110"/>
      <c r="AA475" s="110"/>
      <c r="AB475" s="109" t="s">
        <v>6542</v>
      </c>
      <c r="AC475" s="109" t="s">
        <v>9078</v>
      </c>
      <c r="AD475" s="109"/>
      <c r="AE475" s="110"/>
      <c r="AF475" s="109">
        <v>2.604458E8</v>
      </c>
      <c r="AG475" s="109">
        <v>81937.0</v>
      </c>
      <c r="AH475" s="109" t="s">
        <v>9079</v>
      </c>
      <c r="AI475" s="110"/>
      <c r="AJ475" s="110"/>
      <c r="AK475" s="110"/>
      <c r="AL475" s="110"/>
      <c r="AM475" s="110"/>
      <c r="AN475" s="110"/>
      <c r="AO475" s="110"/>
      <c r="AP475" s="110"/>
      <c r="AQ475" s="110"/>
      <c r="AR475" s="110"/>
      <c r="AS475" s="110"/>
      <c r="AT475" s="110"/>
      <c r="AU475" s="110"/>
      <c r="AV475" s="110"/>
      <c r="AW475" s="110"/>
      <c r="AX475" s="110"/>
      <c r="AY475" s="110"/>
      <c r="AZ475" s="110"/>
      <c r="BA475" s="110"/>
      <c r="BB475" s="110"/>
      <c r="BC475" s="110"/>
      <c r="BD475" s="110"/>
      <c r="BE475" s="110"/>
      <c r="BF475" s="114"/>
      <c r="BG475" s="114"/>
      <c r="BH475" s="114"/>
      <c r="BI475" s="114"/>
      <c r="BJ475" s="114"/>
      <c r="BK475" s="114"/>
      <c r="BL475" s="114"/>
      <c r="BM475" s="114"/>
      <c r="BN475" s="114"/>
      <c r="BO475" s="114"/>
    </row>
    <row r="476" ht="15.75" hidden="1" customHeight="1">
      <c r="A476" s="106" t="s">
        <v>4188</v>
      </c>
      <c r="B476" s="162" t="s">
        <v>4190</v>
      </c>
      <c r="C476" s="108" t="str">
        <f>VLOOKUP(A476,'Main Sheet'!A:AV,48,False)</f>
        <v>Yes</v>
      </c>
      <c r="D476" s="109" t="str">
        <f>VLOOKUP(A476,'Main Sheet'!A:BB,7,0)</f>
        <v>Second</v>
      </c>
      <c r="E476" s="109" t="str">
        <f>VLOOKUP(A476,'Main Sheet'!A:BB,12,0)</f>
        <v>Ndyebo SS</v>
      </c>
      <c r="F476" s="109" t="str">
        <f>VLOOKUP(A476,'Main Sheet'!A:BB,17,0)</f>
        <v>Siphosihle</v>
      </c>
      <c r="G476" s="110" t="str">
        <f>VLOOKUP(A476,'Main Sheet'!A:BB,14,0)</f>
        <v>NMB</v>
      </c>
      <c r="H476" s="111" t="s">
        <v>9078</v>
      </c>
      <c r="I476" s="111"/>
      <c r="J476" s="112"/>
      <c r="K476" s="111">
        <v>2.33941886E8</v>
      </c>
      <c r="L476" s="111" t="s">
        <v>9078</v>
      </c>
      <c r="M476" s="109" t="s">
        <v>9079</v>
      </c>
      <c r="N476" s="110"/>
      <c r="O476" s="111" t="s">
        <v>9078</v>
      </c>
      <c r="P476" s="111"/>
      <c r="Q476" s="112"/>
      <c r="R476" s="111" t="s">
        <v>9078</v>
      </c>
      <c r="S476" s="111" t="s">
        <v>9078</v>
      </c>
      <c r="T476" s="111" t="s">
        <v>9079</v>
      </c>
      <c r="U476" s="110"/>
      <c r="V476" s="109" t="s">
        <v>9078</v>
      </c>
      <c r="W476" s="109"/>
      <c r="X476" s="110"/>
      <c r="Y476" s="109" t="s">
        <v>9752</v>
      </c>
      <c r="Z476" s="110"/>
      <c r="AA476" s="110"/>
      <c r="AB476" s="109" t="s">
        <v>9079</v>
      </c>
      <c r="AC476" s="109" t="s">
        <v>117</v>
      </c>
      <c r="AD476" s="109"/>
      <c r="AE476" s="110"/>
      <c r="AF476" s="113">
        <v>2.61606476E8</v>
      </c>
      <c r="AG476" s="109">
        <v>78945.0</v>
      </c>
      <c r="AH476" s="109" t="s">
        <v>9687</v>
      </c>
      <c r="AI476" s="110"/>
      <c r="AJ476" s="110"/>
      <c r="AK476" s="110"/>
      <c r="AL476" s="110"/>
      <c r="AM476" s="110"/>
      <c r="AN476" s="110"/>
      <c r="AO476" s="110"/>
      <c r="AP476" s="110"/>
      <c r="AQ476" s="110"/>
      <c r="AR476" s="110"/>
      <c r="AS476" s="110"/>
      <c r="AT476" s="110"/>
      <c r="AU476" s="110"/>
      <c r="AV476" s="110"/>
      <c r="AW476" s="110"/>
      <c r="AX476" s="110"/>
      <c r="AY476" s="110"/>
      <c r="AZ476" s="110"/>
      <c r="BA476" s="110"/>
      <c r="BB476" s="110"/>
      <c r="BC476" s="110"/>
      <c r="BD476" s="110"/>
      <c r="BE476" s="110"/>
      <c r="BF476" s="114"/>
      <c r="BG476" s="114"/>
      <c r="BH476" s="114"/>
      <c r="BI476" s="114"/>
      <c r="BJ476" s="114"/>
      <c r="BK476" s="114"/>
      <c r="BL476" s="114"/>
      <c r="BM476" s="114"/>
      <c r="BN476" s="114"/>
      <c r="BO476" s="114"/>
    </row>
    <row r="477" ht="15.75" hidden="1" customHeight="1">
      <c r="A477" s="106" t="s">
        <v>4198</v>
      </c>
      <c r="B477" s="162" t="s">
        <v>4201</v>
      </c>
      <c r="C477" s="108" t="str">
        <f>VLOOKUP(A477,'Main Sheet'!A:AV,48,False)</f>
        <v>Yes</v>
      </c>
      <c r="D477" s="109" t="str">
        <f>VLOOKUP(A477,'Main Sheet'!A:BB,7,0)</f>
        <v>Second</v>
      </c>
      <c r="E477" s="109" t="str">
        <f>VLOOKUP(A477,'Main Sheet'!A:BB,12,0)</f>
        <v>Ndyebo SS</v>
      </c>
      <c r="F477" s="109" t="str">
        <f>VLOOKUP(A477,'Main Sheet'!A:BB,17,0)</f>
        <v>Siphosihle</v>
      </c>
      <c r="G477" s="110" t="str">
        <f>VLOOKUP(A477,'Main Sheet'!A:BB,14,0)</f>
        <v>NMB</v>
      </c>
      <c r="H477" s="111" t="s">
        <v>117</v>
      </c>
      <c r="I477" s="111"/>
      <c r="J477" s="112"/>
      <c r="K477" s="111">
        <v>2.34105976E8</v>
      </c>
      <c r="L477" s="111">
        <v>29698.0</v>
      </c>
      <c r="M477" s="109" t="s">
        <v>237</v>
      </c>
      <c r="N477" s="110"/>
      <c r="O477" s="111" t="s">
        <v>117</v>
      </c>
      <c r="P477" s="111"/>
      <c r="Q477" s="112"/>
      <c r="R477" s="111">
        <v>2.26261587E8</v>
      </c>
      <c r="S477" s="111">
        <v>45612.0</v>
      </c>
      <c r="T477" s="111" t="s">
        <v>139</v>
      </c>
      <c r="U477" s="110"/>
      <c r="V477" s="109" t="s">
        <v>117</v>
      </c>
      <c r="W477" s="109"/>
      <c r="X477" s="110"/>
      <c r="Y477" s="109" t="s">
        <v>9753</v>
      </c>
      <c r="Z477" s="110"/>
      <c r="AA477" s="110"/>
      <c r="AB477" s="109" t="s">
        <v>237</v>
      </c>
      <c r="AC477" s="109" t="s">
        <v>117</v>
      </c>
      <c r="AD477" s="109"/>
      <c r="AE477" s="110"/>
      <c r="AF477" s="113">
        <v>2.6160801E8</v>
      </c>
      <c r="AG477" s="109">
        <v>78945.0</v>
      </c>
      <c r="AH477" s="109" t="s">
        <v>9697</v>
      </c>
      <c r="AI477" s="110"/>
      <c r="AJ477" s="110"/>
      <c r="AK477" s="110"/>
      <c r="AL477" s="110"/>
      <c r="AM477" s="110"/>
      <c r="AN477" s="110"/>
      <c r="AO477" s="110"/>
      <c r="AP477" s="110"/>
      <c r="AQ477" s="110"/>
      <c r="AR477" s="110"/>
      <c r="AS477" s="110"/>
      <c r="AT477" s="110"/>
      <c r="AU477" s="110"/>
      <c r="AV477" s="110"/>
      <c r="AW477" s="110"/>
      <c r="AX477" s="110"/>
      <c r="AY477" s="110"/>
      <c r="AZ477" s="110"/>
      <c r="BA477" s="110"/>
      <c r="BB477" s="110"/>
      <c r="BC477" s="110"/>
      <c r="BD477" s="110"/>
      <c r="BE477" s="110"/>
      <c r="BF477" s="114"/>
      <c r="BG477" s="114"/>
      <c r="BH477" s="114"/>
      <c r="BI477" s="114"/>
      <c r="BJ477" s="114"/>
      <c r="BK477" s="114"/>
      <c r="BL477" s="114"/>
      <c r="BM477" s="114"/>
      <c r="BN477" s="114"/>
      <c r="BO477" s="114"/>
    </row>
    <row r="478" ht="15.75" hidden="1" customHeight="1">
      <c r="A478" s="106" t="s">
        <v>4208</v>
      </c>
      <c r="B478" s="162" t="s">
        <v>4210</v>
      </c>
      <c r="C478" s="108" t="str">
        <f>VLOOKUP(A478,'Main Sheet'!A:AV,48,False)</f>
        <v>Yes</v>
      </c>
      <c r="D478" s="109" t="str">
        <f>VLOOKUP(A478,'Main Sheet'!A:BB,7,0)</f>
        <v>Second</v>
      </c>
      <c r="E478" s="109" t="str">
        <f>VLOOKUP(A478,'Main Sheet'!A:BB,12,0)</f>
        <v>Ndyebo SS</v>
      </c>
      <c r="F478" s="109" t="str">
        <f>VLOOKUP(A478,'Main Sheet'!A:BB,17,0)</f>
        <v>Siphosihle</v>
      </c>
      <c r="G478" s="110" t="str">
        <f>VLOOKUP(A478,'Main Sheet'!A:BB,14,0)</f>
        <v>NMB</v>
      </c>
      <c r="H478" s="111" t="s">
        <v>9078</v>
      </c>
      <c r="I478" s="111"/>
      <c r="J478" s="111"/>
      <c r="K478" s="111">
        <v>2.34110651E8</v>
      </c>
      <c r="L478" s="111">
        <v>68165.0</v>
      </c>
      <c r="M478" s="109" t="s">
        <v>9079</v>
      </c>
      <c r="N478" s="110"/>
      <c r="O478" s="111" t="s">
        <v>117</v>
      </c>
      <c r="P478" s="111"/>
      <c r="Q478" s="112"/>
      <c r="R478" s="111">
        <v>2.26261602E8</v>
      </c>
      <c r="S478" s="111">
        <v>45612.0</v>
      </c>
      <c r="T478" s="111" t="s">
        <v>4424</v>
      </c>
      <c r="U478" s="110"/>
      <c r="V478" s="109" t="s">
        <v>117</v>
      </c>
      <c r="W478" s="109"/>
      <c r="X478" s="110"/>
      <c r="Y478" s="109" t="s">
        <v>9754</v>
      </c>
      <c r="Z478" s="110"/>
      <c r="AA478" s="110"/>
      <c r="AB478" s="109" t="s">
        <v>1094</v>
      </c>
      <c r="AC478" s="109" t="s">
        <v>117</v>
      </c>
      <c r="AD478" s="109"/>
      <c r="AE478" s="110"/>
      <c r="AF478" s="113">
        <v>2.61607642E8</v>
      </c>
      <c r="AG478" s="109">
        <v>78945.0</v>
      </c>
      <c r="AH478" s="109" t="s">
        <v>9697</v>
      </c>
      <c r="AI478" s="110"/>
      <c r="AJ478" s="110"/>
      <c r="AK478" s="110"/>
      <c r="AL478" s="110"/>
      <c r="AM478" s="110"/>
      <c r="AN478" s="110"/>
      <c r="AO478" s="110"/>
      <c r="AP478" s="110"/>
      <c r="AQ478" s="110"/>
      <c r="AR478" s="110"/>
      <c r="AS478" s="110"/>
      <c r="AT478" s="110"/>
      <c r="AU478" s="110"/>
      <c r="AV478" s="110"/>
      <c r="AW478" s="110"/>
      <c r="AX478" s="110"/>
      <c r="AY478" s="110"/>
      <c r="AZ478" s="110"/>
      <c r="BA478" s="110"/>
      <c r="BB478" s="110"/>
      <c r="BC478" s="110"/>
      <c r="BD478" s="110"/>
      <c r="BE478" s="110"/>
      <c r="BF478" s="114"/>
      <c r="BG478" s="114"/>
      <c r="BH478" s="114"/>
      <c r="BI478" s="114"/>
      <c r="BJ478" s="114"/>
      <c r="BK478" s="114"/>
      <c r="BL478" s="114"/>
      <c r="BM478" s="114"/>
      <c r="BN478" s="114"/>
      <c r="BO478" s="114"/>
    </row>
    <row r="479" ht="15.75" hidden="1" customHeight="1">
      <c r="A479" s="106" t="s">
        <v>4216</v>
      </c>
      <c r="B479" s="162" t="s">
        <v>4218</v>
      </c>
      <c r="C479" s="108" t="str">
        <f>VLOOKUP(A479,'Main Sheet'!A:AV,48,False)</f>
        <v>Yes</v>
      </c>
      <c r="D479" s="109" t="str">
        <f>VLOOKUP(A479,'Main Sheet'!A:BB,7,0)</f>
        <v>Second</v>
      </c>
      <c r="E479" s="109" t="str">
        <f>VLOOKUP(A479,'Main Sheet'!A:BB,12,0)</f>
        <v>Ndyebo SS</v>
      </c>
      <c r="F479" s="109" t="str">
        <f>VLOOKUP(A479,'Main Sheet'!A:BB,17,0)</f>
        <v>Siphosihle</v>
      </c>
      <c r="G479" s="110" t="str">
        <f>VLOOKUP(A479,'Main Sheet'!A:BB,14,0)</f>
        <v>NMB</v>
      </c>
      <c r="H479" s="111" t="s">
        <v>9078</v>
      </c>
      <c r="I479" s="111"/>
      <c r="J479" s="112"/>
      <c r="K479" s="111">
        <v>2.34112123E8</v>
      </c>
      <c r="L479" s="111">
        <v>74097.0</v>
      </c>
      <c r="M479" s="109" t="s">
        <v>9079</v>
      </c>
      <c r="N479" s="110"/>
      <c r="O479" s="111" t="s">
        <v>9078</v>
      </c>
      <c r="P479" s="111"/>
      <c r="Q479" s="112"/>
      <c r="R479" s="111">
        <v>2.26191437E8</v>
      </c>
      <c r="S479" s="111" t="s">
        <v>9078</v>
      </c>
      <c r="T479" s="111" t="s">
        <v>9079</v>
      </c>
      <c r="U479" s="110"/>
      <c r="V479" s="109" t="s">
        <v>9078</v>
      </c>
      <c r="W479" s="109"/>
      <c r="X479" s="110"/>
      <c r="Y479" s="109" t="s">
        <v>9755</v>
      </c>
      <c r="Z479" s="110"/>
      <c r="AA479" s="110"/>
      <c r="AB479" s="109" t="s">
        <v>9079</v>
      </c>
      <c r="AC479" s="109" t="s">
        <v>117</v>
      </c>
      <c r="AD479" s="109"/>
      <c r="AE479" s="110"/>
      <c r="AF479" s="113">
        <v>2.61615432E8</v>
      </c>
      <c r="AG479" s="109">
        <v>78945.0</v>
      </c>
      <c r="AH479" s="109" t="s">
        <v>9291</v>
      </c>
      <c r="AI479" s="110"/>
      <c r="AJ479" s="110"/>
      <c r="AK479" s="110"/>
      <c r="AL479" s="110"/>
      <c r="AM479" s="110"/>
      <c r="AN479" s="110"/>
      <c r="AO479" s="110"/>
      <c r="AP479" s="110"/>
      <c r="AQ479" s="110"/>
      <c r="AR479" s="110"/>
      <c r="AS479" s="110"/>
      <c r="AT479" s="110"/>
      <c r="AU479" s="110"/>
      <c r="AV479" s="110"/>
      <c r="AW479" s="110"/>
      <c r="AX479" s="110"/>
      <c r="AY479" s="110"/>
      <c r="AZ479" s="110"/>
      <c r="BA479" s="110"/>
      <c r="BB479" s="110"/>
      <c r="BC479" s="110"/>
      <c r="BD479" s="110"/>
      <c r="BE479" s="110"/>
      <c r="BF479" s="114"/>
      <c r="BG479" s="114"/>
      <c r="BH479" s="114"/>
      <c r="BI479" s="114"/>
      <c r="BJ479" s="114"/>
      <c r="BK479" s="114"/>
      <c r="BL479" s="114"/>
      <c r="BM479" s="114"/>
      <c r="BN479" s="114"/>
      <c r="BO479" s="114"/>
    </row>
    <row r="480" ht="15.75" hidden="1" customHeight="1">
      <c r="A480" s="106" t="s">
        <v>4225</v>
      </c>
      <c r="B480" s="162" t="s">
        <v>4228</v>
      </c>
      <c r="C480" s="108" t="str">
        <f>VLOOKUP(A480,'Main Sheet'!A:AV,48,False)</f>
        <v>Yes</v>
      </c>
      <c r="D480" s="109" t="str">
        <f>VLOOKUP(A480,'Main Sheet'!A:BB,7,0)</f>
        <v>Second</v>
      </c>
      <c r="E480" s="109" t="str">
        <f>VLOOKUP(A480,'Main Sheet'!A:BB,12,0)</f>
        <v>KwaZakhele HS</v>
      </c>
      <c r="F480" s="109" t="str">
        <f>VLOOKUP(A480,'Main Sheet'!A:BB,17,0)</f>
        <v>Chulumanco</v>
      </c>
      <c r="G480" s="110" t="str">
        <f>VLOOKUP(A480,'Main Sheet'!A:BB,14,0)</f>
        <v>NMB</v>
      </c>
      <c r="H480" s="111" t="s">
        <v>9078</v>
      </c>
      <c r="I480" s="111"/>
      <c r="J480" s="111"/>
      <c r="K480" s="167">
        <v>2.3425749E8</v>
      </c>
      <c r="L480" s="111">
        <v>84139.0</v>
      </c>
      <c r="M480" s="109" t="s">
        <v>9079</v>
      </c>
      <c r="N480" s="110"/>
      <c r="O480" s="111" t="s">
        <v>9078</v>
      </c>
      <c r="P480" s="111"/>
      <c r="Q480" s="112"/>
      <c r="R480" s="111">
        <v>2.26123552E8</v>
      </c>
      <c r="S480" s="111">
        <v>15735.0</v>
      </c>
      <c r="T480" s="111"/>
      <c r="U480" s="110"/>
      <c r="V480" s="109" t="s">
        <v>117</v>
      </c>
      <c r="W480" s="109"/>
      <c r="X480" s="110"/>
      <c r="Y480" s="109" t="s">
        <v>9756</v>
      </c>
      <c r="Z480" s="110"/>
      <c r="AA480" s="110"/>
      <c r="AB480" s="109" t="s">
        <v>263</v>
      </c>
      <c r="AC480" s="109" t="s">
        <v>117</v>
      </c>
      <c r="AD480" s="109"/>
      <c r="AE480" s="110"/>
      <c r="AF480" s="109">
        <v>2.61332007E8</v>
      </c>
      <c r="AG480" s="109">
        <v>23235.0</v>
      </c>
      <c r="AH480" s="109"/>
      <c r="AI480" s="110"/>
      <c r="AJ480" s="110"/>
      <c r="AK480" s="110"/>
      <c r="AL480" s="110"/>
      <c r="AM480" s="110"/>
      <c r="AN480" s="110"/>
      <c r="AO480" s="110"/>
      <c r="AP480" s="110"/>
      <c r="AQ480" s="110"/>
      <c r="AR480" s="110"/>
      <c r="AS480" s="110"/>
      <c r="AT480" s="110"/>
      <c r="AU480" s="110"/>
      <c r="AV480" s="110"/>
      <c r="AW480" s="110"/>
      <c r="AX480" s="110"/>
      <c r="AY480" s="110"/>
      <c r="AZ480" s="110"/>
      <c r="BA480" s="110"/>
      <c r="BB480" s="110"/>
      <c r="BC480" s="110"/>
      <c r="BD480" s="110"/>
      <c r="BE480" s="110"/>
      <c r="BF480" s="114"/>
      <c r="BG480" s="114"/>
      <c r="BH480" s="114"/>
      <c r="BI480" s="114"/>
      <c r="BJ480" s="114"/>
      <c r="BK480" s="114"/>
      <c r="BL480" s="114"/>
      <c r="BM480" s="114"/>
      <c r="BN480" s="114"/>
      <c r="BO480" s="114"/>
    </row>
    <row r="481" ht="15.75" hidden="1" customHeight="1">
      <c r="A481" s="106" t="s">
        <v>4234</v>
      </c>
      <c r="B481" s="162" t="s">
        <v>4237</v>
      </c>
      <c r="C481" s="108" t="str">
        <f>VLOOKUP(A481,'Main Sheet'!A:AV,48,False)</f>
        <v>Yes</v>
      </c>
      <c r="D481" s="109" t="str">
        <f>VLOOKUP(A481,'Main Sheet'!A:BB,7,0)</f>
        <v>Second</v>
      </c>
      <c r="E481" s="109" t="str">
        <f>VLOOKUP(A481,'Main Sheet'!A:BB,12,0)</f>
        <v>KwaZakhele HS</v>
      </c>
      <c r="F481" s="109" t="str">
        <f>VLOOKUP(A481,'Main Sheet'!A:BB,17,0)</f>
        <v>Chulumanco</v>
      </c>
      <c r="G481" s="110" t="str">
        <f>VLOOKUP(A481,'Main Sheet'!A:BB,14,0)</f>
        <v>NMB</v>
      </c>
      <c r="H481" s="111" t="s">
        <v>117</v>
      </c>
      <c r="I481" s="111"/>
      <c r="J481" s="112"/>
      <c r="K481" s="111">
        <v>2.34112921E8</v>
      </c>
      <c r="L481" s="111">
        <v>79438.0</v>
      </c>
      <c r="M481" s="109" t="s">
        <v>9757</v>
      </c>
      <c r="N481" s="110"/>
      <c r="O481" s="111" t="s">
        <v>9078</v>
      </c>
      <c r="P481" s="111"/>
      <c r="Q481" s="112"/>
      <c r="R481" s="111">
        <v>2.26123552E8</v>
      </c>
      <c r="S481" s="111">
        <v>15735.0</v>
      </c>
      <c r="T481" s="111"/>
      <c r="U481" s="110"/>
      <c r="V481" s="109" t="s">
        <v>9078</v>
      </c>
      <c r="W481" s="109"/>
      <c r="X481" s="110"/>
      <c r="Y481" s="109" t="s">
        <v>9758</v>
      </c>
      <c r="Z481" s="110"/>
      <c r="AA481" s="110"/>
      <c r="AB481" s="110"/>
      <c r="AC481" s="109" t="s">
        <v>117</v>
      </c>
      <c r="AD481" s="109"/>
      <c r="AE481" s="110"/>
      <c r="AF481" s="109">
        <v>2.61332007E8</v>
      </c>
      <c r="AG481" s="109">
        <v>23235.0</v>
      </c>
      <c r="AH481" s="109" t="s">
        <v>9084</v>
      </c>
      <c r="AI481" s="110"/>
      <c r="AJ481" s="110"/>
      <c r="AK481" s="110"/>
      <c r="AL481" s="110"/>
      <c r="AM481" s="110"/>
      <c r="AN481" s="110"/>
      <c r="AO481" s="110"/>
      <c r="AP481" s="110"/>
      <c r="AQ481" s="110"/>
      <c r="AR481" s="110"/>
      <c r="AS481" s="110"/>
      <c r="AT481" s="110"/>
      <c r="AU481" s="110"/>
      <c r="AV481" s="110"/>
      <c r="AW481" s="110"/>
      <c r="AX481" s="110"/>
      <c r="AY481" s="110"/>
      <c r="AZ481" s="110"/>
      <c r="BA481" s="110"/>
      <c r="BB481" s="110"/>
      <c r="BC481" s="110"/>
      <c r="BD481" s="110"/>
      <c r="BE481" s="110"/>
      <c r="BF481" s="114"/>
      <c r="BG481" s="114"/>
      <c r="BH481" s="114"/>
      <c r="BI481" s="114"/>
      <c r="BJ481" s="114"/>
      <c r="BK481" s="114"/>
      <c r="BL481" s="114"/>
      <c r="BM481" s="114"/>
      <c r="BN481" s="114"/>
      <c r="BO481" s="114"/>
    </row>
    <row r="482" ht="15.75" hidden="1" customHeight="1">
      <c r="A482" s="106" t="s">
        <v>4244</v>
      </c>
      <c r="B482" s="162" t="s">
        <v>4247</v>
      </c>
      <c r="C482" s="108" t="str">
        <f>VLOOKUP(A482,'Main Sheet'!A:AV,48,False)</f>
        <v>Yes</v>
      </c>
      <c r="D482" s="109" t="str">
        <f>VLOOKUP(A482,'Main Sheet'!A:BB,7,0)</f>
        <v>Second</v>
      </c>
      <c r="E482" s="109" t="str">
        <f>VLOOKUP(A482,'Main Sheet'!A:BB,12,0)</f>
        <v>KwaZakhele HS</v>
      </c>
      <c r="F482" s="109" t="str">
        <f>VLOOKUP(A482,'Main Sheet'!A:BB,17,0)</f>
        <v>Chulumanco</v>
      </c>
      <c r="G482" s="110" t="str">
        <f>VLOOKUP(A482,'Main Sheet'!A:BB,14,0)</f>
        <v>NMB</v>
      </c>
      <c r="H482" s="111" t="s">
        <v>117</v>
      </c>
      <c r="I482" s="111"/>
      <c r="J482" s="112"/>
      <c r="K482" s="111">
        <v>2.33670083E8</v>
      </c>
      <c r="L482" s="111"/>
      <c r="M482" s="109"/>
      <c r="N482" s="110"/>
      <c r="O482" s="111"/>
      <c r="P482" s="111"/>
      <c r="Q482" s="112"/>
      <c r="R482" s="111"/>
      <c r="S482" s="111"/>
      <c r="T482" s="111"/>
      <c r="U482" s="110"/>
      <c r="V482" s="109" t="s">
        <v>9078</v>
      </c>
      <c r="W482" s="109"/>
      <c r="X482" s="110"/>
      <c r="Y482" s="109" t="s">
        <v>9759</v>
      </c>
      <c r="Z482" s="110"/>
      <c r="AA482" s="110"/>
      <c r="AB482" s="110"/>
      <c r="AC482" s="109" t="s">
        <v>9078</v>
      </c>
      <c r="AD482" s="109"/>
      <c r="AE482" s="110"/>
      <c r="AF482" s="109">
        <v>2.604115774E9</v>
      </c>
      <c r="AG482" s="109">
        <v>20257.0</v>
      </c>
      <c r="AH482" s="109"/>
      <c r="AI482" s="110"/>
      <c r="AJ482" s="110"/>
      <c r="AK482" s="110"/>
      <c r="AL482" s="110"/>
      <c r="AM482" s="110"/>
      <c r="AN482" s="110"/>
      <c r="AO482" s="110"/>
      <c r="AP482" s="110"/>
      <c r="AQ482" s="110"/>
      <c r="AR482" s="110"/>
      <c r="AS482" s="110"/>
      <c r="AT482" s="110"/>
      <c r="AU482" s="110"/>
      <c r="AV482" s="110"/>
      <c r="AW482" s="110"/>
      <c r="AX482" s="110"/>
      <c r="AY482" s="110"/>
      <c r="AZ482" s="110"/>
      <c r="BA482" s="110"/>
      <c r="BB482" s="110"/>
      <c r="BC482" s="110"/>
      <c r="BD482" s="110"/>
      <c r="BE482" s="110"/>
      <c r="BF482" s="114"/>
      <c r="BG482" s="114"/>
      <c r="BH482" s="114"/>
      <c r="BI482" s="114"/>
      <c r="BJ482" s="114"/>
      <c r="BK482" s="114"/>
      <c r="BL482" s="114"/>
      <c r="BM482" s="114"/>
      <c r="BN482" s="114"/>
      <c r="BO482" s="114"/>
    </row>
    <row r="483" ht="15.75" hidden="1" customHeight="1">
      <c r="A483" s="106" t="s">
        <v>4251</v>
      </c>
      <c r="B483" s="162" t="s">
        <v>9760</v>
      </c>
      <c r="C483" s="108" t="str">
        <f>VLOOKUP(A483,'Main Sheet'!A:AV,48,False)</f>
        <v>Yes</v>
      </c>
      <c r="D483" s="109" t="str">
        <f>VLOOKUP(A483,'Main Sheet'!A:BB,7,0)</f>
        <v>Second</v>
      </c>
      <c r="E483" s="109" t="str">
        <f>VLOOKUP(A483,'Main Sheet'!A:BB,12,0)</f>
        <v>Wongalethu HS</v>
      </c>
      <c r="F483" s="109" t="str">
        <f>VLOOKUP(A483,'Main Sheet'!A:BB,17,0)</f>
        <v>Asemahle</v>
      </c>
      <c r="G483" s="110" t="str">
        <f>VLOOKUP(A483,'Main Sheet'!A:BB,14,0)</f>
        <v>Rural</v>
      </c>
      <c r="H483" s="111" t="s">
        <v>117</v>
      </c>
      <c r="I483" s="111"/>
      <c r="J483" s="112"/>
      <c r="K483" s="111">
        <v>2.34113731E8</v>
      </c>
      <c r="L483" s="111">
        <v>29086.0</v>
      </c>
      <c r="M483" s="109" t="s">
        <v>9761</v>
      </c>
      <c r="N483" s="110"/>
      <c r="O483" s="111" t="s">
        <v>117</v>
      </c>
      <c r="P483" s="111"/>
      <c r="Q483" s="112"/>
      <c r="R483" s="111">
        <v>2.26218503E8</v>
      </c>
      <c r="S483" s="111">
        <v>20251.0</v>
      </c>
      <c r="T483" s="111" t="s">
        <v>9762</v>
      </c>
      <c r="U483" s="110"/>
      <c r="V483" s="109" t="s">
        <v>117</v>
      </c>
      <c r="W483" s="109"/>
      <c r="X483" s="110"/>
      <c r="Y483" s="109" t="s">
        <v>9763</v>
      </c>
      <c r="Z483" s="110"/>
      <c r="AA483" s="110"/>
      <c r="AB483" s="109" t="s">
        <v>4424</v>
      </c>
      <c r="AC483" s="109" t="s">
        <v>117</v>
      </c>
      <c r="AD483" s="109"/>
      <c r="AE483" s="110"/>
      <c r="AF483" s="109">
        <v>2.61333208E8</v>
      </c>
      <c r="AG483" s="109">
        <v>24694.0</v>
      </c>
      <c r="AH483" s="109" t="s">
        <v>1180</v>
      </c>
      <c r="AI483" s="110"/>
      <c r="AJ483" s="110"/>
      <c r="AK483" s="110"/>
      <c r="AL483" s="110"/>
      <c r="AM483" s="110"/>
      <c r="AN483" s="110"/>
      <c r="AO483" s="110"/>
      <c r="AP483" s="110"/>
      <c r="AQ483" s="110"/>
      <c r="AR483" s="110"/>
      <c r="AS483" s="110"/>
      <c r="AT483" s="110"/>
      <c r="AU483" s="110"/>
      <c r="AV483" s="110"/>
      <c r="AW483" s="110"/>
      <c r="AX483" s="110"/>
      <c r="AY483" s="110"/>
      <c r="AZ483" s="110"/>
      <c r="BA483" s="110"/>
      <c r="BB483" s="110"/>
      <c r="BC483" s="110"/>
      <c r="BD483" s="110"/>
      <c r="BE483" s="110"/>
      <c r="BF483" s="114"/>
      <c r="BG483" s="114"/>
      <c r="BH483" s="114"/>
      <c r="BI483" s="114"/>
      <c r="BJ483" s="114"/>
      <c r="BK483" s="114"/>
      <c r="BL483" s="114"/>
      <c r="BM483" s="114"/>
      <c r="BN483" s="114"/>
      <c r="BO483" s="114"/>
    </row>
    <row r="484" ht="15.75" hidden="1" customHeight="1">
      <c r="A484" s="106" t="s">
        <v>4260</v>
      </c>
      <c r="B484" s="162" t="s">
        <v>9764</v>
      </c>
      <c r="C484" s="108" t="str">
        <f>VLOOKUP(A484,'Main Sheet'!A:AV,48,False)</f>
        <v>Yes</v>
      </c>
      <c r="D484" s="109" t="str">
        <f>VLOOKUP(A484,'Main Sheet'!A:BB,7,0)</f>
        <v>Second</v>
      </c>
      <c r="E484" s="109" t="str">
        <f>VLOOKUP(A484,'Main Sheet'!A:BB,12,0)</f>
        <v>Wongalethu HS</v>
      </c>
      <c r="F484" s="109" t="str">
        <f>VLOOKUP(A484,'Main Sheet'!A:BB,17,0)</f>
        <v>Asemahle</v>
      </c>
      <c r="G484" s="110" t="str">
        <f>VLOOKUP(A484,'Main Sheet'!A:BB,14,0)</f>
        <v>Rural</v>
      </c>
      <c r="H484" s="111" t="s">
        <v>117</v>
      </c>
      <c r="I484" s="111"/>
      <c r="J484" s="112"/>
      <c r="K484" s="111">
        <v>2.34383364E8</v>
      </c>
      <c r="L484" s="111">
        <v>92934.0</v>
      </c>
      <c r="M484" s="109" t="s">
        <v>9765</v>
      </c>
      <c r="N484" s="110"/>
      <c r="O484" s="111" t="s">
        <v>9078</v>
      </c>
      <c r="P484" s="111"/>
      <c r="Q484" s="112"/>
      <c r="R484" s="111" t="s">
        <v>9078</v>
      </c>
      <c r="S484" s="111" t="s">
        <v>9078</v>
      </c>
      <c r="T484" s="111" t="s">
        <v>9079</v>
      </c>
      <c r="U484" s="110"/>
      <c r="V484" s="109" t="s">
        <v>9078</v>
      </c>
      <c r="W484" s="109"/>
      <c r="X484" s="110"/>
      <c r="Y484" s="109" t="s">
        <v>9766</v>
      </c>
      <c r="Z484" s="110"/>
      <c r="AA484" s="110"/>
      <c r="AB484" s="109" t="s">
        <v>9079</v>
      </c>
      <c r="AC484" s="109" t="s">
        <v>9078</v>
      </c>
      <c r="AD484" s="109"/>
      <c r="AE484" s="110"/>
      <c r="AF484" s="109" t="s">
        <v>9078</v>
      </c>
      <c r="AG484" s="109" t="s">
        <v>9078</v>
      </c>
      <c r="AH484" s="109" t="s">
        <v>9079</v>
      </c>
      <c r="AI484" s="110"/>
      <c r="AJ484" s="109"/>
      <c r="AK484" s="110"/>
      <c r="AL484" s="109"/>
      <c r="AM484" s="110"/>
      <c r="AN484" s="110"/>
      <c r="AO484" s="110"/>
      <c r="AP484" s="110"/>
      <c r="AQ484" s="110"/>
      <c r="AR484" s="110"/>
      <c r="AS484" s="110"/>
      <c r="AT484" s="110"/>
      <c r="AU484" s="110"/>
      <c r="AV484" s="110"/>
      <c r="AW484" s="110"/>
      <c r="AX484" s="110"/>
      <c r="AY484" s="110"/>
      <c r="AZ484" s="110"/>
      <c r="BA484" s="110"/>
      <c r="BB484" s="110"/>
      <c r="BC484" s="110"/>
      <c r="BD484" s="110"/>
      <c r="BE484" s="110"/>
      <c r="BF484" s="114"/>
      <c r="BG484" s="114"/>
      <c r="BH484" s="114"/>
      <c r="BI484" s="114"/>
      <c r="BJ484" s="114"/>
      <c r="BK484" s="114"/>
      <c r="BL484" s="114"/>
      <c r="BM484" s="114"/>
      <c r="BN484" s="114"/>
      <c r="BO484" s="114"/>
    </row>
    <row r="485" ht="15.75" hidden="1" customHeight="1">
      <c r="A485" s="106" t="s">
        <v>4270</v>
      </c>
      <c r="B485" s="162" t="s">
        <v>9767</v>
      </c>
      <c r="C485" s="108" t="str">
        <f>VLOOKUP(A485,'Main Sheet'!A:AV,48,False)</f>
        <v>Yes</v>
      </c>
      <c r="D485" s="109" t="str">
        <f>VLOOKUP(A485,'Main Sheet'!A:BB,7,0)</f>
        <v>Second</v>
      </c>
      <c r="E485" s="109" t="str">
        <f>VLOOKUP(A485,'Main Sheet'!A:BB,12,0)</f>
        <v>Wongalethu HS</v>
      </c>
      <c r="F485" s="109" t="str">
        <f>VLOOKUP(A485,'Main Sheet'!A:BB,17,0)</f>
        <v>Asemahle</v>
      </c>
      <c r="G485" s="110" t="str">
        <f>VLOOKUP(A485,'Main Sheet'!A:BB,14,0)</f>
        <v>Rural</v>
      </c>
      <c r="H485" s="111" t="s">
        <v>117</v>
      </c>
      <c r="I485" s="111"/>
      <c r="J485" s="112"/>
      <c r="K485" s="111">
        <v>2.34283106E8</v>
      </c>
      <c r="L485" s="111">
        <v>18251.0</v>
      </c>
      <c r="M485" s="109" t="s">
        <v>9768</v>
      </c>
      <c r="N485" s="110"/>
      <c r="O485" s="111" t="s">
        <v>117</v>
      </c>
      <c r="P485" s="111"/>
      <c r="Q485" s="112"/>
      <c r="R485" s="111">
        <v>2.26270247E8</v>
      </c>
      <c r="S485" s="111">
        <v>20252.0</v>
      </c>
      <c r="T485" s="111" t="s">
        <v>237</v>
      </c>
      <c r="U485" s="110"/>
      <c r="V485" s="109" t="s">
        <v>117</v>
      </c>
      <c r="W485" s="109"/>
      <c r="X485" s="110"/>
      <c r="Y485" s="109" t="s">
        <v>9769</v>
      </c>
      <c r="Z485" s="110"/>
      <c r="AA485" s="110"/>
      <c r="AB485" s="109" t="s">
        <v>9770</v>
      </c>
      <c r="AC485" s="109" t="s">
        <v>117</v>
      </c>
      <c r="AD485" s="109"/>
      <c r="AE485" s="110"/>
      <c r="AF485" s="109">
        <v>2.61631853E8</v>
      </c>
      <c r="AG485" s="109">
        <v>26694.0</v>
      </c>
      <c r="AH485" s="109" t="s">
        <v>3077</v>
      </c>
      <c r="AI485" s="110"/>
      <c r="AJ485" s="110"/>
      <c r="AK485" s="110"/>
      <c r="AL485" s="110"/>
      <c r="AM485" s="110"/>
      <c r="AN485" s="110"/>
      <c r="AO485" s="110"/>
      <c r="AP485" s="110"/>
      <c r="AQ485" s="110"/>
      <c r="AR485" s="110"/>
      <c r="AS485" s="110"/>
      <c r="AT485" s="110"/>
      <c r="AU485" s="110"/>
      <c r="AV485" s="110"/>
      <c r="AW485" s="110"/>
      <c r="AX485" s="110"/>
      <c r="AY485" s="110"/>
      <c r="AZ485" s="110"/>
      <c r="BA485" s="110"/>
      <c r="BB485" s="110"/>
      <c r="BC485" s="110"/>
      <c r="BD485" s="110"/>
      <c r="BE485" s="110"/>
      <c r="BF485" s="114"/>
      <c r="BG485" s="114"/>
      <c r="BH485" s="114"/>
      <c r="BI485" s="114"/>
      <c r="BJ485" s="114"/>
      <c r="BK485" s="114"/>
      <c r="BL485" s="114"/>
      <c r="BM485" s="114"/>
      <c r="BN485" s="114"/>
      <c r="BO485" s="114"/>
    </row>
    <row r="486" ht="15.75" hidden="1" customHeight="1">
      <c r="A486" s="106" t="s">
        <v>4278</v>
      </c>
      <c r="B486" s="162" t="s">
        <v>9771</v>
      </c>
      <c r="C486" s="108" t="str">
        <f>VLOOKUP(A486,'Main Sheet'!A:AV,48,False)</f>
        <v>Yes</v>
      </c>
      <c r="D486" s="109" t="str">
        <f>VLOOKUP(A486,'Main Sheet'!A:BB,7,0)</f>
        <v>Second</v>
      </c>
      <c r="E486" s="109" t="str">
        <f>VLOOKUP(A486,'Main Sheet'!A:BB,12,0)</f>
        <v>Wongalethu HS</v>
      </c>
      <c r="F486" s="109" t="str">
        <f>VLOOKUP(A486,'Main Sheet'!A:BB,17,0)</f>
        <v>Asemahle</v>
      </c>
      <c r="G486" s="110" t="str">
        <f>VLOOKUP(A486,'Main Sheet'!A:BB,14,0)</f>
        <v>Rural</v>
      </c>
      <c r="H486" s="111" t="s">
        <v>117</v>
      </c>
      <c r="I486" s="111"/>
      <c r="J486" s="112"/>
      <c r="K486" s="111">
        <v>2.34115483E8</v>
      </c>
      <c r="L486" s="111">
        <v>28025.0</v>
      </c>
      <c r="M486" s="109" t="s">
        <v>9772</v>
      </c>
      <c r="N486" s="110"/>
      <c r="O486" s="111" t="s">
        <v>117</v>
      </c>
      <c r="P486" s="111"/>
      <c r="Q486" s="112"/>
      <c r="R486" s="111">
        <v>2.26262117E8</v>
      </c>
      <c r="S486" s="111">
        <v>20252.0</v>
      </c>
      <c r="T486" s="111" t="s">
        <v>237</v>
      </c>
      <c r="U486" s="110"/>
      <c r="V486" s="109" t="s">
        <v>117</v>
      </c>
      <c r="W486" s="109"/>
      <c r="X486" s="110"/>
      <c r="Y486" s="109" t="s">
        <v>9773</v>
      </c>
      <c r="Z486" s="110"/>
      <c r="AA486" s="110"/>
      <c r="AB486" s="109" t="s">
        <v>237</v>
      </c>
      <c r="AC486" s="109" t="s">
        <v>117</v>
      </c>
      <c r="AD486" s="109"/>
      <c r="AE486" s="110"/>
      <c r="AF486" s="109">
        <v>2.6164217E8</v>
      </c>
      <c r="AG486" s="109">
        <v>24694.0</v>
      </c>
      <c r="AH486" s="109" t="s">
        <v>9679</v>
      </c>
      <c r="AI486" s="110"/>
      <c r="AJ486" s="110"/>
      <c r="AK486" s="110"/>
      <c r="AL486" s="110"/>
      <c r="AM486" s="110"/>
      <c r="AN486" s="110"/>
      <c r="AO486" s="110"/>
      <c r="AP486" s="110"/>
      <c r="AQ486" s="110"/>
      <c r="AR486" s="110"/>
      <c r="AS486" s="110"/>
      <c r="AT486" s="110"/>
      <c r="AU486" s="110"/>
      <c r="AV486" s="110"/>
      <c r="AW486" s="110"/>
      <c r="AX486" s="110"/>
      <c r="AY486" s="110"/>
      <c r="AZ486" s="110"/>
      <c r="BA486" s="110"/>
      <c r="BB486" s="110"/>
      <c r="BC486" s="110"/>
      <c r="BD486" s="110"/>
      <c r="BE486" s="110"/>
      <c r="BF486" s="114"/>
      <c r="BG486" s="114"/>
      <c r="BH486" s="114"/>
      <c r="BI486" s="114"/>
      <c r="BJ486" s="114"/>
      <c r="BK486" s="114"/>
      <c r="BL486" s="114"/>
      <c r="BM486" s="114"/>
      <c r="BN486" s="114"/>
      <c r="BO486" s="114"/>
    </row>
    <row r="487" ht="15.75" hidden="1" customHeight="1">
      <c r="A487" s="106" t="s">
        <v>4286</v>
      </c>
      <c r="B487" s="162" t="s">
        <v>9774</v>
      </c>
      <c r="C487" s="108" t="str">
        <f>VLOOKUP(A487,'Main Sheet'!A:AV,48,False)</f>
        <v>Yes</v>
      </c>
      <c r="D487" s="109" t="str">
        <f>VLOOKUP(A487,'Main Sheet'!A:BB,7,0)</f>
        <v>Second</v>
      </c>
      <c r="E487" s="109" t="str">
        <f>VLOOKUP(A487,'Main Sheet'!A:BB,12,0)</f>
        <v>Wongalethu HS</v>
      </c>
      <c r="F487" s="109" t="str">
        <f>VLOOKUP(A487,'Main Sheet'!A:BB,17,0)</f>
        <v>Asemahle</v>
      </c>
      <c r="G487" s="110" t="str">
        <f>VLOOKUP(A487,'Main Sheet'!A:BB,14,0)</f>
        <v>Rural</v>
      </c>
      <c r="H487" s="111" t="s">
        <v>117</v>
      </c>
      <c r="I487" s="111"/>
      <c r="J487" s="112"/>
      <c r="K487" s="111">
        <v>2.34131772E8</v>
      </c>
      <c r="L487" s="111">
        <v>94093.0</v>
      </c>
      <c r="M487" s="109" t="s">
        <v>9775</v>
      </c>
      <c r="N487" s="110"/>
      <c r="O487" s="111" t="s">
        <v>9078</v>
      </c>
      <c r="P487" s="111"/>
      <c r="Q487" s="112"/>
      <c r="R487" s="111" t="s">
        <v>9078</v>
      </c>
      <c r="S487" s="111" t="s">
        <v>9078</v>
      </c>
      <c r="T487" s="111" t="s">
        <v>9079</v>
      </c>
      <c r="U487" s="110"/>
      <c r="V487" s="109" t="s">
        <v>117</v>
      </c>
      <c r="W487" s="109"/>
      <c r="X487" s="110"/>
      <c r="Y487" s="109" t="s">
        <v>9776</v>
      </c>
      <c r="Z487" s="110"/>
      <c r="AA487" s="110"/>
      <c r="AB487" s="109" t="s">
        <v>9250</v>
      </c>
      <c r="AC487" s="109" t="s">
        <v>117</v>
      </c>
      <c r="AD487" s="109"/>
      <c r="AE487" s="110"/>
      <c r="AF487" s="109">
        <v>2.61632353E8</v>
      </c>
      <c r="AG487" s="109">
        <v>24694.0</v>
      </c>
      <c r="AH487" s="109" t="s">
        <v>9679</v>
      </c>
      <c r="AI487" s="110"/>
      <c r="AJ487" s="110"/>
      <c r="AK487" s="110"/>
      <c r="AL487" s="110"/>
      <c r="AM487" s="110"/>
      <c r="AN487" s="110"/>
      <c r="AO487" s="110"/>
      <c r="AP487" s="110"/>
      <c r="AQ487" s="110"/>
      <c r="AR487" s="110"/>
      <c r="AS487" s="110"/>
      <c r="AT487" s="110"/>
      <c r="AU487" s="110"/>
      <c r="AV487" s="110"/>
      <c r="AW487" s="110"/>
      <c r="AX487" s="110"/>
      <c r="AY487" s="110"/>
      <c r="AZ487" s="110"/>
      <c r="BA487" s="110"/>
      <c r="BB487" s="110"/>
      <c r="BC487" s="110"/>
      <c r="BD487" s="110"/>
      <c r="BE487" s="110"/>
      <c r="BF487" s="114"/>
      <c r="BG487" s="114"/>
      <c r="BH487" s="114"/>
      <c r="BI487" s="114"/>
      <c r="BJ487" s="114"/>
      <c r="BK487" s="114"/>
      <c r="BL487" s="114"/>
      <c r="BM487" s="114"/>
      <c r="BN487" s="114"/>
      <c r="BO487" s="114"/>
    </row>
    <row r="488" ht="15.75" hidden="1" customHeight="1">
      <c r="A488" s="106" t="s">
        <v>4295</v>
      </c>
      <c r="B488" s="162" t="s">
        <v>9777</v>
      </c>
      <c r="C488" s="108" t="str">
        <f>VLOOKUP(A488,'Main Sheet'!A:AV,48,False)</f>
        <v>Yes</v>
      </c>
      <c r="D488" s="109" t="str">
        <f>VLOOKUP(A488,'Main Sheet'!A:BB,7,0)</f>
        <v>Second</v>
      </c>
      <c r="E488" s="109" t="str">
        <f>VLOOKUP(A488,'Main Sheet'!A:BB,12,0)</f>
        <v>Wongalethu HS</v>
      </c>
      <c r="F488" s="109" t="str">
        <f>VLOOKUP(A488,'Main Sheet'!A:BB,17,0)</f>
        <v>Asemahle</v>
      </c>
      <c r="G488" s="110" t="str">
        <f>VLOOKUP(A488,'Main Sheet'!A:BB,14,0)</f>
        <v>Rural</v>
      </c>
      <c r="H488" s="111" t="s">
        <v>9078</v>
      </c>
      <c r="I488" s="111"/>
      <c r="J488" s="112"/>
      <c r="K488" s="111">
        <v>2.33984682E8</v>
      </c>
      <c r="L488" s="111">
        <v>78485.0</v>
      </c>
      <c r="M488" s="109" t="s">
        <v>9079</v>
      </c>
      <c r="N488" s="110"/>
      <c r="O488" s="111" t="s">
        <v>9078</v>
      </c>
      <c r="P488" s="111"/>
      <c r="Q488" s="112"/>
      <c r="R488" s="111" t="s">
        <v>9078</v>
      </c>
      <c r="S488" s="111" t="s">
        <v>9078</v>
      </c>
      <c r="T488" s="111" t="s">
        <v>9079</v>
      </c>
      <c r="U488" s="110"/>
      <c r="V488" s="109" t="s">
        <v>9078</v>
      </c>
      <c r="W488" s="109"/>
      <c r="X488" s="110"/>
      <c r="Y488" s="109" t="s">
        <v>9778</v>
      </c>
      <c r="Z488" s="110"/>
      <c r="AA488" s="110"/>
      <c r="AB488" s="109" t="s">
        <v>9079</v>
      </c>
      <c r="AC488" s="109" t="s">
        <v>9078</v>
      </c>
      <c r="AD488" s="109"/>
      <c r="AE488" s="110"/>
      <c r="AF488" s="109" t="s">
        <v>9078</v>
      </c>
      <c r="AG488" s="109" t="s">
        <v>9078</v>
      </c>
      <c r="AH488" s="109" t="s">
        <v>9079</v>
      </c>
      <c r="AI488" s="110"/>
      <c r="AJ488" s="110"/>
      <c r="AK488" s="110"/>
      <c r="AL488" s="110"/>
      <c r="AM488" s="110"/>
      <c r="AN488" s="110"/>
      <c r="AO488" s="110"/>
      <c r="AP488" s="110"/>
      <c r="AQ488" s="110"/>
      <c r="AR488" s="110"/>
      <c r="AS488" s="110"/>
      <c r="AT488" s="110"/>
      <c r="AU488" s="110"/>
      <c r="AV488" s="110"/>
      <c r="AW488" s="110"/>
      <c r="AX488" s="110"/>
      <c r="AY488" s="110"/>
      <c r="AZ488" s="110"/>
      <c r="BA488" s="110"/>
      <c r="BB488" s="110"/>
      <c r="BC488" s="110"/>
      <c r="BD488" s="110"/>
      <c r="BE488" s="110"/>
      <c r="BF488" s="114"/>
      <c r="BG488" s="114"/>
      <c r="BH488" s="114"/>
      <c r="BI488" s="114"/>
      <c r="BJ488" s="114"/>
      <c r="BK488" s="114"/>
      <c r="BL488" s="114"/>
      <c r="BM488" s="114"/>
      <c r="BN488" s="114"/>
      <c r="BO488" s="114"/>
    </row>
    <row r="489" ht="15.75" hidden="1" customHeight="1">
      <c r="A489" s="106" t="s">
        <v>4304</v>
      </c>
      <c r="B489" s="162" t="s">
        <v>9779</v>
      </c>
      <c r="C489" s="108" t="str">
        <f>VLOOKUP(A489,'Main Sheet'!A:AV,48,False)</f>
        <v>No</v>
      </c>
      <c r="D489" s="109" t="str">
        <f>VLOOKUP(A489,'Main Sheet'!A:BB,7,0)</f>
        <v>Second</v>
      </c>
      <c r="E489" s="109" t="str">
        <f>VLOOKUP(A489,'Main Sheet'!A:BB,12,0)</f>
        <v>Wongalethu HS</v>
      </c>
      <c r="F489" s="109" t="str">
        <f>VLOOKUP(A489,'Main Sheet'!A:BB,17,0)</f>
        <v>Asemahle</v>
      </c>
      <c r="G489" s="110" t="str">
        <f>VLOOKUP(A489,'Main Sheet'!A:BB,14,0)</f>
        <v>Rural</v>
      </c>
      <c r="H489" s="111"/>
      <c r="I489" s="111"/>
      <c r="J489" s="111"/>
      <c r="K489" s="111"/>
      <c r="L489" s="111"/>
      <c r="M489" s="109"/>
      <c r="N489" s="110"/>
      <c r="O489" s="111"/>
      <c r="P489" s="111"/>
      <c r="Q489" s="112"/>
      <c r="R489" s="111"/>
      <c r="S489" s="111"/>
      <c r="T489" s="111"/>
      <c r="U489" s="110"/>
      <c r="V489" s="109" t="s">
        <v>121</v>
      </c>
      <c r="W489" s="109"/>
      <c r="X489" s="109" t="s">
        <v>9245</v>
      </c>
      <c r="Y489" s="109"/>
      <c r="Z489" s="110"/>
      <c r="AA489" s="110"/>
      <c r="AB489" s="110"/>
      <c r="AC489" s="109"/>
      <c r="AD489" s="109"/>
      <c r="AE489" s="110"/>
      <c r="AF489" s="109"/>
      <c r="AG489" s="109"/>
      <c r="AH489" s="109"/>
      <c r="AI489" s="110"/>
      <c r="AJ489" s="110"/>
      <c r="AK489" s="110"/>
      <c r="AL489" s="110"/>
      <c r="AM489" s="110"/>
      <c r="AN489" s="110"/>
      <c r="AO489" s="110"/>
      <c r="AP489" s="110"/>
      <c r="AQ489" s="110"/>
      <c r="AR489" s="110"/>
      <c r="AS489" s="110"/>
      <c r="AT489" s="110"/>
      <c r="AU489" s="110"/>
      <c r="AV489" s="110"/>
      <c r="AW489" s="110"/>
      <c r="AX489" s="110"/>
      <c r="AY489" s="110"/>
      <c r="AZ489" s="110"/>
      <c r="BA489" s="110"/>
      <c r="BB489" s="110"/>
      <c r="BC489" s="110"/>
      <c r="BD489" s="110"/>
      <c r="BE489" s="110"/>
      <c r="BF489" s="114"/>
      <c r="BG489" s="114"/>
      <c r="BH489" s="114"/>
      <c r="BI489" s="114"/>
      <c r="BJ489" s="114"/>
      <c r="BK489" s="114"/>
      <c r="BL489" s="114"/>
      <c r="BM489" s="114"/>
      <c r="BN489" s="114"/>
      <c r="BO489" s="114"/>
    </row>
    <row r="490" ht="15.75" hidden="1" customHeight="1">
      <c r="A490" s="106" t="s">
        <v>4310</v>
      </c>
      <c r="B490" s="162" t="s">
        <v>9780</v>
      </c>
      <c r="C490" s="108" t="str">
        <f>VLOOKUP(A490,'Main Sheet'!A:AV,48,False)</f>
        <v>Yes</v>
      </c>
      <c r="D490" s="109" t="str">
        <f>VLOOKUP(A490,'Main Sheet'!A:BB,7,0)</f>
        <v>Second</v>
      </c>
      <c r="E490" s="109" t="str">
        <f>VLOOKUP(A490,'Main Sheet'!A:BB,12,0)</f>
        <v>Wongalethu HS</v>
      </c>
      <c r="F490" s="109" t="str">
        <f>VLOOKUP(A490,'Main Sheet'!A:BB,17,0)</f>
        <v>Asemahle</v>
      </c>
      <c r="G490" s="110" t="str">
        <f>VLOOKUP(A490,'Main Sheet'!A:BB,14,0)</f>
        <v>Rural</v>
      </c>
      <c r="H490" s="111" t="s">
        <v>117</v>
      </c>
      <c r="I490" s="111"/>
      <c r="J490" s="112"/>
      <c r="K490" s="111">
        <v>2.34116587E8</v>
      </c>
      <c r="L490" s="111">
        <v>37282.0</v>
      </c>
      <c r="M490" s="109" t="s">
        <v>9775</v>
      </c>
      <c r="N490" s="110"/>
      <c r="O490" s="111" t="s">
        <v>117</v>
      </c>
      <c r="P490" s="111"/>
      <c r="Q490" s="112"/>
      <c r="R490" s="111">
        <v>2.26265933E8</v>
      </c>
      <c r="S490" s="111">
        <v>20252.0</v>
      </c>
      <c r="T490" s="111" t="s">
        <v>1094</v>
      </c>
      <c r="U490" s="110"/>
      <c r="V490" s="109" t="s">
        <v>117</v>
      </c>
      <c r="W490" s="109"/>
      <c r="X490" s="110"/>
      <c r="Y490" s="109" t="s">
        <v>9781</v>
      </c>
      <c r="Z490" s="110"/>
      <c r="AA490" s="110"/>
      <c r="AB490" s="109" t="s">
        <v>1094</v>
      </c>
      <c r="AC490" s="109" t="s">
        <v>117</v>
      </c>
      <c r="AD490" s="109"/>
      <c r="AE490" s="110"/>
      <c r="AF490" s="109">
        <v>2.61641565E8</v>
      </c>
      <c r="AG490" s="109">
        <v>24694.0</v>
      </c>
      <c r="AH490" s="109" t="s">
        <v>9679</v>
      </c>
      <c r="AI490" s="110"/>
      <c r="AJ490" s="110"/>
      <c r="AK490" s="110"/>
      <c r="AL490" s="110"/>
      <c r="AM490" s="110"/>
      <c r="AN490" s="110"/>
      <c r="AO490" s="110"/>
      <c r="AP490" s="110"/>
      <c r="AQ490" s="110"/>
      <c r="AR490" s="110"/>
      <c r="AS490" s="110"/>
      <c r="AT490" s="110"/>
      <c r="AU490" s="110"/>
      <c r="AV490" s="110"/>
      <c r="AW490" s="110"/>
      <c r="AX490" s="110"/>
      <c r="AY490" s="110"/>
      <c r="AZ490" s="110"/>
      <c r="BA490" s="110"/>
      <c r="BB490" s="110"/>
      <c r="BC490" s="110"/>
      <c r="BD490" s="110"/>
      <c r="BE490" s="110"/>
      <c r="BF490" s="114"/>
      <c r="BG490" s="114"/>
      <c r="BH490" s="114"/>
      <c r="BI490" s="114"/>
      <c r="BJ490" s="114"/>
      <c r="BK490" s="114"/>
      <c r="BL490" s="114"/>
      <c r="BM490" s="114"/>
      <c r="BN490" s="114"/>
      <c r="BO490" s="114"/>
    </row>
    <row r="491" ht="15.75" hidden="1" customHeight="1">
      <c r="A491" s="106" t="s">
        <v>4320</v>
      </c>
      <c r="B491" s="162" t="s">
        <v>9782</v>
      </c>
      <c r="C491" s="108" t="str">
        <f>VLOOKUP(A491,'Main Sheet'!A:AV,48,False)</f>
        <v>Yes</v>
      </c>
      <c r="D491" s="109" t="str">
        <f>VLOOKUP(A491,'Main Sheet'!A:BB,7,0)</f>
        <v>Second</v>
      </c>
      <c r="E491" s="109" t="str">
        <f>VLOOKUP(A491,'Main Sheet'!A:BB,12,0)</f>
        <v>Wongalethu HS</v>
      </c>
      <c r="F491" s="109" t="str">
        <f>VLOOKUP(A491,'Main Sheet'!A:BB,17,0)</f>
        <v>Asemahle</v>
      </c>
      <c r="G491" s="110" t="str">
        <f>VLOOKUP(A491,'Main Sheet'!A:BB,14,0)</f>
        <v>Rural</v>
      </c>
      <c r="H491" s="111" t="s">
        <v>117</v>
      </c>
      <c r="I491" s="111"/>
      <c r="J491" s="112"/>
      <c r="K491" s="111">
        <v>2.34116889E8</v>
      </c>
      <c r="L491" s="111">
        <v>47267.0</v>
      </c>
      <c r="M491" s="109" t="s">
        <v>9772</v>
      </c>
      <c r="N491" s="110"/>
      <c r="O491" s="111" t="s">
        <v>9078</v>
      </c>
      <c r="P491" s="111"/>
      <c r="Q491" s="112"/>
      <c r="R491" s="111" t="s">
        <v>9078</v>
      </c>
      <c r="S491" s="111" t="s">
        <v>9078</v>
      </c>
      <c r="T491" s="111" t="s">
        <v>9079</v>
      </c>
      <c r="U491" s="110"/>
      <c r="V491" s="109" t="s">
        <v>117</v>
      </c>
      <c r="W491" s="109"/>
      <c r="X491" s="110"/>
      <c r="Y491" s="109" t="s">
        <v>9783</v>
      </c>
      <c r="Z491" s="110"/>
      <c r="AA491" s="110"/>
      <c r="AB491" s="109" t="s">
        <v>9770</v>
      </c>
      <c r="AC491" s="109" t="s">
        <v>117</v>
      </c>
      <c r="AD491" s="109"/>
      <c r="AE491" s="110"/>
      <c r="AF491" s="109">
        <v>2.61633376E8</v>
      </c>
      <c r="AG491" s="109">
        <v>24694.0</v>
      </c>
      <c r="AH491" s="109" t="s">
        <v>9679</v>
      </c>
      <c r="AI491" s="110"/>
      <c r="AJ491" s="110"/>
      <c r="AK491" s="110"/>
      <c r="AL491" s="110"/>
      <c r="AM491" s="110"/>
      <c r="AN491" s="110"/>
      <c r="AO491" s="110"/>
      <c r="AP491" s="110"/>
      <c r="AQ491" s="110"/>
      <c r="AR491" s="110"/>
      <c r="AS491" s="110"/>
      <c r="AT491" s="110"/>
      <c r="AU491" s="110"/>
      <c r="AV491" s="110"/>
      <c r="AW491" s="110"/>
      <c r="AX491" s="110"/>
      <c r="AY491" s="110"/>
      <c r="AZ491" s="110"/>
      <c r="BA491" s="110"/>
      <c r="BB491" s="110"/>
      <c r="BC491" s="110"/>
      <c r="BD491" s="110"/>
      <c r="BE491" s="110"/>
      <c r="BF491" s="114"/>
      <c r="BG491" s="114"/>
      <c r="BH491" s="114"/>
      <c r="BI491" s="114"/>
      <c r="BJ491" s="114"/>
      <c r="BK491" s="114"/>
      <c r="BL491" s="114"/>
      <c r="BM491" s="114"/>
      <c r="BN491" s="114"/>
      <c r="BO491" s="114"/>
    </row>
    <row r="492" ht="15.75" hidden="1" customHeight="1">
      <c r="A492" s="106" t="s">
        <v>4329</v>
      </c>
      <c r="B492" s="162" t="s">
        <v>9784</v>
      </c>
      <c r="C492" s="108" t="str">
        <f>VLOOKUP(A492,'Main Sheet'!A:AV,48,False)</f>
        <v>Yes</v>
      </c>
      <c r="D492" s="109" t="str">
        <f>VLOOKUP(A492,'Main Sheet'!A:BB,7,0)</f>
        <v>Second</v>
      </c>
      <c r="E492" s="109" t="str">
        <f>VLOOKUP(A492,'Main Sheet'!A:BB,12,0)</f>
        <v>Wongalethu HS</v>
      </c>
      <c r="F492" s="109" t="str">
        <f>VLOOKUP(A492,'Main Sheet'!A:BB,17,0)</f>
        <v>Asemahle</v>
      </c>
      <c r="G492" s="110" t="str">
        <f>VLOOKUP(A492,'Main Sheet'!A:BB,14,0)</f>
        <v>Rural</v>
      </c>
      <c r="H492" s="111" t="s">
        <v>117</v>
      </c>
      <c r="I492" s="111"/>
      <c r="J492" s="112"/>
      <c r="K492" s="111">
        <v>2.34117206E8</v>
      </c>
      <c r="L492" s="111">
        <v>13503.0</v>
      </c>
      <c r="M492" s="109" t="s">
        <v>9775</v>
      </c>
      <c r="N492" s="110"/>
      <c r="O492" s="111" t="s">
        <v>117</v>
      </c>
      <c r="P492" s="111"/>
      <c r="Q492" s="112"/>
      <c r="R492" s="111">
        <v>2.26265901E8</v>
      </c>
      <c r="S492" s="111">
        <v>20252.0</v>
      </c>
      <c r="T492" s="111" t="s">
        <v>1094</v>
      </c>
      <c r="U492" s="110"/>
      <c r="V492" s="109" t="s">
        <v>117</v>
      </c>
      <c r="W492" s="109"/>
      <c r="X492" s="110"/>
      <c r="Y492" s="109" t="s">
        <v>9785</v>
      </c>
      <c r="Z492" s="110"/>
      <c r="AA492" s="110"/>
      <c r="AB492" s="109" t="s">
        <v>1094</v>
      </c>
      <c r="AC492" s="109" t="s">
        <v>117</v>
      </c>
      <c r="AD492" s="109"/>
      <c r="AE492" s="110"/>
      <c r="AF492" s="109">
        <v>2.61641883E8</v>
      </c>
      <c r="AG492" s="109">
        <v>24694.0</v>
      </c>
      <c r="AH492" s="109" t="s">
        <v>9697</v>
      </c>
      <c r="AI492" s="110"/>
      <c r="AJ492" s="110"/>
      <c r="AK492" s="110"/>
      <c r="AL492" s="110"/>
      <c r="AM492" s="110"/>
      <c r="AN492" s="110"/>
      <c r="AO492" s="110"/>
      <c r="AP492" s="110"/>
      <c r="AQ492" s="110"/>
      <c r="AR492" s="110"/>
      <c r="AS492" s="110"/>
      <c r="AT492" s="110"/>
      <c r="AU492" s="110"/>
      <c r="AV492" s="110"/>
      <c r="AW492" s="110"/>
      <c r="AX492" s="110"/>
      <c r="AY492" s="110"/>
      <c r="AZ492" s="110"/>
      <c r="BA492" s="110"/>
      <c r="BB492" s="110"/>
      <c r="BC492" s="110"/>
      <c r="BD492" s="110"/>
      <c r="BE492" s="110"/>
      <c r="BF492" s="114"/>
      <c r="BG492" s="114"/>
      <c r="BH492" s="114"/>
      <c r="BI492" s="114"/>
      <c r="BJ492" s="114"/>
      <c r="BK492" s="114"/>
      <c r="BL492" s="114"/>
      <c r="BM492" s="114"/>
      <c r="BN492" s="114"/>
      <c r="BO492" s="114"/>
    </row>
    <row r="493" ht="15.75" hidden="1" customHeight="1">
      <c r="A493" s="106" t="s">
        <v>4338</v>
      </c>
      <c r="B493" s="162" t="s">
        <v>9786</v>
      </c>
      <c r="C493" s="108" t="str">
        <f>VLOOKUP(A493,'Main Sheet'!A:AV,48,False)</f>
        <v>Yes</v>
      </c>
      <c r="D493" s="109" t="str">
        <f>VLOOKUP(A493,'Main Sheet'!A:BB,7,0)</f>
        <v>Second</v>
      </c>
      <c r="E493" s="109" t="str">
        <f>VLOOKUP(A493,'Main Sheet'!A:BB,12,0)</f>
        <v>Wongalethu HS</v>
      </c>
      <c r="F493" s="109" t="str">
        <f>VLOOKUP(A493,'Main Sheet'!A:BB,17,0)</f>
        <v>Asemahle</v>
      </c>
      <c r="G493" s="110" t="str">
        <f>VLOOKUP(A493,'Main Sheet'!A:BB,14,0)</f>
        <v>Rural</v>
      </c>
      <c r="H493" s="111" t="s">
        <v>117</v>
      </c>
      <c r="I493" s="111"/>
      <c r="J493" s="112"/>
      <c r="K493" s="111">
        <v>2.34122161E8</v>
      </c>
      <c r="L493" s="111">
        <v>89546.0</v>
      </c>
      <c r="M493" s="109" t="s">
        <v>1900</v>
      </c>
      <c r="N493" s="110"/>
      <c r="O493" s="111" t="s">
        <v>117</v>
      </c>
      <c r="P493" s="111"/>
      <c r="Q493" s="112"/>
      <c r="R493" s="111">
        <v>2.26262958E8</v>
      </c>
      <c r="S493" s="111">
        <v>20252.0</v>
      </c>
      <c r="T493" s="111" t="s">
        <v>9787</v>
      </c>
      <c r="U493" s="110"/>
      <c r="V493" s="109" t="s">
        <v>117</v>
      </c>
      <c r="W493" s="109"/>
      <c r="X493" s="110"/>
      <c r="Y493" s="109" t="s">
        <v>9788</v>
      </c>
      <c r="Z493" s="110"/>
      <c r="AA493" s="110"/>
      <c r="AB493" s="109" t="s">
        <v>9789</v>
      </c>
      <c r="AC493" s="109" t="s">
        <v>117</v>
      </c>
      <c r="AD493" s="109"/>
      <c r="AE493" s="110"/>
      <c r="AF493" s="109">
        <v>2.61640372E8</v>
      </c>
      <c r="AG493" s="109">
        <v>24694.0</v>
      </c>
      <c r="AH493" s="109" t="s">
        <v>590</v>
      </c>
      <c r="AI493" s="110"/>
      <c r="AJ493" s="110"/>
      <c r="AK493" s="110"/>
      <c r="AL493" s="110"/>
      <c r="AM493" s="110"/>
      <c r="AN493" s="110"/>
      <c r="AO493" s="110"/>
      <c r="AP493" s="110"/>
      <c r="AQ493" s="110"/>
      <c r="AR493" s="110"/>
      <c r="AS493" s="110"/>
      <c r="AT493" s="110"/>
      <c r="AU493" s="110"/>
      <c r="AV493" s="110"/>
      <c r="AW493" s="110"/>
      <c r="AX493" s="110"/>
      <c r="AY493" s="110"/>
      <c r="AZ493" s="110"/>
      <c r="BA493" s="110"/>
      <c r="BB493" s="110"/>
      <c r="BC493" s="110"/>
      <c r="BD493" s="110"/>
      <c r="BE493" s="110"/>
      <c r="BF493" s="114"/>
      <c r="BG493" s="114"/>
      <c r="BH493" s="114"/>
      <c r="BI493" s="114"/>
      <c r="BJ493" s="114"/>
      <c r="BK493" s="114"/>
      <c r="BL493" s="114"/>
      <c r="BM493" s="114"/>
      <c r="BN493" s="114"/>
      <c r="BO493" s="114"/>
    </row>
    <row r="494" ht="15.75" hidden="1" customHeight="1">
      <c r="A494" s="106" t="s">
        <v>4347</v>
      </c>
      <c r="B494" s="162" t="s">
        <v>9790</v>
      </c>
      <c r="C494" s="108" t="str">
        <f>VLOOKUP(A494,'Main Sheet'!A:AV,48,False)</f>
        <v>Yes</v>
      </c>
      <c r="D494" s="109" t="str">
        <f>VLOOKUP(A494,'Main Sheet'!A:BB,7,0)</f>
        <v>Second</v>
      </c>
      <c r="E494" s="109" t="str">
        <f>VLOOKUP(A494,'Main Sheet'!A:BB,12,0)</f>
        <v>Wongalethu HS</v>
      </c>
      <c r="F494" s="109" t="str">
        <f>VLOOKUP(A494,'Main Sheet'!A:BB,17,0)</f>
        <v>Asemahle</v>
      </c>
      <c r="G494" s="110" t="str">
        <f>VLOOKUP(A494,'Main Sheet'!A:BB,14,0)</f>
        <v>Rural</v>
      </c>
      <c r="H494" s="111" t="s">
        <v>117</v>
      </c>
      <c r="I494" s="111"/>
      <c r="J494" s="112"/>
      <c r="K494" s="111">
        <v>2.34282975E8</v>
      </c>
      <c r="L494" s="111">
        <v>27857.0</v>
      </c>
      <c r="M494" s="109" t="s">
        <v>9791</v>
      </c>
      <c r="N494" s="110"/>
      <c r="O494" s="111" t="s">
        <v>117</v>
      </c>
      <c r="P494" s="111"/>
      <c r="Q494" s="112"/>
      <c r="R494" s="111">
        <v>2.26270311E8</v>
      </c>
      <c r="S494" s="111">
        <v>20252.0</v>
      </c>
      <c r="T494" s="111" t="s">
        <v>9250</v>
      </c>
      <c r="U494" s="110"/>
      <c r="V494" s="109" t="s">
        <v>9078</v>
      </c>
      <c r="W494" s="109"/>
      <c r="X494" s="110"/>
      <c r="Y494" s="109" t="s">
        <v>9792</v>
      </c>
      <c r="Z494" s="110"/>
      <c r="AA494" s="110"/>
      <c r="AB494" s="109" t="s">
        <v>9079</v>
      </c>
      <c r="AC494" s="109" t="s">
        <v>117</v>
      </c>
      <c r="AD494" s="109"/>
      <c r="AE494" s="110"/>
      <c r="AF494" s="109">
        <v>2.61630636E8</v>
      </c>
      <c r="AG494" s="109">
        <v>24694.0</v>
      </c>
      <c r="AH494" s="109" t="s">
        <v>3077</v>
      </c>
      <c r="AI494" s="110"/>
      <c r="AJ494" s="110"/>
      <c r="AK494" s="110"/>
      <c r="AL494" s="110"/>
      <c r="AM494" s="110"/>
      <c r="AN494" s="110"/>
      <c r="AO494" s="110"/>
      <c r="AP494" s="110"/>
      <c r="AQ494" s="110"/>
      <c r="AR494" s="110"/>
      <c r="AS494" s="110"/>
      <c r="AT494" s="110"/>
      <c r="AU494" s="110"/>
      <c r="AV494" s="110"/>
      <c r="AW494" s="110"/>
      <c r="AX494" s="110"/>
      <c r="AY494" s="110"/>
      <c r="AZ494" s="110"/>
      <c r="BA494" s="110"/>
      <c r="BB494" s="110"/>
      <c r="BC494" s="110"/>
      <c r="BD494" s="110"/>
      <c r="BE494" s="110"/>
      <c r="BF494" s="114"/>
      <c r="BG494" s="114"/>
      <c r="BH494" s="114"/>
      <c r="BI494" s="114"/>
      <c r="BJ494" s="114"/>
      <c r="BK494" s="114"/>
      <c r="BL494" s="114"/>
      <c r="BM494" s="114"/>
      <c r="BN494" s="114"/>
      <c r="BO494" s="114"/>
    </row>
    <row r="495" ht="15.75" hidden="1" customHeight="1">
      <c r="A495" s="106" t="s">
        <v>4356</v>
      </c>
      <c r="B495" s="162" t="s">
        <v>9793</v>
      </c>
      <c r="C495" s="108" t="str">
        <f>VLOOKUP(A495,'Main Sheet'!A:AV,48,False)</f>
        <v>Yes</v>
      </c>
      <c r="D495" s="109" t="str">
        <f>VLOOKUP(A495,'Main Sheet'!A:BB,7,0)</f>
        <v>Second</v>
      </c>
      <c r="E495" s="109" t="str">
        <f>VLOOKUP(A495,'Main Sheet'!A:BB,12,0)</f>
        <v>Wongalethu HS</v>
      </c>
      <c r="F495" s="109" t="str">
        <f>VLOOKUP(A495,'Main Sheet'!A:BB,17,0)</f>
        <v>Asemahle</v>
      </c>
      <c r="G495" s="110" t="str">
        <f>VLOOKUP(A495,'Main Sheet'!A:BB,14,0)</f>
        <v>Rural</v>
      </c>
      <c r="H495" s="111" t="s">
        <v>9078</v>
      </c>
      <c r="I495" s="111"/>
      <c r="J495" s="112"/>
      <c r="K495" s="111">
        <v>2.34051981E8</v>
      </c>
      <c r="L495" s="111" t="s">
        <v>9078</v>
      </c>
      <c r="M495" s="109" t="s">
        <v>9772</v>
      </c>
      <c r="N495" s="110"/>
      <c r="O495" s="111" t="s">
        <v>9078</v>
      </c>
      <c r="P495" s="111"/>
      <c r="Q495" s="112"/>
      <c r="R495" s="111" t="s">
        <v>9078</v>
      </c>
      <c r="S495" s="111" t="s">
        <v>9078</v>
      </c>
      <c r="T495" s="111" t="s">
        <v>9079</v>
      </c>
      <c r="U495" s="110"/>
      <c r="V495" s="109" t="s">
        <v>9078</v>
      </c>
      <c r="W495" s="109"/>
      <c r="X495" s="110"/>
      <c r="Y495" s="109" t="s">
        <v>9794</v>
      </c>
      <c r="Z495" s="110"/>
      <c r="AA495" s="110"/>
      <c r="AB495" s="109" t="s">
        <v>9079</v>
      </c>
      <c r="AC495" s="109" t="s">
        <v>117</v>
      </c>
      <c r="AD495" s="109"/>
      <c r="AE495" s="110"/>
      <c r="AF495" s="109">
        <v>2.61641107E8</v>
      </c>
      <c r="AG495" s="109">
        <v>24694.0</v>
      </c>
      <c r="AH495" s="109" t="s">
        <v>9697</v>
      </c>
      <c r="AI495" s="110"/>
      <c r="AJ495" s="110"/>
      <c r="AK495" s="110"/>
      <c r="AL495" s="110"/>
      <c r="AM495" s="110"/>
      <c r="AN495" s="110"/>
      <c r="AO495" s="110"/>
      <c r="AP495" s="110"/>
      <c r="AQ495" s="110"/>
      <c r="AR495" s="110"/>
      <c r="AS495" s="110"/>
      <c r="AT495" s="110"/>
      <c r="AU495" s="110"/>
      <c r="AV495" s="110"/>
      <c r="AW495" s="110"/>
      <c r="AX495" s="110"/>
      <c r="AY495" s="110"/>
      <c r="AZ495" s="110"/>
      <c r="BA495" s="110"/>
      <c r="BB495" s="110"/>
      <c r="BC495" s="110"/>
      <c r="BD495" s="110"/>
      <c r="BE495" s="110"/>
      <c r="BF495" s="114"/>
      <c r="BG495" s="114"/>
      <c r="BH495" s="114"/>
      <c r="BI495" s="114"/>
      <c r="BJ495" s="114"/>
      <c r="BK495" s="114"/>
      <c r="BL495" s="114"/>
      <c r="BM495" s="114"/>
      <c r="BN495" s="114"/>
      <c r="BO495" s="114"/>
    </row>
    <row r="496" ht="15.75" hidden="1" customHeight="1">
      <c r="A496" s="106" t="s">
        <v>4365</v>
      </c>
      <c r="B496" s="162" t="s">
        <v>9795</v>
      </c>
      <c r="C496" s="108" t="str">
        <f>VLOOKUP(A496,'Main Sheet'!A:AV,48,False)</f>
        <v>Yes</v>
      </c>
      <c r="D496" s="109" t="str">
        <f>VLOOKUP(A496,'Main Sheet'!A:BB,7,0)</f>
        <v>Second</v>
      </c>
      <c r="E496" s="109" t="str">
        <f>VLOOKUP(A496,'Main Sheet'!A:BB,12,0)</f>
        <v>Wongalethu HS</v>
      </c>
      <c r="F496" s="109" t="str">
        <f>VLOOKUP(A496,'Main Sheet'!A:BB,17,0)</f>
        <v>Asemahle</v>
      </c>
      <c r="G496" s="110" t="str">
        <f>VLOOKUP(A496,'Main Sheet'!A:BB,14,0)</f>
        <v>Rural</v>
      </c>
      <c r="H496" s="111" t="s">
        <v>9078</v>
      </c>
      <c r="I496" s="111"/>
      <c r="J496" s="112"/>
      <c r="K496" s="111">
        <v>2.33833307E8</v>
      </c>
      <c r="L496" s="111">
        <v>75207.0</v>
      </c>
      <c r="M496" s="109" t="s">
        <v>9079</v>
      </c>
      <c r="N496" s="110"/>
      <c r="O496" s="111" t="s">
        <v>9078</v>
      </c>
      <c r="P496" s="111"/>
      <c r="Q496" s="112"/>
      <c r="R496" s="111" t="s">
        <v>9078</v>
      </c>
      <c r="S496" s="111" t="s">
        <v>9078</v>
      </c>
      <c r="T496" s="111" t="s">
        <v>9079</v>
      </c>
      <c r="U496" s="110"/>
      <c r="V496" s="109" t="s">
        <v>117</v>
      </c>
      <c r="W496" s="109"/>
      <c r="X496" s="110"/>
      <c r="Y496" s="109" t="s">
        <v>9796</v>
      </c>
      <c r="Z496" s="110"/>
      <c r="AA496" s="110"/>
      <c r="AB496" s="109" t="s">
        <v>1094</v>
      </c>
      <c r="AC496" s="109" t="s">
        <v>9078</v>
      </c>
      <c r="AD496" s="109"/>
      <c r="AE496" s="110"/>
      <c r="AF496" s="109" t="s">
        <v>9078</v>
      </c>
      <c r="AG496" s="109" t="s">
        <v>9078</v>
      </c>
      <c r="AH496" s="109" t="s">
        <v>9079</v>
      </c>
      <c r="AI496" s="110"/>
      <c r="AJ496" s="110"/>
      <c r="AK496" s="110"/>
      <c r="AL496" s="110"/>
      <c r="AM496" s="110"/>
      <c r="AN496" s="110"/>
      <c r="AO496" s="110"/>
      <c r="AP496" s="110"/>
      <c r="AQ496" s="110"/>
      <c r="AR496" s="110"/>
      <c r="AS496" s="110"/>
      <c r="AT496" s="110"/>
      <c r="AU496" s="110"/>
      <c r="AV496" s="110"/>
      <c r="AW496" s="110"/>
      <c r="AX496" s="110"/>
      <c r="AY496" s="110"/>
      <c r="AZ496" s="110"/>
      <c r="BA496" s="110"/>
      <c r="BB496" s="110"/>
      <c r="BC496" s="110"/>
      <c r="BD496" s="110"/>
      <c r="BE496" s="110"/>
      <c r="BF496" s="114"/>
      <c r="BG496" s="114"/>
      <c r="BH496" s="114"/>
      <c r="BI496" s="114"/>
      <c r="BJ496" s="114"/>
      <c r="BK496" s="114"/>
      <c r="BL496" s="114"/>
      <c r="BM496" s="114"/>
      <c r="BN496" s="114"/>
      <c r="BO496" s="114"/>
    </row>
    <row r="497" ht="15.75" hidden="1" customHeight="1">
      <c r="A497" s="106" t="s">
        <v>4372</v>
      </c>
      <c r="B497" s="162" t="s">
        <v>9797</v>
      </c>
      <c r="C497" s="108" t="str">
        <f>VLOOKUP(A497,'Main Sheet'!A:AV,48,False)</f>
        <v>Yes</v>
      </c>
      <c r="D497" s="109" t="str">
        <f>VLOOKUP(A497,'Main Sheet'!A:BB,7,0)</f>
        <v>Second</v>
      </c>
      <c r="E497" s="109" t="str">
        <f>VLOOKUP(A497,'Main Sheet'!A:BB,12,0)</f>
        <v>Mfesane SS</v>
      </c>
      <c r="F497" s="109" t="str">
        <f>VLOOKUP(A497,'Main Sheet'!A:BB,17,0)</f>
        <v>Asemahle</v>
      </c>
      <c r="G497" s="110" t="str">
        <f>VLOOKUP(A497,'Main Sheet'!A:BB,14,0)</f>
        <v>NMB</v>
      </c>
      <c r="H497" s="111" t="s">
        <v>117</v>
      </c>
      <c r="I497" s="111"/>
      <c r="J497" s="112"/>
      <c r="K497" s="111">
        <v>2.34382953E8</v>
      </c>
      <c r="L497" s="111">
        <v>32609.0</v>
      </c>
      <c r="M497" s="109" t="s">
        <v>9074</v>
      </c>
      <c r="N497" s="110"/>
      <c r="O497" s="111" t="s">
        <v>117</v>
      </c>
      <c r="P497" s="111"/>
      <c r="Q497" s="112"/>
      <c r="R497" s="111">
        <v>2.26277216E8</v>
      </c>
      <c r="S497" s="111">
        <v>20252.0</v>
      </c>
      <c r="T497" s="111" t="s">
        <v>139</v>
      </c>
      <c r="U497" s="110"/>
      <c r="V497" s="109" t="s">
        <v>9078</v>
      </c>
      <c r="W497" s="109"/>
      <c r="X497" s="110"/>
      <c r="Y497" s="109" t="s">
        <v>9798</v>
      </c>
      <c r="Z497" s="110"/>
      <c r="AA497" s="110"/>
      <c r="AB497" s="109" t="s">
        <v>9079</v>
      </c>
      <c r="AC497" s="109" t="s">
        <v>117</v>
      </c>
      <c r="AD497" s="109"/>
      <c r="AE497" s="110"/>
      <c r="AF497" s="109">
        <v>2.61741322E8</v>
      </c>
      <c r="AG497" s="109">
        <v>24694.0</v>
      </c>
      <c r="AH497" s="109" t="s">
        <v>3077</v>
      </c>
      <c r="AI497" s="110"/>
      <c r="AJ497" s="110"/>
      <c r="AK497" s="110"/>
      <c r="AL497" s="110"/>
      <c r="AM497" s="110"/>
      <c r="AN497" s="110"/>
      <c r="AO497" s="110"/>
      <c r="AP497" s="110"/>
      <c r="AQ497" s="110"/>
      <c r="AR497" s="110"/>
      <c r="AS497" s="110"/>
      <c r="AT497" s="110"/>
      <c r="AU497" s="110"/>
      <c r="AV497" s="110"/>
      <c r="AW497" s="110"/>
      <c r="AX497" s="110"/>
      <c r="AY497" s="110"/>
      <c r="AZ497" s="110"/>
      <c r="BA497" s="110"/>
      <c r="BB497" s="110"/>
      <c r="BC497" s="110"/>
      <c r="BD497" s="110"/>
      <c r="BE497" s="110"/>
      <c r="BF497" s="114"/>
      <c r="BG497" s="114"/>
      <c r="BH497" s="114"/>
      <c r="BI497" s="114"/>
      <c r="BJ497" s="114"/>
      <c r="BK497" s="114"/>
      <c r="BL497" s="114"/>
      <c r="BM497" s="114"/>
      <c r="BN497" s="114"/>
      <c r="BO497" s="114"/>
    </row>
    <row r="498" ht="15.75" hidden="1" customHeight="1">
      <c r="A498" s="106" t="s">
        <v>4382</v>
      </c>
      <c r="B498" s="162" t="s">
        <v>9799</v>
      </c>
      <c r="C498" s="108" t="str">
        <f>VLOOKUP(A498,'Main Sheet'!A:AV,48,False)</f>
        <v>Yes</v>
      </c>
      <c r="D498" s="109" t="str">
        <f>VLOOKUP(A498,'Main Sheet'!A:BB,7,0)</f>
        <v>Second</v>
      </c>
      <c r="E498" s="109" t="str">
        <f>VLOOKUP(A498,'Main Sheet'!A:BB,12,0)</f>
        <v>Mfesane SS</v>
      </c>
      <c r="F498" s="109" t="str">
        <f>VLOOKUP(A498,'Main Sheet'!A:BB,17,0)</f>
        <v>Asemahle</v>
      </c>
      <c r="G498" s="110" t="str">
        <f>VLOOKUP(A498,'Main Sheet'!A:BB,14,0)</f>
        <v>NMB</v>
      </c>
      <c r="H498" s="111" t="s">
        <v>117</v>
      </c>
      <c r="I498" s="111"/>
      <c r="J498" s="111"/>
      <c r="K498" s="111">
        <v>2.34283319E8</v>
      </c>
      <c r="L498" s="111">
        <v>53095.0</v>
      </c>
      <c r="M498" s="109" t="s">
        <v>9800</v>
      </c>
      <c r="N498" s="110"/>
      <c r="O498" s="111"/>
      <c r="P498" s="111"/>
      <c r="Q498" s="112"/>
      <c r="R498" s="111"/>
      <c r="S498" s="111"/>
      <c r="T498" s="111"/>
      <c r="U498" s="110"/>
      <c r="V498" s="109" t="s">
        <v>117</v>
      </c>
      <c r="W498" s="109"/>
      <c r="X498" s="110"/>
      <c r="Y498" s="109" t="s">
        <v>9801</v>
      </c>
      <c r="Z498" s="110"/>
      <c r="AA498" s="110"/>
      <c r="AB498" s="109" t="s">
        <v>4424</v>
      </c>
      <c r="AC498" s="109" t="s">
        <v>117</v>
      </c>
      <c r="AD498" s="109"/>
      <c r="AE498" s="110"/>
      <c r="AF498" s="109">
        <v>2.61681109E8</v>
      </c>
      <c r="AG498" s="109">
        <v>24694.0</v>
      </c>
      <c r="AH498" s="109" t="s">
        <v>368</v>
      </c>
      <c r="AI498" s="110"/>
      <c r="AJ498" s="110"/>
      <c r="AK498" s="110"/>
      <c r="AL498" s="110"/>
      <c r="AM498" s="110"/>
      <c r="AN498" s="110"/>
      <c r="AO498" s="110"/>
      <c r="AP498" s="110"/>
      <c r="AQ498" s="110"/>
      <c r="AR498" s="110"/>
      <c r="AS498" s="110"/>
      <c r="AT498" s="110"/>
      <c r="AU498" s="110"/>
      <c r="AV498" s="110"/>
      <c r="AW498" s="110"/>
      <c r="AX498" s="110"/>
      <c r="AY498" s="110"/>
      <c r="AZ498" s="110"/>
      <c r="BA498" s="110"/>
      <c r="BB498" s="110"/>
      <c r="BC498" s="110"/>
      <c r="BD498" s="110"/>
      <c r="BE498" s="110"/>
      <c r="BF498" s="114"/>
      <c r="BG498" s="114"/>
      <c r="BH498" s="114"/>
      <c r="BI498" s="114"/>
      <c r="BJ498" s="114"/>
      <c r="BK498" s="114"/>
      <c r="BL498" s="114"/>
      <c r="BM498" s="114"/>
      <c r="BN498" s="114"/>
      <c r="BO498" s="114"/>
    </row>
    <row r="499" ht="15.75" hidden="1" customHeight="1">
      <c r="A499" s="106" t="s">
        <v>4389</v>
      </c>
      <c r="B499" s="162" t="s">
        <v>9802</v>
      </c>
      <c r="C499" s="108" t="str">
        <f>VLOOKUP(A499,'Main Sheet'!A:AV,48,False)</f>
        <v>Yes</v>
      </c>
      <c r="D499" s="109" t="str">
        <f>VLOOKUP(A499,'Main Sheet'!A:BB,7,0)</f>
        <v>Second</v>
      </c>
      <c r="E499" s="109" t="str">
        <f>VLOOKUP(A499,'Main Sheet'!A:BB,12,0)</f>
        <v>Mfesane SS</v>
      </c>
      <c r="F499" s="109" t="str">
        <f>VLOOKUP(A499,'Main Sheet'!A:BB,17,0)</f>
        <v>Asemahle</v>
      </c>
      <c r="G499" s="110" t="str">
        <f>VLOOKUP(A499,'Main Sheet'!A:BB,14,0)</f>
        <v>NMB</v>
      </c>
      <c r="H499" s="111" t="s">
        <v>117</v>
      </c>
      <c r="I499" s="111"/>
      <c r="J499" s="112"/>
      <c r="K499" s="111">
        <v>2.34132582E8</v>
      </c>
      <c r="L499" s="111">
        <v>67597.0</v>
      </c>
      <c r="M499" s="109" t="s">
        <v>9803</v>
      </c>
      <c r="N499" s="110"/>
      <c r="O499" s="111" t="s">
        <v>121</v>
      </c>
      <c r="P499" s="111"/>
      <c r="Q499" s="111" t="s">
        <v>9070</v>
      </c>
      <c r="R499" s="111" t="s">
        <v>122</v>
      </c>
      <c r="S499" s="111" t="s">
        <v>122</v>
      </c>
      <c r="T499" s="111" t="s">
        <v>9804</v>
      </c>
      <c r="U499" s="110"/>
      <c r="V499" s="109" t="s">
        <v>121</v>
      </c>
      <c r="W499" s="109"/>
      <c r="X499" s="109" t="s">
        <v>9070</v>
      </c>
      <c r="Y499" s="109" t="s">
        <v>122</v>
      </c>
      <c r="Z499" s="109"/>
      <c r="AA499" s="110"/>
      <c r="AB499" s="109" t="s">
        <v>9804</v>
      </c>
      <c r="AC499" s="109" t="s">
        <v>117</v>
      </c>
      <c r="AD499" s="109"/>
      <c r="AE499" s="110"/>
      <c r="AF499" s="109">
        <v>2.61681265E8</v>
      </c>
      <c r="AG499" s="109">
        <v>24694.0</v>
      </c>
      <c r="AH499" s="109" t="s">
        <v>368</v>
      </c>
      <c r="AI499" s="110"/>
      <c r="AJ499" s="110"/>
      <c r="AK499" s="110"/>
      <c r="AL499" s="110"/>
      <c r="AM499" s="110"/>
      <c r="AN499" s="110"/>
      <c r="AO499" s="110"/>
      <c r="AP499" s="110"/>
      <c r="AQ499" s="110"/>
      <c r="AR499" s="110"/>
      <c r="AS499" s="110"/>
      <c r="AT499" s="110"/>
      <c r="AU499" s="110"/>
      <c r="AV499" s="110"/>
      <c r="AW499" s="110"/>
      <c r="AX499" s="110"/>
      <c r="AY499" s="110"/>
      <c r="AZ499" s="110"/>
      <c r="BA499" s="110"/>
      <c r="BB499" s="110"/>
      <c r="BC499" s="110"/>
      <c r="BD499" s="110"/>
      <c r="BE499" s="110"/>
      <c r="BF499" s="114"/>
      <c r="BG499" s="114"/>
      <c r="BH499" s="114"/>
      <c r="BI499" s="114"/>
      <c r="BJ499" s="114"/>
      <c r="BK499" s="114"/>
      <c r="BL499" s="114"/>
      <c r="BM499" s="114"/>
      <c r="BN499" s="114"/>
      <c r="BO499" s="114"/>
    </row>
    <row r="500" ht="15.75" hidden="1" customHeight="1">
      <c r="A500" s="106" t="s">
        <v>4396</v>
      </c>
      <c r="B500" s="162" t="s">
        <v>9805</v>
      </c>
      <c r="C500" s="108" t="str">
        <f>VLOOKUP(A500,'Main Sheet'!A:AV,48,False)</f>
        <v>Yes</v>
      </c>
      <c r="D500" s="109" t="str">
        <f>VLOOKUP(A500,'Main Sheet'!A:BB,7,0)</f>
        <v>Second</v>
      </c>
      <c r="E500" s="109" t="str">
        <f>VLOOKUP(A500,'Main Sheet'!A:BB,12,0)</f>
        <v>Mfesane SS</v>
      </c>
      <c r="F500" s="109" t="str">
        <f>VLOOKUP(A500,'Main Sheet'!A:BB,17,0)</f>
        <v>Asemahle</v>
      </c>
      <c r="G500" s="110" t="str">
        <f>VLOOKUP(A500,'Main Sheet'!A:BB,14,0)</f>
        <v>NMB</v>
      </c>
      <c r="H500" s="111" t="s">
        <v>117</v>
      </c>
      <c r="I500" s="111"/>
      <c r="J500" s="112"/>
      <c r="K500" s="111">
        <v>2.34133112E8</v>
      </c>
      <c r="L500" s="111">
        <v>90869.0</v>
      </c>
      <c r="M500" s="109" t="s">
        <v>9073</v>
      </c>
      <c r="N500" s="110"/>
      <c r="O500" s="111" t="s">
        <v>117</v>
      </c>
      <c r="P500" s="111"/>
      <c r="Q500" s="112"/>
      <c r="R500" s="111">
        <v>2.2627727E8</v>
      </c>
      <c r="S500" s="111">
        <v>20252.0</v>
      </c>
      <c r="T500" s="111" t="s">
        <v>139</v>
      </c>
      <c r="U500" s="110"/>
      <c r="V500" s="109" t="s">
        <v>117</v>
      </c>
      <c r="W500" s="109"/>
      <c r="X500" s="110"/>
      <c r="Y500" s="109" t="s">
        <v>9806</v>
      </c>
      <c r="Z500" s="110"/>
      <c r="AA500" s="110"/>
      <c r="AB500" s="109" t="s">
        <v>9501</v>
      </c>
      <c r="AC500" s="109" t="s">
        <v>117</v>
      </c>
      <c r="AD500" s="109"/>
      <c r="AE500" s="110"/>
      <c r="AF500" s="109">
        <v>2.61684175E8</v>
      </c>
      <c r="AG500" s="109">
        <v>24694.0</v>
      </c>
      <c r="AH500" s="109" t="s">
        <v>3077</v>
      </c>
      <c r="AI500" s="110"/>
      <c r="AJ500" s="110"/>
      <c r="AK500" s="110"/>
      <c r="AL500" s="110"/>
      <c r="AM500" s="110"/>
      <c r="AN500" s="110"/>
      <c r="AO500" s="110"/>
      <c r="AP500" s="110"/>
      <c r="AQ500" s="110"/>
      <c r="AR500" s="110"/>
      <c r="AS500" s="110"/>
      <c r="AT500" s="110"/>
      <c r="AU500" s="110"/>
      <c r="AV500" s="110"/>
      <c r="AW500" s="110"/>
      <c r="AX500" s="110"/>
      <c r="AY500" s="110"/>
      <c r="AZ500" s="110"/>
      <c r="BA500" s="110"/>
      <c r="BB500" s="110"/>
      <c r="BC500" s="110"/>
      <c r="BD500" s="110"/>
      <c r="BE500" s="110"/>
      <c r="BF500" s="114"/>
      <c r="BG500" s="114"/>
      <c r="BH500" s="114"/>
      <c r="BI500" s="114"/>
      <c r="BJ500" s="114"/>
      <c r="BK500" s="114"/>
      <c r="BL500" s="114"/>
      <c r="BM500" s="114"/>
      <c r="BN500" s="114"/>
      <c r="BO500" s="114"/>
    </row>
    <row r="501" ht="15.75" hidden="1" customHeight="1">
      <c r="A501" s="106" t="s">
        <v>4409</v>
      </c>
      <c r="B501" s="162" t="s">
        <v>9807</v>
      </c>
      <c r="C501" s="108" t="str">
        <f>VLOOKUP(A501,'Main Sheet'!A:AV,48,False)</f>
        <v>Yes</v>
      </c>
      <c r="D501" s="109" t="str">
        <f>VLOOKUP(A501,'Main Sheet'!A:BB,7,0)</f>
        <v>Second</v>
      </c>
      <c r="E501" s="109" t="str">
        <f>VLOOKUP(A501,'Main Sheet'!A:BB,12,0)</f>
        <v>Mfesane SS</v>
      </c>
      <c r="F501" s="109" t="str">
        <f>VLOOKUP(A501,'Main Sheet'!A:BB,17,0)</f>
        <v>Asemahle</v>
      </c>
      <c r="G501" s="110" t="str">
        <f>VLOOKUP(A501,'Main Sheet'!A:BB,14,0)</f>
        <v>NMB</v>
      </c>
      <c r="H501" s="111" t="s">
        <v>117</v>
      </c>
      <c r="I501" s="111"/>
      <c r="J501" s="112"/>
      <c r="K501" s="111">
        <v>2.34133333E8</v>
      </c>
      <c r="L501" s="111">
        <v>49407.0</v>
      </c>
      <c r="M501" s="109" t="s">
        <v>9772</v>
      </c>
      <c r="N501" s="110"/>
      <c r="O501" s="111" t="s">
        <v>117</v>
      </c>
      <c r="P501" s="111"/>
      <c r="Q501" s="112"/>
      <c r="R501" s="111">
        <v>2.26277379E8</v>
      </c>
      <c r="S501" s="111">
        <v>20252.0</v>
      </c>
      <c r="T501" s="111" t="s">
        <v>237</v>
      </c>
      <c r="U501" s="110"/>
      <c r="V501" s="109" t="s">
        <v>117</v>
      </c>
      <c r="W501" s="109"/>
      <c r="X501" s="110"/>
      <c r="Y501" s="109" t="s">
        <v>9808</v>
      </c>
      <c r="Z501" s="110"/>
      <c r="AA501" s="110"/>
      <c r="AB501" s="109" t="s">
        <v>9501</v>
      </c>
      <c r="AC501" s="109" t="s">
        <v>117</v>
      </c>
      <c r="AD501" s="109"/>
      <c r="AE501" s="110"/>
      <c r="AF501" s="109">
        <v>2.61683799E8</v>
      </c>
      <c r="AG501" s="109">
        <v>24694.0</v>
      </c>
      <c r="AH501" s="109" t="s">
        <v>368</v>
      </c>
      <c r="AI501" s="110"/>
      <c r="AJ501" s="110"/>
      <c r="AK501" s="110"/>
      <c r="AL501" s="110"/>
      <c r="AM501" s="110"/>
      <c r="AN501" s="110"/>
      <c r="AO501" s="110"/>
      <c r="AP501" s="110"/>
      <c r="AQ501" s="110"/>
      <c r="AR501" s="110"/>
      <c r="AS501" s="110"/>
      <c r="AT501" s="110"/>
      <c r="AU501" s="110"/>
      <c r="AV501" s="110"/>
      <c r="AW501" s="110"/>
      <c r="AX501" s="110"/>
      <c r="AY501" s="110"/>
      <c r="AZ501" s="110"/>
      <c r="BA501" s="110"/>
      <c r="BB501" s="110"/>
      <c r="BC501" s="110"/>
      <c r="BD501" s="110"/>
      <c r="BE501" s="110"/>
      <c r="BF501" s="114"/>
      <c r="BG501" s="114"/>
      <c r="BH501" s="114"/>
      <c r="BI501" s="114"/>
      <c r="BJ501" s="114"/>
      <c r="BK501" s="114"/>
      <c r="BL501" s="114"/>
      <c r="BM501" s="114"/>
      <c r="BN501" s="114"/>
      <c r="BO501" s="114"/>
    </row>
    <row r="502" ht="15.75" hidden="1" customHeight="1">
      <c r="A502" s="106" t="s">
        <v>4417</v>
      </c>
      <c r="B502" s="162" t="s">
        <v>9809</v>
      </c>
      <c r="C502" s="108" t="str">
        <f>VLOOKUP(A502,'Main Sheet'!A:AV,48,False)</f>
        <v>Yes</v>
      </c>
      <c r="D502" s="109" t="str">
        <f>VLOOKUP(A502,'Main Sheet'!A:BB,7,0)</f>
        <v>Second</v>
      </c>
      <c r="E502" s="109" t="str">
        <f>VLOOKUP(A502,'Main Sheet'!A:BB,12,0)</f>
        <v>Mfesane SS</v>
      </c>
      <c r="F502" s="109" t="str">
        <f>VLOOKUP(A502,'Main Sheet'!A:BB,17,0)</f>
        <v>Asemahle</v>
      </c>
      <c r="G502" s="110" t="str">
        <f>VLOOKUP(A502,'Main Sheet'!A:BB,14,0)</f>
        <v>NMB</v>
      </c>
      <c r="H502" s="111" t="s">
        <v>117</v>
      </c>
      <c r="I502" s="111"/>
      <c r="J502" s="112"/>
      <c r="K502" s="111">
        <v>2.34133589E8</v>
      </c>
      <c r="L502" s="111">
        <v>23615.0</v>
      </c>
      <c r="M502" s="109" t="s">
        <v>9772</v>
      </c>
      <c r="N502" s="110"/>
      <c r="O502" s="111"/>
      <c r="P502" s="111"/>
      <c r="Q502" s="112"/>
      <c r="R502" s="111"/>
      <c r="S502" s="111"/>
      <c r="T502" s="111"/>
      <c r="U502" s="110"/>
      <c r="V502" s="109" t="s">
        <v>117</v>
      </c>
      <c r="W502" s="109"/>
      <c r="X502" s="110"/>
      <c r="Y502" s="109" t="s">
        <v>9810</v>
      </c>
      <c r="Z502" s="110"/>
      <c r="AA502" s="110"/>
      <c r="AB502" s="109" t="s">
        <v>9501</v>
      </c>
      <c r="AC502" s="109" t="s">
        <v>117</v>
      </c>
      <c r="AD502" s="109"/>
      <c r="AE502" s="110"/>
      <c r="AF502" s="109">
        <v>2.61682954E8</v>
      </c>
      <c r="AG502" s="109">
        <v>24694.0</v>
      </c>
      <c r="AH502" s="109" t="s">
        <v>9811</v>
      </c>
      <c r="AI502" s="110"/>
      <c r="AJ502" s="110"/>
      <c r="AK502" s="110"/>
      <c r="AL502" s="110"/>
      <c r="AM502" s="110"/>
      <c r="AN502" s="110"/>
      <c r="AO502" s="110"/>
      <c r="AP502" s="110"/>
      <c r="AQ502" s="110"/>
      <c r="AR502" s="110"/>
      <c r="AS502" s="110"/>
      <c r="AT502" s="110"/>
      <c r="AU502" s="110"/>
      <c r="AV502" s="110"/>
      <c r="AW502" s="110"/>
      <c r="AX502" s="110"/>
      <c r="AY502" s="110"/>
      <c r="AZ502" s="110"/>
      <c r="BA502" s="110"/>
      <c r="BB502" s="110"/>
      <c r="BC502" s="110"/>
      <c r="BD502" s="110"/>
      <c r="BE502" s="110"/>
      <c r="BF502" s="114"/>
      <c r="BG502" s="114"/>
      <c r="BH502" s="114"/>
      <c r="BI502" s="114"/>
      <c r="BJ502" s="114"/>
      <c r="BK502" s="114"/>
      <c r="BL502" s="114"/>
      <c r="BM502" s="114"/>
      <c r="BN502" s="114"/>
      <c r="BO502" s="114"/>
    </row>
    <row r="503" ht="15.75" hidden="1" customHeight="1">
      <c r="A503" s="106" t="s">
        <v>4426</v>
      </c>
      <c r="B503" s="162" t="s">
        <v>9812</v>
      </c>
      <c r="C503" s="108" t="str">
        <f>VLOOKUP(A503,'Main Sheet'!A:AV,48,False)</f>
        <v>Yes</v>
      </c>
      <c r="D503" s="109" t="str">
        <f>VLOOKUP(A503,'Main Sheet'!A:BB,7,0)</f>
        <v>Second</v>
      </c>
      <c r="E503" s="109" t="str">
        <f>VLOOKUP(A503,'Main Sheet'!A:BB,12,0)</f>
        <v>Mfesane SS</v>
      </c>
      <c r="F503" s="109" t="str">
        <f>VLOOKUP(A503,'Main Sheet'!A:BB,17,0)</f>
        <v>Asemahle</v>
      </c>
      <c r="G503" s="110" t="str">
        <f>VLOOKUP(A503,'Main Sheet'!A:BB,14,0)</f>
        <v>NMB</v>
      </c>
      <c r="H503" s="111" t="s">
        <v>117</v>
      </c>
      <c r="I503" s="111"/>
      <c r="J503" s="112"/>
      <c r="K503" s="111">
        <v>2.34133945E8</v>
      </c>
      <c r="L503" s="111">
        <v>74125.0</v>
      </c>
      <c r="M503" s="109" t="s">
        <v>9813</v>
      </c>
      <c r="N503" s="110"/>
      <c r="O503" s="111"/>
      <c r="P503" s="111"/>
      <c r="Q503" s="112"/>
      <c r="R503" s="111"/>
      <c r="S503" s="111"/>
      <c r="T503" s="111"/>
      <c r="U503" s="110"/>
      <c r="V503" s="109" t="s">
        <v>117</v>
      </c>
      <c r="W503" s="109"/>
      <c r="X503" s="110"/>
      <c r="Y503" s="109" t="s">
        <v>9814</v>
      </c>
      <c r="Z503" s="110"/>
      <c r="AA503" s="110"/>
      <c r="AB503" s="109" t="s">
        <v>9815</v>
      </c>
      <c r="AC503" s="109" t="s">
        <v>117</v>
      </c>
      <c r="AD503" s="109"/>
      <c r="AE503" s="110"/>
      <c r="AF503" s="109">
        <v>2.61682598E8</v>
      </c>
      <c r="AG503" s="109">
        <v>24694.0</v>
      </c>
      <c r="AH503" s="109" t="s">
        <v>9816</v>
      </c>
      <c r="AI503" s="110"/>
      <c r="AJ503" s="110"/>
      <c r="AK503" s="110"/>
      <c r="AL503" s="110"/>
      <c r="AM503" s="110"/>
      <c r="AN503" s="110"/>
      <c r="AO503" s="110"/>
      <c r="AP503" s="110"/>
      <c r="AQ503" s="110"/>
      <c r="AR503" s="110"/>
      <c r="AS503" s="110"/>
      <c r="AT503" s="110"/>
      <c r="AU503" s="110"/>
      <c r="AV503" s="110"/>
      <c r="AW503" s="110"/>
      <c r="AX503" s="110"/>
      <c r="AY503" s="110"/>
      <c r="AZ503" s="110"/>
      <c r="BA503" s="110"/>
      <c r="BB503" s="110"/>
      <c r="BC503" s="110"/>
      <c r="BD503" s="110"/>
      <c r="BE503" s="110"/>
      <c r="BF503" s="114"/>
      <c r="BG503" s="114"/>
      <c r="BH503" s="114"/>
      <c r="BI503" s="114"/>
      <c r="BJ503" s="114"/>
      <c r="BK503" s="114"/>
      <c r="BL503" s="114"/>
      <c r="BM503" s="114"/>
      <c r="BN503" s="114"/>
      <c r="BO503" s="114"/>
    </row>
    <row r="504" ht="15.75" hidden="1" customHeight="1">
      <c r="A504" s="106" t="s">
        <v>4435</v>
      </c>
      <c r="B504" s="162" t="s">
        <v>9817</v>
      </c>
      <c r="C504" s="108" t="str">
        <f>VLOOKUP(A504,'Main Sheet'!A:AV,48,False)</f>
        <v>Yes</v>
      </c>
      <c r="D504" s="109" t="str">
        <f>VLOOKUP(A504,'Main Sheet'!A:BB,7,0)</f>
        <v>Second</v>
      </c>
      <c r="E504" s="109" t="str">
        <f>VLOOKUP(A504,'Main Sheet'!A:BB,12,0)</f>
        <v>Mfesane SS</v>
      </c>
      <c r="F504" s="109" t="str">
        <f>VLOOKUP(A504,'Main Sheet'!A:BB,17,0)</f>
        <v>Asemahle</v>
      </c>
      <c r="G504" s="110" t="str">
        <f>VLOOKUP(A504,'Main Sheet'!A:BB,14,0)</f>
        <v>NMB</v>
      </c>
      <c r="H504" s="111" t="s">
        <v>9078</v>
      </c>
      <c r="I504" s="111"/>
      <c r="J504" s="111"/>
      <c r="K504" s="111">
        <v>2.33781366E8</v>
      </c>
      <c r="L504" s="111">
        <v>25139.0</v>
      </c>
      <c r="M504" s="109" t="s">
        <v>9079</v>
      </c>
      <c r="N504" s="110"/>
      <c r="O504" s="111"/>
      <c r="P504" s="111"/>
      <c r="Q504" s="112"/>
      <c r="R504" s="111"/>
      <c r="S504" s="111"/>
      <c r="T504" s="111"/>
      <c r="U504" s="110"/>
      <c r="V504" s="109" t="s">
        <v>117</v>
      </c>
      <c r="W504" s="109"/>
      <c r="X504" s="110"/>
      <c r="Y504" s="109" t="s">
        <v>9818</v>
      </c>
      <c r="Z504" s="110"/>
      <c r="AA504" s="110"/>
      <c r="AB504" s="109" t="s">
        <v>4424</v>
      </c>
      <c r="AC504" s="109" t="s">
        <v>9078</v>
      </c>
      <c r="AD504" s="109"/>
      <c r="AE504" s="110"/>
      <c r="AF504" s="109" t="s">
        <v>9078</v>
      </c>
      <c r="AG504" s="109" t="s">
        <v>9078</v>
      </c>
      <c r="AH504" s="109" t="s">
        <v>9079</v>
      </c>
      <c r="AI504" s="110"/>
      <c r="AJ504" s="110"/>
      <c r="AK504" s="110"/>
      <c r="AL504" s="110"/>
      <c r="AM504" s="110"/>
      <c r="AN504" s="110"/>
      <c r="AO504" s="110"/>
      <c r="AP504" s="110"/>
      <c r="AQ504" s="110"/>
      <c r="AR504" s="110"/>
      <c r="AS504" s="110"/>
      <c r="AT504" s="110"/>
      <c r="AU504" s="110"/>
      <c r="AV504" s="110"/>
      <c r="AW504" s="110"/>
      <c r="AX504" s="110"/>
      <c r="AY504" s="110"/>
      <c r="AZ504" s="110"/>
      <c r="BA504" s="110"/>
      <c r="BB504" s="110"/>
      <c r="BC504" s="110"/>
      <c r="BD504" s="110"/>
      <c r="BE504" s="110"/>
      <c r="BF504" s="114"/>
      <c r="BG504" s="114"/>
      <c r="BH504" s="114"/>
      <c r="BI504" s="114"/>
      <c r="BJ504" s="114"/>
      <c r="BK504" s="114"/>
      <c r="BL504" s="114"/>
      <c r="BM504" s="114"/>
      <c r="BN504" s="114"/>
      <c r="BO504" s="114"/>
    </row>
    <row r="505" ht="15.75" hidden="1" customHeight="1">
      <c r="A505" s="106" t="s">
        <v>4446</v>
      </c>
      <c r="B505" s="162" t="s">
        <v>9819</v>
      </c>
      <c r="C505" s="108" t="str">
        <f>VLOOKUP(A505,'Main Sheet'!A:AV,48,False)</f>
        <v>Yes</v>
      </c>
      <c r="D505" s="109" t="str">
        <f>VLOOKUP(A505,'Main Sheet'!A:BB,7,0)</f>
        <v>Second</v>
      </c>
      <c r="E505" s="109" t="str">
        <f>VLOOKUP(A505,'Main Sheet'!A:BB,12,0)</f>
        <v>Mfesane SS</v>
      </c>
      <c r="F505" s="109" t="str">
        <f>VLOOKUP(A505,'Main Sheet'!A:BB,17,0)</f>
        <v>Asemahle</v>
      </c>
      <c r="G505" s="110" t="str">
        <f>VLOOKUP(A505,'Main Sheet'!A:BB,14,0)</f>
        <v>NMB</v>
      </c>
      <c r="H505" s="111" t="s">
        <v>117</v>
      </c>
      <c r="I505" s="111"/>
      <c r="J505" s="112"/>
      <c r="K505" s="111">
        <v>2.34134216E8</v>
      </c>
      <c r="L505" s="111">
        <v>39187.0</v>
      </c>
      <c r="M505" s="109" t="s">
        <v>1900</v>
      </c>
      <c r="N505" s="110"/>
      <c r="O505" s="111"/>
      <c r="P505" s="111"/>
      <c r="Q505" s="112"/>
      <c r="R505" s="111"/>
      <c r="S505" s="111"/>
      <c r="T505" s="111"/>
      <c r="U505" s="110"/>
      <c r="V505" s="109" t="s">
        <v>117</v>
      </c>
      <c r="W505" s="109"/>
      <c r="X505" s="110"/>
      <c r="Y505" s="109" t="s">
        <v>9820</v>
      </c>
      <c r="Z505" s="110"/>
      <c r="AA505" s="110"/>
      <c r="AB505" s="109" t="s">
        <v>9501</v>
      </c>
      <c r="AC505" s="109" t="s">
        <v>117</v>
      </c>
      <c r="AD505" s="109"/>
      <c r="AE505" s="110"/>
      <c r="AF505" s="109">
        <v>2.61682148E8</v>
      </c>
      <c r="AG505" s="109">
        <v>24694.0</v>
      </c>
      <c r="AH505" s="109" t="s">
        <v>9291</v>
      </c>
      <c r="AI505" s="110"/>
      <c r="AJ505" s="110"/>
      <c r="AK505" s="110"/>
      <c r="AL505" s="110"/>
      <c r="AM505" s="110"/>
      <c r="AN505" s="110"/>
      <c r="AO505" s="110"/>
      <c r="AP505" s="110"/>
      <c r="AQ505" s="110"/>
      <c r="AR505" s="110"/>
      <c r="AS505" s="110"/>
      <c r="AT505" s="110"/>
      <c r="AU505" s="110"/>
      <c r="AV505" s="110"/>
      <c r="AW505" s="110"/>
      <c r="AX505" s="110"/>
      <c r="AY505" s="110"/>
      <c r="AZ505" s="110"/>
      <c r="BA505" s="110"/>
      <c r="BB505" s="110"/>
      <c r="BC505" s="110"/>
      <c r="BD505" s="110"/>
      <c r="BE505" s="110"/>
      <c r="BF505" s="114"/>
      <c r="BG505" s="114"/>
      <c r="BH505" s="114"/>
      <c r="BI505" s="114"/>
      <c r="BJ505" s="114"/>
      <c r="BK505" s="114"/>
      <c r="BL505" s="114"/>
      <c r="BM505" s="114"/>
      <c r="BN505" s="114"/>
      <c r="BO505" s="114"/>
    </row>
    <row r="506" ht="15.75" hidden="1" customHeight="1">
      <c r="A506" s="106" t="s">
        <v>4455</v>
      </c>
      <c r="B506" s="162" t="s">
        <v>776</v>
      </c>
      <c r="C506" s="108" t="str">
        <f>VLOOKUP(A506,'Main Sheet'!A:AV,48,False)</f>
        <v>Yes</v>
      </c>
      <c r="D506" s="109" t="str">
        <f>VLOOKUP(A506,'Main Sheet'!A:BB,7,0)</f>
        <v>Second</v>
      </c>
      <c r="E506" s="109" t="str">
        <f>VLOOKUP(A506,'Main Sheet'!A:BB,12,0)</f>
        <v>Ithembelihle CS</v>
      </c>
      <c r="F506" s="109" t="str">
        <f>VLOOKUP(A506,'Main Sheet'!A:BB,17,0)</f>
        <v>Chulumanco</v>
      </c>
      <c r="G506" s="110" t="str">
        <f>VLOOKUP(A506,'Main Sheet'!A:BB,14,0)</f>
        <v>NMB</v>
      </c>
      <c r="H506" s="111" t="s">
        <v>9078</v>
      </c>
      <c r="I506" s="111"/>
      <c r="J506" s="112"/>
      <c r="K506" s="111">
        <v>2.33899693E8</v>
      </c>
      <c r="L506" s="111">
        <v>95068.0</v>
      </c>
      <c r="M506" s="109" t="s">
        <v>9079</v>
      </c>
      <c r="N506" s="110"/>
      <c r="O506" s="111" t="s">
        <v>9078</v>
      </c>
      <c r="P506" s="111" t="s">
        <v>9078</v>
      </c>
      <c r="Q506" s="112"/>
      <c r="R506" s="111">
        <v>2.26165736E8</v>
      </c>
      <c r="S506" s="111"/>
      <c r="T506" s="111" t="s">
        <v>9079</v>
      </c>
      <c r="U506" s="110"/>
      <c r="V506" s="109" t="s">
        <v>117</v>
      </c>
      <c r="W506" s="109"/>
      <c r="X506" s="110"/>
      <c r="Y506" s="168" t="s">
        <v>9821</v>
      </c>
      <c r="Z506" s="110"/>
      <c r="AA506" s="109" t="s">
        <v>4424</v>
      </c>
      <c r="AB506" s="110"/>
      <c r="AC506" s="109" t="s">
        <v>117</v>
      </c>
      <c r="AD506" s="109"/>
      <c r="AE506" s="110"/>
      <c r="AF506" s="109">
        <v>2.61754254E8</v>
      </c>
      <c r="AG506" s="109">
        <v>23235.0</v>
      </c>
      <c r="AH506" s="109"/>
      <c r="AI506" s="110"/>
      <c r="AJ506" s="110"/>
      <c r="AK506" s="110"/>
      <c r="AL506" s="110"/>
      <c r="AM506" s="110"/>
      <c r="AN506" s="110"/>
      <c r="AO506" s="110"/>
      <c r="AP506" s="110"/>
      <c r="AQ506" s="110"/>
      <c r="AR506" s="110"/>
      <c r="AS506" s="110"/>
      <c r="AT506" s="110"/>
      <c r="AU506" s="110"/>
      <c r="AV506" s="110"/>
      <c r="AW506" s="110"/>
      <c r="AX506" s="110"/>
      <c r="AY506" s="110"/>
      <c r="AZ506" s="110"/>
      <c r="BA506" s="110"/>
      <c r="BB506" s="110"/>
      <c r="BC506" s="110"/>
      <c r="BD506" s="110"/>
      <c r="BE506" s="110"/>
      <c r="BF506" s="114"/>
      <c r="BG506" s="114"/>
      <c r="BH506" s="114"/>
      <c r="BI506" s="114"/>
      <c r="BJ506" s="114"/>
      <c r="BK506" s="114"/>
      <c r="BL506" s="114"/>
      <c r="BM506" s="114"/>
      <c r="BN506" s="114"/>
      <c r="BO506" s="114"/>
    </row>
    <row r="507" ht="15.75" hidden="1" customHeight="1">
      <c r="A507" s="106" t="s">
        <v>4463</v>
      </c>
      <c r="B507" s="162" t="s">
        <v>9822</v>
      </c>
      <c r="C507" s="108" t="str">
        <f>VLOOKUP(A507,'Main Sheet'!A:AV,48,False)</f>
        <v>Yes</v>
      </c>
      <c r="D507" s="109" t="str">
        <f>VLOOKUP(A507,'Main Sheet'!A:BB,7,0)</f>
        <v>Second</v>
      </c>
      <c r="E507" s="109" t="str">
        <f>VLOOKUP(A507,'Main Sheet'!A:BB,12,0)</f>
        <v>Ithembelihle CS</v>
      </c>
      <c r="F507" s="109" t="str">
        <f>VLOOKUP(A507,'Main Sheet'!A:BB,17,0)</f>
        <v>Chulumanco</v>
      </c>
      <c r="G507" s="110" t="str">
        <f>VLOOKUP(A507,'Main Sheet'!A:BB,14,0)</f>
        <v>NMB</v>
      </c>
      <c r="H507" s="111" t="s">
        <v>9078</v>
      </c>
      <c r="I507" s="111"/>
      <c r="J507" s="112"/>
      <c r="K507" s="111">
        <v>2.33925333E8</v>
      </c>
      <c r="L507" s="111">
        <v>73738.0</v>
      </c>
      <c r="M507" s="109"/>
      <c r="N507" s="110"/>
      <c r="O507" s="111" t="s">
        <v>9078</v>
      </c>
      <c r="P507" s="111" t="s">
        <v>9078</v>
      </c>
      <c r="Q507" s="112"/>
      <c r="R507" s="111">
        <v>2.26176625E8</v>
      </c>
      <c r="S507" s="111"/>
      <c r="T507" s="111" t="s">
        <v>9079</v>
      </c>
      <c r="U507" s="110"/>
      <c r="V507" s="109" t="s">
        <v>9078</v>
      </c>
      <c r="W507" s="109" t="s">
        <v>9078</v>
      </c>
      <c r="X507" s="110"/>
      <c r="Y507" s="109" t="s">
        <v>9823</v>
      </c>
      <c r="Z507" s="110"/>
      <c r="AA507" s="109" t="s">
        <v>9079</v>
      </c>
      <c r="AB507" s="110"/>
      <c r="AC507" s="109" t="s">
        <v>9078</v>
      </c>
      <c r="AD507" s="109" t="s">
        <v>9078</v>
      </c>
      <c r="AE507" s="109"/>
      <c r="AF507" s="109">
        <v>2.61029568E8</v>
      </c>
      <c r="AG507" s="109">
        <v>20718.0</v>
      </c>
      <c r="AH507" s="109" t="s">
        <v>9079</v>
      </c>
      <c r="AI507" s="110"/>
      <c r="AJ507" s="110"/>
      <c r="AK507" s="110"/>
      <c r="AL507" s="110"/>
      <c r="AM507" s="110"/>
      <c r="AN507" s="110"/>
      <c r="AO507" s="110"/>
      <c r="AP507" s="110"/>
      <c r="AQ507" s="110"/>
      <c r="AR507" s="110"/>
      <c r="AS507" s="110"/>
      <c r="AT507" s="110"/>
      <c r="AU507" s="110"/>
      <c r="AV507" s="110"/>
      <c r="AW507" s="110"/>
      <c r="AX507" s="110"/>
      <c r="AY507" s="110"/>
      <c r="AZ507" s="110"/>
      <c r="BA507" s="110"/>
      <c r="BB507" s="110"/>
      <c r="BC507" s="110"/>
      <c r="BD507" s="110"/>
      <c r="BE507" s="110"/>
      <c r="BF507" s="114"/>
      <c r="BG507" s="114"/>
      <c r="BH507" s="114"/>
      <c r="BI507" s="114"/>
      <c r="BJ507" s="114"/>
      <c r="BK507" s="114"/>
      <c r="BL507" s="114"/>
      <c r="BM507" s="114"/>
      <c r="BN507" s="114"/>
      <c r="BO507" s="114"/>
    </row>
    <row r="508" ht="15.75" hidden="1" customHeight="1">
      <c r="A508" s="106" t="s">
        <v>4472</v>
      </c>
      <c r="B508" s="162" t="s">
        <v>9824</v>
      </c>
      <c r="C508" s="108" t="str">
        <f>VLOOKUP(A508,'Main Sheet'!A:AV,48,False)</f>
        <v>Yes</v>
      </c>
      <c r="D508" s="109" t="str">
        <f>VLOOKUP(A508,'Main Sheet'!A:BB,7,0)</f>
        <v>Second</v>
      </c>
      <c r="E508" s="109" t="str">
        <f>VLOOKUP(A508,'Main Sheet'!A:BB,12,0)</f>
        <v>Ithembelihle CS</v>
      </c>
      <c r="F508" s="109" t="str">
        <f>VLOOKUP(A508,'Main Sheet'!A:BB,17,0)</f>
        <v>Chulumanco</v>
      </c>
      <c r="G508" s="110" t="str">
        <f>VLOOKUP(A508,'Main Sheet'!A:BB,14,0)</f>
        <v>NMB</v>
      </c>
      <c r="H508" s="111" t="s">
        <v>9078</v>
      </c>
      <c r="I508" s="111"/>
      <c r="J508" s="112"/>
      <c r="K508" s="111">
        <v>2.33406336E8</v>
      </c>
      <c r="L508" s="111"/>
      <c r="M508" s="109" t="s">
        <v>9079</v>
      </c>
      <c r="N508" s="110"/>
      <c r="O508" s="111"/>
      <c r="P508" s="111"/>
      <c r="Q508" s="112"/>
      <c r="R508" s="111"/>
      <c r="S508" s="111"/>
      <c r="T508" s="111"/>
      <c r="U508" s="110"/>
      <c r="V508" s="109" t="s">
        <v>117</v>
      </c>
      <c r="W508" s="109"/>
      <c r="X508" s="110"/>
      <c r="Y508" s="160" t="s">
        <v>9825</v>
      </c>
      <c r="Z508" s="110"/>
      <c r="AA508" s="109" t="s">
        <v>4424</v>
      </c>
      <c r="AB508" s="110"/>
      <c r="AC508" s="109" t="s">
        <v>117</v>
      </c>
      <c r="AD508" s="109"/>
      <c r="AE508" s="110"/>
      <c r="AF508" s="109">
        <v>2.61570609E8</v>
      </c>
      <c r="AG508" s="109">
        <v>2323.0</v>
      </c>
      <c r="AH508" s="109"/>
      <c r="AI508" s="110"/>
      <c r="AJ508" s="110"/>
      <c r="AK508" s="110"/>
      <c r="AL508" s="110"/>
      <c r="AM508" s="110"/>
      <c r="AN508" s="110"/>
      <c r="AO508" s="110"/>
      <c r="AP508" s="110"/>
      <c r="AQ508" s="110"/>
      <c r="AR508" s="110"/>
      <c r="AS508" s="110"/>
      <c r="AT508" s="110"/>
      <c r="AU508" s="110"/>
      <c r="AV508" s="110"/>
      <c r="AW508" s="110"/>
      <c r="AX508" s="110"/>
      <c r="AY508" s="110"/>
      <c r="AZ508" s="110"/>
      <c r="BA508" s="110"/>
      <c r="BB508" s="110"/>
      <c r="BC508" s="110"/>
      <c r="BD508" s="110"/>
      <c r="BE508" s="110"/>
      <c r="BF508" s="114"/>
      <c r="BG508" s="114"/>
      <c r="BH508" s="114"/>
      <c r="BI508" s="114"/>
      <c r="BJ508" s="114"/>
      <c r="BK508" s="114"/>
      <c r="BL508" s="114"/>
      <c r="BM508" s="114"/>
      <c r="BN508" s="114"/>
      <c r="BO508" s="114"/>
    </row>
    <row r="509" ht="15.75" hidden="1" customHeight="1">
      <c r="A509" s="106" t="s">
        <v>4474</v>
      </c>
      <c r="B509" s="162" t="s">
        <v>9826</v>
      </c>
      <c r="C509" s="108" t="str">
        <f>VLOOKUP(A509,'Main Sheet'!A:AV,48,False)</f>
        <v>Yes</v>
      </c>
      <c r="D509" s="109" t="str">
        <f>VLOOKUP(A509,'Main Sheet'!A:BB,7,0)</f>
        <v>Second</v>
      </c>
      <c r="E509" s="109" t="str">
        <f>VLOOKUP(A509,'Main Sheet'!A:BB,12,0)</f>
        <v>Ithembelihle CS</v>
      </c>
      <c r="F509" s="109" t="str">
        <f>VLOOKUP(A509,'Main Sheet'!A:BB,17,0)</f>
        <v>Chulumanco</v>
      </c>
      <c r="G509" s="110" t="str">
        <f>VLOOKUP(A509,'Main Sheet'!A:BB,14,0)</f>
        <v>NMB</v>
      </c>
      <c r="H509" s="111" t="s">
        <v>9078</v>
      </c>
      <c r="I509" s="111"/>
      <c r="J509" s="112"/>
      <c r="K509" s="111">
        <v>2.33766545E8</v>
      </c>
      <c r="L509" s="111">
        <v>89305.0</v>
      </c>
      <c r="M509" s="109" t="s">
        <v>9079</v>
      </c>
      <c r="N509" s="110"/>
      <c r="O509" s="111"/>
      <c r="P509" s="111"/>
      <c r="Q509" s="112"/>
      <c r="R509" s="111"/>
      <c r="S509" s="111"/>
      <c r="T509" s="111"/>
      <c r="U509" s="110"/>
      <c r="V509" s="109" t="s">
        <v>117</v>
      </c>
      <c r="W509" s="109"/>
      <c r="X509" s="110"/>
      <c r="Y509" s="109" t="s">
        <v>9827</v>
      </c>
      <c r="Z509" s="110"/>
      <c r="AA509" s="109" t="s">
        <v>4424</v>
      </c>
      <c r="AB509" s="110"/>
      <c r="AC509" s="109" t="s">
        <v>9078</v>
      </c>
      <c r="AD509" s="109" t="s">
        <v>9078</v>
      </c>
      <c r="AE509" s="109"/>
      <c r="AF509" s="109">
        <v>2.609749986E9</v>
      </c>
      <c r="AG509" s="109">
        <v>64937.0</v>
      </c>
      <c r="AH509" s="109" t="s">
        <v>9079</v>
      </c>
      <c r="AI509" s="110"/>
      <c r="AJ509" s="110"/>
      <c r="AK509" s="110"/>
      <c r="AL509" s="110"/>
      <c r="AM509" s="110"/>
      <c r="AN509" s="110"/>
      <c r="AO509" s="110"/>
      <c r="AP509" s="110"/>
      <c r="AQ509" s="110"/>
      <c r="AR509" s="110"/>
      <c r="AS509" s="110"/>
      <c r="AT509" s="110"/>
      <c r="AU509" s="110"/>
      <c r="AV509" s="110"/>
      <c r="AW509" s="110"/>
      <c r="AX509" s="110"/>
      <c r="AY509" s="110"/>
      <c r="AZ509" s="110"/>
      <c r="BA509" s="110"/>
      <c r="BB509" s="110"/>
      <c r="BC509" s="110"/>
      <c r="BD509" s="110"/>
      <c r="BE509" s="110"/>
      <c r="BF509" s="114"/>
      <c r="BG509" s="114"/>
      <c r="BH509" s="114"/>
      <c r="BI509" s="114"/>
      <c r="BJ509" s="114"/>
      <c r="BK509" s="114"/>
      <c r="BL509" s="114"/>
      <c r="BM509" s="114"/>
      <c r="BN509" s="114"/>
      <c r="BO509" s="114"/>
    </row>
    <row r="510" ht="15.75" hidden="1" customHeight="1">
      <c r="A510" s="106" t="s">
        <v>4481</v>
      </c>
      <c r="B510" s="162" t="s">
        <v>9828</v>
      </c>
      <c r="C510" s="108" t="str">
        <f>VLOOKUP(A510,'Main Sheet'!A:AV,48,False)</f>
        <v>Yes</v>
      </c>
      <c r="D510" s="109" t="str">
        <f>VLOOKUP(A510,'Main Sheet'!A:BB,7,0)</f>
        <v>Second</v>
      </c>
      <c r="E510" s="109" t="str">
        <f>VLOOKUP(A510,'Main Sheet'!A:BB,12,0)</f>
        <v>Ithembelihle CS</v>
      </c>
      <c r="F510" s="109" t="str">
        <f>VLOOKUP(A510,'Main Sheet'!A:BB,17,0)</f>
        <v>Chulumanco</v>
      </c>
      <c r="G510" s="110" t="str">
        <f>VLOOKUP(A510,'Main Sheet'!A:BB,14,0)</f>
        <v>NMB</v>
      </c>
      <c r="H510" s="111" t="s">
        <v>9078</v>
      </c>
      <c r="I510" s="111"/>
      <c r="J510" s="112"/>
      <c r="K510" s="111">
        <v>2.33735017E8</v>
      </c>
      <c r="L510" s="111">
        <v>86523.0</v>
      </c>
      <c r="M510" s="109" t="s">
        <v>9079</v>
      </c>
      <c r="N510" s="110"/>
      <c r="O510" s="111"/>
      <c r="P510" s="111"/>
      <c r="Q510" s="112"/>
      <c r="R510" s="111"/>
      <c r="S510" s="111"/>
      <c r="T510" s="111"/>
      <c r="U510" s="110"/>
      <c r="V510" s="109" t="s">
        <v>117</v>
      </c>
      <c r="W510" s="109"/>
      <c r="X510" s="110"/>
      <c r="Y510" s="109" t="s">
        <v>9829</v>
      </c>
      <c r="Z510" s="110"/>
      <c r="AA510" s="110"/>
      <c r="AB510" s="109" t="s">
        <v>4424</v>
      </c>
      <c r="AC510" s="109" t="s">
        <v>9078</v>
      </c>
      <c r="AD510" s="109" t="s">
        <v>9078</v>
      </c>
      <c r="AE510" s="109"/>
      <c r="AF510" s="109">
        <v>2.61029738E8</v>
      </c>
      <c r="AG510" s="109">
        <v>19576.0</v>
      </c>
      <c r="AH510" s="109" t="s">
        <v>9079</v>
      </c>
      <c r="AI510" s="110"/>
      <c r="AJ510" s="110"/>
      <c r="AK510" s="110"/>
      <c r="AL510" s="110"/>
      <c r="AM510" s="110"/>
      <c r="AN510" s="110"/>
      <c r="AO510" s="110"/>
      <c r="AP510" s="110"/>
      <c r="AQ510" s="110"/>
      <c r="AR510" s="110"/>
      <c r="AS510" s="110"/>
      <c r="AT510" s="110"/>
      <c r="AU510" s="110"/>
      <c r="AV510" s="110"/>
      <c r="AW510" s="110"/>
      <c r="AX510" s="110"/>
      <c r="AY510" s="110"/>
      <c r="AZ510" s="110"/>
      <c r="BA510" s="110"/>
      <c r="BB510" s="110"/>
      <c r="BC510" s="110"/>
      <c r="BD510" s="110"/>
      <c r="BE510" s="110"/>
      <c r="BF510" s="114"/>
      <c r="BG510" s="114"/>
      <c r="BH510" s="114"/>
      <c r="BI510" s="114"/>
      <c r="BJ510" s="114"/>
      <c r="BK510" s="114"/>
      <c r="BL510" s="114"/>
      <c r="BM510" s="114"/>
      <c r="BN510" s="114"/>
      <c r="BO510" s="114"/>
    </row>
    <row r="511" ht="15.75" hidden="1" customHeight="1">
      <c r="A511" s="106" t="s">
        <v>4491</v>
      </c>
      <c r="B511" s="162" t="s">
        <v>9830</v>
      </c>
      <c r="C511" s="108" t="str">
        <f>VLOOKUP(A511,'Main Sheet'!A:AV,48,False)</f>
        <v>Yes</v>
      </c>
      <c r="D511" s="109" t="str">
        <f>VLOOKUP(A511,'Main Sheet'!A:BB,7,0)</f>
        <v>Second</v>
      </c>
      <c r="E511" s="109" t="str">
        <f>VLOOKUP(A511,'Main Sheet'!A:BB,12,0)</f>
        <v>Ithembelihle CS</v>
      </c>
      <c r="F511" s="109" t="str">
        <f>VLOOKUP(A511,'Main Sheet'!A:BB,17,0)</f>
        <v>Chulumanco</v>
      </c>
      <c r="G511" s="110" t="str">
        <f>VLOOKUP(A511,'Main Sheet'!A:BB,14,0)</f>
        <v>NMB</v>
      </c>
      <c r="H511" s="111" t="s">
        <v>9078</v>
      </c>
      <c r="I511" s="111"/>
      <c r="J511" s="112"/>
      <c r="K511" s="111">
        <v>2.33957863E8</v>
      </c>
      <c r="L511" s="111"/>
      <c r="M511" s="109" t="s">
        <v>9079</v>
      </c>
      <c r="N511" s="110"/>
      <c r="O511" s="111"/>
      <c r="P511" s="111"/>
      <c r="Q511" s="112"/>
      <c r="R511" s="111"/>
      <c r="S511" s="111"/>
      <c r="T511" s="111"/>
      <c r="U511" s="110"/>
      <c r="V511" s="109" t="s">
        <v>117</v>
      </c>
      <c r="W511" s="109"/>
      <c r="X511" s="110"/>
      <c r="Y511" s="109" t="s">
        <v>9831</v>
      </c>
      <c r="Z511" s="110"/>
      <c r="AA511" s="109" t="s">
        <v>4424</v>
      </c>
      <c r="AB511" s="110"/>
      <c r="AC511" s="109" t="s">
        <v>9078</v>
      </c>
      <c r="AD511" s="109"/>
      <c r="AE511" s="110"/>
      <c r="AF511" s="109"/>
      <c r="AG511" s="109"/>
      <c r="AH511" s="109"/>
      <c r="AI511" s="110"/>
      <c r="AJ511" s="110"/>
      <c r="AK511" s="110"/>
      <c r="AL511" s="110"/>
      <c r="AM511" s="110"/>
      <c r="AN511" s="110"/>
      <c r="AO511" s="110"/>
      <c r="AP511" s="110"/>
      <c r="AQ511" s="110"/>
      <c r="AR511" s="110"/>
      <c r="AS511" s="110"/>
      <c r="AT511" s="110"/>
      <c r="AU511" s="110"/>
      <c r="AV511" s="110"/>
      <c r="AW511" s="110"/>
      <c r="AX511" s="110"/>
      <c r="AY511" s="110"/>
      <c r="AZ511" s="110"/>
      <c r="BA511" s="110"/>
      <c r="BB511" s="110"/>
      <c r="BC511" s="110"/>
      <c r="BD511" s="110"/>
      <c r="BE511" s="110"/>
      <c r="BF511" s="114"/>
      <c r="BG511" s="114"/>
      <c r="BH511" s="114"/>
      <c r="BI511" s="114"/>
      <c r="BJ511" s="114"/>
      <c r="BK511" s="114"/>
      <c r="BL511" s="114"/>
      <c r="BM511" s="114"/>
      <c r="BN511" s="114"/>
      <c r="BO511" s="114"/>
    </row>
    <row r="512" ht="15.75" hidden="1" customHeight="1">
      <c r="A512" s="106" t="s">
        <v>4503</v>
      </c>
      <c r="B512" s="162" t="s">
        <v>1908</v>
      </c>
      <c r="C512" s="108" t="str">
        <f>VLOOKUP(A512,'Main Sheet'!A:AV,48,False)</f>
        <v>Yes</v>
      </c>
      <c r="D512" s="109" t="str">
        <f>VLOOKUP(A512,'Main Sheet'!A:BB,7,0)</f>
        <v>Second</v>
      </c>
      <c r="E512" s="109" t="str">
        <f>VLOOKUP(A512,'Main Sheet'!A:BB,12,0)</f>
        <v>Ithembelihle CS</v>
      </c>
      <c r="F512" s="109" t="str">
        <f>VLOOKUP(A512,'Main Sheet'!A:BB,17,0)</f>
        <v>Chulumanco</v>
      </c>
      <c r="G512" s="110" t="str">
        <f>VLOOKUP(A512,'Main Sheet'!A:BB,14,0)</f>
        <v>NMB</v>
      </c>
      <c r="H512" s="111" t="s">
        <v>117</v>
      </c>
      <c r="I512" s="111"/>
      <c r="J512" s="111"/>
      <c r="K512" s="111">
        <v>2.34372397E8</v>
      </c>
      <c r="L512" s="111">
        <v>36804.0</v>
      </c>
      <c r="M512" s="109"/>
      <c r="N512" s="110"/>
      <c r="O512" s="111"/>
      <c r="P512" s="111"/>
      <c r="Q512" s="112"/>
      <c r="R512" s="111"/>
      <c r="S512" s="111"/>
      <c r="T512" s="111"/>
      <c r="U512" s="110"/>
      <c r="V512" s="109" t="s">
        <v>9078</v>
      </c>
      <c r="W512" s="109"/>
      <c r="X512" s="110"/>
      <c r="Y512" s="109" t="s">
        <v>9380</v>
      </c>
      <c r="Z512" s="110"/>
      <c r="AA512" s="110"/>
      <c r="AB512" s="109" t="s">
        <v>4424</v>
      </c>
      <c r="AC512" s="109" t="s">
        <v>117</v>
      </c>
      <c r="AD512" s="109"/>
      <c r="AE512" s="110"/>
      <c r="AF512" s="109">
        <v>2.6163245E8</v>
      </c>
      <c r="AG512" s="109">
        <v>23235.0</v>
      </c>
      <c r="AH512" s="109"/>
      <c r="AI512" s="110"/>
      <c r="AJ512" s="110"/>
      <c r="AK512" s="110"/>
      <c r="AL512" s="110"/>
      <c r="AM512" s="110"/>
      <c r="AN512" s="110"/>
      <c r="AO512" s="110"/>
      <c r="AP512" s="110"/>
      <c r="AQ512" s="110"/>
      <c r="AR512" s="110"/>
      <c r="AS512" s="110"/>
      <c r="AT512" s="110"/>
      <c r="AU512" s="110"/>
      <c r="AV512" s="110"/>
      <c r="AW512" s="110"/>
      <c r="AX512" s="110"/>
      <c r="AY512" s="110"/>
      <c r="AZ512" s="110"/>
      <c r="BA512" s="110"/>
      <c r="BB512" s="110"/>
      <c r="BC512" s="110"/>
      <c r="BD512" s="110"/>
      <c r="BE512" s="110"/>
      <c r="BF512" s="114"/>
      <c r="BG512" s="114"/>
      <c r="BH512" s="114"/>
      <c r="BI512" s="114"/>
      <c r="BJ512" s="114"/>
      <c r="BK512" s="114"/>
      <c r="BL512" s="114"/>
      <c r="BM512" s="114"/>
      <c r="BN512" s="114"/>
      <c r="BO512" s="114"/>
    </row>
    <row r="513" ht="15.75" hidden="1" customHeight="1">
      <c r="A513" s="106" t="s">
        <v>4505</v>
      </c>
      <c r="B513" s="162" t="s">
        <v>9832</v>
      </c>
      <c r="C513" s="108" t="str">
        <f>VLOOKUP(A513,'Main Sheet'!A:AV,48,False)</f>
        <v>Yes</v>
      </c>
      <c r="D513" s="109" t="str">
        <f>VLOOKUP(A513,'Main Sheet'!A:BB,7,0)</f>
        <v>Second</v>
      </c>
      <c r="E513" s="109" t="str">
        <f>VLOOKUP(A513,'Main Sheet'!A:BB,12,0)</f>
        <v>Mfesane SS</v>
      </c>
      <c r="F513" s="109" t="str">
        <f>VLOOKUP(A513,'Main Sheet'!A:BB,17,0)</f>
        <v>Asemahle</v>
      </c>
      <c r="G513" s="110" t="str">
        <f>VLOOKUP(A513,'Main Sheet'!A:BB,14,0)</f>
        <v>NMB</v>
      </c>
      <c r="H513" s="111" t="s">
        <v>117</v>
      </c>
      <c r="I513" s="111"/>
      <c r="J513" s="112"/>
      <c r="K513" s="111">
        <v>2.34134518E8</v>
      </c>
      <c r="L513" s="111">
        <v>18563.0</v>
      </c>
      <c r="M513" s="109" t="s">
        <v>9800</v>
      </c>
      <c r="N513" s="110"/>
      <c r="O513" s="111"/>
      <c r="P513" s="111"/>
      <c r="Q513" s="112"/>
      <c r="R513" s="111"/>
      <c r="S513" s="111"/>
      <c r="T513" s="111"/>
      <c r="U513" s="110"/>
      <c r="V513" s="109" t="s">
        <v>117</v>
      </c>
      <c r="W513" s="109"/>
      <c r="X513" s="110"/>
      <c r="Y513" s="109" t="s">
        <v>9833</v>
      </c>
      <c r="Z513" s="110"/>
      <c r="AA513" s="110"/>
      <c r="AB513" s="109" t="s">
        <v>4424</v>
      </c>
      <c r="AC513" s="109" t="s">
        <v>117</v>
      </c>
      <c r="AD513" s="109"/>
      <c r="AE513" s="110"/>
      <c r="AF513" s="109">
        <v>2.61681737E8</v>
      </c>
      <c r="AG513" s="109">
        <v>24694.0</v>
      </c>
      <c r="AH513" s="109" t="s">
        <v>9834</v>
      </c>
      <c r="AI513" s="110"/>
      <c r="AJ513" s="110"/>
      <c r="AK513" s="110"/>
      <c r="AL513" s="110"/>
      <c r="AM513" s="110"/>
      <c r="AN513" s="110"/>
      <c r="AO513" s="110"/>
      <c r="AP513" s="110"/>
      <c r="AQ513" s="110"/>
      <c r="AR513" s="110"/>
      <c r="AS513" s="110"/>
      <c r="AT513" s="110"/>
      <c r="AU513" s="110"/>
      <c r="AV513" s="110"/>
      <c r="AW513" s="110"/>
      <c r="AX513" s="110"/>
      <c r="AY513" s="110"/>
      <c r="AZ513" s="110"/>
      <c r="BA513" s="110"/>
      <c r="BB513" s="110"/>
      <c r="BC513" s="110"/>
      <c r="BD513" s="110"/>
      <c r="BE513" s="110"/>
      <c r="BF513" s="114"/>
      <c r="BG513" s="114"/>
      <c r="BH513" s="114"/>
      <c r="BI513" s="114"/>
      <c r="BJ513" s="114"/>
      <c r="BK513" s="114"/>
      <c r="BL513" s="114"/>
      <c r="BM513" s="114"/>
      <c r="BN513" s="114"/>
      <c r="BO513" s="114"/>
    </row>
    <row r="514" ht="15.75" hidden="1" customHeight="1">
      <c r="A514" s="106" t="s">
        <v>4512</v>
      </c>
      <c r="B514" s="162" t="s">
        <v>9835</v>
      </c>
      <c r="C514" s="108" t="str">
        <f>VLOOKUP(A514,'Main Sheet'!A:AV,48,False)</f>
        <v>Yes</v>
      </c>
      <c r="D514" s="109" t="str">
        <f>VLOOKUP(A514,'Main Sheet'!A:BB,7,0)</f>
        <v>Second</v>
      </c>
      <c r="E514" s="109" t="str">
        <f>VLOOKUP(A514,'Main Sheet'!A:BB,12,0)</f>
        <v>Ithembelihle CS</v>
      </c>
      <c r="F514" s="109" t="str">
        <f>VLOOKUP(A514,'Main Sheet'!A:BB,17,0)</f>
        <v>Chulumanco</v>
      </c>
      <c r="G514" s="110" t="str">
        <f>VLOOKUP(A514,'Main Sheet'!A:BB,14,0)</f>
        <v>NMB</v>
      </c>
      <c r="H514" s="111"/>
      <c r="I514" s="111"/>
      <c r="J514" s="111"/>
      <c r="K514" s="111"/>
      <c r="L514" s="111"/>
      <c r="M514" s="109"/>
      <c r="N514" s="110"/>
      <c r="O514" s="111"/>
      <c r="P514" s="111"/>
      <c r="Q514" s="112"/>
      <c r="R514" s="111"/>
      <c r="S514" s="111"/>
      <c r="T514" s="111"/>
      <c r="U514" s="110"/>
      <c r="V514" s="109"/>
      <c r="W514" s="109"/>
      <c r="X514" s="110"/>
      <c r="Y514" s="109"/>
      <c r="Z514" s="110"/>
      <c r="AA514" s="110"/>
      <c r="AB514" s="110"/>
      <c r="AC514" s="109"/>
      <c r="AD514" s="109"/>
      <c r="AE514" s="110"/>
      <c r="AF514" s="109"/>
      <c r="AG514" s="109"/>
      <c r="AH514" s="109"/>
      <c r="AI514" s="110"/>
      <c r="AJ514" s="110"/>
      <c r="AK514" s="110"/>
      <c r="AL514" s="110"/>
      <c r="AM514" s="110"/>
      <c r="AN514" s="110"/>
      <c r="AO514" s="110"/>
      <c r="AP514" s="110"/>
      <c r="AQ514" s="110"/>
      <c r="AR514" s="110"/>
      <c r="AS514" s="110"/>
      <c r="AT514" s="110"/>
      <c r="AU514" s="110"/>
      <c r="AV514" s="110"/>
      <c r="AW514" s="110"/>
      <c r="AX514" s="110"/>
      <c r="AY514" s="110"/>
      <c r="AZ514" s="110"/>
      <c r="BA514" s="110"/>
      <c r="BB514" s="110"/>
      <c r="BC514" s="110"/>
      <c r="BD514" s="110"/>
      <c r="BE514" s="110"/>
      <c r="BF514" s="114"/>
      <c r="BG514" s="114"/>
      <c r="BH514" s="114"/>
      <c r="BI514" s="114"/>
      <c r="BJ514" s="114"/>
      <c r="BK514" s="114"/>
      <c r="BL514" s="114"/>
      <c r="BM514" s="114"/>
      <c r="BN514" s="114"/>
      <c r="BO514" s="114"/>
    </row>
    <row r="515" ht="15.75" hidden="1" customHeight="1">
      <c r="A515" s="106" t="s">
        <v>4520</v>
      </c>
      <c r="B515" s="162" t="s">
        <v>9836</v>
      </c>
      <c r="C515" s="108" t="str">
        <f>VLOOKUP(A515,'Main Sheet'!A:AV,48,False)</f>
        <v>Yes</v>
      </c>
      <c r="D515" s="109" t="str">
        <f>VLOOKUP(A515,'Main Sheet'!A:BB,7,0)</f>
        <v>Second</v>
      </c>
      <c r="E515" s="109" t="str">
        <f>VLOOKUP(A515,'Main Sheet'!A:BB,12,0)</f>
        <v>Ithembelihle CS</v>
      </c>
      <c r="F515" s="109" t="str">
        <f>VLOOKUP(A515,'Main Sheet'!A:BB,17,0)</f>
        <v>Chulumanco</v>
      </c>
      <c r="G515" s="110" t="str">
        <f>VLOOKUP(A515,'Main Sheet'!A:BB,14,0)</f>
        <v>NMB</v>
      </c>
      <c r="H515" s="111" t="s">
        <v>9078</v>
      </c>
      <c r="I515" s="111"/>
      <c r="J515" s="112"/>
      <c r="K515" s="111">
        <v>2.34046708E8</v>
      </c>
      <c r="L515" s="111">
        <v>39481.0</v>
      </c>
      <c r="M515" s="109" t="s">
        <v>9079</v>
      </c>
      <c r="N515" s="110"/>
      <c r="O515" s="111"/>
      <c r="P515" s="111"/>
      <c r="Q515" s="112"/>
      <c r="R515" s="111"/>
      <c r="S515" s="111"/>
      <c r="U515" s="110"/>
      <c r="V515" s="109" t="s">
        <v>117</v>
      </c>
      <c r="W515" s="109"/>
      <c r="X515" s="110"/>
      <c r="Y515" s="109" t="s">
        <v>9837</v>
      </c>
      <c r="Z515" s="110"/>
      <c r="AA515" s="109" t="s">
        <v>4424</v>
      </c>
      <c r="AB515" s="110"/>
      <c r="AC515" s="109" t="s">
        <v>117</v>
      </c>
      <c r="AD515" s="109"/>
      <c r="AE515" s="110"/>
      <c r="AF515" s="109">
        <v>2.61569554E8</v>
      </c>
      <c r="AG515" s="109">
        <v>23235.0</v>
      </c>
      <c r="AH515" s="109"/>
      <c r="AI515" s="110"/>
      <c r="AJ515" s="110"/>
      <c r="AK515" s="110"/>
      <c r="AL515" s="110"/>
      <c r="AM515" s="110"/>
      <c r="AN515" s="110"/>
      <c r="AO515" s="110"/>
      <c r="AP515" s="110"/>
      <c r="AQ515" s="110"/>
      <c r="AR515" s="110"/>
      <c r="AS515" s="110"/>
      <c r="AT515" s="110"/>
      <c r="AU515" s="110"/>
      <c r="AV515" s="110"/>
      <c r="AW515" s="110"/>
      <c r="AX515" s="110"/>
      <c r="AY515" s="110"/>
      <c r="AZ515" s="110"/>
      <c r="BA515" s="110"/>
      <c r="BB515" s="110"/>
      <c r="BC515" s="110"/>
      <c r="BD515" s="110"/>
      <c r="BE515" s="110"/>
      <c r="BF515" s="114"/>
      <c r="BG515" s="114"/>
      <c r="BH515" s="114"/>
      <c r="BI515" s="114"/>
      <c r="BJ515" s="114"/>
      <c r="BK515" s="114"/>
      <c r="BL515" s="114"/>
      <c r="BM515" s="114"/>
      <c r="BN515" s="114"/>
      <c r="BO515" s="114"/>
    </row>
    <row r="516" ht="15.75" hidden="1" customHeight="1">
      <c r="A516" s="106" t="s">
        <v>4531</v>
      </c>
      <c r="B516" s="162" t="s">
        <v>9838</v>
      </c>
      <c r="C516" s="108" t="str">
        <f>VLOOKUP(A516,'Main Sheet'!A:AV,48,False)</f>
        <v>Yes</v>
      </c>
      <c r="D516" s="109" t="str">
        <f>VLOOKUP(A516,'Main Sheet'!A:BB,7,0)</f>
        <v>Second</v>
      </c>
      <c r="E516" s="109" t="str">
        <f>VLOOKUP(A516,'Main Sheet'!A:BB,12,0)</f>
        <v>Ithembelihle CS</v>
      </c>
      <c r="F516" s="109" t="str">
        <f>VLOOKUP(A516,'Main Sheet'!A:BB,17,0)</f>
        <v>Chulumanco</v>
      </c>
      <c r="G516" s="110" t="str">
        <f>VLOOKUP(A516,'Main Sheet'!A:BB,14,0)</f>
        <v>NMB</v>
      </c>
      <c r="H516" s="111" t="s">
        <v>117</v>
      </c>
      <c r="I516" s="111"/>
      <c r="J516" s="111"/>
      <c r="K516" s="111">
        <v>2.34410574E8</v>
      </c>
      <c r="L516" s="111">
        <v>14765.0</v>
      </c>
      <c r="M516" s="109"/>
      <c r="N516" s="110"/>
      <c r="O516" s="111"/>
      <c r="P516" s="111"/>
      <c r="Q516" s="112"/>
      <c r="R516" s="111"/>
      <c r="S516" s="111"/>
      <c r="T516" s="111"/>
      <c r="U516" s="110"/>
      <c r="V516" s="109" t="s">
        <v>117</v>
      </c>
      <c r="W516" s="109"/>
      <c r="X516" s="110"/>
      <c r="Y516" s="109" t="s">
        <v>9839</v>
      </c>
      <c r="Z516" s="110"/>
      <c r="AA516" s="109" t="s">
        <v>263</v>
      </c>
      <c r="AB516" s="110"/>
      <c r="AC516" s="109" t="s">
        <v>117</v>
      </c>
      <c r="AD516" s="109"/>
      <c r="AE516" s="110"/>
      <c r="AF516" s="109">
        <v>2.61633325E8</v>
      </c>
      <c r="AG516" s="109">
        <v>23235.0</v>
      </c>
      <c r="AH516" s="109"/>
      <c r="AI516" s="110"/>
      <c r="AJ516" s="110"/>
      <c r="AK516" s="110"/>
      <c r="AL516" s="110"/>
      <c r="AM516" s="110"/>
      <c r="AN516" s="110"/>
      <c r="AO516" s="110"/>
      <c r="AP516" s="110"/>
      <c r="AQ516" s="110"/>
      <c r="AR516" s="110"/>
      <c r="AS516" s="110"/>
      <c r="AT516" s="110"/>
      <c r="AU516" s="110"/>
      <c r="AV516" s="110"/>
      <c r="AW516" s="110"/>
      <c r="AX516" s="110"/>
      <c r="AY516" s="110"/>
      <c r="AZ516" s="110"/>
      <c r="BA516" s="110"/>
      <c r="BB516" s="110"/>
      <c r="BC516" s="110"/>
      <c r="BD516" s="110"/>
      <c r="BE516" s="110"/>
      <c r="BF516" s="114"/>
      <c r="BG516" s="114"/>
      <c r="BH516" s="114"/>
      <c r="BI516" s="114"/>
      <c r="BJ516" s="114"/>
      <c r="BK516" s="114"/>
      <c r="BL516" s="114"/>
      <c r="BM516" s="114"/>
      <c r="BN516" s="114"/>
      <c r="BO516" s="114"/>
    </row>
    <row r="517" ht="15.75" hidden="1" customHeight="1">
      <c r="A517" s="106" t="s">
        <v>4540</v>
      </c>
      <c r="B517" s="162" t="s">
        <v>9840</v>
      </c>
      <c r="C517" s="108" t="str">
        <f>VLOOKUP(A517,'Main Sheet'!A:AV,48,False)</f>
        <v>Yes</v>
      </c>
      <c r="D517" s="109" t="str">
        <f>VLOOKUP(A517,'Main Sheet'!A:BB,7,0)</f>
        <v>Second</v>
      </c>
      <c r="E517" s="109" t="str">
        <f>VLOOKUP(A517,'Main Sheet'!A:BB,12,0)</f>
        <v>Ithembelihle CS</v>
      </c>
      <c r="F517" s="109" t="str">
        <f>VLOOKUP(A517,'Main Sheet'!A:BB,17,0)</f>
        <v>Chulumanco</v>
      </c>
      <c r="G517" s="110" t="str">
        <f>VLOOKUP(A517,'Main Sheet'!A:BB,14,0)</f>
        <v>NMB</v>
      </c>
      <c r="H517" s="111" t="s">
        <v>9078</v>
      </c>
      <c r="I517" s="111"/>
      <c r="J517" s="111"/>
      <c r="K517" s="111">
        <v>2.33834125E8</v>
      </c>
      <c r="L517" s="111"/>
      <c r="M517" s="109" t="s">
        <v>9079</v>
      </c>
      <c r="N517" s="110"/>
      <c r="O517" s="111"/>
      <c r="P517" s="111"/>
      <c r="Q517" s="112"/>
      <c r="R517" s="111"/>
      <c r="S517" s="111"/>
      <c r="T517" s="111"/>
      <c r="U517" s="110"/>
      <c r="V517" s="109" t="s">
        <v>117</v>
      </c>
      <c r="W517" s="109"/>
      <c r="X517" s="110"/>
      <c r="Y517" s="109" t="s">
        <v>9841</v>
      </c>
      <c r="Z517" s="110"/>
      <c r="AA517" s="109" t="s">
        <v>4424</v>
      </c>
      <c r="AB517" s="110"/>
      <c r="AC517" s="109" t="s">
        <v>9078</v>
      </c>
      <c r="AD517" s="109" t="s">
        <v>9078</v>
      </c>
      <c r="AE517" s="109"/>
      <c r="AF517" s="109">
        <v>2.6065378E8</v>
      </c>
      <c r="AG517" s="109">
        <v>73684.0</v>
      </c>
      <c r="AH517" s="109" t="s">
        <v>9079</v>
      </c>
      <c r="AI517" s="110"/>
      <c r="AJ517" s="110"/>
      <c r="AK517" s="110"/>
      <c r="AL517" s="110"/>
      <c r="AM517" s="110"/>
      <c r="AN517" s="110"/>
      <c r="AO517" s="110"/>
      <c r="AP517" s="110"/>
      <c r="AQ517" s="110"/>
      <c r="AR517" s="110"/>
      <c r="AS517" s="110"/>
      <c r="AT517" s="110"/>
      <c r="AU517" s="110"/>
      <c r="AV517" s="110"/>
      <c r="AW517" s="110"/>
      <c r="AX517" s="110"/>
      <c r="AY517" s="110"/>
      <c r="AZ517" s="110"/>
      <c r="BA517" s="110"/>
      <c r="BB517" s="110"/>
      <c r="BC517" s="110"/>
      <c r="BD517" s="110"/>
      <c r="BE517" s="110"/>
      <c r="BF517" s="114"/>
      <c r="BG517" s="114"/>
      <c r="BH517" s="114"/>
      <c r="BI517" s="114"/>
      <c r="BJ517" s="114"/>
      <c r="BK517" s="114"/>
      <c r="BL517" s="114"/>
      <c r="BM517" s="114"/>
      <c r="BN517" s="114"/>
      <c r="BO517" s="114"/>
    </row>
    <row r="518" ht="15.75" hidden="1" customHeight="1">
      <c r="A518" s="106" t="s">
        <v>4549</v>
      </c>
      <c r="B518" s="162" t="s">
        <v>9842</v>
      </c>
      <c r="C518" s="108" t="str">
        <f>VLOOKUP(A518,'Main Sheet'!A:AV,48,False)</f>
        <v>Yes</v>
      </c>
      <c r="D518" s="109" t="str">
        <f>VLOOKUP(A518,'Main Sheet'!A:BB,7,0)</f>
        <v>Second</v>
      </c>
      <c r="E518" s="109" t="str">
        <f>VLOOKUP(A518,'Main Sheet'!A:BB,12,0)</f>
        <v>Ithembelihle CS</v>
      </c>
      <c r="F518" s="109" t="str">
        <f>VLOOKUP(A518,'Main Sheet'!A:BB,17,0)</f>
        <v>Chulumanco</v>
      </c>
      <c r="G518" s="110" t="str">
        <f>VLOOKUP(A518,'Main Sheet'!A:BB,14,0)</f>
        <v>NMB</v>
      </c>
      <c r="H518" s="111" t="s">
        <v>117</v>
      </c>
      <c r="I518" s="111"/>
      <c r="J518" s="111"/>
      <c r="K518" s="111">
        <v>2.34283076E8</v>
      </c>
      <c r="L518" s="111">
        <v>76169.0</v>
      </c>
      <c r="M518" s="109" t="s">
        <v>9843</v>
      </c>
      <c r="N518" s="110"/>
      <c r="O518" s="111"/>
      <c r="P518" s="111"/>
      <c r="Q518" s="112"/>
      <c r="R518" s="111"/>
      <c r="S518" s="111"/>
      <c r="T518" s="111"/>
      <c r="U518" s="110"/>
      <c r="V518" s="109" t="s">
        <v>117</v>
      </c>
      <c r="W518" s="109"/>
      <c r="X518" s="110"/>
      <c r="Y518" s="160" t="s">
        <v>9844</v>
      </c>
      <c r="Z518" s="110"/>
      <c r="AA518" s="109" t="s">
        <v>4424</v>
      </c>
      <c r="AB518" s="110"/>
      <c r="AC518" s="109" t="s">
        <v>9078</v>
      </c>
      <c r="AD518" s="109" t="s">
        <v>9078</v>
      </c>
      <c r="AE518" s="109"/>
      <c r="AF518" s="109">
        <v>2.61261517E8</v>
      </c>
      <c r="AG518" s="109">
        <v>20258.0</v>
      </c>
      <c r="AH518" s="109" t="s">
        <v>9079</v>
      </c>
      <c r="AI518" s="110"/>
      <c r="AJ518" s="110"/>
      <c r="AK518" s="110"/>
      <c r="AL518" s="110"/>
      <c r="AM518" s="110"/>
      <c r="AN518" s="110"/>
      <c r="AO518" s="110"/>
      <c r="AP518" s="110"/>
      <c r="AQ518" s="110"/>
      <c r="AR518" s="110"/>
      <c r="AS518" s="110"/>
      <c r="AT518" s="110"/>
      <c r="AU518" s="110"/>
      <c r="AV518" s="110"/>
      <c r="AW518" s="110"/>
      <c r="AX518" s="110"/>
      <c r="AY518" s="110"/>
      <c r="AZ518" s="110"/>
      <c r="BA518" s="110"/>
      <c r="BB518" s="110"/>
      <c r="BC518" s="110"/>
      <c r="BD518" s="110"/>
      <c r="BE518" s="110"/>
      <c r="BF518" s="114"/>
      <c r="BG518" s="114"/>
      <c r="BH518" s="114"/>
      <c r="BI518" s="114"/>
      <c r="BJ518" s="114"/>
      <c r="BK518" s="114"/>
      <c r="BL518" s="114"/>
      <c r="BM518" s="114"/>
      <c r="BN518" s="114"/>
      <c r="BO518" s="114"/>
    </row>
    <row r="519" ht="15.75" hidden="1" customHeight="1">
      <c r="A519" s="106" t="s">
        <v>4557</v>
      </c>
      <c r="B519" s="162" t="s">
        <v>9845</v>
      </c>
      <c r="C519" s="108" t="str">
        <f>VLOOKUP(A519,'Main Sheet'!A:AV,48,False)</f>
        <v>Yes</v>
      </c>
      <c r="D519" s="109" t="str">
        <f>VLOOKUP(A519,'Main Sheet'!A:BB,7,0)</f>
        <v>Second</v>
      </c>
      <c r="E519" s="109" t="str">
        <f>VLOOKUP(A519,'Main Sheet'!A:BB,12,0)</f>
        <v>Ithembelihle CS</v>
      </c>
      <c r="F519" s="109" t="str">
        <f>VLOOKUP(A519,'Main Sheet'!A:BB,17,0)</f>
        <v>Chulumanco</v>
      </c>
      <c r="G519" s="110" t="str">
        <f>VLOOKUP(A519,'Main Sheet'!A:BB,14,0)</f>
        <v>NMB</v>
      </c>
      <c r="H519" s="111" t="s">
        <v>9078</v>
      </c>
      <c r="I519" s="111"/>
      <c r="J519" s="112"/>
      <c r="K519" s="111">
        <v>2.34023007E8</v>
      </c>
      <c r="L519" s="111"/>
      <c r="M519" s="109" t="s">
        <v>9079</v>
      </c>
      <c r="N519" s="110"/>
      <c r="O519" s="111"/>
      <c r="P519" s="111"/>
      <c r="Q519" s="112"/>
      <c r="R519" s="111"/>
      <c r="S519" s="111"/>
      <c r="T519" s="111"/>
      <c r="U519" s="110"/>
      <c r="V519" s="109" t="s">
        <v>117</v>
      </c>
      <c r="W519" s="109"/>
      <c r="X519" s="110"/>
      <c r="Y519" s="160" t="s">
        <v>9846</v>
      </c>
      <c r="Z519" s="110"/>
      <c r="AA519" s="109" t="s">
        <v>9847</v>
      </c>
      <c r="AB519" s="110"/>
      <c r="AC519" s="109" t="s">
        <v>117</v>
      </c>
      <c r="AD519" s="109"/>
      <c r="AE519" s="110"/>
      <c r="AF519" s="109">
        <v>2.61569252E8</v>
      </c>
      <c r="AG519" s="109">
        <v>23235.0</v>
      </c>
      <c r="AH519" s="109"/>
      <c r="AI519" s="110"/>
      <c r="AJ519" s="110"/>
      <c r="AK519" s="110"/>
      <c r="AL519" s="110"/>
      <c r="AM519" s="110"/>
      <c r="AN519" s="110"/>
      <c r="AO519" s="110"/>
      <c r="AP519" s="110"/>
      <c r="AQ519" s="110"/>
      <c r="AR519" s="110"/>
      <c r="AS519" s="110"/>
      <c r="AT519" s="110"/>
      <c r="AU519" s="110"/>
      <c r="AV519" s="110"/>
      <c r="AW519" s="110"/>
      <c r="AX519" s="110"/>
      <c r="AY519" s="110"/>
      <c r="AZ519" s="110"/>
      <c r="BA519" s="110"/>
      <c r="BB519" s="110"/>
      <c r="BC519" s="110"/>
      <c r="BD519" s="110"/>
      <c r="BE519" s="110"/>
      <c r="BF519" s="114"/>
      <c r="BG519" s="114"/>
      <c r="BH519" s="114"/>
      <c r="BI519" s="114"/>
      <c r="BJ519" s="114"/>
      <c r="BK519" s="114"/>
      <c r="BL519" s="114"/>
      <c r="BM519" s="114"/>
      <c r="BN519" s="114"/>
      <c r="BO519" s="114"/>
    </row>
    <row r="520" ht="15.75" hidden="1" customHeight="1">
      <c r="A520" s="106" t="s">
        <v>4568</v>
      </c>
      <c r="B520" s="162" t="s">
        <v>9848</v>
      </c>
      <c r="C520" s="108" t="str">
        <f>VLOOKUP(A520,'Main Sheet'!A:AV,48,False)</f>
        <v>Yes</v>
      </c>
      <c r="D520" s="109" t="str">
        <f>VLOOKUP(A520,'Main Sheet'!A:BB,7,0)</f>
        <v>Second</v>
      </c>
      <c r="E520" s="109" t="str">
        <f>VLOOKUP(A520,'Main Sheet'!A:BB,12,0)</f>
        <v>Ithembelihle CS</v>
      </c>
      <c r="F520" s="109" t="str">
        <f>VLOOKUP(A520,'Main Sheet'!A:BB,17,0)</f>
        <v>Chulumanco</v>
      </c>
      <c r="G520" s="110" t="str">
        <f>VLOOKUP(A520,'Main Sheet'!A:BB,14,0)</f>
        <v>NMB</v>
      </c>
      <c r="H520" s="111" t="s">
        <v>117</v>
      </c>
      <c r="I520" s="111"/>
      <c r="J520" s="112"/>
      <c r="K520" s="111">
        <v>2.34132558E8</v>
      </c>
      <c r="L520" s="111">
        <v>42858.0</v>
      </c>
      <c r="M520" s="109" t="s">
        <v>9275</v>
      </c>
      <c r="N520" s="110"/>
      <c r="O520" s="111" t="s">
        <v>9078</v>
      </c>
      <c r="P520" s="111" t="s">
        <v>9078</v>
      </c>
      <c r="Q520" s="111"/>
      <c r="R520" s="111">
        <v>2.2617132E8</v>
      </c>
      <c r="S520" s="111"/>
      <c r="T520" s="111" t="s">
        <v>9079</v>
      </c>
      <c r="U520" s="110"/>
      <c r="V520" s="109" t="s">
        <v>117</v>
      </c>
      <c r="W520" s="109"/>
      <c r="X520" s="110"/>
      <c r="Y520" s="160" t="s">
        <v>9849</v>
      </c>
      <c r="Z520" s="110"/>
      <c r="AA520" s="109" t="s">
        <v>9850</v>
      </c>
      <c r="AC520" s="109" t="s">
        <v>117</v>
      </c>
      <c r="AD520" s="109"/>
      <c r="AE520" s="110"/>
      <c r="AF520" s="109">
        <v>2.61563416E8</v>
      </c>
      <c r="AG520" s="109">
        <v>23235.0</v>
      </c>
      <c r="AH520" s="109" t="s">
        <v>431</v>
      </c>
      <c r="AI520" s="110"/>
      <c r="AJ520" s="110"/>
      <c r="AK520" s="110"/>
      <c r="AL520" s="110"/>
      <c r="AM520" s="110"/>
      <c r="AN520" s="110"/>
      <c r="AO520" s="110"/>
      <c r="AP520" s="110"/>
      <c r="AQ520" s="110"/>
      <c r="AR520" s="110"/>
      <c r="AS520" s="110"/>
      <c r="AT520" s="110"/>
      <c r="AU520" s="110"/>
      <c r="AV520" s="110"/>
      <c r="AW520" s="110"/>
      <c r="AX520" s="110"/>
      <c r="AY520" s="110"/>
      <c r="AZ520" s="110"/>
      <c r="BA520" s="110"/>
      <c r="BB520" s="110"/>
      <c r="BC520" s="110"/>
      <c r="BD520" s="110"/>
      <c r="BE520" s="110"/>
      <c r="BF520" s="114"/>
      <c r="BG520" s="114"/>
      <c r="BH520" s="114"/>
      <c r="BI520" s="114"/>
      <c r="BJ520" s="114"/>
      <c r="BK520" s="114"/>
      <c r="BL520" s="114"/>
      <c r="BM520" s="114"/>
      <c r="BN520" s="114"/>
      <c r="BO520" s="114"/>
    </row>
    <row r="521" ht="15.75" hidden="1" customHeight="1">
      <c r="A521" s="106" t="s">
        <v>4578</v>
      </c>
      <c r="B521" s="162" t="s">
        <v>9851</v>
      </c>
      <c r="C521" s="108" t="str">
        <f>VLOOKUP(A521,'Main Sheet'!A:AV,48,False)</f>
        <v>Yes</v>
      </c>
      <c r="D521" s="109" t="str">
        <f>VLOOKUP(A521,'Main Sheet'!A:BB,7,0)</f>
        <v>Second</v>
      </c>
      <c r="E521" s="109" t="str">
        <f>VLOOKUP(A521,'Main Sheet'!A:BB,12,0)</f>
        <v>Ithembelihle CS</v>
      </c>
      <c r="F521" s="109" t="str">
        <f>VLOOKUP(A521,'Main Sheet'!A:BB,17,0)</f>
        <v>Chulumanco</v>
      </c>
      <c r="G521" s="110" t="str">
        <f>VLOOKUP(A521,'Main Sheet'!A:BB,14,0)</f>
        <v>NMB</v>
      </c>
      <c r="H521" s="111" t="s">
        <v>117</v>
      </c>
      <c r="I521" s="111"/>
      <c r="J521" s="111"/>
      <c r="K521" s="169">
        <v>2.34356162E8</v>
      </c>
      <c r="L521" s="111">
        <v>40151.0</v>
      </c>
      <c r="M521" s="109" t="s">
        <v>9852</v>
      </c>
      <c r="N521" s="110"/>
      <c r="O521" s="111" t="s">
        <v>117</v>
      </c>
      <c r="P521" s="111"/>
      <c r="Q521" s="112"/>
      <c r="R521" s="111">
        <v>2.2625683E8</v>
      </c>
      <c r="S521" s="111">
        <v>23235.0</v>
      </c>
      <c r="T521" s="111" t="s">
        <v>251</v>
      </c>
      <c r="U521" s="110"/>
      <c r="V521" s="109" t="s">
        <v>117</v>
      </c>
      <c r="W521" s="109"/>
      <c r="X521" s="110"/>
      <c r="Y521" s="109" t="s">
        <v>9853</v>
      </c>
      <c r="Z521" s="110"/>
      <c r="AA521" s="110"/>
      <c r="AB521" s="110"/>
      <c r="AC521" s="109" t="s">
        <v>9078</v>
      </c>
      <c r="AD521" s="109"/>
      <c r="AE521" s="110"/>
      <c r="AF521" s="109"/>
      <c r="AG521" s="109"/>
      <c r="AH521" s="109"/>
      <c r="AI521" s="110"/>
      <c r="AJ521" s="110"/>
      <c r="AK521" s="110"/>
      <c r="AL521" s="110"/>
      <c r="AM521" s="110"/>
      <c r="AN521" s="110"/>
      <c r="AO521" s="110"/>
      <c r="AP521" s="110"/>
      <c r="AQ521" s="110"/>
      <c r="AR521" s="110"/>
      <c r="AS521" s="110"/>
      <c r="AT521" s="110"/>
      <c r="AU521" s="110"/>
      <c r="AV521" s="110"/>
      <c r="AW521" s="110"/>
      <c r="AX521" s="110"/>
      <c r="AY521" s="110"/>
      <c r="AZ521" s="110"/>
      <c r="BA521" s="110"/>
      <c r="BB521" s="110"/>
      <c r="BC521" s="110"/>
      <c r="BD521" s="110"/>
      <c r="BE521" s="110"/>
      <c r="BF521" s="114"/>
      <c r="BG521" s="114"/>
      <c r="BH521" s="114"/>
      <c r="BI521" s="114"/>
      <c r="BJ521" s="114"/>
      <c r="BK521" s="114"/>
      <c r="BL521" s="114"/>
      <c r="BM521" s="114"/>
      <c r="BN521" s="114"/>
      <c r="BO521" s="114"/>
    </row>
    <row r="522" ht="15.75" hidden="1" customHeight="1">
      <c r="A522" s="106" t="s">
        <v>4586</v>
      </c>
      <c r="B522" s="162" t="s">
        <v>9854</v>
      </c>
      <c r="C522" s="108" t="str">
        <f>VLOOKUP(A522,'Main Sheet'!A:AV,48,False)</f>
        <v>Yes</v>
      </c>
      <c r="D522" s="109" t="str">
        <f>VLOOKUP(A522,'Main Sheet'!A:BB,7,0)</f>
        <v>Second</v>
      </c>
      <c r="E522" s="109" t="str">
        <f>VLOOKUP(A522,'Main Sheet'!A:BB,12,0)</f>
        <v>Ithembelihle CS</v>
      </c>
      <c r="F522" s="109" t="str">
        <f>VLOOKUP(A522,'Main Sheet'!A:BB,17,0)</f>
        <v>Chulumanco</v>
      </c>
      <c r="G522" s="110" t="str">
        <f>VLOOKUP(A522,'Main Sheet'!A:BB,14,0)</f>
        <v>NMB</v>
      </c>
      <c r="H522" s="111" t="s">
        <v>9078</v>
      </c>
      <c r="I522" s="111"/>
      <c r="J522" s="111"/>
      <c r="K522" s="111">
        <v>2.33676619E8</v>
      </c>
      <c r="L522" s="111">
        <v>42178.0</v>
      </c>
      <c r="M522" s="109" t="s">
        <v>9079</v>
      </c>
      <c r="N522" s="110"/>
      <c r="O522" s="111"/>
      <c r="P522" s="111"/>
      <c r="Q522" s="112"/>
      <c r="R522" s="111"/>
      <c r="S522" s="111"/>
      <c r="T522" s="111"/>
      <c r="U522" s="110"/>
      <c r="V522" s="109" t="s">
        <v>117</v>
      </c>
      <c r="W522" s="109"/>
      <c r="X522" s="110"/>
      <c r="Y522" s="160" t="s">
        <v>9855</v>
      </c>
      <c r="Z522" s="110"/>
      <c r="AA522" s="110"/>
      <c r="AB522" s="109" t="s">
        <v>4424</v>
      </c>
      <c r="AC522" s="109" t="s">
        <v>117</v>
      </c>
      <c r="AD522" s="109"/>
      <c r="AE522" s="110"/>
      <c r="AF522" s="109">
        <v>2.61525818E8</v>
      </c>
      <c r="AG522" s="109">
        <v>23235.0</v>
      </c>
      <c r="AH522" s="109" t="s">
        <v>9856</v>
      </c>
      <c r="AJ522" s="109"/>
      <c r="AK522" s="110"/>
      <c r="AL522" s="110"/>
      <c r="AM522" s="170"/>
      <c r="AN522" s="109"/>
      <c r="AP522" s="110"/>
      <c r="AQ522" s="110"/>
      <c r="AR522" s="110"/>
      <c r="AS522" s="110"/>
      <c r="AT522" s="110"/>
      <c r="AU522" s="110"/>
      <c r="AV522" s="110"/>
      <c r="AW522" s="110"/>
      <c r="AX522" s="110"/>
      <c r="AY522" s="110"/>
      <c r="AZ522" s="110"/>
      <c r="BA522" s="110"/>
      <c r="BB522" s="110"/>
      <c r="BC522" s="110"/>
      <c r="BD522" s="110"/>
      <c r="BE522" s="110"/>
      <c r="BF522" s="114"/>
      <c r="BG522" s="114"/>
      <c r="BH522" s="114"/>
      <c r="BI522" s="114"/>
      <c r="BJ522" s="114"/>
      <c r="BK522" s="114"/>
      <c r="BL522" s="114"/>
      <c r="BM522" s="114"/>
      <c r="BN522" s="114"/>
      <c r="BO522" s="114"/>
    </row>
    <row r="523" ht="15.75" hidden="1" customHeight="1">
      <c r="A523" s="106" t="s">
        <v>4594</v>
      </c>
      <c r="B523" s="162" t="s">
        <v>9857</v>
      </c>
      <c r="C523" s="108" t="str">
        <f>VLOOKUP(A523,'Main Sheet'!A:AV,48,False)</f>
        <v>Yes</v>
      </c>
      <c r="D523" s="109" t="str">
        <f>VLOOKUP(A523,'Main Sheet'!A:BB,7,0)</f>
        <v>Second</v>
      </c>
      <c r="E523" s="109" t="str">
        <f>VLOOKUP(A523,'Main Sheet'!A:BB,12,0)</f>
        <v>Ithembelihle CS</v>
      </c>
      <c r="F523" s="109" t="str">
        <f>VLOOKUP(A523,'Main Sheet'!A:BB,17,0)</f>
        <v>Chulumanco</v>
      </c>
      <c r="G523" s="110" t="str">
        <f>VLOOKUP(A523,'Main Sheet'!A:BB,14,0)</f>
        <v>NMB</v>
      </c>
      <c r="H523" s="111" t="s">
        <v>117</v>
      </c>
      <c r="I523" s="111"/>
      <c r="J523" s="112"/>
      <c r="K523" s="111">
        <v>2.34132183E8</v>
      </c>
      <c r="L523" s="111">
        <v>84396.0</v>
      </c>
      <c r="M523" s="109" t="s">
        <v>9858</v>
      </c>
      <c r="N523" s="110"/>
      <c r="O523" s="111"/>
      <c r="P523" s="111"/>
      <c r="Q523" s="112"/>
      <c r="R523" s="111"/>
      <c r="S523" s="111"/>
      <c r="T523" s="111"/>
      <c r="U523" s="110"/>
      <c r="V523" s="109" t="s">
        <v>117</v>
      </c>
      <c r="W523" s="109"/>
      <c r="X523" s="110"/>
      <c r="Y523" s="160" t="s">
        <v>9859</v>
      </c>
      <c r="Z523" s="110"/>
      <c r="AA523" s="110"/>
      <c r="AB523" s="110"/>
      <c r="AC523" s="109" t="s">
        <v>117</v>
      </c>
      <c r="AD523" s="109"/>
      <c r="AE523" s="110"/>
      <c r="AF523" s="109">
        <v>2.61643363E8</v>
      </c>
      <c r="AG523" s="109">
        <v>23235.0</v>
      </c>
      <c r="AH523" s="109" t="s">
        <v>9860</v>
      </c>
      <c r="AI523" s="110"/>
      <c r="AJ523" s="110"/>
      <c r="AK523" s="110"/>
      <c r="AL523" s="110"/>
      <c r="AM523" s="110"/>
      <c r="AN523" s="110"/>
      <c r="AO523" s="110"/>
      <c r="AP523" s="110"/>
      <c r="AQ523" s="110"/>
      <c r="AR523" s="110"/>
      <c r="AS523" s="110"/>
      <c r="AT523" s="110"/>
      <c r="AU523" s="110"/>
      <c r="AV523" s="110"/>
      <c r="AW523" s="110"/>
      <c r="AX523" s="110"/>
      <c r="AY523" s="110"/>
      <c r="AZ523" s="110"/>
      <c r="BA523" s="110"/>
      <c r="BB523" s="110"/>
      <c r="BC523" s="110"/>
      <c r="BD523" s="110"/>
      <c r="BE523" s="110"/>
      <c r="BF523" s="114"/>
      <c r="BG523" s="114"/>
      <c r="BH523" s="114"/>
      <c r="BI523" s="114"/>
      <c r="BJ523" s="114"/>
      <c r="BK523" s="114"/>
      <c r="BL523" s="114"/>
      <c r="BM523" s="114"/>
      <c r="BN523" s="114"/>
      <c r="BO523" s="114"/>
    </row>
    <row r="524" ht="15.75" hidden="1" customHeight="1">
      <c r="A524" s="106" t="s">
        <v>4597</v>
      </c>
      <c r="B524" s="162" t="s">
        <v>9861</v>
      </c>
      <c r="C524" s="108" t="str">
        <f>VLOOKUP(A524,'Main Sheet'!A:AV,48,False)</f>
        <v>Yes</v>
      </c>
      <c r="D524" s="109" t="str">
        <f>VLOOKUP(A524,'Main Sheet'!A:BB,7,0)</f>
        <v>Second</v>
      </c>
      <c r="E524" s="109" t="str">
        <f>VLOOKUP(A524,'Main Sheet'!A:BB,12,0)</f>
        <v>Ithembelihle CS</v>
      </c>
      <c r="F524" s="109" t="str">
        <f>VLOOKUP(A524,'Main Sheet'!A:BB,17,0)</f>
        <v>Chulumanco</v>
      </c>
      <c r="G524" s="110" t="str">
        <f>VLOOKUP(A524,'Main Sheet'!A:BB,14,0)</f>
        <v>NMB</v>
      </c>
      <c r="H524" s="111" t="s">
        <v>9078</v>
      </c>
      <c r="I524" s="111"/>
      <c r="J524" s="111"/>
      <c r="K524" s="111">
        <v>2.33932011E8</v>
      </c>
      <c r="L524" s="111">
        <v>23858.0</v>
      </c>
      <c r="M524" s="109" t="s">
        <v>9079</v>
      </c>
      <c r="N524" s="110"/>
      <c r="O524" s="111"/>
      <c r="P524" s="111"/>
      <c r="Q524" s="112"/>
      <c r="R524" s="111"/>
      <c r="S524" s="111"/>
      <c r="T524" s="111"/>
      <c r="U524" s="110"/>
      <c r="V524" s="109" t="s">
        <v>117</v>
      </c>
      <c r="W524" s="109"/>
      <c r="X524" s="110"/>
      <c r="Y524" s="160" t="s">
        <v>9862</v>
      </c>
      <c r="Z524" s="110"/>
      <c r="AA524" s="110"/>
      <c r="AB524" s="109" t="s">
        <v>4424</v>
      </c>
      <c r="AC524" s="109" t="s">
        <v>117</v>
      </c>
      <c r="AD524" s="109"/>
      <c r="AE524" s="110"/>
      <c r="AF524" s="109">
        <v>2.616409009E9</v>
      </c>
      <c r="AG524" s="109">
        <v>23235.0</v>
      </c>
      <c r="AH524" s="109" t="s">
        <v>9863</v>
      </c>
      <c r="AI524" s="110"/>
      <c r="AJ524" s="110"/>
      <c r="AK524" s="110"/>
      <c r="AL524" s="110"/>
      <c r="AM524" s="110"/>
      <c r="AN524" s="110"/>
      <c r="AO524" s="110"/>
      <c r="AP524" s="110"/>
      <c r="AQ524" s="110"/>
      <c r="AR524" s="110"/>
      <c r="AS524" s="110"/>
      <c r="AT524" s="110"/>
      <c r="AU524" s="110"/>
      <c r="AV524" s="110"/>
      <c r="AW524" s="110"/>
      <c r="AX524" s="110"/>
      <c r="AY524" s="110"/>
      <c r="AZ524" s="110"/>
      <c r="BA524" s="110"/>
      <c r="BB524" s="110"/>
      <c r="BC524" s="110"/>
      <c r="BD524" s="110"/>
      <c r="BE524" s="110"/>
      <c r="BF524" s="114"/>
      <c r="BG524" s="114"/>
      <c r="BH524" s="114"/>
      <c r="BI524" s="114"/>
      <c r="BJ524" s="114"/>
      <c r="BK524" s="114"/>
      <c r="BL524" s="114"/>
      <c r="BM524" s="114"/>
      <c r="BN524" s="114"/>
      <c r="BO524" s="114"/>
    </row>
    <row r="525" ht="15.75" hidden="1" customHeight="1">
      <c r="A525" s="106" t="s">
        <v>4601</v>
      </c>
      <c r="B525" s="162" t="s">
        <v>9864</v>
      </c>
      <c r="C525" s="108" t="str">
        <f>VLOOKUP(A525,'Main Sheet'!A:AV,48,False)</f>
        <v>Yes</v>
      </c>
      <c r="D525" s="109" t="str">
        <f>VLOOKUP(A525,'Main Sheet'!A:BB,7,0)</f>
        <v>Second</v>
      </c>
      <c r="E525" s="109" t="str">
        <f>VLOOKUP(A525,'Main Sheet'!A:BB,12,0)</f>
        <v>Ithembelihle CS</v>
      </c>
      <c r="F525" s="109" t="str">
        <f>VLOOKUP(A525,'Main Sheet'!A:BB,17,0)</f>
        <v>Chulumanco</v>
      </c>
      <c r="G525" s="110" t="str">
        <f>VLOOKUP(A525,'Main Sheet'!A:BB,14,0)</f>
        <v>NMB</v>
      </c>
      <c r="H525" s="111" t="s">
        <v>9078</v>
      </c>
      <c r="I525" s="111"/>
      <c r="J525" s="111"/>
      <c r="K525" s="111">
        <v>2.34075643E8</v>
      </c>
      <c r="L525" s="111">
        <v>60168.0</v>
      </c>
      <c r="M525" s="109"/>
      <c r="N525" s="110"/>
      <c r="O525" s="111"/>
      <c r="P525" s="111"/>
      <c r="Q525" s="112"/>
      <c r="R525" s="111"/>
      <c r="S525" s="111"/>
      <c r="T525" s="111"/>
      <c r="U525" s="110"/>
      <c r="V525" s="109" t="s">
        <v>117</v>
      </c>
      <c r="W525" s="109"/>
      <c r="X525" s="110"/>
      <c r="Y525" s="160" t="s">
        <v>9865</v>
      </c>
      <c r="Z525" s="110"/>
      <c r="AA525" s="110"/>
      <c r="AB525" s="109" t="s">
        <v>4424</v>
      </c>
      <c r="AC525" s="109" t="s">
        <v>117</v>
      </c>
      <c r="AD525" s="109"/>
      <c r="AE525" s="110"/>
      <c r="AF525" s="109">
        <v>2.6163374E8</v>
      </c>
      <c r="AG525" s="109">
        <v>23235.0</v>
      </c>
      <c r="AH525" s="109"/>
      <c r="AI525" s="110"/>
      <c r="AJ525" s="110"/>
      <c r="AK525" s="110"/>
      <c r="AL525" s="110"/>
      <c r="AM525" s="110"/>
      <c r="AN525" s="110"/>
      <c r="AO525" s="110"/>
      <c r="AP525" s="110"/>
      <c r="AQ525" s="110"/>
      <c r="AR525" s="110"/>
      <c r="AS525" s="110"/>
      <c r="AT525" s="110"/>
      <c r="AU525" s="110"/>
      <c r="AV525" s="110"/>
      <c r="AW525" s="110"/>
      <c r="AX525" s="110"/>
      <c r="AY525" s="110"/>
      <c r="AZ525" s="110"/>
      <c r="BA525" s="110"/>
      <c r="BB525" s="110"/>
      <c r="BC525" s="110"/>
      <c r="BD525" s="110"/>
      <c r="BE525" s="110"/>
      <c r="BF525" s="114"/>
      <c r="BG525" s="114"/>
      <c r="BH525" s="114"/>
      <c r="BI525" s="114"/>
      <c r="BJ525" s="114"/>
      <c r="BK525" s="114"/>
      <c r="BL525" s="114"/>
      <c r="BM525" s="114"/>
      <c r="BN525" s="114"/>
      <c r="BO525" s="114"/>
    </row>
    <row r="526" ht="15.75" hidden="1" customHeight="1">
      <c r="A526" s="106" t="s">
        <v>4612</v>
      </c>
      <c r="B526" s="162" t="s">
        <v>3492</v>
      </c>
      <c r="C526" s="108" t="str">
        <f>VLOOKUP(A526,'Main Sheet'!A:AV,48,False)</f>
        <v>Yes</v>
      </c>
      <c r="D526" s="109" t="str">
        <f>VLOOKUP(A526,'Main Sheet'!A:BB,7,0)</f>
        <v>Second</v>
      </c>
      <c r="E526" s="109" t="str">
        <f>VLOOKUP(A526,'Main Sheet'!A:BB,12,0)</f>
        <v>Ithembelihle CS</v>
      </c>
      <c r="F526" s="109" t="str">
        <f>VLOOKUP(A526,'Main Sheet'!A:BB,17,0)</f>
        <v>Chulumanco</v>
      </c>
      <c r="G526" s="110" t="str">
        <f>VLOOKUP(A526,'Main Sheet'!A:BB,14,0)</f>
        <v>NMB</v>
      </c>
      <c r="H526" s="111" t="s">
        <v>9078</v>
      </c>
      <c r="I526" s="111"/>
      <c r="J526" s="112"/>
      <c r="K526" s="111">
        <v>2.33854266E8</v>
      </c>
      <c r="L526" s="111">
        <v>10284.0</v>
      </c>
      <c r="M526" s="109" t="s">
        <v>9866</v>
      </c>
      <c r="N526" s="110"/>
      <c r="O526" s="111"/>
      <c r="P526" s="111"/>
      <c r="Q526" s="112"/>
      <c r="R526" s="111"/>
      <c r="S526" s="111"/>
      <c r="T526" s="111"/>
      <c r="U526" s="110"/>
      <c r="V526" s="109" t="s">
        <v>9078</v>
      </c>
      <c r="W526" s="109"/>
      <c r="X526" s="110"/>
      <c r="Y526" s="109" t="s">
        <v>9867</v>
      </c>
      <c r="Z526" s="110"/>
      <c r="AA526" s="110"/>
      <c r="AB526" s="109" t="s">
        <v>9079</v>
      </c>
      <c r="AC526" s="109" t="s">
        <v>9078</v>
      </c>
      <c r="AD526" s="109"/>
      <c r="AE526" s="110"/>
      <c r="AF526" s="109"/>
      <c r="AG526" s="109"/>
      <c r="AH526" s="109"/>
      <c r="AI526" s="110"/>
      <c r="AJ526" s="110"/>
      <c r="AK526" s="110"/>
      <c r="AL526" s="110"/>
      <c r="AM526" s="110"/>
      <c r="AN526" s="110"/>
      <c r="AO526" s="110"/>
      <c r="AP526" s="110"/>
      <c r="AQ526" s="110"/>
      <c r="AR526" s="110"/>
      <c r="AS526" s="110"/>
      <c r="AT526" s="110"/>
      <c r="AU526" s="110"/>
      <c r="AV526" s="110"/>
      <c r="AW526" s="110"/>
      <c r="AX526" s="110"/>
      <c r="AY526" s="110"/>
      <c r="AZ526" s="110"/>
      <c r="BA526" s="110"/>
      <c r="BB526" s="110"/>
      <c r="BC526" s="110"/>
      <c r="BD526" s="110"/>
      <c r="BE526" s="110"/>
      <c r="BF526" s="114"/>
      <c r="BG526" s="114"/>
      <c r="BH526" s="114"/>
      <c r="BI526" s="114"/>
      <c r="BJ526" s="114"/>
      <c r="BK526" s="114"/>
      <c r="BL526" s="114"/>
      <c r="BM526" s="114"/>
      <c r="BN526" s="114"/>
      <c r="BO526" s="114"/>
    </row>
    <row r="527" ht="15.75" hidden="1" customHeight="1">
      <c r="A527" s="106" t="s">
        <v>4614</v>
      </c>
      <c r="B527" s="162" t="s">
        <v>9868</v>
      </c>
      <c r="C527" s="108" t="str">
        <f>VLOOKUP(A527,'Main Sheet'!A:AV,48,False)</f>
        <v>Yes</v>
      </c>
      <c r="D527" s="109" t="str">
        <f>VLOOKUP(A527,'Main Sheet'!A:BB,7,0)</f>
        <v>Second</v>
      </c>
      <c r="E527" s="109" t="str">
        <f>VLOOKUP(A527,'Main Sheet'!A:BB,12,0)</f>
        <v>Ithembelihle CS</v>
      </c>
      <c r="F527" s="109" t="str">
        <f>VLOOKUP(A527,'Main Sheet'!A:BB,17,0)</f>
        <v>Chulumanco</v>
      </c>
      <c r="G527" s="110" t="str">
        <f>VLOOKUP(A527,'Main Sheet'!A:BB,14,0)</f>
        <v>NMB</v>
      </c>
      <c r="H527" s="111" t="s">
        <v>9078</v>
      </c>
      <c r="I527" s="111"/>
      <c r="J527" s="112"/>
      <c r="K527" s="111">
        <v>2.33817662E8</v>
      </c>
      <c r="L527" s="111">
        <v>86457.0</v>
      </c>
      <c r="M527" s="109" t="s">
        <v>9079</v>
      </c>
      <c r="N527" s="110"/>
      <c r="O527" s="111"/>
      <c r="P527" s="111"/>
      <c r="Q527" s="112"/>
      <c r="R527" s="111"/>
      <c r="S527" s="111"/>
      <c r="T527" s="111"/>
      <c r="U527" s="110"/>
      <c r="V527" s="109" t="s">
        <v>117</v>
      </c>
      <c r="W527" s="109"/>
      <c r="X527" s="110"/>
      <c r="Y527" s="109" t="s">
        <v>9869</v>
      </c>
      <c r="Z527" s="110"/>
      <c r="AA527" s="110"/>
      <c r="AB527" s="110"/>
      <c r="AC527" s="109" t="s">
        <v>117</v>
      </c>
      <c r="AD527" s="109"/>
      <c r="AE527" s="110"/>
      <c r="AF527" s="109">
        <v>2.6164153E8</v>
      </c>
      <c r="AG527" s="109">
        <v>23235.0</v>
      </c>
      <c r="AH527" s="109" t="s">
        <v>181</v>
      </c>
      <c r="AI527" s="110"/>
      <c r="AJ527" s="110"/>
      <c r="AK527" s="110"/>
      <c r="AL527" s="110"/>
      <c r="AM527" s="110"/>
      <c r="AN527" s="110"/>
      <c r="AO527" s="110"/>
      <c r="AP527" s="110"/>
      <c r="AQ527" s="110"/>
      <c r="AR527" s="110"/>
      <c r="AS527" s="110"/>
      <c r="AT527" s="110"/>
      <c r="AU527" s="110"/>
      <c r="AV527" s="110"/>
      <c r="AW527" s="110"/>
      <c r="AX527" s="110"/>
      <c r="AY527" s="110"/>
      <c r="AZ527" s="110"/>
      <c r="BA527" s="110"/>
      <c r="BB527" s="110"/>
      <c r="BC527" s="110"/>
      <c r="BD527" s="110"/>
      <c r="BE527" s="110"/>
      <c r="BF527" s="114"/>
      <c r="BG527" s="114"/>
      <c r="BH527" s="114"/>
      <c r="BI527" s="114"/>
      <c r="BJ527" s="114"/>
      <c r="BK527" s="114"/>
      <c r="BL527" s="114"/>
      <c r="BM527" s="114"/>
      <c r="BN527" s="114"/>
      <c r="BO527" s="114"/>
    </row>
    <row r="528" ht="15.75" hidden="1" customHeight="1">
      <c r="A528" s="106" t="s">
        <v>4618</v>
      </c>
      <c r="B528" s="162" t="s">
        <v>9870</v>
      </c>
      <c r="C528" s="108" t="str">
        <f>VLOOKUP(A528,'Main Sheet'!A:AV,48,False)</f>
        <v>Yes</v>
      </c>
      <c r="D528" s="109" t="str">
        <f>VLOOKUP(A528,'Main Sheet'!A:BB,7,0)</f>
        <v>Second</v>
      </c>
      <c r="E528" s="109" t="str">
        <f>VLOOKUP(A528,'Main Sheet'!A:BB,12,0)</f>
        <v>Ithembelihle CS</v>
      </c>
      <c r="F528" s="109" t="str">
        <f>VLOOKUP(A528,'Main Sheet'!A:BB,17,0)</f>
        <v>Chulumanco</v>
      </c>
      <c r="G528" s="110" t="str">
        <f>VLOOKUP(A528,'Main Sheet'!A:BB,14,0)</f>
        <v>NMB</v>
      </c>
      <c r="H528" s="111" t="s">
        <v>117</v>
      </c>
      <c r="I528" s="111"/>
      <c r="J528" s="111"/>
      <c r="K528" s="111">
        <v>2.34373075E8</v>
      </c>
      <c r="L528" s="111">
        <v>75726.0</v>
      </c>
      <c r="M528" s="109"/>
      <c r="N528" s="110"/>
      <c r="O528" s="111"/>
      <c r="P528" s="111"/>
      <c r="Q528" s="112"/>
      <c r="R528" s="111"/>
      <c r="S528" s="111"/>
      <c r="T528" s="111"/>
      <c r="U528" s="110"/>
      <c r="V528" s="109" t="s">
        <v>117</v>
      </c>
      <c r="W528" s="109"/>
      <c r="X528" s="110"/>
      <c r="Y528" s="160" t="s">
        <v>9871</v>
      </c>
      <c r="Z528" s="110"/>
      <c r="AA528" s="110"/>
      <c r="AB528" s="109" t="s">
        <v>4424</v>
      </c>
      <c r="AC528" s="109" t="s">
        <v>117</v>
      </c>
      <c r="AD528" s="109"/>
      <c r="AE528" s="110"/>
      <c r="AF528" s="109">
        <v>2.61786067E8</v>
      </c>
      <c r="AG528" s="109">
        <v>23235.0</v>
      </c>
      <c r="AH528" s="109"/>
      <c r="AI528" s="110"/>
      <c r="AJ528" s="110"/>
      <c r="AK528" s="110"/>
      <c r="AL528" s="110"/>
      <c r="AM528" s="110"/>
      <c r="AN528" s="110"/>
      <c r="AO528" s="110"/>
      <c r="AP528" s="110"/>
      <c r="AQ528" s="110"/>
      <c r="AR528" s="110"/>
      <c r="AS528" s="110"/>
      <c r="AT528" s="110"/>
      <c r="AU528" s="110"/>
      <c r="AV528" s="110"/>
      <c r="AW528" s="110"/>
      <c r="AX528" s="110"/>
      <c r="AY528" s="110"/>
      <c r="AZ528" s="110"/>
      <c r="BA528" s="110"/>
      <c r="BB528" s="110"/>
      <c r="BC528" s="110"/>
      <c r="BD528" s="110"/>
      <c r="BE528" s="110"/>
      <c r="BF528" s="114"/>
      <c r="BG528" s="114"/>
      <c r="BH528" s="114"/>
      <c r="BI528" s="114"/>
      <c r="BJ528" s="114"/>
      <c r="BK528" s="114"/>
      <c r="BL528" s="114"/>
      <c r="BM528" s="114"/>
      <c r="BN528" s="114"/>
      <c r="BO528" s="114"/>
    </row>
    <row r="529" ht="15.75" hidden="1" customHeight="1">
      <c r="A529" s="106" t="s">
        <v>4627</v>
      </c>
      <c r="B529" s="162" t="s">
        <v>9872</v>
      </c>
      <c r="C529" s="108" t="str">
        <f>VLOOKUP(A529,'Main Sheet'!A:AV,48,False)</f>
        <v>Yes</v>
      </c>
      <c r="D529" s="109" t="str">
        <f>VLOOKUP(A529,'Main Sheet'!A:BB,7,0)</f>
        <v>Second</v>
      </c>
      <c r="E529" s="109" t="str">
        <f>VLOOKUP(A529,'Main Sheet'!A:BB,12,0)</f>
        <v>Masibambane HS</v>
      </c>
      <c r="F529" s="109" t="str">
        <f>VLOOKUP(A529,'Main Sheet'!A:BB,17,0)</f>
        <v>Asemahle</v>
      </c>
      <c r="G529" s="110" t="str">
        <f>VLOOKUP(A529,'Main Sheet'!A:BB,14,0)</f>
        <v>NMB</v>
      </c>
      <c r="H529" s="111" t="s">
        <v>117</v>
      </c>
      <c r="I529" s="111"/>
      <c r="J529" s="111"/>
      <c r="K529" s="111">
        <v>2.34309385E8</v>
      </c>
      <c r="L529" s="111">
        <v>40386.0</v>
      </c>
      <c r="M529" s="109" t="s">
        <v>9873</v>
      </c>
      <c r="N529" s="110"/>
      <c r="O529" s="111"/>
      <c r="P529" s="111"/>
      <c r="Q529" s="112"/>
      <c r="R529" s="111"/>
      <c r="S529" s="111"/>
      <c r="T529" s="111"/>
      <c r="U529" s="110"/>
      <c r="V529" s="109" t="s">
        <v>117</v>
      </c>
      <c r="W529" s="109"/>
      <c r="X529" s="109"/>
      <c r="Y529" s="109" t="s">
        <v>9874</v>
      </c>
      <c r="Z529" s="110"/>
      <c r="AA529" s="110"/>
      <c r="AB529" s="109" t="s">
        <v>9875</v>
      </c>
      <c r="AC529" s="109" t="s">
        <v>121</v>
      </c>
      <c r="AD529" s="109"/>
      <c r="AE529" s="109" t="s">
        <v>9876</v>
      </c>
      <c r="AF529" s="109" t="s">
        <v>122</v>
      </c>
      <c r="AG529" s="109" t="s">
        <v>122</v>
      </c>
      <c r="AH529" s="109" t="s">
        <v>9877</v>
      </c>
      <c r="AI529" s="110"/>
      <c r="AJ529" s="110"/>
      <c r="AK529" s="110"/>
      <c r="AL529" s="110"/>
      <c r="AM529" s="110"/>
      <c r="AN529" s="110"/>
      <c r="AO529" s="110"/>
      <c r="AP529" s="110"/>
      <c r="AQ529" s="110"/>
      <c r="AR529" s="110"/>
      <c r="AS529" s="110"/>
      <c r="AT529" s="110"/>
      <c r="AU529" s="110"/>
      <c r="AV529" s="110"/>
      <c r="AW529" s="110"/>
      <c r="AX529" s="110"/>
      <c r="AY529" s="110"/>
      <c r="AZ529" s="110"/>
      <c r="BA529" s="110"/>
      <c r="BB529" s="110"/>
      <c r="BC529" s="110"/>
      <c r="BD529" s="110"/>
      <c r="BE529" s="110"/>
      <c r="BF529" s="114"/>
      <c r="BG529" s="114"/>
      <c r="BH529" s="114"/>
      <c r="BI529" s="114"/>
      <c r="BJ529" s="114"/>
      <c r="BK529" s="114"/>
      <c r="BL529" s="114"/>
      <c r="BM529" s="114"/>
      <c r="BN529" s="114"/>
      <c r="BO529" s="114"/>
    </row>
    <row r="530" ht="15.75" hidden="1" customHeight="1">
      <c r="A530" s="106" t="s">
        <v>4635</v>
      </c>
      <c r="B530" s="162" t="s">
        <v>9878</v>
      </c>
      <c r="C530" s="108" t="str">
        <f>VLOOKUP(A530,'Main Sheet'!A:AV,48,False)</f>
        <v>Yes</v>
      </c>
      <c r="D530" s="109" t="str">
        <f>VLOOKUP(A530,'Main Sheet'!A:BB,7,0)</f>
        <v>Second</v>
      </c>
      <c r="E530" s="109" t="str">
        <f>VLOOKUP(A530,'Main Sheet'!A:BB,12,0)</f>
        <v>Ithembelihle CS</v>
      </c>
      <c r="F530" s="109" t="str">
        <f>VLOOKUP(A530,'Main Sheet'!A:BB,17,0)</f>
        <v>Chulumanco</v>
      </c>
      <c r="G530" s="110" t="str">
        <f>VLOOKUP(A530,'Main Sheet'!A:BB,14,0)</f>
        <v>NMB</v>
      </c>
      <c r="H530" s="111" t="s">
        <v>117</v>
      </c>
      <c r="I530" s="111"/>
      <c r="J530" s="112"/>
      <c r="K530" s="111">
        <v>2.34131721E8</v>
      </c>
      <c r="L530" s="111">
        <v>36936.0</v>
      </c>
      <c r="M530" s="109" t="s">
        <v>1094</v>
      </c>
      <c r="N530" s="110"/>
      <c r="O530" s="111"/>
      <c r="P530" s="111"/>
      <c r="Q530" s="112"/>
      <c r="R530" s="111"/>
      <c r="S530" s="111"/>
      <c r="T530" s="111"/>
      <c r="U530" s="110"/>
      <c r="V530" s="109" t="s">
        <v>117</v>
      </c>
      <c r="W530" s="109"/>
      <c r="X530" s="110"/>
      <c r="Y530" s="109" t="s">
        <v>9879</v>
      </c>
      <c r="Z530" s="110"/>
      <c r="AA530" s="110"/>
      <c r="AB530" s="109" t="s">
        <v>4424</v>
      </c>
      <c r="AC530" s="109" t="s">
        <v>117</v>
      </c>
      <c r="AD530" s="109"/>
      <c r="AE530" s="110"/>
      <c r="AF530" s="109">
        <v>2.61641964E8</v>
      </c>
      <c r="AG530" s="109">
        <v>23235.0</v>
      </c>
      <c r="AH530" s="109" t="s">
        <v>181</v>
      </c>
      <c r="AI530" s="110"/>
      <c r="AJ530" s="110"/>
      <c r="AK530" s="110"/>
      <c r="AL530" s="110"/>
      <c r="AM530" s="110"/>
      <c r="AN530" s="110"/>
      <c r="AO530" s="110"/>
      <c r="AP530" s="110"/>
      <c r="AQ530" s="110"/>
      <c r="AR530" s="110"/>
      <c r="AS530" s="110"/>
      <c r="AT530" s="110"/>
      <c r="AU530" s="110"/>
      <c r="AV530" s="110"/>
      <c r="AW530" s="110"/>
      <c r="AX530" s="110"/>
      <c r="AY530" s="110"/>
      <c r="AZ530" s="110"/>
      <c r="BA530" s="110"/>
      <c r="BB530" s="110"/>
      <c r="BC530" s="110"/>
      <c r="BD530" s="110"/>
      <c r="BE530" s="110"/>
      <c r="BF530" s="114"/>
      <c r="BG530" s="114"/>
      <c r="BH530" s="114"/>
      <c r="BI530" s="114"/>
      <c r="BJ530" s="114"/>
      <c r="BK530" s="114"/>
      <c r="BL530" s="114"/>
      <c r="BM530" s="114"/>
      <c r="BN530" s="114"/>
      <c r="BO530" s="114"/>
    </row>
    <row r="531" ht="15.75" hidden="1" customHeight="1">
      <c r="A531" s="106" t="s">
        <v>4644</v>
      </c>
      <c r="B531" s="162" t="s">
        <v>9880</v>
      </c>
      <c r="C531" s="108" t="str">
        <f>VLOOKUP(A531,'Main Sheet'!A:AV,48,False)</f>
        <v>Yes</v>
      </c>
      <c r="D531" s="109" t="str">
        <f>VLOOKUP(A531,'Main Sheet'!A:BB,7,0)</f>
        <v>Second</v>
      </c>
      <c r="E531" s="109" t="str">
        <f>VLOOKUP(A531,'Main Sheet'!A:BB,12,0)</f>
        <v>Ithembelihle CS</v>
      </c>
      <c r="F531" s="109" t="str">
        <f>VLOOKUP(A531,'Main Sheet'!A:BB,17,0)</f>
        <v>Chulumanco</v>
      </c>
      <c r="G531" s="110" t="str">
        <f>VLOOKUP(A531,'Main Sheet'!A:BB,14,0)</f>
        <v>NMB</v>
      </c>
      <c r="H531" s="111" t="s">
        <v>117</v>
      </c>
      <c r="I531" s="111"/>
      <c r="J531" s="111"/>
      <c r="K531" s="111">
        <v>2.34436662E8</v>
      </c>
      <c r="L531" s="111">
        <v>67145.0</v>
      </c>
      <c r="M531" s="109"/>
      <c r="N531" s="110"/>
      <c r="O531" s="111"/>
      <c r="P531" s="111"/>
      <c r="Q531" s="112"/>
      <c r="R531" s="111"/>
      <c r="S531" s="111"/>
      <c r="T531" s="111"/>
      <c r="U531" s="110"/>
      <c r="V531" s="109" t="s">
        <v>117</v>
      </c>
      <c r="W531" s="109"/>
      <c r="X531" s="110"/>
      <c r="Y531" s="109" t="s">
        <v>9881</v>
      </c>
      <c r="Z531" s="110"/>
      <c r="AA531" s="110"/>
      <c r="AB531" s="109" t="s">
        <v>263</v>
      </c>
      <c r="AC531" s="109" t="s">
        <v>117</v>
      </c>
      <c r="AD531" s="109"/>
      <c r="AE531" s="110"/>
      <c r="AF531" s="109">
        <v>2.61618512E8</v>
      </c>
      <c r="AG531" s="109">
        <v>23235.0</v>
      </c>
      <c r="AH531" s="109" t="s">
        <v>9310</v>
      </c>
      <c r="AI531" s="110"/>
      <c r="AJ531" s="109"/>
      <c r="AK531" s="110"/>
      <c r="AL531" s="110"/>
      <c r="AM531" s="109"/>
      <c r="AN531" s="109"/>
      <c r="AP531" s="110"/>
      <c r="AQ531" s="110"/>
      <c r="AR531" s="110"/>
      <c r="AS531" s="110"/>
      <c r="AT531" s="110"/>
      <c r="AU531" s="110"/>
      <c r="AV531" s="110"/>
      <c r="AW531" s="110"/>
      <c r="AX531" s="110"/>
      <c r="AY531" s="110"/>
      <c r="AZ531" s="110"/>
      <c r="BA531" s="110"/>
      <c r="BB531" s="110"/>
      <c r="BC531" s="110"/>
      <c r="BD531" s="110"/>
      <c r="BE531" s="110"/>
      <c r="BF531" s="114"/>
      <c r="BG531" s="114"/>
      <c r="BH531" s="114"/>
      <c r="BI531" s="114"/>
      <c r="BJ531" s="114"/>
      <c r="BK531" s="114"/>
      <c r="BL531" s="114"/>
      <c r="BM531" s="114"/>
      <c r="BN531" s="114"/>
      <c r="BO531" s="114"/>
    </row>
    <row r="532" ht="15.75" hidden="1" customHeight="1">
      <c r="A532" s="106" t="s">
        <v>4653</v>
      </c>
      <c r="B532" s="162" t="s">
        <v>9882</v>
      </c>
      <c r="C532" s="108" t="str">
        <f>VLOOKUP(A532,'Main Sheet'!A:AV,48,False)</f>
        <v>Yes</v>
      </c>
      <c r="D532" s="109" t="str">
        <f>VLOOKUP(A532,'Main Sheet'!A:BB,7,0)</f>
        <v>Second</v>
      </c>
      <c r="E532" s="109" t="str">
        <f>VLOOKUP(A532,'Main Sheet'!A:BB,12,0)</f>
        <v>Ithembelihle CS</v>
      </c>
      <c r="F532" s="109" t="str">
        <f>VLOOKUP(A532,'Main Sheet'!A:BB,17,0)</f>
        <v>Chulumanco</v>
      </c>
      <c r="G532" s="110" t="str">
        <f>VLOOKUP(A532,'Main Sheet'!A:BB,14,0)</f>
        <v>NMB</v>
      </c>
      <c r="H532" s="111" t="s">
        <v>9078</v>
      </c>
      <c r="I532" s="111"/>
      <c r="J532" s="111"/>
      <c r="K532" s="111">
        <v>2.34217715E8</v>
      </c>
      <c r="L532" s="111"/>
      <c r="M532" s="109" t="s">
        <v>9079</v>
      </c>
      <c r="N532" s="110"/>
      <c r="O532" s="111"/>
      <c r="P532" s="111"/>
      <c r="Q532" s="112"/>
      <c r="R532" s="111"/>
      <c r="S532" s="111"/>
      <c r="T532" s="111"/>
      <c r="U532" s="110"/>
      <c r="V532" s="109" t="s">
        <v>117</v>
      </c>
      <c r="W532" s="109"/>
      <c r="X532" s="110"/>
      <c r="Y532" s="109" t="s">
        <v>9883</v>
      </c>
      <c r="Z532" s="110"/>
      <c r="AA532" s="110"/>
      <c r="AB532" s="109" t="s">
        <v>4424</v>
      </c>
      <c r="AC532" s="109" t="s">
        <v>117</v>
      </c>
      <c r="AD532" s="109"/>
      <c r="AE532" s="110"/>
      <c r="AF532" s="109">
        <v>2.61632252E8</v>
      </c>
      <c r="AG532" s="109">
        <v>23235.0</v>
      </c>
      <c r="AH532" s="109"/>
      <c r="AI532" s="110"/>
      <c r="AJ532" s="110"/>
      <c r="AK532" s="110"/>
      <c r="AL532" s="110"/>
      <c r="AM532" s="110"/>
      <c r="AN532" s="110"/>
      <c r="AO532" s="110"/>
      <c r="AP532" s="110"/>
      <c r="AQ532" s="110"/>
      <c r="AR532" s="110"/>
      <c r="AS532" s="110"/>
      <c r="AT532" s="110"/>
      <c r="AU532" s="110"/>
      <c r="AV532" s="110"/>
      <c r="AW532" s="110"/>
      <c r="AX532" s="110"/>
      <c r="AY532" s="110"/>
      <c r="AZ532" s="110"/>
      <c r="BA532" s="110"/>
      <c r="BB532" s="110"/>
      <c r="BC532" s="110"/>
      <c r="BD532" s="110"/>
      <c r="BE532" s="110"/>
      <c r="BF532" s="114"/>
      <c r="BG532" s="114"/>
      <c r="BH532" s="114"/>
      <c r="BI532" s="114"/>
      <c r="BJ532" s="114"/>
      <c r="BK532" s="114"/>
      <c r="BL532" s="114"/>
      <c r="BM532" s="114"/>
      <c r="BN532" s="114"/>
      <c r="BO532" s="114"/>
    </row>
    <row r="533" ht="15.75" hidden="1" customHeight="1">
      <c r="A533" s="106" t="s">
        <v>4662</v>
      </c>
      <c r="B533" s="162" t="s">
        <v>2649</v>
      </c>
      <c r="C533" s="108" t="str">
        <f>VLOOKUP(A533,'Main Sheet'!A:AV,48,False)</f>
        <v>Yes</v>
      </c>
      <c r="D533" s="109" t="str">
        <f>VLOOKUP(A533,'Main Sheet'!A:BB,7,0)</f>
        <v>Second</v>
      </c>
      <c r="E533" s="109" t="str">
        <f>VLOOKUP(A533,'Main Sheet'!A:BB,12,0)</f>
        <v>Ithembelihle CS</v>
      </c>
      <c r="F533" s="109" t="str">
        <f>VLOOKUP(A533,'Main Sheet'!A:BB,17,0)</f>
        <v>Chulumanco</v>
      </c>
      <c r="G533" s="110" t="str">
        <f>VLOOKUP(A533,'Main Sheet'!A:BB,14,0)</f>
        <v>NMB</v>
      </c>
      <c r="H533" s="111" t="s">
        <v>117</v>
      </c>
      <c r="I533" s="111"/>
      <c r="J533" s="112"/>
      <c r="K533" s="111">
        <v>2.34131381E8</v>
      </c>
      <c r="L533" s="111">
        <v>80653.0</v>
      </c>
      <c r="M533" s="109" t="s">
        <v>9884</v>
      </c>
      <c r="N533" s="110"/>
      <c r="O533" s="111"/>
      <c r="P533" s="111"/>
      <c r="Q533" s="112"/>
      <c r="R533" s="111"/>
      <c r="S533" s="111"/>
      <c r="T533" s="111"/>
      <c r="U533" s="110"/>
      <c r="V533" s="109" t="s">
        <v>117</v>
      </c>
      <c r="W533" s="109"/>
      <c r="X533" s="110"/>
      <c r="Y533" s="109" t="s">
        <v>9885</v>
      </c>
      <c r="Z533" s="110"/>
      <c r="AA533" s="110"/>
      <c r="AB533" s="109" t="s">
        <v>4424</v>
      </c>
      <c r="AC533" s="109" t="s">
        <v>117</v>
      </c>
      <c r="AD533" s="109"/>
      <c r="AE533" s="110"/>
      <c r="AF533" s="109">
        <v>2.61641328E8</v>
      </c>
      <c r="AG533" s="109">
        <v>23235.0</v>
      </c>
      <c r="AH533" s="109"/>
      <c r="AI533" s="110"/>
      <c r="AJ533" s="110"/>
      <c r="AK533" s="110"/>
      <c r="AL533" s="110"/>
      <c r="AM533" s="110"/>
      <c r="AN533" s="110"/>
      <c r="AO533" s="110"/>
      <c r="AP533" s="110"/>
      <c r="AQ533" s="110"/>
      <c r="AR533" s="110"/>
      <c r="AS533" s="110"/>
      <c r="AT533" s="110"/>
      <c r="AU533" s="110"/>
      <c r="AV533" s="110"/>
      <c r="AW533" s="110"/>
      <c r="AX533" s="110"/>
      <c r="AY533" s="110"/>
      <c r="AZ533" s="110"/>
      <c r="BA533" s="110"/>
      <c r="BB533" s="110"/>
      <c r="BC533" s="110"/>
      <c r="BD533" s="110"/>
      <c r="BE533" s="110"/>
      <c r="BF533" s="114"/>
      <c r="BG533" s="114"/>
      <c r="BH533" s="114"/>
      <c r="BI533" s="114"/>
      <c r="BJ533" s="114"/>
      <c r="BK533" s="114"/>
      <c r="BL533" s="114"/>
      <c r="BM533" s="114"/>
      <c r="BN533" s="114"/>
      <c r="BO533" s="114"/>
    </row>
    <row r="534" ht="15.75" hidden="1" customHeight="1">
      <c r="A534" s="106" t="s">
        <v>4664</v>
      </c>
      <c r="B534" s="162" t="s">
        <v>9886</v>
      </c>
      <c r="C534" s="108" t="str">
        <f>VLOOKUP(A534,'Main Sheet'!A:AV,48,False)</f>
        <v>Yes</v>
      </c>
      <c r="D534" s="109" t="str">
        <f>VLOOKUP(A534,'Main Sheet'!A:BB,7,0)</f>
        <v>Second</v>
      </c>
      <c r="E534" s="109" t="str">
        <f>VLOOKUP(A534,'Main Sheet'!A:BB,12,0)</f>
        <v>Ithembelihle CS</v>
      </c>
      <c r="F534" s="109" t="str">
        <f>VLOOKUP(A534,'Main Sheet'!A:BB,17,0)</f>
        <v>Chulumanco</v>
      </c>
      <c r="G534" s="110" t="str">
        <f>VLOOKUP(A534,'Main Sheet'!A:BB,14,0)</f>
        <v>NMB</v>
      </c>
      <c r="H534" s="111" t="s">
        <v>9078</v>
      </c>
      <c r="I534" s="111"/>
      <c r="J534" s="112"/>
      <c r="K534" s="111">
        <v>2.33854509E8</v>
      </c>
      <c r="L534" s="111">
        <v>51493.0</v>
      </c>
      <c r="M534" s="109" t="s">
        <v>9079</v>
      </c>
      <c r="N534" s="110"/>
      <c r="O534" s="111"/>
      <c r="P534" s="111"/>
      <c r="Q534" s="112"/>
      <c r="R534" s="111"/>
      <c r="S534" s="111"/>
      <c r="T534" s="111"/>
      <c r="U534" s="110"/>
      <c r="V534" s="109" t="s">
        <v>117</v>
      </c>
      <c r="W534" s="109"/>
      <c r="X534" s="110"/>
      <c r="Y534" s="109" t="s">
        <v>9887</v>
      </c>
      <c r="Z534" s="110"/>
      <c r="AA534" s="110"/>
      <c r="AB534" s="109" t="s">
        <v>4424</v>
      </c>
      <c r="AC534" s="109" t="s">
        <v>117</v>
      </c>
      <c r="AD534" s="109"/>
      <c r="AE534" s="110"/>
      <c r="AF534" s="109">
        <v>2.61640682E8</v>
      </c>
      <c r="AG534" s="109">
        <v>23325.0</v>
      </c>
      <c r="AH534" s="109" t="s">
        <v>9888</v>
      </c>
      <c r="AI534" s="110"/>
      <c r="AJ534" s="110"/>
      <c r="AK534" s="110"/>
      <c r="AL534" s="110"/>
      <c r="AM534" s="110"/>
      <c r="AN534" s="110"/>
      <c r="AO534" s="110"/>
      <c r="AP534" s="110"/>
      <c r="AQ534" s="110"/>
      <c r="AR534" s="110"/>
      <c r="AS534" s="110"/>
      <c r="AT534" s="110"/>
      <c r="AU534" s="110"/>
      <c r="AV534" s="110"/>
      <c r="AW534" s="110"/>
      <c r="AX534" s="110"/>
      <c r="AY534" s="110"/>
      <c r="AZ534" s="110"/>
      <c r="BA534" s="110"/>
      <c r="BB534" s="110"/>
      <c r="BC534" s="110"/>
      <c r="BD534" s="110"/>
      <c r="BE534" s="110"/>
      <c r="BF534" s="114"/>
      <c r="BG534" s="114"/>
      <c r="BH534" s="114"/>
      <c r="BI534" s="114"/>
      <c r="BJ534" s="114"/>
      <c r="BK534" s="114"/>
      <c r="BL534" s="114"/>
      <c r="BM534" s="114"/>
      <c r="BN534" s="114"/>
      <c r="BO534" s="114"/>
    </row>
    <row r="535" ht="15.75" hidden="1" customHeight="1">
      <c r="A535" s="106" t="s">
        <v>4672</v>
      </c>
      <c r="B535" s="162" t="s">
        <v>9889</v>
      </c>
      <c r="C535" s="108" t="str">
        <f>VLOOKUP(A535,'Main Sheet'!A:AV,48,False)</f>
        <v>Yes</v>
      </c>
      <c r="D535" s="109" t="str">
        <f>VLOOKUP(A535,'Main Sheet'!A:BB,7,0)</f>
        <v>Second</v>
      </c>
      <c r="E535" s="109" t="str">
        <f>VLOOKUP(A535,'Main Sheet'!A:BB,12,0)</f>
        <v>Ithembelihle CS</v>
      </c>
      <c r="F535" s="109" t="str">
        <f>VLOOKUP(A535,'Main Sheet'!A:BB,17,0)</f>
        <v>Chulumanco</v>
      </c>
      <c r="G535" s="110" t="str">
        <f>VLOOKUP(A535,'Main Sheet'!A:BB,14,0)</f>
        <v>NMB</v>
      </c>
      <c r="H535" s="111" t="s">
        <v>117</v>
      </c>
      <c r="I535" s="111"/>
      <c r="J535" s="112"/>
      <c r="K535" s="111">
        <v>2.3413231E8</v>
      </c>
      <c r="L535" s="111">
        <v>27903.0</v>
      </c>
      <c r="M535" s="109" t="s">
        <v>9890</v>
      </c>
      <c r="N535" s="110"/>
      <c r="O535" s="111"/>
      <c r="P535" s="111"/>
      <c r="Q535" s="112"/>
      <c r="R535" s="111"/>
      <c r="S535" s="111"/>
      <c r="T535" s="111"/>
      <c r="U535" s="110"/>
      <c r="V535" s="109" t="s">
        <v>9078</v>
      </c>
      <c r="W535" s="109"/>
      <c r="X535" s="110"/>
      <c r="Y535" s="109" t="s">
        <v>9891</v>
      </c>
      <c r="Z535" s="110"/>
      <c r="AA535" s="110"/>
      <c r="AB535" s="109" t="s">
        <v>9079</v>
      </c>
      <c r="AC535" s="109" t="s">
        <v>9078</v>
      </c>
      <c r="AD535" s="109"/>
      <c r="AE535" s="110"/>
      <c r="AF535" s="109">
        <v>2.61317369E8</v>
      </c>
      <c r="AG535" s="109">
        <v>23235.0</v>
      </c>
      <c r="AH535" s="109"/>
      <c r="AI535" s="110"/>
      <c r="AJ535" s="110"/>
      <c r="AK535" s="110"/>
      <c r="AL535" s="110"/>
      <c r="AM535" s="110"/>
      <c r="AN535" s="110"/>
      <c r="AO535" s="110"/>
      <c r="AP535" s="110"/>
      <c r="AQ535" s="110"/>
      <c r="AR535" s="110"/>
      <c r="AS535" s="110"/>
      <c r="AT535" s="110"/>
      <c r="AU535" s="110"/>
      <c r="AV535" s="110"/>
      <c r="AW535" s="110"/>
      <c r="AX535" s="110"/>
      <c r="AY535" s="110"/>
      <c r="AZ535" s="110"/>
      <c r="BA535" s="110"/>
      <c r="BB535" s="110"/>
      <c r="BC535" s="110"/>
      <c r="BD535" s="110"/>
      <c r="BE535" s="110"/>
      <c r="BF535" s="114"/>
      <c r="BG535" s="114"/>
      <c r="BH535" s="114"/>
      <c r="BI535" s="114"/>
      <c r="BJ535" s="114"/>
      <c r="BK535" s="114"/>
      <c r="BL535" s="114"/>
      <c r="BM535" s="114"/>
      <c r="BN535" s="114"/>
      <c r="BO535" s="114"/>
    </row>
    <row r="536" ht="15.75" hidden="1" customHeight="1">
      <c r="A536" s="106" t="s">
        <v>4681</v>
      </c>
      <c r="B536" s="162" t="s">
        <v>9892</v>
      </c>
      <c r="C536" s="108" t="str">
        <f>VLOOKUP(A536,'Main Sheet'!A:AV,48,False)</f>
        <v>Yes</v>
      </c>
      <c r="D536" s="109" t="str">
        <f>VLOOKUP(A536,'Main Sheet'!A:BB,7,0)</f>
        <v>Second</v>
      </c>
      <c r="E536" s="109" t="str">
        <f>VLOOKUP(A536,'Main Sheet'!A:BB,12,0)</f>
        <v>Masibambane HS</v>
      </c>
      <c r="F536" s="109" t="str">
        <f>VLOOKUP(A536,'Main Sheet'!A:BB,17,0)</f>
        <v>Asemahle</v>
      </c>
      <c r="G536" s="110" t="str">
        <f>VLOOKUP(A536,'Main Sheet'!A:BB,14,0)</f>
        <v>NMB</v>
      </c>
      <c r="H536" s="111" t="s">
        <v>9078</v>
      </c>
      <c r="I536" s="111"/>
      <c r="J536" s="111"/>
      <c r="K536" s="111">
        <v>2.33881018E8</v>
      </c>
      <c r="L536" s="111">
        <v>96373.0</v>
      </c>
      <c r="M536" s="109" t="s">
        <v>9079</v>
      </c>
      <c r="N536" s="110"/>
      <c r="O536" s="111"/>
      <c r="P536" s="111"/>
      <c r="Q536" s="112"/>
      <c r="R536" s="111"/>
      <c r="S536" s="111"/>
      <c r="T536" s="111"/>
      <c r="U536" s="110"/>
      <c r="V536" s="109" t="s">
        <v>9078</v>
      </c>
      <c r="W536" s="109"/>
      <c r="X536" s="110"/>
      <c r="Y536" s="109" t="s">
        <v>9893</v>
      </c>
      <c r="Z536" s="110"/>
      <c r="AA536" s="110"/>
      <c r="AB536" s="109" t="s">
        <v>9079</v>
      </c>
      <c r="AC536" s="109" t="s">
        <v>117</v>
      </c>
      <c r="AD536" s="109"/>
      <c r="AE536" s="110"/>
      <c r="AF536" s="109">
        <v>2.61787004E8</v>
      </c>
      <c r="AG536" s="109">
        <v>24694.0</v>
      </c>
      <c r="AH536" s="109" t="s">
        <v>9894</v>
      </c>
      <c r="AI536" s="110"/>
      <c r="AJ536" s="110"/>
      <c r="AK536" s="110"/>
      <c r="AL536" s="110"/>
      <c r="AM536" s="110"/>
      <c r="AN536" s="110"/>
      <c r="AO536" s="110"/>
      <c r="AP536" s="110"/>
      <c r="AQ536" s="110"/>
      <c r="AR536" s="110"/>
      <c r="AS536" s="110"/>
      <c r="AT536" s="110"/>
      <c r="AU536" s="110"/>
      <c r="AV536" s="110"/>
      <c r="AW536" s="110"/>
      <c r="AX536" s="110"/>
      <c r="AY536" s="110"/>
      <c r="AZ536" s="110"/>
      <c r="BA536" s="110"/>
      <c r="BB536" s="110"/>
      <c r="BC536" s="110"/>
      <c r="BD536" s="110"/>
      <c r="BE536" s="110"/>
      <c r="BF536" s="114"/>
      <c r="BG536" s="114"/>
      <c r="BH536" s="114"/>
      <c r="BI536" s="114"/>
      <c r="BJ536" s="114"/>
      <c r="BK536" s="114"/>
      <c r="BL536" s="114"/>
      <c r="BM536" s="114"/>
      <c r="BN536" s="114"/>
      <c r="BO536" s="114"/>
    </row>
    <row r="537" ht="15.75" hidden="1" customHeight="1">
      <c r="A537" s="106" t="s">
        <v>4694</v>
      </c>
      <c r="B537" s="162" t="s">
        <v>9895</v>
      </c>
      <c r="C537" s="108" t="str">
        <f>VLOOKUP(A537,'Main Sheet'!A:AV,48,False)</f>
        <v>Yes</v>
      </c>
      <c r="D537" s="109" t="str">
        <f>VLOOKUP(A537,'Main Sheet'!A:BB,7,0)</f>
        <v>Second</v>
      </c>
      <c r="E537" s="109" t="str">
        <f>VLOOKUP(A537,'Main Sheet'!A:BB,12,0)</f>
        <v>Masibambane HS</v>
      </c>
      <c r="F537" s="109" t="str">
        <f>VLOOKUP(A537,'Main Sheet'!A:BB,17,0)</f>
        <v>Asemahle</v>
      </c>
      <c r="G537" s="110" t="str">
        <f>VLOOKUP(A537,'Main Sheet'!A:BB,14,0)</f>
        <v>NMB</v>
      </c>
      <c r="H537" s="111" t="s">
        <v>9078</v>
      </c>
      <c r="I537" s="111"/>
      <c r="J537" s="111"/>
      <c r="K537" s="111">
        <v>2.33167307E8</v>
      </c>
      <c r="L537" s="111">
        <v>78739.0</v>
      </c>
      <c r="M537" s="109" t="s">
        <v>9079</v>
      </c>
      <c r="N537" s="110"/>
      <c r="O537" s="111"/>
      <c r="P537" s="111"/>
      <c r="Q537" s="112"/>
      <c r="R537" s="111"/>
      <c r="S537" s="111"/>
      <c r="T537" s="111"/>
      <c r="U537" s="110"/>
      <c r="V537" s="109" t="s">
        <v>117</v>
      </c>
      <c r="W537" s="109"/>
      <c r="X537" s="110"/>
      <c r="Y537" s="109" t="s">
        <v>9896</v>
      </c>
      <c r="Z537" s="110"/>
      <c r="AA537" s="110"/>
      <c r="AB537" s="109" t="s">
        <v>4424</v>
      </c>
      <c r="AC537" s="109" t="s">
        <v>121</v>
      </c>
      <c r="AD537" s="109"/>
      <c r="AE537" s="109" t="s">
        <v>9876</v>
      </c>
      <c r="AF537" s="109" t="s">
        <v>122</v>
      </c>
      <c r="AG537" s="109" t="s">
        <v>122</v>
      </c>
      <c r="AH537" s="109" t="s">
        <v>9877</v>
      </c>
      <c r="AI537" s="110"/>
      <c r="AJ537" s="110"/>
      <c r="AK537" s="110"/>
      <c r="AL537" s="110"/>
      <c r="AM537" s="110"/>
      <c r="AN537" s="110"/>
      <c r="AO537" s="110"/>
      <c r="AP537" s="110"/>
      <c r="AQ537" s="110"/>
      <c r="AR537" s="110"/>
      <c r="AS537" s="110"/>
      <c r="AT537" s="110"/>
      <c r="AU537" s="110"/>
      <c r="AV537" s="110"/>
      <c r="AW537" s="110"/>
      <c r="AX537" s="110"/>
      <c r="AY537" s="110"/>
      <c r="AZ537" s="110"/>
      <c r="BA537" s="110"/>
      <c r="BB537" s="110"/>
      <c r="BC537" s="110"/>
      <c r="BD537" s="110"/>
      <c r="BE537" s="110"/>
      <c r="BF537" s="114"/>
      <c r="BG537" s="114"/>
      <c r="BH537" s="114"/>
      <c r="BI537" s="114"/>
      <c r="BJ537" s="114"/>
      <c r="BK537" s="114"/>
      <c r="BL537" s="114"/>
      <c r="BM537" s="114"/>
      <c r="BN537" s="114"/>
      <c r="BO537" s="114"/>
    </row>
    <row r="538" ht="15.75" hidden="1" customHeight="1">
      <c r="A538" s="106" t="s">
        <v>4706</v>
      </c>
      <c r="B538" s="162" t="s">
        <v>9897</v>
      </c>
      <c r="C538" s="108" t="str">
        <f>VLOOKUP(A538,'Main Sheet'!A:AV,48,False)</f>
        <v>Yes</v>
      </c>
      <c r="D538" s="109" t="str">
        <f>VLOOKUP(A538,'Main Sheet'!A:BB,7,0)</f>
        <v>Second</v>
      </c>
      <c r="E538" s="109" t="str">
        <f>VLOOKUP(A538,'Main Sheet'!A:BB,12,0)</f>
        <v>Masibambane HS</v>
      </c>
      <c r="F538" s="109" t="str">
        <f>VLOOKUP(A538,'Main Sheet'!A:BB,17,0)</f>
        <v>Asemahle</v>
      </c>
      <c r="G538" s="110" t="str">
        <f>VLOOKUP(A538,'Main Sheet'!A:BB,14,0)</f>
        <v>NMB</v>
      </c>
      <c r="H538" s="111" t="s">
        <v>117</v>
      </c>
      <c r="I538" s="111"/>
      <c r="J538" s="111"/>
      <c r="K538" s="111">
        <v>2.34383178E8</v>
      </c>
      <c r="L538" s="111">
        <v>91876.0</v>
      </c>
      <c r="M538" s="109" t="s">
        <v>9898</v>
      </c>
      <c r="N538" s="110"/>
      <c r="O538" s="111"/>
      <c r="P538" s="111"/>
      <c r="Q538" s="112"/>
      <c r="R538" s="111"/>
      <c r="S538" s="111"/>
      <c r="T538" s="111"/>
      <c r="U538" s="110"/>
      <c r="V538" s="109" t="s">
        <v>117</v>
      </c>
      <c r="W538" s="109"/>
      <c r="X538" s="110"/>
      <c r="Y538" s="109" t="s">
        <v>9899</v>
      </c>
      <c r="Z538" s="110"/>
      <c r="AA538" s="110"/>
      <c r="AB538" s="109" t="s">
        <v>9789</v>
      </c>
      <c r="AC538" s="109" t="s">
        <v>117</v>
      </c>
      <c r="AD538" s="109"/>
      <c r="AE538" s="110"/>
      <c r="AF538" s="109">
        <v>2.61741187E8</v>
      </c>
      <c r="AG538" s="109">
        <v>24694.0</v>
      </c>
      <c r="AH538" s="109" t="s">
        <v>9894</v>
      </c>
      <c r="AI538" s="110"/>
      <c r="AJ538" s="110"/>
      <c r="AK538" s="110"/>
      <c r="AL538" s="110"/>
      <c r="AM538" s="110"/>
      <c r="AN538" s="110"/>
      <c r="AO538" s="110"/>
      <c r="AP538" s="110"/>
      <c r="AQ538" s="110"/>
      <c r="AR538" s="110"/>
      <c r="AS538" s="110"/>
      <c r="AT538" s="110"/>
      <c r="AU538" s="110"/>
      <c r="AV538" s="110"/>
      <c r="AW538" s="110"/>
      <c r="AX538" s="110"/>
      <c r="AY538" s="110"/>
      <c r="AZ538" s="110"/>
      <c r="BA538" s="110"/>
      <c r="BB538" s="110"/>
      <c r="BC538" s="110"/>
      <c r="BD538" s="110"/>
      <c r="BE538" s="110"/>
      <c r="BF538" s="114"/>
      <c r="BG538" s="114"/>
      <c r="BH538" s="114"/>
      <c r="BI538" s="114"/>
      <c r="BJ538" s="114"/>
      <c r="BK538" s="114"/>
      <c r="BL538" s="114"/>
      <c r="BM538" s="114"/>
      <c r="BN538" s="114"/>
      <c r="BO538" s="114"/>
    </row>
    <row r="539" ht="15.75" hidden="1" customHeight="1">
      <c r="A539" s="106" t="s">
        <v>4719</v>
      </c>
      <c r="B539" s="162" t="s">
        <v>9900</v>
      </c>
      <c r="C539" s="108" t="str">
        <f>VLOOKUP(A539,'Main Sheet'!A:AV,48,False)</f>
        <v>Yes</v>
      </c>
      <c r="D539" s="109" t="str">
        <f>VLOOKUP(A539,'Main Sheet'!A:BB,7,0)</f>
        <v>Second</v>
      </c>
      <c r="E539" s="109" t="str">
        <f>VLOOKUP(A539,'Main Sheet'!A:BB,12,0)</f>
        <v>Silimela HS</v>
      </c>
      <c r="F539" s="109" t="str">
        <f>VLOOKUP(A539,'Main Sheet'!A:BB,17,0)</f>
        <v>Asemahle</v>
      </c>
      <c r="G539" s="110" t="str">
        <f>VLOOKUP(A539,'Main Sheet'!A:BB,14,0)</f>
        <v>Rural</v>
      </c>
      <c r="H539" s="111" t="s">
        <v>117</v>
      </c>
      <c r="I539" s="111"/>
      <c r="J539" s="111"/>
      <c r="K539" s="111">
        <v>2.34124423E8</v>
      </c>
      <c r="L539" s="111">
        <v>10126.0</v>
      </c>
      <c r="M539" s="109" t="s">
        <v>9901</v>
      </c>
      <c r="N539" s="110"/>
      <c r="O539" s="111"/>
      <c r="P539" s="111"/>
      <c r="Q539" s="112"/>
      <c r="R539" s="111"/>
      <c r="S539" s="111"/>
      <c r="T539" s="111"/>
      <c r="U539" s="110"/>
      <c r="V539" s="109" t="s">
        <v>117</v>
      </c>
      <c r="W539" s="109"/>
      <c r="X539" s="110"/>
      <c r="Y539" s="109" t="s">
        <v>9902</v>
      </c>
      <c r="Z539" s="110"/>
      <c r="AA539" s="110"/>
      <c r="AB539" s="109" t="s">
        <v>9903</v>
      </c>
      <c r="AC539" s="109" t="s">
        <v>121</v>
      </c>
      <c r="AD539" s="109"/>
      <c r="AE539" s="109" t="s">
        <v>9876</v>
      </c>
      <c r="AF539" s="109" t="s">
        <v>122</v>
      </c>
      <c r="AG539" s="109" t="s">
        <v>122</v>
      </c>
      <c r="AH539" s="109" t="s">
        <v>9877</v>
      </c>
      <c r="AI539" s="110"/>
      <c r="AJ539" s="110"/>
      <c r="AK539" s="110"/>
      <c r="AL539" s="110"/>
      <c r="AM539" s="110"/>
      <c r="AN539" s="110"/>
      <c r="AO539" s="110"/>
      <c r="AP539" s="110"/>
      <c r="AQ539" s="110"/>
      <c r="AR539" s="110"/>
      <c r="AS539" s="110"/>
      <c r="AT539" s="110"/>
      <c r="AU539" s="110"/>
      <c r="AV539" s="110"/>
      <c r="AW539" s="110"/>
      <c r="AX539" s="110"/>
      <c r="AY539" s="110"/>
      <c r="AZ539" s="110"/>
      <c r="BA539" s="110"/>
      <c r="BB539" s="110"/>
      <c r="BC539" s="110"/>
      <c r="BD539" s="110"/>
      <c r="BE539" s="110"/>
      <c r="BF539" s="114"/>
      <c r="BG539" s="114"/>
      <c r="BH539" s="114"/>
      <c r="BI539" s="114"/>
      <c r="BJ539" s="114"/>
      <c r="BK539" s="114"/>
      <c r="BL539" s="114"/>
      <c r="BM539" s="114"/>
      <c r="BN539" s="114"/>
      <c r="BO539" s="114"/>
    </row>
    <row r="540" ht="15.75" hidden="1" customHeight="1">
      <c r="A540" s="106" t="s">
        <v>4727</v>
      </c>
      <c r="B540" s="162" t="s">
        <v>9904</v>
      </c>
      <c r="C540" s="108" t="str">
        <f>VLOOKUP(A540,'Main Sheet'!A:AV,48,False)</f>
        <v>Yes</v>
      </c>
      <c r="D540" s="109" t="str">
        <f>VLOOKUP(A540,'Main Sheet'!A:BB,7,0)</f>
        <v>Second</v>
      </c>
      <c r="E540" s="109" t="str">
        <f>VLOOKUP(A540,'Main Sheet'!A:BB,12,0)</f>
        <v>Silimela HS</v>
      </c>
      <c r="F540" s="109" t="str">
        <f>VLOOKUP(A540,'Main Sheet'!A:BB,17,0)</f>
        <v>Asemahle</v>
      </c>
      <c r="G540" s="110" t="str">
        <f>VLOOKUP(A540,'Main Sheet'!A:BB,14,0)</f>
        <v>Rural</v>
      </c>
      <c r="H540" s="111" t="s">
        <v>117</v>
      </c>
      <c r="I540" s="111"/>
      <c r="J540" s="111"/>
      <c r="K540" s="111">
        <v>2.34283424E8</v>
      </c>
      <c r="L540" s="111">
        <v>70529.0</v>
      </c>
      <c r="M540" s="109" t="s">
        <v>9905</v>
      </c>
      <c r="N540" s="110"/>
      <c r="O540" s="111"/>
      <c r="P540" s="111"/>
      <c r="Q540" s="112"/>
      <c r="R540" s="111"/>
      <c r="S540" s="111"/>
      <c r="T540" s="111"/>
      <c r="U540" s="110"/>
      <c r="V540" s="109" t="s">
        <v>9078</v>
      </c>
      <c r="W540" s="109"/>
      <c r="X540" s="110"/>
      <c r="Y540" s="109" t="s">
        <v>9906</v>
      </c>
      <c r="Z540" s="110"/>
      <c r="AA540" s="110"/>
      <c r="AB540" s="109" t="s">
        <v>9079</v>
      </c>
      <c r="AC540" s="109" t="s">
        <v>121</v>
      </c>
      <c r="AD540" s="109"/>
      <c r="AE540" s="109" t="s">
        <v>9876</v>
      </c>
      <c r="AF540" s="109" t="s">
        <v>122</v>
      </c>
      <c r="AG540" s="109" t="s">
        <v>122</v>
      </c>
      <c r="AH540" s="109" t="s">
        <v>9877</v>
      </c>
      <c r="AI540" s="110"/>
      <c r="AJ540" s="110"/>
      <c r="AK540" s="110"/>
      <c r="AL540" s="110"/>
      <c r="AM540" s="110"/>
      <c r="AN540" s="110"/>
      <c r="AO540" s="110"/>
      <c r="AP540" s="110"/>
      <c r="AQ540" s="110"/>
      <c r="AR540" s="110"/>
      <c r="AS540" s="110"/>
      <c r="AT540" s="110"/>
      <c r="AU540" s="110"/>
      <c r="AV540" s="110"/>
      <c r="AW540" s="110"/>
      <c r="AX540" s="110"/>
      <c r="AY540" s="110"/>
      <c r="AZ540" s="110"/>
      <c r="BA540" s="110"/>
      <c r="BB540" s="110"/>
      <c r="BC540" s="110"/>
      <c r="BD540" s="110"/>
      <c r="BE540" s="110"/>
      <c r="BF540" s="114"/>
      <c r="BG540" s="114"/>
      <c r="BH540" s="114"/>
      <c r="BI540" s="114"/>
      <c r="BJ540" s="114"/>
      <c r="BK540" s="114"/>
      <c r="BL540" s="114"/>
      <c r="BM540" s="114"/>
      <c r="BN540" s="114"/>
      <c r="BO540" s="114"/>
    </row>
    <row r="541" ht="15.75" hidden="1" customHeight="1">
      <c r="A541" s="106" t="s">
        <v>4734</v>
      </c>
      <c r="B541" s="162" t="s">
        <v>9907</v>
      </c>
      <c r="C541" s="108" t="str">
        <f>VLOOKUP(A541,'Main Sheet'!A:AV,48,False)</f>
        <v>Yes</v>
      </c>
      <c r="D541" s="109" t="str">
        <f>VLOOKUP(A541,'Main Sheet'!A:BB,7,0)</f>
        <v>Second</v>
      </c>
      <c r="E541" s="109" t="str">
        <f>VLOOKUP(A541,'Main Sheet'!A:BB,12,0)</f>
        <v>Silimela HS</v>
      </c>
      <c r="F541" s="109" t="str">
        <f>VLOOKUP(A541,'Main Sheet'!A:BB,17,0)</f>
        <v>Asemahle</v>
      </c>
      <c r="G541" s="110" t="str">
        <f>VLOOKUP(A541,'Main Sheet'!A:BB,14,0)</f>
        <v>Rural</v>
      </c>
      <c r="H541" s="111" t="s">
        <v>117</v>
      </c>
      <c r="I541" s="111"/>
      <c r="J541" s="111"/>
      <c r="K541" s="111">
        <v>2.34374993E8</v>
      </c>
      <c r="L541" s="111">
        <v>35315.0</v>
      </c>
      <c r="M541" s="109" t="s">
        <v>4424</v>
      </c>
      <c r="N541" s="110"/>
      <c r="O541" s="111"/>
      <c r="P541" s="111"/>
      <c r="Q541" s="112"/>
      <c r="R541" s="111"/>
      <c r="S541" s="111"/>
      <c r="T541" s="111"/>
      <c r="U541" s="110"/>
      <c r="V541" s="109" t="s">
        <v>117</v>
      </c>
      <c r="W541" s="109"/>
      <c r="X541" s="110"/>
      <c r="Y541" s="109" t="s">
        <v>9908</v>
      </c>
      <c r="Z541" s="110"/>
      <c r="AA541" s="110"/>
      <c r="AB541" s="109" t="s">
        <v>9250</v>
      </c>
      <c r="AC541" s="109" t="s">
        <v>117</v>
      </c>
      <c r="AD541" s="109"/>
      <c r="AE541" s="110"/>
      <c r="AF541" s="109">
        <v>2.61749293E8</v>
      </c>
      <c r="AG541" s="109">
        <v>24694.0</v>
      </c>
      <c r="AH541" s="109" t="s">
        <v>9697</v>
      </c>
      <c r="AI541" s="110"/>
      <c r="AJ541" s="110"/>
      <c r="AK541" s="110"/>
      <c r="AL541" s="110"/>
      <c r="AM541" s="110"/>
      <c r="AN541" s="110"/>
      <c r="AO541" s="110"/>
      <c r="AP541" s="110"/>
      <c r="AQ541" s="110"/>
      <c r="AR541" s="110"/>
      <c r="AS541" s="110"/>
      <c r="AT541" s="110"/>
      <c r="AU541" s="110"/>
      <c r="AV541" s="110"/>
      <c r="AW541" s="110"/>
      <c r="AX541" s="110"/>
      <c r="AY541" s="110"/>
      <c r="AZ541" s="110"/>
      <c r="BA541" s="110"/>
      <c r="BB541" s="110"/>
      <c r="BC541" s="110"/>
      <c r="BD541" s="110"/>
      <c r="BE541" s="110"/>
      <c r="BF541" s="114"/>
      <c r="BG541" s="114"/>
      <c r="BH541" s="114"/>
      <c r="BI541" s="114"/>
      <c r="BJ541" s="114"/>
      <c r="BK541" s="114"/>
      <c r="BL541" s="114"/>
      <c r="BM541" s="114"/>
      <c r="BN541" s="114"/>
      <c r="BO541" s="114"/>
    </row>
    <row r="542" ht="15.75" hidden="1" customHeight="1">
      <c r="A542" s="106" t="s">
        <v>4743</v>
      </c>
      <c r="B542" s="162" t="s">
        <v>9909</v>
      </c>
      <c r="C542" s="108" t="str">
        <f>VLOOKUP(A542,'Main Sheet'!A:AV,48,False)</f>
        <v>Yes</v>
      </c>
      <c r="D542" s="109" t="str">
        <f>VLOOKUP(A542,'Main Sheet'!A:BB,7,0)</f>
        <v>Second</v>
      </c>
      <c r="E542" s="109" t="str">
        <f>VLOOKUP(A542,'Main Sheet'!A:BB,12,0)</f>
        <v>Silimela HS</v>
      </c>
      <c r="F542" s="109" t="str">
        <f>VLOOKUP(A542,'Main Sheet'!A:BB,17,0)</f>
        <v>Asemahle</v>
      </c>
      <c r="G542" s="110" t="str">
        <f>VLOOKUP(A542,'Main Sheet'!A:BB,14,0)</f>
        <v>Rural</v>
      </c>
      <c r="H542" s="111" t="s">
        <v>117</v>
      </c>
      <c r="I542" s="111"/>
      <c r="J542" s="111"/>
      <c r="K542" s="111">
        <v>2.34283637E8</v>
      </c>
      <c r="L542" s="111">
        <v>74038.0</v>
      </c>
      <c r="M542" s="109" t="s">
        <v>9910</v>
      </c>
      <c r="N542" s="110"/>
      <c r="O542" s="111"/>
      <c r="P542" s="111"/>
      <c r="Q542" s="112"/>
      <c r="R542" s="111"/>
      <c r="S542" s="111"/>
      <c r="T542" s="111"/>
      <c r="U542" s="110"/>
      <c r="V542" s="109" t="s">
        <v>117</v>
      </c>
      <c r="W542" s="109"/>
      <c r="X542" s="110"/>
      <c r="Y542" s="109" t="s">
        <v>9911</v>
      </c>
      <c r="Z542" s="110"/>
      <c r="AA542" s="110"/>
      <c r="AB542" s="109" t="s">
        <v>4424</v>
      </c>
      <c r="AC542" s="109" t="s">
        <v>121</v>
      </c>
      <c r="AD542" s="109"/>
      <c r="AE542" s="109" t="s">
        <v>9876</v>
      </c>
      <c r="AF542" s="109" t="s">
        <v>122</v>
      </c>
      <c r="AG542" s="109" t="s">
        <v>122</v>
      </c>
      <c r="AH542" s="109" t="s">
        <v>9877</v>
      </c>
      <c r="AI542" s="110"/>
      <c r="AJ542" s="110"/>
      <c r="AK542" s="110"/>
      <c r="AL542" s="110"/>
      <c r="AM542" s="110"/>
      <c r="AN542" s="110"/>
      <c r="AO542" s="110"/>
      <c r="AP542" s="110"/>
      <c r="AQ542" s="110"/>
      <c r="AR542" s="110"/>
      <c r="AS542" s="110"/>
      <c r="AT542" s="110"/>
      <c r="AU542" s="110"/>
      <c r="AV542" s="110"/>
      <c r="AW542" s="110"/>
      <c r="AX542" s="110"/>
      <c r="AY542" s="110"/>
      <c r="AZ542" s="110"/>
      <c r="BA542" s="110"/>
      <c r="BB542" s="110"/>
      <c r="BC542" s="110"/>
      <c r="BD542" s="110"/>
      <c r="BE542" s="110"/>
      <c r="BF542" s="114"/>
      <c r="BG542" s="114"/>
      <c r="BH542" s="114"/>
      <c r="BI542" s="114"/>
      <c r="BJ542" s="114"/>
      <c r="BK542" s="114"/>
      <c r="BL542" s="114"/>
      <c r="BM542" s="114"/>
      <c r="BN542" s="114"/>
      <c r="BO542" s="114"/>
    </row>
    <row r="543" ht="15.75" hidden="1" customHeight="1">
      <c r="A543" s="106" t="s">
        <v>4750</v>
      </c>
      <c r="B543" s="162" t="s">
        <v>9912</v>
      </c>
      <c r="C543" s="108" t="str">
        <f>VLOOKUP(A543,'Main Sheet'!A:AV,48,False)</f>
        <v>Yes</v>
      </c>
      <c r="D543" s="109" t="str">
        <f>VLOOKUP(A543,'Main Sheet'!A:BB,7,0)</f>
        <v>Second</v>
      </c>
      <c r="E543" s="109" t="str">
        <f>VLOOKUP(A543,'Main Sheet'!A:BB,12,0)</f>
        <v>Masiphathisane HS</v>
      </c>
      <c r="F543" s="109" t="str">
        <f>VLOOKUP(A543,'Main Sheet'!A:BB,17,0)</f>
        <v>Siphosihle</v>
      </c>
      <c r="G543" s="110" t="str">
        <f>VLOOKUP(A543,'Main Sheet'!A:BB,14,0)</f>
        <v>NMB</v>
      </c>
      <c r="H543" s="111" t="s">
        <v>9078</v>
      </c>
      <c r="I543" s="111"/>
      <c r="J543" s="111"/>
      <c r="K543" s="111">
        <v>2.34141158E8</v>
      </c>
      <c r="L543" s="111">
        <v>28396.0</v>
      </c>
      <c r="M543" s="109" t="s">
        <v>9079</v>
      </c>
      <c r="N543" s="110"/>
      <c r="O543" s="111" t="s">
        <v>9078</v>
      </c>
      <c r="P543" s="111"/>
      <c r="Q543" s="112"/>
      <c r="R543" s="111" t="s">
        <v>9078</v>
      </c>
      <c r="S543" s="111" t="s">
        <v>9078</v>
      </c>
      <c r="T543" s="111" t="s">
        <v>9079</v>
      </c>
      <c r="U543" s="110"/>
      <c r="V543" s="109" t="s">
        <v>9078</v>
      </c>
      <c r="W543" s="109"/>
      <c r="X543" s="110"/>
      <c r="Y543" s="109" t="s">
        <v>9913</v>
      </c>
      <c r="Z543" s="110"/>
      <c r="AA543" s="110"/>
      <c r="AB543" s="109" t="s">
        <v>9079</v>
      </c>
      <c r="AC543" s="109" t="s">
        <v>9078</v>
      </c>
      <c r="AD543" s="109"/>
      <c r="AE543" s="110"/>
      <c r="AF543" s="109">
        <v>2.61099337E8</v>
      </c>
      <c r="AG543" s="109">
        <v>56086.0</v>
      </c>
      <c r="AH543" s="109" t="s">
        <v>9079</v>
      </c>
      <c r="AI543" s="110"/>
      <c r="AJ543" s="110"/>
      <c r="AK543" s="110"/>
      <c r="AL543" s="110"/>
      <c r="AM543" s="110"/>
      <c r="AN543" s="110"/>
      <c r="AO543" s="110"/>
      <c r="AP543" s="110"/>
      <c r="AQ543" s="110"/>
      <c r="AR543" s="110"/>
      <c r="AS543" s="110"/>
      <c r="AT543" s="110"/>
      <c r="AU543" s="110"/>
      <c r="AV543" s="110"/>
      <c r="AW543" s="110"/>
      <c r="AX543" s="110"/>
      <c r="AY543" s="110"/>
      <c r="AZ543" s="110"/>
      <c r="BA543" s="110"/>
      <c r="BB543" s="110"/>
      <c r="BC543" s="110"/>
      <c r="BD543" s="110"/>
      <c r="BE543" s="110"/>
      <c r="BF543" s="114"/>
      <c r="BG543" s="114"/>
      <c r="BH543" s="114"/>
      <c r="BI543" s="114"/>
      <c r="BJ543" s="114"/>
      <c r="BK543" s="114"/>
      <c r="BL543" s="114"/>
      <c r="BM543" s="114"/>
      <c r="BN543" s="114"/>
      <c r="BO543" s="114"/>
    </row>
    <row r="544" ht="15.75" hidden="1" customHeight="1">
      <c r="A544" s="106" t="s">
        <v>4757</v>
      </c>
      <c r="B544" s="162" t="s">
        <v>9914</v>
      </c>
      <c r="C544" s="108" t="str">
        <f>VLOOKUP(A544,'Main Sheet'!A:AV,48,False)</f>
        <v>Yes</v>
      </c>
      <c r="D544" s="109" t="str">
        <f>VLOOKUP(A544,'Main Sheet'!A:BB,7,0)</f>
        <v>Second</v>
      </c>
      <c r="E544" s="109" t="str">
        <f>VLOOKUP(A544,'Main Sheet'!A:BB,12,0)</f>
        <v>Masiphathisane HS</v>
      </c>
      <c r="F544" s="109" t="str">
        <f>VLOOKUP(A544,'Main Sheet'!A:BB,17,0)</f>
        <v>Siphosihle</v>
      </c>
      <c r="G544" s="110" t="str">
        <f>VLOOKUP(A544,'Main Sheet'!A:BB,14,0)</f>
        <v>NMB</v>
      </c>
      <c r="H544" s="111" t="s">
        <v>117</v>
      </c>
      <c r="I544" s="111"/>
      <c r="J544" s="111"/>
      <c r="K544" s="163">
        <v>2.34281383E8</v>
      </c>
      <c r="L544" s="163">
        <v>65141.0</v>
      </c>
      <c r="M544" s="109" t="s">
        <v>9519</v>
      </c>
      <c r="N544" s="110"/>
      <c r="O544" s="111" t="s">
        <v>117</v>
      </c>
      <c r="P544" s="111"/>
      <c r="Q544" s="112"/>
      <c r="R544" s="111">
        <v>2.2627966E8</v>
      </c>
      <c r="S544" s="111">
        <v>45612.0</v>
      </c>
      <c r="T544" s="111" t="s">
        <v>9616</v>
      </c>
      <c r="U544" s="110"/>
      <c r="V544" s="109" t="s">
        <v>117</v>
      </c>
      <c r="W544" s="109"/>
      <c r="X544" s="110"/>
      <c r="Y544" s="109" t="s">
        <v>9915</v>
      </c>
      <c r="Z544" s="110"/>
      <c r="AA544" s="110"/>
      <c r="AB544" s="109" t="s">
        <v>9682</v>
      </c>
      <c r="AC544" s="109" t="s">
        <v>117</v>
      </c>
      <c r="AD544" s="109"/>
      <c r="AE544" s="110"/>
      <c r="AF544" s="109">
        <v>2.61724649E8</v>
      </c>
      <c r="AG544" s="109">
        <v>78945.0</v>
      </c>
      <c r="AH544" s="109" t="s">
        <v>1180</v>
      </c>
      <c r="AI544" s="110"/>
      <c r="AJ544" s="110"/>
      <c r="AK544" s="110"/>
      <c r="AL544" s="110"/>
      <c r="AM544" s="110"/>
      <c r="AN544" s="110"/>
      <c r="AO544" s="110"/>
      <c r="AP544" s="110"/>
      <c r="AQ544" s="110"/>
      <c r="AR544" s="110"/>
      <c r="AS544" s="110"/>
      <c r="AT544" s="110"/>
      <c r="AU544" s="110"/>
      <c r="AV544" s="110"/>
      <c r="AW544" s="110"/>
      <c r="AX544" s="110"/>
      <c r="AY544" s="110"/>
      <c r="AZ544" s="110"/>
      <c r="BA544" s="110"/>
      <c r="BB544" s="110"/>
      <c r="BC544" s="110"/>
      <c r="BD544" s="110"/>
      <c r="BE544" s="110"/>
      <c r="BF544" s="114"/>
      <c r="BG544" s="114"/>
      <c r="BH544" s="114"/>
      <c r="BI544" s="114"/>
      <c r="BJ544" s="114"/>
      <c r="BK544" s="114"/>
      <c r="BL544" s="114"/>
      <c r="BM544" s="114"/>
      <c r="BN544" s="114"/>
      <c r="BO544" s="114"/>
    </row>
    <row r="545" ht="15.75" hidden="1" customHeight="1">
      <c r="A545" s="106" t="s">
        <v>4767</v>
      </c>
      <c r="B545" s="162" t="s">
        <v>9916</v>
      </c>
      <c r="C545" s="108" t="str">
        <f>VLOOKUP(A545,'Main Sheet'!A:AV,48,False)</f>
        <v>Yes</v>
      </c>
      <c r="D545" s="109" t="str">
        <f>VLOOKUP(A545,'Main Sheet'!A:BB,7,0)</f>
        <v>Second</v>
      </c>
      <c r="E545" s="109" t="str">
        <f>VLOOKUP(A545,'Main Sheet'!A:BB,12,0)</f>
        <v>Masiphathisane HS</v>
      </c>
      <c r="F545" s="109" t="str">
        <f>VLOOKUP(A545,'Main Sheet'!A:BB,17,0)</f>
        <v>Siphosihle</v>
      </c>
      <c r="G545" s="110" t="str">
        <f>VLOOKUP(A545,'Main Sheet'!A:BB,14,0)</f>
        <v>NMB</v>
      </c>
      <c r="H545" s="111" t="s">
        <v>9078</v>
      </c>
      <c r="I545" s="111"/>
      <c r="J545" s="111"/>
      <c r="K545" s="171" t="s">
        <v>9917</v>
      </c>
      <c r="L545" s="111" t="s">
        <v>122</v>
      </c>
      <c r="M545" s="109" t="s">
        <v>9741</v>
      </c>
      <c r="N545" s="110"/>
      <c r="O545" s="111" t="s">
        <v>117</v>
      </c>
      <c r="P545" s="111"/>
      <c r="Q545" s="112"/>
      <c r="R545" s="111">
        <v>2.2627752E8</v>
      </c>
      <c r="S545" s="111">
        <v>45612.0</v>
      </c>
      <c r="T545" s="111" t="s">
        <v>237</v>
      </c>
      <c r="U545" s="110"/>
      <c r="V545" s="109" t="s">
        <v>9078</v>
      </c>
      <c r="W545" s="109"/>
      <c r="X545" s="110"/>
      <c r="Y545" s="109" t="s">
        <v>9918</v>
      </c>
      <c r="Z545" s="110"/>
      <c r="AA545" s="110"/>
      <c r="AB545" s="109" t="s">
        <v>9079</v>
      </c>
      <c r="AC545" s="109" t="s">
        <v>117</v>
      </c>
      <c r="AD545" s="109"/>
      <c r="AE545" s="110"/>
      <c r="AF545" s="109">
        <v>2.61724983E8</v>
      </c>
      <c r="AG545" s="109">
        <v>78945.0</v>
      </c>
      <c r="AH545" s="109" t="s">
        <v>9919</v>
      </c>
      <c r="AI545" s="110"/>
      <c r="AJ545" s="110"/>
      <c r="AK545" s="110"/>
      <c r="AL545" s="110"/>
      <c r="AM545" s="110"/>
      <c r="AN545" s="110"/>
      <c r="AO545" s="110"/>
      <c r="AP545" s="110"/>
      <c r="AQ545" s="110"/>
      <c r="AR545" s="110"/>
      <c r="AS545" s="110"/>
      <c r="AT545" s="110"/>
      <c r="AU545" s="110"/>
      <c r="AV545" s="110"/>
      <c r="AW545" s="110"/>
      <c r="AX545" s="110"/>
      <c r="AY545" s="110"/>
      <c r="AZ545" s="110"/>
      <c r="BA545" s="110"/>
      <c r="BB545" s="110"/>
      <c r="BC545" s="110"/>
      <c r="BD545" s="110"/>
      <c r="BE545" s="110"/>
      <c r="BF545" s="114"/>
      <c r="BG545" s="114"/>
      <c r="BH545" s="114"/>
      <c r="BI545" s="114"/>
      <c r="BJ545" s="114"/>
      <c r="BK545" s="114"/>
      <c r="BL545" s="114"/>
      <c r="BM545" s="114"/>
      <c r="BN545" s="114"/>
      <c r="BO545" s="114"/>
    </row>
    <row r="546" ht="15.75" hidden="1" customHeight="1">
      <c r="A546" s="106" t="s">
        <v>4776</v>
      </c>
      <c r="B546" s="162" t="s">
        <v>9920</v>
      </c>
      <c r="C546" s="108" t="str">
        <f>VLOOKUP(A546,'Main Sheet'!A:AV,48,False)</f>
        <v>Yes</v>
      </c>
      <c r="D546" s="109" t="str">
        <f>VLOOKUP(A546,'Main Sheet'!A:BB,7,0)</f>
        <v>Second</v>
      </c>
      <c r="E546" s="109" t="str">
        <f>VLOOKUP(A546,'Main Sheet'!A:BB,12,0)</f>
        <v>Masiphathisane HS</v>
      </c>
      <c r="F546" s="109" t="str">
        <f>VLOOKUP(A546,'Main Sheet'!A:BB,17,0)</f>
        <v>Siphosihle</v>
      </c>
      <c r="G546" s="110" t="str">
        <f>VLOOKUP(A546,'Main Sheet'!A:BB,14,0)</f>
        <v>NMB</v>
      </c>
      <c r="H546" s="111" t="s">
        <v>117</v>
      </c>
      <c r="I546" s="111"/>
      <c r="J546" s="112"/>
      <c r="K546" s="111">
        <v>2.34114061E8</v>
      </c>
      <c r="L546" s="111">
        <v>42521.0</v>
      </c>
      <c r="M546" s="109" t="s">
        <v>237</v>
      </c>
      <c r="N546" s="110"/>
      <c r="O546" s="111" t="s">
        <v>117</v>
      </c>
      <c r="P546" s="111"/>
      <c r="Q546" s="112"/>
      <c r="R546" s="111">
        <v>2.2627847E8</v>
      </c>
      <c r="S546" s="111">
        <v>45612.0</v>
      </c>
      <c r="T546" s="111" t="s">
        <v>998</v>
      </c>
      <c r="U546" s="110"/>
      <c r="V546" s="109" t="s">
        <v>117</v>
      </c>
      <c r="W546" s="109"/>
      <c r="X546" s="110"/>
      <c r="Y546" s="109" t="s">
        <v>9921</v>
      </c>
      <c r="Z546" s="110"/>
      <c r="AA546" s="110"/>
      <c r="AB546" s="109" t="s">
        <v>9746</v>
      </c>
      <c r="AC546" s="109" t="s">
        <v>117</v>
      </c>
      <c r="AD546" s="109"/>
      <c r="AE546" s="110"/>
      <c r="AF546" s="109">
        <v>2.61686364E8</v>
      </c>
      <c r="AG546" s="109">
        <v>78945.0</v>
      </c>
      <c r="AH546" s="109" t="s">
        <v>9712</v>
      </c>
      <c r="AI546" s="110"/>
      <c r="AJ546" s="110"/>
      <c r="AK546" s="110"/>
      <c r="AL546" s="110"/>
      <c r="AM546" s="110"/>
      <c r="AN546" s="110"/>
      <c r="AO546" s="110"/>
      <c r="AP546" s="110"/>
      <c r="AQ546" s="110"/>
      <c r="AR546" s="110"/>
      <c r="AS546" s="110"/>
      <c r="AT546" s="110"/>
      <c r="AU546" s="110"/>
      <c r="AV546" s="110"/>
      <c r="AW546" s="110"/>
      <c r="AX546" s="110"/>
      <c r="AY546" s="110"/>
      <c r="AZ546" s="110"/>
      <c r="BA546" s="110"/>
      <c r="BB546" s="110"/>
      <c r="BC546" s="110"/>
      <c r="BD546" s="110"/>
      <c r="BE546" s="110"/>
      <c r="BF546" s="114"/>
      <c r="BG546" s="114"/>
      <c r="BH546" s="114"/>
      <c r="BI546" s="114"/>
      <c r="BJ546" s="114"/>
      <c r="BK546" s="114"/>
      <c r="BL546" s="114"/>
      <c r="BM546" s="114"/>
      <c r="BN546" s="114"/>
      <c r="BO546" s="114"/>
    </row>
    <row r="547" ht="15.75" hidden="1" customHeight="1">
      <c r="A547" s="106" t="s">
        <v>4786</v>
      </c>
      <c r="B547" s="162" t="s">
        <v>9922</v>
      </c>
      <c r="C547" s="108" t="str">
        <f>VLOOKUP(A547,'Main Sheet'!A:AV,48,False)</f>
        <v>Yes</v>
      </c>
      <c r="D547" s="109" t="str">
        <f>VLOOKUP(A547,'Main Sheet'!A:BB,7,0)</f>
        <v>Second</v>
      </c>
      <c r="E547" s="109" t="str">
        <f>VLOOKUP(A547,'Main Sheet'!A:BB,12,0)</f>
        <v>Masiphathisane HS</v>
      </c>
      <c r="F547" s="109" t="str">
        <f>VLOOKUP(A547,'Main Sheet'!A:BB,17,0)</f>
        <v>Siphosihle</v>
      </c>
      <c r="G547" s="110" t="str">
        <f>VLOOKUP(A547,'Main Sheet'!A:BB,14,0)</f>
        <v>NMB</v>
      </c>
      <c r="H547" s="111" t="s">
        <v>9078</v>
      </c>
      <c r="I547" s="111"/>
      <c r="J547" s="112"/>
      <c r="K547" s="111">
        <v>2.33369562E8</v>
      </c>
      <c r="L547" s="111" t="s">
        <v>9078</v>
      </c>
      <c r="M547" s="109" t="s">
        <v>9079</v>
      </c>
      <c r="N547" s="110"/>
      <c r="O547" s="111" t="s">
        <v>117</v>
      </c>
      <c r="P547" s="111"/>
      <c r="Q547" s="112"/>
      <c r="R547" s="111">
        <v>2.26278573E8</v>
      </c>
      <c r="S547" s="111">
        <v>45612.0</v>
      </c>
      <c r="T547" s="111" t="s">
        <v>237</v>
      </c>
      <c r="U547" s="110"/>
      <c r="V547" s="109" t="s">
        <v>117</v>
      </c>
      <c r="W547" s="109"/>
      <c r="X547" s="110"/>
      <c r="Y547" s="109" t="s">
        <v>9923</v>
      </c>
      <c r="Z547" s="110"/>
      <c r="AA547" s="110"/>
      <c r="AB547" s="109" t="s">
        <v>982</v>
      </c>
      <c r="AC547" s="109" t="s">
        <v>117</v>
      </c>
      <c r="AD547" s="109"/>
      <c r="AE547" s="110"/>
      <c r="AF547" s="109">
        <v>2.61719394E8</v>
      </c>
      <c r="AG547" s="109">
        <v>78945.0</v>
      </c>
      <c r="AH547" s="109" t="s">
        <v>9697</v>
      </c>
      <c r="AI547" s="110"/>
      <c r="AJ547" s="110"/>
      <c r="AK547" s="110"/>
      <c r="AL547" s="110"/>
      <c r="AM547" s="110"/>
      <c r="AN547" s="110"/>
      <c r="AO547" s="110"/>
      <c r="AP547" s="110"/>
      <c r="AQ547" s="110"/>
      <c r="AR547" s="110"/>
      <c r="AS547" s="110"/>
      <c r="AT547" s="110"/>
      <c r="AU547" s="110"/>
      <c r="AV547" s="110"/>
      <c r="AW547" s="110"/>
      <c r="AX547" s="110"/>
      <c r="AY547" s="110"/>
      <c r="AZ547" s="110"/>
      <c r="BA547" s="110"/>
      <c r="BB547" s="110"/>
      <c r="BC547" s="110"/>
      <c r="BD547" s="110"/>
      <c r="BE547" s="110"/>
      <c r="BF547" s="114"/>
      <c r="BG547" s="114"/>
      <c r="BH547" s="114"/>
      <c r="BI547" s="114"/>
      <c r="BJ547" s="114"/>
      <c r="BK547" s="114"/>
      <c r="BL547" s="114"/>
      <c r="BM547" s="114"/>
      <c r="BN547" s="114"/>
      <c r="BO547" s="114"/>
    </row>
    <row r="548" ht="15.75" hidden="1" customHeight="1">
      <c r="A548" s="106" t="s">
        <v>4793</v>
      </c>
      <c r="B548" s="162" t="s">
        <v>9924</v>
      </c>
      <c r="C548" s="108" t="str">
        <f>VLOOKUP(A548,'Main Sheet'!A:AV,48,False)</f>
        <v>Yes</v>
      </c>
      <c r="D548" s="109" t="str">
        <f>VLOOKUP(A548,'Main Sheet'!A:BB,7,0)</f>
        <v>Second</v>
      </c>
      <c r="E548" s="109" t="str">
        <f>VLOOKUP(A548,'Main Sheet'!A:BB,12,0)</f>
        <v>Masiphathisane HS</v>
      </c>
      <c r="F548" s="109" t="str">
        <f>VLOOKUP(A548,'Main Sheet'!A:BB,17,0)</f>
        <v>Siphosihle</v>
      </c>
      <c r="G548" s="110" t="str">
        <f>VLOOKUP(A548,'Main Sheet'!A:BB,14,0)</f>
        <v>NMB</v>
      </c>
      <c r="H548" s="111" t="s">
        <v>9078</v>
      </c>
      <c r="I548" s="111"/>
      <c r="J548" s="112"/>
      <c r="K548" s="111">
        <v>2.33963758E8</v>
      </c>
      <c r="L548" s="111">
        <v>16194.0</v>
      </c>
      <c r="M548" s="109" t="s">
        <v>9079</v>
      </c>
      <c r="N548" s="110"/>
      <c r="O548" s="111" t="s">
        <v>117</v>
      </c>
      <c r="P548" s="111"/>
      <c r="Q548" s="112"/>
      <c r="R548" s="111">
        <v>2.26278425E8</v>
      </c>
      <c r="S548" s="111">
        <v>45612.0</v>
      </c>
      <c r="T548" s="111" t="s">
        <v>1094</v>
      </c>
      <c r="U548" s="110"/>
      <c r="V548" s="109" t="s">
        <v>9078</v>
      </c>
      <c r="W548" s="109"/>
      <c r="X548" s="110"/>
      <c r="Y548" s="109" t="s">
        <v>9925</v>
      </c>
      <c r="Z548" s="110"/>
      <c r="AA548" s="110"/>
      <c r="AB548" s="109" t="s">
        <v>9079</v>
      </c>
      <c r="AC548" s="109" t="s">
        <v>117</v>
      </c>
      <c r="AD548" s="109"/>
      <c r="AE548" s="110"/>
      <c r="AF548" s="109">
        <v>2.61687441E8</v>
      </c>
      <c r="AG548" s="109">
        <v>78945.0</v>
      </c>
      <c r="AH548" s="109" t="s">
        <v>9697</v>
      </c>
      <c r="AI548" s="110"/>
      <c r="AJ548" s="110"/>
      <c r="AK548" s="110"/>
      <c r="AL548" s="110"/>
      <c r="AM548" s="110"/>
      <c r="AN548" s="110"/>
      <c r="AO548" s="110"/>
      <c r="AP548" s="110"/>
      <c r="AQ548" s="110"/>
      <c r="AR548" s="110"/>
      <c r="AS548" s="110"/>
      <c r="AT548" s="110"/>
      <c r="AU548" s="110"/>
      <c r="AV548" s="110"/>
      <c r="AW548" s="110"/>
      <c r="AX548" s="110"/>
      <c r="AY548" s="110"/>
      <c r="AZ548" s="110"/>
      <c r="BA548" s="110"/>
      <c r="BB548" s="110"/>
      <c r="BC548" s="110"/>
      <c r="BD548" s="110"/>
      <c r="BE548" s="110"/>
      <c r="BF548" s="114"/>
      <c r="BG548" s="114"/>
      <c r="BH548" s="114"/>
      <c r="BI548" s="114"/>
      <c r="BJ548" s="114"/>
      <c r="BK548" s="114"/>
      <c r="BL548" s="114"/>
      <c r="BM548" s="114"/>
      <c r="BN548" s="114"/>
      <c r="BO548" s="114"/>
    </row>
    <row r="549" ht="15.75" hidden="1" customHeight="1">
      <c r="A549" s="106" t="s">
        <v>4802</v>
      </c>
      <c r="B549" s="162" t="s">
        <v>9926</v>
      </c>
      <c r="C549" s="108" t="str">
        <f>VLOOKUP(A549,'Main Sheet'!A:AV,48,False)</f>
        <v>Yes</v>
      </c>
      <c r="D549" s="109" t="str">
        <f>VLOOKUP(A549,'Main Sheet'!A:BB,7,0)</f>
        <v>Second</v>
      </c>
      <c r="E549" s="109" t="str">
        <f>VLOOKUP(A549,'Main Sheet'!A:BB,12,0)</f>
        <v>Masiphathisane HS</v>
      </c>
      <c r="F549" s="109" t="str">
        <f>VLOOKUP(A549,'Main Sheet'!A:BB,17,0)</f>
        <v>Siphosihle</v>
      </c>
      <c r="G549" s="110" t="str">
        <f>VLOOKUP(A549,'Main Sheet'!A:BB,14,0)</f>
        <v>NMB</v>
      </c>
      <c r="H549" s="111" t="s">
        <v>9078</v>
      </c>
      <c r="I549" s="111"/>
      <c r="J549" s="112"/>
      <c r="K549" s="111">
        <v>2.33155244E8</v>
      </c>
      <c r="L549" s="111" t="s">
        <v>9078</v>
      </c>
      <c r="M549" s="109" t="s">
        <v>9079</v>
      </c>
      <c r="N549" s="110"/>
      <c r="O549" s="111" t="s">
        <v>117</v>
      </c>
      <c r="P549" s="111"/>
      <c r="Q549" s="112"/>
      <c r="R549" s="111">
        <v>2.26278442E8</v>
      </c>
      <c r="S549" s="111">
        <v>45612.0</v>
      </c>
      <c r="T549" s="111" t="s">
        <v>9616</v>
      </c>
      <c r="U549" s="110"/>
      <c r="V549" s="109" t="s">
        <v>117</v>
      </c>
      <c r="W549" s="109"/>
      <c r="X549" s="110"/>
      <c r="Y549" s="109" t="s">
        <v>9927</v>
      </c>
      <c r="Z549" s="110"/>
      <c r="AA549" s="110"/>
      <c r="AB549" s="109" t="s">
        <v>237</v>
      </c>
      <c r="AC549" s="109" t="s">
        <v>117</v>
      </c>
      <c r="AD549" s="109"/>
      <c r="AE549" s="110"/>
      <c r="AF549" s="109">
        <v>2.6168669E8</v>
      </c>
      <c r="AG549" s="109">
        <v>78945.0</v>
      </c>
      <c r="AH549" s="109" t="s">
        <v>3077</v>
      </c>
      <c r="AI549" s="110"/>
      <c r="AJ549" s="110"/>
      <c r="AK549" s="110"/>
      <c r="AL549" s="110"/>
      <c r="AM549" s="110"/>
      <c r="AN549" s="110"/>
      <c r="AO549" s="110"/>
      <c r="AP549" s="110"/>
      <c r="AQ549" s="110"/>
      <c r="AR549" s="110"/>
      <c r="AS549" s="110"/>
      <c r="AT549" s="110"/>
      <c r="AU549" s="110"/>
      <c r="AV549" s="110"/>
      <c r="AW549" s="110"/>
      <c r="AX549" s="110"/>
      <c r="AY549" s="110"/>
      <c r="AZ549" s="110"/>
      <c r="BA549" s="110"/>
      <c r="BB549" s="110"/>
      <c r="BC549" s="110"/>
      <c r="BD549" s="110"/>
      <c r="BE549" s="110"/>
      <c r="BF549" s="114"/>
      <c r="BG549" s="114"/>
      <c r="BH549" s="114"/>
      <c r="BI549" s="114"/>
      <c r="BJ549" s="114"/>
      <c r="BK549" s="114"/>
      <c r="BL549" s="114"/>
      <c r="BM549" s="114"/>
      <c r="BN549" s="114"/>
      <c r="BO549" s="114"/>
    </row>
    <row r="550" ht="15.75" hidden="1" customHeight="1">
      <c r="A550" s="106" t="s">
        <v>4812</v>
      </c>
      <c r="B550" s="162" t="s">
        <v>9928</v>
      </c>
      <c r="C550" s="108" t="str">
        <f>VLOOKUP(A550,'Main Sheet'!A:AV,48,False)</f>
        <v>Yes</v>
      </c>
      <c r="D550" s="109" t="str">
        <f>VLOOKUP(A550,'Main Sheet'!A:BB,7,0)</f>
        <v>Second</v>
      </c>
      <c r="E550" s="109" t="str">
        <f>VLOOKUP(A550,'Main Sheet'!A:BB,12,0)</f>
        <v>Masiphathisane HS</v>
      </c>
      <c r="F550" s="109" t="str">
        <f>VLOOKUP(A550,'Main Sheet'!A:BB,17,0)</f>
        <v>Siphosihle</v>
      </c>
      <c r="G550" s="110" t="str">
        <f>VLOOKUP(A550,'Main Sheet'!A:BB,14,0)</f>
        <v>NMB</v>
      </c>
      <c r="H550" s="111" t="s">
        <v>117</v>
      </c>
      <c r="I550" s="111"/>
      <c r="J550" s="112"/>
      <c r="K550" s="111">
        <v>2.34115319E8</v>
      </c>
      <c r="L550" s="111">
        <v>84249.0</v>
      </c>
      <c r="M550" s="109" t="s">
        <v>156</v>
      </c>
      <c r="N550" s="110"/>
      <c r="O550" s="111" t="s">
        <v>117</v>
      </c>
      <c r="P550" s="111"/>
      <c r="Q550" s="112"/>
      <c r="R550" s="111">
        <v>2.26278531E8</v>
      </c>
      <c r="S550" s="111">
        <v>45612.0</v>
      </c>
      <c r="T550" s="111" t="s">
        <v>1094</v>
      </c>
      <c r="U550" s="110"/>
      <c r="V550" s="109" t="s">
        <v>117</v>
      </c>
      <c r="W550" s="109"/>
      <c r="X550" s="110"/>
      <c r="Y550" s="109" t="s">
        <v>9929</v>
      </c>
      <c r="Z550" s="110"/>
      <c r="AA550" s="110"/>
      <c r="AB550" s="109" t="s">
        <v>1094</v>
      </c>
      <c r="AC550" s="109" t="s">
        <v>117</v>
      </c>
      <c r="AD550" s="109"/>
      <c r="AE550" s="110"/>
      <c r="AF550" s="109">
        <v>2.61720015E8</v>
      </c>
      <c r="AG550" s="109">
        <v>78945.0</v>
      </c>
      <c r="AH550" s="109" t="s">
        <v>1094</v>
      </c>
      <c r="AI550" s="110"/>
      <c r="AJ550" s="110"/>
      <c r="AK550" s="110"/>
      <c r="AL550" s="110"/>
      <c r="AM550" s="110"/>
      <c r="AN550" s="110"/>
      <c r="AO550" s="110"/>
      <c r="AP550" s="110"/>
      <c r="AQ550" s="110"/>
      <c r="AR550" s="110"/>
      <c r="AS550" s="110"/>
      <c r="AT550" s="110"/>
      <c r="AU550" s="110"/>
      <c r="AV550" s="110"/>
      <c r="AW550" s="110"/>
      <c r="AX550" s="110"/>
      <c r="AY550" s="110"/>
      <c r="AZ550" s="110"/>
      <c r="BA550" s="110"/>
      <c r="BB550" s="110"/>
      <c r="BC550" s="110"/>
      <c r="BD550" s="110"/>
      <c r="BE550" s="110"/>
      <c r="BF550" s="114"/>
      <c r="BG550" s="114"/>
      <c r="BH550" s="114"/>
      <c r="BI550" s="114"/>
      <c r="BJ550" s="114"/>
      <c r="BK550" s="114"/>
      <c r="BL550" s="114"/>
      <c r="BM550" s="114"/>
      <c r="BN550" s="114"/>
      <c r="BO550" s="114"/>
    </row>
    <row r="551" ht="15.75" hidden="1" customHeight="1">
      <c r="A551" s="106" t="s">
        <v>4822</v>
      </c>
      <c r="B551" s="162" t="s">
        <v>9930</v>
      </c>
      <c r="C551" s="108" t="str">
        <f>VLOOKUP(A551,'Main Sheet'!A:AV,48,False)</f>
        <v>Yes</v>
      </c>
      <c r="D551" s="109" t="str">
        <f>VLOOKUP(A551,'Main Sheet'!A:BB,7,0)</f>
        <v>Second</v>
      </c>
      <c r="E551" s="109" t="str">
        <f>VLOOKUP(A551,'Main Sheet'!A:BB,12,0)</f>
        <v>Masiphathisane HS</v>
      </c>
      <c r="F551" s="109" t="str">
        <f>VLOOKUP(A551,'Main Sheet'!A:BB,17,0)</f>
        <v>Siphosihle</v>
      </c>
      <c r="G551" s="110" t="str">
        <f>VLOOKUP(A551,'Main Sheet'!A:BB,14,0)</f>
        <v>NMB</v>
      </c>
      <c r="H551" s="111" t="s">
        <v>9078</v>
      </c>
      <c r="I551" s="111"/>
      <c r="J551" s="112"/>
      <c r="K551" s="111">
        <v>2.33055673E8</v>
      </c>
      <c r="L551" s="111" t="s">
        <v>9078</v>
      </c>
      <c r="M551" s="109" t="s">
        <v>9079</v>
      </c>
      <c r="N551" s="110"/>
      <c r="O551" s="111" t="s">
        <v>117</v>
      </c>
      <c r="P551" s="111"/>
      <c r="Q551" s="112"/>
      <c r="R551" s="111">
        <v>2.26278486E8</v>
      </c>
      <c r="S551" s="111">
        <v>45612.0</v>
      </c>
      <c r="T551" s="111" t="s">
        <v>263</v>
      </c>
      <c r="U551" s="110"/>
      <c r="V551" s="109" t="s">
        <v>117</v>
      </c>
      <c r="W551" s="109"/>
      <c r="X551" s="110"/>
      <c r="Y551" s="109" t="s">
        <v>9931</v>
      </c>
      <c r="Z551" s="110"/>
      <c r="AA551" s="110"/>
      <c r="AB551" s="109" t="s">
        <v>982</v>
      </c>
      <c r="AC551" s="109" t="s">
        <v>117</v>
      </c>
      <c r="AD551" s="109"/>
      <c r="AE551" s="110"/>
      <c r="AF551" s="109">
        <v>2.61716921E8</v>
      </c>
      <c r="AG551" s="109">
        <v>78945.0</v>
      </c>
      <c r="AH551" s="109" t="s">
        <v>998</v>
      </c>
      <c r="AI551" s="110"/>
      <c r="AJ551" s="110"/>
      <c r="AK551" s="110"/>
      <c r="AL551" s="110"/>
      <c r="AM551" s="110"/>
      <c r="AN551" s="110"/>
      <c r="AO551" s="110"/>
      <c r="AP551" s="110"/>
      <c r="AQ551" s="110"/>
      <c r="AR551" s="110"/>
      <c r="AS551" s="110"/>
      <c r="AT551" s="110"/>
      <c r="AU551" s="110"/>
      <c r="AV551" s="110"/>
      <c r="AW551" s="110"/>
      <c r="AX551" s="110"/>
      <c r="AY551" s="110"/>
      <c r="AZ551" s="110"/>
      <c r="BA551" s="110"/>
      <c r="BB551" s="110"/>
      <c r="BC551" s="110"/>
      <c r="BD551" s="110"/>
      <c r="BE551" s="110"/>
      <c r="BF551" s="114"/>
      <c r="BG551" s="114"/>
      <c r="BH551" s="114"/>
      <c r="BI551" s="114"/>
      <c r="BJ551" s="114"/>
      <c r="BK551" s="114"/>
      <c r="BL551" s="114"/>
      <c r="BM551" s="114"/>
      <c r="BN551" s="114"/>
      <c r="BO551" s="114"/>
    </row>
    <row r="552" ht="15.75" hidden="1" customHeight="1">
      <c r="A552" s="106" t="s">
        <v>4830</v>
      </c>
      <c r="B552" s="162" t="s">
        <v>9932</v>
      </c>
      <c r="C552" s="108" t="str">
        <f>VLOOKUP(A552,'Main Sheet'!A:AV,48,False)</f>
        <v>Yes</v>
      </c>
      <c r="D552" s="109" t="str">
        <f>VLOOKUP(A552,'Main Sheet'!A:BB,7,0)</f>
        <v>Second</v>
      </c>
      <c r="E552" s="109" t="str">
        <f>VLOOKUP(A552,'Main Sheet'!A:BB,12,0)</f>
        <v>Masiphathisane HS</v>
      </c>
      <c r="F552" s="109" t="str">
        <f>VLOOKUP(A552,'Main Sheet'!A:BB,17,0)</f>
        <v>Siphosihle</v>
      </c>
      <c r="G552" s="110" t="str">
        <f>VLOOKUP(A552,'Main Sheet'!A:BB,14,0)</f>
        <v>NMB</v>
      </c>
      <c r="H552" s="111" t="s">
        <v>9078</v>
      </c>
      <c r="I552" s="111"/>
      <c r="J552" s="112"/>
      <c r="K552" s="111">
        <v>2.33983953E8</v>
      </c>
      <c r="L552" s="111">
        <v>14864.0</v>
      </c>
      <c r="M552" s="109" t="s">
        <v>9079</v>
      </c>
      <c r="N552" s="110"/>
      <c r="O552" s="111" t="s">
        <v>117</v>
      </c>
      <c r="P552" s="111"/>
      <c r="Q552" s="112"/>
      <c r="R552" s="111">
        <v>2.26279576E8</v>
      </c>
      <c r="S552" s="111">
        <v>45612.0</v>
      </c>
      <c r="T552" s="111" t="s">
        <v>9682</v>
      </c>
      <c r="U552" s="110"/>
      <c r="V552" s="109" t="s">
        <v>117</v>
      </c>
      <c r="W552" s="109"/>
      <c r="X552" s="110"/>
      <c r="Y552" s="109" t="s">
        <v>9933</v>
      </c>
      <c r="Z552" s="110"/>
      <c r="AA552" s="110"/>
      <c r="AB552" s="109" t="s">
        <v>9682</v>
      </c>
      <c r="AC552" s="109" t="s">
        <v>117</v>
      </c>
      <c r="AD552" s="109"/>
      <c r="AE552" s="110"/>
      <c r="AF552" s="109">
        <v>2.61717235E8</v>
      </c>
      <c r="AG552" s="109">
        <v>78945.0</v>
      </c>
      <c r="AH552" s="109" t="s">
        <v>9697</v>
      </c>
      <c r="AI552" s="110"/>
      <c r="AJ552" s="110"/>
      <c r="AK552" s="110"/>
      <c r="AL552" s="110"/>
      <c r="AM552" s="110"/>
      <c r="AN552" s="110"/>
      <c r="AO552" s="110"/>
      <c r="AP552" s="110"/>
      <c r="AQ552" s="110"/>
      <c r="AR552" s="110"/>
      <c r="AS552" s="110"/>
      <c r="AT552" s="110"/>
      <c r="AU552" s="110"/>
      <c r="AV552" s="110"/>
      <c r="AW552" s="110"/>
      <c r="AX552" s="110"/>
      <c r="AY552" s="110"/>
      <c r="AZ552" s="110"/>
      <c r="BA552" s="110"/>
      <c r="BB552" s="110"/>
      <c r="BC552" s="110"/>
      <c r="BD552" s="110"/>
      <c r="BE552" s="110"/>
      <c r="BF552" s="114"/>
      <c r="BG552" s="114"/>
      <c r="BH552" s="114"/>
      <c r="BI552" s="114"/>
      <c r="BJ552" s="114"/>
      <c r="BK552" s="114"/>
      <c r="BL552" s="114"/>
      <c r="BM552" s="114"/>
      <c r="BN552" s="114"/>
      <c r="BO552" s="114"/>
    </row>
    <row r="553" ht="15.75" hidden="1" customHeight="1">
      <c r="A553" s="106" t="s">
        <v>4839</v>
      </c>
      <c r="B553" s="162" t="s">
        <v>9934</v>
      </c>
      <c r="C553" s="108" t="str">
        <f>VLOOKUP(A553,'Main Sheet'!A:AV,48,False)</f>
        <v>Yes</v>
      </c>
      <c r="D553" s="109" t="str">
        <f>VLOOKUP(A553,'Main Sheet'!A:BB,7,0)</f>
        <v>Second</v>
      </c>
      <c r="E553" s="109" t="str">
        <f>VLOOKUP(A553,'Main Sheet'!A:BB,12,0)</f>
        <v>Masiphathisane HS</v>
      </c>
      <c r="F553" s="109" t="str">
        <f>VLOOKUP(A553,'Main Sheet'!A:BB,17,0)</f>
        <v>Siphosihle</v>
      </c>
      <c r="G553" s="110" t="str">
        <f>VLOOKUP(A553,'Main Sheet'!A:BB,14,0)</f>
        <v>NMB</v>
      </c>
      <c r="H553" s="111" t="s">
        <v>117</v>
      </c>
      <c r="I553" s="111"/>
      <c r="J553" s="111"/>
      <c r="K553" s="163">
        <v>2.34281456E8</v>
      </c>
      <c r="L553" s="163">
        <v>58038.0</v>
      </c>
      <c r="M553" s="109" t="s">
        <v>502</v>
      </c>
      <c r="N553" s="110"/>
      <c r="O553" s="111" t="s">
        <v>117</v>
      </c>
      <c r="P553" s="111"/>
      <c r="Q553" s="112"/>
      <c r="R553" s="111">
        <v>2.26279553E8</v>
      </c>
      <c r="S553" s="111">
        <v>45612.0</v>
      </c>
      <c r="T553" s="111" t="s">
        <v>237</v>
      </c>
      <c r="U553" s="110"/>
      <c r="V553" s="109" t="s">
        <v>117</v>
      </c>
      <c r="W553" s="109"/>
      <c r="X553" s="110"/>
      <c r="Y553" s="109" t="s">
        <v>9935</v>
      </c>
      <c r="Z553" s="110"/>
      <c r="AA553" s="110"/>
      <c r="AB553" s="109" t="s">
        <v>9682</v>
      </c>
      <c r="AC553" s="109" t="s">
        <v>117</v>
      </c>
      <c r="AD553" s="109"/>
      <c r="AE553" s="110"/>
      <c r="AF553" s="109">
        <v>2.61717405E8</v>
      </c>
      <c r="AG553" s="109">
        <v>78945.0</v>
      </c>
      <c r="AH553" s="109" t="s">
        <v>9735</v>
      </c>
      <c r="AI553" s="110"/>
      <c r="AJ553" s="110"/>
      <c r="AK553" s="110"/>
      <c r="AL553" s="110"/>
      <c r="AM553" s="110"/>
      <c r="AN553" s="110"/>
      <c r="AO553" s="110"/>
      <c r="AP553" s="110"/>
      <c r="AQ553" s="110"/>
      <c r="AR553" s="110"/>
      <c r="AS553" s="110"/>
      <c r="AT553" s="110"/>
      <c r="AU553" s="110"/>
      <c r="AV553" s="110"/>
      <c r="AW553" s="110"/>
      <c r="AX553" s="110"/>
      <c r="AY553" s="110"/>
      <c r="AZ553" s="110"/>
      <c r="BA553" s="110"/>
      <c r="BB553" s="110"/>
      <c r="BC553" s="110"/>
      <c r="BD553" s="110"/>
      <c r="BE553" s="110"/>
      <c r="BF553" s="114"/>
      <c r="BG553" s="114"/>
      <c r="BH553" s="114"/>
      <c r="BI553" s="114"/>
      <c r="BJ553" s="114"/>
      <c r="BK553" s="114"/>
      <c r="BL553" s="114"/>
      <c r="BM553" s="114"/>
      <c r="BN553" s="114"/>
      <c r="BO553" s="114"/>
    </row>
    <row r="554" ht="15.75" hidden="1" customHeight="1">
      <c r="A554" s="106" t="s">
        <v>4848</v>
      </c>
      <c r="B554" s="162" t="s">
        <v>9936</v>
      </c>
      <c r="C554" s="108" t="str">
        <f>VLOOKUP(A554,'Main Sheet'!A:AV,48,False)</f>
        <v>Yes</v>
      </c>
      <c r="D554" s="109" t="str">
        <f>VLOOKUP(A554,'Main Sheet'!A:BB,7,0)</f>
        <v>Second</v>
      </c>
      <c r="E554" s="109" t="str">
        <f>VLOOKUP(A554,'Main Sheet'!A:BB,12,0)</f>
        <v>Masiphathisane HS</v>
      </c>
      <c r="F554" s="109" t="str">
        <f>VLOOKUP(A554,'Main Sheet'!A:BB,17,0)</f>
        <v>Siphosihle</v>
      </c>
      <c r="G554" s="110" t="str">
        <f>VLOOKUP(A554,'Main Sheet'!A:BB,14,0)</f>
        <v>NMB</v>
      </c>
      <c r="H554" s="111" t="s">
        <v>117</v>
      </c>
      <c r="I554" s="111"/>
      <c r="J554" s="111"/>
      <c r="K554" s="163">
        <v>2.34288221E8</v>
      </c>
      <c r="L554" s="163">
        <v>13473.0</v>
      </c>
      <c r="M554" s="109" t="s">
        <v>1010</v>
      </c>
      <c r="N554" s="110"/>
      <c r="O554" s="111" t="s">
        <v>117</v>
      </c>
      <c r="P554" s="111"/>
      <c r="Q554" s="112"/>
      <c r="R554" s="111">
        <v>2.2627975E8</v>
      </c>
      <c r="S554" s="111">
        <v>45612.0</v>
      </c>
      <c r="T554" s="111" t="s">
        <v>9682</v>
      </c>
      <c r="U554" s="110"/>
      <c r="V554" s="109" t="s">
        <v>117</v>
      </c>
      <c r="W554" s="109"/>
      <c r="X554" s="110"/>
      <c r="Y554" s="109" t="s">
        <v>9937</v>
      </c>
      <c r="Z554" s="110"/>
      <c r="AA554" s="110"/>
      <c r="AB554" s="109" t="s">
        <v>9682</v>
      </c>
      <c r="AC554" s="109" t="s">
        <v>9078</v>
      </c>
      <c r="AD554" s="109"/>
      <c r="AE554" s="110"/>
      <c r="AF554" s="109">
        <v>2.60844233E8</v>
      </c>
      <c r="AG554" s="109">
        <v>19704.0</v>
      </c>
      <c r="AH554" s="109" t="s">
        <v>9079</v>
      </c>
      <c r="AI554" s="109"/>
      <c r="AJ554" s="110"/>
      <c r="AK554" s="110"/>
      <c r="AL554" s="110"/>
      <c r="AM554" s="110"/>
      <c r="AN554" s="110"/>
      <c r="AO554" s="110"/>
      <c r="AP554" s="110"/>
      <c r="AQ554" s="110"/>
      <c r="AR554" s="110"/>
      <c r="AS554" s="110"/>
      <c r="AT554" s="110"/>
      <c r="AU554" s="110"/>
      <c r="AV554" s="110"/>
      <c r="AW554" s="110"/>
      <c r="AX554" s="110"/>
      <c r="AY554" s="110"/>
      <c r="AZ554" s="110"/>
      <c r="BA554" s="110"/>
      <c r="BB554" s="110"/>
      <c r="BC554" s="110"/>
      <c r="BD554" s="110"/>
      <c r="BE554" s="110"/>
      <c r="BF554" s="114"/>
      <c r="BG554" s="114"/>
      <c r="BH554" s="114"/>
      <c r="BI554" s="114"/>
      <c r="BJ554" s="114"/>
      <c r="BK554" s="114"/>
      <c r="BL554" s="114"/>
      <c r="BM554" s="114"/>
      <c r="BN554" s="114"/>
      <c r="BO554" s="114"/>
    </row>
    <row r="555" ht="15.75" hidden="1" customHeight="1">
      <c r="A555" s="106" t="s">
        <v>4858</v>
      </c>
      <c r="B555" s="162" t="s">
        <v>9938</v>
      </c>
      <c r="C555" s="108" t="str">
        <f>VLOOKUP(A555,'Main Sheet'!A:AV,48,False)</f>
        <v>Yes</v>
      </c>
      <c r="D555" s="109" t="str">
        <f>VLOOKUP(A555,'Main Sheet'!A:BB,7,0)</f>
        <v>Second</v>
      </c>
      <c r="E555" s="109" t="str">
        <f>VLOOKUP(A555,'Main Sheet'!A:BB,12,0)</f>
        <v>Masiphathisane HS</v>
      </c>
      <c r="F555" s="109" t="str">
        <f>VLOOKUP(A555,'Main Sheet'!A:BB,17,0)</f>
        <v>Siphosihle</v>
      </c>
      <c r="G555" s="110" t="str">
        <f>VLOOKUP(A555,'Main Sheet'!A:BB,14,0)</f>
        <v>NMB</v>
      </c>
      <c r="H555" s="111" t="s">
        <v>117</v>
      </c>
      <c r="I555" s="111"/>
      <c r="J555" s="112"/>
      <c r="K555" s="111">
        <v>2.34113634E8</v>
      </c>
      <c r="L555" s="111">
        <v>36159.0</v>
      </c>
      <c r="M555" s="109" t="s">
        <v>139</v>
      </c>
      <c r="N555" s="110"/>
      <c r="O555" s="111" t="s">
        <v>117</v>
      </c>
      <c r="P555" s="111"/>
      <c r="Q555" s="112"/>
      <c r="R555" s="111">
        <v>2.26278799E8</v>
      </c>
      <c r="S555" s="111">
        <v>45612.0</v>
      </c>
      <c r="T555" s="111" t="s">
        <v>9939</v>
      </c>
      <c r="U555" s="110"/>
      <c r="V555" s="109" t="s">
        <v>117</v>
      </c>
      <c r="W555" s="109"/>
      <c r="X555" s="110"/>
      <c r="Y555" s="109" t="s">
        <v>9940</v>
      </c>
      <c r="Z555" s="110"/>
      <c r="AA555" s="110"/>
      <c r="AB555" s="109" t="s">
        <v>9492</v>
      </c>
      <c r="AC555" s="109" t="s">
        <v>117</v>
      </c>
      <c r="AD555" s="109"/>
      <c r="AE555" s="110"/>
      <c r="AF555" s="109">
        <v>2.6171863E8</v>
      </c>
      <c r="AG555" s="109">
        <v>78945.0</v>
      </c>
      <c r="AH555" s="109" t="s">
        <v>998</v>
      </c>
      <c r="AI555" s="110"/>
      <c r="AJ555" s="110"/>
      <c r="AK555" s="110"/>
      <c r="AL555" s="110"/>
      <c r="AM555" s="110"/>
      <c r="AN555" s="110"/>
      <c r="AO555" s="110"/>
      <c r="AP555" s="110"/>
      <c r="AQ555" s="110"/>
      <c r="AR555" s="110"/>
      <c r="AS555" s="110"/>
      <c r="AT555" s="110"/>
      <c r="AU555" s="110"/>
      <c r="AV555" s="110"/>
      <c r="AW555" s="110"/>
      <c r="AX555" s="110"/>
      <c r="AY555" s="110"/>
      <c r="AZ555" s="110"/>
      <c r="BA555" s="110"/>
      <c r="BB555" s="110"/>
      <c r="BC555" s="110"/>
      <c r="BD555" s="110"/>
      <c r="BE555" s="110"/>
      <c r="BF555" s="114"/>
      <c r="BG555" s="114"/>
      <c r="BH555" s="114"/>
      <c r="BI555" s="114"/>
      <c r="BJ555" s="114"/>
      <c r="BK555" s="114"/>
      <c r="BL555" s="114"/>
      <c r="BM555" s="114"/>
      <c r="BN555" s="114"/>
      <c r="BO555" s="114"/>
    </row>
    <row r="556" ht="15.75" hidden="1" customHeight="1">
      <c r="A556" s="106" t="s">
        <v>4866</v>
      </c>
      <c r="B556" s="162" t="s">
        <v>9941</v>
      </c>
      <c r="C556" s="108" t="str">
        <f>VLOOKUP(A556,'Main Sheet'!A:AV,48,False)</f>
        <v>Yes</v>
      </c>
      <c r="D556" s="109" t="str">
        <f>VLOOKUP(A556,'Main Sheet'!A:BB,7,0)</f>
        <v>Second</v>
      </c>
      <c r="E556" s="109" t="str">
        <f>VLOOKUP(A556,'Main Sheet'!A:BB,12,0)</f>
        <v>Masiphathisane HS</v>
      </c>
      <c r="F556" s="109" t="str">
        <f>VLOOKUP(A556,'Main Sheet'!A:BB,17,0)</f>
        <v>Siphosihle</v>
      </c>
      <c r="G556" s="110" t="str">
        <f>VLOOKUP(A556,'Main Sheet'!A:BB,14,0)</f>
        <v>NMB</v>
      </c>
      <c r="H556" s="111" t="s">
        <v>117</v>
      </c>
      <c r="I556" s="111"/>
      <c r="J556" s="111"/>
      <c r="K556" s="111">
        <v>2.34437421E8</v>
      </c>
      <c r="L556" s="164">
        <v>12864.0</v>
      </c>
      <c r="M556" s="109" t="s">
        <v>9942</v>
      </c>
      <c r="N556" s="110"/>
      <c r="O556" s="111" t="s">
        <v>117</v>
      </c>
      <c r="P556" s="111"/>
      <c r="Q556" s="112"/>
      <c r="R556" s="111">
        <v>2.26279621E8</v>
      </c>
      <c r="S556" s="111">
        <v>45612.0</v>
      </c>
      <c r="T556" s="111" t="s">
        <v>1094</v>
      </c>
      <c r="U556" s="110"/>
      <c r="V556" s="109" t="s">
        <v>117</v>
      </c>
      <c r="W556" s="109"/>
      <c r="X556" s="110"/>
      <c r="Y556" s="109" t="s">
        <v>9943</v>
      </c>
      <c r="Z556" s="110"/>
      <c r="AA556" s="110"/>
      <c r="AB556" s="109" t="s">
        <v>1094</v>
      </c>
      <c r="AC556" s="109" t="s">
        <v>117</v>
      </c>
      <c r="AD556" s="109"/>
      <c r="AE556" s="110"/>
      <c r="AF556" s="109">
        <v>2.61724797E8</v>
      </c>
      <c r="AG556" s="109">
        <v>78945.0</v>
      </c>
      <c r="AH556" s="109" t="s">
        <v>9697</v>
      </c>
      <c r="AI556" s="110"/>
      <c r="AJ556" s="110"/>
      <c r="AK556" s="110"/>
      <c r="AL556" s="110"/>
      <c r="AM556" s="110"/>
      <c r="AN556" s="110"/>
      <c r="AO556" s="110"/>
      <c r="AP556" s="110"/>
      <c r="AQ556" s="110"/>
      <c r="AR556" s="110"/>
      <c r="AS556" s="110"/>
      <c r="AT556" s="110"/>
      <c r="AU556" s="110"/>
      <c r="AV556" s="110"/>
      <c r="AW556" s="110"/>
      <c r="AX556" s="110"/>
      <c r="AY556" s="110"/>
      <c r="AZ556" s="110"/>
      <c r="BA556" s="110"/>
      <c r="BB556" s="110"/>
      <c r="BC556" s="110"/>
      <c r="BD556" s="110"/>
      <c r="BE556" s="110"/>
      <c r="BF556" s="114"/>
      <c r="BG556" s="114"/>
      <c r="BH556" s="114"/>
      <c r="BI556" s="114"/>
      <c r="BJ556" s="114"/>
      <c r="BK556" s="114"/>
      <c r="BL556" s="114"/>
      <c r="BM556" s="114"/>
      <c r="BN556" s="114"/>
      <c r="BO556" s="114"/>
    </row>
    <row r="557" ht="15.75" hidden="1" customHeight="1">
      <c r="A557" s="106" t="s">
        <v>4876</v>
      </c>
      <c r="B557" s="162" t="s">
        <v>9944</v>
      </c>
      <c r="C557" s="108" t="str">
        <f>VLOOKUP(A557,'Main Sheet'!A:AV,48,False)</f>
        <v>Yes</v>
      </c>
      <c r="D557" s="109" t="str">
        <f>VLOOKUP(A557,'Main Sheet'!A:BB,7,0)</f>
        <v>Second</v>
      </c>
      <c r="E557" s="109" t="str">
        <f>VLOOKUP(A557,'Main Sheet'!A:BB,12,0)</f>
        <v>Masiphathisane HS</v>
      </c>
      <c r="F557" s="109" t="str">
        <f>VLOOKUP(A557,'Main Sheet'!A:BB,17,0)</f>
        <v>Siphosihle</v>
      </c>
      <c r="G557" s="110" t="str">
        <f>VLOOKUP(A557,'Main Sheet'!A:BB,14,0)</f>
        <v>NMB</v>
      </c>
      <c r="H557" s="111" t="s">
        <v>117</v>
      </c>
      <c r="I557" s="111"/>
      <c r="J557" s="112"/>
      <c r="K557" s="111">
        <v>2.34122471E8</v>
      </c>
      <c r="L557" s="111">
        <v>10146.0</v>
      </c>
      <c r="M557" s="109" t="s">
        <v>9687</v>
      </c>
      <c r="N557" s="110"/>
      <c r="O557" s="111" t="s">
        <v>117</v>
      </c>
      <c r="P557" s="111"/>
      <c r="Q557" s="112"/>
      <c r="R557" s="111">
        <v>2.26279647E8</v>
      </c>
      <c r="S557" s="111">
        <v>45612.0</v>
      </c>
      <c r="T557" s="111" t="s">
        <v>9945</v>
      </c>
      <c r="U557" s="110"/>
      <c r="V557" s="109" t="s">
        <v>117</v>
      </c>
      <c r="W557" s="109"/>
      <c r="X557" s="110"/>
      <c r="Y557" s="109" t="s">
        <v>9946</v>
      </c>
      <c r="Z557" s="110"/>
      <c r="AA557" s="110"/>
      <c r="AB557" s="109" t="s">
        <v>982</v>
      </c>
      <c r="AC557" s="109" t="s">
        <v>117</v>
      </c>
      <c r="AD557" s="109"/>
      <c r="AE557" s="110"/>
      <c r="AF557" s="109">
        <v>2.61717103E8</v>
      </c>
      <c r="AG557" s="109">
        <v>78945.0</v>
      </c>
      <c r="AH557" s="109" t="s">
        <v>998</v>
      </c>
      <c r="AI557" s="110"/>
      <c r="AJ557" s="110"/>
      <c r="AK557" s="110"/>
      <c r="AL557" s="110"/>
      <c r="AM557" s="110"/>
      <c r="AN557" s="110"/>
      <c r="AO557" s="110"/>
      <c r="AP557" s="110"/>
      <c r="AQ557" s="110"/>
      <c r="AR557" s="110"/>
      <c r="AS557" s="110"/>
      <c r="AT557" s="110"/>
      <c r="AU557" s="110"/>
      <c r="AV557" s="110"/>
      <c r="AW557" s="110"/>
      <c r="AX557" s="110"/>
      <c r="AY557" s="110"/>
      <c r="AZ557" s="110"/>
      <c r="BA557" s="110"/>
      <c r="BB557" s="110"/>
      <c r="BC557" s="110"/>
      <c r="BD557" s="110"/>
      <c r="BE557" s="110"/>
      <c r="BF557" s="114"/>
      <c r="BG557" s="114"/>
      <c r="BH557" s="114"/>
      <c r="BI557" s="114"/>
      <c r="BJ557" s="114"/>
      <c r="BK557" s="114"/>
      <c r="BL557" s="114"/>
      <c r="BM557" s="114"/>
      <c r="BN557" s="114"/>
      <c r="BO557" s="114"/>
    </row>
    <row r="558" ht="15.75" hidden="1" customHeight="1">
      <c r="A558" s="106" t="s">
        <v>4883</v>
      </c>
      <c r="B558" s="162" t="s">
        <v>9947</v>
      </c>
      <c r="C558" s="108" t="str">
        <f>VLOOKUP(A558,'Main Sheet'!A:AV,48,False)</f>
        <v>Yes</v>
      </c>
      <c r="D558" s="109" t="str">
        <f>VLOOKUP(A558,'Main Sheet'!A:BB,7,0)</f>
        <v>Second</v>
      </c>
      <c r="E558" s="109" t="str">
        <f>VLOOKUP(A558,'Main Sheet'!A:BB,12,0)</f>
        <v>Masiphathisane HS</v>
      </c>
      <c r="F558" s="109" t="str">
        <f>VLOOKUP(A558,'Main Sheet'!A:BB,17,0)</f>
        <v>Siphosihle</v>
      </c>
      <c r="G558" s="110" t="str">
        <f>VLOOKUP(A558,'Main Sheet'!A:BB,14,0)</f>
        <v>NMB</v>
      </c>
      <c r="H558" s="111" t="s">
        <v>9078</v>
      </c>
      <c r="I558" s="111"/>
      <c r="J558" s="112"/>
      <c r="K558" s="111">
        <v>2.33901434E8</v>
      </c>
      <c r="L558" s="111">
        <v>54752.0</v>
      </c>
      <c r="M558" s="109" t="s">
        <v>9079</v>
      </c>
      <c r="N558" s="110"/>
      <c r="O558" s="111" t="s">
        <v>117</v>
      </c>
      <c r="P558" s="111"/>
      <c r="Q558" s="112"/>
      <c r="R558" s="111">
        <v>2.26278506E8</v>
      </c>
      <c r="S558" s="111">
        <v>45612.0</v>
      </c>
      <c r="T558" s="111" t="s">
        <v>139</v>
      </c>
      <c r="U558" s="110"/>
      <c r="V558" s="109" t="s">
        <v>117</v>
      </c>
      <c r="W558" s="109"/>
      <c r="X558" s="110"/>
      <c r="Y558" s="109" t="s">
        <v>9948</v>
      </c>
      <c r="Z558" s="110"/>
      <c r="AA558" s="110"/>
      <c r="AB558" s="109" t="s">
        <v>1094</v>
      </c>
      <c r="AC558" s="109" t="s">
        <v>117</v>
      </c>
      <c r="AD558" s="109"/>
      <c r="AE558" s="110"/>
      <c r="AF558" s="109">
        <v>2.617206E8</v>
      </c>
      <c r="AG558" s="109">
        <v>78945.0</v>
      </c>
      <c r="AH558" s="109" t="s">
        <v>3077</v>
      </c>
      <c r="AI558" s="110"/>
      <c r="AJ558" s="110"/>
      <c r="AK558" s="110"/>
      <c r="AL558" s="110"/>
      <c r="AM558" s="110"/>
      <c r="AN558" s="110"/>
      <c r="AO558" s="110"/>
      <c r="AP558" s="110"/>
      <c r="AQ558" s="110"/>
      <c r="AR558" s="110"/>
      <c r="AS558" s="110"/>
      <c r="AT558" s="110"/>
      <c r="AU558" s="110"/>
      <c r="AV558" s="110"/>
      <c r="AW558" s="110"/>
      <c r="AX558" s="110"/>
      <c r="AY558" s="110"/>
      <c r="AZ558" s="110"/>
      <c r="BA558" s="110"/>
      <c r="BB558" s="110"/>
      <c r="BC558" s="110"/>
      <c r="BD558" s="110"/>
      <c r="BE558" s="110"/>
      <c r="BF558" s="114"/>
      <c r="BG558" s="114"/>
      <c r="BH558" s="114"/>
      <c r="BI558" s="114"/>
      <c r="BJ558" s="114"/>
      <c r="BK558" s="114"/>
      <c r="BL558" s="114"/>
      <c r="BM558" s="114"/>
      <c r="BN558" s="114"/>
      <c r="BO558" s="114"/>
    </row>
    <row r="559" ht="15.75" hidden="1" customHeight="1">
      <c r="A559" s="106" t="s">
        <v>4891</v>
      </c>
      <c r="B559" s="162" t="s">
        <v>9949</v>
      </c>
      <c r="C559" s="108" t="str">
        <f>VLOOKUP(A559,'Main Sheet'!A:AV,48,False)</f>
        <v>Yes</v>
      </c>
      <c r="D559" s="109" t="str">
        <f>VLOOKUP(A559,'Main Sheet'!A:BB,7,0)</f>
        <v>Second</v>
      </c>
      <c r="E559" s="109" t="str">
        <f>VLOOKUP(A559,'Main Sheet'!A:BB,12,0)</f>
        <v>Masiphathisane HS</v>
      </c>
      <c r="F559" s="109" t="str">
        <f>VLOOKUP(A559,'Main Sheet'!A:BB,17,0)</f>
        <v>Siphosihle</v>
      </c>
      <c r="G559" s="110" t="str">
        <f>VLOOKUP(A559,'Main Sheet'!A:BB,14,0)</f>
        <v>NMB</v>
      </c>
      <c r="H559" s="111" t="s">
        <v>121</v>
      </c>
      <c r="I559" s="111"/>
      <c r="J559" s="111" t="s">
        <v>9568</v>
      </c>
      <c r="K559" s="111" t="s">
        <v>9950</v>
      </c>
      <c r="L559" s="111" t="s">
        <v>122</v>
      </c>
      <c r="M559" s="109" t="s">
        <v>9741</v>
      </c>
      <c r="N559" s="110"/>
      <c r="O559" s="111" t="s">
        <v>9078</v>
      </c>
      <c r="P559" s="111"/>
      <c r="Q559" s="112"/>
      <c r="R559" s="111" t="s">
        <v>9078</v>
      </c>
      <c r="S559" s="111" t="s">
        <v>9078</v>
      </c>
      <c r="T559" s="111" t="s">
        <v>9079</v>
      </c>
      <c r="U559" s="110"/>
      <c r="V559" s="109" t="s">
        <v>117</v>
      </c>
      <c r="W559" s="109"/>
      <c r="X559" s="110"/>
      <c r="Y559" s="109" t="s">
        <v>9951</v>
      </c>
      <c r="Z559" s="110"/>
      <c r="AA559" s="110"/>
      <c r="AB559" s="109" t="s">
        <v>1465</v>
      </c>
      <c r="AC559" s="109" t="s">
        <v>117</v>
      </c>
      <c r="AD559" s="109"/>
      <c r="AE559" s="110"/>
      <c r="AF559" s="109">
        <v>2.61721011E8</v>
      </c>
      <c r="AG559" s="109">
        <v>78945.0</v>
      </c>
      <c r="AH559" s="109" t="s">
        <v>3077</v>
      </c>
      <c r="AI559" s="110"/>
      <c r="AJ559" s="110"/>
      <c r="AK559" s="110"/>
      <c r="AL559" s="110"/>
      <c r="AM559" s="110"/>
      <c r="AN559" s="110"/>
      <c r="AO559" s="110"/>
      <c r="AP559" s="110"/>
      <c r="AQ559" s="110"/>
      <c r="AR559" s="110"/>
      <c r="AS559" s="110"/>
      <c r="AT559" s="110"/>
      <c r="AU559" s="110"/>
      <c r="AV559" s="110"/>
      <c r="AW559" s="110"/>
      <c r="AX559" s="110"/>
      <c r="AY559" s="110"/>
      <c r="AZ559" s="110"/>
      <c r="BA559" s="110"/>
      <c r="BB559" s="110"/>
      <c r="BC559" s="110"/>
      <c r="BD559" s="110"/>
      <c r="BE559" s="110"/>
      <c r="BF559" s="114"/>
      <c r="BG559" s="114"/>
      <c r="BH559" s="114"/>
      <c r="BI559" s="114"/>
      <c r="BJ559" s="114"/>
      <c r="BK559" s="114"/>
      <c r="BL559" s="114"/>
      <c r="BM559" s="114"/>
      <c r="BN559" s="114"/>
      <c r="BO559" s="114"/>
    </row>
    <row r="560" ht="15.75" hidden="1" customHeight="1">
      <c r="A560" s="106" t="s">
        <v>4899</v>
      </c>
      <c r="B560" s="162" t="s">
        <v>9952</v>
      </c>
      <c r="C560" s="108" t="str">
        <f>VLOOKUP(A560,'Main Sheet'!A:AV,48,False)</f>
        <v>Yes</v>
      </c>
      <c r="D560" s="109" t="str">
        <f>VLOOKUP(A560,'Main Sheet'!A:BB,7,0)</f>
        <v>Second</v>
      </c>
      <c r="E560" s="109" t="str">
        <f>VLOOKUP(A560,'Main Sheet'!A:BB,12,0)</f>
        <v>Coselelani HS</v>
      </c>
      <c r="F560" s="109" t="str">
        <f>VLOOKUP(A560,'Main Sheet'!A:BB,17,0)</f>
        <v>Siphosihle</v>
      </c>
      <c r="G560" s="110" t="str">
        <f>VLOOKUP(A560,'Main Sheet'!A:BB,14,0)</f>
        <v>NMB</v>
      </c>
      <c r="H560" s="111" t="s">
        <v>117</v>
      </c>
      <c r="I560" s="111"/>
      <c r="J560" s="112"/>
      <c r="K560" s="111">
        <v>2.34123044E8</v>
      </c>
      <c r="L560" s="111">
        <v>46152.0</v>
      </c>
      <c r="M560" s="109" t="s">
        <v>237</v>
      </c>
      <c r="N560" s="110"/>
      <c r="O560" s="111" t="s">
        <v>9078</v>
      </c>
      <c r="P560" s="111"/>
      <c r="Q560" s="112"/>
      <c r="R560" s="111">
        <v>2.26186187E8</v>
      </c>
      <c r="S560" s="111" t="s">
        <v>9078</v>
      </c>
      <c r="T560" s="111" t="s">
        <v>9079</v>
      </c>
      <c r="U560" s="110"/>
      <c r="V560" s="109" t="s">
        <v>9078</v>
      </c>
      <c r="W560" s="109"/>
      <c r="X560" s="110"/>
      <c r="Y560" s="109" t="s">
        <v>9953</v>
      </c>
      <c r="Z560" s="110"/>
      <c r="AA560" s="110"/>
      <c r="AB560" s="109" t="s">
        <v>9079</v>
      </c>
      <c r="AC560" s="109" t="s">
        <v>9078</v>
      </c>
      <c r="AD560" s="109"/>
      <c r="AE560" s="110"/>
      <c r="AF560" s="109" t="s">
        <v>9078</v>
      </c>
      <c r="AG560" s="109" t="s">
        <v>9078</v>
      </c>
      <c r="AH560" s="109" t="s">
        <v>9079</v>
      </c>
      <c r="AI560" s="110"/>
      <c r="AJ560" s="110"/>
      <c r="AK560" s="110"/>
      <c r="AL560" s="110"/>
      <c r="AM560" s="110"/>
      <c r="AN560" s="110"/>
      <c r="AO560" s="110"/>
      <c r="AP560" s="110"/>
      <c r="AQ560" s="110"/>
      <c r="AR560" s="110"/>
      <c r="AS560" s="110"/>
      <c r="AT560" s="110"/>
      <c r="AU560" s="110"/>
      <c r="AV560" s="110"/>
      <c r="AW560" s="110"/>
      <c r="AX560" s="110"/>
      <c r="AY560" s="110"/>
      <c r="AZ560" s="110"/>
      <c r="BA560" s="110"/>
      <c r="BB560" s="110"/>
      <c r="BC560" s="110"/>
      <c r="BD560" s="110"/>
      <c r="BE560" s="110"/>
      <c r="BF560" s="114"/>
      <c r="BG560" s="114"/>
      <c r="BH560" s="114"/>
      <c r="BI560" s="114"/>
      <c r="BJ560" s="114"/>
      <c r="BK560" s="114"/>
      <c r="BL560" s="114"/>
      <c r="BM560" s="114"/>
      <c r="BN560" s="114"/>
      <c r="BO560" s="114"/>
    </row>
    <row r="561" ht="15.75" hidden="1" customHeight="1">
      <c r="A561" s="106" t="s">
        <v>4908</v>
      </c>
      <c r="B561" s="162" t="s">
        <v>9954</v>
      </c>
      <c r="C561" s="108" t="str">
        <f>VLOOKUP(A561,'Main Sheet'!A:AV,48,False)</f>
        <v>Yes</v>
      </c>
      <c r="D561" s="109" t="str">
        <f>VLOOKUP(A561,'Main Sheet'!A:BB,7,0)</f>
        <v>Second</v>
      </c>
      <c r="E561" s="109" t="str">
        <f>VLOOKUP(A561,'Main Sheet'!A:BB,12,0)</f>
        <v>Coselelani HS</v>
      </c>
      <c r="F561" s="109" t="str">
        <f>VLOOKUP(A561,'Main Sheet'!A:BB,17,0)</f>
        <v>Siphosihle</v>
      </c>
      <c r="G561" s="110" t="str">
        <f>VLOOKUP(A561,'Main Sheet'!A:BB,14,0)</f>
        <v>NMB</v>
      </c>
      <c r="H561" s="111" t="s">
        <v>9078</v>
      </c>
      <c r="I561" s="111"/>
      <c r="J561" s="112"/>
      <c r="K561" s="111">
        <v>2.33806326E8</v>
      </c>
      <c r="L561" s="111">
        <v>34823.0</v>
      </c>
      <c r="M561" s="109" t="s">
        <v>9079</v>
      </c>
      <c r="N561" s="110"/>
      <c r="O561" s="111" t="s">
        <v>9078</v>
      </c>
      <c r="P561" s="111"/>
      <c r="Q561" s="112"/>
      <c r="R561" s="111" t="s">
        <v>9078</v>
      </c>
      <c r="S561" s="111" t="s">
        <v>9078</v>
      </c>
      <c r="T561" s="111" t="s">
        <v>9079</v>
      </c>
      <c r="U561" s="110"/>
      <c r="V561" s="109" t="s">
        <v>9078</v>
      </c>
      <c r="W561" s="109"/>
      <c r="X561" s="110"/>
      <c r="Y561" s="109" t="s">
        <v>9955</v>
      </c>
      <c r="Z561" s="110"/>
      <c r="AA561" s="110"/>
      <c r="AB561" s="109" t="s">
        <v>9079</v>
      </c>
      <c r="AC561" s="109" t="s">
        <v>9078</v>
      </c>
      <c r="AD561" s="109"/>
      <c r="AE561" s="110"/>
      <c r="AF561" s="109" t="s">
        <v>9078</v>
      </c>
      <c r="AG561" s="109" t="s">
        <v>9078</v>
      </c>
      <c r="AH561" s="109" t="s">
        <v>9079</v>
      </c>
      <c r="AI561" s="110"/>
      <c r="AJ561" s="110"/>
      <c r="AK561" s="110"/>
      <c r="AL561" s="110"/>
      <c r="AM561" s="110"/>
      <c r="AN561" s="110"/>
      <c r="AO561" s="110"/>
      <c r="AP561" s="110"/>
      <c r="AQ561" s="110"/>
      <c r="AR561" s="110"/>
      <c r="AS561" s="110"/>
      <c r="AT561" s="110"/>
      <c r="AU561" s="110"/>
      <c r="AV561" s="110"/>
      <c r="AW561" s="110"/>
      <c r="AX561" s="110"/>
      <c r="AY561" s="110"/>
      <c r="AZ561" s="110"/>
      <c r="BA561" s="110"/>
      <c r="BB561" s="110"/>
      <c r="BC561" s="110"/>
      <c r="BD561" s="110"/>
      <c r="BE561" s="110"/>
      <c r="BF561" s="114"/>
      <c r="BG561" s="114"/>
      <c r="BH561" s="114"/>
      <c r="BI561" s="114"/>
      <c r="BJ561" s="114"/>
      <c r="BK561" s="114"/>
      <c r="BL561" s="114"/>
      <c r="BM561" s="114"/>
      <c r="BN561" s="114"/>
      <c r="BO561" s="114"/>
    </row>
    <row r="562" ht="15.75" hidden="1" customHeight="1">
      <c r="A562" s="106" t="s">
        <v>4918</v>
      </c>
      <c r="B562" s="162" t="s">
        <v>9956</v>
      </c>
      <c r="C562" s="108" t="str">
        <f>VLOOKUP(A562,'Main Sheet'!A:AV,48,False)</f>
        <v>Yes</v>
      </c>
      <c r="D562" s="109" t="str">
        <f>VLOOKUP(A562,'Main Sheet'!A:BB,7,0)</f>
        <v>Second</v>
      </c>
      <c r="E562" s="109" t="str">
        <f>VLOOKUP(A562,'Main Sheet'!A:BB,12,0)</f>
        <v>Coselelani HS</v>
      </c>
      <c r="F562" s="109" t="str">
        <f>VLOOKUP(A562,'Main Sheet'!A:BB,17,0)</f>
        <v>Siphosihle</v>
      </c>
      <c r="G562" s="110" t="str">
        <f>VLOOKUP(A562,'Main Sheet'!A:BB,14,0)</f>
        <v>NMB</v>
      </c>
      <c r="H562" s="111" t="s">
        <v>9078</v>
      </c>
      <c r="I562" s="111"/>
      <c r="J562" s="111"/>
      <c r="K562" s="111">
        <v>2.34153318E8</v>
      </c>
      <c r="L562" s="111">
        <v>68984.0</v>
      </c>
      <c r="M562" s="109" t="s">
        <v>9079</v>
      </c>
      <c r="N562" s="110"/>
      <c r="O562" s="111" t="s">
        <v>117</v>
      </c>
      <c r="P562" s="111"/>
      <c r="Q562" s="112"/>
      <c r="R562" s="111">
        <v>2.26263218E8</v>
      </c>
      <c r="S562" s="111">
        <v>45612.0</v>
      </c>
      <c r="T562" s="111" t="s">
        <v>998</v>
      </c>
      <c r="U562" s="110"/>
      <c r="V562" s="109" t="s">
        <v>117</v>
      </c>
      <c r="W562" s="109"/>
      <c r="X562" s="110"/>
      <c r="Y562" s="109" t="s">
        <v>9957</v>
      </c>
      <c r="Z562" s="110"/>
      <c r="AA562" s="110"/>
      <c r="AB562" s="109" t="s">
        <v>237</v>
      </c>
      <c r="AC562" s="109" t="s">
        <v>117</v>
      </c>
      <c r="AD562" s="109"/>
      <c r="AE562" s="110"/>
      <c r="AF562" s="109">
        <v>2.61640631E8</v>
      </c>
      <c r="AG562" s="109">
        <v>78945.0</v>
      </c>
      <c r="AH562" s="109" t="s">
        <v>9697</v>
      </c>
      <c r="AI562" s="110"/>
      <c r="AJ562" s="110"/>
      <c r="AK562" s="110"/>
      <c r="AL562" s="110"/>
      <c r="AM562" s="110"/>
      <c r="AN562" s="110"/>
      <c r="AO562" s="110"/>
      <c r="AP562" s="110"/>
      <c r="AQ562" s="110"/>
      <c r="AR562" s="110"/>
      <c r="AS562" s="110"/>
      <c r="AT562" s="110"/>
      <c r="AU562" s="110"/>
      <c r="AV562" s="110"/>
      <c r="AW562" s="110"/>
      <c r="AX562" s="110"/>
      <c r="AY562" s="110"/>
      <c r="AZ562" s="110"/>
      <c r="BA562" s="110"/>
      <c r="BB562" s="110"/>
      <c r="BC562" s="110"/>
      <c r="BD562" s="110"/>
      <c r="BE562" s="110"/>
      <c r="BF562" s="114"/>
      <c r="BG562" s="114"/>
      <c r="BH562" s="114"/>
      <c r="BI562" s="114"/>
      <c r="BJ562" s="114"/>
      <c r="BK562" s="114"/>
      <c r="BL562" s="114"/>
      <c r="BM562" s="114"/>
      <c r="BN562" s="114"/>
      <c r="BO562" s="114"/>
    </row>
    <row r="563" ht="15.75" hidden="1" customHeight="1">
      <c r="A563" s="106" t="s">
        <v>4927</v>
      </c>
      <c r="B563" s="162" t="s">
        <v>9958</v>
      </c>
      <c r="C563" s="108" t="str">
        <f>VLOOKUP(A563,'Main Sheet'!A:AV,48,False)</f>
        <v>Yes</v>
      </c>
      <c r="D563" s="109" t="str">
        <f>VLOOKUP(A563,'Main Sheet'!A:BB,7,0)</f>
        <v>Second</v>
      </c>
      <c r="E563" s="109" t="str">
        <f>VLOOKUP(A563,'Main Sheet'!A:BB,12,0)</f>
        <v>Coselelani HS</v>
      </c>
      <c r="F563" s="109" t="str">
        <f>VLOOKUP(A563,'Main Sheet'!A:BB,17,0)</f>
        <v>Siphosihle</v>
      </c>
      <c r="G563" s="110" t="str">
        <f>VLOOKUP(A563,'Main Sheet'!A:BB,14,0)</f>
        <v>NMB</v>
      </c>
      <c r="H563" s="111" t="s">
        <v>121</v>
      </c>
      <c r="I563" s="111"/>
      <c r="J563" s="111" t="s">
        <v>9568</v>
      </c>
      <c r="K563" s="111" t="s">
        <v>9959</v>
      </c>
      <c r="L563" s="111" t="s">
        <v>122</v>
      </c>
      <c r="M563" s="109" t="s">
        <v>9741</v>
      </c>
      <c r="N563" s="110"/>
      <c r="O563" s="111" t="s">
        <v>9078</v>
      </c>
      <c r="P563" s="111"/>
      <c r="Q563" s="112"/>
      <c r="R563" s="111">
        <v>2.26102423E8</v>
      </c>
      <c r="S563" s="111" t="s">
        <v>9078</v>
      </c>
      <c r="T563" s="111" t="s">
        <v>9079</v>
      </c>
      <c r="U563" s="110"/>
      <c r="V563" s="109" t="s">
        <v>9078</v>
      </c>
      <c r="W563" s="109"/>
      <c r="X563" s="110"/>
      <c r="Y563" s="109" t="s">
        <v>9960</v>
      </c>
      <c r="Z563" s="110"/>
      <c r="AA563" s="110"/>
      <c r="AB563" s="109" t="s">
        <v>9079</v>
      </c>
      <c r="AC563" s="109" t="s">
        <v>9078</v>
      </c>
      <c r="AD563" s="109"/>
      <c r="AE563" s="110"/>
      <c r="AF563" s="109">
        <v>2.60256145E8</v>
      </c>
      <c r="AG563" s="109">
        <v>68497.0</v>
      </c>
      <c r="AH563" s="109" t="s">
        <v>9079</v>
      </c>
      <c r="AI563" s="110"/>
      <c r="AJ563" s="110"/>
      <c r="AK563" s="110"/>
      <c r="AL563" s="110"/>
      <c r="AM563" s="110"/>
      <c r="AN563" s="110"/>
      <c r="AO563" s="110"/>
      <c r="AP563" s="110"/>
      <c r="AQ563" s="110"/>
      <c r="AR563" s="110"/>
      <c r="AS563" s="110"/>
      <c r="AT563" s="110"/>
      <c r="AU563" s="110"/>
      <c r="AV563" s="110"/>
      <c r="AW563" s="110"/>
      <c r="AX563" s="110"/>
      <c r="AY563" s="110"/>
      <c r="AZ563" s="110"/>
      <c r="BA563" s="110"/>
      <c r="BB563" s="110"/>
      <c r="BC563" s="110"/>
      <c r="BD563" s="110"/>
      <c r="BE563" s="110"/>
      <c r="BF563" s="114"/>
      <c r="BG563" s="114"/>
      <c r="BH563" s="114"/>
      <c r="BI563" s="114"/>
      <c r="BJ563" s="114"/>
      <c r="BK563" s="114"/>
      <c r="BL563" s="114"/>
      <c r="BM563" s="114"/>
      <c r="BN563" s="114"/>
      <c r="BO563" s="114"/>
    </row>
    <row r="564" ht="15.75" hidden="1" customHeight="1">
      <c r="A564" s="106" t="s">
        <v>4935</v>
      </c>
      <c r="B564" s="162" t="s">
        <v>9961</v>
      </c>
      <c r="C564" s="108" t="str">
        <f>VLOOKUP(A564,'Main Sheet'!A:AV,48,False)</f>
        <v>Yes</v>
      </c>
      <c r="D564" s="109" t="str">
        <f>VLOOKUP(A564,'Main Sheet'!A:BB,7,0)</f>
        <v>Second</v>
      </c>
      <c r="E564" s="109" t="str">
        <f>VLOOKUP(A564,'Main Sheet'!A:BB,12,0)</f>
        <v>Coselelani HS</v>
      </c>
      <c r="F564" s="109" t="str">
        <f>VLOOKUP(A564,'Main Sheet'!A:BB,17,0)</f>
        <v>Siphosihle</v>
      </c>
      <c r="G564" s="110" t="str">
        <f>VLOOKUP(A564,'Main Sheet'!A:BB,14,0)</f>
        <v>NMB</v>
      </c>
      <c r="H564" s="111" t="s">
        <v>117</v>
      </c>
      <c r="I564" s="111"/>
      <c r="J564" s="111"/>
      <c r="K564" s="111">
        <v>2.34372265E8</v>
      </c>
      <c r="L564" s="111">
        <v>84908.0</v>
      </c>
      <c r="M564" s="109" t="s">
        <v>237</v>
      </c>
      <c r="N564" s="110"/>
      <c r="O564" s="111" t="s">
        <v>117</v>
      </c>
      <c r="P564" s="111"/>
      <c r="Q564" s="112"/>
      <c r="R564" s="111">
        <v>2.26263353E8</v>
      </c>
      <c r="S564" s="111">
        <v>45612.0</v>
      </c>
      <c r="T564" s="111" t="s">
        <v>139</v>
      </c>
      <c r="U564" s="110"/>
      <c r="V564" s="109" t="s">
        <v>117</v>
      </c>
      <c r="W564" s="109"/>
      <c r="X564" s="110"/>
      <c r="Y564" s="109" t="s">
        <v>9962</v>
      </c>
      <c r="Z564" s="110"/>
      <c r="AA564" s="110"/>
      <c r="AB564" s="109" t="s">
        <v>1094</v>
      </c>
      <c r="AC564" s="109" t="s">
        <v>117</v>
      </c>
      <c r="AD564" s="109"/>
      <c r="AE564" s="110"/>
      <c r="AF564" s="109">
        <v>2.61640291E8</v>
      </c>
      <c r="AG564" s="109">
        <v>78945.0</v>
      </c>
      <c r="AH564" s="109" t="s">
        <v>405</v>
      </c>
      <c r="AI564" s="110"/>
      <c r="AJ564" s="110"/>
      <c r="AK564" s="110"/>
      <c r="AL564" s="110"/>
      <c r="AM564" s="110"/>
      <c r="AN564" s="110"/>
      <c r="AO564" s="110"/>
      <c r="AP564" s="110"/>
      <c r="AQ564" s="110"/>
      <c r="AR564" s="110"/>
      <c r="AS564" s="110"/>
      <c r="AT564" s="110"/>
      <c r="AU564" s="110"/>
      <c r="AV564" s="110"/>
      <c r="AW564" s="110"/>
      <c r="AX564" s="110"/>
      <c r="AY564" s="110"/>
      <c r="AZ564" s="110"/>
      <c r="BA564" s="110"/>
      <c r="BB564" s="110"/>
      <c r="BC564" s="110"/>
      <c r="BD564" s="110"/>
      <c r="BE564" s="110"/>
      <c r="BF564" s="114"/>
      <c r="BG564" s="114"/>
      <c r="BH564" s="114"/>
      <c r="BI564" s="114"/>
      <c r="BJ564" s="114"/>
      <c r="BK564" s="114"/>
      <c r="BL564" s="114"/>
      <c r="BM564" s="114"/>
      <c r="BN564" s="114"/>
      <c r="BO564" s="114"/>
    </row>
    <row r="565" ht="15.75" hidden="1" customHeight="1">
      <c r="A565" s="106" t="s">
        <v>4945</v>
      </c>
      <c r="B565" s="162" t="s">
        <v>9963</v>
      </c>
      <c r="C565" s="108" t="str">
        <f>VLOOKUP(A565,'Main Sheet'!A:AV,48,False)</f>
        <v>Yes</v>
      </c>
      <c r="D565" s="109" t="str">
        <f>VLOOKUP(A565,'Main Sheet'!A:BB,7,0)</f>
        <v>Second</v>
      </c>
      <c r="E565" s="109" t="str">
        <f>VLOOKUP(A565,'Main Sheet'!A:BB,12,0)</f>
        <v>Coselelani HS</v>
      </c>
      <c r="F565" s="109" t="str">
        <f>VLOOKUP(A565,'Main Sheet'!A:BB,17,0)</f>
        <v>Siphosihle</v>
      </c>
      <c r="G565" s="110" t="str">
        <f>VLOOKUP(A565,'Main Sheet'!A:BB,14,0)</f>
        <v>NMB</v>
      </c>
      <c r="H565" s="111" t="s">
        <v>117</v>
      </c>
      <c r="I565" s="111"/>
      <c r="J565" s="112"/>
      <c r="K565" s="111">
        <v>2.34125535E8</v>
      </c>
      <c r="L565" s="111">
        <v>80108.0</v>
      </c>
      <c r="M565" s="109" t="s">
        <v>251</v>
      </c>
      <c r="N565" s="110"/>
      <c r="O565" s="111" t="s">
        <v>9078</v>
      </c>
      <c r="P565" s="111"/>
      <c r="Q565" s="112"/>
      <c r="R565" s="111">
        <v>2.26098051E8</v>
      </c>
      <c r="S565" s="111" t="s">
        <v>9078</v>
      </c>
      <c r="T565" s="111" t="s">
        <v>9079</v>
      </c>
      <c r="U565" s="110"/>
      <c r="V565" s="109" t="s">
        <v>9078</v>
      </c>
      <c r="W565" s="109"/>
      <c r="X565" s="110"/>
      <c r="Y565" s="109" t="s">
        <v>9964</v>
      </c>
      <c r="Z565" s="110"/>
      <c r="AA565" s="110"/>
      <c r="AB565" s="109" t="s">
        <v>9079</v>
      </c>
      <c r="AC565" s="109" t="s">
        <v>117</v>
      </c>
      <c r="AD565" s="109"/>
      <c r="AE565" s="110"/>
      <c r="AF565" s="109">
        <v>2.61640771E8</v>
      </c>
      <c r="AG565" s="109">
        <v>78945.0</v>
      </c>
      <c r="AH565" s="109" t="s">
        <v>9084</v>
      </c>
      <c r="AI565" s="110"/>
      <c r="AJ565" s="110"/>
      <c r="AK565" s="110"/>
      <c r="AL565" s="110"/>
      <c r="AM565" s="110"/>
      <c r="AN565" s="110"/>
      <c r="AO565" s="110"/>
      <c r="AP565" s="110"/>
      <c r="AQ565" s="110"/>
      <c r="AR565" s="110"/>
      <c r="AS565" s="110"/>
      <c r="AT565" s="110"/>
      <c r="AU565" s="110"/>
      <c r="AV565" s="110"/>
      <c r="AW565" s="110"/>
      <c r="AX565" s="110"/>
      <c r="AY565" s="110"/>
      <c r="AZ565" s="110"/>
      <c r="BA565" s="110"/>
      <c r="BB565" s="110"/>
      <c r="BC565" s="110"/>
      <c r="BD565" s="110"/>
      <c r="BE565" s="110"/>
      <c r="BF565" s="114"/>
      <c r="BG565" s="114"/>
      <c r="BH565" s="114"/>
      <c r="BI565" s="114"/>
      <c r="BJ565" s="114"/>
      <c r="BK565" s="114"/>
      <c r="BL565" s="114"/>
      <c r="BM565" s="114"/>
      <c r="BN565" s="114"/>
      <c r="BO565" s="114"/>
    </row>
    <row r="566" ht="15.75" hidden="1" customHeight="1">
      <c r="A566" s="106" t="s">
        <v>4954</v>
      </c>
      <c r="B566" s="162" t="s">
        <v>9965</v>
      </c>
      <c r="C566" s="108" t="str">
        <f>VLOOKUP(A566,'Main Sheet'!A:AV,48,False)</f>
        <v>Yes</v>
      </c>
      <c r="D566" s="109" t="str">
        <f>VLOOKUP(A566,'Main Sheet'!A:BB,7,0)</f>
        <v>Second</v>
      </c>
      <c r="E566" s="109" t="str">
        <f>VLOOKUP(A566,'Main Sheet'!A:BB,12,0)</f>
        <v>Coselelani HS</v>
      </c>
      <c r="F566" s="109" t="str">
        <f>VLOOKUP(A566,'Main Sheet'!A:BB,17,0)</f>
        <v>Siphosihle</v>
      </c>
      <c r="G566" s="110" t="str">
        <f>VLOOKUP(A566,'Main Sheet'!A:BB,14,0)</f>
        <v>NMB</v>
      </c>
      <c r="H566" s="111" t="s">
        <v>117</v>
      </c>
      <c r="I566" s="111"/>
      <c r="J566" s="112"/>
      <c r="K566" s="111">
        <v>2.34125845E8</v>
      </c>
      <c r="L566" s="111">
        <v>84062.0</v>
      </c>
      <c r="M566" s="109" t="s">
        <v>9687</v>
      </c>
      <c r="N566" s="110"/>
      <c r="O566" s="111" t="s">
        <v>117</v>
      </c>
      <c r="P566" s="111"/>
      <c r="Q566" s="112"/>
      <c r="R566" s="111">
        <v>2.26264554E8</v>
      </c>
      <c r="S566" s="111">
        <v>45612.0</v>
      </c>
      <c r="T566" s="111" t="s">
        <v>9616</v>
      </c>
      <c r="U566" s="110"/>
      <c r="V566" s="109" t="s">
        <v>117</v>
      </c>
      <c r="W566" s="109"/>
      <c r="X566" s="110"/>
      <c r="Y566" s="168" t="s">
        <v>9966</v>
      </c>
      <c r="Z566" s="110"/>
      <c r="AA566" s="110"/>
      <c r="AB566" s="109" t="s">
        <v>1465</v>
      </c>
      <c r="AC566" s="109" t="s">
        <v>117</v>
      </c>
      <c r="AD566" s="109"/>
      <c r="AE566" s="110"/>
      <c r="AF566" s="109">
        <v>2.61641468E8</v>
      </c>
      <c r="AG566" s="109">
        <v>78945.0</v>
      </c>
      <c r="AH566" s="109" t="s">
        <v>1180</v>
      </c>
      <c r="AI566" s="110"/>
      <c r="AJ566" s="110"/>
      <c r="AK566" s="110"/>
      <c r="AL566" s="110"/>
      <c r="AM566" s="110"/>
      <c r="AN566" s="110"/>
      <c r="AO566" s="110"/>
      <c r="AP566" s="110"/>
      <c r="AQ566" s="110"/>
      <c r="AR566" s="110"/>
      <c r="AS566" s="110"/>
      <c r="AT566" s="110"/>
      <c r="AU566" s="110"/>
      <c r="AV566" s="110"/>
      <c r="AW566" s="110"/>
      <c r="AX566" s="110"/>
      <c r="AY566" s="110"/>
      <c r="AZ566" s="110"/>
      <c r="BA566" s="110"/>
      <c r="BB566" s="110"/>
      <c r="BC566" s="110"/>
      <c r="BD566" s="110"/>
      <c r="BE566" s="110"/>
      <c r="BF566" s="114"/>
      <c r="BG566" s="114"/>
      <c r="BH566" s="114"/>
      <c r="BI566" s="114"/>
      <c r="BJ566" s="114"/>
      <c r="BK566" s="114"/>
      <c r="BL566" s="114"/>
      <c r="BM566" s="114"/>
      <c r="BN566" s="114"/>
      <c r="BO566" s="114"/>
    </row>
    <row r="567" ht="15.75" hidden="1" customHeight="1">
      <c r="A567" s="106" t="s">
        <v>4965</v>
      </c>
      <c r="B567" s="162" t="s">
        <v>9967</v>
      </c>
      <c r="C567" s="108" t="str">
        <f>VLOOKUP(A567,'Main Sheet'!A:AV,48,False)</f>
        <v>Yes</v>
      </c>
      <c r="D567" s="109" t="str">
        <f>VLOOKUP(A567,'Main Sheet'!A:BB,7,0)</f>
        <v>Second</v>
      </c>
      <c r="E567" s="109" t="str">
        <f>VLOOKUP(A567,'Main Sheet'!A:BB,12,0)</f>
        <v>Coselelani HS</v>
      </c>
      <c r="F567" s="109" t="str">
        <f>VLOOKUP(A567,'Main Sheet'!A:BB,17,0)</f>
        <v>Siphosihle</v>
      </c>
      <c r="G567" s="110" t="str">
        <f>VLOOKUP(A567,'Main Sheet'!A:BB,14,0)</f>
        <v>NMB</v>
      </c>
      <c r="H567" s="111" t="s">
        <v>9078</v>
      </c>
      <c r="I567" s="111"/>
      <c r="J567" s="112"/>
      <c r="K567" s="111">
        <v>2.33378286E8</v>
      </c>
      <c r="L567" s="111">
        <v>72493.0</v>
      </c>
      <c r="M567" s="109" t="s">
        <v>9079</v>
      </c>
      <c r="N567" s="110"/>
      <c r="O567" s="111" t="s">
        <v>9078</v>
      </c>
      <c r="P567" s="111"/>
      <c r="Q567" s="112"/>
      <c r="R567" s="111">
        <v>2.26159408E8</v>
      </c>
      <c r="S567" s="111">
        <v>41613.0</v>
      </c>
      <c r="T567" s="111" t="s">
        <v>9079</v>
      </c>
      <c r="U567" s="110"/>
      <c r="V567" s="109" t="s">
        <v>117</v>
      </c>
      <c r="W567" s="109"/>
      <c r="X567" s="110"/>
      <c r="Y567" s="109" t="s">
        <v>9968</v>
      </c>
      <c r="Z567" s="110"/>
      <c r="AA567" s="110"/>
      <c r="AB567" s="109" t="s">
        <v>237</v>
      </c>
      <c r="AC567" s="109" t="s">
        <v>9078</v>
      </c>
      <c r="AD567" s="109"/>
      <c r="AE567" s="110"/>
      <c r="AF567" s="109">
        <v>2.60444189E8</v>
      </c>
      <c r="AG567" s="109">
        <v>82941.0</v>
      </c>
      <c r="AH567" s="109" t="s">
        <v>9079</v>
      </c>
      <c r="AI567" s="110"/>
      <c r="AJ567" s="110"/>
      <c r="AK567" s="110"/>
      <c r="AL567" s="110"/>
      <c r="AM567" s="110"/>
      <c r="AN567" s="110"/>
      <c r="AO567" s="110"/>
      <c r="AP567" s="110"/>
      <c r="AQ567" s="110"/>
      <c r="AR567" s="110"/>
      <c r="AS567" s="110"/>
      <c r="AT567" s="110"/>
      <c r="AU567" s="110"/>
      <c r="AV567" s="110"/>
      <c r="AW567" s="110"/>
      <c r="AX567" s="110"/>
      <c r="AY567" s="110"/>
      <c r="AZ567" s="110"/>
      <c r="BA567" s="110"/>
      <c r="BB567" s="110"/>
      <c r="BC567" s="110"/>
      <c r="BD567" s="110"/>
      <c r="BE567" s="110"/>
      <c r="BF567" s="114"/>
      <c r="BG567" s="114"/>
      <c r="BH567" s="114"/>
      <c r="BI567" s="114"/>
      <c r="BJ567" s="114"/>
      <c r="BK567" s="114"/>
      <c r="BL567" s="114"/>
      <c r="BM567" s="114"/>
      <c r="BN567" s="114"/>
      <c r="BO567" s="114"/>
    </row>
    <row r="568" ht="15.75" hidden="1" customHeight="1">
      <c r="A568" s="106" t="s">
        <v>4974</v>
      </c>
      <c r="B568" s="162" t="s">
        <v>9969</v>
      </c>
      <c r="C568" s="108" t="str">
        <f>VLOOKUP(A568,'Main Sheet'!A:AV,48,False)</f>
        <v>Yes</v>
      </c>
      <c r="D568" s="109" t="str">
        <f>VLOOKUP(A568,'Main Sheet'!A:BB,7,0)</f>
        <v>Second</v>
      </c>
      <c r="E568" s="109" t="str">
        <f>VLOOKUP(A568,'Main Sheet'!A:BB,12,0)</f>
        <v>Coselelani HS</v>
      </c>
      <c r="F568" s="109" t="str">
        <f>VLOOKUP(A568,'Main Sheet'!A:BB,17,0)</f>
        <v>Siphosihle</v>
      </c>
      <c r="G568" s="110" t="str">
        <f>VLOOKUP(A568,'Main Sheet'!A:BB,14,0)</f>
        <v>NMB</v>
      </c>
      <c r="H568" s="111" t="s">
        <v>117</v>
      </c>
      <c r="I568" s="111"/>
      <c r="J568" s="111"/>
      <c r="K568" s="163">
        <v>2.34274964E8</v>
      </c>
      <c r="L568" s="163">
        <v>47536.0</v>
      </c>
      <c r="M568" s="109" t="s">
        <v>421</v>
      </c>
      <c r="N568" s="110"/>
      <c r="O568" s="111" t="s">
        <v>117</v>
      </c>
      <c r="P568" s="111"/>
      <c r="Q568" s="112"/>
      <c r="R568" s="111">
        <v>2.26263256E8</v>
      </c>
      <c r="S568" s="111">
        <v>45612.0</v>
      </c>
      <c r="T568" s="111" t="s">
        <v>421</v>
      </c>
      <c r="U568" s="110"/>
      <c r="V568" s="109" t="s">
        <v>9078</v>
      </c>
      <c r="W568" s="109"/>
      <c r="X568" s="110"/>
      <c r="Y568" s="109" t="s">
        <v>9970</v>
      </c>
      <c r="Z568" s="110"/>
      <c r="AA568" s="110"/>
      <c r="AB568" s="109" t="s">
        <v>9079</v>
      </c>
      <c r="AC568" s="109" t="s">
        <v>9078</v>
      </c>
      <c r="AD568" s="109"/>
      <c r="AE568" s="110"/>
      <c r="AF568" s="109" t="s">
        <v>9078</v>
      </c>
      <c r="AG568" s="109" t="s">
        <v>9078</v>
      </c>
      <c r="AH568" s="109" t="s">
        <v>9079</v>
      </c>
      <c r="AI568" s="110"/>
      <c r="AJ568" s="110"/>
      <c r="AK568" s="110"/>
      <c r="AL568" s="110"/>
      <c r="AM568" s="110"/>
      <c r="AN568" s="110"/>
      <c r="AO568" s="110"/>
      <c r="AP568" s="110"/>
      <c r="AQ568" s="110"/>
      <c r="AR568" s="110"/>
      <c r="AS568" s="110"/>
      <c r="AT568" s="110"/>
      <c r="AU568" s="110"/>
      <c r="AV568" s="110"/>
      <c r="AW568" s="110"/>
      <c r="AX568" s="110"/>
      <c r="AY568" s="110"/>
      <c r="AZ568" s="110"/>
      <c r="BA568" s="110"/>
      <c r="BB568" s="110"/>
      <c r="BC568" s="110"/>
      <c r="BD568" s="110"/>
      <c r="BE568" s="110"/>
      <c r="BF568" s="114"/>
      <c r="BG568" s="114"/>
      <c r="BH568" s="114"/>
      <c r="BI568" s="114"/>
      <c r="BJ568" s="114"/>
      <c r="BK568" s="114"/>
      <c r="BL568" s="114"/>
      <c r="BM568" s="114"/>
      <c r="BN568" s="114"/>
      <c r="BO568" s="114"/>
    </row>
    <row r="569" ht="15.75" hidden="1" customHeight="1">
      <c r="A569" s="106" t="s">
        <v>4981</v>
      </c>
      <c r="B569" s="162" t="s">
        <v>9971</v>
      </c>
      <c r="C569" s="108" t="str">
        <f>VLOOKUP(A569,'Main Sheet'!A:AV,48,False)</f>
        <v>Yes</v>
      </c>
      <c r="D569" s="109" t="str">
        <f>VLOOKUP(A569,'Main Sheet'!A:BB,7,0)</f>
        <v>Second</v>
      </c>
      <c r="E569" s="109" t="str">
        <f>VLOOKUP(A569,'Main Sheet'!A:BB,12,0)</f>
        <v>Coselelani HS</v>
      </c>
      <c r="F569" s="109" t="str">
        <f>VLOOKUP(A569,'Main Sheet'!A:BB,17,0)</f>
        <v>Siphosihle</v>
      </c>
      <c r="G569" s="110" t="str">
        <f>VLOOKUP(A569,'Main Sheet'!A:BB,14,0)</f>
        <v>NMB</v>
      </c>
      <c r="H569" s="111" t="s">
        <v>9078</v>
      </c>
      <c r="I569" s="111"/>
      <c r="J569" s="112"/>
      <c r="K569" s="111">
        <v>2.33818103E8</v>
      </c>
      <c r="L569" s="111">
        <v>48768.0</v>
      </c>
      <c r="M569" s="109" t="s">
        <v>9079</v>
      </c>
      <c r="N569" s="110"/>
      <c r="O569" s="111" t="s">
        <v>117</v>
      </c>
      <c r="P569" s="111"/>
      <c r="Q569" s="112"/>
      <c r="R569" s="111">
        <v>2.2626445E8</v>
      </c>
      <c r="S569" s="111">
        <v>45612.0</v>
      </c>
      <c r="T569" s="111" t="s">
        <v>139</v>
      </c>
      <c r="U569" s="110"/>
      <c r="V569" s="109" t="s">
        <v>9078</v>
      </c>
      <c r="W569" s="109"/>
      <c r="X569" s="110"/>
      <c r="Y569" s="109" t="s">
        <v>9972</v>
      </c>
      <c r="Z569" s="110"/>
      <c r="AA569" s="110"/>
      <c r="AB569" s="109" t="s">
        <v>9079</v>
      </c>
      <c r="AC569" s="109" t="s">
        <v>117</v>
      </c>
      <c r="AD569" s="109"/>
      <c r="AE569" s="110"/>
      <c r="AF569" s="109">
        <v>2.61641026E8</v>
      </c>
      <c r="AG569" s="109">
        <v>78945.0</v>
      </c>
      <c r="AH569" s="109" t="s">
        <v>9973</v>
      </c>
      <c r="AI569" s="110"/>
      <c r="AJ569" s="110"/>
      <c r="AK569" s="110"/>
      <c r="AL569" s="110"/>
      <c r="AM569" s="110"/>
      <c r="AN569" s="110"/>
      <c r="AO569" s="110"/>
      <c r="AP569" s="110"/>
      <c r="AQ569" s="110"/>
      <c r="AR569" s="110"/>
      <c r="AS569" s="110"/>
      <c r="AT569" s="110"/>
      <c r="AU569" s="110"/>
      <c r="AV569" s="110"/>
      <c r="AW569" s="110"/>
      <c r="AX569" s="110"/>
      <c r="AY569" s="110"/>
      <c r="AZ569" s="110"/>
      <c r="BA569" s="110"/>
      <c r="BB569" s="110"/>
      <c r="BC569" s="110"/>
      <c r="BD569" s="110"/>
      <c r="BE569" s="110"/>
      <c r="BF569" s="114"/>
      <c r="BG569" s="114"/>
      <c r="BH569" s="114"/>
      <c r="BI569" s="114"/>
      <c r="BJ569" s="114"/>
      <c r="BK569" s="114"/>
      <c r="BL569" s="114"/>
      <c r="BM569" s="114"/>
      <c r="BN569" s="114"/>
      <c r="BO569" s="114"/>
    </row>
    <row r="570" ht="15.75" hidden="1" customHeight="1">
      <c r="A570" s="106" t="s">
        <v>4988</v>
      </c>
      <c r="B570" s="162" t="s">
        <v>9974</v>
      </c>
      <c r="C570" s="108" t="str">
        <f>VLOOKUP(A570,'Main Sheet'!A:AV,48,False)</f>
        <v>Yes</v>
      </c>
      <c r="D570" s="109" t="str">
        <f>VLOOKUP(A570,'Main Sheet'!A:BB,7,0)</f>
        <v>Second</v>
      </c>
      <c r="E570" s="109" t="str">
        <f>VLOOKUP(A570,'Main Sheet'!A:BB,12,0)</f>
        <v>Coselelani HS</v>
      </c>
      <c r="F570" s="109" t="str">
        <f>VLOOKUP(A570,'Main Sheet'!A:BB,17,0)</f>
        <v>Siphosihle</v>
      </c>
      <c r="G570" s="110" t="str">
        <f>VLOOKUP(A570,'Main Sheet'!A:BB,14,0)</f>
        <v>NMB</v>
      </c>
      <c r="H570" s="111" t="s">
        <v>117</v>
      </c>
      <c r="I570" s="111"/>
      <c r="J570" s="112"/>
      <c r="K570" s="111">
        <v>2.34179929E8</v>
      </c>
      <c r="L570" s="111">
        <v>21464.0</v>
      </c>
      <c r="M570" s="109" t="s">
        <v>9975</v>
      </c>
      <c r="N570" s="110"/>
      <c r="O570" s="111" t="s">
        <v>117</v>
      </c>
      <c r="P570" s="111"/>
      <c r="Q570" s="112"/>
      <c r="R570" s="111">
        <v>2.26264593E8</v>
      </c>
      <c r="S570" s="111">
        <v>45612.0</v>
      </c>
      <c r="T570" s="111" t="s">
        <v>6411</v>
      </c>
      <c r="U570" s="110"/>
      <c r="V570" s="109" t="s">
        <v>117</v>
      </c>
      <c r="W570" s="109"/>
      <c r="X570" s="110"/>
      <c r="Y570" s="109" t="s">
        <v>9976</v>
      </c>
      <c r="Z570" s="110"/>
      <c r="AA570" s="110"/>
      <c r="AB570" s="109" t="s">
        <v>1094</v>
      </c>
      <c r="AC570" s="109" t="s">
        <v>117</v>
      </c>
      <c r="AD570" s="109"/>
      <c r="AE570" s="110"/>
      <c r="AF570" s="109">
        <v>2.61641239E8</v>
      </c>
      <c r="AG570" s="109">
        <v>78945.0</v>
      </c>
      <c r="AH570" s="109" t="s">
        <v>9697</v>
      </c>
      <c r="AI570" s="110"/>
      <c r="AJ570" s="110"/>
      <c r="AK570" s="110"/>
      <c r="AL570" s="110"/>
      <c r="AM570" s="110"/>
      <c r="AN570" s="110"/>
      <c r="AO570" s="110"/>
      <c r="AP570" s="110"/>
      <c r="AQ570" s="110"/>
      <c r="AR570" s="110"/>
      <c r="AS570" s="110"/>
      <c r="AT570" s="110"/>
      <c r="AU570" s="110"/>
      <c r="AV570" s="110"/>
      <c r="AW570" s="110"/>
      <c r="AX570" s="110"/>
      <c r="AY570" s="110"/>
      <c r="AZ570" s="110"/>
      <c r="BA570" s="110"/>
      <c r="BB570" s="110"/>
      <c r="BC570" s="110"/>
      <c r="BD570" s="110"/>
      <c r="BE570" s="110"/>
      <c r="BF570" s="114"/>
      <c r="BG570" s="114"/>
      <c r="BH570" s="114"/>
      <c r="BI570" s="114"/>
      <c r="BJ570" s="114"/>
      <c r="BK570" s="114"/>
      <c r="BL570" s="114"/>
      <c r="BM570" s="114"/>
      <c r="BN570" s="114"/>
      <c r="BO570" s="114"/>
    </row>
    <row r="571" ht="15.75" hidden="1" customHeight="1">
      <c r="A571" s="106" t="s">
        <v>4996</v>
      </c>
      <c r="B571" s="162" t="s">
        <v>9977</v>
      </c>
      <c r="C571" s="108" t="str">
        <f>VLOOKUP(A571,'Main Sheet'!A:AV,48,False)</f>
        <v>Yes</v>
      </c>
      <c r="D571" s="109" t="str">
        <f>VLOOKUP(A571,'Main Sheet'!A:BB,7,0)</f>
        <v>Second</v>
      </c>
      <c r="E571" s="109" t="str">
        <f>VLOOKUP(A571,'Main Sheet'!A:BB,12,0)</f>
        <v>Coselelani HS</v>
      </c>
      <c r="F571" s="109" t="str">
        <f>VLOOKUP(A571,'Main Sheet'!A:BB,17,0)</f>
        <v>Siphosihle</v>
      </c>
      <c r="G571" s="110" t="str">
        <f>VLOOKUP(A571,'Main Sheet'!A:BB,14,0)</f>
        <v>NMB</v>
      </c>
      <c r="H571" s="111" t="s">
        <v>117</v>
      </c>
      <c r="I571" s="111"/>
      <c r="J571" s="111"/>
      <c r="K571" s="111">
        <v>2.34437588E8</v>
      </c>
      <c r="L571" s="111">
        <v>85293.0</v>
      </c>
      <c r="M571" s="109" t="s">
        <v>139</v>
      </c>
      <c r="N571" s="110"/>
      <c r="O571" s="111" t="s">
        <v>121</v>
      </c>
      <c r="P571" s="111"/>
      <c r="Q571" s="111" t="s">
        <v>9070</v>
      </c>
      <c r="R571" s="111" t="s">
        <v>9071</v>
      </c>
      <c r="S571" s="111" t="s">
        <v>9071</v>
      </c>
      <c r="T571" s="111" t="s">
        <v>122</v>
      </c>
      <c r="U571" s="110"/>
      <c r="V571" s="109" t="s">
        <v>121</v>
      </c>
      <c r="W571" s="109"/>
      <c r="X571" s="109" t="s">
        <v>9070</v>
      </c>
      <c r="Y571" s="109" t="s">
        <v>9071</v>
      </c>
      <c r="Z571" s="110"/>
      <c r="AA571" s="110"/>
      <c r="AB571" s="109" t="s">
        <v>9071</v>
      </c>
      <c r="AC571" s="109" t="s">
        <v>117</v>
      </c>
      <c r="AD571" s="109"/>
      <c r="AE571" s="110"/>
      <c r="AF571" s="109">
        <v>2.61640453E8</v>
      </c>
      <c r="AG571" s="109">
        <v>78945.0</v>
      </c>
      <c r="AH571" s="109" t="s">
        <v>9973</v>
      </c>
      <c r="AI571" s="110"/>
      <c r="AJ571" s="110"/>
      <c r="AK571" s="110"/>
      <c r="AL571" s="110"/>
      <c r="AM571" s="110"/>
      <c r="AN571" s="110"/>
      <c r="AO571" s="110"/>
      <c r="AP571" s="110"/>
      <c r="AQ571" s="110"/>
      <c r="AR571" s="110"/>
      <c r="AS571" s="110"/>
      <c r="AT571" s="110"/>
      <c r="AU571" s="110"/>
      <c r="AV571" s="110"/>
      <c r="AW571" s="110"/>
      <c r="AX571" s="110"/>
      <c r="AY571" s="110"/>
      <c r="AZ571" s="110"/>
      <c r="BA571" s="110"/>
      <c r="BB571" s="110"/>
      <c r="BC571" s="110"/>
      <c r="BD571" s="110"/>
      <c r="BE571" s="110"/>
      <c r="BF571" s="114"/>
      <c r="BG571" s="114"/>
      <c r="BH571" s="114"/>
      <c r="BI571" s="114"/>
      <c r="BJ571" s="114"/>
      <c r="BK571" s="114"/>
      <c r="BL571" s="114"/>
      <c r="BM571" s="114"/>
      <c r="BN571" s="114"/>
      <c r="BO571" s="114"/>
    </row>
    <row r="572" ht="15.75" hidden="1" customHeight="1">
      <c r="A572" s="106" t="s">
        <v>5006</v>
      </c>
      <c r="B572" s="162" t="s">
        <v>9978</v>
      </c>
      <c r="C572" s="108" t="str">
        <f>VLOOKUP(A572,'Main Sheet'!A:AV,48,False)</f>
        <v>Yes</v>
      </c>
      <c r="D572" s="109" t="str">
        <f>VLOOKUP(A572,'Main Sheet'!A:BB,7,0)</f>
        <v>Second</v>
      </c>
      <c r="E572" s="109" t="str">
        <f>VLOOKUP(A572,'Main Sheet'!A:BB,12,0)</f>
        <v>Coselelani HS</v>
      </c>
      <c r="F572" s="109" t="str">
        <f>VLOOKUP(A572,'Main Sheet'!A:BB,17,0)</f>
        <v>Siphosihle</v>
      </c>
      <c r="G572" s="110" t="str">
        <f>VLOOKUP(A572,'Main Sheet'!A:BB,14,0)</f>
        <v>NMB</v>
      </c>
      <c r="H572" s="111" t="s">
        <v>9078</v>
      </c>
      <c r="I572" s="111"/>
      <c r="J572" s="112"/>
      <c r="K572" s="111">
        <v>2.33387528E8</v>
      </c>
      <c r="L572" s="111" t="s">
        <v>9078</v>
      </c>
      <c r="M572" s="109" t="s">
        <v>9079</v>
      </c>
      <c r="N572" s="110"/>
      <c r="O572" s="111" t="s">
        <v>117</v>
      </c>
      <c r="P572" s="111"/>
      <c r="Q572" s="112"/>
      <c r="R572" s="111">
        <v>2.26264478E8</v>
      </c>
      <c r="S572" s="111">
        <v>45612.0</v>
      </c>
      <c r="T572" s="111" t="s">
        <v>9979</v>
      </c>
      <c r="U572" s="110"/>
      <c r="V572" s="109" t="s">
        <v>117</v>
      </c>
      <c r="W572" s="109"/>
      <c r="X572" s="110"/>
      <c r="Y572" s="109" t="s">
        <v>9980</v>
      </c>
      <c r="Z572" s="110"/>
      <c r="AA572" s="110"/>
      <c r="AB572" s="109" t="s">
        <v>1094</v>
      </c>
      <c r="AC572" s="109" t="s">
        <v>117</v>
      </c>
      <c r="AD572" s="109"/>
      <c r="AE572" s="110"/>
      <c r="AF572" s="109">
        <v>2.61642413E8</v>
      </c>
      <c r="AG572" s="109">
        <v>78945.0</v>
      </c>
      <c r="AH572" s="109" t="s">
        <v>9981</v>
      </c>
      <c r="AI572" s="110"/>
      <c r="AJ572" s="110"/>
      <c r="AK572" s="110"/>
      <c r="AL572" s="110"/>
      <c r="AM572" s="110"/>
      <c r="AN572" s="110"/>
      <c r="AO572" s="110"/>
      <c r="AP572" s="110"/>
      <c r="AQ572" s="110"/>
      <c r="AR572" s="110"/>
      <c r="AS572" s="110"/>
      <c r="AT572" s="110"/>
      <c r="AU572" s="110"/>
      <c r="AV572" s="110"/>
      <c r="AW572" s="110"/>
      <c r="AX572" s="110"/>
      <c r="AY572" s="110"/>
      <c r="AZ572" s="110"/>
      <c r="BA572" s="110"/>
      <c r="BB572" s="110"/>
      <c r="BC572" s="110"/>
      <c r="BD572" s="110"/>
      <c r="BE572" s="110"/>
      <c r="BF572" s="114"/>
      <c r="BG572" s="114"/>
      <c r="BH572" s="114"/>
      <c r="BI572" s="114"/>
      <c r="BJ572" s="114"/>
      <c r="BK572" s="114"/>
      <c r="BL572" s="114"/>
      <c r="BM572" s="114"/>
      <c r="BN572" s="114"/>
      <c r="BO572" s="114"/>
    </row>
    <row r="573" ht="15.75" hidden="1" customHeight="1">
      <c r="A573" s="106" t="s">
        <v>5014</v>
      </c>
      <c r="B573" s="162" t="s">
        <v>9982</v>
      </c>
      <c r="C573" s="108" t="str">
        <f>VLOOKUP(A573,'Main Sheet'!A:AV,48,False)</f>
        <v>Yes</v>
      </c>
      <c r="D573" s="109" t="str">
        <f>VLOOKUP(A573,'Main Sheet'!A:BB,7,0)</f>
        <v>Second</v>
      </c>
      <c r="E573" s="109" t="str">
        <f>VLOOKUP(A573,'Main Sheet'!A:BB,12,0)</f>
        <v>Coselelani HS</v>
      </c>
      <c r="F573" s="109" t="str">
        <f>VLOOKUP(A573,'Main Sheet'!A:BB,17,0)</f>
        <v>Siphosihle</v>
      </c>
      <c r="G573" s="110" t="str">
        <f>VLOOKUP(A573,'Main Sheet'!A:BB,14,0)</f>
        <v>NMB</v>
      </c>
      <c r="H573" s="111" t="s">
        <v>9078</v>
      </c>
      <c r="I573" s="111"/>
      <c r="J573" s="111"/>
      <c r="K573" s="111">
        <v>2.3441286E8</v>
      </c>
      <c r="L573" s="111">
        <v>73453.0</v>
      </c>
      <c r="M573" s="109" t="s">
        <v>9079</v>
      </c>
      <c r="N573" s="110"/>
      <c r="O573" s="111" t="s">
        <v>117</v>
      </c>
      <c r="P573" s="111"/>
      <c r="Q573" s="112"/>
      <c r="R573" s="111">
        <v>2.26264722E8</v>
      </c>
      <c r="S573" s="111">
        <v>45612.0</v>
      </c>
      <c r="T573" s="111" t="s">
        <v>9291</v>
      </c>
      <c r="U573" s="110"/>
      <c r="V573" s="109" t="s">
        <v>117</v>
      </c>
      <c r="W573" s="109"/>
      <c r="X573" s="110"/>
      <c r="Y573" s="109" t="s">
        <v>9983</v>
      </c>
      <c r="Z573" s="110"/>
      <c r="AA573" s="110"/>
      <c r="AB573" s="109" t="s">
        <v>237</v>
      </c>
      <c r="AC573" s="109" t="s">
        <v>117</v>
      </c>
      <c r="AD573" s="109"/>
      <c r="AE573" s="110"/>
      <c r="AF573" s="109">
        <v>2.61641875E8</v>
      </c>
      <c r="AG573" s="109">
        <v>78945.0</v>
      </c>
      <c r="AH573" s="109" t="s">
        <v>9291</v>
      </c>
      <c r="AI573" s="110"/>
      <c r="AJ573" s="110"/>
      <c r="AK573" s="110"/>
      <c r="AL573" s="110"/>
      <c r="AM573" s="110"/>
      <c r="AN573" s="110"/>
      <c r="AO573" s="110"/>
      <c r="AP573" s="110"/>
      <c r="AQ573" s="110"/>
      <c r="AR573" s="110"/>
      <c r="AS573" s="110"/>
      <c r="AT573" s="110"/>
      <c r="AU573" s="110"/>
      <c r="AV573" s="110"/>
      <c r="AW573" s="110"/>
      <c r="AX573" s="110"/>
      <c r="AY573" s="110"/>
      <c r="AZ573" s="110"/>
      <c r="BA573" s="110"/>
      <c r="BB573" s="110"/>
      <c r="BC573" s="110"/>
      <c r="BD573" s="110"/>
      <c r="BE573" s="110"/>
      <c r="BF573" s="114"/>
      <c r="BG573" s="114"/>
      <c r="BH573" s="114"/>
      <c r="BI573" s="114"/>
      <c r="BJ573" s="114"/>
      <c r="BK573" s="114"/>
      <c r="BL573" s="114"/>
      <c r="BM573" s="114"/>
      <c r="BN573" s="114"/>
      <c r="BO573" s="114"/>
    </row>
    <row r="574" ht="15.75" hidden="1" customHeight="1">
      <c r="A574" s="106" t="s">
        <v>5019</v>
      </c>
      <c r="B574" s="162" t="s">
        <v>9984</v>
      </c>
      <c r="C574" s="108" t="str">
        <f>VLOOKUP(A574,'Main Sheet'!A:AV,48,False)</f>
        <v>Yes</v>
      </c>
      <c r="D574" s="109" t="str">
        <f>VLOOKUP(A574,'Main Sheet'!A:BB,7,0)</f>
        <v>Second</v>
      </c>
      <c r="E574" s="109" t="str">
        <f>VLOOKUP(A574,'Main Sheet'!A:BB,12,0)</f>
        <v>Vulumzi SS</v>
      </c>
      <c r="F574" s="109" t="str">
        <f>VLOOKUP(A574,'Main Sheet'!A:BB,17,0)</f>
        <v>Siphosihle</v>
      </c>
      <c r="G574" s="110" t="str">
        <f>VLOOKUP(A574,'Main Sheet'!A:BB,14,0)</f>
        <v>NMB</v>
      </c>
      <c r="H574" s="111" t="s">
        <v>9078</v>
      </c>
      <c r="I574" s="111"/>
      <c r="J574" s="112"/>
      <c r="K574" s="111">
        <v>2.33167234E8</v>
      </c>
      <c r="L574" s="111">
        <v>62365.0</v>
      </c>
      <c r="M574" s="109" t="s">
        <v>9079</v>
      </c>
      <c r="N574" s="110"/>
      <c r="O574" s="111" t="s">
        <v>9078</v>
      </c>
      <c r="P574" s="111"/>
      <c r="Q574" s="112"/>
      <c r="R574" s="111">
        <v>2.2602137E7</v>
      </c>
      <c r="S574" s="111">
        <v>51757.0</v>
      </c>
      <c r="T574" s="111" t="s">
        <v>9079</v>
      </c>
      <c r="U574" s="110"/>
      <c r="V574" s="109" t="s">
        <v>117</v>
      </c>
      <c r="W574" s="109"/>
      <c r="X574" s="110"/>
      <c r="Y574" s="109" t="s">
        <v>9985</v>
      </c>
      <c r="Z574" s="110"/>
      <c r="AA574" s="110"/>
      <c r="AB574" s="109" t="s">
        <v>6542</v>
      </c>
      <c r="AC574" s="109" t="s">
        <v>117</v>
      </c>
      <c r="AD574" s="109"/>
      <c r="AE574" s="110"/>
      <c r="AF574" s="109">
        <v>2.61629484E8</v>
      </c>
      <c r="AG574" s="109">
        <v>78945.0</v>
      </c>
      <c r="AH574" s="109" t="s">
        <v>7623</v>
      </c>
      <c r="AI574" s="110"/>
      <c r="AJ574" s="110"/>
      <c r="AK574" s="110"/>
      <c r="AL574" s="110"/>
      <c r="AM574" s="110"/>
      <c r="AN574" s="110"/>
      <c r="AO574" s="110"/>
      <c r="AP574" s="110"/>
      <c r="AQ574" s="110"/>
      <c r="AR574" s="110"/>
      <c r="AS574" s="110"/>
      <c r="AT574" s="110"/>
      <c r="AU574" s="110"/>
      <c r="AV574" s="110"/>
      <c r="AW574" s="110"/>
      <c r="AX574" s="110"/>
      <c r="AY574" s="110"/>
      <c r="AZ574" s="110"/>
      <c r="BA574" s="110"/>
      <c r="BB574" s="110"/>
      <c r="BC574" s="110"/>
      <c r="BD574" s="110"/>
      <c r="BE574" s="110"/>
      <c r="BF574" s="114"/>
      <c r="BG574" s="114"/>
      <c r="BH574" s="114"/>
      <c r="BI574" s="114"/>
      <c r="BJ574" s="114"/>
      <c r="BK574" s="114"/>
      <c r="BL574" s="114"/>
      <c r="BM574" s="114"/>
      <c r="BN574" s="114"/>
      <c r="BO574" s="114"/>
    </row>
    <row r="575" ht="15.75" hidden="1" customHeight="1">
      <c r="A575" s="106" t="s">
        <v>5029</v>
      </c>
      <c r="B575" s="162" t="s">
        <v>9986</v>
      </c>
      <c r="C575" s="108" t="str">
        <f>VLOOKUP(A575,'Main Sheet'!A:AV,48,False)</f>
        <v>No</v>
      </c>
      <c r="D575" s="109" t="str">
        <f>VLOOKUP(A575,'Main Sheet'!A:BB,7,0)</f>
        <v>Second</v>
      </c>
      <c r="E575" s="109" t="str">
        <f>VLOOKUP(A575,'Main Sheet'!A:BB,12,0)</f>
        <v>Vulumzi SS</v>
      </c>
      <c r="F575" s="109" t="str">
        <f>VLOOKUP(A575,'Main Sheet'!A:BB,17,0)</f>
        <v>Siphosihle</v>
      </c>
      <c r="G575" s="110" t="str">
        <f>VLOOKUP(A575,'Main Sheet'!A:BB,14,0)</f>
        <v>NMB</v>
      </c>
      <c r="H575" s="111"/>
      <c r="I575" s="111"/>
      <c r="J575" s="111"/>
      <c r="K575" s="111"/>
      <c r="L575" s="111"/>
      <c r="M575" s="109"/>
      <c r="N575" s="110"/>
      <c r="O575" s="111"/>
      <c r="P575" s="111"/>
      <c r="Q575" s="111"/>
      <c r="R575" s="111"/>
      <c r="S575" s="111"/>
      <c r="T575" s="111"/>
      <c r="U575" s="110"/>
      <c r="V575" s="109"/>
      <c r="W575" s="109"/>
      <c r="X575" s="109"/>
      <c r="Y575" s="109"/>
      <c r="Z575" s="109"/>
      <c r="AA575" s="109"/>
      <c r="AB575" s="109"/>
      <c r="AC575" s="109"/>
      <c r="AD575" s="109"/>
      <c r="AE575" s="109"/>
      <c r="AF575" s="109"/>
      <c r="AG575" s="109"/>
      <c r="AH575" s="109"/>
      <c r="AI575" s="110"/>
      <c r="AJ575" s="110"/>
      <c r="AK575" s="110"/>
      <c r="AL575" s="110"/>
      <c r="AM575" s="110"/>
      <c r="AN575" s="110"/>
      <c r="AO575" s="110"/>
      <c r="AP575" s="110"/>
      <c r="AQ575" s="110"/>
      <c r="AR575" s="110"/>
      <c r="AS575" s="110"/>
      <c r="AT575" s="110"/>
      <c r="AU575" s="110"/>
      <c r="AV575" s="110"/>
      <c r="AW575" s="110"/>
      <c r="AX575" s="110"/>
      <c r="AY575" s="110"/>
      <c r="AZ575" s="110"/>
      <c r="BA575" s="110"/>
      <c r="BB575" s="110"/>
      <c r="BC575" s="110"/>
      <c r="BD575" s="110"/>
      <c r="BE575" s="110"/>
      <c r="BF575" s="114"/>
      <c r="BG575" s="114"/>
      <c r="BH575" s="114"/>
      <c r="BI575" s="114"/>
      <c r="BJ575" s="114"/>
      <c r="BK575" s="114"/>
      <c r="BL575" s="114"/>
      <c r="BM575" s="114"/>
      <c r="BN575" s="114"/>
      <c r="BO575" s="114"/>
    </row>
    <row r="576" ht="15.75" hidden="1" customHeight="1">
      <c r="A576" s="106" t="s">
        <v>5036</v>
      </c>
      <c r="B576" s="162" t="s">
        <v>9987</v>
      </c>
      <c r="C576" s="108" t="str">
        <f>VLOOKUP(A576,'Main Sheet'!A:AV,48,False)</f>
        <v>Yes</v>
      </c>
      <c r="D576" s="109" t="str">
        <f>VLOOKUP(A576,'Main Sheet'!A:BB,7,0)</f>
        <v>Second</v>
      </c>
      <c r="E576" s="109" t="str">
        <f>VLOOKUP(A576,'Main Sheet'!A:BB,12,0)</f>
        <v>Vulumzi SS</v>
      </c>
      <c r="F576" s="109" t="str">
        <f>VLOOKUP(A576,'Main Sheet'!A:BB,17,0)</f>
        <v>Siphosihle</v>
      </c>
      <c r="G576" s="110" t="str">
        <f>VLOOKUP(A576,'Main Sheet'!A:BB,14,0)</f>
        <v>NMB</v>
      </c>
      <c r="H576" s="111" t="s">
        <v>9078</v>
      </c>
      <c r="I576" s="111"/>
      <c r="J576" s="112"/>
      <c r="K576" s="111">
        <v>2.33199675E8</v>
      </c>
      <c r="L576" s="111">
        <v>69801.0</v>
      </c>
      <c r="M576" s="109" t="s">
        <v>9079</v>
      </c>
      <c r="N576" s="110"/>
      <c r="O576" s="111" t="s">
        <v>9078</v>
      </c>
      <c r="P576" s="111"/>
      <c r="Q576" s="112"/>
      <c r="R576" s="111" t="s">
        <v>9078</v>
      </c>
      <c r="S576" s="111" t="s">
        <v>9078</v>
      </c>
      <c r="T576" s="111" t="s">
        <v>9079</v>
      </c>
      <c r="U576" s="110"/>
      <c r="V576" s="109" t="s">
        <v>117</v>
      </c>
      <c r="W576" s="109"/>
      <c r="X576" s="110"/>
      <c r="Y576" s="109" t="s">
        <v>9988</v>
      </c>
      <c r="Z576" s="110"/>
      <c r="AA576" s="110"/>
      <c r="AB576" s="109" t="s">
        <v>9682</v>
      </c>
      <c r="AC576" s="109" t="s">
        <v>9078</v>
      </c>
      <c r="AD576" s="109"/>
      <c r="AE576" s="110"/>
      <c r="AF576" s="109">
        <v>2.60919489E8</v>
      </c>
      <c r="AG576" s="109">
        <v>20623.0</v>
      </c>
      <c r="AH576" s="109" t="s">
        <v>9079</v>
      </c>
      <c r="AI576" s="110"/>
      <c r="AJ576" s="110"/>
      <c r="AK576" s="110"/>
      <c r="AL576" s="110"/>
      <c r="AM576" s="110"/>
      <c r="AN576" s="110"/>
      <c r="AO576" s="110"/>
      <c r="AP576" s="110"/>
      <c r="AQ576" s="110"/>
      <c r="AR576" s="110"/>
      <c r="AS576" s="110"/>
      <c r="AT576" s="110"/>
      <c r="AU576" s="110"/>
      <c r="AV576" s="110"/>
      <c r="AW576" s="110"/>
      <c r="AX576" s="110"/>
      <c r="AY576" s="110"/>
      <c r="AZ576" s="110"/>
      <c r="BA576" s="110"/>
      <c r="BB576" s="110"/>
      <c r="BC576" s="110"/>
      <c r="BD576" s="110"/>
      <c r="BE576" s="110"/>
      <c r="BF576" s="114"/>
      <c r="BG576" s="114"/>
      <c r="BH576" s="114"/>
      <c r="BI576" s="114"/>
      <c r="BJ576" s="114"/>
      <c r="BK576" s="114"/>
      <c r="BL576" s="114"/>
      <c r="BM576" s="114"/>
      <c r="BN576" s="114"/>
      <c r="BO576" s="114"/>
    </row>
    <row r="577" ht="15.75" hidden="1" customHeight="1">
      <c r="A577" s="106" t="s">
        <v>5044</v>
      </c>
      <c r="B577" s="162" t="s">
        <v>9989</v>
      </c>
      <c r="C577" s="108" t="str">
        <f>VLOOKUP(A577,'Main Sheet'!A:AV,48,False)</f>
        <v>Yes</v>
      </c>
      <c r="D577" s="109" t="str">
        <f>VLOOKUP(A577,'Main Sheet'!A:BB,7,0)</f>
        <v>Second</v>
      </c>
      <c r="E577" s="109" t="str">
        <f>VLOOKUP(A577,'Main Sheet'!A:BB,12,0)</f>
        <v>Vulumzi SS</v>
      </c>
      <c r="F577" s="109" t="str">
        <f>VLOOKUP(A577,'Main Sheet'!A:BB,17,0)</f>
        <v>Siphosihle</v>
      </c>
      <c r="G577" s="110" t="str">
        <f>VLOOKUP(A577,'Main Sheet'!A:BB,14,0)</f>
        <v>NMB</v>
      </c>
      <c r="H577" s="111" t="s">
        <v>9078</v>
      </c>
      <c r="I577" s="111"/>
      <c r="J577" s="112"/>
      <c r="K577" s="111">
        <v>2.3379422E8</v>
      </c>
      <c r="L577" s="111">
        <v>65761.0</v>
      </c>
      <c r="M577" s="109" t="s">
        <v>9079</v>
      </c>
      <c r="N577" s="110"/>
      <c r="O577" s="111" t="s">
        <v>9078</v>
      </c>
      <c r="P577" s="111"/>
      <c r="Q577" s="112"/>
      <c r="R577" s="111">
        <v>2.26068109E8</v>
      </c>
      <c r="S577" s="111" t="s">
        <v>9078</v>
      </c>
      <c r="T577" s="111" t="s">
        <v>9079</v>
      </c>
      <c r="U577" s="110"/>
      <c r="V577" s="109" t="s">
        <v>9078</v>
      </c>
      <c r="W577" s="109"/>
      <c r="X577" s="110"/>
      <c r="Y577" s="109" t="s">
        <v>9990</v>
      </c>
      <c r="Z577" s="110"/>
      <c r="AA577" s="110"/>
      <c r="AB577" s="109" t="s">
        <v>9079</v>
      </c>
      <c r="AC577" s="109" t="s">
        <v>117</v>
      </c>
      <c r="AD577" s="109"/>
      <c r="AE577" s="110"/>
      <c r="AF577" s="109">
        <v>2.61629859E8</v>
      </c>
      <c r="AG577" s="109">
        <v>78945.0</v>
      </c>
      <c r="AH577" s="109" t="s">
        <v>9697</v>
      </c>
      <c r="AI577" s="110"/>
      <c r="AJ577" s="110"/>
      <c r="AK577" s="110"/>
      <c r="AL577" s="110"/>
      <c r="AM577" s="110"/>
      <c r="AN577" s="110"/>
      <c r="AO577" s="110"/>
      <c r="AP577" s="110"/>
      <c r="AQ577" s="110"/>
      <c r="AR577" s="110"/>
      <c r="AS577" s="110"/>
      <c r="AT577" s="110"/>
      <c r="AU577" s="110"/>
      <c r="AV577" s="110"/>
      <c r="AW577" s="110"/>
      <c r="AX577" s="110"/>
      <c r="AY577" s="110"/>
      <c r="AZ577" s="110"/>
      <c r="BA577" s="110"/>
      <c r="BB577" s="110"/>
      <c r="BC577" s="110"/>
      <c r="BD577" s="110"/>
      <c r="BE577" s="110"/>
      <c r="BF577" s="114"/>
      <c r="BG577" s="114"/>
      <c r="BH577" s="114"/>
      <c r="BI577" s="114"/>
      <c r="BJ577" s="114"/>
      <c r="BK577" s="114"/>
      <c r="BL577" s="114"/>
      <c r="BM577" s="114"/>
      <c r="BN577" s="114"/>
      <c r="BO577" s="114"/>
    </row>
    <row r="578" ht="15.75" hidden="1" customHeight="1">
      <c r="A578" s="106" t="s">
        <v>5054</v>
      </c>
      <c r="B578" s="162" t="s">
        <v>9991</v>
      </c>
      <c r="C578" s="108" t="str">
        <f>VLOOKUP(A578,'Main Sheet'!A:AV,48,False)</f>
        <v>Yes</v>
      </c>
      <c r="D578" s="109" t="str">
        <f>VLOOKUP(A578,'Main Sheet'!A:BB,7,0)</f>
        <v>Second</v>
      </c>
      <c r="E578" s="109" t="str">
        <f>VLOOKUP(A578,'Main Sheet'!A:BB,12,0)</f>
        <v>Vulumzi SS</v>
      </c>
      <c r="F578" s="109" t="str">
        <f>VLOOKUP(A578,'Main Sheet'!A:BB,17,0)</f>
        <v>Siphosihle</v>
      </c>
      <c r="G578" s="110" t="str">
        <f>VLOOKUP(A578,'Main Sheet'!A:BB,14,0)</f>
        <v>NMB</v>
      </c>
      <c r="H578" s="111" t="s">
        <v>117</v>
      </c>
      <c r="I578" s="111"/>
      <c r="J578" s="111"/>
      <c r="K578" s="111">
        <v>2.34226587E8</v>
      </c>
      <c r="L578" s="111">
        <v>56016.0</v>
      </c>
      <c r="M578" s="109" t="s">
        <v>237</v>
      </c>
      <c r="N578" s="110"/>
      <c r="O578" s="111" t="s">
        <v>117</v>
      </c>
      <c r="P578" s="111"/>
      <c r="Q578" s="112"/>
      <c r="R578" s="111">
        <v>2.26257003E8</v>
      </c>
      <c r="S578" s="111">
        <v>45612.0</v>
      </c>
      <c r="T578" s="111" t="s">
        <v>237</v>
      </c>
      <c r="U578" s="110"/>
      <c r="V578" s="109" t="s">
        <v>117</v>
      </c>
      <c r="W578" s="109"/>
      <c r="X578" s="110"/>
      <c r="Y578" s="109" t="s">
        <v>9992</v>
      </c>
      <c r="Z578" s="110"/>
      <c r="AA578" s="110"/>
      <c r="AB578" s="109" t="s">
        <v>237</v>
      </c>
      <c r="AC578" s="109" t="s">
        <v>117</v>
      </c>
      <c r="AD578" s="109"/>
      <c r="AE578" s="110"/>
      <c r="AF578" s="109">
        <v>2.6162886E8</v>
      </c>
      <c r="AG578" s="109">
        <v>23235.0</v>
      </c>
      <c r="AH578" s="172" t="s">
        <v>9993</v>
      </c>
      <c r="AI578" s="110"/>
      <c r="AJ578" s="110"/>
      <c r="AK578" s="110"/>
      <c r="AL578" s="110"/>
      <c r="AM578" s="110"/>
      <c r="AN578" s="110"/>
      <c r="AO578" s="110"/>
      <c r="AP578" s="110"/>
      <c r="AQ578" s="110"/>
      <c r="AR578" s="110"/>
      <c r="AS578" s="110"/>
      <c r="AT578" s="110"/>
      <c r="AU578" s="110"/>
      <c r="AV578" s="110"/>
      <c r="AW578" s="110"/>
      <c r="AX578" s="110"/>
      <c r="AY578" s="110"/>
      <c r="AZ578" s="110"/>
      <c r="BA578" s="110"/>
      <c r="BB578" s="110"/>
      <c r="BC578" s="110"/>
      <c r="BD578" s="110"/>
      <c r="BE578" s="110"/>
      <c r="BF578" s="114"/>
      <c r="BG578" s="114"/>
      <c r="BH578" s="114"/>
      <c r="BI578" s="114"/>
      <c r="BJ578" s="114"/>
      <c r="BK578" s="114"/>
      <c r="BL578" s="114"/>
      <c r="BM578" s="114"/>
      <c r="BN578" s="114"/>
      <c r="BO578" s="114"/>
    </row>
    <row r="579" ht="15.75" hidden="1" customHeight="1">
      <c r="A579" s="106" t="s">
        <v>5063</v>
      </c>
      <c r="B579" s="162" t="s">
        <v>9994</v>
      </c>
      <c r="C579" s="108" t="str">
        <f>VLOOKUP(A579,'Main Sheet'!A:AV,48,False)</f>
        <v>Yes</v>
      </c>
      <c r="D579" s="109" t="str">
        <f>VLOOKUP(A579,'Main Sheet'!A:BB,7,0)</f>
        <v>Second</v>
      </c>
      <c r="E579" s="109" t="str">
        <f>VLOOKUP(A579,'Main Sheet'!A:BB,12,0)</f>
        <v>Lungiso HS</v>
      </c>
      <c r="F579" s="109" t="str">
        <f>VLOOKUP(A579,'Main Sheet'!A:BB,17,0)</f>
        <v>Sive</v>
      </c>
      <c r="G579" s="110" t="str">
        <f>VLOOKUP(A579,'Main Sheet'!A:BB,14,0)</f>
        <v>Rural</v>
      </c>
      <c r="H579" s="111" t="s">
        <v>9078</v>
      </c>
      <c r="I579" s="111"/>
      <c r="J579" s="111"/>
      <c r="K579" s="111">
        <v>2.3364385E8</v>
      </c>
      <c r="L579" s="111" t="s">
        <v>9995</v>
      </c>
      <c r="M579" s="109"/>
      <c r="N579" s="110"/>
      <c r="O579" s="111" t="s">
        <v>117</v>
      </c>
      <c r="P579" s="111"/>
      <c r="Q579" s="112"/>
      <c r="R579" s="111">
        <v>2.26277602E8</v>
      </c>
      <c r="S579" s="111">
        <v>23235.0</v>
      </c>
      <c r="T579" s="111"/>
      <c r="U579" s="110"/>
      <c r="V579" s="109" t="s">
        <v>117</v>
      </c>
      <c r="W579" s="109"/>
      <c r="X579" s="110"/>
      <c r="Y579" s="168" t="s">
        <v>9996</v>
      </c>
      <c r="Z579" s="110"/>
      <c r="AA579" s="110"/>
      <c r="AB579" s="110"/>
      <c r="AC579" s="109" t="s">
        <v>117</v>
      </c>
      <c r="AD579" s="109"/>
      <c r="AE579" s="110"/>
      <c r="AF579" s="109">
        <v>2.61603396E8</v>
      </c>
      <c r="AG579" s="109">
        <v>23235.0</v>
      </c>
      <c r="AH579" s="109"/>
      <c r="AI579" s="110"/>
      <c r="AJ579" s="110"/>
      <c r="AK579" s="110"/>
      <c r="AL579" s="110"/>
      <c r="AM579" s="110"/>
      <c r="AN579" s="110"/>
      <c r="AO579" s="110"/>
      <c r="AP579" s="110"/>
      <c r="AQ579" s="110"/>
      <c r="AR579" s="110"/>
      <c r="AS579" s="110"/>
      <c r="AT579" s="110"/>
      <c r="AU579" s="110"/>
      <c r="AV579" s="110"/>
      <c r="AW579" s="110"/>
      <c r="AX579" s="110"/>
      <c r="AY579" s="110"/>
      <c r="AZ579" s="110"/>
      <c r="BA579" s="110"/>
      <c r="BB579" s="110"/>
      <c r="BC579" s="110"/>
      <c r="BD579" s="110"/>
      <c r="BE579" s="110"/>
      <c r="BF579" s="114"/>
      <c r="BG579" s="114"/>
      <c r="BH579" s="114"/>
      <c r="BI579" s="114"/>
      <c r="BJ579" s="114"/>
      <c r="BK579" s="114"/>
      <c r="BL579" s="114"/>
      <c r="BM579" s="114"/>
      <c r="BN579" s="114"/>
      <c r="BO579" s="114"/>
    </row>
    <row r="580" ht="15.75" hidden="1" customHeight="1">
      <c r="A580" s="106" t="s">
        <v>5074</v>
      </c>
      <c r="B580" s="162" t="s">
        <v>9997</v>
      </c>
      <c r="C580" s="108" t="str">
        <f>VLOOKUP(A580,'Main Sheet'!A:AV,48,False)</f>
        <v>Yes</v>
      </c>
      <c r="D580" s="109" t="str">
        <f>VLOOKUP(A580,'Main Sheet'!A:BB,7,0)</f>
        <v>Second</v>
      </c>
      <c r="E580" s="109" t="str">
        <f>VLOOKUP(A580,'Main Sheet'!A:BB,12,0)</f>
        <v>Vulumzi SS</v>
      </c>
      <c r="F580" s="109" t="str">
        <f>VLOOKUP(A580,'Main Sheet'!A:BB,17,0)</f>
        <v>Siphosihle</v>
      </c>
      <c r="G580" s="110" t="str">
        <f>VLOOKUP(A580,'Main Sheet'!A:BB,14,0)</f>
        <v>NMB</v>
      </c>
      <c r="H580" s="111" t="s">
        <v>9078</v>
      </c>
      <c r="I580" s="111"/>
      <c r="J580" s="112"/>
      <c r="K580" s="111">
        <v>2.33153896E8</v>
      </c>
      <c r="L580" s="111" t="s">
        <v>9078</v>
      </c>
      <c r="M580" s="109" t="s">
        <v>9079</v>
      </c>
      <c r="N580" s="110"/>
      <c r="O580" s="111" t="s">
        <v>9078</v>
      </c>
      <c r="P580" s="111"/>
      <c r="Q580" s="112"/>
      <c r="R580" s="111" t="s">
        <v>9078</v>
      </c>
      <c r="S580" s="111" t="s">
        <v>9078</v>
      </c>
      <c r="T580" s="111" t="s">
        <v>9079</v>
      </c>
      <c r="U580" s="110"/>
      <c r="V580" s="109" t="s">
        <v>9078</v>
      </c>
      <c r="W580" s="109"/>
      <c r="X580" s="110"/>
      <c r="Y580" s="109" t="s">
        <v>9998</v>
      </c>
      <c r="Z580" s="110"/>
      <c r="AA580" s="110"/>
      <c r="AB580" s="109" t="s">
        <v>4387</v>
      </c>
      <c r="AC580" s="109" t="s">
        <v>117</v>
      </c>
      <c r="AD580" s="109"/>
      <c r="AE580" s="110"/>
      <c r="AF580" s="109">
        <v>2.6162936E8</v>
      </c>
      <c r="AG580" s="109">
        <v>78945.0</v>
      </c>
      <c r="AH580" s="109" t="s">
        <v>3077</v>
      </c>
      <c r="AI580" s="110"/>
      <c r="AJ580" s="110"/>
      <c r="AK580" s="110"/>
      <c r="AL580" s="110"/>
      <c r="AM580" s="110"/>
      <c r="AN580" s="110"/>
      <c r="AO580" s="110"/>
      <c r="AP580" s="110"/>
      <c r="AQ580" s="110"/>
      <c r="AR580" s="110"/>
      <c r="AS580" s="110"/>
      <c r="AT580" s="110"/>
      <c r="AU580" s="110"/>
      <c r="AV580" s="110"/>
      <c r="AW580" s="110"/>
      <c r="AX580" s="110"/>
      <c r="AY580" s="110"/>
      <c r="AZ580" s="110"/>
      <c r="BA580" s="110"/>
      <c r="BB580" s="110"/>
      <c r="BC580" s="110"/>
      <c r="BD580" s="110"/>
      <c r="BE580" s="110"/>
      <c r="BF580" s="114"/>
      <c r="BG580" s="114"/>
      <c r="BH580" s="114"/>
      <c r="BI580" s="114"/>
      <c r="BJ580" s="114"/>
      <c r="BK580" s="114"/>
      <c r="BL580" s="114"/>
      <c r="BM580" s="114"/>
      <c r="BN580" s="114"/>
      <c r="BO580" s="114"/>
    </row>
    <row r="581" ht="15.75" hidden="1" customHeight="1">
      <c r="A581" s="106" t="s">
        <v>5082</v>
      </c>
      <c r="B581" s="162" t="s">
        <v>9999</v>
      </c>
      <c r="C581" s="108" t="str">
        <f>VLOOKUP(A581,'Main Sheet'!A:AV,48,False)</f>
        <v>Yes</v>
      </c>
      <c r="D581" s="109" t="str">
        <f>VLOOKUP(A581,'Main Sheet'!A:BB,7,0)</f>
        <v>Second</v>
      </c>
      <c r="E581" s="109" t="str">
        <f>VLOOKUP(A581,'Main Sheet'!A:BB,12,0)</f>
        <v>Vulumzi SS</v>
      </c>
      <c r="F581" s="109" t="str">
        <f>VLOOKUP(A581,'Main Sheet'!A:BB,17,0)</f>
        <v>Siphosihle</v>
      </c>
      <c r="G581" s="110" t="str">
        <f>VLOOKUP(A581,'Main Sheet'!A:BB,14,0)</f>
        <v>NMB</v>
      </c>
      <c r="H581" s="111" t="s">
        <v>117</v>
      </c>
      <c r="I581" s="111"/>
      <c r="J581" s="112"/>
      <c r="K581" s="111">
        <v>2.34122714E8</v>
      </c>
      <c r="L581" s="111">
        <v>87054.0</v>
      </c>
      <c r="M581" s="109" t="s">
        <v>237</v>
      </c>
      <c r="N581" s="110"/>
      <c r="O581" s="111" t="s">
        <v>117</v>
      </c>
      <c r="P581" s="111"/>
      <c r="Q581" s="112"/>
      <c r="R581" s="111">
        <v>2.2625703E8</v>
      </c>
      <c r="S581" s="111">
        <v>45612.0</v>
      </c>
      <c r="T581" s="111" t="s">
        <v>10000</v>
      </c>
      <c r="U581" s="110"/>
      <c r="V581" s="109" t="s">
        <v>117</v>
      </c>
      <c r="W581" s="109"/>
      <c r="X581" s="110"/>
      <c r="Y581" s="109" t="s">
        <v>10001</v>
      </c>
      <c r="Z581" s="110"/>
      <c r="AA581" s="110"/>
      <c r="AB581" s="109" t="s">
        <v>237</v>
      </c>
      <c r="AC581" s="109" t="s">
        <v>117</v>
      </c>
      <c r="AD581" s="109"/>
      <c r="AE581" s="110"/>
      <c r="AF581" s="109">
        <v>2.61630105E8</v>
      </c>
      <c r="AG581" s="109">
        <v>78945.0</v>
      </c>
      <c r="AH581" s="109" t="s">
        <v>10002</v>
      </c>
      <c r="AI581" s="110"/>
      <c r="AJ581" s="110"/>
      <c r="AK581" s="110"/>
      <c r="AL581" s="110"/>
      <c r="AM581" s="110"/>
      <c r="AN581" s="110"/>
      <c r="AO581" s="110"/>
      <c r="AP581" s="110"/>
      <c r="AQ581" s="110"/>
      <c r="AR581" s="110"/>
      <c r="AS581" s="110"/>
      <c r="AT581" s="110"/>
      <c r="AU581" s="110"/>
      <c r="AV581" s="110"/>
      <c r="AW581" s="110"/>
      <c r="AX581" s="110"/>
      <c r="AY581" s="110"/>
      <c r="AZ581" s="110"/>
      <c r="BA581" s="110"/>
      <c r="BB581" s="110"/>
      <c r="BC581" s="110"/>
      <c r="BD581" s="110"/>
      <c r="BE581" s="110"/>
      <c r="BF581" s="114"/>
      <c r="BG581" s="114"/>
      <c r="BH581" s="114"/>
      <c r="BI581" s="114"/>
      <c r="BJ581" s="114"/>
      <c r="BK581" s="114"/>
      <c r="BL581" s="114"/>
      <c r="BM581" s="114"/>
      <c r="BN581" s="114"/>
      <c r="BO581" s="114"/>
    </row>
    <row r="582" ht="15.75" hidden="1" customHeight="1">
      <c r="A582" s="106" t="s">
        <v>5090</v>
      </c>
      <c r="B582" s="162" t="s">
        <v>10003</v>
      </c>
      <c r="C582" s="108" t="str">
        <f>VLOOKUP(A582,'Main Sheet'!A:AV,48,False)</f>
        <v>Yes</v>
      </c>
      <c r="D582" s="109" t="str">
        <f>VLOOKUP(A582,'Main Sheet'!A:BB,7,0)</f>
        <v>Second</v>
      </c>
      <c r="E582" s="109" t="str">
        <f>VLOOKUP(A582,'Main Sheet'!A:BB,12,0)</f>
        <v>Vulumzi SS</v>
      </c>
      <c r="F582" s="109" t="str">
        <f>VLOOKUP(A582,'Main Sheet'!A:BB,17,0)</f>
        <v>Siphosihle</v>
      </c>
      <c r="G582" s="110" t="str">
        <f>VLOOKUP(A582,'Main Sheet'!A:BB,14,0)</f>
        <v>NMB</v>
      </c>
      <c r="H582" s="111" t="s">
        <v>117</v>
      </c>
      <c r="I582" s="111"/>
      <c r="J582" s="111"/>
      <c r="K582" s="164">
        <v>2.34226501E8</v>
      </c>
      <c r="L582" s="111">
        <v>60105.0</v>
      </c>
      <c r="M582" s="109" t="s">
        <v>10004</v>
      </c>
      <c r="N582" s="110"/>
      <c r="O582" s="111" t="s">
        <v>9078</v>
      </c>
      <c r="P582" s="111"/>
      <c r="Q582" s="112"/>
      <c r="R582" s="111">
        <v>2.26114318E8</v>
      </c>
      <c r="S582" s="111">
        <v>20787.0</v>
      </c>
      <c r="T582" s="111" t="s">
        <v>9079</v>
      </c>
      <c r="U582" s="110"/>
      <c r="V582" s="109" t="s">
        <v>117</v>
      </c>
      <c r="W582" s="109"/>
      <c r="X582" s="110"/>
      <c r="Y582" s="109" t="s">
        <v>10005</v>
      </c>
      <c r="Z582" s="110"/>
      <c r="AA582" s="110"/>
      <c r="AB582" s="109" t="s">
        <v>9682</v>
      </c>
      <c r="AC582" s="109" t="s">
        <v>117</v>
      </c>
      <c r="AD582" s="109"/>
      <c r="AE582" s="110"/>
      <c r="AF582" s="109">
        <v>2.61629018E8</v>
      </c>
      <c r="AG582" s="109">
        <v>23235.0</v>
      </c>
      <c r="AH582" s="109" t="s">
        <v>3077</v>
      </c>
      <c r="AI582" s="110"/>
      <c r="AJ582" s="110"/>
      <c r="AK582" s="110"/>
      <c r="AL582" s="110"/>
      <c r="AM582" s="110"/>
      <c r="AN582" s="110"/>
      <c r="AO582" s="110"/>
      <c r="AP582" s="110"/>
      <c r="AQ582" s="110"/>
      <c r="AR582" s="110"/>
      <c r="AS582" s="110"/>
      <c r="AT582" s="110"/>
      <c r="AU582" s="110"/>
      <c r="AV582" s="110"/>
      <c r="AW582" s="110"/>
      <c r="AX582" s="110"/>
      <c r="AY582" s="110"/>
      <c r="AZ582" s="110"/>
      <c r="BA582" s="110"/>
      <c r="BB582" s="110"/>
      <c r="BC582" s="110"/>
      <c r="BD582" s="110"/>
      <c r="BE582" s="110"/>
      <c r="BF582" s="114"/>
      <c r="BG582" s="114"/>
      <c r="BH582" s="114"/>
      <c r="BI582" s="114"/>
      <c r="BJ582" s="114"/>
      <c r="BK582" s="114"/>
      <c r="BL582" s="114"/>
      <c r="BM582" s="114"/>
      <c r="BN582" s="114"/>
      <c r="BO582" s="114"/>
    </row>
    <row r="583" ht="15.75" hidden="1" customHeight="1">
      <c r="A583" s="106" t="s">
        <v>5099</v>
      </c>
      <c r="B583" s="162" t="s">
        <v>10006</v>
      </c>
      <c r="C583" s="108" t="str">
        <f>VLOOKUP(A583,'Main Sheet'!A:AV,48,False)</f>
        <v>Yes</v>
      </c>
      <c r="D583" s="109" t="str">
        <f>VLOOKUP(A583,'Main Sheet'!A:BB,7,0)</f>
        <v>Second</v>
      </c>
      <c r="E583" s="109" t="str">
        <f>VLOOKUP(A583,'Main Sheet'!A:BB,12,0)</f>
        <v>Lungiso HS</v>
      </c>
      <c r="F583" s="109" t="str">
        <f>VLOOKUP(A583,'Main Sheet'!A:BB,17,0)</f>
        <v>Sive</v>
      </c>
      <c r="G583" s="110" t="str">
        <f>VLOOKUP(A583,'Main Sheet'!A:BB,14,0)</f>
        <v>Rural</v>
      </c>
      <c r="H583" s="111" t="s">
        <v>9078</v>
      </c>
      <c r="I583" s="111"/>
      <c r="J583" s="111"/>
      <c r="K583" s="111" t="s">
        <v>10007</v>
      </c>
      <c r="L583" s="111" t="s">
        <v>10008</v>
      </c>
      <c r="M583" s="109"/>
      <c r="N583" s="110"/>
      <c r="O583" s="111" t="s">
        <v>9078</v>
      </c>
      <c r="P583" s="111"/>
      <c r="Q583" s="112"/>
      <c r="R583" s="111"/>
      <c r="S583" s="111">
        <v>20301.0</v>
      </c>
      <c r="T583" s="111"/>
      <c r="U583" s="110"/>
      <c r="V583" s="109" t="s">
        <v>9078</v>
      </c>
      <c r="W583" s="109"/>
      <c r="X583" s="109"/>
      <c r="Y583" s="109" t="s">
        <v>10009</v>
      </c>
      <c r="Z583" s="110"/>
      <c r="AA583" s="110"/>
      <c r="AB583" s="110"/>
      <c r="AC583" s="109" t="s">
        <v>117</v>
      </c>
      <c r="AD583" s="109"/>
      <c r="AE583" s="110"/>
      <c r="AF583" s="109">
        <v>2.61603922E8</v>
      </c>
      <c r="AG583" s="109">
        <v>23235.0</v>
      </c>
      <c r="AH583" s="109"/>
      <c r="AI583" s="110"/>
      <c r="AJ583" s="110"/>
      <c r="AK583" s="110"/>
      <c r="AL583" s="110"/>
      <c r="AM583" s="110"/>
      <c r="AN583" s="110"/>
      <c r="AO583" s="110"/>
      <c r="AP583" s="110"/>
      <c r="AQ583" s="110"/>
      <c r="AR583" s="110"/>
      <c r="AS583" s="110"/>
      <c r="AT583" s="110"/>
      <c r="AU583" s="110"/>
      <c r="AV583" s="110"/>
      <c r="AW583" s="110"/>
      <c r="AX583" s="110"/>
      <c r="AY583" s="110"/>
      <c r="AZ583" s="110"/>
      <c r="BA583" s="110"/>
      <c r="BB583" s="110"/>
      <c r="BC583" s="110"/>
      <c r="BD583" s="110"/>
      <c r="BE583" s="110"/>
      <c r="BF583" s="114"/>
      <c r="BG583" s="114"/>
      <c r="BH583" s="114"/>
      <c r="BI583" s="114"/>
      <c r="BJ583" s="114"/>
      <c r="BK583" s="114"/>
      <c r="BL583" s="114"/>
      <c r="BM583" s="114"/>
      <c r="BN583" s="114"/>
      <c r="BO583" s="114"/>
    </row>
    <row r="584" ht="15.75" hidden="1" customHeight="1">
      <c r="A584" s="106" t="s">
        <v>5108</v>
      </c>
      <c r="B584" s="162" t="s">
        <v>10010</v>
      </c>
      <c r="C584" s="108" t="str">
        <f>VLOOKUP(A584,'Main Sheet'!A:AV,48,False)</f>
        <v>Yes</v>
      </c>
      <c r="D584" s="109" t="str">
        <f>VLOOKUP(A584,'Main Sheet'!A:BB,7,0)</f>
        <v>Second</v>
      </c>
      <c r="E584" s="109" t="str">
        <f>VLOOKUP(A584,'Main Sheet'!A:BB,12,0)</f>
        <v>Vulumzi SS</v>
      </c>
      <c r="F584" s="109" t="str">
        <f>VLOOKUP(A584,'Main Sheet'!A:BB,17,0)</f>
        <v>Siphosihle</v>
      </c>
      <c r="G584" s="110" t="str">
        <f>VLOOKUP(A584,'Main Sheet'!A:BB,14,0)</f>
        <v>NMB</v>
      </c>
      <c r="H584" s="111" t="s">
        <v>9078</v>
      </c>
      <c r="I584" s="111"/>
      <c r="J584" s="112"/>
      <c r="K584" s="111">
        <v>2.33478361E8</v>
      </c>
      <c r="L584" s="111">
        <v>19517.0</v>
      </c>
      <c r="M584" s="109" t="s">
        <v>9079</v>
      </c>
      <c r="N584" s="110"/>
      <c r="O584" s="111" t="s">
        <v>117</v>
      </c>
      <c r="P584" s="111"/>
      <c r="Q584" s="112"/>
      <c r="R584" s="111">
        <v>2.26256936E8</v>
      </c>
      <c r="S584" s="111">
        <v>45612.0</v>
      </c>
      <c r="T584" s="111" t="s">
        <v>9093</v>
      </c>
      <c r="U584" s="110"/>
      <c r="V584" s="109" t="s">
        <v>9078</v>
      </c>
      <c r="W584" s="109"/>
      <c r="X584" s="110"/>
      <c r="Y584" s="109" t="s">
        <v>10011</v>
      </c>
      <c r="Z584" s="110"/>
      <c r="AA584" s="110"/>
      <c r="AB584" s="109" t="s">
        <v>9079</v>
      </c>
      <c r="AC584" s="109" t="s">
        <v>117</v>
      </c>
      <c r="AD584" s="109"/>
      <c r="AE584" s="110"/>
      <c r="AF584" s="109">
        <v>2.61629182E8</v>
      </c>
      <c r="AG584" s="109">
        <v>78945.0</v>
      </c>
      <c r="AH584" s="109" t="s">
        <v>9394</v>
      </c>
      <c r="AI584" s="110"/>
      <c r="AJ584" s="110"/>
      <c r="AK584" s="110"/>
      <c r="AL584" s="110"/>
      <c r="AM584" s="110"/>
      <c r="AN584" s="110"/>
      <c r="AO584" s="110"/>
      <c r="AP584" s="110"/>
      <c r="AQ584" s="110"/>
      <c r="AR584" s="110"/>
      <c r="AS584" s="110"/>
      <c r="AT584" s="110"/>
      <c r="AU584" s="110"/>
      <c r="AV584" s="110"/>
      <c r="AW584" s="110"/>
      <c r="AX584" s="110"/>
      <c r="AY584" s="110"/>
      <c r="AZ584" s="110"/>
      <c r="BA584" s="110"/>
      <c r="BB584" s="110"/>
      <c r="BC584" s="110"/>
      <c r="BD584" s="110"/>
      <c r="BE584" s="110"/>
      <c r="BF584" s="114"/>
      <c r="BG584" s="114"/>
      <c r="BH584" s="114"/>
      <c r="BI584" s="114"/>
      <c r="BJ584" s="114"/>
      <c r="BK584" s="114"/>
      <c r="BL584" s="114"/>
      <c r="BM584" s="114"/>
      <c r="BN584" s="114"/>
      <c r="BO584" s="114"/>
    </row>
    <row r="585" ht="15.75" hidden="1" customHeight="1">
      <c r="A585" s="106" t="s">
        <v>5117</v>
      </c>
      <c r="B585" s="162" t="s">
        <v>10012</v>
      </c>
      <c r="C585" s="108" t="str">
        <f>VLOOKUP(A585,'Main Sheet'!A:AV,48,False)</f>
        <v>Yes</v>
      </c>
      <c r="D585" s="109" t="str">
        <f>VLOOKUP(A585,'Main Sheet'!A:BB,7,0)</f>
        <v>Second</v>
      </c>
      <c r="E585" s="109" t="str">
        <f>VLOOKUP(A585,'Main Sheet'!A:BB,12,0)</f>
        <v>Vulumzi SS</v>
      </c>
      <c r="F585" s="109" t="str">
        <f>VLOOKUP(A585,'Main Sheet'!A:BB,17,0)</f>
        <v>Siphosihle</v>
      </c>
      <c r="G585" s="110" t="str">
        <f>VLOOKUP(A585,'Main Sheet'!A:BB,14,0)</f>
        <v>NMB</v>
      </c>
      <c r="H585" s="111" t="s">
        <v>9078</v>
      </c>
      <c r="I585" s="111"/>
      <c r="J585" s="112"/>
      <c r="K585" s="111">
        <v>2.33794611E8</v>
      </c>
      <c r="L585" s="111" t="s">
        <v>9078</v>
      </c>
      <c r="M585" s="109" t="s">
        <v>9079</v>
      </c>
      <c r="N585" s="110"/>
      <c r="O585" s="111" t="s">
        <v>9078</v>
      </c>
      <c r="P585" s="111"/>
      <c r="Q585" s="112"/>
      <c r="R585" s="111">
        <v>2.26117383E8</v>
      </c>
      <c r="S585" s="111">
        <v>78917.0</v>
      </c>
      <c r="T585" s="111" t="s">
        <v>9079</v>
      </c>
      <c r="U585" s="110"/>
      <c r="V585" s="109" t="s">
        <v>117</v>
      </c>
      <c r="W585" s="109"/>
      <c r="X585" s="110"/>
      <c r="Y585" s="109" t="s">
        <v>10013</v>
      </c>
      <c r="Z585" s="110"/>
      <c r="AA585" s="110"/>
      <c r="AB585" s="109" t="s">
        <v>1094</v>
      </c>
      <c r="AC585" s="109" t="s">
        <v>117</v>
      </c>
      <c r="AD585" s="109"/>
      <c r="AE585" s="110"/>
      <c r="AF585" s="109">
        <v>2.616297E8</v>
      </c>
      <c r="AG585" s="109">
        <v>78945.0</v>
      </c>
      <c r="AH585" s="109" t="s">
        <v>6516</v>
      </c>
      <c r="AI585" s="110"/>
      <c r="AJ585" s="110"/>
      <c r="AK585" s="110"/>
      <c r="AL585" s="110"/>
      <c r="AM585" s="110"/>
      <c r="AN585" s="110"/>
      <c r="AO585" s="110"/>
      <c r="AP585" s="110"/>
      <c r="AQ585" s="110"/>
      <c r="AR585" s="110"/>
      <c r="AS585" s="110"/>
      <c r="AT585" s="110"/>
      <c r="AU585" s="110"/>
      <c r="AV585" s="110"/>
      <c r="AW585" s="110"/>
      <c r="AX585" s="110"/>
      <c r="AY585" s="110"/>
      <c r="AZ585" s="110"/>
      <c r="BA585" s="110"/>
      <c r="BB585" s="110"/>
      <c r="BC585" s="110"/>
      <c r="BD585" s="110"/>
      <c r="BE585" s="110"/>
      <c r="BF585" s="114"/>
      <c r="BG585" s="114"/>
      <c r="BH585" s="114"/>
      <c r="BI585" s="114"/>
      <c r="BJ585" s="114"/>
      <c r="BK585" s="114"/>
      <c r="BL585" s="114"/>
      <c r="BM585" s="114"/>
      <c r="BN585" s="114"/>
      <c r="BO585" s="114"/>
    </row>
    <row r="586" ht="15.75" hidden="1" customHeight="1">
      <c r="A586" s="106" t="s">
        <v>5127</v>
      </c>
      <c r="B586" s="162" t="s">
        <v>10014</v>
      </c>
      <c r="C586" s="108" t="str">
        <f>VLOOKUP(A586,'Main Sheet'!A:AV,48,False)</f>
        <v>Yes</v>
      </c>
      <c r="D586" s="109" t="str">
        <f>VLOOKUP(A586,'Main Sheet'!A:BB,7,0)</f>
        <v>Second</v>
      </c>
      <c r="E586" s="109" t="str">
        <f>VLOOKUP(A586,'Main Sheet'!A:BB,12,0)</f>
        <v>Soqhayisa SS</v>
      </c>
      <c r="F586" s="109" t="str">
        <f>VLOOKUP(A586,'Main Sheet'!A:BB,17,0)</f>
        <v>Siphosihle</v>
      </c>
      <c r="G586" s="110" t="str">
        <f>VLOOKUP(A586,'Main Sheet'!A:BB,14,0)</f>
        <v>NMB</v>
      </c>
      <c r="H586" s="111" t="s">
        <v>117</v>
      </c>
      <c r="I586" s="111"/>
      <c r="J586" s="112"/>
      <c r="K586" s="164">
        <v>2.34142448E8</v>
      </c>
      <c r="L586" s="111">
        <v>32973.0</v>
      </c>
      <c r="M586" s="109" t="s">
        <v>10015</v>
      </c>
      <c r="N586" s="110"/>
      <c r="O586" s="111" t="s">
        <v>117</v>
      </c>
      <c r="P586" s="111"/>
      <c r="Q586" s="112"/>
      <c r="R586" s="111">
        <v>2.26282573E8</v>
      </c>
      <c r="S586" s="111">
        <v>45612.0</v>
      </c>
      <c r="T586" s="111" t="s">
        <v>237</v>
      </c>
      <c r="U586" s="110"/>
      <c r="V586" s="109" t="s">
        <v>117</v>
      </c>
      <c r="W586" s="109"/>
      <c r="X586" s="110"/>
      <c r="Y586" s="109" t="s">
        <v>10016</v>
      </c>
      <c r="Z586" s="110"/>
      <c r="AA586" s="110"/>
      <c r="AB586" s="109" t="s">
        <v>9682</v>
      </c>
      <c r="AC586" s="109" t="s">
        <v>117</v>
      </c>
      <c r="AD586" s="109"/>
      <c r="AE586" s="110"/>
      <c r="AF586" s="109">
        <v>2.61760165E8</v>
      </c>
      <c r="AG586" s="109">
        <v>78945.0</v>
      </c>
      <c r="AH586" s="109" t="s">
        <v>3077</v>
      </c>
      <c r="AI586" s="110"/>
      <c r="AJ586" s="110"/>
      <c r="AK586" s="110"/>
      <c r="AL586" s="110"/>
      <c r="AM586" s="110"/>
      <c r="AN586" s="110"/>
      <c r="AO586" s="110"/>
      <c r="AP586" s="110"/>
      <c r="AQ586" s="110"/>
      <c r="AR586" s="110"/>
      <c r="AS586" s="110"/>
      <c r="AT586" s="110"/>
      <c r="AU586" s="110"/>
      <c r="AV586" s="110"/>
      <c r="AW586" s="110"/>
      <c r="AX586" s="110"/>
      <c r="AY586" s="110"/>
      <c r="AZ586" s="110"/>
      <c r="BA586" s="110"/>
      <c r="BB586" s="110"/>
      <c r="BC586" s="110"/>
      <c r="BD586" s="110"/>
      <c r="BE586" s="110"/>
      <c r="BF586" s="114"/>
      <c r="BG586" s="114"/>
      <c r="BH586" s="114"/>
      <c r="BI586" s="114"/>
      <c r="BJ586" s="114"/>
      <c r="BK586" s="114"/>
      <c r="BL586" s="114"/>
      <c r="BM586" s="114"/>
      <c r="BN586" s="114"/>
      <c r="BO586" s="114"/>
    </row>
    <row r="587" ht="15.75" hidden="1" customHeight="1">
      <c r="A587" s="106" t="s">
        <v>5137</v>
      </c>
      <c r="B587" s="162" t="s">
        <v>10017</v>
      </c>
      <c r="C587" s="108" t="str">
        <f>VLOOKUP(A587,'Main Sheet'!A:AV,48,False)</f>
        <v>Yes</v>
      </c>
      <c r="D587" s="109" t="str">
        <f>VLOOKUP(A587,'Main Sheet'!A:BB,7,0)</f>
        <v>Second</v>
      </c>
      <c r="E587" s="109" t="str">
        <f>VLOOKUP(A587,'Main Sheet'!A:BB,12,0)</f>
        <v>Soqhayisa SS</v>
      </c>
      <c r="F587" s="109" t="str">
        <f>VLOOKUP(A587,'Main Sheet'!A:BB,17,0)</f>
        <v>Siphosihle</v>
      </c>
      <c r="G587" s="110" t="str">
        <f>VLOOKUP(A587,'Main Sheet'!A:BB,14,0)</f>
        <v>NMB</v>
      </c>
      <c r="H587" s="111" t="s">
        <v>9078</v>
      </c>
      <c r="I587" s="111"/>
      <c r="J587" s="112"/>
      <c r="K587" s="111">
        <v>2.34009489E8</v>
      </c>
      <c r="L587" s="111">
        <v>50126.0</v>
      </c>
      <c r="M587" s="109" t="s">
        <v>9079</v>
      </c>
      <c r="N587" s="110"/>
      <c r="O587" s="111" t="s">
        <v>117</v>
      </c>
      <c r="P587" s="111"/>
      <c r="Q587" s="112"/>
      <c r="R587" s="111">
        <v>2.26282655E8</v>
      </c>
      <c r="S587" s="111">
        <v>45612.0</v>
      </c>
      <c r="T587" s="111" t="s">
        <v>10018</v>
      </c>
      <c r="U587" s="110"/>
      <c r="V587" s="109" t="s">
        <v>117</v>
      </c>
      <c r="W587" s="109"/>
      <c r="X587" s="110"/>
      <c r="Y587" s="109" t="s">
        <v>10019</v>
      </c>
      <c r="Z587" s="110"/>
      <c r="AA587" s="110"/>
      <c r="AB587" s="109" t="s">
        <v>1094</v>
      </c>
      <c r="AC587" s="109" t="s">
        <v>117</v>
      </c>
      <c r="AD587" s="109"/>
      <c r="AE587" s="110"/>
      <c r="AF587" s="109">
        <v>2.61753568E8</v>
      </c>
      <c r="AG587" s="109">
        <v>78945.0</v>
      </c>
      <c r="AH587" s="109" t="s">
        <v>10020</v>
      </c>
      <c r="AI587" s="110"/>
      <c r="AJ587" s="110"/>
      <c r="AK587" s="110"/>
      <c r="AL587" s="110"/>
      <c r="AM587" s="110"/>
      <c r="AN587" s="110"/>
      <c r="AO587" s="110"/>
      <c r="AP587" s="110"/>
      <c r="AQ587" s="110"/>
      <c r="AR587" s="110"/>
      <c r="AS587" s="110"/>
      <c r="AT587" s="110"/>
      <c r="AU587" s="110"/>
      <c r="AV587" s="110"/>
      <c r="AW587" s="110"/>
      <c r="AX587" s="110"/>
      <c r="AY587" s="110"/>
      <c r="AZ587" s="110"/>
      <c r="BA587" s="110"/>
      <c r="BB587" s="110"/>
      <c r="BC587" s="110"/>
      <c r="BD587" s="110"/>
      <c r="BE587" s="110"/>
      <c r="BF587" s="114"/>
      <c r="BG587" s="114"/>
      <c r="BH587" s="114"/>
      <c r="BI587" s="114"/>
      <c r="BJ587" s="114"/>
      <c r="BK587" s="114"/>
      <c r="BL587" s="114"/>
      <c r="BM587" s="114"/>
      <c r="BN587" s="114"/>
      <c r="BO587" s="114"/>
    </row>
    <row r="588" ht="15.75" hidden="1" customHeight="1">
      <c r="A588" s="106" t="s">
        <v>5145</v>
      </c>
      <c r="B588" s="162" t="s">
        <v>10021</v>
      </c>
      <c r="C588" s="108" t="str">
        <f>VLOOKUP(A588,'Main Sheet'!A:AV,48,False)</f>
        <v>Yes</v>
      </c>
      <c r="D588" s="109" t="str">
        <f>VLOOKUP(A588,'Main Sheet'!A:BB,7,0)</f>
        <v>Second</v>
      </c>
      <c r="E588" s="109" t="str">
        <f>VLOOKUP(A588,'Main Sheet'!A:BB,12,0)</f>
        <v>Soqhayisa SS</v>
      </c>
      <c r="F588" s="109" t="str">
        <f>VLOOKUP(A588,'Main Sheet'!A:BB,17,0)</f>
        <v>Siphosihle</v>
      </c>
      <c r="G588" s="110" t="str">
        <f>VLOOKUP(A588,'Main Sheet'!A:BB,14,0)</f>
        <v>NMB</v>
      </c>
      <c r="H588" s="111" t="s">
        <v>117</v>
      </c>
      <c r="I588" s="111"/>
      <c r="J588" s="112"/>
      <c r="K588" s="111">
        <v>2.34125977E8</v>
      </c>
      <c r="L588" s="111">
        <v>24109.0</v>
      </c>
      <c r="M588" s="109" t="s">
        <v>237</v>
      </c>
      <c r="N588" s="110"/>
      <c r="O588" s="111" t="s">
        <v>9078</v>
      </c>
      <c r="P588" s="111"/>
      <c r="Q588" s="112"/>
      <c r="R588" s="111">
        <v>2.26048533E8</v>
      </c>
      <c r="S588" s="111" t="s">
        <v>9078</v>
      </c>
      <c r="T588" s="111" t="s">
        <v>9079</v>
      </c>
      <c r="U588" s="110"/>
      <c r="V588" s="109" t="s">
        <v>9078</v>
      </c>
      <c r="W588" s="109"/>
      <c r="X588" s="110"/>
      <c r="Y588" s="109" t="s">
        <v>10022</v>
      </c>
      <c r="Z588" s="110"/>
      <c r="AA588" s="110"/>
      <c r="AB588" s="109" t="s">
        <v>9079</v>
      </c>
      <c r="AC588" s="109" t="s">
        <v>9078</v>
      </c>
      <c r="AD588" s="109"/>
      <c r="AE588" s="110"/>
      <c r="AF588" s="109">
        <v>2.61353632E8</v>
      </c>
      <c r="AG588" s="109">
        <v>34825.0</v>
      </c>
      <c r="AH588" s="109" t="s">
        <v>9079</v>
      </c>
      <c r="AI588" s="110"/>
      <c r="AJ588" s="110"/>
      <c r="AK588" s="110"/>
      <c r="AL588" s="110"/>
      <c r="AM588" s="110"/>
      <c r="AN588" s="110"/>
      <c r="AO588" s="110"/>
      <c r="AP588" s="110"/>
      <c r="AQ588" s="110"/>
      <c r="AR588" s="110"/>
      <c r="AS588" s="110"/>
      <c r="AT588" s="110"/>
      <c r="AU588" s="110"/>
      <c r="AV588" s="110"/>
      <c r="AW588" s="110"/>
      <c r="AX588" s="110"/>
      <c r="AY588" s="110"/>
      <c r="AZ588" s="110"/>
      <c r="BA588" s="110"/>
      <c r="BB588" s="110"/>
      <c r="BC588" s="110"/>
      <c r="BD588" s="110"/>
      <c r="BE588" s="110"/>
      <c r="BF588" s="114"/>
      <c r="BG588" s="114"/>
      <c r="BH588" s="114"/>
      <c r="BI588" s="114"/>
      <c r="BJ588" s="114"/>
      <c r="BK588" s="114"/>
      <c r="BL588" s="114"/>
      <c r="BM588" s="114"/>
      <c r="BN588" s="114"/>
      <c r="BO588" s="114"/>
    </row>
    <row r="589" ht="15.75" hidden="1" customHeight="1">
      <c r="A589" s="106" t="s">
        <v>5156</v>
      </c>
      <c r="B589" s="162" t="s">
        <v>10023</v>
      </c>
      <c r="C589" s="108" t="str">
        <f>VLOOKUP(A589,'Main Sheet'!A:AV,48,False)</f>
        <v>No</v>
      </c>
      <c r="D589" s="109" t="str">
        <f>VLOOKUP(A589,'Main Sheet'!A:BB,7,0)</f>
        <v>Second</v>
      </c>
      <c r="E589" s="109" t="str">
        <f>VLOOKUP(A589,'Main Sheet'!A:BB,12,0)</f>
        <v>Jeffrey's Bay CS</v>
      </c>
      <c r="F589" s="109" t="str">
        <f>VLOOKUP(A589,'Main Sheet'!A:BB,17,0)</f>
        <v>Sive</v>
      </c>
      <c r="G589" s="110" t="str">
        <f>VLOOKUP(A589,'Main Sheet'!A:BB,14,0)</f>
        <v>Rural</v>
      </c>
      <c r="H589" s="111" t="s">
        <v>121</v>
      </c>
      <c r="I589" s="111"/>
      <c r="J589" s="111" t="s">
        <v>10024</v>
      </c>
      <c r="K589" s="111"/>
      <c r="L589" s="111"/>
      <c r="M589" s="109"/>
      <c r="N589" s="110"/>
      <c r="O589" s="111" t="s">
        <v>121</v>
      </c>
      <c r="P589" s="111"/>
      <c r="Q589" s="111" t="s">
        <v>10024</v>
      </c>
      <c r="R589" s="111"/>
      <c r="S589" s="111"/>
      <c r="T589" s="111"/>
      <c r="U589" s="110"/>
      <c r="V589" s="109" t="s">
        <v>121</v>
      </c>
      <c r="W589" s="109"/>
      <c r="X589" s="109" t="s">
        <v>10024</v>
      </c>
      <c r="Y589" s="109"/>
      <c r="Z589" s="110"/>
      <c r="AA589" s="110"/>
      <c r="AB589" s="110"/>
      <c r="AC589" s="109" t="s">
        <v>121</v>
      </c>
      <c r="AD589" s="109"/>
      <c r="AE589" s="109" t="s">
        <v>10024</v>
      </c>
      <c r="AF589" s="109"/>
      <c r="AG589" s="109"/>
      <c r="AH589" s="109"/>
      <c r="AI589" s="110"/>
      <c r="AJ589" s="110"/>
      <c r="AK589" s="110"/>
      <c r="AL589" s="110"/>
      <c r="AM589" s="110"/>
      <c r="AN589" s="110"/>
      <c r="AO589" s="110"/>
      <c r="AP589" s="110"/>
      <c r="AQ589" s="110"/>
      <c r="AR589" s="110"/>
      <c r="AS589" s="110"/>
      <c r="AT589" s="110"/>
      <c r="AU589" s="110"/>
      <c r="AV589" s="110"/>
      <c r="AW589" s="110"/>
      <c r="AX589" s="110"/>
      <c r="AY589" s="110"/>
      <c r="AZ589" s="110"/>
      <c r="BA589" s="110"/>
      <c r="BB589" s="110"/>
      <c r="BC589" s="110"/>
      <c r="BD589" s="110"/>
      <c r="BE589" s="110"/>
      <c r="BF589" s="114"/>
      <c r="BG589" s="114"/>
      <c r="BH589" s="114"/>
      <c r="BI589" s="114"/>
      <c r="BJ589" s="114"/>
      <c r="BK589" s="114"/>
      <c r="BL589" s="114"/>
      <c r="BM589" s="114"/>
      <c r="BN589" s="114"/>
      <c r="BO589" s="114"/>
    </row>
    <row r="590" ht="15.75" hidden="1" customHeight="1">
      <c r="A590" s="106" t="s">
        <v>5166</v>
      </c>
      <c r="B590" s="162" t="s">
        <v>10025</v>
      </c>
      <c r="C590" s="108" t="str">
        <f>VLOOKUP(A590,'Main Sheet'!A:AV,48,False)</f>
        <v>Yes</v>
      </c>
      <c r="D590" s="109" t="str">
        <f>VLOOKUP(A590,'Main Sheet'!A:BB,7,0)</f>
        <v>Second</v>
      </c>
      <c r="E590" s="109" t="str">
        <f>VLOOKUP(A590,'Main Sheet'!A:BB,12,0)</f>
        <v>Soqhayisa SS</v>
      </c>
      <c r="F590" s="109" t="str">
        <f>VLOOKUP(A590,'Main Sheet'!A:BB,17,0)</f>
        <v>Siphosihle</v>
      </c>
      <c r="G590" s="110" t="str">
        <f>VLOOKUP(A590,'Main Sheet'!A:BB,14,0)</f>
        <v>NMB</v>
      </c>
      <c r="H590" s="111" t="s">
        <v>117</v>
      </c>
      <c r="I590" s="111"/>
      <c r="J590" s="111"/>
      <c r="K590" s="111">
        <v>2.34437928E8</v>
      </c>
      <c r="L590" s="111">
        <v>59716.0</v>
      </c>
      <c r="M590" s="109" t="s">
        <v>9704</v>
      </c>
      <c r="N590" s="110"/>
      <c r="O590" s="111"/>
      <c r="P590" s="111"/>
      <c r="Q590" s="112"/>
      <c r="R590" s="111"/>
      <c r="S590" s="111"/>
      <c r="T590" s="111"/>
      <c r="U590" s="110"/>
      <c r="V590" s="109" t="s">
        <v>117</v>
      </c>
      <c r="W590" s="109"/>
      <c r="X590" s="110"/>
      <c r="Y590" s="109" t="s">
        <v>10026</v>
      </c>
      <c r="Z590" s="110"/>
      <c r="AA590" s="110"/>
      <c r="AB590" s="109" t="s">
        <v>263</v>
      </c>
      <c r="AC590" s="109" t="s">
        <v>117</v>
      </c>
      <c r="AD590" s="109"/>
      <c r="AE590" s="110"/>
      <c r="AF590" s="109">
        <v>2.61724673E8</v>
      </c>
      <c r="AG590" s="109">
        <v>78945.0</v>
      </c>
      <c r="AH590" s="109" t="s">
        <v>9697</v>
      </c>
      <c r="AI590" s="110"/>
      <c r="AJ590" s="110"/>
      <c r="AK590" s="110"/>
      <c r="AL590" s="110"/>
      <c r="AM590" s="110"/>
      <c r="AN590" s="110"/>
      <c r="AO590" s="110"/>
      <c r="AP590" s="110"/>
      <c r="AQ590" s="110"/>
      <c r="AR590" s="110"/>
      <c r="AS590" s="110"/>
      <c r="AT590" s="110"/>
      <c r="AU590" s="110"/>
      <c r="AV590" s="110"/>
      <c r="AW590" s="110"/>
      <c r="AX590" s="110"/>
      <c r="AY590" s="110"/>
      <c r="AZ590" s="110"/>
      <c r="BA590" s="110"/>
      <c r="BB590" s="110"/>
      <c r="BC590" s="110"/>
      <c r="BD590" s="110"/>
      <c r="BE590" s="110"/>
      <c r="BF590" s="114"/>
      <c r="BG590" s="114"/>
      <c r="BH590" s="114"/>
      <c r="BI590" s="114"/>
      <c r="BJ590" s="114"/>
      <c r="BK590" s="114"/>
      <c r="BL590" s="114"/>
      <c r="BM590" s="114"/>
      <c r="BN590" s="114"/>
      <c r="BO590" s="114"/>
    </row>
    <row r="591" ht="15.75" hidden="1" customHeight="1">
      <c r="A591" s="106" t="s">
        <v>5172</v>
      </c>
      <c r="B591" s="162" t="s">
        <v>10027</v>
      </c>
      <c r="C591" s="108" t="str">
        <f>VLOOKUP(A591,'Main Sheet'!A:AV,48,False)</f>
        <v>Yes</v>
      </c>
      <c r="D591" s="109" t="str">
        <f>VLOOKUP(A591,'Main Sheet'!A:BB,7,0)</f>
        <v>Second</v>
      </c>
      <c r="E591" s="109" t="str">
        <f>VLOOKUP(A591,'Main Sheet'!A:BB,12,0)</f>
        <v>Soqhayisa SS</v>
      </c>
      <c r="F591" s="109" t="str">
        <f>VLOOKUP(A591,'Main Sheet'!A:BB,17,0)</f>
        <v>Siphosihle</v>
      </c>
      <c r="G591" s="110" t="str">
        <f>VLOOKUP(A591,'Main Sheet'!A:BB,14,0)</f>
        <v>NMB</v>
      </c>
      <c r="H591" s="111" t="s">
        <v>9078</v>
      </c>
      <c r="I591" s="111"/>
      <c r="J591" s="112"/>
      <c r="K591" s="111">
        <v>2.33991158E8</v>
      </c>
      <c r="L591" s="111" t="s">
        <v>9078</v>
      </c>
      <c r="M591" s="109" t="s">
        <v>9079</v>
      </c>
      <c r="N591" s="110"/>
      <c r="O591" s="111"/>
      <c r="P591" s="111"/>
      <c r="Q591" s="112"/>
      <c r="R591" s="111"/>
      <c r="S591" s="111"/>
      <c r="T591" s="111"/>
      <c r="U591" s="110"/>
      <c r="V591" s="109" t="s">
        <v>9078</v>
      </c>
      <c r="W591" s="109"/>
      <c r="X591" s="110"/>
      <c r="Y591" s="109" t="s">
        <v>10028</v>
      </c>
      <c r="Z591" s="110"/>
      <c r="AA591" s="110"/>
      <c r="AB591" s="109" t="s">
        <v>9079</v>
      </c>
      <c r="AC591" s="109" t="s">
        <v>9078</v>
      </c>
      <c r="AD591" s="109"/>
      <c r="AE591" s="110"/>
      <c r="AF591" s="109">
        <v>2.60759058E8</v>
      </c>
      <c r="AG591" s="109">
        <v>70325.0</v>
      </c>
      <c r="AH591" s="109" t="s">
        <v>9079</v>
      </c>
      <c r="AI591" s="110"/>
      <c r="AJ591" s="110"/>
      <c r="AK591" s="110"/>
      <c r="AL591" s="110"/>
      <c r="AM591" s="110"/>
      <c r="AN591" s="110"/>
      <c r="AO591" s="110"/>
      <c r="AP591" s="110"/>
      <c r="AQ591" s="110"/>
      <c r="AR591" s="110"/>
      <c r="AS591" s="110"/>
      <c r="AT591" s="110"/>
      <c r="AU591" s="110"/>
      <c r="AV591" s="110"/>
      <c r="AW591" s="110"/>
      <c r="AX591" s="110"/>
      <c r="AY591" s="110"/>
      <c r="AZ591" s="110"/>
      <c r="BA591" s="110"/>
      <c r="BB591" s="110"/>
      <c r="BC591" s="110"/>
      <c r="BD591" s="110"/>
      <c r="BE591" s="110"/>
      <c r="BF591" s="114"/>
      <c r="BG591" s="114"/>
      <c r="BH591" s="114"/>
      <c r="BI591" s="114"/>
      <c r="BJ591" s="114"/>
      <c r="BK591" s="114"/>
      <c r="BL591" s="114"/>
      <c r="BM591" s="114"/>
      <c r="BN591" s="114"/>
      <c r="BO591" s="114"/>
    </row>
    <row r="592" ht="15.75" hidden="1" customHeight="1">
      <c r="A592" s="106" t="s">
        <v>5181</v>
      </c>
      <c r="B592" s="162" t="s">
        <v>10029</v>
      </c>
      <c r="C592" s="108" t="str">
        <f>VLOOKUP(A592,'Main Sheet'!A:AV,48,False)</f>
        <v>No</v>
      </c>
      <c r="D592" s="109" t="str">
        <f>VLOOKUP(A592,'Main Sheet'!A:BB,7,0)</f>
        <v>Second</v>
      </c>
      <c r="E592" s="109" t="str">
        <f>VLOOKUP(A592,'Main Sheet'!A:BB,12,0)</f>
        <v>Jeffrey's Bay CS</v>
      </c>
      <c r="F592" s="109" t="str">
        <f>VLOOKUP(A592,'Main Sheet'!A:BB,17,0)</f>
        <v>Sive</v>
      </c>
      <c r="G592" s="110" t="str">
        <f>VLOOKUP(A592,'Main Sheet'!A:BB,14,0)</f>
        <v>Rural</v>
      </c>
      <c r="H592" s="111" t="s">
        <v>9078</v>
      </c>
      <c r="I592" s="111"/>
      <c r="J592" s="111" t="s">
        <v>9489</v>
      </c>
      <c r="K592" s="111"/>
      <c r="L592" s="111"/>
      <c r="M592" s="109"/>
      <c r="N592" s="110"/>
      <c r="O592" s="111" t="s">
        <v>121</v>
      </c>
      <c r="P592" s="111"/>
      <c r="Q592" s="111" t="s">
        <v>9489</v>
      </c>
      <c r="R592" s="111"/>
      <c r="S592" s="111"/>
      <c r="T592" s="111"/>
      <c r="U592" s="110"/>
      <c r="V592" s="109" t="s">
        <v>121</v>
      </c>
      <c r="W592" s="109"/>
      <c r="X592" s="109" t="s">
        <v>9489</v>
      </c>
      <c r="Y592" s="109"/>
      <c r="Z592" s="110"/>
      <c r="AA592" s="110"/>
      <c r="AB592" s="110"/>
      <c r="AC592" s="109" t="s">
        <v>121</v>
      </c>
      <c r="AD592" s="109"/>
      <c r="AE592" s="109" t="s">
        <v>9489</v>
      </c>
      <c r="AF592" s="109"/>
      <c r="AG592" s="109"/>
      <c r="AH592" s="109"/>
      <c r="AI592" s="110"/>
      <c r="AJ592" s="110"/>
      <c r="AK592" s="110"/>
      <c r="AL592" s="110"/>
      <c r="AM592" s="110"/>
      <c r="AN592" s="110"/>
      <c r="AO592" s="110"/>
      <c r="AP592" s="110"/>
      <c r="AQ592" s="110"/>
      <c r="AR592" s="110"/>
      <c r="AS592" s="110"/>
      <c r="AT592" s="110"/>
      <c r="AU592" s="110"/>
      <c r="AV592" s="110"/>
      <c r="AW592" s="110"/>
      <c r="AX592" s="110"/>
      <c r="AY592" s="110"/>
      <c r="AZ592" s="110"/>
      <c r="BA592" s="110"/>
      <c r="BB592" s="110"/>
      <c r="BC592" s="110"/>
      <c r="BD592" s="110"/>
      <c r="BE592" s="110"/>
      <c r="BF592" s="114"/>
      <c r="BG592" s="114"/>
      <c r="BH592" s="114"/>
      <c r="BI592" s="114"/>
      <c r="BJ592" s="114"/>
      <c r="BK592" s="114"/>
      <c r="BL592" s="114"/>
      <c r="BM592" s="114"/>
      <c r="BN592" s="114"/>
      <c r="BO592" s="114"/>
    </row>
    <row r="593" ht="15.75" hidden="1" customHeight="1">
      <c r="A593" s="106" t="s">
        <v>5191</v>
      </c>
      <c r="B593" s="162" t="s">
        <v>10030</v>
      </c>
      <c r="C593" s="108" t="str">
        <f>VLOOKUP(A593,'Main Sheet'!A:AV,48,False)</f>
        <v>Yes</v>
      </c>
      <c r="D593" s="109" t="str">
        <f>VLOOKUP(A593,'Main Sheet'!A:BB,7,0)</f>
        <v>Second</v>
      </c>
      <c r="E593" s="109" t="str">
        <f>VLOOKUP(A593,'Main Sheet'!A:BB,12,0)</f>
        <v>Soqhayisa SS</v>
      </c>
      <c r="F593" s="109" t="str">
        <f>VLOOKUP(A593,'Main Sheet'!A:BB,17,0)</f>
        <v>Siphosihle</v>
      </c>
      <c r="G593" s="110" t="str">
        <f>VLOOKUP(A593,'Main Sheet'!A:BB,14,0)</f>
        <v>NMB</v>
      </c>
      <c r="H593" s="111" t="s">
        <v>9078</v>
      </c>
      <c r="I593" s="111"/>
      <c r="J593" s="111"/>
      <c r="K593" s="111">
        <v>2.34214635E8</v>
      </c>
      <c r="L593" s="111">
        <v>19843.0</v>
      </c>
      <c r="M593" s="109" t="s">
        <v>9079</v>
      </c>
      <c r="N593" s="110"/>
      <c r="O593" s="111" t="s">
        <v>117</v>
      </c>
      <c r="P593" s="111"/>
      <c r="Q593" s="112"/>
      <c r="R593" s="111">
        <v>2.26279779E8</v>
      </c>
      <c r="S593" s="111">
        <v>45612.0</v>
      </c>
      <c r="T593" s="111" t="s">
        <v>10031</v>
      </c>
      <c r="U593" s="110"/>
      <c r="V593" s="109" t="s">
        <v>117</v>
      </c>
      <c r="W593" s="109"/>
      <c r="X593" s="110"/>
      <c r="Y593" s="109" t="s">
        <v>10032</v>
      </c>
      <c r="Z593" s="110"/>
      <c r="AA593" s="110"/>
      <c r="AB593" s="109" t="s">
        <v>9682</v>
      </c>
      <c r="AC593" s="109" t="s">
        <v>117</v>
      </c>
      <c r="AD593" s="109"/>
      <c r="AE593" s="110"/>
      <c r="AF593" s="109">
        <v>2.61807641E8</v>
      </c>
      <c r="AG593" s="109">
        <v>78945.0</v>
      </c>
      <c r="AH593" s="109" t="s">
        <v>10033</v>
      </c>
      <c r="AI593" s="110"/>
      <c r="AJ593" s="110"/>
      <c r="AK593" s="110"/>
      <c r="AL593" s="110"/>
      <c r="AM593" s="110"/>
      <c r="AN593" s="110"/>
      <c r="AO593" s="110"/>
      <c r="AP593" s="110"/>
      <c r="AQ593" s="110"/>
      <c r="AR593" s="110"/>
      <c r="AS593" s="110"/>
      <c r="AT593" s="110"/>
      <c r="AU593" s="110"/>
      <c r="AV593" s="110"/>
      <c r="AW593" s="110"/>
      <c r="AX593" s="110"/>
      <c r="AY593" s="110"/>
      <c r="AZ593" s="110"/>
      <c r="BA593" s="110"/>
      <c r="BB593" s="110"/>
      <c r="BC593" s="110"/>
      <c r="BD593" s="110"/>
      <c r="BE593" s="110"/>
      <c r="BF593" s="114"/>
      <c r="BG593" s="114"/>
      <c r="BH593" s="114"/>
      <c r="BI593" s="114"/>
      <c r="BJ593" s="114"/>
      <c r="BK593" s="114"/>
      <c r="BL593" s="114"/>
      <c r="BM593" s="114"/>
      <c r="BN593" s="114"/>
      <c r="BO593" s="114"/>
    </row>
    <row r="594" ht="15.75" hidden="1" customHeight="1">
      <c r="A594" s="106" t="s">
        <v>5202</v>
      </c>
      <c r="B594" s="162" t="s">
        <v>10034</v>
      </c>
      <c r="C594" s="108" t="str">
        <f>VLOOKUP(A594,'Main Sheet'!A:AV,48,False)</f>
        <v>Yes</v>
      </c>
      <c r="D594" s="109" t="str">
        <f>VLOOKUP(A594,'Main Sheet'!A:BB,7,0)</f>
        <v>Second</v>
      </c>
      <c r="E594" s="109" t="str">
        <f>VLOOKUP(A594,'Main Sheet'!A:BB,12,0)</f>
        <v>Jeffrey's Bay CS</v>
      </c>
      <c r="F594" s="109" t="str">
        <f>VLOOKUP(A594,'Main Sheet'!A:BB,17,0)</f>
        <v>Sive</v>
      </c>
      <c r="G594" s="110" t="str">
        <f>VLOOKUP(A594,'Main Sheet'!A:BB,14,0)</f>
        <v>Rural</v>
      </c>
      <c r="H594" s="111" t="s">
        <v>9078</v>
      </c>
      <c r="I594" s="111"/>
      <c r="J594" s="111"/>
      <c r="K594" s="111">
        <v>2.34305509E8</v>
      </c>
      <c r="L594" s="111">
        <v>93436.0</v>
      </c>
      <c r="M594" s="109"/>
      <c r="N594" s="110"/>
      <c r="O594" s="111" t="s">
        <v>117</v>
      </c>
      <c r="P594" s="111"/>
      <c r="Q594" s="112"/>
      <c r="R594" s="111">
        <v>2.26264684E8</v>
      </c>
      <c r="S594" s="111">
        <v>23235.0</v>
      </c>
      <c r="T594" s="111"/>
      <c r="U594" s="110"/>
      <c r="V594" s="109" t="s">
        <v>9078</v>
      </c>
      <c r="W594" s="109"/>
      <c r="X594" s="109"/>
      <c r="Y594" s="109" t="s">
        <v>10035</v>
      </c>
      <c r="Z594" s="110"/>
      <c r="AA594" s="110"/>
      <c r="AB594" s="110"/>
      <c r="AC594" s="109" t="s">
        <v>117</v>
      </c>
      <c r="AD594" s="109"/>
      <c r="AE594" s="110"/>
      <c r="AF594" s="109">
        <v>2.6171393E8</v>
      </c>
      <c r="AG594" s="109">
        <v>23235.0</v>
      </c>
      <c r="AH594" s="109"/>
      <c r="AI594" s="110"/>
      <c r="AJ594" s="110"/>
      <c r="AK594" s="110"/>
      <c r="AL594" s="110"/>
      <c r="AM594" s="110"/>
      <c r="AN594" s="110"/>
      <c r="AO594" s="110"/>
      <c r="AP594" s="110"/>
      <c r="AQ594" s="110"/>
      <c r="AR594" s="110"/>
      <c r="AS594" s="110"/>
      <c r="AT594" s="110"/>
      <c r="AU594" s="110"/>
      <c r="AV594" s="110"/>
      <c r="AW594" s="110"/>
      <c r="AX594" s="110"/>
      <c r="AY594" s="110"/>
      <c r="AZ594" s="110"/>
      <c r="BA594" s="110"/>
      <c r="BB594" s="110"/>
      <c r="BC594" s="110"/>
      <c r="BD594" s="110"/>
      <c r="BE594" s="110"/>
      <c r="BF594" s="114"/>
      <c r="BG594" s="114"/>
      <c r="BH594" s="114"/>
      <c r="BI594" s="114"/>
      <c r="BJ594" s="114"/>
      <c r="BK594" s="114"/>
      <c r="BL594" s="114"/>
      <c r="BM594" s="114"/>
      <c r="BN594" s="114"/>
      <c r="BO594" s="114"/>
    </row>
    <row r="595" ht="15.75" hidden="1" customHeight="1">
      <c r="A595" s="106" t="s">
        <v>5212</v>
      </c>
      <c r="B595" s="162" t="s">
        <v>10036</v>
      </c>
      <c r="C595" s="108" t="str">
        <f>VLOOKUP(A595,'Main Sheet'!A:AV,48,False)</f>
        <v>No</v>
      </c>
      <c r="D595" s="109" t="str">
        <f>VLOOKUP(A595,'Main Sheet'!A:BB,7,0)</f>
        <v>Second</v>
      </c>
      <c r="E595" s="109" t="str">
        <f>VLOOKUP(A595,'Main Sheet'!A:BB,12,0)</f>
        <v>Jeffrey's Bay CS</v>
      </c>
      <c r="F595" s="109" t="str">
        <f>VLOOKUP(A595,'Main Sheet'!A:BB,17,0)</f>
        <v>Sive</v>
      </c>
      <c r="G595" s="110" t="str">
        <f>VLOOKUP(A595,'Main Sheet'!A:BB,14,0)</f>
        <v>Rural</v>
      </c>
      <c r="H595" s="111" t="s">
        <v>121</v>
      </c>
      <c r="I595" s="111"/>
      <c r="J595" s="111" t="s">
        <v>10024</v>
      </c>
      <c r="K595" s="111"/>
      <c r="L595" s="111"/>
      <c r="M595" s="109"/>
      <c r="N595" s="110"/>
      <c r="O595" s="111" t="s">
        <v>121</v>
      </c>
      <c r="P595" s="111"/>
      <c r="Q595" s="111" t="s">
        <v>10024</v>
      </c>
      <c r="R595" s="111"/>
      <c r="S595" s="111"/>
      <c r="T595" s="111"/>
      <c r="U595" s="110"/>
      <c r="V595" s="109" t="s">
        <v>121</v>
      </c>
      <c r="W595" s="109"/>
      <c r="X595" s="109" t="s">
        <v>10024</v>
      </c>
      <c r="Y595" s="109"/>
      <c r="Z595" s="110"/>
      <c r="AA595" s="110"/>
      <c r="AB595" s="110"/>
      <c r="AC595" s="109" t="s">
        <v>121</v>
      </c>
      <c r="AD595" s="109"/>
      <c r="AE595" s="109" t="s">
        <v>10024</v>
      </c>
      <c r="AF595" s="109"/>
      <c r="AG595" s="109"/>
      <c r="AH595" s="109"/>
      <c r="AI595" s="110"/>
      <c r="AJ595" s="110"/>
      <c r="AK595" s="110"/>
      <c r="AL595" s="110"/>
      <c r="AM595" s="110"/>
      <c r="AN595" s="110"/>
      <c r="AO595" s="110"/>
      <c r="AP595" s="110"/>
      <c r="AQ595" s="110"/>
      <c r="AR595" s="110"/>
      <c r="AS595" s="110"/>
      <c r="AT595" s="110"/>
      <c r="AU595" s="110"/>
      <c r="AV595" s="110"/>
      <c r="AW595" s="110"/>
      <c r="AX595" s="110"/>
      <c r="AY595" s="110"/>
      <c r="AZ595" s="110"/>
      <c r="BA595" s="110"/>
      <c r="BB595" s="110"/>
      <c r="BC595" s="110"/>
      <c r="BD595" s="110"/>
      <c r="BE595" s="110"/>
      <c r="BF595" s="114"/>
      <c r="BG595" s="114"/>
      <c r="BH595" s="114"/>
      <c r="BI595" s="114"/>
      <c r="BJ595" s="114"/>
      <c r="BK595" s="114"/>
      <c r="BL595" s="114"/>
      <c r="BM595" s="114"/>
      <c r="BN595" s="114"/>
      <c r="BO595" s="114"/>
    </row>
    <row r="596" ht="15.75" hidden="1" customHeight="1">
      <c r="A596" s="106" t="s">
        <v>5219</v>
      </c>
      <c r="B596" s="162" t="s">
        <v>10037</v>
      </c>
      <c r="C596" s="108" t="str">
        <f>VLOOKUP(A596,'Main Sheet'!A:AV,48,False)</f>
        <v>Yes</v>
      </c>
      <c r="D596" s="109" t="str">
        <f>VLOOKUP(A596,'Main Sheet'!A:BB,7,0)</f>
        <v>Second</v>
      </c>
      <c r="E596" s="109" t="str">
        <f>VLOOKUP(A596,'Main Sheet'!A:BB,12,0)</f>
        <v>Soqhayisa SS</v>
      </c>
      <c r="F596" s="109" t="str">
        <f>VLOOKUP(A596,'Main Sheet'!A:BB,17,0)</f>
        <v>Siphosihle</v>
      </c>
      <c r="G596" s="110" t="str">
        <f>VLOOKUP(A596,'Main Sheet'!A:BB,14,0)</f>
        <v>NMB</v>
      </c>
      <c r="H596" s="111" t="s">
        <v>9078</v>
      </c>
      <c r="I596" s="111"/>
      <c r="J596" s="112"/>
      <c r="K596" s="111">
        <v>2.34028254E8</v>
      </c>
      <c r="L596" s="111">
        <v>21538.0</v>
      </c>
      <c r="M596" s="109" t="s">
        <v>9079</v>
      </c>
      <c r="N596" s="110"/>
      <c r="O596" s="111" t="s">
        <v>9078</v>
      </c>
      <c r="P596" s="111"/>
      <c r="Q596" s="112"/>
      <c r="R596" s="111">
        <v>2.26153433E8</v>
      </c>
      <c r="S596" s="111" t="s">
        <v>10038</v>
      </c>
      <c r="T596" s="111" t="s">
        <v>9079</v>
      </c>
      <c r="U596" s="110"/>
      <c r="V596" s="109" t="s">
        <v>117</v>
      </c>
      <c r="W596" s="109"/>
      <c r="X596" s="110"/>
      <c r="Y596" s="109" t="s">
        <v>10039</v>
      </c>
      <c r="Z596" s="110"/>
      <c r="AA596" s="110"/>
      <c r="AB596" s="109" t="s">
        <v>9682</v>
      </c>
      <c r="AC596" s="109" t="s">
        <v>9078</v>
      </c>
      <c r="AD596" s="109"/>
      <c r="AE596" s="110"/>
      <c r="AF596" s="109" t="s">
        <v>9078</v>
      </c>
      <c r="AG596" s="109" t="s">
        <v>9078</v>
      </c>
      <c r="AH596" s="109" t="s">
        <v>9079</v>
      </c>
      <c r="AI596" s="110"/>
      <c r="AJ596" s="110"/>
      <c r="AK596" s="110"/>
      <c r="AL596" s="110"/>
      <c r="AM596" s="110"/>
      <c r="AN596" s="110"/>
      <c r="AO596" s="110"/>
      <c r="AP596" s="110"/>
      <c r="AQ596" s="110"/>
      <c r="AR596" s="110"/>
      <c r="AS596" s="110"/>
      <c r="AT596" s="110"/>
      <c r="AU596" s="110"/>
      <c r="AV596" s="110"/>
      <c r="AW596" s="110"/>
      <c r="AX596" s="110"/>
      <c r="AY596" s="110"/>
      <c r="AZ596" s="110"/>
      <c r="BA596" s="110"/>
      <c r="BB596" s="110"/>
      <c r="BC596" s="110"/>
      <c r="BD596" s="110"/>
      <c r="BE596" s="110"/>
      <c r="BF596" s="114"/>
      <c r="BG596" s="114"/>
      <c r="BH596" s="114"/>
      <c r="BI596" s="114"/>
      <c r="BJ596" s="114"/>
      <c r="BK596" s="114"/>
      <c r="BL596" s="114"/>
      <c r="BM596" s="114"/>
      <c r="BN596" s="114"/>
      <c r="BO596" s="114"/>
    </row>
    <row r="597" ht="15.75" hidden="1" customHeight="1">
      <c r="A597" s="106" t="s">
        <v>5228</v>
      </c>
      <c r="B597" s="162" t="s">
        <v>10040</v>
      </c>
      <c r="C597" s="108" t="str">
        <f>VLOOKUP(A597,'Main Sheet'!A:AV,48,False)</f>
        <v>Yes</v>
      </c>
      <c r="D597" s="109" t="str">
        <f>VLOOKUP(A597,'Main Sheet'!A:BB,7,0)</f>
        <v>Second</v>
      </c>
      <c r="E597" s="109" t="str">
        <f>VLOOKUP(A597,'Main Sheet'!A:BB,12,0)</f>
        <v>Soqhayisa SS</v>
      </c>
      <c r="F597" s="109" t="str">
        <f>VLOOKUP(A597,'Main Sheet'!A:BB,17,0)</f>
        <v>Siphosihle</v>
      </c>
      <c r="G597" s="110" t="str">
        <f>VLOOKUP(A597,'Main Sheet'!A:BB,14,0)</f>
        <v>NMB</v>
      </c>
      <c r="H597" s="111" t="s">
        <v>9078</v>
      </c>
      <c r="I597" s="111"/>
      <c r="J597" s="112"/>
      <c r="K597" s="111">
        <v>2.33106901E8</v>
      </c>
      <c r="L597" s="111">
        <v>54621.0</v>
      </c>
      <c r="M597" s="109" t="s">
        <v>9079</v>
      </c>
      <c r="N597" s="110"/>
      <c r="O597" s="111" t="s">
        <v>9078</v>
      </c>
      <c r="P597" s="111"/>
      <c r="Q597" s="112"/>
      <c r="R597" s="111" t="s">
        <v>9078</v>
      </c>
      <c r="S597" s="111" t="s">
        <v>9078</v>
      </c>
      <c r="T597" s="111" t="s">
        <v>9079</v>
      </c>
      <c r="U597" s="110"/>
      <c r="V597" s="109" t="s">
        <v>9078</v>
      </c>
      <c r="W597" s="109"/>
      <c r="X597" s="110"/>
      <c r="Y597" s="109" t="s">
        <v>10041</v>
      </c>
      <c r="Z597" s="110"/>
      <c r="AA597" s="110"/>
      <c r="AB597" s="109" t="s">
        <v>9079</v>
      </c>
      <c r="AC597" s="109" t="s">
        <v>9078</v>
      </c>
      <c r="AD597" s="109"/>
      <c r="AE597" s="110"/>
      <c r="AF597" s="109">
        <v>2.60828394E8</v>
      </c>
      <c r="AG597" s="109">
        <v>74142.0</v>
      </c>
      <c r="AH597" s="109" t="s">
        <v>9079</v>
      </c>
      <c r="AI597" s="110"/>
      <c r="AJ597" s="110"/>
      <c r="AK597" s="110"/>
      <c r="AL597" s="110"/>
      <c r="AM597" s="110"/>
      <c r="AN597" s="110"/>
      <c r="AO597" s="110"/>
      <c r="AP597" s="110"/>
      <c r="AQ597" s="110"/>
      <c r="AR597" s="110"/>
      <c r="AS597" s="110"/>
      <c r="AT597" s="110"/>
      <c r="AU597" s="110"/>
      <c r="AV597" s="110"/>
      <c r="AW597" s="110"/>
      <c r="AX597" s="110"/>
      <c r="AY597" s="110"/>
      <c r="AZ597" s="110"/>
      <c r="BA597" s="110"/>
      <c r="BB597" s="110"/>
      <c r="BC597" s="110"/>
      <c r="BD597" s="110"/>
      <c r="BE597" s="110"/>
      <c r="BF597" s="114"/>
      <c r="BG597" s="114"/>
      <c r="BH597" s="114"/>
      <c r="BI597" s="114"/>
      <c r="BJ597" s="114"/>
      <c r="BK597" s="114"/>
      <c r="BL597" s="114"/>
      <c r="BM597" s="114"/>
      <c r="BN597" s="114"/>
      <c r="BO597" s="114"/>
    </row>
    <row r="598" ht="15.75" hidden="1" customHeight="1">
      <c r="A598" s="106" t="s">
        <v>5240</v>
      </c>
      <c r="B598" s="162" t="s">
        <v>10042</v>
      </c>
      <c r="C598" s="108" t="str">
        <f>VLOOKUP(A598,'Main Sheet'!A:AV,48,False)</f>
        <v>Yes</v>
      </c>
      <c r="D598" s="109" t="str">
        <f>VLOOKUP(A598,'Main Sheet'!A:BB,7,0)</f>
        <v>Second</v>
      </c>
      <c r="E598" s="109" t="str">
        <f>VLOOKUP(A598,'Main Sheet'!A:BB,12,0)</f>
        <v>Jeffrey's Bay CS</v>
      </c>
      <c r="F598" s="109" t="str">
        <f>VLOOKUP(A598,'Main Sheet'!A:BB,17,0)</f>
        <v>Sive</v>
      </c>
      <c r="G598" s="110" t="str">
        <f>VLOOKUP(A598,'Main Sheet'!A:BB,14,0)</f>
        <v>Rural</v>
      </c>
      <c r="H598" s="111" t="s">
        <v>9078</v>
      </c>
      <c r="I598" s="111"/>
      <c r="J598" s="111"/>
      <c r="K598" s="111">
        <v>2.33097104E8</v>
      </c>
      <c r="L598" s="111">
        <v>25943.0</v>
      </c>
      <c r="M598" s="109"/>
      <c r="N598" s="110"/>
      <c r="O598" s="111" t="s">
        <v>117</v>
      </c>
      <c r="P598" s="111"/>
      <c r="Q598" s="112"/>
      <c r="R598" s="111">
        <v>2.26278432E8</v>
      </c>
      <c r="S598" s="111">
        <v>23235.0</v>
      </c>
      <c r="T598" s="111"/>
      <c r="U598" s="110"/>
      <c r="V598" s="109" t="s">
        <v>9078</v>
      </c>
      <c r="W598" s="109"/>
      <c r="X598" s="109"/>
      <c r="Y598" s="109" t="s">
        <v>10043</v>
      </c>
      <c r="Z598" s="110"/>
      <c r="AA598" s="110"/>
      <c r="AB598" s="110"/>
      <c r="AC598" s="109" t="s">
        <v>117</v>
      </c>
      <c r="AD598" s="109"/>
      <c r="AE598" s="110"/>
      <c r="AF598" s="109">
        <v>2.61754246E8</v>
      </c>
      <c r="AG598" s="109">
        <v>23235.0</v>
      </c>
      <c r="AH598" s="109"/>
      <c r="AI598" s="110"/>
      <c r="AJ598" s="110"/>
      <c r="AK598" s="110"/>
      <c r="AL598" s="110"/>
      <c r="AM598" s="110"/>
      <c r="AN598" s="110"/>
      <c r="AO598" s="110"/>
      <c r="AP598" s="110"/>
      <c r="AQ598" s="110"/>
      <c r="AR598" s="110"/>
      <c r="AS598" s="110"/>
      <c r="AT598" s="110"/>
      <c r="AU598" s="110"/>
      <c r="AV598" s="110"/>
      <c r="AW598" s="110"/>
      <c r="AX598" s="110"/>
      <c r="AY598" s="110"/>
      <c r="AZ598" s="110"/>
      <c r="BA598" s="110"/>
      <c r="BB598" s="110"/>
      <c r="BC598" s="110"/>
      <c r="BD598" s="110"/>
      <c r="BE598" s="110"/>
      <c r="BF598" s="114"/>
      <c r="BG598" s="114"/>
      <c r="BH598" s="114"/>
      <c r="BI598" s="114"/>
      <c r="BJ598" s="114"/>
      <c r="BK598" s="114"/>
      <c r="BL598" s="114"/>
      <c r="BM598" s="114"/>
      <c r="BN598" s="114"/>
      <c r="BO598" s="114"/>
    </row>
    <row r="599" ht="15.75" hidden="1" customHeight="1">
      <c r="A599" s="106" t="s">
        <v>5251</v>
      </c>
      <c r="B599" s="162" t="s">
        <v>10044</v>
      </c>
      <c r="C599" s="108" t="str">
        <f>VLOOKUP(A599,'Main Sheet'!A:AV,48,False)</f>
        <v>Yes</v>
      </c>
      <c r="D599" s="109" t="str">
        <f>VLOOKUP(A599,'Main Sheet'!A:BB,7,0)</f>
        <v>Second</v>
      </c>
      <c r="E599" s="109" t="str">
        <f>VLOOKUP(A599,'Main Sheet'!A:BB,12,0)</f>
        <v>Soqhayisa SS</v>
      </c>
      <c r="F599" s="109" t="str">
        <f>VLOOKUP(A599,'Main Sheet'!A:BB,17,0)</f>
        <v>Siphosihle</v>
      </c>
      <c r="G599" s="110" t="str">
        <f>VLOOKUP(A599,'Main Sheet'!A:BB,14,0)</f>
        <v>NMB</v>
      </c>
      <c r="H599" s="111" t="s">
        <v>9078</v>
      </c>
      <c r="I599" s="111"/>
      <c r="J599" s="112"/>
      <c r="K599" s="111">
        <v>2.33127208E8</v>
      </c>
      <c r="L599" s="111">
        <v>68216.0</v>
      </c>
      <c r="M599" s="109" t="s">
        <v>9079</v>
      </c>
      <c r="N599" s="110"/>
      <c r="O599" s="111" t="s">
        <v>9078</v>
      </c>
      <c r="P599" s="111"/>
      <c r="Q599" s="112"/>
      <c r="R599" s="111">
        <v>2.26189647E8</v>
      </c>
      <c r="S599" s="111" t="s">
        <v>9078</v>
      </c>
      <c r="T599" s="111" t="s">
        <v>9079</v>
      </c>
      <c r="U599" s="110"/>
      <c r="V599" s="109" t="s">
        <v>117</v>
      </c>
      <c r="W599" s="109"/>
      <c r="X599" s="110"/>
      <c r="Y599" s="109" t="s">
        <v>10045</v>
      </c>
      <c r="Z599" s="110"/>
      <c r="AA599" s="110"/>
      <c r="AB599" s="109" t="s">
        <v>1094</v>
      </c>
      <c r="AC599" s="109" t="s">
        <v>9078</v>
      </c>
      <c r="AD599" s="109"/>
      <c r="AE599" s="110"/>
      <c r="AF599" s="109">
        <v>2.60889628E8</v>
      </c>
      <c r="AG599" s="109">
        <v>19682.0</v>
      </c>
      <c r="AH599" s="109" t="s">
        <v>9079</v>
      </c>
      <c r="AI599" s="110"/>
      <c r="AJ599" s="110"/>
      <c r="AK599" s="110"/>
      <c r="AL599" s="110"/>
      <c r="AM599" s="110"/>
      <c r="AN599" s="110"/>
      <c r="AO599" s="110"/>
      <c r="AP599" s="110"/>
      <c r="AQ599" s="110"/>
      <c r="AR599" s="110"/>
      <c r="AS599" s="110"/>
      <c r="AT599" s="110"/>
      <c r="AU599" s="110"/>
      <c r="AV599" s="110"/>
      <c r="AW599" s="110"/>
      <c r="AX599" s="110"/>
      <c r="AY599" s="110"/>
      <c r="AZ599" s="110"/>
      <c r="BA599" s="110"/>
      <c r="BB599" s="110"/>
      <c r="BC599" s="110"/>
      <c r="BD599" s="110"/>
      <c r="BE599" s="110"/>
      <c r="BF599" s="114"/>
      <c r="BG599" s="114"/>
      <c r="BH599" s="114"/>
      <c r="BI599" s="114"/>
      <c r="BJ599" s="114"/>
      <c r="BK599" s="114"/>
      <c r="BL599" s="114"/>
      <c r="BM599" s="114"/>
      <c r="BN599" s="114"/>
      <c r="BO599" s="114"/>
    </row>
    <row r="600" ht="15.75" hidden="1" customHeight="1">
      <c r="A600" s="106" t="s">
        <v>5262</v>
      </c>
      <c r="B600" s="162" t="s">
        <v>10046</v>
      </c>
      <c r="C600" s="108" t="str">
        <f>VLOOKUP(A600,'Main Sheet'!A:AV,48,False)</f>
        <v>Yes</v>
      </c>
      <c r="D600" s="109" t="str">
        <f>VLOOKUP(A600,'Main Sheet'!A:BB,7,0)</f>
        <v>Second</v>
      </c>
      <c r="E600" s="109" t="str">
        <f>VLOOKUP(A600,'Main Sheet'!A:BB,12,0)</f>
        <v>Soqhayisa SS</v>
      </c>
      <c r="F600" s="109" t="str">
        <f>VLOOKUP(A600,'Main Sheet'!A:BB,17,0)</f>
        <v>Siphosihle</v>
      </c>
      <c r="G600" s="110" t="str">
        <f>VLOOKUP(A600,'Main Sheet'!A:BB,14,0)</f>
        <v>NMB</v>
      </c>
      <c r="H600" s="111" t="s">
        <v>117</v>
      </c>
      <c r="I600" s="111"/>
      <c r="J600" s="112"/>
      <c r="K600" s="111">
        <v>2.34125012E8</v>
      </c>
      <c r="L600" s="111">
        <v>14587.0</v>
      </c>
      <c r="M600" s="109" t="s">
        <v>10047</v>
      </c>
      <c r="N600" s="110"/>
      <c r="O600" s="111" t="s">
        <v>117</v>
      </c>
      <c r="P600" s="111"/>
      <c r="Q600" s="112"/>
      <c r="R600" s="111">
        <v>2.26281655E8</v>
      </c>
      <c r="S600" s="111">
        <v>45612.0</v>
      </c>
      <c r="T600" s="111" t="s">
        <v>237</v>
      </c>
      <c r="U600" s="110"/>
      <c r="V600" s="109" t="s">
        <v>117</v>
      </c>
      <c r="W600" s="109"/>
      <c r="X600" s="110"/>
      <c r="Y600" s="109" t="s">
        <v>10048</v>
      </c>
      <c r="Z600" s="110"/>
      <c r="AA600" s="110"/>
      <c r="AB600" s="109" t="s">
        <v>9682</v>
      </c>
      <c r="AC600" s="109" t="s">
        <v>117</v>
      </c>
      <c r="AD600" s="109"/>
      <c r="AE600" s="110"/>
      <c r="AF600" s="109">
        <v>2.6179025E8</v>
      </c>
      <c r="AG600" s="109">
        <v>78945.0</v>
      </c>
      <c r="AH600" s="109" t="s">
        <v>9697</v>
      </c>
      <c r="AI600" s="110"/>
      <c r="AJ600" s="110"/>
      <c r="AK600" s="110"/>
      <c r="AL600" s="110"/>
      <c r="AM600" s="110"/>
      <c r="AN600" s="110"/>
      <c r="AO600" s="110"/>
      <c r="AP600" s="110"/>
      <c r="AQ600" s="110"/>
      <c r="AR600" s="110"/>
      <c r="AS600" s="110"/>
      <c r="AT600" s="110"/>
      <c r="AU600" s="110"/>
      <c r="AV600" s="110"/>
      <c r="AW600" s="110"/>
      <c r="AX600" s="110"/>
      <c r="AY600" s="110"/>
      <c r="AZ600" s="110"/>
      <c r="BA600" s="110"/>
      <c r="BB600" s="110"/>
      <c r="BC600" s="110"/>
      <c r="BD600" s="110"/>
      <c r="BE600" s="110"/>
      <c r="BF600" s="114"/>
      <c r="BG600" s="114"/>
      <c r="BH600" s="114"/>
      <c r="BI600" s="114"/>
      <c r="BJ600" s="114"/>
      <c r="BK600" s="114"/>
      <c r="BL600" s="114"/>
      <c r="BM600" s="114"/>
      <c r="BN600" s="114"/>
      <c r="BO600" s="114"/>
    </row>
    <row r="601" ht="15.75" hidden="1" customHeight="1">
      <c r="A601" s="106" t="s">
        <v>5270</v>
      </c>
      <c r="B601" s="162" t="s">
        <v>10049</v>
      </c>
      <c r="C601" s="108" t="str">
        <f>VLOOKUP(A601,'Main Sheet'!A:AV,48,False)</f>
        <v>Yes</v>
      </c>
      <c r="D601" s="109" t="str">
        <f>VLOOKUP(A601,'Main Sheet'!A:BB,7,0)</f>
        <v>Second</v>
      </c>
      <c r="E601" s="109" t="str">
        <f>VLOOKUP(A601,'Main Sheet'!A:BB,12,0)</f>
        <v>Soqhayisa SS</v>
      </c>
      <c r="F601" s="109" t="str">
        <f>VLOOKUP(A601,'Main Sheet'!A:BB,17,0)</f>
        <v>Siphosihle</v>
      </c>
      <c r="G601" s="110" t="str">
        <f>VLOOKUP(A601,'Main Sheet'!A:BB,14,0)</f>
        <v>NMB</v>
      </c>
      <c r="H601" s="111" t="s">
        <v>9078</v>
      </c>
      <c r="I601" s="111"/>
      <c r="J601" s="112"/>
      <c r="K601" s="111">
        <v>2.33402853E8</v>
      </c>
      <c r="L601" s="111" t="s">
        <v>9078</v>
      </c>
      <c r="M601" s="109" t="s">
        <v>9079</v>
      </c>
      <c r="N601" s="110"/>
      <c r="O601" s="111" t="s">
        <v>9078</v>
      </c>
      <c r="P601" s="111"/>
      <c r="Q601" s="112"/>
      <c r="R601" s="111" t="s">
        <v>9078</v>
      </c>
      <c r="S601" s="111" t="s">
        <v>9078</v>
      </c>
      <c r="T601" s="111" t="s">
        <v>9079</v>
      </c>
      <c r="U601" s="110"/>
      <c r="V601" s="109" t="s">
        <v>9078</v>
      </c>
      <c r="W601" s="109"/>
      <c r="X601" s="110"/>
      <c r="Y601" s="109" t="s">
        <v>10050</v>
      </c>
      <c r="Z601" s="110"/>
      <c r="AA601" s="110"/>
      <c r="AB601" s="109" t="s">
        <v>9079</v>
      </c>
      <c r="AC601" s="109" t="s">
        <v>9078</v>
      </c>
      <c r="AD601" s="109"/>
      <c r="AE601" s="110"/>
      <c r="AF601" s="109">
        <v>2.60120421E8</v>
      </c>
      <c r="AG601" s="109">
        <v>20958.0</v>
      </c>
      <c r="AH601" s="109" t="s">
        <v>9079</v>
      </c>
      <c r="AI601" s="110"/>
      <c r="AJ601" s="110"/>
      <c r="AK601" s="110"/>
      <c r="AL601" s="110"/>
      <c r="AM601" s="110"/>
      <c r="AN601" s="110"/>
      <c r="AO601" s="110"/>
      <c r="AP601" s="110"/>
      <c r="AQ601" s="110"/>
      <c r="AR601" s="110"/>
      <c r="AS601" s="110"/>
      <c r="AT601" s="110"/>
      <c r="AU601" s="110"/>
      <c r="AV601" s="110"/>
      <c r="AW601" s="110"/>
      <c r="AX601" s="110"/>
      <c r="AY601" s="110"/>
      <c r="AZ601" s="110"/>
      <c r="BA601" s="110"/>
      <c r="BB601" s="110"/>
      <c r="BC601" s="110"/>
      <c r="BD601" s="110"/>
      <c r="BE601" s="110"/>
      <c r="BF601" s="114"/>
      <c r="BG601" s="114"/>
      <c r="BH601" s="114"/>
      <c r="BI601" s="114"/>
      <c r="BJ601" s="114"/>
      <c r="BK601" s="114"/>
      <c r="BL601" s="114"/>
      <c r="BM601" s="114"/>
      <c r="BN601" s="114"/>
      <c r="BO601" s="114"/>
    </row>
    <row r="602" ht="15.75" hidden="1" customHeight="1">
      <c r="A602" s="106" t="s">
        <v>5280</v>
      </c>
      <c r="B602" s="162" t="s">
        <v>10051</v>
      </c>
      <c r="C602" s="108" t="str">
        <f>VLOOKUP(A602,'Main Sheet'!A:AV,48,False)</f>
        <v>Yes</v>
      </c>
      <c r="D602" s="109" t="str">
        <f>VLOOKUP(A602,'Main Sheet'!A:BB,7,0)</f>
        <v>Second</v>
      </c>
      <c r="E602" s="109" t="str">
        <f>VLOOKUP(A602,'Main Sheet'!A:BB,12,0)</f>
        <v>Jeffrey's Bay CS</v>
      </c>
      <c r="F602" s="109" t="str">
        <f>VLOOKUP(A602,'Main Sheet'!A:BB,17,0)</f>
        <v>Sive</v>
      </c>
      <c r="G602" s="110" t="str">
        <f>VLOOKUP(A602,'Main Sheet'!A:BB,14,0)</f>
        <v>Rural</v>
      </c>
      <c r="H602" s="111" t="s">
        <v>117</v>
      </c>
      <c r="I602" s="111"/>
      <c r="J602" s="112"/>
      <c r="K602" s="111">
        <v>2.34187212E8</v>
      </c>
      <c r="L602" s="111">
        <v>65419.0</v>
      </c>
      <c r="M602" s="109" t="s">
        <v>369</v>
      </c>
      <c r="N602" s="110"/>
      <c r="O602" s="111" t="s">
        <v>117</v>
      </c>
      <c r="P602" s="111"/>
      <c r="Q602" s="112"/>
      <c r="R602" s="111">
        <v>2.2627841E8</v>
      </c>
      <c r="S602" s="111">
        <v>23235.0</v>
      </c>
      <c r="T602" s="111"/>
      <c r="U602" s="110"/>
      <c r="V602" s="109" t="s">
        <v>117</v>
      </c>
      <c r="W602" s="109"/>
      <c r="X602" s="110"/>
      <c r="Y602" s="109" t="s">
        <v>10052</v>
      </c>
      <c r="Z602" s="110"/>
      <c r="AA602" s="110"/>
      <c r="AB602" s="110"/>
      <c r="AC602" s="109" t="s">
        <v>117</v>
      </c>
      <c r="AD602" s="109"/>
      <c r="AE602" s="110"/>
      <c r="AF602" s="109">
        <v>2.6175346E8</v>
      </c>
      <c r="AG602" s="109">
        <v>23235.0</v>
      </c>
      <c r="AH602" s="109"/>
      <c r="AI602" s="110"/>
      <c r="AJ602" s="110"/>
      <c r="AK602" s="110"/>
      <c r="AL602" s="110"/>
      <c r="AM602" s="110"/>
      <c r="AN602" s="110"/>
      <c r="AO602" s="110"/>
      <c r="AP602" s="110"/>
      <c r="AQ602" s="110"/>
      <c r="AR602" s="110"/>
      <c r="AS602" s="110"/>
      <c r="AT602" s="110"/>
      <c r="AU602" s="110"/>
      <c r="AV602" s="110"/>
      <c r="AW602" s="110"/>
      <c r="AX602" s="110"/>
      <c r="AY602" s="110"/>
      <c r="AZ602" s="110"/>
      <c r="BA602" s="110"/>
      <c r="BB602" s="110"/>
      <c r="BC602" s="110"/>
      <c r="BD602" s="110"/>
      <c r="BE602" s="110"/>
      <c r="BF602" s="114"/>
      <c r="BG602" s="114"/>
      <c r="BH602" s="114"/>
      <c r="BI602" s="114"/>
      <c r="BJ602" s="114"/>
      <c r="BK602" s="114"/>
      <c r="BL602" s="114"/>
      <c r="BM602" s="114"/>
      <c r="BN602" s="114"/>
      <c r="BO602" s="114"/>
    </row>
    <row r="603" ht="15.75" hidden="1" customHeight="1">
      <c r="A603" s="106" t="s">
        <v>5289</v>
      </c>
      <c r="B603" s="162" t="s">
        <v>10053</v>
      </c>
      <c r="C603" s="108" t="str">
        <f>VLOOKUP(A603,'Main Sheet'!A:AV,48,False)</f>
        <v>Yes</v>
      </c>
      <c r="D603" s="109" t="str">
        <f>VLOOKUP(A603,'Main Sheet'!A:BB,7,0)</f>
        <v>Second</v>
      </c>
      <c r="E603" s="109" t="str">
        <f>VLOOKUP(A603,'Main Sheet'!A:BB,12,0)</f>
        <v>Soqhayisa SS</v>
      </c>
      <c r="F603" s="109" t="str">
        <f>VLOOKUP(A603,'Main Sheet'!A:BB,17,0)</f>
        <v>Siphosihle</v>
      </c>
      <c r="G603" s="110" t="str">
        <f>VLOOKUP(A603,'Main Sheet'!A:BB,14,0)</f>
        <v>NMB</v>
      </c>
      <c r="H603" s="111" t="s">
        <v>9078</v>
      </c>
      <c r="I603" s="111"/>
      <c r="J603" s="112"/>
      <c r="K603" s="111">
        <v>2.33919821E8</v>
      </c>
      <c r="L603" s="111">
        <v>74531.0</v>
      </c>
      <c r="M603" s="109" t="s">
        <v>9079</v>
      </c>
      <c r="N603" s="110"/>
      <c r="O603" s="111" t="s">
        <v>117</v>
      </c>
      <c r="P603" s="111"/>
      <c r="Q603" s="112"/>
      <c r="R603" s="111">
        <v>2.26282548E8</v>
      </c>
      <c r="S603" s="111">
        <v>45612.0</v>
      </c>
      <c r="T603" s="111" t="s">
        <v>9682</v>
      </c>
      <c r="U603" s="110"/>
      <c r="V603" s="109" t="s">
        <v>9078</v>
      </c>
      <c r="W603" s="109"/>
      <c r="X603" s="110"/>
      <c r="Y603" s="109" t="s">
        <v>10054</v>
      </c>
      <c r="Z603" s="110"/>
      <c r="AA603" s="110"/>
      <c r="AB603" s="109" t="s">
        <v>9079</v>
      </c>
      <c r="AC603" s="109" t="s">
        <v>117</v>
      </c>
      <c r="AD603" s="109"/>
      <c r="AE603" s="110"/>
      <c r="AF603" s="109">
        <v>2.61758764E8</v>
      </c>
      <c r="AG603" s="109">
        <v>78945.0</v>
      </c>
      <c r="AH603" s="109" t="s">
        <v>9697</v>
      </c>
      <c r="AI603" s="110"/>
      <c r="AJ603" s="110"/>
      <c r="AK603" s="110"/>
      <c r="AL603" s="110"/>
      <c r="AM603" s="110"/>
      <c r="AN603" s="110"/>
      <c r="AO603" s="110"/>
      <c r="AP603" s="110"/>
      <c r="AQ603" s="110"/>
      <c r="AR603" s="110"/>
      <c r="AS603" s="110"/>
      <c r="AT603" s="110"/>
      <c r="AU603" s="110"/>
      <c r="AV603" s="110"/>
      <c r="AW603" s="110"/>
      <c r="AX603" s="110"/>
      <c r="AY603" s="110"/>
      <c r="AZ603" s="110"/>
      <c r="BA603" s="110"/>
      <c r="BB603" s="110"/>
      <c r="BC603" s="110"/>
      <c r="BD603" s="110"/>
      <c r="BE603" s="110"/>
      <c r="BF603" s="114"/>
      <c r="BG603" s="114"/>
      <c r="BH603" s="114"/>
      <c r="BI603" s="114"/>
      <c r="BJ603" s="114"/>
      <c r="BK603" s="114"/>
      <c r="BL603" s="114"/>
      <c r="BM603" s="114"/>
      <c r="BN603" s="114"/>
      <c r="BO603" s="114"/>
    </row>
    <row r="604" ht="15.75" hidden="1" customHeight="1">
      <c r="A604" s="106" t="s">
        <v>5299</v>
      </c>
      <c r="B604" s="162" t="s">
        <v>10055</v>
      </c>
      <c r="C604" s="108" t="str">
        <f>VLOOKUP(A604,'Main Sheet'!A:AV,48,False)</f>
        <v>Yes</v>
      </c>
      <c r="D604" s="109" t="str">
        <f>VLOOKUP(A604,'Main Sheet'!A:BB,7,0)</f>
        <v>Second</v>
      </c>
      <c r="E604" s="109" t="str">
        <f>VLOOKUP(A604,'Main Sheet'!A:BB,12,0)</f>
        <v>Jeffrey's Bay CS</v>
      </c>
      <c r="F604" s="109" t="str">
        <f>VLOOKUP(A604,'Main Sheet'!A:BB,17,0)</f>
        <v>Sive</v>
      </c>
      <c r="G604" s="110" t="str">
        <f>VLOOKUP(A604,'Main Sheet'!A:BB,14,0)</f>
        <v>Rural</v>
      </c>
      <c r="H604" s="111" t="s">
        <v>9078</v>
      </c>
      <c r="I604" s="111"/>
      <c r="J604" s="111"/>
      <c r="K604" s="111">
        <v>2.339298E8</v>
      </c>
      <c r="L604" s="111">
        <v>52571.0</v>
      </c>
      <c r="M604" s="109"/>
      <c r="N604" s="110"/>
      <c r="O604" s="111" t="s">
        <v>117</v>
      </c>
      <c r="P604" s="111"/>
      <c r="Q604" s="112"/>
      <c r="R604" s="111">
        <v>2.26278508E8</v>
      </c>
      <c r="S604" s="111">
        <v>23235.0</v>
      </c>
      <c r="T604" s="111"/>
      <c r="U604" s="110"/>
      <c r="V604" s="109" t="s">
        <v>9078</v>
      </c>
      <c r="W604" s="109"/>
      <c r="X604" s="109"/>
      <c r="Y604" s="109" t="s">
        <v>10056</v>
      </c>
      <c r="Z604" s="110"/>
      <c r="AA604" s="110"/>
      <c r="AB604" s="110"/>
      <c r="AC604" s="109" t="s">
        <v>117</v>
      </c>
      <c r="AD604" s="109"/>
      <c r="AE604" s="110"/>
      <c r="AF604" s="109">
        <v>2.61761978E8</v>
      </c>
      <c r="AG604" s="109">
        <v>23235.0</v>
      </c>
      <c r="AH604" s="109"/>
      <c r="AI604" s="110"/>
      <c r="AJ604" s="110"/>
      <c r="AK604" s="110"/>
      <c r="AL604" s="110"/>
      <c r="AM604" s="110"/>
      <c r="AN604" s="110"/>
      <c r="AO604" s="110"/>
      <c r="AP604" s="110"/>
      <c r="AQ604" s="110"/>
      <c r="AR604" s="110"/>
      <c r="AS604" s="110"/>
      <c r="AT604" s="110"/>
      <c r="AU604" s="110"/>
      <c r="AV604" s="110"/>
      <c r="AW604" s="110"/>
      <c r="AX604" s="110"/>
      <c r="AY604" s="110"/>
      <c r="AZ604" s="110"/>
      <c r="BA604" s="110"/>
      <c r="BB604" s="110"/>
      <c r="BC604" s="110"/>
      <c r="BD604" s="110"/>
      <c r="BE604" s="110"/>
      <c r="BF604" s="114"/>
      <c r="BG604" s="114"/>
      <c r="BH604" s="114"/>
      <c r="BI604" s="114"/>
      <c r="BJ604" s="114"/>
      <c r="BK604" s="114"/>
      <c r="BL604" s="114"/>
      <c r="BM604" s="114"/>
      <c r="BN604" s="114"/>
      <c r="BO604" s="114"/>
    </row>
    <row r="605" ht="15.75" hidden="1" customHeight="1">
      <c r="A605" s="106" t="s">
        <v>5308</v>
      </c>
      <c r="B605" s="162" t="s">
        <v>10057</v>
      </c>
      <c r="C605" s="108" t="str">
        <f>VLOOKUP(A605,'Main Sheet'!A:AV,48,False)</f>
        <v>Yes</v>
      </c>
      <c r="D605" s="109" t="str">
        <f>VLOOKUP(A605,'Main Sheet'!A:BB,7,0)</f>
        <v>Second</v>
      </c>
      <c r="E605" s="109" t="str">
        <f>VLOOKUP(A605,'Main Sheet'!A:BB,12,0)</f>
        <v>Soqhayisa SS</v>
      </c>
      <c r="F605" s="109" t="str">
        <f>VLOOKUP(A605,'Main Sheet'!A:BB,17,0)</f>
        <v>Siphosihle</v>
      </c>
      <c r="G605" s="110" t="str">
        <f>VLOOKUP(A605,'Main Sheet'!A:BB,14,0)</f>
        <v>NMB</v>
      </c>
      <c r="H605" s="111" t="s">
        <v>9078</v>
      </c>
      <c r="I605" s="111"/>
      <c r="J605" s="111"/>
      <c r="K605" s="111">
        <v>2.34274735E8</v>
      </c>
      <c r="L605" s="111" t="s">
        <v>9078</v>
      </c>
      <c r="M605" s="109" t="s">
        <v>10058</v>
      </c>
      <c r="N605" s="110"/>
      <c r="O605" s="111" t="s">
        <v>9078</v>
      </c>
      <c r="P605" s="111"/>
      <c r="Q605" s="112"/>
      <c r="R605" s="111" t="s">
        <v>9078</v>
      </c>
      <c r="S605" s="111" t="s">
        <v>9078</v>
      </c>
      <c r="T605" s="111" t="s">
        <v>9079</v>
      </c>
      <c r="U605" s="110"/>
      <c r="V605" s="109" t="s">
        <v>117</v>
      </c>
      <c r="W605" s="109"/>
      <c r="X605" s="109"/>
      <c r="Y605" s="109" t="s">
        <v>10059</v>
      </c>
      <c r="Z605" s="110"/>
      <c r="AA605" s="109"/>
      <c r="AB605" s="109" t="s">
        <v>237</v>
      </c>
      <c r="AC605" s="109" t="s">
        <v>117</v>
      </c>
      <c r="AD605" s="109"/>
      <c r="AE605" s="110"/>
      <c r="AF605" s="109">
        <v>2.61759671E8</v>
      </c>
      <c r="AG605" s="109">
        <v>78945.0</v>
      </c>
      <c r="AH605" s="109" t="s">
        <v>9291</v>
      </c>
      <c r="AI605" s="110"/>
      <c r="AJ605" s="110"/>
      <c r="AK605" s="110"/>
      <c r="AL605" s="110"/>
      <c r="AM605" s="110"/>
      <c r="AN605" s="110"/>
      <c r="AO605" s="110"/>
      <c r="AP605" s="110"/>
      <c r="AQ605" s="110"/>
      <c r="AR605" s="110"/>
      <c r="AS605" s="110"/>
      <c r="AT605" s="110"/>
      <c r="AU605" s="110"/>
      <c r="AV605" s="110"/>
      <c r="AW605" s="110"/>
      <c r="AX605" s="110"/>
      <c r="AY605" s="110"/>
      <c r="AZ605" s="110"/>
      <c r="BA605" s="110"/>
      <c r="BB605" s="110"/>
      <c r="BC605" s="110"/>
      <c r="BD605" s="110"/>
      <c r="BE605" s="110"/>
      <c r="BF605" s="114"/>
      <c r="BG605" s="114"/>
      <c r="BH605" s="114"/>
      <c r="BI605" s="114"/>
      <c r="BJ605" s="114"/>
      <c r="BK605" s="114"/>
      <c r="BL605" s="114"/>
      <c r="BM605" s="114"/>
      <c r="BN605" s="114"/>
      <c r="BO605" s="114"/>
    </row>
    <row r="606" ht="15.75" hidden="1" customHeight="1">
      <c r="A606" s="106" t="s">
        <v>5316</v>
      </c>
      <c r="B606" s="162" t="s">
        <v>10060</v>
      </c>
      <c r="C606" s="108" t="str">
        <f>VLOOKUP(A606,'Main Sheet'!A:AV,48,False)</f>
        <v>Yes</v>
      </c>
      <c r="D606" s="109" t="str">
        <f>VLOOKUP(A606,'Main Sheet'!A:BB,7,0)</f>
        <v>Second</v>
      </c>
      <c r="E606" s="109" t="str">
        <f>VLOOKUP(A606,'Main Sheet'!A:BB,12,0)</f>
        <v>Jeffrey's Bay CS</v>
      </c>
      <c r="F606" s="109" t="str">
        <f>VLOOKUP(A606,'Main Sheet'!A:BB,17,0)</f>
        <v>Sive</v>
      </c>
      <c r="G606" s="110" t="str">
        <f>VLOOKUP(A606,'Main Sheet'!A:BB,14,0)</f>
        <v>Rural</v>
      </c>
      <c r="H606" s="111" t="s">
        <v>117</v>
      </c>
      <c r="I606" s="111"/>
      <c r="J606" s="112"/>
      <c r="K606" s="111">
        <v>2.34188162E8</v>
      </c>
      <c r="L606" s="111">
        <v>76016.0</v>
      </c>
      <c r="M606" s="109" t="s">
        <v>9750</v>
      </c>
      <c r="N606" s="110"/>
      <c r="O606" s="111" t="s">
        <v>117</v>
      </c>
      <c r="P606" s="111"/>
      <c r="Q606" s="112"/>
      <c r="R606" s="111">
        <v>2.26278394E8</v>
      </c>
      <c r="S606" s="111">
        <v>23235.0</v>
      </c>
      <c r="T606" s="111"/>
      <c r="U606" s="110"/>
      <c r="V606" s="109" t="s">
        <v>117</v>
      </c>
      <c r="W606" s="109"/>
      <c r="X606" s="110"/>
      <c r="Y606" s="168" t="s">
        <v>10061</v>
      </c>
      <c r="Z606" s="110"/>
      <c r="AA606" s="110"/>
      <c r="AB606" s="110"/>
      <c r="AC606" s="109" t="s">
        <v>117</v>
      </c>
      <c r="AD606" s="109"/>
      <c r="AE606" s="110"/>
      <c r="AF606" s="109">
        <v>2.61752804E8</v>
      </c>
      <c r="AG606" s="109">
        <v>23235.0</v>
      </c>
      <c r="AH606" s="109"/>
      <c r="AI606" s="110"/>
      <c r="AJ606" s="110"/>
      <c r="AK606" s="110"/>
      <c r="AL606" s="110"/>
      <c r="AM606" s="110"/>
      <c r="AN606" s="110"/>
      <c r="AO606" s="110"/>
      <c r="AP606" s="110"/>
      <c r="AQ606" s="110"/>
      <c r="AR606" s="110"/>
      <c r="AS606" s="110"/>
      <c r="AT606" s="110"/>
      <c r="AU606" s="110"/>
      <c r="AV606" s="110"/>
      <c r="AW606" s="110"/>
      <c r="AX606" s="110"/>
      <c r="AY606" s="110"/>
      <c r="AZ606" s="110"/>
      <c r="BA606" s="110"/>
      <c r="BB606" s="110"/>
      <c r="BC606" s="110"/>
      <c r="BD606" s="110"/>
      <c r="BE606" s="110"/>
      <c r="BF606" s="114"/>
      <c r="BG606" s="114"/>
      <c r="BH606" s="114"/>
      <c r="BI606" s="114"/>
      <c r="BJ606" s="114"/>
      <c r="BK606" s="114"/>
      <c r="BL606" s="114"/>
      <c r="BM606" s="114"/>
      <c r="BN606" s="114"/>
      <c r="BO606" s="114"/>
    </row>
    <row r="607" ht="15.75" hidden="1" customHeight="1">
      <c r="A607" s="106" t="s">
        <v>5325</v>
      </c>
      <c r="B607" s="162" t="s">
        <v>9029</v>
      </c>
      <c r="C607" s="108" t="str">
        <f>VLOOKUP(A607,'Main Sheet'!A:AV,48,False)</f>
        <v>Yes</v>
      </c>
      <c r="D607" s="109" t="str">
        <f>VLOOKUP(A607,'Main Sheet'!A:BB,7,0)</f>
        <v>Second</v>
      </c>
      <c r="E607" s="109" t="str">
        <f>VLOOKUP(A607,'Main Sheet'!A:BB,12,0)</f>
        <v>Jeffrey's Bay CS</v>
      </c>
      <c r="F607" s="109" t="str">
        <f>VLOOKUP(A607,'Main Sheet'!A:BB,17,0)</f>
        <v>Sive</v>
      </c>
      <c r="G607" s="110" t="str">
        <f>VLOOKUP(A607,'Main Sheet'!A:BB,14,0)</f>
        <v>Rural</v>
      </c>
      <c r="H607" s="111" t="s">
        <v>117</v>
      </c>
      <c r="I607" s="111"/>
      <c r="J607" s="112"/>
      <c r="K607" s="111">
        <v>2.3418767E8</v>
      </c>
      <c r="L607" s="111">
        <v>37484.0</v>
      </c>
      <c r="M607" s="109" t="s">
        <v>10062</v>
      </c>
      <c r="N607" s="110"/>
      <c r="O607" s="111" t="s">
        <v>9078</v>
      </c>
      <c r="P607" s="111"/>
      <c r="Q607" s="111" t="s">
        <v>9568</v>
      </c>
      <c r="R607" s="111"/>
      <c r="S607" s="111"/>
      <c r="T607" s="111"/>
      <c r="U607" s="110"/>
      <c r="V607" s="109" t="s">
        <v>9078</v>
      </c>
      <c r="W607" s="109"/>
      <c r="X607" s="109"/>
      <c r="Y607" s="109" t="s">
        <v>10063</v>
      </c>
      <c r="Z607" s="110"/>
      <c r="AA607" s="110"/>
      <c r="AB607" s="110"/>
      <c r="AC607" s="109" t="s">
        <v>117</v>
      </c>
      <c r="AD607" s="109"/>
      <c r="AE607" s="110"/>
      <c r="AF607" s="109">
        <v>2.61752324E8</v>
      </c>
      <c r="AG607" s="109">
        <v>23235.0</v>
      </c>
      <c r="AH607" s="109"/>
      <c r="AI607" s="110"/>
      <c r="AJ607" s="110"/>
      <c r="AK607" s="110"/>
      <c r="AL607" s="110"/>
      <c r="AM607" s="110"/>
      <c r="AN607" s="110"/>
      <c r="AO607" s="110"/>
      <c r="AP607" s="110"/>
      <c r="AQ607" s="110"/>
      <c r="AR607" s="110"/>
      <c r="AS607" s="110"/>
      <c r="AT607" s="110"/>
      <c r="AU607" s="110"/>
      <c r="AV607" s="110"/>
      <c r="AW607" s="110"/>
      <c r="AX607" s="110"/>
      <c r="AY607" s="110"/>
      <c r="AZ607" s="110"/>
      <c r="BA607" s="110"/>
      <c r="BB607" s="110"/>
      <c r="BC607" s="110"/>
      <c r="BD607" s="110"/>
      <c r="BE607" s="110"/>
      <c r="BF607" s="114"/>
      <c r="BG607" s="114"/>
      <c r="BH607" s="114"/>
      <c r="BI607" s="114"/>
      <c r="BJ607" s="114"/>
      <c r="BK607" s="114"/>
      <c r="BL607" s="114"/>
      <c r="BM607" s="114"/>
      <c r="BN607" s="114"/>
      <c r="BO607" s="114"/>
    </row>
    <row r="608" ht="15.75" hidden="1" customHeight="1">
      <c r="A608" s="106" t="s">
        <v>5333</v>
      </c>
      <c r="B608" s="162" t="s">
        <v>10064</v>
      </c>
      <c r="C608" s="108" t="str">
        <f>VLOOKUP(A608,'Main Sheet'!A:AV,48,False)</f>
        <v>Yes</v>
      </c>
      <c r="D608" s="109" t="str">
        <f>VLOOKUP(A608,'Main Sheet'!A:BB,7,0)</f>
        <v>Second</v>
      </c>
      <c r="E608" s="109" t="str">
        <f>VLOOKUP(A608,'Main Sheet'!A:BB,12,0)</f>
        <v>Jeffrey's Bay CS</v>
      </c>
      <c r="F608" s="109" t="str">
        <f>VLOOKUP(A608,'Main Sheet'!A:BB,17,0)</f>
        <v>Sive</v>
      </c>
      <c r="G608" s="110" t="str">
        <f>VLOOKUP(A608,'Main Sheet'!A:BB,14,0)</f>
        <v>Rural</v>
      </c>
      <c r="H608" s="111" t="s">
        <v>117</v>
      </c>
      <c r="I608" s="111"/>
      <c r="J608" s="111"/>
      <c r="K608" s="111">
        <v>2.34189878E8</v>
      </c>
      <c r="L608" s="111">
        <v>65072.0</v>
      </c>
      <c r="M608" s="109" t="s">
        <v>9750</v>
      </c>
      <c r="N608" s="110"/>
      <c r="O608" s="111" t="s">
        <v>117</v>
      </c>
      <c r="P608" s="111"/>
      <c r="Q608" s="112"/>
      <c r="R608" s="111">
        <v>2.2677303E7</v>
      </c>
      <c r="S608" s="111">
        <v>23235.0</v>
      </c>
      <c r="T608" s="111"/>
      <c r="U608" s="110"/>
      <c r="V608" s="109" t="s">
        <v>9078</v>
      </c>
      <c r="W608" s="109"/>
      <c r="X608" s="109"/>
      <c r="Y608" s="109" t="s">
        <v>10065</v>
      </c>
      <c r="Z608" s="110"/>
      <c r="AA608" s="110"/>
      <c r="AB608" s="110"/>
      <c r="AC608" s="109" t="s">
        <v>117</v>
      </c>
      <c r="AD608" s="109"/>
      <c r="AE608" s="110"/>
      <c r="AF608" s="109">
        <v>2.61750909E8</v>
      </c>
      <c r="AG608" s="109">
        <v>23235.0</v>
      </c>
      <c r="AH608" s="109"/>
      <c r="AI608" s="110"/>
      <c r="AJ608" s="110"/>
      <c r="AK608" s="110"/>
      <c r="AL608" s="110"/>
      <c r="AM608" s="110"/>
      <c r="AN608" s="110"/>
      <c r="AO608" s="110"/>
      <c r="AP608" s="110"/>
      <c r="AQ608" s="110"/>
      <c r="AR608" s="110"/>
      <c r="AS608" s="110"/>
      <c r="AT608" s="110"/>
      <c r="AU608" s="110"/>
      <c r="AV608" s="110"/>
      <c r="AW608" s="110"/>
      <c r="AX608" s="110"/>
      <c r="AY608" s="110"/>
      <c r="AZ608" s="110"/>
      <c r="BA608" s="110"/>
      <c r="BB608" s="110"/>
      <c r="BC608" s="110"/>
      <c r="BD608" s="110"/>
      <c r="BE608" s="110"/>
      <c r="BF608" s="114"/>
      <c r="BG608" s="114"/>
      <c r="BH608" s="114"/>
      <c r="BI608" s="114"/>
      <c r="BJ608" s="114"/>
      <c r="BK608" s="114"/>
      <c r="BL608" s="114"/>
      <c r="BM608" s="114"/>
      <c r="BN608" s="114"/>
      <c r="BO608" s="114"/>
    </row>
    <row r="609" ht="15.75" hidden="1" customHeight="1">
      <c r="A609" s="106" t="s">
        <v>5342</v>
      </c>
      <c r="B609" s="162" t="s">
        <v>10066</v>
      </c>
      <c r="C609" s="108" t="str">
        <f>VLOOKUP(A609,'Main Sheet'!A:AV,48,False)</f>
        <v>Yes</v>
      </c>
      <c r="D609" s="109" t="str">
        <f>VLOOKUP(A609,'Main Sheet'!A:BB,7,0)</f>
        <v>Second</v>
      </c>
      <c r="E609" s="109" t="str">
        <f>VLOOKUP(A609,'Main Sheet'!A:BB,12,0)</f>
        <v>Jeffrey's Bay CS</v>
      </c>
      <c r="F609" s="109" t="str">
        <f>VLOOKUP(A609,'Main Sheet'!A:BB,17,0)</f>
        <v>Sive</v>
      </c>
      <c r="G609" s="110" t="str">
        <f>VLOOKUP(A609,'Main Sheet'!A:BB,14,0)</f>
        <v>Rural</v>
      </c>
      <c r="H609" s="111" t="s">
        <v>9078</v>
      </c>
      <c r="I609" s="111"/>
      <c r="J609" s="112"/>
      <c r="K609" s="111">
        <v>2.33871713E8</v>
      </c>
      <c r="L609" s="111">
        <v>65171.0</v>
      </c>
      <c r="M609" s="109"/>
      <c r="N609" s="110"/>
      <c r="O609" s="111" t="s">
        <v>117</v>
      </c>
      <c r="P609" s="111"/>
      <c r="Q609" s="112"/>
      <c r="R609" s="111">
        <v>2.2627845E8</v>
      </c>
      <c r="S609" s="111">
        <v>23235.0</v>
      </c>
      <c r="T609" s="111"/>
      <c r="U609" s="110"/>
      <c r="V609" s="109" t="s">
        <v>117</v>
      </c>
      <c r="W609" s="109"/>
      <c r="X609" s="109"/>
      <c r="Y609" s="168" t="s">
        <v>10067</v>
      </c>
      <c r="Z609" s="110"/>
      <c r="AA609" s="110"/>
      <c r="AB609" s="110"/>
      <c r="AC609" s="109" t="s">
        <v>117</v>
      </c>
      <c r="AD609" s="109"/>
      <c r="AE609" s="110"/>
      <c r="AF609" s="109">
        <v>2.61751689E8</v>
      </c>
      <c r="AG609" s="109">
        <v>23235.0</v>
      </c>
      <c r="AH609" s="109"/>
      <c r="AI609" s="110"/>
      <c r="AJ609" s="110"/>
      <c r="AK609" s="110"/>
      <c r="AL609" s="110"/>
      <c r="AM609" s="110"/>
      <c r="AN609" s="110"/>
      <c r="AO609" s="110"/>
      <c r="AP609" s="110"/>
      <c r="AQ609" s="110"/>
      <c r="AR609" s="110"/>
      <c r="AS609" s="110"/>
      <c r="AT609" s="110"/>
      <c r="AU609" s="110"/>
      <c r="AV609" s="110"/>
      <c r="AW609" s="110"/>
      <c r="AX609" s="110"/>
      <c r="AY609" s="110"/>
      <c r="AZ609" s="110"/>
      <c r="BA609" s="110"/>
      <c r="BB609" s="110"/>
      <c r="BC609" s="110"/>
      <c r="BD609" s="110"/>
      <c r="BE609" s="110"/>
      <c r="BF609" s="114"/>
      <c r="BG609" s="114"/>
      <c r="BH609" s="114"/>
      <c r="BI609" s="114"/>
      <c r="BJ609" s="114"/>
      <c r="BK609" s="114"/>
      <c r="BL609" s="114"/>
      <c r="BM609" s="114"/>
      <c r="BN609" s="114"/>
      <c r="BO609" s="114"/>
    </row>
    <row r="610" ht="15.75" hidden="1" customHeight="1">
      <c r="A610" s="106" t="s">
        <v>5352</v>
      </c>
      <c r="B610" s="162" t="s">
        <v>10068</v>
      </c>
      <c r="C610" s="108" t="str">
        <f>VLOOKUP(A610,'Main Sheet'!A:AV,48,False)</f>
        <v>Yes</v>
      </c>
      <c r="D610" s="109" t="str">
        <f>VLOOKUP(A610,'Main Sheet'!A:BB,7,0)</f>
        <v>Second</v>
      </c>
      <c r="E610" s="109" t="str">
        <f>VLOOKUP(A610,'Main Sheet'!A:BB,12,0)</f>
        <v>Soqhayisa SS</v>
      </c>
      <c r="F610" s="109" t="str">
        <f>VLOOKUP(A610,'Main Sheet'!A:BB,17,0)</f>
        <v>Siphosihle</v>
      </c>
      <c r="G610" s="110" t="str">
        <f>VLOOKUP(A610,'Main Sheet'!A:BB,14,0)</f>
        <v>NMB</v>
      </c>
      <c r="H610" s="111" t="s">
        <v>117</v>
      </c>
      <c r="I610" s="111"/>
      <c r="J610" s="112"/>
      <c r="K610" s="111">
        <v>2.34131241E8</v>
      </c>
      <c r="L610" s="111">
        <v>89607.0</v>
      </c>
      <c r="M610" s="109" t="s">
        <v>421</v>
      </c>
      <c r="N610" s="110"/>
      <c r="O610" s="111" t="s">
        <v>117</v>
      </c>
      <c r="P610" s="111"/>
      <c r="Q610" s="112"/>
      <c r="R610" s="111">
        <v>2.26279848E8</v>
      </c>
      <c r="S610" s="111">
        <v>45612.0</v>
      </c>
      <c r="T610" s="111" t="s">
        <v>9121</v>
      </c>
      <c r="U610" s="110"/>
      <c r="V610" s="109" t="s">
        <v>117</v>
      </c>
      <c r="W610" s="109"/>
      <c r="X610" s="110"/>
      <c r="Y610" s="109" t="s">
        <v>10069</v>
      </c>
      <c r="Z610" s="110"/>
      <c r="AA610" s="110"/>
      <c r="AB610" s="109" t="s">
        <v>180</v>
      </c>
      <c r="AC610" s="109" t="s">
        <v>117</v>
      </c>
      <c r="AD610" s="109"/>
      <c r="AE610" s="110"/>
      <c r="AF610" s="109">
        <v>2.61807587E8</v>
      </c>
      <c r="AG610" s="109">
        <v>78945.0</v>
      </c>
      <c r="AH610" s="109" t="s">
        <v>10070</v>
      </c>
      <c r="AI610" s="110"/>
      <c r="AJ610" s="110"/>
      <c r="AK610" s="110"/>
      <c r="AL610" s="110"/>
      <c r="AM610" s="110"/>
      <c r="AN610" s="110"/>
      <c r="AO610" s="110"/>
      <c r="AP610" s="110"/>
      <c r="AQ610" s="110"/>
      <c r="AR610" s="110"/>
      <c r="AS610" s="110"/>
      <c r="AT610" s="110"/>
      <c r="AU610" s="110"/>
      <c r="AV610" s="110"/>
      <c r="AW610" s="110"/>
      <c r="AX610" s="110"/>
      <c r="AY610" s="110"/>
      <c r="AZ610" s="110"/>
      <c r="BA610" s="110"/>
      <c r="BB610" s="110"/>
      <c r="BC610" s="110"/>
      <c r="BD610" s="110"/>
      <c r="BE610" s="110"/>
      <c r="BF610" s="114"/>
      <c r="BG610" s="114"/>
      <c r="BH610" s="114"/>
      <c r="BI610" s="114"/>
      <c r="BJ610" s="114"/>
      <c r="BK610" s="114"/>
      <c r="BL610" s="114"/>
      <c r="BM610" s="114"/>
      <c r="BN610" s="114"/>
      <c r="BO610" s="114"/>
    </row>
    <row r="611" ht="15.75" hidden="1" customHeight="1">
      <c r="A611" s="106" t="s">
        <v>5361</v>
      </c>
      <c r="B611" s="162" t="s">
        <v>10071</v>
      </c>
      <c r="C611" s="108" t="str">
        <f>VLOOKUP(A611,'Main Sheet'!A:AV,48,False)</f>
        <v>Yes</v>
      </c>
      <c r="D611" s="109" t="str">
        <f>VLOOKUP(A611,'Main Sheet'!A:BB,7,0)</f>
        <v>Second</v>
      </c>
      <c r="E611" s="109" t="str">
        <f>VLOOKUP(A611,'Main Sheet'!A:BB,12,0)</f>
        <v>Jeffrey's Bay CS</v>
      </c>
      <c r="F611" s="109" t="str">
        <f>VLOOKUP(A611,'Main Sheet'!A:BB,17,0)</f>
        <v>Sive</v>
      </c>
      <c r="G611" s="110" t="str">
        <f>VLOOKUP(A611,'Main Sheet'!A:BB,14,0)</f>
        <v>Rural</v>
      </c>
      <c r="H611" s="111" t="s">
        <v>9078</v>
      </c>
      <c r="I611" s="111"/>
      <c r="J611" s="111"/>
      <c r="K611" s="111">
        <v>2.33710736E8</v>
      </c>
      <c r="L611" s="111">
        <v>14819.0</v>
      </c>
      <c r="M611" s="109"/>
      <c r="N611" s="110"/>
      <c r="O611" s="111" t="s">
        <v>117</v>
      </c>
      <c r="P611" s="111"/>
      <c r="Q611" s="112"/>
      <c r="R611" s="111">
        <v>2.26277261E8</v>
      </c>
      <c r="S611" s="111">
        <v>23235.0</v>
      </c>
      <c r="T611" s="111"/>
      <c r="U611" s="110"/>
      <c r="V611" s="109" t="s">
        <v>117</v>
      </c>
      <c r="W611" s="109"/>
      <c r="X611" s="110"/>
      <c r="Y611" s="168" t="s">
        <v>10072</v>
      </c>
      <c r="Z611" s="110"/>
      <c r="AA611" s="110"/>
      <c r="AB611" s="110"/>
      <c r="AC611" s="109" t="s">
        <v>117</v>
      </c>
      <c r="AD611" s="109"/>
      <c r="AE611" s="110"/>
      <c r="AF611" s="109">
        <v>2.61726625E8</v>
      </c>
      <c r="AG611" s="109">
        <v>23235.0</v>
      </c>
      <c r="AH611" s="109"/>
      <c r="AI611" s="110"/>
      <c r="AJ611" s="110"/>
      <c r="AK611" s="110"/>
      <c r="AL611" s="110"/>
      <c r="AM611" s="110"/>
      <c r="AN611" s="110"/>
      <c r="AO611" s="110"/>
      <c r="AP611" s="110"/>
      <c r="AQ611" s="110"/>
      <c r="AR611" s="110"/>
      <c r="AS611" s="110"/>
      <c r="AT611" s="110"/>
      <c r="AU611" s="110"/>
      <c r="AV611" s="110"/>
      <c r="AW611" s="110"/>
      <c r="AX611" s="110"/>
      <c r="AY611" s="110"/>
      <c r="AZ611" s="110"/>
      <c r="BA611" s="110"/>
      <c r="BB611" s="110"/>
      <c r="BC611" s="110"/>
      <c r="BD611" s="110"/>
      <c r="BE611" s="110"/>
      <c r="BF611" s="114"/>
      <c r="BG611" s="114"/>
      <c r="BH611" s="114"/>
      <c r="BI611" s="114"/>
      <c r="BJ611" s="114"/>
      <c r="BK611" s="114"/>
      <c r="BL611" s="114"/>
      <c r="BM611" s="114"/>
      <c r="BN611" s="114"/>
      <c r="BO611" s="114"/>
    </row>
    <row r="612" ht="15.75" hidden="1" customHeight="1">
      <c r="A612" s="106" t="s">
        <v>5368</v>
      </c>
      <c r="B612" s="162" t="s">
        <v>10073</v>
      </c>
      <c r="C612" s="108" t="str">
        <f>VLOOKUP(A612,'Main Sheet'!A:AV,48,False)</f>
        <v>Yes</v>
      </c>
      <c r="D612" s="109" t="str">
        <f>VLOOKUP(A612,'Main Sheet'!A:BB,7,0)</f>
        <v>Second</v>
      </c>
      <c r="E612" s="109" t="str">
        <f>VLOOKUP(A612,'Main Sheet'!A:BB,12,0)</f>
        <v>Jeffrey's Bay CS</v>
      </c>
      <c r="F612" s="109" t="str">
        <f>VLOOKUP(A612,'Main Sheet'!A:BB,17,0)</f>
        <v>Sive</v>
      </c>
      <c r="G612" s="110" t="str">
        <f>VLOOKUP(A612,'Main Sheet'!A:BB,14,0)</f>
        <v>Rural</v>
      </c>
      <c r="H612" s="111" t="s">
        <v>9078</v>
      </c>
      <c r="I612" s="111"/>
      <c r="J612" s="112"/>
      <c r="K612" s="111">
        <v>2.33813322E8</v>
      </c>
      <c r="L612" s="111">
        <v>29125.0</v>
      </c>
      <c r="M612" s="109"/>
      <c r="N612" s="110"/>
      <c r="O612" s="111" t="s">
        <v>117</v>
      </c>
      <c r="P612" s="111"/>
      <c r="Q612" s="112"/>
      <c r="R612" s="111">
        <v>2.26277208E8</v>
      </c>
      <c r="S612" s="111">
        <v>23235.0</v>
      </c>
      <c r="T612" s="111"/>
      <c r="U612" s="110"/>
      <c r="V612" s="109" t="s">
        <v>9078</v>
      </c>
      <c r="W612" s="109"/>
      <c r="X612" s="109"/>
      <c r="Y612" s="168" t="s">
        <v>10074</v>
      </c>
      <c r="Z612" s="110"/>
      <c r="AA612" s="110"/>
      <c r="AB612" s="110"/>
      <c r="AC612" s="109" t="s">
        <v>117</v>
      </c>
      <c r="AD612" s="109"/>
      <c r="AE612" s="110"/>
      <c r="AF612" s="109">
        <v>2.61726331E8</v>
      </c>
      <c r="AG612" s="109">
        <v>23235.0</v>
      </c>
      <c r="AH612" s="109"/>
      <c r="AI612" s="110"/>
      <c r="AJ612" s="110"/>
      <c r="AK612" s="110"/>
      <c r="AL612" s="110"/>
      <c r="AM612" s="110"/>
      <c r="AN612" s="110"/>
      <c r="AO612" s="110"/>
      <c r="AP612" s="110"/>
      <c r="AQ612" s="110"/>
      <c r="AR612" s="110"/>
      <c r="AS612" s="110"/>
      <c r="AT612" s="110"/>
      <c r="AU612" s="110"/>
      <c r="AV612" s="110"/>
      <c r="AW612" s="110"/>
      <c r="AX612" s="110"/>
      <c r="AY612" s="110"/>
      <c r="AZ612" s="110"/>
      <c r="BA612" s="110"/>
      <c r="BB612" s="110"/>
      <c r="BC612" s="110"/>
      <c r="BD612" s="110"/>
      <c r="BE612" s="110"/>
      <c r="BF612" s="114"/>
      <c r="BG612" s="114"/>
      <c r="BH612" s="114"/>
      <c r="BI612" s="114"/>
      <c r="BJ612" s="114"/>
      <c r="BK612" s="114"/>
      <c r="BL612" s="114"/>
      <c r="BM612" s="114"/>
      <c r="BN612" s="114"/>
      <c r="BO612" s="114"/>
    </row>
    <row r="613" ht="15.75" hidden="1" customHeight="1">
      <c r="A613" s="106" t="s">
        <v>5378</v>
      </c>
      <c r="B613" s="162" t="s">
        <v>10075</v>
      </c>
      <c r="C613" s="108" t="str">
        <f>VLOOKUP(A613,'Main Sheet'!A:AV,48,False)</f>
        <v>No</v>
      </c>
      <c r="D613" s="109" t="str">
        <f>VLOOKUP(A613,'Main Sheet'!A:BB,7,0)</f>
        <v>Second</v>
      </c>
      <c r="E613" s="109" t="str">
        <f>VLOOKUP(A613,'Main Sheet'!A:BB,12,0)</f>
        <v>Jeffrey's Bay CS</v>
      </c>
      <c r="F613" s="109" t="str">
        <f>VLOOKUP(A613,'Main Sheet'!A:BB,17,0)</f>
        <v>Sive</v>
      </c>
      <c r="G613" s="110" t="str">
        <f>VLOOKUP(A613,'Main Sheet'!A:BB,14,0)</f>
        <v>Rural</v>
      </c>
      <c r="H613" s="111" t="s">
        <v>121</v>
      </c>
      <c r="I613" s="111"/>
      <c r="J613" s="111" t="s">
        <v>10024</v>
      </c>
      <c r="K613" s="111"/>
      <c r="L613" s="111"/>
      <c r="M613" s="109"/>
      <c r="N613" s="110"/>
      <c r="O613" s="111"/>
      <c r="P613" s="111"/>
      <c r="Q613" s="112"/>
      <c r="R613" s="111"/>
      <c r="S613" s="111"/>
      <c r="T613" s="111"/>
      <c r="U613" s="110"/>
      <c r="V613" s="109" t="s">
        <v>121</v>
      </c>
      <c r="W613" s="109"/>
      <c r="X613" s="109" t="s">
        <v>10024</v>
      </c>
      <c r="Y613" s="109"/>
      <c r="Z613" s="110"/>
      <c r="AA613" s="110"/>
      <c r="AB613" s="110"/>
      <c r="AC613" s="109" t="s">
        <v>121</v>
      </c>
      <c r="AD613" s="109"/>
      <c r="AE613" s="109" t="s">
        <v>10024</v>
      </c>
      <c r="AF613" s="109"/>
      <c r="AG613" s="109"/>
      <c r="AH613" s="109"/>
      <c r="AI613" s="110"/>
      <c r="AJ613" s="110"/>
      <c r="AK613" s="110"/>
      <c r="AL613" s="110"/>
      <c r="AM613" s="110"/>
      <c r="AN613" s="110"/>
      <c r="AO613" s="110"/>
      <c r="AP613" s="110"/>
      <c r="AQ613" s="110"/>
      <c r="AR613" s="110"/>
      <c r="AS613" s="110"/>
      <c r="AT613" s="110"/>
      <c r="AU613" s="110"/>
      <c r="AV613" s="110"/>
      <c r="AW613" s="110"/>
      <c r="AX613" s="110"/>
      <c r="AY613" s="110"/>
      <c r="AZ613" s="110"/>
      <c r="BA613" s="110"/>
      <c r="BB613" s="110"/>
      <c r="BC613" s="110"/>
      <c r="BD613" s="110"/>
      <c r="BE613" s="110"/>
      <c r="BF613" s="114"/>
      <c r="BG613" s="114"/>
      <c r="BH613" s="114"/>
      <c r="BI613" s="114"/>
      <c r="BJ613" s="114"/>
      <c r="BK613" s="114"/>
      <c r="BL613" s="114"/>
      <c r="BM613" s="114"/>
      <c r="BN613" s="114"/>
      <c r="BO613" s="114"/>
    </row>
    <row r="614" ht="15.75" hidden="1" customHeight="1">
      <c r="A614" s="106" t="s">
        <v>5389</v>
      </c>
      <c r="B614" s="162" t="s">
        <v>10076</v>
      </c>
      <c r="C614" s="108" t="str">
        <f>VLOOKUP(A614,'Main Sheet'!A:AV,48,False)</f>
        <v>Yes</v>
      </c>
      <c r="D614" s="109" t="str">
        <f>VLOOKUP(A614,'Main Sheet'!A:BB,7,0)</f>
        <v>Second</v>
      </c>
      <c r="E614" s="109" t="str">
        <f>VLOOKUP(A614,'Main Sheet'!A:BB,12,0)</f>
        <v>St Thomas SS</v>
      </c>
      <c r="F614" s="109" t="str">
        <f>VLOOKUP(A614,'Main Sheet'!A:BB,17,0)</f>
        <v>Sive</v>
      </c>
      <c r="G614" s="110" t="str">
        <f>VLOOKUP(A614,'Main Sheet'!A:BB,14,0)</f>
        <v>NMB</v>
      </c>
      <c r="H614" s="111" t="s">
        <v>117</v>
      </c>
      <c r="I614" s="111"/>
      <c r="J614" s="112"/>
      <c r="K614" s="111">
        <v>2.34137584E8</v>
      </c>
      <c r="L614" s="111">
        <v>91484.0</v>
      </c>
      <c r="M614" s="109"/>
      <c r="N614" s="110"/>
      <c r="O614" s="111" t="s">
        <v>117</v>
      </c>
      <c r="P614" s="111"/>
      <c r="Q614" s="112"/>
      <c r="R614" s="111">
        <v>2.26255496E8</v>
      </c>
      <c r="S614" s="111">
        <v>23235.0</v>
      </c>
      <c r="T614" s="111"/>
      <c r="U614" s="110"/>
      <c r="V614" s="109" t="s">
        <v>117</v>
      </c>
      <c r="W614" s="109"/>
      <c r="X614" s="110"/>
      <c r="Y614" s="109" t="s">
        <v>10077</v>
      </c>
      <c r="Z614" s="110"/>
      <c r="AA614" s="110"/>
      <c r="AB614" s="110"/>
      <c r="AC614" s="109" t="s">
        <v>117</v>
      </c>
      <c r="AD614" s="109"/>
      <c r="AE614" s="110"/>
      <c r="AF614" s="109">
        <v>2.61620576E8</v>
      </c>
      <c r="AG614" s="109">
        <v>23235.0</v>
      </c>
      <c r="AH614" s="109"/>
      <c r="AI614" s="110"/>
      <c r="AJ614" s="110"/>
      <c r="AK614" s="110"/>
      <c r="AL614" s="110"/>
      <c r="AM614" s="110"/>
      <c r="AN614" s="110"/>
      <c r="AO614" s="110"/>
      <c r="AP614" s="110"/>
      <c r="AQ614" s="110"/>
      <c r="AR614" s="110"/>
      <c r="AS614" s="110"/>
      <c r="AT614" s="110"/>
      <c r="AU614" s="110"/>
      <c r="AV614" s="110"/>
      <c r="AW614" s="110"/>
      <c r="AX614" s="110"/>
      <c r="AY614" s="110"/>
      <c r="AZ614" s="110"/>
      <c r="BA614" s="110"/>
      <c r="BB614" s="110"/>
      <c r="BC614" s="110"/>
      <c r="BD614" s="110"/>
      <c r="BE614" s="110"/>
      <c r="BF614" s="114"/>
      <c r="BG614" s="114"/>
      <c r="BH614" s="114"/>
      <c r="BI614" s="114"/>
      <c r="BJ614" s="114"/>
      <c r="BK614" s="114"/>
      <c r="BL614" s="114"/>
      <c r="BM614" s="114"/>
      <c r="BN614" s="114"/>
      <c r="BO614" s="114"/>
    </row>
    <row r="615" ht="15.75" hidden="1" customHeight="1">
      <c r="A615" s="106" t="s">
        <v>5400</v>
      </c>
      <c r="B615" s="162" t="s">
        <v>10078</v>
      </c>
      <c r="C615" s="108" t="str">
        <f>VLOOKUP(A615,'Main Sheet'!A:AV,48,False)</f>
        <v>Yes</v>
      </c>
      <c r="D615" s="109" t="str">
        <f>VLOOKUP(A615,'Main Sheet'!A:BB,7,0)</f>
        <v>Second</v>
      </c>
      <c r="E615" s="109" t="str">
        <f>VLOOKUP(A615,'Main Sheet'!A:BB,12,0)</f>
        <v>Jeffrey's Bay CS</v>
      </c>
      <c r="F615" s="109" t="str">
        <f>VLOOKUP(A615,'Main Sheet'!A:BB,17,0)</f>
        <v>Sive</v>
      </c>
      <c r="G615" s="110" t="str">
        <f>VLOOKUP(A615,'Main Sheet'!A:BB,14,0)</f>
        <v>Rural</v>
      </c>
      <c r="H615" s="111" t="s">
        <v>117</v>
      </c>
      <c r="I615" s="111"/>
      <c r="J615" s="112"/>
      <c r="K615" s="111">
        <v>2.34187409E8</v>
      </c>
      <c r="L615" s="111">
        <v>18121.0</v>
      </c>
      <c r="M615" s="109" t="s">
        <v>7623</v>
      </c>
      <c r="N615" s="110"/>
      <c r="O615" s="111" t="s">
        <v>117</v>
      </c>
      <c r="P615" s="111"/>
      <c r="Q615" s="112"/>
      <c r="R615" s="111">
        <v>2.26264907E8</v>
      </c>
      <c r="S615" s="111">
        <v>23235.0</v>
      </c>
      <c r="T615" s="111"/>
      <c r="U615" s="110"/>
      <c r="V615" s="109" t="s">
        <v>117</v>
      </c>
      <c r="W615" s="109"/>
      <c r="X615" s="110"/>
      <c r="Y615" s="109" t="s">
        <v>10079</v>
      </c>
      <c r="Z615" s="110"/>
      <c r="AA615" s="110"/>
      <c r="AB615" s="110"/>
      <c r="AC615" s="109" t="s">
        <v>117</v>
      </c>
      <c r="AD615" s="109"/>
      <c r="AE615" s="110"/>
      <c r="AF615" s="109">
        <v>2.61726048E8</v>
      </c>
      <c r="AG615" s="109">
        <v>23235.0</v>
      </c>
      <c r="AH615" s="109"/>
      <c r="AI615" s="110"/>
      <c r="AJ615" s="110"/>
      <c r="AK615" s="110"/>
      <c r="AL615" s="110"/>
      <c r="AM615" s="110"/>
      <c r="AN615" s="110"/>
      <c r="AO615" s="110"/>
      <c r="AP615" s="110"/>
      <c r="AQ615" s="110"/>
      <c r="AR615" s="110"/>
      <c r="AS615" s="110"/>
      <c r="AT615" s="110"/>
      <c r="AU615" s="110"/>
      <c r="AV615" s="110"/>
      <c r="AW615" s="110"/>
      <c r="AX615" s="110"/>
      <c r="AY615" s="110"/>
      <c r="AZ615" s="110"/>
      <c r="BA615" s="110"/>
      <c r="BB615" s="110"/>
      <c r="BC615" s="110"/>
      <c r="BD615" s="110"/>
      <c r="BE615" s="110"/>
      <c r="BF615" s="114"/>
      <c r="BG615" s="114"/>
      <c r="BH615" s="114"/>
      <c r="BI615" s="114"/>
      <c r="BJ615" s="114"/>
      <c r="BK615" s="114"/>
      <c r="BL615" s="114"/>
      <c r="BM615" s="114"/>
      <c r="BN615" s="114"/>
      <c r="BO615" s="114"/>
    </row>
    <row r="616" ht="15.75" hidden="1" customHeight="1">
      <c r="A616" s="106" t="s">
        <v>5410</v>
      </c>
      <c r="B616" s="162" t="s">
        <v>10080</v>
      </c>
      <c r="C616" s="108" t="str">
        <f>VLOOKUP(A616,'Main Sheet'!A:AV,48,False)</f>
        <v>Yes</v>
      </c>
      <c r="D616" s="109" t="str">
        <f>VLOOKUP(A616,'Main Sheet'!A:BB,7,0)</f>
        <v>Second</v>
      </c>
      <c r="E616" s="109" t="str">
        <f>VLOOKUP(A616,'Main Sheet'!A:BB,12,0)</f>
        <v>Soqhayisa SS</v>
      </c>
      <c r="F616" s="109" t="str">
        <f>VLOOKUP(A616,'Main Sheet'!A:BB,17,0)</f>
        <v>Siphosihle</v>
      </c>
      <c r="G616" s="110" t="str">
        <f>VLOOKUP(A616,'Main Sheet'!A:BB,14,0)</f>
        <v>NMB</v>
      </c>
      <c r="H616" s="111" t="s">
        <v>9078</v>
      </c>
      <c r="I616" s="111"/>
      <c r="J616" s="112"/>
      <c r="K616" s="111">
        <v>2.3399788E8</v>
      </c>
      <c r="L616" s="111">
        <v>74953.0</v>
      </c>
      <c r="M616" s="109" t="s">
        <v>9079</v>
      </c>
      <c r="N616" s="110"/>
      <c r="O616" s="111" t="s">
        <v>117</v>
      </c>
      <c r="P616" s="111"/>
      <c r="Q616" s="112"/>
      <c r="R616" s="111">
        <v>2.2628272E8</v>
      </c>
      <c r="S616" s="111">
        <v>45612.0</v>
      </c>
      <c r="T616" s="111" t="s">
        <v>10081</v>
      </c>
      <c r="U616" s="110"/>
      <c r="V616" s="109" t="s">
        <v>121</v>
      </c>
      <c r="W616" s="109"/>
      <c r="X616" s="109" t="s">
        <v>9070</v>
      </c>
      <c r="Y616" s="109" t="s">
        <v>9071</v>
      </c>
      <c r="Z616" s="110"/>
      <c r="AA616" s="110"/>
      <c r="AB616" s="109" t="s">
        <v>9071</v>
      </c>
      <c r="AC616" s="109" t="s">
        <v>9078</v>
      </c>
      <c r="AD616" s="109"/>
      <c r="AE616" s="110"/>
      <c r="AF616" s="109">
        <v>2.61043595E8</v>
      </c>
      <c r="AG616" s="109">
        <v>91247.0</v>
      </c>
      <c r="AH616" s="109" t="s">
        <v>9079</v>
      </c>
      <c r="AI616" s="110"/>
      <c r="AJ616" s="110"/>
      <c r="AK616" s="110"/>
      <c r="AL616" s="110"/>
      <c r="AM616" s="110"/>
      <c r="AN616" s="110"/>
      <c r="AO616" s="110"/>
      <c r="AP616" s="110"/>
      <c r="AQ616" s="110"/>
      <c r="AR616" s="110"/>
      <c r="AS616" s="110"/>
      <c r="AT616" s="110"/>
      <c r="AU616" s="110"/>
      <c r="AV616" s="110"/>
      <c r="AW616" s="110"/>
      <c r="AX616" s="110"/>
      <c r="AY616" s="110"/>
      <c r="AZ616" s="110"/>
      <c r="BA616" s="110"/>
      <c r="BB616" s="110"/>
      <c r="BC616" s="110"/>
      <c r="BD616" s="110"/>
      <c r="BE616" s="110"/>
      <c r="BF616" s="114"/>
      <c r="BG616" s="114"/>
      <c r="BH616" s="114"/>
      <c r="BI616" s="114"/>
      <c r="BJ616" s="114"/>
      <c r="BK616" s="114"/>
      <c r="BL616" s="114"/>
      <c r="BM616" s="114"/>
      <c r="BN616" s="114"/>
      <c r="BO616" s="114"/>
    </row>
    <row r="617" ht="15.75" hidden="1" customHeight="1">
      <c r="A617" s="106" t="s">
        <v>5417</v>
      </c>
      <c r="B617" s="162" t="s">
        <v>10082</v>
      </c>
      <c r="C617" s="108" t="str">
        <f>VLOOKUP(A617,'Main Sheet'!A:AV,48,False)</f>
        <v>Yes</v>
      </c>
      <c r="D617" s="109" t="str">
        <f>VLOOKUP(A617,'Main Sheet'!A:BB,7,0)</f>
        <v>Second</v>
      </c>
      <c r="E617" s="109" t="str">
        <f>VLOOKUP(A617,'Main Sheet'!A:BB,12,0)</f>
        <v>Soqhayisa SS</v>
      </c>
      <c r="F617" s="109" t="str">
        <f>VLOOKUP(A617,'Main Sheet'!A:BB,17,0)</f>
        <v>Siphosihle</v>
      </c>
      <c r="G617" s="110" t="str">
        <f>VLOOKUP(A617,'Main Sheet'!A:BB,14,0)</f>
        <v>NMB</v>
      </c>
      <c r="H617" s="111" t="s">
        <v>117</v>
      </c>
      <c r="I617" s="111"/>
      <c r="J617" s="111"/>
      <c r="K617" s="164">
        <v>2.34240547E8</v>
      </c>
      <c r="L617" s="164">
        <v>60286.0</v>
      </c>
      <c r="M617" s="109" t="s">
        <v>1520</v>
      </c>
      <c r="N617" s="110"/>
      <c r="O617" s="111" t="s">
        <v>9078</v>
      </c>
      <c r="P617" s="111"/>
      <c r="Q617" s="112"/>
      <c r="R617" s="111">
        <v>2.26154947E8</v>
      </c>
      <c r="S617" s="111">
        <v>94057.0</v>
      </c>
      <c r="T617" s="111" t="s">
        <v>9079</v>
      </c>
      <c r="U617" s="110"/>
      <c r="V617" s="109" t="s">
        <v>117</v>
      </c>
      <c r="W617" s="109"/>
      <c r="X617" s="110"/>
      <c r="Y617" s="109" t="s">
        <v>10083</v>
      </c>
      <c r="Z617" s="110"/>
      <c r="AA617" s="110"/>
      <c r="AB617" s="109" t="s">
        <v>9682</v>
      </c>
      <c r="AC617" s="109" t="s">
        <v>117</v>
      </c>
      <c r="AD617" s="109"/>
      <c r="AE617" s="110"/>
      <c r="AF617" s="109">
        <v>2.61751697E8</v>
      </c>
      <c r="AG617" s="109">
        <v>78945.0</v>
      </c>
      <c r="AH617" s="109" t="s">
        <v>2275</v>
      </c>
      <c r="AI617" s="110"/>
      <c r="AJ617" s="110"/>
      <c r="AK617" s="110"/>
      <c r="AL617" s="110"/>
      <c r="AM617" s="110"/>
      <c r="AN617" s="110"/>
      <c r="AO617" s="110"/>
      <c r="AP617" s="110"/>
      <c r="AQ617" s="110"/>
      <c r="AR617" s="110"/>
      <c r="AS617" s="110"/>
      <c r="AT617" s="110"/>
      <c r="AU617" s="110"/>
      <c r="AV617" s="110"/>
      <c r="AW617" s="110"/>
      <c r="AX617" s="110"/>
      <c r="AY617" s="110"/>
      <c r="AZ617" s="110"/>
      <c r="BA617" s="110"/>
      <c r="BB617" s="110"/>
      <c r="BC617" s="110"/>
      <c r="BD617" s="110"/>
      <c r="BE617" s="110"/>
      <c r="BF617" s="114"/>
      <c r="BG617" s="114"/>
      <c r="BH617" s="114"/>
      <c r="BI617" s="114"/>
      <c r="BJ617" s="114"/>
      <c r="BK617" s="114"/>
      <c r="BL617" s="114"/>
      <c r="BM617" s="114"/>
      <c r="BN617" s="114"/>
      <c r="BO617" s="114"/>
    </row>
    <row r="618" ht="15.75" hidden="1" customHeight="1">
      <c r="A618" s="106" t="s">
        <v>5425</v>
      </c>
      <c r="B618" s="162" t="s">
        <v>10084</v>
      </c>
      <c r="C618" s="108" t="str">
        <f>VLOOKUP(A618,'Main Sheet'!A:AV,48,False)</f>
        <v>Yes</v>
      </c>
      <c r="D618" s="109" t="str">
        <f>VLOOKUP(A618,'Main Sheet'!A:BB,7,0)</f>
        <v>Second</v>
      </c>
      <c r="E618" s="109" t="str">
        <f>VLOOKUP(A618,'Main Sheet'!A:BB,12,0)</f>
        <v>Loyiso HS</v>
      </c>
      <c r="F618" s="109" t="str">
        <f>VLOOKUP(A618,'Main Sheet'!A:BB,17,0)</f>
        <v>Sive</v>
      </c>
      <c r="G618" s="110" t="str">
        <f>VLOOKUP(A618,'Main Sheet'!A:BB,14,0)</f>
        <v>NMB</v>
      </c>
      <c r="H618" s="111" t="s">
        <v>9078</v>
      </c>
      <c r="I618" s="111"/>
      <c r="J618" s="112"/>
      <c r="K618" s="111">
        <v>2.33947841E8</v>
      </c>
      <c r="L618" s="111">
        <v>68346.0</v>
      </c>
      <c r="M618" s="109"/>
      <c r="N618" s="110"/>
      <c r="O618" s="111" t="s">
        <v>117</v>
      </c>
      <c r="P618" s="111"/>
      <c r="Q618" s="112"/>
      <c r="R618" s="111">
        <v>2.26279599E8</v>
      </c>
      <c r="S618" s="111">
        <v>23235.0</v>
      </c>
      <c r="T618" s="111"/>
      <c r="U618" s="110"/>
      <c r="V618" s="109" t="s">
        <v>117</v>
      </c>
      <c r="W618" s="109"/>
      <c r="X618" s="110"/>
      <c r="Y618" s="168" t="s">
        <v>10085</v>
      </c>
      <c r="Z618" s="110"/>
      <c r="AA618" s="110"/>
      <c r="AB618" s="110"/>
      <c r="AC618" s="109" t="s">
        <v>117</v>
      </c>
      <c r="AD618" s="109"/>
      <c r="AE618" s="110"/>
      <c r="AF618" s="109">
        <v>2.61667513E8</v>
      </c>
      <c r="AG618" s="109">
        <v>23235.0</v>
      </c>
      <c r="AH618" s="109"/>
      <c r="AI618" s="110"/>
      <c r="AJ618" s="110"/>
      <c r="AK618" s="110"/>
      <c r="AL618" s="110"/>
      <c r="AM618" s="110"/>
      <c r="AN618" s="110"/>
      <c r="AO618" s="110"/>
      <c r="AP618" s="110"/>
      <c r="AQ618" s="110"/>
      <c r="AR618" s="110"/>
      <c r="AS618" s="110"/>
      <c r="AT618" s="110"/>
      <c r="AU618" s="110"/>
      <c r="AV618" s="110"/>
      <c r="AW618" s="110"/>
      <c r="AX618" s="110"/>
      <c r="AY618" s="110"/>
      <c r="AZ618" s="110"/>
      <c r="BA618" s="110"/>
      <c r="BB618" s="110"/>
      <c r="BC618" s="110"/>
      <c r="BD618" s="110"/>
      <c r="BE618" s="110"/>
      <c r="BF618" s="114"/>
      <c r="BG618" s="114"/>
      <c r="BH618" s="114"/>
      <c r="BI618" s="114"/>
      <c r="BJ618" s="114"/>
      <c r="BK618" s="114"/>
      <c r="BL618" s="114"/>
      <c r="BM618" s="114"/>
      <c r="BN618" s="114"/>
      <c r="BO618" s="114"/>
    </row>
    <row r="619" ht="15.75" hidden="1" customHeight="1">
      <c r="A619" s="106" t="s">
        <v>5435</v>
      </c>
      <c r="B619" s="162" t="s">
        <v>10086</v>
      </c>
      <c r="C619" s="108" t="str">
        <f>VLOOKUP(A619,'Main Sheet'!A:AV,48,False)</f>
        <v>Yes</v>
      </c>
      <c r="D619" s="109" t="str">
        <f>VLOOKUP(A619,'Main Sheet'!A:BB,7,0)</f>
        <v>Second</v>
      </c>
      <c r="E619" s="109" t="str">
        <f>VLOOKUP(A619,'Main Sheet'!A:BB,12,0)</f>
        <v>Soqhayisa SS</v>
      </c>
      <c r="F619" s="109" t="str">
        <f>VLOOKUP(A619,'Main Sheet'!A:BB,17,0)</f>
        <v>Siphosihle</v>
      </c>
      <c r="G619" s="110" t="str">
        <f>VLOOKUP(A619,'Main Sheet'!A:BB,14,0)</f>
        <v>NMB</v>
      </c>
      <c r="H619" s="111" t="s">
        <v>117</v>
      </c>
      <c r="I619" s="111"/>
      <c r="J619" s="112"/>
      <c r="K619" s="111">
        <v>2.34125454E8</v>
      </c>
      <c r="L619" s="111">
        <v>82158.0</v>
      </c>
      <c r="M619" s="109" t="s">
        <v>369</v>
      </c>
      <c r="N619" s="110"/>
      <c r="O619" s="111" t="s">
        <v>117</v>
      </c>
      <c r="P619" s="111"/>
      <c r="Q619" s="112"/>
      <c r="R619" s="111">
        <v>2.26281629E8</v>
      </c>
      <c r="S619" s="111">
        <v>45612.0</v>
      </c>
      <c r="T619" s="111" t="s">
        <v>237</v>
      </c>
      <c r="U619" s="110"/>
      <c r="V619" s="109" t="s">
        <v>117</v>
      </c>
      <c r="W619" s="109"/>
      <c r="X619" s="110"/>
      <c r="Y619" s="109" t="s">
        <v>10087</v>
      </c>
      <c r="Z619" s="110"/>
      <c r="AA619" s="110"/>
      <c r="AB619" s="109" t="s">
        <v>263</v>
      </c>
      <c r="AC619" s="109" t="s">
        <v>117</v>
      </c>
      <c r="AD619" s="109"/>
      <c r="AE619" s="110"/>
      <c r="AF619" s="109">
        <v>2.61793233E8</v>
      </c>
      <c r="AG619" s="109">
        <v>78945.0</v>
      </c>
      <c r="AH619" s="109" t="s">
        <v>9697</v>
      </c>
      <c r="AI619" s="110"/>
      <c r="AJ619" s="110"/>
      <c r="AK619" s="110"/>
      <c r="AL619" s="110"/>
      <c r="AM619" s="110"/>
      <c r="AN619" s="110"/>
      <c r="AO619" s="110"/>
      <c r="AP619" s="110"/>
      <c r="AQ619" s="110"/>
      <c r="AR619" s="110"/>
      <c r="AS619" s="110"/>
      <c r="AT619" s="110"/>
      <c r="AU619" s="110"/>
      <c r="AV619" s="110"/>
      <c r="AW619" s="110"/>
      <c r="AX619" s="110"/>
      <c r="AY619" s="110"/>
      <c r="AZ619" s="110"/>
      <c r="BA619" s="110"/>
      <c r="BB619" s="110"/>
      <c r="BC619" s="110"/>
      <c r="BD619" s="110"/>
      <c r="BE619" s="110"/>
      <c r="BF619" s="114"/>
      <c r="BG619" s="114"/>
      <c r="BH619" s="114"/>
      <c r="BI619" s="114"/>
      <c r="BJ619" s="114"/>
      <c r="BK619" s="114"/>
      <c r="BL619" s="114"/>
      <c r="BM619" s="114"/>
      <c r="BN619" s="114"/>
      <c r="BO619" s="114"/>
    </row>
    <row r="620" ht="15.75" hidden="1" customHeight="1">
      <c r="A620" s="106" t="s">
        <v>5443</v>
      </c>
      <c r="B620" s="162" t="s">
        <v>10088</v>
      </c>
      <c r="C620" s="108" t="str">
        <f>VLOOKUP(A620,'Main Sheet'!A:AV,48,False)</f>
        <v>Yes</v>
      </c>
      <c r="D620" s="109" t="str">
        <f>VLOOKUP(A620,'Main Sheet'!A:BB,7,0)</f>
        <v>Second</v>
      </c>
      <c r="E620" s="109" t="str">
        <f>VLOOKUP(A620,'Main Sheet'!A:BB,12,0)</f>
        <v>Soqhayisa SS</v>
      </c>
      <c r="F620" s="109" t="str">
        <f>VLOOKUP(A620,'Main Sheet'!A:BB,17,0)</f>
        <v>Siphosihle</v>
      </c>
      <c r="G620" s="110" t="str">
        <f>VLOOKUP(A620,'Main Sheet'!A:BB,14,0)</f>
        <v>NMB</v>
      </c>
      <c r="H620" s="111" t="s">
        <v>9078</v>
      </c>
      <c r="I620" s="111"/>
      <c r="J620" s="112"/>
      <c r="K620" s="111">
        <v>2.33055401E8</v>
      </c>
      <c r="L620" s="111" t="s">
        <v>9078</v>
      </c>
      <c r="M620" s="109" t="s">
        <v>9079</v>
      </c>
      <c r="N620" s="110"/>
      <c r="O620" s="111" t="s">
        <v>9078</v>
      </c>
      <c r="P620" s="111"/>
      <c r="Q620" s="112"/>
      <c r="R620" s="111" t="s">
        <v>9078</v>
      </c>
      <c r="S620" s="111" t="s">
        <v>9078</v>
      </c>
      <c r="T620" s="111" t="s">
        <v>9079</v>
      </c>
      <c r="U620" s="110"/>
      <c r="V620" s="109" t="s">
        <v>117</v>
      </c>
      <c r="W620" s="109"/>
      <c r="X620" s="110"/>
      <c r="Y620" s="109" t="s">
        <v>10089</v>
      </c>
      <c r="Z620" s="110"/>
      <c r="AA620" s="110"/>
      <c r="AB620" s="109" t="s">
        <v>1094</v>
      </c>
      <c r="AC620" s="109" t="s">
        <v>9078</v>
      </c>
      <c r="AD620" s="109"/>
      <c r="AE620" s="110"/>
      <c r="AF620" s="109" t="s">
        <v>9078</v>
      </c>
      <c r="AG620" s="109" t="s">
        <v>9078</v>
      </c>
      <c r="AH620" s="109" t="s">
        <v>9079</v>
      </c>
      <c r="AI620" s="110"/>
      <c r="AJ620" s="110"/>
      <c r="AK620" s="110"/>
      <c r="AL620" s="110"/>
      <c r="AM620" s="110"/>
      <c r="AN620" s="110"/>
      <c r="AO620" s="110"/>
      <c r="AP620" s="110"/>
      <c r="AQ620" s="110"/>
      <c r="AR620" s="110"/>
      <c r="AS620" s="110"/>
      <c r="AT620" s="110"/>
      <c r="AU620" s="110"/>
      <c r="AV620" s="110"/>
      <c r="AW620" s="110"/>
      <c r="AX620" s="110"/>
      <c r="AY620" s="110"/>
      <c r="AZ620" s="110"/>
      <c r="BA620" s="110"/>
      <c r="BB620" s="110"/>
      <c r="BC620" s="110"/>
      <c r="BD620" s="110"/>
      <c r="BE620" s="110"/>
      <c r="BF620" s="114"/>
      <c r="BG620" s="114"/>
      <c r="BH620" s="114"/>
      <c r="BI620" s="114"/>
      <c r="BJ620" s="114"/>
      <c r="BK620" s="114"/>
      <c r="BL620" s="114"/>
      <c r="BM620" s="114"/>
      <c r="BN620" s="114"/>
      <c r="BO620" s="114"/>
    </row>
    <row r="621" ht="15.75" hidden="1" customHeight="1">
      <c r="A621" s="106" t="s">
        <v>5452</v>
      </c>
      <c r="B621" s="162" t="s">
        <v>10090</v>
      </c>
      <c r="C621" s="108" t="str">
        <f>VLOOKUP(A621,'Main Sheet'!A:AV,48,False)</f>
        <v>Yes</v>
      </c>
      <c r="D621" s="109" t="str">
        <f>VLOOKUP(A621,'Main Sheet'!A:BB,7,0)</f>
        <v>Second</v>
      </c>
      <c r="E621" s="109" t="str">
        <f>VLOOKUP(A621,'Main Sheet'!A:BB,12,0)</f>
        <v>Soqhayisa SS</v>
      </c>
      <c r="F621" s="109" t="str">
        <f>VLOOKUP(A621,'Main Sheet'!A:BB,17,0)</f>
        <v>Siphosihle</v>
      </c>
      <c r="G621" s="110" t="str">
        <f>VLOOKUP(A621,'Main Sheet'!A:BB,14,0)</f>
        <v>NMB</v>
      </c>
      <c r="H621" s="111" t="s">
        <v>9078</v>
      </c>
      <c r="I621" s="111"/>
      <c r="J621" s="112"/>
      <c r="K621" s="111">
        <v>2.34138335E8</v>
      </c>
      <c r="L621" s="111">
        <v>43272.0</v>
      </c>
      <c r="M621" s="109" t="s">
        <v>9079</v>
      </c>
      <c r="N621" s="110"/>
      <c r="O621" s="111" t="s">
        <v>117</v>
      </c>
      <c r="P621" s="111"/>
      <c r="Q621" s="112"/>
      <c r="R621" s="111">
        <v>2.26282513E8</v>
      </c>
      <c r="S621" s="111">
        <v>45612.0</v>
      </c>
      <c r="T621" s="111" t="s">
        <v>237</v>
      </c>
      <c r="U621" s="110"/>
      <c r="V621" s="109" t="s">
        <v>117</v>
      </c>
      <c r="W621" s="109"/>
      <c r="X621" s="110"/>
      <c r="Y621" s="109" t="s">
        <v>10091</v>
      </c>
      <c r="Z621" s="110"/>
      <c r="AA621" s="110"/>
      <c r="AB621" s="109" t="s">
        <v>9682</v>
      </c>
      <c r="AC621" s="109" t="s">
        <v>117</v>
      </c>
      <c r="AD621" s="109"/>
      <c r="AE621" s="110"/>
      <c r="AF621" s="109">
        <v>2.61755218E8</v>
      </c>
      <c r="AG621" s="109">
        <v>78945.0</v>
      </c>
      <c r="AH621" s="109" t="s">
        <v>3077</v>
      </c>
      <c r="AI621" s="110"/>
      <c r="AJ621" s="110"/>
      <c r="AK621" s="110"/>
      <c r="AL621" s="110"/>
      <c r="AM621" s="110"/>
      <c r="AN621" s="110"/>
      <c r="AO621" s="110"/>
      <c r="AP621" s="110"/>
      <c r="AQ621" s="110"/>
      <c r="AR621" s="110"/>
      <c r="AS621" s="110"/>
      <c r="AT621" s="110"/>
      <c r="AU621" s="110"/>
      <c r="AV621" s="110"/>
      <c r="AW621" s="110"/>
      <c r="AX621" s="110"/>
      <c r="AY621" s="110"/>
      <c r="AZ621" s="110"/>
      <c r="BA621" s="110"/>
      <c r="BB621" s="110"/>
      <c r="BC621" s="110"/>
      <c r="BD621" s="110"/>
      <c r="BE621" s="110"/>
      <c r="BF621" s="114"/>
      <c r="BG621" s="114"/>
      <c r="BH621" s="114"/>
      <c r="BI621" s="114"/>
      <c r="BJ621" s="114"/>
      <c r="BK621" s="114"/>
      <c r="BL621" s="114"/>
      <c r="BM621" s="114"/>
      <c r="BN621" s="114"/>
      <c r="BO621" s="114"/>
    </row>
    <row r="622" ht="15.75" hidden="1" customHeight="1">
      <c r="A622" s="106" t="s">
        <v>5461</v>
      </c>
      <c r="B622" s="162" t="s">
        <v>10092</v>
      </c>
      <c r="C622" s="108" t="str">
        <f>VLOOKUP(A622,'Main Sheet'!A:AV,48,False)</f>
        <v>Yes</v>
      </c>
      <c r="D622" s="109" t="str">
        <f>VLOOKUP(A622,'Main Sheet'!A:BB,7,0)</f>
        <v>Second</v>
      </c>
      <c r="E622" s="109" t="str">
        <f>VLOOKUP(A622,'Main Sheet'!A:BB,12,0)</f>
        <v>Loyiso HS</v>
      </c>
      <c r="F622" s="109" t="str">
        <f>VLOOKUP(A622,'Main Sheet'!A:BB,17,0)</f>
        <v>Sive</v>
      </c>
      <c r="G622" s="110" t="str">
        <f>VLOOKUP(A622,'Main Sheet'!A:BB,14,0)</f>
        <v>NMB</v>
      </c>
      <c r="H622" s="111" t="s">
        <v>9078</v>
      </c>
      <c r="I622" s="111"/>
      <c r="J622" s="111" t="s">
        <v>9568</v>
      </c>
      <c r="K622" s="111">
        <v>2.29117503E8</v>
      </c>
      <c r="L622" s="111"/>
      <c r="M622" s="109"/>
      <c r="N622" s="110"/>
      <c r="O622" s="111" t="s">
        <v>9078</v>
      </c>
      <c r="P622" s="111"/>
      <c r="Q622" s="111" t="s">
        <v>9568</v>
      </c>
      <c r="R622" s="111"/>
      <c r="S622" s="111"/>
      <c r="T622" s="111"/>
      <c r="U622" s="110"/>
      <c r="V622" s="109" t="s">
        <v>9078</v>
      </c>
      <c r="W622" s="109"/>
      <c r="X622" s="109"/>
      <c r="Y622" s="109" t="s">
        <v>10093</v>
      </c>
      <c r="Z622" s="110"/>
      <c r="AA622" s="110"/>
      <c r="AB622" s="110"/>
      <c r="AC622" s="109" t="s">
        <v>9078</v>
      </c>
      <c r="AD622" s="109"/>
      <c r="AE622" s="109" t="s">
        <v>9568</v>
      </c>
      <c r="AF622" s="109"/>
      <c r="AG622" s="109"/>
      <c r="AH622" s="109"/>
      <c r="AI622" s="110"/>
      <c r="AJ622" s="110"/>
      <c r="AK622" s="110"/>
      <c r="AL622" s="110"/>
      <c r="AM622" s="110"/>
      <c r="AN622" s="110"/>
      <c r="AO622" s="110"/>
      <c r="AP622" s="110"/>
      <c r="AQ622" s="110"/>
      <c r="AR622" s="110"/>
      <c r="AS622" s="110"/>
      <c r="AT622" s="110"/>
      <c r="AU622" s="110"/>
      <c r="AV622" s="110"/>
      <c r="AW622" s="110"/>
      <c r="AX622" s="110"/>
      <c r="AY622" s="110"/>
      <c r="AZ622" s="110"/>
      <c r="BA622" s="110"/>
      <c r="BB622" s="110"/>
      <c r="BC622" s="110"/>
      <c r="BD622" s="110"/>
      <c r="BE622" s="110"/>
      <c r="BF622" s="114"/>
      <c r="BG622" s="114"/>
      <c r="BH622" s="114"/>
      <c r="BI622" s="114"/>
      <c r="BJ622" s="114"/>
      <c r="BK622" s="114"/>
      <c r="BL622" s="114"/>
      <c r="BM622" s="114"/>
      <c r="BN622" s="114"/>
      <c r="BO622" s="114"/>
    </row>
    <row r="623" ht="15.75" hidden="1" customHeight="1">
      <c r="A623" s="106" t="s">
        <v>5472</v>
      </c>
      <c r="B623" s="162" t="s">
        <v>10094</v>
      </c>
      <c r="C623" s="108" t="str">
        <f>VLOOKUP(A623,'Main Sheet'!A:AV,48,False)</f>
        <v>Yes</v>
      </c>
      <c r="D623" s="109" t="str">
        <f>VLOOKUP(A623,'Main Sheet'!A:BB,7,0)</f>
        <v>Second</v>
      </c>
      <c r="E623" s="109" t="str">
        <f>VLOOKUP(A623,'Main Sheet'!A:BB,12,0)</f>
        <v>Loyiso HS</v>
      </c>
      <c r="F623" s="109" t="str">
        <f>VLOOKUP(A623,'Main Sheet'!A:BB,17,0)</f>
        <v>Sive</v>
      </c>
      <c r="G623" s="110" t="str">
        <f>VLOOKUP(A623,'Main Sheet'!A:BB,14,0)</f>
        <v>NMB</v>
      </c>
      <c r="H623" s="111" t="s">
        <v>9078</v>
      </c>
      <c r="I623" s="111"/>
      <c r="J623" s="112"/>
      <c r="K623" s="111">
        <v>2.33755489E8</v>
      </c>
      <c r="L623" s="111">
        <v>35837.0</v>
      </c>
      <c r="M623" s="109"/>
      <c r="N623" s="110"/>
      <c r="O623" s="111" t="s">
        <v>9078</v>
      </c>
      <c r="P623" s="111"/>
      <c r="Q623" s="112"/>
      <c r="R623" s="111">
        <v>2.26064912E8</v>
      </c>
      <c r="S623" s="111">
        <v>49657.0</v>
      </c>
      <c r="T623" s="111"/>
      <c r="U623" s="110"/>
      <c r="V623" s="109" t="s">
        <v>9078</v>
      </c>
      <c r="W623" s="109"/>
      <c r="X623" s="109"/>
      <c r="Y623" s="109" t="s">
        <v>10095</v>
      </c>
      <c r="Z623" s="110"/>
      <c r="AA623" s="110"/>
      <c r="AB623" s="110"/>
      <c r="AC623" s="109" t="s">
        <v>9078</v>
      </c>
      <c r="AD623" s="109"/>
      <c r="AE623" s="109"/>
      <c r="AF623" s="109">
        <v>2.61585002E8</v>
      </c>
      <c r="AG623" s="109">
        <v>13097.0</v>
      </c>
      <c r="AH623" s="109"/>
      <c r="AI623" s="110"/>
      <c r="AJ623" s="110"/>
      <c r="AK623" s="110"/>
      <c r="AL623" s="110"/>
      <c r="AM623" s="110"/>
      <c r="AN623" s="110"/>
      <c r="AO623" s="110"/>
      <c r="AP623" s="110"/>
      <c r="AQ623" s="110"/>
      <c r="AR623" s="110"/>
      <c r="AS623" s="110"/>
      <c r="AT623" s="110"/>
      <c r="AU623" s="110"/>
      <c r="AV623" s="110"/>
      <c r="AW623" s="110"/>
      <c r="AX623" s="110"/>
      <c r="AY623" s="110"/>
      <c r="AZ623" s="110"/>
      <c r="BA623" s="110"/>
      <c r="BB623" s="110"/>
      <c r="BC623" s="110"/>
      <c r="BD623" s="110"/>
      <c r="BE623" s="110"/>
      <c r="BF623" s="114"/>
      <c r="BG623" s="114"/>
      <c r="BH623" s="114"/>
      <c r="BI623" s="114"/>
      <c r="BJ623" s="114"/>
      <c r="BK623" s="114"/>
      <c r="BL623" s="114"/>
      <c r="BM623" s="114"/>
      <c r="BN623" s="114"/>
      <c r="BO623" s="114"/>
    </row>
    <row r="624" ht="15.75" hidden="1" customHeight="1">
      <c r="A624" s="106" t="s">
        <v>5481</v>
      </c>
      <c r="B624" s="162" t="s">
        <v>10096</v>
      </c>
      <c r="C624" s="108" t="str">
        <f>VLOOKUP(A624,'Main Sheet'!A:AV,48,False)</f>
        <v>Yes</v>
      </c>
      <c r="D624" s="109" t="str">
        <f>VLOOKUP(A624,'Main Sheet'!A:BB,7,0)</f>
        <v>Second</v>
      </c>
      <c r="E624" s="109" t="str">
        <f>VLOOKUP(A624,'Main Sheet'!A:BB,12,0)</f>
        <v>Soqhayisa SS</v>
      </c>
      <c r="F624" s="109" t="str">
        <f>VLOOKUP(A624,'Main Sheet'!A:BB,17,0)</f>
        <v>Siphosihle</v>
      </c>
      <c r="G624" s="110" t="str">
        <f>VLOOKUP(A624,'Main Sheet'!A:BB,14,0)</f>
        <v>NMB</v>
      </c>
      <c r="H624" s="111" t="s">
        <v>9078</v>
      </c>
      <c r="I624" s="111"/>
      <c r="J624" s="112"/>
      <c r="K624" s="111">
        <v>2.33761852E8</v>
      </c>
      <c r="L624" s="111">
        <v>29597.0</v>
      </c>
      <c r="M624" s="109" t="s">
        <v>9079</v>
      </c>
      <c r="N624" s="110"/>
      <c r="O624" s="111" t="s">
        <v>9078</v>
      </c>
      <c r="P624" s="111"/>
      <c r="Q624" s="112"/>
      <c r="R624" s="111">
        <v>2.26191745E8</v>
      </c>
      <c r="S624" s="111" t="s">
        <v>9078</v>
      </c>
      <c r="T624" s="111" t="s">
        <v>9079</v>
      </c>
      <c r="U624" s="110"/>
      <c r="V624" s="109" t="s">
        <v>9078</v>
      </c>
      <c r="W624" s="109"/>
      <c r="X624" s="110"/>
      <c r="Y624" s="109" t="s">
        <v>10097</v>
      </c>
      <c r="Z624" s="110"/>
      <c r="AA624" s="110"/>
      <c r="AB624" s="109" t="s">
        <v>9079</v>
      </c>
      <c r="AC624" s="109" t="s">
        <v>9078</v>
      </c>
      <c r="AD624" s="109"/>
      <c r="AE624" s="110"/>
      <c r="AF624" s="109">
        <v>2.61326864E8</v>
      </c>
      <c r="AG624" s="109">
        <v>19791.0</v>
      </c>
      <c r="AH624" s="109" t="s">
        <v>9079</v>
      </c>
      <c r="AI624" s="110"/>
      <c r="AJ624" s="110"/>
      <c r="AK624" s="110"/>
      <c r="AL624" s="110"/>
      <c r="AM624" s="110"/>
      <c r="AN624" s="110"/>
      <c r="AO624" s="110"/>
      <c r="AP624" s="110"/>
      <c r="AQ624" s="110"/>
      <c r="AR624" s="110"/>
      <c r="AS624" s="110"/>
      <c r="AT624" s="110"/>
      <c r="AU624" s="110"/>
      <c r="AV624" s="110"/>
      <c r="AW624" s="110"/>
      <c r="AX624" s="110"/>
      <c r="AY624" s="110"/>
      <c r="AZ624" s="110"/>
      <c r="BA624" s="110"/>
      <c r="BB624" s="110"/>
      <c r="BC624" s="110"/>
      <c r="BD624" s="110"/>
      <c r="BE624" s="110"/>
      <c r="BF624" s="114"/>
      <c r="BG624" s="114"/>
      <c r="BH624" s="114"/>
      <c r="BI624" s="114"/>
      <c r="BJ624" s="114"/>
      <c r="BK624" s="114"/>
      <c r="BL624" s="114"/>
      <c r="BM624" s="114"/>
      <c r="BN624" s="114"/>
      <c r="BO624" s="114"/>
    </row>
    <row r="625" ht="15.75" hidden="1" customHeight="1">
      <c r="A625" s="106" t="s">
        <v>5489</v>
      </c>
      <c r="B625" s="162" t="s">
        <v>10098</v>
      </c>
      <c r="C625" s="108" t="str">
        <f>VLOOKUP(A625,'Main Sheet'!A:AV,48,False)</f>
        <v>Yes</v>
      </c>
      <c r="D625" s="109" t="str">
        <f>VLOOKUP(A625,'Main Sheet'!A:BB,7,0)</f>
        <v>Second</v>
      </c>
      <c r="E625" s="109" t="str">
        <f>VLOOKUP(A625,'Main Sheet'!A:BB,12,0)</f>
        <v>Soqhayisa SS</v>
      </c>
      <c r="F625" s="109" t="str">
        <f>VLOOKUP(A625,'Main Sheet'!A:BB,17,0)</f>
        <v>Siphosihle</v>
      </c>
      <c r="G625" s="110" t="str">
        <f>VLOOKUP(A625,'Main Sheet'!A:BB,14,0)</f>
        <v>NMB</v>
      </c>
      <c r="H625" s="111" t="s">
        <v>9078</v>
      </c>
      <c r="I625" s="111"/>
      <c r="J625" s="112"/>
      <c r="K625" s="111">
        <v>2.33004114E8</v>
      </c>
      <c r="L625" s="111" t="s">
        <v>9078</v>
      </c>
      <c r="M625" s="109" t="s">
        <v>9079</v>
      </c>
      <c r="N625" s="110"/>
      <c r="O625" s="111" t="s">
        <v>9078</v>
      </c>
      <c r="P625" s="111"/>
      <c r="Q625" s="112"/>
      <c r="R625" s="111" t="s">
        <v>9078</v>
      </c>
      <c r="S625" s="111" t="s">
        <v>9078</v>
      </c>
      <c r="T625" s="111" t="s">
        <v>9079</v>
      </c>
      <c r="U625" s="110"/>
      <c r="V625" s="109" t="s">
        <v>9078</v>
      </c>
      <c r="W625" s="109"/>
      <c r="X625" s="110"/>
      <c r="Y625" s="109" t="s">
        <v>10099</v>
      </c>
      <c r="Z625" s="110"/>
      <c r="AA625" s="110"/>
      <c r="AB625" s="109" t="s">
        <v>9079</v>
      </c>
      <c r="AC625" s="109" t="s">
        <v>117</v>
      </c>
      <c r="AD625" s="109"/>
      <c r="AE625" s="110"/>
      <c r="AF625" s="109">
        <v>2.61795112E8</v>
      </c>
      <c r="AG625" s="109">
        <v>78945.0</v>
      </c>
      <c r="AH625" s="109" t="s">
        <v>9291</v>
      </c>
      <c r="AI625" s="110"/>
      <c r="AJ625" s="110"/>
      <c r="AK625" s="110"/>
      <c r="AL625" s="110"/>
      <c r="AM625" s="110"/>
      <c r="AN625" s="110"/>
      <c r="AO625" s="110"/>
      <c r="AP625" s="110"/>
      <c r="AQ625" s="110"/>
      <c r="AR625" s="110"/>
      <c r="AS625" s="110"/>
      <c r="AT625" s="110"/>
      <c r="AU625" s="110"/>
      <c r="AV625" s="110"/>
      <c r="AW625" s="110"/>
      <c r="AX625" s="110"/>
      <c r="AY625" s="110"/>
      <c r="AZ625" s="110"/>
      <c r="BA625" s="110"/>
      <c r="BB625" s="110"/>
      <c r="BC625" s="110"/>
      <c r="BD625" s="110"/>
      <c r="BE625" s="110"/>
      <c r="BF625" s="114"/>
      <c r="BG625" s="114"/>
      <c r="BH625" s="114"/>
      <c r="BI625" s="114"/>
      <c r="BJ625" s="114"/>
      <c r="BK625" s="114"/>
      <c r="BL625" s="114"/>
      <c r="BM625" s="114"/>
      <c r="BN625" s="114"/>
      <c r="BO625" s="114"/>
    </row>
    <row r="626" ht="15.75" hidden="1" customHeight="1">
      <c r="A626" s="106" t="s">
        <v>5497</v>
      </c>
      <c r="B626" s="162" t="s">
        <v>10100</v>
      </c>
      <c r="C626" s="108" t="str">
        <f>VLOOKUP(A626,'Main Sheet'!A:AV,48,False)</f>
        <v>Yes</v>
      </c>
      <c r="D626" s="109" t="str">
        <f>VLOOKUP(A626,'Main Sheet'!A:BB,7,0)</f>
        <v>Second</v>
      </c>
      <c r="E626" s="109" t="str">
        <f>VLOOKUP(A626,'Main Sheet'!A:BB,12,0)</f>
        <v>Loyiso HS</v>
      </c>
      <c r="F626" s="109" t="str">
        <f>VLOOKUP(A626,'Main Sheet'!A:BB,17,0)</f>
        <v>Sive</v>
      </c>
      <c r="G626" s="110" t="str">
        <f>VLOOKUP(A626,'Main Sheet'!A:BB,14,0)</f>
        <v>NMB</v>
      </c>
      <c r="H626" s="111" t="s">
        <v>117</v>
      </c>
      <c r="I626" s="111"/>
      <c r="J626" s="112"/>
      <c r="K626" s="111">
        <v>2.3411639E8</v>
      </c>
      <c r="L626" s="173">
        <v>51754.0</v>
      </c>
      <c r="M626" s="109"/>
      <c r="N626" s="110"/>
      <c r="O626" s="111" t="s">
        <v>117</v>
      </c>
      <c r="P626" s="111"/>
      <c r="Q626" s="112"/>
      <c r="R626" s="111">
        <v>2.26279864E8</v>
      </c>
      <c r="S626" s="111">
        <v>23235.0</v>
      </c>
      <c r="T626" s="111"/>
      <c r="U626" s="110"/>
      <c r="V626" s="109" t="s">
        <v>117</v>
      </c>
      <c r="W626" s="109"/>
      <c r="X626" s="110"/>
      <c r="Y626" s="109" t="s">
        <v>10101</v>
      </c>
      <c r="Z626" s="110"/>
      <c r="AA626" s="110"/>
      <c r="AB626" s="110"/>
      <c r="AC626" s="109" t="s">
        <v>117</v>
      </c>
      <c r="AD626" s="109"/>
      <c r="AE626" s="110"/>
      <c r="AF626" s="109">
        <v>2.61668064E8</v>
      </c>
      <c r="AG626" s="109">
        <v>23235.0</v>
      </c>
      <c r="AH626" s="109"/>
      <c r="AI626" s="110"/>
      <c r="AJ626" s="110"/>
      <c r="AK626" s="110"/>
      <c r="AL626" s="110"/>
      <c r="AM626" s="110"/>
      <c r="AN626" s="110"/>
      <c r="AO626" s="110"/>
      <c r="AP626" s="110"/>
      <c r="AQ626" s="110"/>
      <c r="AR626" s="110"/>
      <c r="AS626" s="110"/>
      <c r="AT626" s="110"/>
      <c r="AU626" s="110"/>
      <c r="AV626" s="110"/>
      <c r="AW626" s="110"/>
      <c r="AX626" s="110"/>
      <c r="AY626" s="110"/>
      <c r="AZ626" s="110"/>
      <c r="BA626" s="110"/>
      <c r="BB626" s="110"/>
      <c r="BC626" s="110"/>
      <c r="BD626" s="110"/>
      <c r="BE626" s="110"/>
      <c r="BF626" s="114"/>
      <c r="BG626" s="114"/>
      <c r="BH626" s="114"/>
      <c r="BI626" s="114"/>
      <c r="BJ626" s="114"/>
      <c r="BK626" s="114"/>
      <c r="BL626" s="114"/>
      <c r="BM626" s="114"/>
      <c r="BN626" s="114"/>
      <c r="BO626" s="114"/>
    </row>
    <row r="627" ht="15.75" hidden="1" customHeight="1">
      <c r="A627" s="106" t="s">
        <v>5506</v>
      </c>
      <c r="B627" s="162" t="s">
        <v>10102</v>
      </c>
      <c r="C627" s="108" t="str">
        <f>VLOOKUP(A627,'Main Sheet'!A:AV,48,False)</f>
        <v>Yes</v>
      </c>
      <c r="D627" s="109" t="str">
        <f>VLOOKUP(A627,'Main Sheet'!A:BB,7,0)</f>
        <v>Second</v>
      </c>
      <c r="E627" s="109" t="str">
        <f>VLOOKUP(A627,'Main Sheet'!A:BB,12,0)</f>
        <v>Loyiso HS</v>
      </c>
      <c r="F627" s="109" t="str">
        <f>VLOOKUP(A627,'Main Sheet'!A:BB,17,0)</f>
        <v>Sive</v>
      </c>
      <c r="G627" s="110" t="str">
        <f>VLOOKUP(A627,'Main Sheet'!A:BB,14,0)</f>
        <v>NMB</v>
      </c>
      <c r="H627" s="111" t="s">
        <v>9078</v>
      </c>
      <c r="I627" s="111"/>
      <c r="J627" s="111"/>
      <c r="K627" s="111">
        <v>2.33659951E8</v>
      </c>
      <c r="L627" s="111">
        <v>80739.0</v>
      </c>
      <c r="M627" s="109"/>
      <c r="N627" s="110"/>
      <c r="O627" s="111" t="s">
        <v>117</v>
      </c>
      <c r="P627" s="111"/>
      <c r="Q627" s="112"/>
      <c r="R627" s="111">
        <v>2.2628153E8</v>
      </c>
      <c r="S627" s="111">
        <v>23235.0</v>
      </c>
      <c r="T627" s="111"/>
      <c r="U627" s="110"/>
      <c r="V627" s="109" t="s">
        <v>117</v>
      </c>
      <c r="W627" s="109"/>
      <c r="X627" s="110"/>
      <c r="Y627" s="168" t="s">
        <v>10103</v>
      </c>
      <c r="Z627" s="110"/>
      <c r="AA627" s="110"/>
      <c r="AB627" s="110"/>
      <c r="AC627" s="109" t="s">
        <v>117</v>
      </c>
      <c r="AD627" s="109"/>
      <c r="AE627" s="110"/>
      <c r="AF627" s="109">
        <v>2.61668382E8</v>
      </c>
      <c r="AG627" s="109">
        <v>23235.0</v>
      </c>
      <c r="AH627" s="109"/>
      <c r="AI627" s="110"/>
      <c r="AJ627" s="110"/>
      <c r="AK627" s="110"/>
      <c r="AL627" s="110"/>
      <c r="AM627" s="110"/>
      <c r="AN627" s="110"/>
      <c r="AO627" s="110"/>
      <c r="AP627" s="110"/>
      <c r="AQ627" s="110"/>
      <c r="AR627" s="110"/>
      <c r="AS627" s="110"/>
      <c r="AT627" s="110"/>
      <c r="AU627" s="110"/>
      <c r="AV627" s="110"/>
      <c r="AW627" s="110"/>
      <c r="AX627" s="110"/>
      <c r="AY627" s="110"/>
      <c r="AZ627" s="110"/>
      <c r="BA627" s="110"/>
      <c r="BB627" s="110"/>
      <c r="BC627" s="110"/>
      <c r="BD627" s="110"/>
      <c r="BE627" s="110"/>
      <c r="BF627" s="114"/>
      <c r="BG627" s="114"/>
      <c r="BH627" s="114"/>
      <c r="BI627" s="114"/>
      <c r="BJ627" s="114"/>
      <c r="BK627" s="114"/>
      <c r="BL627" s="114"/>
      <c r="BM627" s="114"/>
      <c r="BN627" s="114"/>
      <c r="BO627" s="114"/>
    </row>
    <row r="628" ht="15.75" hidden="1" customHeight="1">
      <c r="A628" s="106" t="s">
        <v>5512</v>
      </c>
      <c r="B628" s="162" t="s">
        <v>10104</v>
      </c>
      <c r="C628" s="108" t="str">
        <f>VLOOKUP(A628,'Main Sheet'!A:AV,48,False)</f>
        <v>Yes</v>
      </c>
      <c r="D628" s="109" t="str">
        <f>VLOOKUP(A628,'Main Sheet'!A:BB,7,0)</f>
        <v>Second</v>
      </c>
      <c r="E628" s="109" t="str">
        <f>VLOOKUP(A628,'Main Sheet'!A:BB,12,0)</f>
        <v>Soqhayisa SS</v>
      </c>
      <c r="F628" s="109" t="str">
        <f>VLOOKUP(A628,'Main Sheet'!A:BB,17,0)</f>
        <v>Siphosihle</v>
      </c>
      <c r="G628" s="110" t="str">
        <f>VLOOKUP(A628,'Main Sheet'!A:BB,14,0)</f>
        <v>NMB</v>
      </c>
      <c r="H628" s="111" t="s">
        <v>117</v>
      </c>
      <c r="I628" s="111"/>
      <c r="J628" s="112"/>
      <c r="K628" s="111">
        <v>2.34124067E8</v>
      </c>
      <c r="L628" s="111">
        <v>31268.0</v>
      </c>
      <c r="M628" s="109" t="s">
        <v>10105</v>
      </c>
      <c r="N628" s="110"/>
      <c r="O628" s="111" t="s">
        <v>117</v>
      </c>
      <c r="P628" s="111"/>
      <c r="Q628" s="112"/>
      <c r="R628" s="111">
        <v>2.26282709E8</v>
      </c>
      <c r="S628" s="111">
        <v>45612.0</v>
      </c>
      <c r="T628" s="111" t="s">
        <v>237</v>
      </c>
      <c r="U628" s="110"/>
      <c r="V628" s="109" t="s">
        <v>117</v>
      </c>
      <c r="W628" s="109"/>
      <c r="X628" s="110"/>
      <c r="Y628" s="109" t="s">
        <v>10106</v>
      </c>
      <c r="Z628" s="110"/>
      <c r="AA628" s="110"/>
      <c r="AB628" s="109" t="s">
        <v>9682</v>
      </c>
      <c r="AC628" s="109" t="s">
        <v>117</v>
      </c>
      <c r="AD628" s="109"/>
      <c r="AE628" s="110"/>
      <c r="AF628" s="109">
        <v>2.61752375E8</v>
      </c>
      <c r="AG628" s="109">
        <v>78945.0</v>
      </c>
      <c r="AH628" s="109" t="s">
        <v>9697</v>
      </c>
      <c r="AI628" s="110"/>
      <c r="AJ628" s="110"/>
      <c r="AK628" s="110"/>
      <c r="AL628" s="110"/>
      <c r="AM628" s="110"/>
      <c r="AN628" s="110"/>
      <c r="AO628" s="110"/>
      <c r="AP628" s="110"/>
      <c r="AQ628" s="110"/>
      <c r="AR628" s="110"/>
      <c r="AS628" s="110"/>
      <c r="AT628" s="110"/>
      <c r="AU628" s="110"/>
      <c r="AV628" s="110"/>
      <c r="AW628" s="110"/>
      <c r="AX628" s="110"/>
      <c r="AY628" s="110"/>
      <c r="AZ628" s="110"/>
      <c r="BA628" s="110"/>
      <c r="BB628" s="110"/>
      <c r="BC628" s="110"/>
      <c r="BD628" s="110"/>
      <c r="BE628" s="110"/>
      <c r="BF628" s="114"/>
      <c r="BG628" s="114"/>
      <c r="BH628" s="114"/>
      <c r="BI628" s="114"/>
      <c r="BJ628" s="114"/>
      <c r="BK628" s="114"/>
      <c r="BL628" s="114"/>
      <c r="BM628" s="114"/>
      <c r="BN628" s="114"/>
      <c r="BO628" s="114"/>
    </row>
    <row r="629" ht="15.75" hidden="1" customHeight="1">
      <c r="A629" s="106" t="s">
        <v>5519</v>
      </c>
      <c r="B629" s="162" t="s">
        <v>10107</v>
      </c>
      <c r="C629" s="108" t="str">
        <f>VLOOKUP(A629,'Main Sheet'!A:AV,48,False)</f>
        <v>Yes</v>
      </c>
      <c r="D629" s="109" t="str">
        <f>VLOOKUP(A629,'Main Sheet'!A:BB,7,0)</f>
        <v>Second</v>
      </c>
      <c r="E629" s="109" t="str">
        <f>VLOOKUP(A629,'Main Sheet'!A:BB,12,0)</f>
        <v>Loyiso HS</v>
      </c>
      <c r="F629" s="109" t="str">
        <f>VLOOKUP(A629,'Main Sheet'!A:BB,17,0)</f>
        <v>Sive</v>
      </c>
      <c r="G629" s="110" t="str">
        <f>VLOOKUP(A629,'Main Sheet'!A:BB,14,0)</f>
        <v>NMB</v>
      </c>
      <c r="H629" s="111" t="s">
        <v>117</v>
      </c>
      <c r="I629" s="111"/>
      <c r="J629" s="111"/>
      <c r="K629" s="111">
        <v>2.34140526E8</v>
      </c>
      <c r="L629" s="111">
        <v>47547.0</v>
      </c>
      <c r="M629" s="109"/>
      <c r="N629" s="110"/>
      <c r="O629" s="111" t="s">
        <v>117</v>
      </c>
      <c r="P629" s="111"/>
      <c r="Q629" s="112"/>
      <c r="R629" s="111">
        <v>2.26279627E8</v>
      </c>
      <c r="S629" s="111">
        <v>23235.0</v>
      </c>
      <c r="T629" s="111"/>
      <c r="U629" s="110"/>
      <c r="V629" s="109" t="s">
        <v>117</v>
      </c>
      <c r="W629" s="109"/>
      <c r="X629" s="110"/>
      <c r="Y629" s="109" t="s">
        <v>10108</v>
      </c>
      <c r="Z629" s="110"/>
      <c r="AA629" s="110"/>
      <c r="AB629" s="110"/>
      <c r="AC629" s="109" t="s">
        <v>117</v>
      </c>
      <c r="AD629" s="109"/>
      <c r="AE629" s="110"/>
      <c r="AF629" s="109">
        <v>2.61667769E8</v>
      </c>
      <c r="AG629" s="109">
        <v>23235.0</v>
      </c>
      <c r="AH629" s="109"/>
      <c r="AI629" s="110"/>
      <c r="AJ629" s="110"/>
      <c r="AK629" s="110"/>
      <c r="AL629" s="110"/>
      <c r="AM629" s="110"/>
      <c r="AN629" s="110"/>
      <c r="AO629" s="110"/>
      <c r="AP629" s="110"/>
      <c r="AQ629" s="110"/>
      <c r="AR629" s="110"/>
      <c r="AS629" s="110"/>
      <c r="AT629" s="110"/>
      <c r="AU629" s="110"/>
      <c r="AV629" s="110"/>
      <c r="AW629" s="110"/>
      <c r="AX629" s="110"/>
      <c r="AY629" s="110"/>
      <c r="AZ629" s="110"/>
      <c r="BA629" s="110"/>
      <c r="BB629" s="110"/>
      <c r="BC629" s="110"/>
      <c r="BD629" s="110"/>
      <c r="BE629" s="110"/>
      <c r="BF629" s="114"/>
      <c r="BG629" s="114"/>
      <c r="BH629" s="114"/>
      <c r="BI629" s="114"/>
      <c r="BJ629" s="114"/>
      <c r="BK629" s="114"/>
      <c r="BL629" s="114"/>
      <c r="BM629" s="114"/>
      <c r="BN629" s="114"/>
      <c r="BO629" s="114"/>
    </row>
    <row r="630" ht="15.75" hidden="1" customHeight="1">
      <c r="A630" s="106" t="s">
        <v>5527</v>
      </c>
      <c r="B630" s="162" t="s">
        <v>10109</v>
      </c>
      <c r="C630" s="108" t="str">
        <f>VLOOKUP(A630,'Main Sheet'!A:AV,48,False)</f>
        <v>Yes</v>
      </c>
      <c r="D630" s="109" t="str">
        <f>VLOOKUP(A630,'Main Sheet'!A:BB,7,0)</f>
        <v>Second</v>
      </c>
      <c r="E630" s="109" t="str">
        <f>VLOOKUP(A630,'Main Sheet'!A:BB,12,0)</f>
        <v>Soqhayisa SS</v>
      </c>
      <c r="F630" s="109" t="str">
        <f>VLOOKUP(A630,'Main Sheet'!A:BB,17,0)</f>
        <v>Siphosihle</v>
      </c>
      <c r="G630" s="110" t="str">
        <f>VLOOKUP(A630,'Main Sheet'!A:BB,14,0)</f>
        <v>NMB</v>
      </c>
      <c r="H630" s="111" t="s">
        <v>117</v>
      </c>
      <c r="I630" s="111"/>
      <c r="J630" s="111"/>
      <c r="K630" s="163">
        <v>2.34240601E8</v>
      </c>
      <c r="L630" s="163">
        <v>67824.0</v>
      </c>
      <c r="M630" s="109" t="s">
        <v>9308</v>
      </c>
      <c r="N630" s="110"/>
      <c r="O630" s="111" t="s">
        <v>9078</v>
      </c>
      <c r="P630" s="111"/>
      <c r="Q630" s="112"/>
      <c r="R630" s="111">
        <v>2.26017311E8</v>
      </c>
      <c r="S630" s="111" t="s">
        <v>9078</v>
      </c>
      <c r="T630" s="111" t="s">
        <v>9079</v>
      </c>
      <c r="U630" s="110"/>
      <c r="V630" s="109" t="s">
        <v>9078</v>
      </c>
      <c r="W630" s="109"/>
      <c r="X630" s="110"/>
      <c r="Y630" s="109" t="s">
        <v>10110</v>
      </c>
      <c r="Z630" s="110"/>
      <c r="AA630" s="110"/>
      <c r="AB630" s="109" t="s">
        <v>9079</v>
      </c>
      <c r="AC630" s="109" t="s">
        <v>9078</v>
      </c>
      <c r="AD630" s="109"/>
      <c r="AE630" s="110"/>
      <c r="AF630" s="109" t="s">
        <v>9078</v>
      </c>
      <c r="AG630" s="109" t="s">
        <v>9078</v>
      </c>
      <c r="AH630" s="109" t="s">
        <v>9079</v>
      </c>
      <c r="AI630" s="110"/>
      <c r="AJ630" s="110"/>
      <c r="AK630" s="110"/>
      <c r="AL630" s="110"/>
      <c r="AM630" s="110"/>
      <c r="AN630" s="110"/>
      <c r="AO630" s="110"/>
      <c r="AP630" s="110"/>
      <c r="AQ630" s="110"/>
      <c r="AR630" s="110"/>
      <c r="AS630" s="110"/>
      <c r="AT630" s="110"/>
      <c r="AU630" s="110"/>
      <c r="AV630" s="110"/>
      <c r="AW630" s="110"/>
      <c r="AX630" s="110"/>
      <c r="AY630" s="110"/>
      <c r="AZ630" s="110"/>
      <c r="BA630" s="110"/>
      <c r="BB630" s="110"/>
      <c r="BC630" s="110"/>
      <c r="BD630" s="110"/>
      <c r="BE630" s="110"/>
      <c r="BF630" s="114"/>
      <c r="BG630" s="114"/>
      <c r="BH630" s="114"/>
      <c r="BI630" s="114"/>
      <c r="BJ630" s="114"/>
      <c r="BK630" s="114"/>
      <c r="BL630" s="114"/>
      <c r="BM630" s="114"/>
      <c r="BN630" s="114"/>
      <c r="BO630" s="114"/>
    </row>
    <row r="631" ht="15.75" hidden="1" customHeight="1">
      <c r="A631" s="106" t="s">
        <v>5537</v>
      </c>
      <c r="B631" s="162" t="s">
        <v>10111</v>
      </c>
      <c r="C631" s="108" t="str">
        <f>VLOOKUP(A631,'Main Sheet'!A:AV,48,False)</f>
        <v>Yes</v>
      </c>
      <c r="D631" s="109" t="str">
        <f>VLOOKUP(A631,'Main Sheet'!A:BB,7,0)</f>
        <v>Second</v>
      </c>
      <c r="E631" s="109" t="str">
        <f>VLOOKUP(A631,'Main Sheet'!A:BB,12,0)</f>
        <v>Khwezi Lomso CS</v>
      </c>
      <c r="F631" s="109" t="str">
        <f>VLOOKUP(A631,'Main Sheet'!A:BB,17,0)</f>
        <v>Chulumanco</v>
      </c>
      <c r="G631" s="110" t="str">
        <f>VLOOKUP(A631,'Main Sheet'!A:BB,14,0)</f>
        <v>NMB</v>
      </c>
      <c r="H631" s="111" t="s">
        <v>117</v>
      </c>
      <c r="I631" s="111"/>
      <c r="J631" s="111"/>
      <c r="K631" s="164">
        <v>2.34281189E8</v>
      </c>
      <c r="L631" s="111">
        <v>17564.0</v>
      </c>
      <c r="M631" s="109" t="s">
        <v>10112</v>
      </c>
      <c r="N631" s="110"/>
      <c r="O631" s="111"/>
      <c r="P631" s="111"/>
      <c r="Q631" s="112"/>
      <c r="R631" s="111"/>
      <c r="S631" s="111"/>
      <c r="T631" s="111"/>
      <c r="U631" s="110"/>
      <c r="V631" s="109" t="s">
        <v>117</v>
      </c>
      <c r="W631" s="109"/>
      <c r="X631" s="110"/>
      <c r="Y631" s="109" t="s">
        <v>10113</v>
      </c>
      <c r="Z631" s="110"/>
      <c r="AB631" s="109" t="s">
        <v>4424</v>
      </c>
      <c r="AC631" s="109" t="s">
        <v>117</v>
      </c>
      <c r="AD631" s="109"/>
      <c r="AE631" s="110"/>
      <c r="AF631" s="109">
        <v>2.61725238E8</v>
      </c>
      <c r="AG631" s="109">
        <v>23235.0</v>
      </c>
      <c r="AH631" s="109"/>
      <c r="AI631" s="110"/>
      <c r="AJ631" s="110"/>
      <c r="AK631" s="110"/>
      <c r="AL631" s="110"/>
      <c r="AM631" s="110"/>
      <c r="AN631" s="110"/>
      <c r="AO631" s="110"/>
      <c r="AP631" s="110"/>
      <c r="AQ631" s="110"/>
      <c r="AR631" s="110"/>
      <c r="AS631" s="110"/>
      <c r="AT631" s="110"/>
      <c r="AU631" s="110"/>
      <c r="AV631" s="110"/>
      <c r="AW631" s="110"/>
      <c r="AX631" s="110"/>
      <c r="AY631" s="110"/>
      <c r="AZ631" s="110"/>
      <c r="BA631" s="110"/>
      <c r="BB631" s="110"/>
      <c r="BC631" s="110"/>
      <c r="BD631" s="110"/>
      <c r="BE631" s="110"/>
      <c r="BF631" s="114"/>
      <c r="BG631" s="114"/>
      <c r="BH631" s="114"/>
      <c r="BI631" s="114"/>
      <c r="BJ631" s="114"/>
      <c r="BK631" s="114"/>
      <c r="BL631" s="114"/>
      <c r="BM631" s="114"/>
      <c r="BN631" s="114"/>
      <c r="BO631" s="114"/>
    </row>
    <row r="632" ht="15.75" hidden="1" customHeight="1">
      <c r="A632" s="106" t="s">
        <v>5541</v>
      </c>
      <c r="B632" s="162" t="s">
        <v>10114</v>
      </c>
      <c r="C632" s="108" t="str">
        <f>VLOOKUP(A632,'Main Sheet'!A:AV,48,False)</f>
        <v>Yes</v>
      </c>
      <c r="D632" s="109" t="str">
        <f>VLOOKUP(A632,'Main Sheet'!A:BB,7,0)</f>
        <v>Second</v>
      </c>
      <c r="E632" s="109" t="str">
        <f>VLOOKUP(A632,'Main Sheet'!A:BB,12,0)</f>
        <v>Khwezi Lomso CS</v>
      </c>
      <c r="F632" s="109" t="str">
        <f>VLOOKUP(A632,'Main Sheet'!A:BB,17,0)</f>
        <v>Chulumanco</v>
      </c>
      <c r="G632" s="110" t="str">
        <f>VLOOKUP(A632,'Main Sheet'!A:BB,14,0)</f>
        <v>NMB</v>
      </c>
      <c r="H632" s="111" t="s">
        <v>117</v>
      </c>
      <c r="I632" s="111"/>
      <c r="J632" s="111"/>
      <c r="K632" s="164">
        <v>2.34281642E8</v>
      </c>
      <c r="L632" s="111">
        <v>93976.0</v>
      </c>
      <c r="M632" s="109" t="s">
        <v>10115</v>
      </c>
      <c r="N632" s="110"/>
      <c r="O632" s="111"/>
      <c r="P632" s="111"/>
      <c r="Q632" s="112"/>
      <c r="R632" s="111"/>
      <c r="S632" s="111"/>
      <c r="T632" s="111"/>
      <c r="U632" s="110"/>
      <c r="V632" s="109" t="s">
        <v>117</v>
      </c>
      <c r="W632" s="109"/>
      <c r="X632" s="109"/>
      <c r="Y632" s="160" t="s">
        <v>10116</v>
      </c>
      <c r="Z632" s="110"/>
      <c r="AA632" s="110"/>
      <c r="AB632" s="109" t="s">
        <v>4424</v>
      </c>
      <c r="AC632" s="109" t="s">
        <v>117</v>
      </c>
      <c r="AD632" s="109"/>
      <c r="AE632" s="110"/>
      <c r="AF632" s="109">
        <v>2.61724916E8</v>
      </c>
      <c r="AG632" s="109">
        <v>23235.0</v>
      </c>
      <c r="AH632" s="109"/>
      <c r="AI632" s="110"/>
      <c r="AJ632" s="110"/>
      <c r="AK632" s="110"/>
      <c r="AL632" s="110"/>
      <c r="AM632" s="110"/>
      <c r="AN632" s="110"/>
      <c r="AO632" s="110"/>
      <c r="AP632" s="110"/>
      <c r="AQ632" s="110"/>
      <c r="AR632" s="110"/>
      <c r="AS632" s="110"/>
      <c r="AT632" s="110"/>
      <c r="AU632" s="110"/>
      <c r="AV632" s="110"/>
      <c r="AW632" s="110"/>
      <c r="AX632" s="110"/>
      <c r="AY632" s="110"/>
      <c r="AZ632" s="110"/>
      <c r="BA632" s="110"/>
      <c r="BB632" s="110"/>
      <c r="BC632" s="110"/>
      <c r="BD632" s="110"/>
      <c r="BE632" s="110"/>
      <c r="BF632" s="114"/>
      <c r="BG632" s="114"/>
      <c r="BH632" s="114"/>
      <c r="BI632" s="114"/>
      <c r="BJ632" s="114"/>
      <c r="BK632" s="114"/>
      <c r="BL632" s="114"/>
      <c r="BM632" s="114"/>
      <c r="BN632" s="114"/>
      <c r="BO632" s="114"/>
    </row>
    <row r="633" ht="15.75" hidden="1" customHeight="1">
      <c r="A633" s="106" t="s">
        <v>5545</v>
      </c>
      <c r="B633" s="162" t="s">
        <v>10117</v>
      </c>
      <c r="C633" s="108" t="str">
        <f>VLOOKUP(A633,'Main Sheet'!A:AV,48,False)</f>
        <v>Yes</v>
      </c>
      <c r="D633" s="109" t="str">
        <f>VLOOKUP(A633,'Main Sheet'!A:BB,7,0)</f>
        <v>Second</v>
      </c>
      <c r="E633" s="109" t="str">
        <f>VLOOKUP(A633,'Main Sheet'!A:BB,12,0)</f>
        <v>Loyiso HS</v>
      </c>
      <c r="F633" s="109" t="str">
        <f>VLOOKUP(A633,'Main Sheet'!A:BB,17,0)</f>
        <v>Sive</v>
      </c>
      <c r="G633" s="110" t="str">
        <f>VLOOKUP(A633,'Main Sheet'!A:BB,14,0)</f>
        <v>NMB</v>
      </c>
      <c r="H633" s="111" t="s">
        <v>117</v>
      </c>
      <c r="I633" s="111"/>
      <c r="J633" s="111"/>
      <c r="K633" s="164">
        <v>2.34235187E8</v>
      </c>
      <c r="L633" s="164">
        <v>37483.0</v>
      </c>
      <c r="M633" s="109"/>
      <c r="N633" s="110"/>
      <c r="O633" s="111" t="s">
        <v>117</v>
      </c>
      <c r="P633" s="111"/>
      <c r="Q633" s="112"/>
      <c r="R633" s="111">
        <v>2.26279563E8</v>
      </c>
      <c r="S633" s="111">
        <v>23235.0</v>
      </c>
      <c r="T633" s="111" t="s">
        <v>10118</v>
      </c>
      <c r="U633" s="110"/>
      <c r="V633" s="109" t="s">
        <v>117</v>
      </c>
      <c r="W633" s="109"/>
      <c r="X633" s="110"/>
      <c r="Y633" s="168" t="s">
        <v>10119</v>
      </c>
      <c r="Z633" s="110"/>
      <c r="AA633" s="110"/>
      <c r="AB633" s="110"/>
      <c r="AC633" s="109" t="s">
        <v>117</v>
      </c>
      <c r="AD633" s="109"/>
      <c r="AE633" s="110"/>
      <c r="AF633" s="109">
        <v>2.61643924E8</v>
      </c>
      <c r="AG633" s="109">
        <v>23235.0</v>
      </c>
      <c r="AH633" s="109"/>
      <c r="AI633" s="110"/>
      <c r="AJ633" s="110"/>
      <c r="AK633" s="110"/>
      <c r="AL633" s="110"/>
      <c r="AM633" s="110"/>
      <c r="AN633" s="110"/>
      <c r="AO633" s="110"/>
      <c r="AP633" s="110"/>
      <c r="AQ633" s="110"/>
      <c r="AR633" s="110"/>
      <c r="AS633" s="110"/>
      <c r="AT633" s="110"/>
      <c r="AU633" s="110"/>
      <c r="AV633" s="110"/>
      <c r="AW633" s="110"/>
      <c r="AX633" s="110"/>
      <c r="AY633" s="110"/>
      <c r="AZ633" s="110"/>
      <c r="BA633" s="110"/>
      <c r="BB633" s="110"/>
      <c r="BC633" s="110"/>
      <c r="BD633" s="110"/>
      <c r="BE633" s="110"/>
      <c r="BF633" s="114"/>
      <c r="BG633" s="114"/>
      <c r="BH633" s="114"/>
      <c r="BI633" s="114"/>
      <c r="BJ633" s="114"/>
      <c r="BK633" s="114"/>
      <c r="BL633" s="114"/>
      <c r="BM633" s="114"/>
      <c r="BN633" s="114"/>
      <c r="BO633" s="114"/>
    </row>
    <row r="634" ht="15.75" hidden="1" customHeight="1">
      <c r="A634" s="106" t="s">
        <v>5552</v>
      </c>
      <c r="B634" s="162" t="s">
        <v>10120</v>
      </c>
      <c r="C634" s="108" t="str">
        <f>VLOOKUP(A634,'Main Sheet'!A:AV,48,False)</f>
        <v>Yes</v>
      </c>
      <c r="D634" s="109" t="str">
        <f>VLOOKUP(A634,'Main Sheet'!A:BB,7,0)</f>
        <v>Second</v>
      </c>
      <c r="E634" s="109" t="str">
        <f>VLOOKUP(A634,'Main Sheet'!A:BB,12,0)</f>
        <v>Khwezi Lomso CS</v>
      </c>
      <c r="F634" s="109" t="str">
        <f>VLOOKUP(A634,'Main Sheet'!A:BB,17,0)</f>
        <v>Chulumanco</v>
      </c>
      <c r="G634" s="110" t="str">
        <f>VLOOKUP(A634,'Main Sheet'!A:BB,14,0)</f>
        <v>NMB</v>
      </c>
      <c r="H634" s="111" t="s">
        <v>9078</v>
      </c>
      <c r="I634" s="111"/>
      <c r="J634" s="112"/>
      <c r="K634" s="111">
        <v>2.337534E8</v>
      </c>
      <c r="L634" s="111"/>
      <c r="M634" s="109" t="s">
        <v>9079</v>
      </c>
      <c r="N634" s="110"/>
      <c r="O634" s="111" t="s">
        <v>9078</v>
      </c>
      <c r="P634" s="111"/>
      <c r="Q634" s="112"/>
      <c r="R634" s="111">
        <v>2.26170967E8</v>
      </c>
      <c r="S634" s="111">
        <v>42089.0</v>
      </c>
      <c r="T634" s="111" t="s">
        <v>9079</v>
      </c>
      <c r="U634" s="110"/>
      <c r="V634" s="109" t="s">
        <v>117</v>
      </c>
      <c r="W634" s="109"/>
      <c r="X634" s="110"/>
      <c r="Y634" s="109" t="s">
        <v>10121</v>
      </c>
      <c r="Z634" s="110"/>
      <c r="AB634" s="109" t="s">
        <v>1094</v>
      </c>
      <c r="AC634" s="109" t="s">
        <v>117</v>
      </c>
      <c r="AD634" s="109"/>
      <c r="AE634" s="110"/>
      <c r="AF634" s="109">
        <v>2.61630318E8</v>
      </c>
      <c r="AG634" s="109">
        <v>23235.0</v>
      </c>
      <c r="AH634" s="109"/>
      <c r="AI634" s="110"/>
      <c r="AJ634" s="110"/>
      <c r="AK634" s="110"/>
      <c r="AL634" s="110"/>
      <c r="AM634" s="110"/>
      <c r="AN634" s="110"/>
      <c r="AO634" s="110"/>
      <c r="AP634" s="110"/>
      <c r="AQ634" s="110"/>
      <c r="AR634" s="110"/>
      <c r="AS634" s="110"/>
      <c r="AT634" s="110"/>
      <c r="AU634" s="110"/>
      <c r="AV634" s="110"/>
      <c r="AW634" s="110"/>
      <c r="AX634" s="110"/>
      <c r="AY634" s="110"/>
      <c r="AZ634" s="110"/>
      <c r="BA634" s="110"/>
      <c r="BB634" s="110"/>
      <c r="BC634" s="110"/>
      <c r="BD634" s="110"/>
      <c r="BE634" s="110"/>
      <c r="BF634" s="114"/>
      <c r="BG634" s="114"/>
      <c r="BH634" s="114"/>
      <c r="BI634" s="114"/>
      <c r="BJ634" s="114"/>
      <c r="BK634" s="114"/>
      <c r="BL634" s="114"/>
      <c r="BM634" s="114"/>
      <c r="BN634" s="114"/>
      <c r="BO634" s="114"/>
    </row>
    <row r="635" ht="15.75" hidden="1" customHeight="1">
      <c r="A635" s="106" t="s">
        <v>5556</v>
      </c>
      <c r="B635" s="162" t="s">
        <v>10122</v>
      </c>
      <c r="C635" s="108" t="str">
        <f>VLOOKUP(A635,'Main Sheet'!A:AV,48,False)</f>
        <v>Yes</v>
      </c>
      <c r="D635" s="109" t="str">
        <f>VLOOKUP(A635,'Main Sheet'!A:BB,7,0)</f>
        <v>Second</v>
      </c>
      <c r="E635" s="109" t="str">
        <f>VLOOKUP(A635,'Main Sheet'!A:BB,12,0)</f>
        <v>Khwezi Lomso CS</v>
      </c>
      <c r="F635" s="109" t="str">
        <f>VLOOKUP(A635,'Main Sheet'!A:BB,17,0)</f>
        <v>Chulumanco</v>
      </c>
      <c r="G635" s="110" t="str">
        <f>VLOOKUP(A635,'Main Sheet'!A:BB,14,0)</f>
        <v>NMB</v>
      </c>
      <c r="H635" s="111" t="s">
        <v>9078</v>
      </c>
      <c r="I635" s="111"/>
      <c r="J635" s="112"/>
      <c r="K635" s="111">
        <v>2.33837167E8</v>
      </c>
      <c r="L635" s="111">
        <v>26016.0</v>
      </c>
      <c r="M635" s="109"/>
      <c r="N635" s="110"/>
      <c r="O635" s="111"/>
      <c r="P635" s="111"/>
      <c r="Q635" s="112"/>
      <c r="R635" s="111"/>
      <c r="S635" s="111"/>
      <c r="T635" s="111"/>
      <c r="U635" s="110"/>
      <c r="V635" s="109" t="s">
        <v>117</v>
      </c>
      <c r="W635" s="109"/>
      <c r="X635" s="110"/>
      <c r="Y635" s="109" t="s">
        <v>10123</v>
      </c>
      <c r="Z635" s="110"/>
      <c r="AA635" s="110"/>
      <c r="AB635" s="110"/>
      <c r="AC635" s="109" t="s">
        <v>9078</v>
      </c>
      <c r="AD635" s="109"/>
      <c r="AE635" s="110"/>
      <c r="AF635" s="109"/>
      <c r="AG635" s="109"/>
      <c r="AH635" s="109"/>
      <c r="AI635" s="110"/>
      <c r="AJ635" s="110"/>
      <c r="AK635" s="110"/>
      <c r="AL635" s="110"/>
      <c r="AM635" s="110"/>
      <c r="AN635" s="110"/>
      <c r="AO635" s="110"/>
      <c r="AP635" s="109" t="s">
        <v>9530</v>
      </c>
      <c r="AQ635" s="110"/>
      <c r="AR635" s="110"/>
      <c r="AS635" s="110"/>
      <c r="AT635" s="110"/>
      <c r="AU635" s="110"/>
      <c r="AV635" s="110"/>
      <c r="AW635" s="110"/>
      <c r="AX635" s="110"/>
      <c r="AY635" s="110"/>
      <c r="AZ635" s="110"/>
      <c r="BA635" s="110"/>
      <c r="BB635" s="110"/>
      <c r="BC635" s="110"/>
      <c r="BD635" s="110"/>
      <c r="BE635" s="110"/>
      <c r="BF635" s="114"/>
      <c r="BG635" s="114"/>
      <c r="BH635" s="114"/>
      <c r="BI635" s="114"/>
      <c r="BJ635" s="114"/>
      <c r="BK635" s="114"/>
      <c r="BL635" s="114"/>
      <c r="BM635" s="114"/>
      <c r="BN635" s="114"/>
      <c r="BO635" s="114"/>
    </row>
    <row r="636" ht="15.75" hidden="1" customHeight="1">
      <c r="A636" s="106" t="s">
        <v>5559</v>
      </c>
      <c r="B636" s="162" t="s">
        <v>10124</v>
      </c>
      <c r="C636" s="108" t="str">
        <f>VLOOKUP(A636,'Main Sheet'!A:AV,48,False)</f>
        <v>Yes</v>
      </c>
      <c r="D636" s="109" t="str">
        <f>VLOOKUP(A636,'Main Sheet'!A:BB,7,0)</f>
        <v>Second</v>
      </c>
      <c r="E636" s="109" t="str">
        <f>VLOOKUP(A636,'Main Sheet'!A:BB,12,0)</f>
        <v>Khwezi Lomso CS</v>
      </c>
      <c r="F636" s="109" t="str">
        <f>VLOOKUP(A636,'Main Sheet'!A:BB,17,0)</f>
        <v>Chulumanco</v>
      </c>
      <c r="G636" s="110" t="str">
        <f>VLOOKUP(A636,'Main Sheet'!A:BB,14,0)</f>
        <v>NMB</v>
      </c>
      <c r="H636" s="111" t="s">
        <v>117</v>
      </c>
      <c r="I636" s="111"/>
      <c r="J636" s="112"/>
      <c r="K636" s="174">
        <v>2.34268913E8</v>
      </c>
      <c r="L636" s="111">
        <v>46475.0</v>
      </c>
      <c r="M636" s="109" t="s">
        <v>1094</v>
      </c>
      <c r="N636" s="110"/>
      <c r="O636" s="111" t="s">
        <v>9078</v>
      </c>
      <c r="P636" s="111"/>
      <c r="Q636" s="112"/>
      <c r="R636" s="111">
        <v>2.26029384E8</v>
      </c>
      <c r="S636" s="111"/>
      <c r="T636" s="111"/>
      <c r="U636" s="110"/>
      <c r="V636" s="109" t="s">
        <v>117</v>
      </c>
      <c r="W636" s="109"/>
      <c r="X636" s="110"/>
      <c r="Y636" s="175" t="s">
        <v>10125</v>
      </c>
      <c r="Z636" s="110"/>
      <c r="AA636" s="110"/>
      <c r="AB636" s="109" t="s">
        <v>1094</v>
      </c>
      <c r="AC636" s="109" t="s">
        <v>117</v>
      </c>
      <c r="AD636" s="109"/>
      <c r="AE636" s="110"/>
      <c r="AF636" s="109">
        <v>2.61632582E8</v>
      </c>
      <c r="AG636" s="109">
        <v>23235.0</v>
      </c>
      <c r="AH636" s="109"/>
      <c r="AI636" s="110"/>
      <c r="AJ636" s="110"/>
      <c r="AK636" s="110"/>
      <c r="AL636" s="110"/>
      <c r="AM636" s="110"/>
      <c r="AN636" s="110"/>
      <c r="AO636" s="110"/>
      <c r="AP636" s="110"/>
      <c r="AQ636" s="110"/>
      <c r="AR636" s="110"/>
      <c r="AS636" s="110"/>
      <c r="AT636" s="110"/>
      <c r="AU636" s="110"/>
      <c r="AV636" s="110"/>
      <c r="AW636" s="110"/>
      <c r="AX636" s="110"/>
      <c r="AY636" s="110"/>
      <c r="AZ636" s="110"/>
      <c r="BA636" s="110"/>
      <c r="BB636" s="110"/>
      <c r="BC636" s="110"/>
      <c r="BD636" s="110"/>
      <c r="BE636" s="110"/>
      <c r="BF636" s="114"/>
      <c r="BG636" s="114"/>
      <c r="BH636" s="114"/>
      <c r="BI636" s="114"/>
      <c r="BJ636" s="114"/>
      <c r="BK636" s="114"/>
      <c r="BL636" s="114"/>
      <c r="BM636" s="114"/>
      <c r="BN636" s="114"/>
      <c r="BO636" s="114"/>
    </row>
    <row r="637" ht="15.75" hidden="1" customHeight="1">
      <c r="A637" s="106" t="s">
        <v>5564</v>
      </c>
      <c r="B637" s="162" t="s">
        <v>10126</v>
      </c>
      <c r="C637" s="108" t="str">
        <f>VLOOKUP(A637,'Main Sheet'!A:AV,48,False)</f>
        <v>Yes</v>
      </c>
      <c r="D637" s="109" t="str">
        <f>VLOOKUP(A637,'Main Sheet'!A:BB,7,0)</f>
        <v>Second</v>
      </c>
      <c r="E637" s="109" t="str">
        <f>VLOOKUP(A637,'Main Sheet'!A:BB,12,0)</f>
        <v>Khwezi Lomso CS</v>
      </c>
      <c r="F637" s="109" t="str">
        <f>VLOOKUP(A637,'Main Sheet'!A:BB,17,0)</f>
        <v>Chulumanco</v>
      </c>
      <c r="G637" s="110" t="str">
        <f>VLOOKUP(A637,'Main Sheet'!A:BB,14,0)</f>
        <v>NMB</v>
      </c>
      <c r="H637" s="111" t="s">
        <v>9078</v>
      </c>
      <c r="I637" s="111"/>
      <c r="J637" s="112"/>
      <c r="K637" s="111">
        <v>2.33128786E8</v>
      </c>
      <c r="L637" s="111">
        <v>23565.0</v>
      </c>
      <c r="M637" s="109"/>
      <c r="N637" s="110"/>
      <c r="O637" s="111"/>
      <c r="P637" s="111"/>
      <c r="Q637" s="112"/>
      <c r="R637" s="111"/>
      <c r="S637" s="111"/>
      <c r="T637" s="111"/>
      <c r="U637" s="110"/>
      <c r="V637" s="109"/>
      <c r="W637" s="109"/>
      <c r="X637" s="109"/>
      <c r="Y637" s="109" t="s">
        <v>10127</v>
      </c>
      <c r="Z637" s="110"/>
      <c r="AA637" s="110"/>
      <c r="AB637" s="109" t="s">
        <v>4424</v>
      </c>
      <c r="AC637" s="109" t="s">
        <v>9078</v>
      </c>
      <c r="AD637" s="109"/>
      <c r="AE637" s="110"/>
      <c r="AF637" s="109">
        <v>2.60027596E8</v>
      </c>
      <c r="AG637" s="109">
        <v>19682.0</v>
      </c>
      <c r="AH637" s="109"/>
      <c r="AI637" s="110"/>
      <c r="AJ637" s="110"/>
      <c r="AK637" s="110"/>
      <c r="AL637" s="110"/>
      <c r="AM637" s="110"/>
      <c r="AN637" s="110"/>
      <c r="AO637" s="110"/>
      <c r="AP637" s="110"/>
      <c r="AQ637" s="110"/>
      <c r="AR637" s="110"/>
      <c r="AS637" s="110"/>
      <c r="AT637" s="110"/>
      <c r="AU637" s="110"/>
      <c r="AV637" s="110"/>
      <c r="AW637" s="110"/>
      <c r="AX637" s="110"/>
      <c r="AY637" s="110"/>
      <c r="AZ637" s="110"/>
      <c r="BA637" s="110"/>
      <c r="BB637" s="110"/>
      <c r="BC637" s="110"/>
      <c r="BD637" s="110"/>
      <c r="BE637" s="110"/>
      <c r="BF637" s="114"/>
      <c r="BG637" s="114"/>
      <c r="BH637" s="114"/>
      <c r="BI637" s="114"/>
      <c r="BJ637" s="114"/>
      <c r="BK637" s="114"/>
      <c r="BL637" s="114"/>
      <c r="BM637" s="114"/>
      <c r="BN637" s="114"/>
      <c r="BO637" s="114"/>
    </row>
    <row r="638" ht="15.75" hidden="1" customHeight="1">
      <c r="A638" s="106" t="s">
        <v>5567</v>
      </c>
      <c r="B638" s="162" t="s">
        <v>10128</v>
      </c>
      <c r="C638" s="108" t="str">
        <f>VLOOKUP(A638,'Main Sheet'!A:AV,48,False)</f>
        <v>Yes</v>
      </c>
      <c r="D638" s="109" t="str">
        <f>VLOOKUP(A638,'Main Sheet'!A:BB,7,0)</f>
        <v>Second</v>
      </c>
      <c r="E638" s="109" t="str">
        <f>VLOOKUP(A638,'Main Sheet'!A:BB,12,0)</f>
        <v>Silimela HS</v>
      </c>
      <c r="F638" s="109" t="str">
        <f>VLOOKUP(A638,'Main Sheet'!A:BB,17,0)</f>
        <v>Asemahle</v>
      </c>
      <c r="G638" s="110" t="str">
        <f>VLOOKUP(A638,'Main Sheet'!A:BB,14,0)</f>
        <v>Rural</v>
      </c>
      <c r="H638" s="111" t="s">
        <v>117</v>
      </c>
      <c r="I638" s="111"/>
      <c r="J638" s="111"/>
      <c r="K638" s="111">
        <v>2.34236043E8</v>
      </c>
      <c r="L638" s="111">
        <v>26567.0</v>
      </c>
      <c r="M638" s="109" t="s">
        <v>10129</v>
      </c>
      <c r="N638" s="110"/>
      <c r="O638" s="111"/>
      <c r="P638" s="111"/>
      <c r="Q638" s="112"/>
      <c r="R638" s="111"/>
      <c r="S638" s="111"/>
      <c r="T638" s="111"/>
      <c r="U638" s="110"/>
      <c r="V638" s="109" t="s">
        <v>117</v>
      </c>
      <c r="W638" s="109"/>
      <c r="X638" s="110"/>
      <c r="Y638" s="109" t="s">
        <v>10130</v>
      </c>
      <c r="Z638" s="110"/>
      <c r="AA638" s="110"/>
      <c r="AB638" s="109" t="s">
        <v>9633</v>
      </c>
      <c r="AC638" s="109" t="s">
        <v>121</v>
      </c>
      <c r="AD638" s="109"/>
      <c r="AE638" s="109" t="s">
        <v>9876</v>
      </c>
      <c r="AF638" s="109" t="s">
        <v>122</v>
      </c>
      <c r="AG638" s="109" t="s">
        <v>122</v>
      </c>
      <c r="AH638" s="109" t="s">
        <v>9877</v>
      </c>
      <c r="AI638" s="110"/>
      <c r="AJ638" s="110"/>
      <c r="AK638" s="110"/>
      <c r="AL638" s="110"/>
      <c r="AM638" s="110"/>
      <c r="AN638" s="110"/>
      <c r="AO638" s="110"/>
      <c r="AP638" s="110"/>
      <c r="AQ638" s="110"/>
      <c r="AR638" s="110"/>
      <c r="AS638" s="110"/>
      <c r="AT638" s="110"/>
      <c r="AU638" s="110"/>
      <c r="AV638" s="110"/>
      <c r="AW638" s="110"/>
      <c r="AX638" s="110"/>
      <c r="AY638" s="110"/>
      <c r="AZ638" s="110"/>
      <c r="BA638" s="110"/>
      <c r="BB638" s="110"/>
      <c r="BC638" s="110"/>
      <c r="BD638" s="110"/>
      <c r="BE638" s="110"/>
      <c r="BF638" s="114"/>
      <c r="BG638" s="114"/>
      <c r="BH638" s="114"/>
      <c r="BI638" s="114"/>
      <c r="BJ638" s="114"/>
      <c r="BK638" s="114"/>
      <c r="BL638" s="114"/>
      <c r="BM638" s="114"/>
      <c r="BN638" s="114"/>
      <c r="BO638" s="114"/>
    </row>
    <row r="639" ht="15.75" hidden="1" customHeight="1">
      <c r="A639" s="106" t="s">
        <v>5575</v>
      </c>
      <c r="B639" s="162" t="s">
        <v>10131</v>
      </c>
      <c r="C639" s="108" t="str">
        <f>VLOOKUP(A639,'Main Sheet'!A:AV,48,False)</f>
        <v>Yes</v>
      </c>
      <c r="D639" s="109" t="str">
        <f>VLOOKUP(A639,'Main Sheet'!A:BB,7,0)</f>
        <v>Second</v>
      </c>
      <c r="E639" s="109" t="str">
        <f>VLOOKUP(A639,'Main Sheet'!A:BB,12,0)</f>
        <v>Khwezi Lomso CS</v>
      </c>
      <c r="F639" s="109" t="str">
        <f>VLOOKUP(A639,'Main Sheet'!A:BB,17,0)</f>
        <v>Chulumanco</v>
      </c>
      <c r="G639" s="110" t="str">
        <f>VLOOKUP(A639,'Main Sheet'!A:BB,14,0)</f>
        <v>NMB</v>
      </c>
      <c r="H639" s="111" t="s">
        <v>9078</v>
      </c>
      <c r="I639" s="111"/>
      <c r="J639" s="112"/>
      <c r="K639" s="111">
        <v>2.33667113E8</v>
      </c>
      <c r="L639" s="111">
        <v>90476.0</v>
      </c>
      <c r="M639" s="109"/>
      <c r="N639" s="110"/>
      <c r="O639" s="111" t="s">
        <v>9078</v>
      </c>
      <c r="P639" s="111" t="s">
        <v>9078</v>
      </c>
      <c r="Q639" s="111"/>
      <c r="R639" s="111">
        <v>2.26047354E8</v>
      </c>
      <c r="S639" s="111">
        <v>21457.0</v>
      </c>
      <c r="T639" s="111" t="s">
        <v>9079</v>
      </c>
      <c r="U639" s="110"/>
      <c r="V639" s="109" t="s">
        <v>117</v>
      </c>
      <c r="W639" s="109"/>
      <c r="X639" s="110"/>
      <c r="Y639" s="109" t="s">
        <v>10132</v>
      </c>
      <c r="Z639" s="110"/>
      <c r="AB639" s="109" t="s">
        <v>4424</v>
      </c>
      <c r="AC639" s="109" t="s">
        <v>9078</v>
      </c>
      <c r="AD639" s="109"/>
      <c r="AE639" s="110"/>
      <c r="AF639" s="109"/>
      <c r="AG639" s="109"/>
      <c r="AH639" s="109"/>
      <c r="AI639" s="110"/>
      <c r="AJ639" s="110"/>
      <c r="AK639" s="110"/>
      <c r="AL639" s="110"/>
      <c r="AM639" s="110"/>
      <c r="AN639" s="110"/>
      <c r="AO639" s="110"/>
      <c r="AP639" s="110"/>
      <c r="AQ639" s="110"/>
      <c r="AR639" s="110"/>
      <c r="AS639" s="110"/>
      <c r="AT639" s="110"/>
      <c r="AU639" s="110"/>
      <c r="AV639" s="110"/>
      <c r="AW639" s="110"/>
      <c r="AX639" s="110"/>
      <c r="AY639" s="110"/>
      <c r="AZ639" s="110"/>
      <c r="BA639" s="110"/>
      <c r="BB639" s="110"/>
      <c r="BC639" s="110"/>
      <c r="BD639" s="110"/>
      <c r="BE639" s="110"/>
      <c r="BF639" s="114"/>
      <c r="BG639" s="114"/>
      <c r="BH639" s="114"/>
      <c r="BI639" s="114"/>
      <c r="BJ639" s="114"/>
      <c r="BK639" s="114"/>
      <c r="BL639" s="114"/>
      <c r="BM639" s="114"/>
      <c r="BN639" s="114"/>
      <c r="BO639" s="114"/>
    </row>
    <row r="640" ht="15.75" hidden="1" customHeight="1">
      <c r="A640" s="106" t="s">
        <v>5579</v>
      </c>
      <c r="B640" s="162" t="s">
        <v>10133</v>
      </c>
      <c r="C640" s="108" t="str">
        <f>VLOOKUP(A640,'Main Sheet'!A:AV,48,False)</f>
        <v>Yes</v>
      </c>
      <c r="D640" s="109" t="str">
        <f>VLOOKUP(A640,'Main Sheet'!A:BB,7,0)</f>
        <v>Second</v>
      </c>
      <c r="E640" s="109" t="str">
        <f>VLOOKUP(A640,'Main Sheet'!A:BB,12,0)</f>
        <v>Khwezi Lomso CS</v>
      </c>
      <c r="F640" s="109" t="str">
        <f>VLOOKUP(A640,'Main Sheet'!A:BB,17,0)</f>
        <v>Chulumanco</v>
      </c>
      <c r="G640" s="110" t="str">
        <f>VLOOKUP(A640,'Main Sheet'!A:BB,14,0)</f>
        <v>NMB</v>
      </c>
      <c r="H640" s="111" t="s">
        <v>9078</v>
      </c>
      <c r="I640" s="111"/>
      <c r="J640" s="111" t="s">
        <v>9568</v>
      </c>
      <c r="K640" s="111"/>
      <c r="L640" s="111"/>
      <c r="M640" s="109"/>
      <c r="N640" s="110"/>
      <c r="O640" s="111"/>
      <c r="P640" s="111"/>
      <c r="Q640" s="112"/>
      <c r="R640" s="111"/>
      <c r="S640" s="111"/>
      <c r="T640" s="111"/>
      <c r="U640" s="110"/>
      <c r="V640" s="109" t="s">
        <v>117</v>
      </c>
      <c r="W640" s="109"/>
      <c r="X640" s="110"/>
      <c r="Y640" s="160" t="s">
        <v>9853</v>
      </c>
      <c r="Z640" s="110"/>
      <c r="AA640" s="110"/>
      <c r="AB640" s="109" t="s">
        <v>237</v>
      </c>
      <c r="AC640" s="109"/>
      <c r="AD640" s="109"/>
      <c r="AE640" s="110"/>
      <c r="AF640" s="109"/>
      <c r="AG640" s="109"/>
      <c r="AH640" s="109"/>
      <c r="AI640" s="110"/>
      <c r="AJ640" s="110"/>
      <c r="AK640" s="110"/>
      <c r="AL640" s="110"/>
      <c r="AM640" s="110"/>
      <c r="AN640" s="110"/>
      <c r="AO640" s="110"/>
      <c r="AP640" s="110"/>
      <c r="AQ640" s="110"/>
      <c r="AR640" s="110"/>
      <c r="AS640" s="110"/>
      <c r="AT640" s="110"/>
      <c r="AU640" s="110"/>
      <c r="AV640" s="110"/>
      <c r="AW640" s="110"/>
      <c r="AX640" s="110"/>
      <c r="AY640" s="110"/>
      <c r="AZ640" s="110"/>
      <c r="BA640" s="110"/>
      <c r="BB640" s="110"/>
      <c r="BC640" s="110"/>
      <c r="BD640" s="110"/>
      <c r="BE640" s="110"/>
      <c r="BF640" s="114"/>
      <c r="BG640" s="114"/>
      <c r="BH640" s="114"/>
      <c r="BI640" s="114"/>
      <c r="BJ640" s="114"/>
      <c r="BK640" s="114"/>
      <c r="BL640" s="114"/>
      <c r="BM640" s="114"/>
      <c r="BN640" s="114"/>
      <c r="BO640" s="114"/>
    </row>
    <row r="641" ht="15.75" hidden="1" customHeight="1">
      <c r="A641" s="106" t="s">
        <v>5581</v>
      </c>
      <c r="B641" s="162" t="s">
        <v>10134</v>
      </c>
      <c r="C641" s="108" t="str">
        <f>VLOOKUP(A641,'Main Sheet'!A:AV,48,False)</f>
        <v>Yes</v>
      </c>
      <c r="D641" s="109" t="str">
        <f>VLOOKUP(A641,'Main Sheet'!A:BB,7,0)</f>
        <v>Second</v>
      </c>
      <c r="E641" s="109" t="str">
        <f>VLOOKUP(A641,'Main Sheet'!A:BB,12,0)</f>
        <v>Soqhayisa SS</v>
      </c>
      <c r="F641" s="109" t="str">
        <f>VLOOKUP(A641,'Main Sheet'!A:BB,17,0)</f>
        <v>Siphosihle</v>
      </c>
      <c r="G641" s="110" t="str">
        <f>VLOOKUP(A641,'Main Sheet'!A:BB,14,0)</f>
        <v>NMB</v>
      </c>
      <c r="H641" s="111" t="s">
        <v>117</v>
      </c>
      <c r="I641" s="111"/>
      <c r="J641" s="111"/>
      <c r="K641" s="111">
        <v>2.34309431E8</v>
      </c>
      <c r="L641" s="164">
        <v>56931.0</v>
      </c>
      <c r="M641" s="109" t="s">
        <v>237</v>
      </c>
      <c r="N641" s="110"/>
      <c r="O641" s="111" t="s">
        <v>117</v>
      </c>
      <c r="P641" s="111"/>
      <c r="Q641" s="112"/>
      <c r="R641" s="111">
        <v>2.26282495E8</v>
      </c>
      <c r="S641" s="111">
        <v>45612.0</v>
      </c>
      <c r="T641" s="111" t="s">
        <v>139</v>
      </c>
      <c r="U641" s="110"/>
      <c r="V641" s="109" t="s">
        <v>117</v>
      </c>
      <c r="W641" s="109"/>
      <c r="X641" s="110"/>
      <c r="Y641" s="109" t="s">
        <v>10135</v>
      </c>
      <c r="Z641" s="110"/>
      <c r="AA641" s="110"/>
      <c r="AB641" s="109" t="s">
        <v>237</v>
      </c>
      <c r="AC641" s="109" t="s">
        <v>117</v>
      </c>
      <c r="AD641" s="109"/>
      <c r="AE641" s="110"/>
      <c r="AF641" s="109">
        <v>2.6175444E8</v>
      </c>
      <c r="AG641" s="109">
        <v>78945.0</v>
      </c>
      <c r="AH641" s="109" t="s">
        <v>368</v>
      </c>
      <c r="AI641" s="110"/>
      <c r="AJ641" s="110"/>
      <c r="AK641" s="110"/>
      <c r="AL641" s="110"/>
      <c r="AM641" s="110"/>
      <c r="AN641" s="110"/>
      <c r="AO641" s="110"/>
      <c r="AP641" s="110"/>
      <c r="AQ641" s="110"/>
      <c r="AR641" s="110"/>
      <c r="AS641" s="110"/>
      <c r="AT641" s="110"/>
      <c r="AU641" s="110"/>
      <c r="AV641" s="110"/>
      <c r="AW641" s="110"/>
      <c r="AX641" s="110"/>
      <c r="AY641" s="110"/>
      <c r="AZ641" s="110"/>
      <c r="BA641" s="110"/>
      <c r="BB641" s="110"/>
      <c r="BC641" s="110"/>
      <c r="BD641" s="110"/>
      <c r="BE641" s="110"/>
      <c r="BF641" s="114"/>
      <c r="BG641" s="114"/>
      <c r="BH641" s="114"/>
      <c r="BI641" s="114"/>
      <c r="BJ641" s="114"/>
      <c r="BK641" s="114"/>
      <c r="BL641" s="114"/>
      <c r="BM641" s="114"/>
      <c r="BN641" s="114"/>
      <c r="BO641" s="114"/>
    </row>
    <row r="642" ht="15.75" hidden="1" customHeight="1">
      <c r="A642" s="106" t="s">
        <v>5589</v>
      </c>
      <c r="B642" s="162" t="s">
        <v>10136</v>
      </c>
      <c r="C642" s="108" t="str">
        <f>VLOOKUP(A642,'Main Sheet'!A:AV,48,False)</f>
        <v>Yes</v>
      </c>
      <c r="D642" s="109" t="str">
        <f>VLOOKUP(A642,'Main Sheet'!A:BB,7,0)</f>
        <v>Second</v>
      </c>
      <c r="E642" s="109" t="str">
        <f>VLOOKUP(A642,'Main Sheet'!A:BB,12,0)</f>
        <v>Silimela HS</v>
      </c>
      <c r="F642" s="109" t="str">
        <f>VLOOKUP(A642,'Main Sheet'!A:BB,17,0)</f>
        <v>Asemahle</v>
      </c>
      <c r="G642" s="110" t="str">
        <f>VLOOKUP(A642,'Main Sheet'!A:BB,14,0)</f>
        <v>Rural</v>
      </c>
      <c r="H642" s="111" t="s">
        <v>117</v>
      </c>
      <c r="I642" s="111"/>
      <c r="J642" s="111"/>
      <c r="K642" s="111">
        <v>2.34125217E8</v>
      </c>
      <c r="L642" s="111">
        <v>24078.0</v>
      </c>
      <c r="M642" s="109" t="s">
        <v>9077</v>
      </c>
      <c r="N642" s="110"/>
      <c r="O642" s="111"/>
      <c r="P642" s="111"/>
      <c r="Q642" s="112"/>
      <c r="R642" s="111"/>
      <c r="S642" s="111"/>
      <c r="T642" s="111"/>
      <c r="U642" s="110"/>
      <c r="V642" s="109" t="s">
        <v>117</v>
      </c>
      <c r="W642" s="109"/>
      <c r="X642" s="110"/>
      <c r="Y642" s="109" t="s">
        <v>10137</v>
      </c>
      <c r="Z642" s="110"/>
      <c r="AA642" s="110"/>
      <c r="AB642" s="109" t="s">
        <v>9076</v>
      </c>
      <c r="AC642" s="109" t="s">
        <v>121</v>
      </c>
      <c r="AD642" s="109"/>
      <c r="AE642" s="109" t="s">
        <v>9876</v>
      </c>
      <c r="AF642" s="109" t="s">
        <v>122</v>
      </c>
      <c r="AG642" s="109" t="s">
        <v>122</v>
      </c>
      <c r="AH642" s="109" t="s">
        <v>9877</v>
      </c>
      <c r="AI642" s="110"/>
      <c r="AJ642" s="110"/>
      <c r="AK642" s="110"/>
      <c r="AL642" s="110"/>
      <c r="AM642" s="110"/>
      <c r="AN642" s="110"/>
      <c r="AO642" s="110"/>
      <c r="AP642" s="110"/>
      <c r="AQ642" s="110"/>
      <c r="AR642" s="110"/>
      <c r="AS642" s="110"/>
      <c r="AT642" s="110"/>
      <c r="AU642" s="110"/>
      <c r="AV642" s="110"/>
      <c r="AW642" s="110"/>
      <c r="AX642" s="110"/>
      <c r="AY642" s="110"/>
      <c r="AZ642" s="110"/>
      <c r="BA642" s="110"/>
      <c r="BB642" s="110"/>
      <c r="BC642" s="110"/>
      <c r="BD642" s="110"/>
      <c r="BE642" s="110"/>
      <c r="BF642" s="114"/>
      <c r="BG642" s="114"/>
      <c r="BH642" s="114"/>
      <c r="BI642" s="114"/>
      <c r="BJ642" s="114"/>
      <c r="BK642" s="114"/>
      <c r="BL642" s="114"/>
      <c r="BM642" s="114"/>
      <c r="BN642" s="114"/>
      <c r="BO642" s="114"/>
    </row>
    <row r="643" ht="15.75" hidden="1" customHeight="1">
      <c r="A643" s="106" t="s">
        <v>5595</v>
      </c>
      <c r="B643" s="162" t="s">
        <v>10138</v>
      </c>
      <c r="C643" s="108" t="str">
        <f>VLOOKUP(A643,'Main Sheet'!A:AV,48,False)</f>
        <v>Yes</v>
      </c>
      <c r="D643" s="109" t="str">
        <f>VLOOKUP(A643,'Main Sheet'!A:BB,7,0)</f>
        <v>Second</v>
      </c>
      <c r="E643" s="109" t="str">
        <f>VLOOKUP(A643,'Main Sheet'!A:BB,12,0)</f>
        <v>Silimela HS</v>
      </c>
      <c r="F643" s="109" t="str">
        <f>VLOOKUP(A643,'Main Sheet'!A:BB,17,0)</f>
        <v>Asemahle</v>
      </c>
      <c r="G643" s="110" t="str">
        <f>VLOOKUP(A643,'Main Sheet'!A:BB,14,0)</f>
        <v>Rural</v>
      </c>
      <c r="H643" s="111" t="s">
        <v>117</v>
      </c>
      <c r="I643" s="111"/>
      <c r="J643" s="111"/>
      <c r="K643" s="111">
        <v>2.34125594E8</v>
      </c>
      <c r="L643" s="111">
        <v>39201.0</v>
      </c>
      <c r="M643" s="109" t="s">
        <v>9800</v>
      </c>
      <c r="N643" s="110"/>
      <c r="O643" s="111"/>
      <c r="P643" s="111"/>
      <c r="Q643" s="112"/>
      <c r="R643" s="111"/>
      <c r="S643" s="111"/>
      <c r="T643" s="111"/>
      <c r="U643" s="110"/>
      <c r="V643" s="109" t="s">
        <v>117</v>
      </c>
      <c r="W643" s="109"/>
      <c r="X643" s="110"/>
      <c r="Y643" s="109" t="s">
        <v>10139</v>
      </c>
      <c r="Z643" s="110"/>
      <c r="AA643" s="110"/>
      <c r="AB643" s="109" t="s">
        <v>9633</v>
      </c>
      <c r="AC643" s="109" t="s">
        <v>121</v>
      </c>
      <c r="AD643" s="109"/>
      <c r="AE643" s="109" t="s">
        <v>9876</v>
      </c>
      <c r="AF643" s="109" t="s">
        <v>122</v>
      </c>
      <c r="AG643" s="109" t="s">
        <v>122</v>
      </c>
      <c r="AH643" s="109" t="s">
        <v>9877</v>
      </c>
      <c r="AI643" s="110"/>
      <c r="AJ643" s="110"/>
      <c r="AK643" s="110"/>
      <c r="AL643" s="110"/>
      <c r="AM643" s="110"/>
      <c r="AN643" s="110"/>
      <c r="AO643" s="110"/>
      <c r="AP643" s="110"/>
      <c r="AQ643" s="110"/>
      <c r="AR643" s="110"/>
      <c r="AS643" s="110"/>
      <c r="AT643" s="110"/>
      <c r="AU643" s="110"/>
      <c r="AV643" s="110"/>
      <c r="AW643" s="110"/>
      <c r="AX643" s="110"/>
      <c r="AY643" s="110"/>
      <c r="AZ643" s="110"/>
      <c r="BA643" s="110"/>
      <c r="BB643" s="110"/>
      <c r="BC643" s="110"/>
      <c r="BD643" s="110"/>
      <c r="BE643" s="110"/>
      <c r="BF643" s="114"/>
      <c r="BG643" s="114"/>
      <c r="BH643" s="114"/>
      <c r="BI643" s="114"/>
      <c r="BJ643" s="114"/>
      <c r="BK643" s="114"/>
      <c r="BL643" s="114"/>
      <c r="BM643" s="114"/>
      <c r="BN643" s="114"/>
      <c r="BO643" s="114"/>
    </row>
    <row r="644" ht="15.75" hidden="1" customHeight="1">
      <c r="A644" s="106" t="s">
        <v>5603</v>
      </c>
      <c r="B644" s="162" t="s">
        <v>10140</v>
      </c>
      <c r="C644" s="108" t="str">
        <f>VLOOKUP(A644,'Main Sheet'!A:AV,48,False)</f>
        <v>Yes</v>
      </c>
      <c r="D644" s="109" t="str">
        <f>VLOOKUP(A644,'Main Sheet'!A:BB,7,0)</f>
        <v>Second</v>
      </c>
      <c r="E644" s="109" t="str">
        <f>VLOOKUP(A644,'Main Sheet'!A:BB,12,0)</f>
        <v>Soqhayisa SS</v>
      </c>
      <c r="F644" s="109" t="str">
        <f>VLOOKUP(A644,'Main Sheet'!A:BB,17,0)</f>
        <v>Siphosihle</v>
      </c>
      <c r="G644" s="110" t="str">
        <f>VLOOKUP(A644,'Main Sheet'!A:BB,14,0)</f>
        <v>NMB</v>
      </c>
      <c r="H644" s="111" t="s">
        <v>9078</v>
      </c>
      <c r="I644" s="111"/>
      <c r="J644" s="112"/>
      <c r="K644" s="111" t="s">
        <v>10141</v>
      </c>
      <c r="L644" s="111">
        <v>78653.0</v>
      </c>
      <c r="M644" s="109" t="s">
        <v>9079</v>
      </c>
      <c r="N644" s="110"/>
      <c r="O644" s="111" t="s">
        <v>9078</v>
      </c>
      <c r="P644" s="111"/>
      <c r="Q644" s="112"/>
      <c r="R644" s="111" t="s">
        <v>9078</v>
      </c>
      <c r="S644" s="111" t="s">
        <v>9078</v>
      </c>
      <c r="T644" s="111" t="s">
        <v>9079</v>
      </c>
      <c r="U644" s="110"/>
      <c r="V644" s="109" t="s">
        <v>117</v>
      </c>
      <c r="W644" s="109"/>
      <c r="X644" s="110"/>
      <c r="Y644" s="109" t="s">
        <v>10142</v>
      </c>
      <c r="Z644" s="110"/>
      <c r="AA644" s="110"/>
      <c r="AB644" s="109" t="s">
        <v>9682</v>
      </c>
      <c r="AC644" s="109" t="s">
        <v>117</v>
      </c>
      <c r="AD644" s="109"/>
      <c r="AE644" s="110"/>
      <c r="AF644" s="109">
        <v>2.61754017E8</v>
      </c>
      <c r="AG644" s="109">
        <v>78945.0</v>
      </c>
      <c r="AH644" s="109" t="s">
        <v>9697</v>
      </c>
      <c r="AI644" s="110"/>
      <c r="AJ644" s="110"/>
      <c r="AK644" s="110"/>
      <c r="AL644" s="110"/>
      <c r="AM644" s="110"/>
      <c r="AN644" s="110"/>
      <c r="AO644" s="110"/>
      <c r="AP644" s="110"/>
      <c r="AQ644" s="110"/>
      <c r="AR644" s="110"/>
      <c r="AS644" s="110"/>
      <c r="AT644" s="110"/>
      <c r="AU644" s="110"/>
      <c r="AV644" s="110"/>
      <c r="AW644" s="110"/>
      <c r="AX644" s="110"/>
      <c r="AY644" s="110"/>
      <c r="AZ644" s="110"/>
      <c r="BA644" s="110"/>
      <c r="BB644" s="110"/>
      <c r="BC644" s="110"/>
      <c r="BD644" s="110"/>
      <c r="BE644" s="110"/>
      <c r="BF644" s="114"/>
      <c r="BG644" s="114"/>
      <c r="BH644" s="114"/>
      <c r="BI644" s="114"/>
      <c r="BJ644" s="114"/>
      <c r="BK644" s="114"/>
      <c r="BL644" s="114"/>
      <c r="BM644" s="114"/>
      <c r="BN644" s="114"/>
      <c r="BO644" s="114"/>
    </row>
    <row r="645" ht="15.75" hidden="1" customHeight="1">
      <c r="A645" s="106" t="s">
        <v>5611</v>
      </c>
      <c r="B645" s="162" t="s">
        <v>10143</v>
      </c>
      <c r="C645" s="108" t="str">
        <f>VLOOKUP(A645,'Main Sheet'!A:AV,48,False)</f>
        <v>No</v>
      </c>
      <c r="D645" s="109" t="str">
        <f>VLOOKUP(A645,'Main Sheet'!A:BB,7,0)</f>
        <v>Second</v>
      </c>
      <c r="E645" s="109" t="str">
        <f>VLOOKUP(A645,'Main Sheet'!A:BB,12,0)</f>
        <v>Soqhayisa SS</v>
      </c>
      <c r="F645" s="109" t="str">
        <f>VLOOKUP(A645,'Main Sheet'!A:BB,17,0)</f>
        <v>Siphosihle</v>
      </c>
      <c r="G645" s="110" t="str">
        <f>VLOOKUP(A645,'Main Sheet'!A:BB,14,0)</f>
        <v>NMB</v>
      </c>
      <c r="H645" s="111"/>
      <c r="I645" s="111"/>
      <c r="J645" s="111"/>
      <c r="K645" s="111"/>
      <c r="L645" s="111"/>
      <c r="M645" s="109"/>
      <c r="N645" s="110"/>
      <c r="O645" s="111"/>
      <c r="P645" s="111"/>
      <c r="Q645" s="112"/>
      <c r="R645" s="111"/>
      <c r="S645" s="111"/>
      <c r="T645" s="111"/>
      <c r="U645" s="110"/>
      <c r="V645" s="109"/>
      <c r="W645" s="109"/>
      <c r="X645" s="109"/>
      <c r="Y645" s="109"/>
      <c r="Z645" s="110"/>
      <c r="AA645" s="110"/>
      <c r="AB645" s="109"/>
      <c r="AC645" s="109"/>
      <c r="AD645" s="109"/>
      <c r="AE645" s="110"/>
      <c r="AF645" s="109"/>
      <c r="AG645" s="109"/>
      <c r="AH645" s="109"/>
      <c r="AI645" s="110"/>
      <c r="AJ645" s="110"/>
      <c r="AK645" s="110"/>
      <c r="AL645" s="110"/>
      <c r="AM645" s="110"/>
      <c r="AN645" s="110"/>
      <c r="AO645" s="110"/>
      <c r="AP645" s="110"/>
      <c r="AQ645" s="110"/>
      <c r="AR645" s="110"/>
      <c r="AS645" s="110"/>
      <c r="AT645" s="110"/>
      <c r="AU645" s="110"/>
      <c r="AV645" s="110"/>
      <c r="AW645" s="110"/>
      <c r="AX645" s="110"/>
      <c r="AY645" s="110"/>
      <c r="AZ645" s="110"/>
      <c r="BA645" s="110"/>
      <c r="BB645" s="110"/>
      <c r="BC645" s="110"/>
      <c r="BD645" s="110"/>
      <c r="BE645" s="110"/>
      <c r="BF645" s="114"/>
      <c r="BG645" s="114"/>
      <c r="BH645" s="114"/>
      <c r="BI645" s="114"/>
      <c r="BJ645" s="114"/>
      <c r="BK645" s="114"/>
      <c r="BL645" s="114"/>
      <c r="BM645" s="114"/>
      <c r="BN645" s="114"/>
      <c r="BO645" s="114"/>
    </row>
    <row r="646" ht="15.75" hidden="1" customHeight="1">
      <c r="A646" s="106" t="s">
        <v>5617</v>
      </c>
      <c r="B646" s="162" t="s">
        <v>10144</v>
      </c>
      <c r="C646" s="108" t="str">
        <f>VLOOKUP(A646,'Main Sheet'!A:AV,48,False)</f>
        <v>Yes</v>
      </c>
      <c r="D646" s="109" t="str">
        <f>VLOOKUP(A646,'Main Sheet'!A:BB,7,0)</f>
        <v>Second</v>
      </c>
      <c r="E646" s="109" t="str">
        <f>VLOOKUP(A646,'Main Sheet'!A:BB,12,0)</f>
        <v>Khwezi Lomso CS</v>
      </c>
      <c r="F646" s="109" t="str">
        <f>VLOOKUP(A646,'Main Sheet'!A:BB,17,0)</f>
        <v>Chulumanco</v>
      </c>
      <c r="G646" s="110" t="str">
        <f>VLOOKUP(A646,'Main Sheet'!A:BB,14,0)</f>
        <v>NMB</v>
      </c>
      <c r="H646" s="111" t="s">
        <v>9078</v>
      </c>
      <c r="I646" s="111"/>
      <c r="J646" s="112"/>
      <c r="K646" s="111">
        <v>2.33563458E8</v>
      </c>
      <c r="L646" s="111"/>
      <c r="M646" s="109"/>
      <c r="N646" s="110"/>
      <c r="O646" s="111"/>
      <c r="P646" s="111"/>
      <c r="Q646" s="112"/>
      <c r="R646" s="111"/>
      <c r="S646" s="111"/>
      <c r="T646" s="111"/>
      <c r="U646" s="110"/>
      <c r="V646" s="109" t="s">
        <v>117</v>
      </c>
      <c r="W646" s="109"/>
      <c r="X646" s="110"/>
      <c r="Y646" s="109" t="s">
        <v>10145</v>
      </c>
      <c r="Z646" s="110"/>
      <c r="AB646" s="109" t="s">
        <v>4424</v>
      </c>
      <c r="AC646" s="109" t="s">
        <v>117</v>
      </c>
      <c r="AD646" s="109"/>
      <c r="AE646" s="110"/>
      <c r="AF646" s="109">
        <v>2.61630865E8</v>
      </c>
      <c r="AG646" s="109">
        <v>23235.0</v>
      </c>
      <c r="AH646" s="109"/>
      <c r="AI646" s="110"/>
      <c r="AJ646" s="110"/>
      <c r="AK646" s="110"/>
      <c r="AL646" s="110"/>
      <c r="AM646" s="110"/>
      <c r="AN646" s="110"/>
      <c r="AO646" s="110"/>
      <c r="AP646" s="110"/>
      <c r="AQ646" s="110"/>
      <c r="AR646" s="110"/>
      <c r="AS646" s="110"/>
      <c r="AT646" s="110"/>
      <c r="AU646" s="110"/>
      <c r="AV646" s="110"/>
      <c r="AW646" s="110"/>
      <c r="AX646" s="110"/>
      <c r="AY646" s="110"/>
      <c r="AZ646" s="110"/>
      <c r="BA646" s="110"/>
      <c r="BB646" s="110"/>
      <c r="BC646" s="110"/>
      <c r="BD646" s="110"/>
      <c r="BE646" s="110"/>
      <c r="BF646" s="114"/>
      <c r="BG646" s="114"/>
      <c r="BH646" s="114"/>
      <c r="BI646" s="114"/>
      <c r="BJ646" s="114"/>
      <c r="BK646" s="114"/>
      <c r="BL646" s="114"/>
      <c r="BM646" s="114"/>
      <c r="BN646" s="114"/>
      <c r="BO646" s="114"/>
    </row>
    <row r="647" ht="15.75" hidden="1" customHeight="1">
      <c r="A647" s="106" t="s">
        <v>5630</v>
      </c>
      <c r="B647" s="162" t="s">
        <v>10146</v>
      </c>
      <c r="C647" s="108" t="str">
        <f>VLOOKUP(A647,'Main Sheet'!A:AV,48,False)</f>
        <v>Yes</v>
      </c>
      <c r="D647" s="109" t="str">
        <f>VLOOKUP(A647,'Main Sheet'!A:BB,7,0)</f>
        <v>Second</v>
      </c>
      <c r="E647" s="109" t="str">
        <f>VLOOKUP(A647,'Main Sheet'!A:BB,12,0)</f>
        <v>Soqhayisa SS</v>
      </c>
      <c r="F647" s="109" t="str">
        <f>VLOOKUP(A647,'Main Sheet'!A:BB,17,0)</f>
        <v>Siphosihle</v>
      </c>
      <c r="G647" s="110" t="str">
        <f>VLOOKUP(A647,'Main Sheet'!A:BB,14,0)</f>
        <v>NMB</v>
      </c>
      <c r="H647" s="111" t="s">
        <v>117</v>
      </c>
      <c r="I647" s="111"/>
      <c r="J647" s="111"/>
      <c r="K647" s="111">
        <v>2.3437237E8</v>
      </c>
      <c r="L647" s="111">
        <v>91567.0</v>
      </c>
      <c r="M647" s="109" t="s">
        <v>6542</v>
      </c>
      <c r="N647" s="110"/>
      <c r="O647" s="111"/>
      <c r="P647" s="111"/>
      <c r="Q647" s="112"/>
      <c r="R647" s="111"/>
      <c r="S647" s="111"/>
      <c r="T647" s="111"/>
      <c r="U647" s="110"/>
      <c r="V647" s="109" t="s">
        <v>117</v>
      </c>
      <c r="W647" s="109"/>
      <c r="X647" s="110"/>
      <c r="Y647" s="109" t="s">
        <v>10147</v>
      </c>
      <c r="Z647" s="110"/>
      <c r="AA647" s="110"/>
      <c r="AB647" s="109" t="s">
        <v>9682</v>
      </c>
      <c r="AC647" s="109" t="s">
        <v>117</v>
      </c>
      <c r="AD647" s="109"/>
      <c r="AE647" s="110"/>
      <c r="AF647" s="109">
        <v>2.61724533E8</v>
      </c>
      <c r="AG647" s="109">
        <v>78945.0</v>
      </c>
      <c r="AH647" s="109" t="s">
        <v>9697</v>
      </c>
      <c r="AI647" s="110"/>
      <c r="AJ647" s="110"/>
      <c r="AK647" s="110"/>
      <c r="AL647" s="110"/>
      <c r="AM647" s="110"/>
      <c r="AN647" s="110"/>
      <c r="AO647" s="110"/>
      <c r="AP647" s="110"/>
      <c r="AQ647" s="110"/>
      <c r="AR647" s="110"/>
      <c r="AS647" s="110"/>
      <c r="AT647" s="110"/>
      <c r="AU647" s="110"/>
      <c r="AV647" s="110"/>
      <c r="AW647" s="110"/>
      <c r="AX647" s="110"/>
      <c r="AY647" s="110"/>
      <c r="AZ647" s="110"/>
      <c r="BA647" s="110"/>
      <c r="BB647" s="110"/>
      <c r="BC647" s="110"/>
      <c r="BD647" s="110"/>
      <c r="BE647" s="110"/>
      <c r="BF647" s="114"/>
      <c r="BG647" s="114"/>
      <c r="BH647" s="114"/>
      <c r="BI647" s="114"/>
      <c r="BJ647" s="114"/>
      <c r="BK647" s="114"/>
      <c r="BL647" s="114"/>
      <c r="BM647" s="114"/>
      <c r="BN647" s="114"/>
      <c r="BO647" s="114"/>
    </row>
    <row r="648" ht="15.75" hidden="1" customHeight="1">
      <c r="A648" s="106" t="s">
        <v>5639</v>
      </c>
      <c r="B648" s="162" t="s">
        <v>10148</v>
      </c>
      <c r="C648" s="108" t="str">
        <f>VLOOKUP(A648,'Main Sheet'!A:AV,48,False)</f>
        <v>Yes</v>
      </c>
      <c r="D648" s="109" t="str">
        <f>VLOOKUP(A648,'Main Sheet'!A:BB,7,0)</f>
        <v>Second</v>
      </c>
      <c r="E648" s="109" t="str">
        <f>VLOOKUP(A648,'Main Sheet'!A:BB,12,0)</f>
        <v>Soqhayisa SS</v>
      </c>
      <c r="F648" s="109" t="str">
        <f>VLOOKUP(A648,'Main Sheet'!A:BB,17,0)</f>
        <v>Siphosihle</v>
      </c>
      <c r="G648" s="110" t="str">
        <f>VLOOKUP(A648,'Main Sheet'!A:BB,14,0)</f>
        <v>NMB</v>
      </c>
      <c r="H648" s="111" t="s">
        <v>117</v>
      </c>
      <c r="I648" s="111"/>
      <c r="J648" s="112"/>
      <c r="K648" s="111">
        <v>2.34131616E8</v>
      </c>
      <c r="L648" s="111">
        <v>18163.0</v>
      </c>
      <c r="M648" s="109" t="s">
        <v>9714</v>
      </c>
      <c r="N648" s="110"/>
      <c r="O648" s="111" t="s">
        <v>117</v>
      </c>
      <c r="P648" s="111"/>
      <c r="Q648" s="112"/>
      <c r="R648" s="111">
        <v>2.26282693E8</v>
      </c>
      <c r="S648" s="111">
        <v>45612.0</v>
      </c>
      <c r="T648" s="111" t="s">
        <v>237</v>
      </c>
      <c r="U648" s="110"/>
      <c r="V648" s="109" t="s">
        <v>117</v>
      </c>
      <c r="W648" s="109"/>
      <c r="X648" s="110"/>
      <c r="Y648" s="109" t="s">
        <v>10149</v>
      </c>
      <c r="Z648" s="110"/>
      <c r="AA648" s="110"/>
      <c r="AB648" s="109" t="s">
        <v>9682</v>
      </c>
      <c r="AC648" s="109" t="s">
        <v>117</v>
      </c>
      <c r="AD648" s="109"/>
      <c r="AE648" s="110"/>
      <c r="AF648" s="109">
        <v>2.6175279E8</v>
      </c>
      <c r="AG648" s="109">
        <v>78945.0</v>
      </c>
      <c r="AH648" s="109" t="s">
        <v>9712</v>
      </c>
      <c r="AI648" s="110"/>
      <c r="AJ648" s="110"/>
      <c r="AK648" s="110"/>
      <c r="AL648" s="110"/>
      <c r="AM648" s="110"/>
      <c r="AN648" s="110"/>
      <c r="AO648" s="110"/>
      <c r="AP648" s="110"/>
      <c r="AQ648" s="110"/>
      <c r="AR648" s="110"/>
      <c r="AS648" s="110"/>
      <c r="AT648" s="110"/>
      <c r="AU648" s="110"/>
      <c r="AV648" s="110"/>
      <c r="AW648" s="110"/>
      <c r="AX648" s="110"/>
      <c r="AY648" s="110"/>
      <c r="AZ648" s="110"/>
      <c r="BA648" s="110"/>
      <c r="BB648" s="110"/>
      <c r="BC648" s="110"/>
      <c r="BD648" s="110"/>
      <c r="BE648" s="110"/>
      <c r="BF648" s="114"/>
      <c r="BG648" s="114"/>
      <c r="BH648" s="114"/>
      <c r="BI648" s="114"/>
      <c r="BJ648" s="114"/>
      <c r="BK648" s="114"/>
      <c r="BL648" s="114"/>
      <c r="BM648" s="114"/>
      <c r="BN648" s="114"/>
      <c r="BO648" s="114"/>
    </row>
    <row r="649" ht="15.75" hidden="1" customHeight="1">
      <c r="A649" s="106" t="s">
        <v>5626</v>
      </c>
      <c r="B649" s="162" t="s">
        <v>10150</v>
      </c>
      <c r="C649" s="108" t="str">
        <f>VLOOKUP(A649,'Main Sheet'!A:AV,48,False)</f>
        <v>Yes</v>
      </c>
      <c r="D649" s="109" t="str">
        <f>VLOOKUP(A649,'Main Sheet'!A:BB,7,0)</f>
        <v>Second</v>
      </c>
      <c r="E649" s="109" t="str">
        <f>VLOOKUP(A649,'Main Sheet'!A:BB,12,0)</f>
        <v>Khwezi Lomso CS</v>
      </c>
      <c r="F649" s="109" t="str">
        <f>VLOOKUP(A649,'Main Sheet'!A:BB,17,0)</f>
        <v>Chulumanco</v>
      </c>
      <c r="G649" s="110" t="str">
        <f>VLOOKUP(A649,'Main Sheet'!A:BB,14,0)</f>
        <v>NMB</v>
      </c>
      <c r="H649" s="111" t="s">
        <v>117</v>
      </c>
      <c r="I649" s="111"/>
      <c r="J649" s="112"/>
      <c r="K649" s="111">
        <v>2.34179996E8</v>
      </c>
      <c r="L649" s="111">
        <v>35497.0</v>
      </c>
      <c r="M649" s="109" t="s">
        <v>406</v>
      </c>
      <c r="N649" s="110"/>
      <c r="O649" s="111"/>
      <c r="P649" s="111"/>
      <c r="Q649" s="112"/>
      <c r="R649" s="111"/>
      <c r="S649" s="111"/>
      <c r="T649" s="111"/>
      <c r="U649" s="110"/>
      <c r="V649" s="109" t="s">
        <v>117</v>
      </c>
      <c r="W649" s="109"/>
      <c r="X649" s="110"/>
      <c r="Y649" s="109" t="s">
        <v>10151</v>
      </c>
      <c r="Z649" s="110"/>
      <c r="AA649" s="110"/>
      <c r="AB649" s="109" t="s">
        <v>4424</v>
      </c>
      <c r="AC649" s="109" t="s">
        <v>117</v>
      </c>
      <c r="AD649" s="109"/>
      <c r="AE649" s="110"/>
      <c r="AF649" s="109">
        <v>2.61631772E8</v>
      </c>
      <c r="AG649" s="109">
        <v>23235.0</v>
      </c>
      <c r="AH649" s="109"/>
      <c r="AI649" s="110"/>
      <c r="AJ649" s="110"/>
      <c r="AK649" s="110"/>
      <c r="AL649" s="110"/>
      <c r="AM649" s="110"/>
      <c r="AN649" s="110"/>
      <c r="AO649" s="110"/>
      <c r="AP649" s="110"/>
      <c r="AQ649" s="110"/>
      <c r="AR649" s="110"/>
      <c r="AS649" s="110"/>
      <c r="AT649" s="110"/>
      <c r="AU649" s="110"/>
      <c r="AV649" s="110"/>
      <c r="AW649" s="110"/>
      <c r="AX649" s="110"/>
      <c r="AY649" s="110"/>
      <c r="AZ649" s="110"/>
      <c r="BA649" s="110"/>
      <c r="BB649" s="110"/>
      <c r="BC649" s="110"/>
      <c r="BD649" s="110"/>
      <c r="BE649" s="110"/>
      <c r="BF649" s="114"/>
      <c r="BG649" s="114"/>
      <c r="BH649" s="114"/>
      <c r="BI649" s="114"/>
      <c r="BJ649" s="114"/>
      <c r="BK649" s="114"/>
      <c r="BL649" s="114"/>
      <c r="BM649" s="114"/>
      <c r="BN649" s="114"/>
      <c r="BO649" s="114"/>
    </row>
    <row r="650" ht="15.75" hidden="1" customHeight="1">
      <c r="A650" s="106" t="s">
        <v>5647</v>
      </c>
      <c r="B650" s="162" t="s">
        <v>10152</v>
      </c>
      <c r="C650" s="108" t="str">
        <f>VLOOKUP(A650,'Main Sheet'!A:AV,48,False)</f>
        <v>Yes</v>
      </c>
      <c r="D650" s="109" t="str">
        <f>VLOOKUP(A650,'Main Sheet'!A:BB,7,0)</f>
        <v>Second</v>
      </c>
      <c r="E650" s="109" t="str">
        <f>VLOOKUP(A650,'Main Sheet'!A:BB,12,0)</f>
        <v>Soqhayisa SS</v>
      </c>
      <c r="F650" s="109" t="str">
        <f>VLOOKUP(A650,'Main Sheet'!A:BB,17,0)</f>
        <v>Siphosihle</v>
      </c>
      <c r="G650" s="110" t="str">
        <f>VLOOKUP(A650,'Main Sheet'!A:BB,14,0)</f>
        <v>NMB</v>
      </c>
      <c r="H650" s="111" t="s">
        <v>9078</v>
      </c>
      <c r="I650" s="111"/>
      <c r="J650" s="112"/>
      <c r="K650" s="111">
        <v>2.33177582E8</v>
      </c>
      <c r="L650" s="111">
        <v>24761.0</v>
      </c>
      <c r="M650" s="109" t="s">
        <v>9079</v>
      </c>
      <c r="N650" s="110"/>
      <c r="O650" s="111" t="s">
        <v>9078</v>
      </c>
      <c r="P650" s="111"/>
      <c r="Q650" s="112"/>
      <c r="R650" s="111">
        <v>2.26017187E8</v>
      </c>
      <c r="S650" s="111" t="s">
        <v>9078</v>
      </c>
      <c r="T650" s="111" t="s">
        <v>9079</v>
      </c>
      <c r="U650" s="110"/>
      <c r="V650" s="109" t="s">
        <v>9078</v>
      </c>
      <c r="W650" s="109"/>
      <c r="X650" s="110"/>
      <c r="Y650" s="109" t="s">
        <v>10153</v>
      </c>
      <c r="Z650" s="110"/>
      <c r="AA650" s="110"/>
      <c r="AB650" s="109" t="s">
        <v>9079</v>
      </c>
      <c r="AC650" s="109" t="s">
        <v>117</v>
      </c>
      <c r="AD650" s="109"/>
      <c r="AE650" s="110"/>
      <c r="AF650" s="109">
        <v>2.61751999E8</v>
      </c>
      <c r="AG650" s="109">
        <v>78945.0</v>
      </c>
      <c r="AH650" s="109" t="s">
        <v>10154</v>
      </c>
      <c r="AI650" s="110"/>
      <c r="AJ650" s="110"/>
      <c r="AK650" s="110"/>
      <c r="AL650" s="110"/>
      <c r="AM650" s="110"/>
      <c r="AN650" s="110"/>
      <c r="AO650" s="110"/>
      <c r="AP650" s="110"/>
      <c r="AQ650" s="110"/>
      <c r="AR650" s="110"/>
      <c r="AS650" s="110"/>
      <c r="AT650" s="110"/>
      <c r="AU650" s="110"/>
      <c r="AV650" s="110"/>
      <c r="AW650" s="110"/>
      <c r="AX650" s="110"/>
      <c r="AY650" s="110"/>
      <c r="AZ650" s="110"/>
      <c r="BA650" s="110"/>
      <c r="BB650" s="110"/>
      <c r="BC650" s="110"/>
      <c r="BD650" s="110"/>
      <c r="BE650" s="110"/>
      <c r="BF650" s="114"/>
      <c r="BG650" s="114"/>
      <c r="BH650" s="114"/>
      <c r="BI650" s="114"/>
      <c r="BJ650" s="114"/>
      <c r="BK650" s="114"/>
      <c r="BL650" s="114"/>
      <c r="BM650" s="114"/>
      <c r="BN650" s="114"/>
      <c r="BO650" s="114"/>
    </row>
    <row r="651" ht="15.75" hidden="1" customHeight="1">
      <c r="A651" s="106" t="s">
        <v>5656</v>
      </c>
      <c r="B651" s="162" t="s">
        <v>10155</v>
      </c>
      <c r="C651" s="108" t="str">
        <f>VLOOKUP(A651,'Main Sheet'!A:AV,48,False)</f>
        <v>Yes</v>
      </c>
      <c r="D651" s="109" t="str">
        <f>VLOOKUP(A651,'Main Sheet'!A:BB,7,0)</f>
        <v>Second</v>
      </c>
      <c r="E651" s="109" t="str">
        <f>VLOOKUP(A651,'Main Sheet'!A:BB,12,0)</f>
        <v>Khwezi Lomso CS</v>
      </c>
      <c r="F651" s="109" t="str">
        <f>VLOOKUP(A651,'Main Sheet'!A:BB,17,0)</f>
        <v>Chulumanco</v>
      </c>
      <c r="G651" s="110" t="str">
        <f>VLOOKUP(A651,'Main Sheet'!A:BB,14,0)</f>
        <v>NMB</v>
      </c>
      <c r="H651" s="111" t="s">
        <v>9078</v>
      </c>
      <c r="I651" s="111"/>
      <c r="J651" s="112"/>
      <c r="K651" s="111">
        <v>2.33757759E8</v>
      </c>
      <c r="L651" s="111">
        <v>72829.0</v>
      </c>
      <c r="M651" s="109"/>
      <c r="N651" s="110"/>
      <c r="O651" s="111"/>
      <c r="P651" s="111"/>
      <c r="Q651" s="112"/>
      <c r="R651" s="111"/>
      <c r="S651" s="111"/>
      <c r="T651" s="111"/>
      <c r="U651" s="110"/>
      <c r="V651" s="109" t="s">
        <v>117</v>
      </c>
      <c r="W651" s="109"/>
      <c r="X651" s="110"/>
      <c r="Y651" s="109" t="s">
        <v>10156</v>
      </c>
      <c r="Z651" s="110"/>
      <c r="AA651" s="110"/>
      <c r="AB651" s="110"/>
      <c r="AC651" s="109" t="s">
        <v>117</v>
      </c>
      <c r="AD651" s="109"/>
      <c r="AE651" s="110"/>
      <c r="AF651" s="109">
        <v>2.33757759E8</v>
      </c>
      <c r="AG651" s="109">
        <v>23235.0</v>
      </c>
      <c r="AH651" s="109"/>
      <c r="AI651" s="110"/>
      <c r="AJ651" s="110"/>
      <c r="AK651" s="110"/>
      <c r="AL651" s="110"/>
      <c r="AM651" s="110"/>
      <c r="AN651" s="110"/>
      <c r="AO651" s="110"/>
      <c r="AP651" s="110"/>
      <c r="AQ651" s="110"/>
      <c r="AR651" s="110"/>
      <c r="AS651" s="110"/>
      <c r="AT651" s="110"/>
      <c r="AU651" s="110"/>
      <c r="AV651" s="110"/>
      <c r="AW651" s="110"/>
      <c r="AX651" s="110"/>
      <c r="AY651" s="110"/>
      <c r="AZ651" s="110"/>
      <c r="BA651" s="110"/>
      <c r="BB651" s="110"/>
      <c r="BC651" s="110"/>
      <c r="BD651" s="110"/>
      <c r="BE651" s="110"/>
      <c r="BF651" s="114"/>
      <c r="BG651" s="114"/>
      <c r="BH651" s="114"/>
      <c r="BI651" s="114"/>
      <c r="BJ651" s="114"/>
      <c r="BK651" s="114"/>
      <c r="BL651" s="114"/>
      <c r="BM651" s="114"/>
      <c r="BN651" s="114"/>
      <c r="BO651" s="114"/>
    </row>
    <row r="652" ht="15.75" hidden="1" customHeight="1">
      <c r="A652" s="106" t="s">
        <v>5660</v>
      </c>
      <c r="B652" s="162" t="s">
        <v>10157</v>
      </c>
      <c r="C652" s="108" t="str">
        <f>VLOOKUP(A652,'Main Sheet'!A:AV,48,False)</f>
        <v>Yes</v>
      </c>
      <c r="D652" s="109" t="str">
        <f>VLOOKUP(A652,'Main Sheet'!A:BB,7,0)</f>
        <v>Second</v>
      </c>
      <c r="E652" s="109" t="str">
        <f>VLOOKUP(A652,'Main Sheet'!A:BB,12,0)</f>
        <v>Soqhayisa SS</v>
      </c>
      <c r="F652" s="109" t="str">
        <f>VLOOKUP(A652,'Main Sheet'!A:BB,17,0)</f>
        <v>Siphosihle</v>
      </c>
      <c r="G652" s="110" t="str">
        <f>VLOOKUP(A652,'Main Sheet'!A:BB,14,0)</f>
        <v>NMB</v>
      </c>
      <c r="H652" s="111" t="s">
        <v>117</v>
      </c>
      <c r="I652" s="111"/>
      <c r="J652" s="112"/>
      <c r="K652" s="111">
        <v>2.34142553E8</v>
      </c>
      <c r="L652" s="111">
        <v>23098.0</v>
      </c>
      <c r="M652" s="109" t="s">
        <v>10158</v>
      </c>
      <c r="N652" s="110"/>
      <c r="O652" s="111" t="s">
        <v>117</v>
      </c>
      <c r="P652" s="111"/>
      <c r="Q652" s="112"/>
      <c r="R652" s="111">
        <v>2.26281644E8</v>
      </c>
      <c r="S652" s="111">
        <v>45612.0</v>
      </c>
      <c r="T652" s="111" t="s">
        <v>237</v>
      </c>
      <c r="U652" s="110"/>
      <c r="V652" s="109" t="s">
        <v>117</v>
      </c>
      <c r="W652" s="109"/>
      <c r="X652" s="110"/>
      <c r="Y652" s="109" t="s">
        <v>10159</v>
      </c>
      <c r="Z652" s="110"/>
      <c r="AA652" s="110"/>
      <c r="AB652" s="109" t="s">
        <v>9682</v>
      </c>
      <c r="AC652" s="109" t="s">
        <v>117</v>
      </c>
      <c r="AD652" s="109"/>
      <c r="AE652" s="110"/>
      <c r="AF652" s="109">
        <v>2.61790781E8</v>
      </c>
      <c r="AG652" s="109">
        <v>78945.0</v>
      </c>
      <c r="AH652" s="109" t="s">
        <v>9697</v>
      </c>
      <c r="AI652" s="110"/>
      <c r="AJ652" s="110"/>
      <c r="AK652" s="110"/>
      <c r="AL652" s="110"/>
      <c r="AM652" s="110"/>
      <c r="AN652" s="110"/>
      <c r="AO652" s="110"/>
      <c r="AP652" s="110"/>
      <c r="AQ652" s="110"/>
      <c r="AR652" s="110"/>
      <c r="AS652" s="110"/>
      <c r="AT652" s="110"/>
      <c r="AU652" s="110"/>
      <c r="AV652" s="110"/>
      <c r="AW652" s="110"/>
      <c r="AX652" s="110"/>
      <c r="AY652" s="110"/>
      <c r="AZ652" s="110"/>
      <c r="BA652" s="110"/>
      <c r="BB652" s="110"/>
      <c r="BC652" s="110"/>
      <c r="BD652" s="110"/>
      <c r="BE652" s="110"/>
      <c r="BF652" s="114"/>
      <c r="BG652" s="114"/>
      <c r="BH652" s="114"/>
      <c r="BI652" s="114"/>
      <c r="BJ652" s="114"/>
      <c r="BK652" s="114"/>
      <c r="BL652" s="114"/>
      <c r="BM652" s="114"/>
      <c r="BN652" s="114"/>
      <c r="BO652" s="114"/>
    </row>
    <row r="653" ht="15.75" hidden="1" customHeight="1">
      <c r="A653" s="106" t="s">
        <v>5669</v>
      </c>
      <c r="B653" s="162" t="s">
        <v>10160</v>
      </c>
      <c r="C653" s="108" t="str">
        <f>VLOOKUP(A653,'Main Sheet'!A:AV,48,False)</f>
        <v>Yes</v>
      </c>
      <c r="D653" s="109" t="str">
        <f>VLOOKUP(A653,'Main Sheet'!A:BB,7,0)</f>
        <v>Second</v>
      </c>
      <c r="E653" s="109" t="str">
        <f>VLOOKUP(A653,'Main Sheet'!A:BB,12,0)</f>
        <v>Khwezi Lomso CS</v>
      </c>
      <c r="F653" s="109" t="str">
        <f>VLOOKUP(A653,'Main Sheet'!A:BB,17,0)</f>
        <v>Chulumanco</v>
      </c>
      <c r="G653" s="110" t="str">
        <f>VLOOKUP(A653,'Main Sheet'!A:BB,14,0)</f>
        <v>NMB</v>
      </c>
      <c r="H653" s="111" t="s">
        <v>9078</v>
      </c>
      <c r="I653" s="111"/>
      <c r="J653" s="112"/>
      <c r="K653" s="111">
        <v>2.33104062E8</v>
      </c>
      <c r="L653" s="111">
        <v>21402.0</v>
      </c>
      <c r="M653" s="109"/>
      <c r="N653" s="110"/>
      <c r="O653" s="111" t="s">
        <v>9078</v>
      </c>
      <c r="P653" s="111" t="s">
        <v>9078</v>
      </c>
      <c r="Q653" s="112"/>
      <c r="R653" s="111">
        <v>2.26047354E8</v>
      </c>
      <c r="S653" s="111">
        <v>21457.0</v>
      </c>
      <c r="T653" s="111"/>
      <c r="U653" s="110"/>
      <c r="V653" s="109" t="s">
        <v>9078</v>
      </c>
      <c r="W653" s="109" t="s">
        <v>9078</v>
      </c>
      <c r="X653" s="109"/>
      <c r="Y653" s="109" t="s">
        <v>10161</v>
      </c>
      <c r="Z653" s="110"/>
      <c r="AA653" s="110"/>
      <c r="AB653" s="109" t="s">
        <v>9079</v>
      </c>
      <c r="AC653" s="109" t="s">
        <v>9078</v>
      </c>
      <c r="AD653" s="109" t="s">
        <v>9078</v>
      </c>
      <c r="AE653" s="109"/>
      <c r="AF653" s="109">
        <v>2.60345105E8</v>
      </c>
      <c r="AG653" s="109">
        <v>21457.0</v>
      </c>
      <c r="AH653" s="109" t="s">
        <v>9079</v>
      </c>
      <c r="AI653" s="110"/>
      <c r="AJ653" s="110"/>
      <c r="AK653" s="110"/>
      <c r="AL653" s="110"/>
      <c r="AM653" s="110"/>
      <c r="AN653" s="110"/>
      <c r="AO653" s="110"/>
      <c r="AP653" s="110"/>
      <c r="AQ653" s="110"/>
      <c r="AR653" s="110"/>
      <c r="AS653" s="110"/>
      <c r="AT653" s="110"/>
      <c r="AU653" s="110"/>
      <c r="AV653" s="110"/>
      <c r="AW653" s="110"/>
      <c r="AX653" s="110"/>
      <c r="AY653" s="110"/>
      <c r="AZ653" s="110"/>
      <c r="BA653" s="110"/>
      <c r="BB653" s="110"/>
      <c r="BC653" s="110"/>
      <c r="BD653" s="110"/>
      <c r="BE653" s="110"/>
      <c r="BF653" s="114"/>
      <c r="BG653" s="114"/>
      <c r="BH653" s="114"/>
      <c r="BI653" s="114"/>
      <c r="BJ653" s="114"/>
      <c r="BK653" s="114"/>
      <c r="BL653" s="114"/>
      <c r="BM653" s="114"/>
      <c r="BN653" s="114"/>
      <c r="BO653" s="114"/>
    </row>
    <row r="654" ht="15.75" hidden="1" customHeight="1">
      <c r="A654" s="106" t="s">
        <v>5681</v>
      </c>
      <c r="B654" s="162" t="s">
        <v>10162</v>
      </c>
      <c r="C654" s="108" t="str">
        <f>VLOOKUP(A654,'Main Sheet'!A:AV,48,False)</f>
        <v>Yes</v>
      </c>
      <c r="D654" s="109" t="str">
        <f>VLOOKUP(A654,'Main Sheet'!A:BB,7,0)</f>
        <v>Second</v>
      </c>
      <c r="E654" s="109" t="str">
        <f>VLOOKUP(A654,'Main Sheet'!A:BB,12,0)</f>
        <v>Soqhayisa SS</v>
      </c>
      <c r="F654" s="109" t="str">
        <f>VLOOKUP(A654,'Main Sheet'!A:BB,17,0)</f>
        <v>Siphosihle</v>
      </c>
      <c r="G654" s="110" t="str">
        <f>VLOOKUP(A654,'Main Sheet'!A:BB,14,0)</f>
        <v>NMB</v>
      </c>
      <c r="H654" s="111" t="s">
        <v>9078</v>
      </c>
      <c r="I654" s="111"/>
      <c r="J654" s="112"/>
      <c r="K654" s="111">
        <v>2.33199837E8</v>
      </c>
      <c r="L654" s="111" t="s">
        <v>9078</v>
      </c>
      <c r="M654" s="109" t="s">
        <v>9079</v>
      </c>
      <c r="N654" s="110"/>
      <c r="O654" s="111" t="s">
        <v>117</v>
      </c>
      <c r="P654" s="111"/>
      <c r="Q654" s="112"/>
      <c r="R654" s="111">
        <v>2.26279825E8</v>
      </c>
      <c r="S654" s="111">
        <v>45612.0</v>
      </c>
      <c r="T654" s="111" t="s">
        <v>10163</v>
      </c>
      <c r="U654" s="110"/>
      <c r="V654" s="109" t="s">
        <v>117</v>
      </c>
      <c r="W654" s="109"/>
      <c r="X654" s="110"/>
      <c r="Y654" s="109" t="s">
        <v>10164</v>
      </c>
      <c r="Z654" s="110"/>
      <c r="AA654" s="110"/>
      <c r="AB654" s="109" t="s">
        <v>10165</v>
      </c>
      <c r="AC654" s="109" t="s">
        <v>117</v>
      </c>
      <c r="AD654" s="109"/>
      <c r="AE654" s="110"/>
      <c r="AF654" s="109">
        <v>2.61807692E8</v>
      </c>
      <c r="AG654" s="109">
        <v>78945.0</v>
      </c>
      <c r="AH654" s="109" t="s">
        <v>181</v>
      </c>
      <c r="AI654" s="110"/>
      <c r="AJ654" s="110"/>
      <c r="AK654" s="110"/>
      <c r="AL654" s="110"/>
      <c r="AM654" s="110"/>
      <c r="AN654" s="110"/>
      <c r="AO654" s="110"/>
      <c r="AP654" s="110"/>
      <c r="AQ654" s="110"/>
      <c r="AR654" s="110"/>
      <c r="AS654" s="110"/>
      <c r="AT654" s="110"/>
      <c r="AU654" s="110"/>
      <c r="AV654" s="110"/>
      <c r="AW654" s="110"/>
      <c r="AX654" s="110"/>
      <c r="AY654" s="110"/>
      <c r="AZ654" s="110"/>
      <c r="BA654" s="110"/>
      <c r="BB654" s="110"/>
      <c r="BC654" s="110"/>
      <c r="BD654" s="110"/>
      <c r="BE654" s="110"/>
      <c r="BF654" s="114"/>
      <c r="BG654" s="114"/>
      <c r="BH654" s="114"/>
      <c r="BI654" s="114"/>
      <c r="BJ654" s="114"/>
      <c r="BK654" s="114"/>
      <c r="BL654" s="114"/>
      <c r="BM654" s="114"/>
      <c r="BN654" s="114"/>
      <c r="BO654" s="114"/>
    </row>
    <row r="655" ht="15.75" hidden="1" customHeight="1">
      <c r="A655" s="106" t="s">
        <v>5688</v>
      </c>
      <c r="B655" s="162" t="s">
        <v>10166</v>
      </c>
      <c r="C655" s="108" t="str">
        <f>VLOOKUP(A655,'Main Sheet'!A:AV,48,False)</f>
        <v>Yes</v>
      </c>
      <c r="D655" s="109" t="str">
        <f>VLOOKUP(A655,'Main Sheet'!A:BB,7,0)</f>
        <v>Second</v>
      </c>
      <c r="E655" s="109" t="str">
        <f>VLOOKUP(A655,'Main Sheet'!A:BB,12,0)</f>
        <v>Khwezi Lomso CS</v>
      </c>
      <c r="F655" s="109" t="str">
        <f>VLOOKUP(A655,'Main Sheet'!A:BB,17,0)</f>
        <v>Chulumanco</v>
      </c>
      <c r="G655" s="110" t="str">
        <f>VLOOKUP(A655,'Main Sheet'!A:BB,14,0)</f>
        <v>NMB</v>
      </c>
      <c r="H655" s="111" t="s">
        <v>9078</v>
      </c>
      <c r="I655" s="111"/>
      <c r="J655" s="112"/>
      <c r="K655" s="111">
        <v>2.33072829E8</v>
      </c>
      <c r="L655" s="111">
        <v>52947.0</v>
      </c>
      <c r="M655" s="109"/>
      <c r="N655" s="110"/>
      <c r="O655" s="111"/>
      <c r="P655" s="111"/>
      <c r="Q655" s="112"/>
      <c r="R655" s="111"/>
      <c r="S655" s="111"/>
      <c r="T655" s="111"/>
      <c r="U655" s="110"/>
      <c r="V655" s="109" t="s">
        <v>9078</v>
      </c>
      <c r="W655" s="109" t="s">
        <v>9078</v>
      </c>
      <c r="X655" s="110"/>
      <c r="Y655" s="109" t="s">
        <v>10167</v>
      </c>
      <c r="Z655" s="110"/>
      <c r="AA655" s="110"/>
      <c r="AB655" s="110"/>
      <c r="AC655" s="109" t="s">
        <v>9078</v>
      </c>
      <c r="AD655" s="109" t="s">
        <v>9078</v>
      </c>
      <c r="AE655" s="110"/>
      <c r="AF655" s="109">
        <v>2.60139815E8</v>
      </c>
      <c r="AG655" s="109">
        <v>80352.0</v>
      </c>
      <c r="AH655" s="109"/>
      <c r="AI655" s="110"/>
      <c r="AJ655" s="110"/>
      <c r="AK655" s="110"/>
      <c r="AL655" s="110"/>
      <c r="AM655" s="110"/>
      <c r="AN655" s="110"/>
      <c r="AO655" s="110"/>
      <c r="AP655" s="110"/>
      <c r="AQ655" s="110"/>
      <c r="AR655" s="110"/>
      <c r="AS655" s="110"/>
      <c r="AT655" s="110"/>
      <c r="AU655" s="110"/>
      <c r="AV655" s="110"/>
      <c r="AW655" s="110"/>
      <c r="AX655" s="110"/>
      <c r="AY655" s="110"/>
      <c r="AZ655" s="110"/>
      <c r="BA655" s="110"/>
      <c r="BB655" s="110"/>
      <c r="BC655" s="110"/>
      <c r="BD655" s="110"/>
      <c r="BE655" s="110"/>
      <c r="BF655" s="114"/>
      <c r="BG655" s="114"/>
      <c r="BH655" s="114"/>
      <c r="BI655" s="114"/>
      <c r="BJ655" s="114"/>
      <c r="BK655" s="114"/>
      <c r="BL655" s="114"/>
      <c r="BM655" s="114"/>
      <c r="BN655" s="114"/>
      <c r="BO655" s="114"/>
    </row>
    <row r="656" ht="15.75" hidden="1" customHeight="1">
      <c r="A656" s="106" t="s">
        <v>5698</v>
      </c>
      <c r="B656" s="162" t="s">
        <v>10168</v>
      </c>
      <c r="C656" s="108" t="str">
        <f>VLOOKUP(A656,'Main Sheet'!A:AV,48,False)</f>
        <v>Yes</v>
      </c>
      <c r="D656" s="109" t="str">
        <f>VLOOKUP(A656,'Main Sheet'!A:BB,7,0)</f>
        <v>Second</v>
      </c>
      <c r="E656" s="109" t="str">
        <f>VLOOKUP(A656,'Main Sheet'!A:BB,12,0)</f>
        <v>Khwezi Lomso CS</v>
      </c>
      <c r="F656" s="109" t="str">
        <f>VLOOKUP(A656,'Main Sheet'!A:BB,17,0)</f>
        <v>Chulumanco</v>
      </c>
      <c r="G656" s="110" t="str">
        <f>VLOOKUP(A656,'Main Sheet'!A:BB,14,0)</f>
        <v>NMB</v>
      </c>
      <c r="H656" s="111" t="s">
        <v>9078</v>
      </c>
      <c r="I656" s="111"/>
      <c r="J656" s="112"/>
      <c r="K656" s="111">
        <v>2.34115416E8</v>
      </c>
      <c r="L656" s="111">
        <v>43419.0</v>
      </c>
      <c r="M656" s="109" t="s">
        <v>9079</v>
      </c>
      <c r="N656" s="110"/>
      <c r="O656" s="111"/>
      <c r="P656" s="111"/>
      <c r="Q656" s="112"/>
      <c r="R656" s="111"/>
      <c r="S656" s="111"/>
      <c r="T656" s="111"/>
      <c r="U656" s="110"/>
      <c r="V656" s="109" t="s">
        <v>117</v>
      </c>
      <c r="W656" s="109"/>
      <c r="X656" s="110"/>
      <c r="Y656" s="109" t="s">
        <v>10169</v>
      </c>
      <c r="Z656" s="110"/>
      <c r="AA656" s="110"/>
      <c r="AB656" s="109" t="s">
        <v>4424</v>
      </c>
      <c r="AC656" s="109" t="s">
        <v>117</v>
      </c>
      <c r="AD656" s="109"/>
      <c r="AE656" s="110"/>
      <c r="AF656" s="109">
        <v>2.61630482E8</v>
      </c>
      <c r="AG656" s="109">
        <v>23235.0</v>
      </c>
      <c r="AH656" s="109"/>
      <c r="AI656" s="110"/>
      <c r="AJ656" s="110"/>
      <c r="AK656" s="110"/>
      <c r="AL656" s="110"/>
      <c r="AM656" s="110"/>
      <c r="AN656" s="110"/>
      <c r="AO656" s="110"/>
      <c r="AP656" s="110"/>
      <c r="AQ656" s="110"/>
      <c r="AR656" s="110"/>
      <c r="AS656" s="110"/>
      <c r="AT656" s="110"/>
      <c r="AU656" s="110"/>
      <c r="AV656" s="110"/>
      <c r="AW656" s="110"/>
      <c r="AX656" s="110"/>
      <c r="AY656" s="110"/>
      <c r="AZ656" s="110"/>
      <c r="BA656" s="110"/>
      <c r="BB656" s="110"/>
      <c r="BC656" s="110"/>
      <c r="BD656" s="110"/>
      <c r="BE656" s="110"/>
      <c r="BF656" s="114"/>
      <c r="BG656" s="114"/>
      <c r="BH656" s="114"/>
      <c r="BI656" s="114"/>
      <c r="BJ656" s="114"/>
      <c r="BK656" s="114"/>
      <c r="BL656" s="114"/>
      <c r="BM656" s="114"/>
      <c r="BN656" s="114"/>
      <c r="BO656" s="114"/>
    </row>
    <row r="657" ht="15.75" hidden="1" customHeight="1">
      <c r="A657" s="106" t="s">
        <v>5701</v>
      </c>
      <c r="B657" s="162" t="s">
        <v>10170</v>
      </c>
      <c r="C657" s="108" t="str">
        <f>VLOOKUP(A657,'Main Sheet'!A:AV,48,False)</f>
        <v>Yes</v>
      </c>
      <c r="D657" s="109" t="str">
        <f>VLOOKUP(A657,'Main Sheet'!A:BB,7,0)</f>
        <v>Second</v>
      </c>
      <c r="E657" s="109" t="str">
        <f>VLOOKUP(A657,'Main Sheet'!A:BB,12,0)</f>
        <v>Khwezi Lomso CS</v>
      </c>
      <c r="F657" s="109" t="str">
        <f>VLOOKUP(A657,'Main Sheet'!A:BB,17,0)</f>
        <v>Chulumanco</v>
      </c>
      <c r="G657" s="110" t="str">
        <f>VLOOKUP(A657,'Main Sheet'!A:BB,14,0)</f>
        <v>NMB</v>
      </c>
      <c r="H657" s="111" t="s">
        <v>9078</v>
      </c>
      <c r="I657" s="111" t="s">
        <v>9078</v>
      </c>
      <c r="J657" s="112"/>
      <c r="K657" s="111">
        <v>2.33950613E8</v>
      </c>
      <c r="L657" s="111">
        <v>17045.0</v>
      </c>
      <c r="M657" s="109"/>
      <c r="N657" s="110"/>
      <c r="O657" s="111"/>
      <c r="P657" s="111"/>
      <c r="Q657" s="112"/>
      <c r="R657" s="111"/>
      <c r="S657" s="111"/>
      <c r="T657" s="111"/>
      <c r="U657" s="110"/>
      <c r="V657" s="109" t="s">
        <v>117</v>
      </c>
      <c r="W657" s="109"/>
      <c r="X657" s="110"/>
      <c r="Y657" s="109" t="s">
        <v>10171</v>
      </c>
      <c r="Z657" s="110"/>
      <c r="AB657" s="109" t="s">
        <v>237</v>
      </c>
      <c r="AC657" s="109" t="s">
        <v>117</v>
      </c>
      <c r="AD657" s="109"/>
      <c r="AE657" s="110"/>
      <c r="AF657" s="109">
        <v>2.16630741E8</v>
      </c>
      <c r="AG657" s="109">
        <v>23235.0</v>
      </c>
      <c r="AH657" s="109"/>
      <c r="AI657" s="110"/>
      <c r="AJ657" s="109"/>
      <c r="AK657" s="110"/>
      <c r="AL657" s="110"/>
      <c r="AM657" s="109"/>
      <c r="AN657" s="109"/>
      <c r="AO657" s="110"/>
      <c r="AP657" s="110"/>
      <c r="AQ657" s="110"/>
      <c r="AR657" s="110"/>
      <c r="AS657" s="110"/>
      <c r="AT657" s="110"/>
      <c r="AU657" s="110"/>
      <c r="AV657" s="110"/>
      <c r="AW657" s="110"/>
      <c r="AX657" s="110"/>
      <c r="AY657" s="110"/>
      <c r="AZ657" s="110"/>
      <c r="BA657" s="110"/>
      <c r="BB657" s="110"/>
      <c r="BC657" s="110"/>
      <c r="BD657" s="110"/>
      <c r="BE657" s="110"/>
      <c r="BF657" s="114"/>
      <c r="BG657" s="114"/>
      <c r="BH657" s="114"/>
      <c r="BI657" s="114"/>
      <c r="BJ657" s="114"/>
      <c r="BK657" s="114"/>
      <c r="BL657" s="114"/>
      <c r="BM657" s="114"/>
      <c r="BN657" s="114"/>
      <c r="BO657" s="114"/>
    </row>
    <row r="658" ht="15.75" hidden="1" customHeight="1">
      <c r="A658" s="106" t="s">
        <v>5711</v>
      </c>
      <c r="B658" s="162" t="s">
        <v>10172</v>
      </c>
      <c r="C658" s="108" t="str">
        <f>VLOOKUP(A658,'Main Sheet'!A:AV,48,False)</f>
        <v>No</v>
      </c>
      <c r="D658" s="109" t="str">
        <f>VLOOKUP(A658,'Main Sheet'!A:BB,7,0)</f>
        <v>Second</v>
      </c>
      <c r="E658" s="109" t="str">
        <f>VLOOKUP(A658,'Main Sheet'!A:BB,12,0)</f>
        <v>Khwezi Lomso CS</v>
      </c>
      <c r="F658" s="109" t="str">
        <f>VLOOKUP(A658,'Main Sheet'!A:BB,17,0)</f>
        <v>Chulumanco</v>
      </c>
      <c r="G658" s="110" t="str">
        <f>VLOOKUP(A658,'Main Sheet'!A:BB,14,0)</f>
        <v>NMB</v>
      </c>
      <c r="H658" s="111"/>
      <c r="I658" s="111"/>
      <c r="J658" s="111"/>
      <c r="K658" s="111"/>
      <c r="L658" s="111"/>
      <c r="M658" s="109"/>
      <c r="N658" s="110"/>
      <c r="O658" s="111"/>
      <c r="P658" s="111"/>
      <c r="Q658" s="112"/>
      <c r="R658" s="111"/>
      <c r="S658" s="111"/>
      <c r="T658" s="111"/>
      <c r="U658" s="110"/>
      <c r="V658" s="109"/>
      <c r="W658" s="109"/>
      <c r="X658" s="110"/>
      <c r="Y658" s="109"/>
      <c r="Z658" s="110"/>
      <c r="AA658" s="110"/>
      <c r="AB658" s="110"/>
      <c r="AC658" s="109"/>
      <c r="AD658" s="109"/>
      <c r="AE658" s="110"/>
      <c r="AF658" s="109"/>
      <c r="AG658" s="109"/>
      <c r="AH658" s="109"/>
      <c r="AI658" s="110"/>
      <c r="AJ658" s="110"/>
      <c r="AK658" s="110"/>
      <c r="AL658" s="110"/>
      <c r="AM658" s="110"/>
      <c r="AN658" s="110"/>
      <c r="AO658" s="110"/>
      <c r="AP658" s="110"/>
      <c r="AQ658" s="110"/>
      <c r="AR658" s="110"/>
      <c r="AS658" s="110"/>
      <c r="AT658" s="110"/>
      <c r="AU658" s="110"/>
      <c r="AV658" s="110"/>
      <c r="AW658" s="110"/>
      <c r="AX658" s="110"/>
      <c r="AY658" s="110"/>
      <c r="AZ658" s="110"/>
      <c r="BA658" s="110"/>
      <c r="BB658" s="110"/>
      <c r="BC658" s="110"/>
      <c r="BD658" s="110"/>
      <c r="BE658" s="110"/>
      <c r="BF658" s="114"/>
      <c r="BG658" s="114"/>
      <c r="BH658" s="114"/>
      <c r="BI658" s="114"/>
      <c r="BJ658" s="114"/>
      <c r="BK658" s="114"/>
      <c r="BL658" s="114"/>
      <c r="BM658" s="114"/>
      <c r="BN658" s="114"/>
      <c r="BO658" s="114"/>
    </row>
    <row r="659" ht="15.75" hidden="1" customHeight="1">
      <c r="A659" s="106" t="s">
        <v>5715</v>
      </c>
      <c r="B659" s="162" t="s">
        <v>10173</v>
      </c>
      <c r="C659" s="108" t="str">
        <f>VLOOKUP(A659,'Main Sheet'!A:AV,48,False)</f>
        <v>Yes</v>
      </c>
      <c r="D659" s="109" t="str">
        <f>VLOOKUP(A659,'Main Sheet'!A:BB,7,0)</f>
        <v>Second</v>
      </c>
      <c r="E659" s="109" t="str">
        <f>VLOOKUP(A659,'Main Sheet'!A:BB,12,0)</f>
        <v>Khwezi Lomso CS</v>
      </c>
      <c r="F659" s="109" t="str">
        <f>VLOOKUP(A659,'Main Sheet'!A:BB,17,0)</f>
        <v>Chulumanco</v>
      </c>
      <c r="G659" s="110" t="str">
        <f>VLOOKUP(A659,'Main Sheet'!A:BB,14,0)</f>
        <v>NMB</v>
      </c>
      <c r="H659" s="111" t="s">
        <v>9078</v>
      </c>
      <c r="I659" s="111"/>
      <c r="J659" s="112"/>
      <c r="K659" s="111">
        <v>2.33866892E8</v>
      </c>
      <c r="L659" s="111">
        <v>13625.0</v>
      </c>
      <c r="M659" s="109"/>
      <c r="N659" s="110"/>
      <c r="O659" s="111"/>
      <c r="P659" s="111"/>
      <c r="Q659" s="112"/>
      <c r="R659" s="111"/>
      <c r="S659" s="111"/>
      <c r="T659" s="111"/>
      <c r="U659" s="110"/>
      <c r="V659" s="109" t="s">
        <v>117</v>
      </c>
      <c r="W659" s="109"/>
      <c r="X659" s="110"/>
      <c r="Y659" s="109" t="s">
        <v>10174</v>
      </c>
      <c r="Z659" s="110"/>
      <c r="AA659" s="110"/>
      <c r="AB659" s="109" t="s">
        <v>4424</v>
      </c>
      <c r="AC659" s="109" t="s">
        <v>117</v>
      </c>
      <c r="AD659" s="109"/>
      <c r="AE659" s="110"/>
      <c r="AF659" s="109">
        <v>2.61630628E8</v>
      </c>
      <c r="AG659" s="109">
        <v>23235.0</v>
      </c>
      <c r="AH659" s="109"/>
      <c r="AI659" s="110"/>
      <c r="AJ659" s="109"/>
      <c r="AK659" s="110"/>
      <c r="AL659" s="110"/>
      <c r="AM659" s="109"/>
      <c r="AN659" s="109"/>
      <c r="AO659" s="110"/>
      <c r="AP659" s="110"/>
      <c r="AQ659" s="110"/>
      <c r="AR659" s="110"/>
      <c r="AS659" s="110"/>
      <c r="AT659" s="110"/>
      <c r="AU659" s="110"/>
      <c r="AV659" s="110"/>
      <c r="AW659" s="110"/>
      <c r="AX659" s="110"/>
      <c r="AY659" s="110"/>
      <c r="AZ659" s="110"/>
      <c r="BA659" s="110"/>
      <c r="BB659" s="110"/>
      <c r="BC659" s="110"/>
      <c r="BD659" s="110"/>
      <c r="BE659" s="110"/>
      <c r="BF659" s="114"/>
      <c r="BG659" s="114"/>
      <c r="BH659" s="114"/>
      <c r="BI659" s="114"/>
      <c r="BJ659" s="114"/>
      <c r="BK659" s="114"/>
      <c r="BL659" s="114"/>
      <c r="BM659" s="114"/>
      <c r="BN659" s="114"/>
      <c r="BO659" s="114"/>
    </row>
    <row r="660" ht="15.75" hidden="1" customHeight="1">
      <c r="A660" s="106" t="s">
        <v>5719</v>
      </c>
      <c r="B660" s="162" t="s">
        <v>10175</v>
      </c>
      <c r="C660" s="108" t="str">
        <f>VLOOKUP(A660,'Main Sheet'!A:AV,48,False)</f>
        <v>Yes</v>
      </c>
      <c r="D660" s="109" t="str">
        <f>VLOOKUP(A660,'Main Sheet'!A:BB,7,0)</f>
        <v>Second</v>
      </c>
      <c r="E660" s="109" t="str">
        <f>VLOOKUP(A660,'Main Sheet'!A:BB,12,0)</f>
        <v>Khwezi Lomso CS</v>
      </c>
      <c r="F660" s="109" t="str">
        <f>VLOOKUP(A660,'Main Sheet'!A:BB,17,0)</f>
        <v>Chulumanco</v>
      </c>
      <c r="G660" s="110" t="str">
        <f>VLOOKUP(A660,'Main Sheet'!A:BB,14,0)</f>
        <v>NMB</v>
      </c>
      <c r="H660" s="111" t="s">
        <v>9078</v>
      </c>
      <c r="I660" s="111"/>
      <c r="J660" s="112"/>
      <c r="K660" s="111">
        <v>2.33928197E8</v>
      </c>
      <c r="L660" s="111">
        <v>70186.0</v>
      </c>
      <c r="M660" s="109" t="s">
        <v>9079</v>
      </c>
      <c r="N660" s="110"/>
      <c r="O660" s="111"/>
      <c r="P660" s="111"/>
      <c r="Q660" s="112"/>
      <c r="R660" s="111"/>
      <c r="S660" s="111"/>
      <c r="T660" s="111"/>
      <c r="U660" s="110"/>
      <c r="V660" s="109" t="s">
        <v>117</v>
      </c>
      <c r="W660" s="109"/>
      <c r="X660" s="110"/>
      <c r="Y660" s="109" t="s">
        <v>10176</v>
      </c>
      <c r="Z660" s="110"/>
      <c r="AB660" s="109" t="s">
        <v>9301</v>
      </c>
      <c r="AC660" s="109" t="s">
        <v>117</v>
      </c>
      <c r="AD660" s="109"/>
      <c r="AE660" s="110"/>
      <c r="AF660" s="109">
        <v>2.61631128E8</v>
      </c>
      <c r="AG660" s="109">
        <v>23235.0</v>
      </c>
      <c r="AH660" s="109"/>
      <c r="AI660" s="110"/>
      <c r="AJ660" s="110"/>
      <c r="AK660" s="110"/>
      <c r="AL660" s="110"/>
      <c r="AM660" s="110"/>
      <c r="AN660" s="110"/>
      <c r="AO660" s="110"/>
      <c r="AP660" s="110"/>
      <c r="AQ660" s="110"/>
      <c r="AR660" s="110"/>
      <c r="AS660" s="110"/>
      <c r="AT660" s="110"/>
      <c r="AU660" s="110"/>
      <c r="AV660" s="110"/>
      <c r="AW660" s="110"/>
      <c r="AX660" s="110"/>
      <c r="AY660" s="110"/>
      <c r="AZ660" s="110"/>
      <c r="BA660" s="110"/>
      <c r="BB660" s="110"/>
      <c r="BC660" s="110"/>
      <c r="BD660" s="110"/>
      <c r="BE660" s="110"/>
      <c r="BF660" s="114"/>
      <c r="BG660" s="114"/>
      <c r="BH660" s="114"/>
      <c r="BI660" s="114"/>
      <c r="BJ660" s="114"/>
      <c r="BK660" s="114"/>
      <c r="BL660" s="114"/>
      <c r="BM660" s="114"/>
      <c r="BN660" s="114"/>
      <c r="BO660" s="114"/>
    </row>
    <row r="661" ht="15.75" hidden="1" customHeight="1">
      <c r="A661" s="106" t="s">
        <v>5730</v>
      </c>
      <c r="B661" s="162" t="s">
        <v>10177</v>
      </c>
      <c r="C661" s="108" t="str">
        <f>VLOOKUP(A661,'Main Sheet'!A:AV,48,False)</f>
        <v>Yes</v>
      </c>
      <c r="D661" s="109" t="str">
        <f>VLOOKUP(A661,'Main Sheet'!A:BB,7,0)</f>
        <v>Second</v>
      </c>
      <c r="E661" s="109" t="str">
        <f>VLOOKUP(A661,'Main Sheet'!A:BB,12,0)</f>
        <v>Khwezi Lomso CS</v>
      </c>
      <c r="F661" s="109" t="str">
        <f>VLOOKUP(A661,'Main Sheet'!A:BB,17,0)</f>
        <v>Chulumanco</v>
      </c>
      <c r="G661" s="110" t="str">
        <f>VLOOKUP(A661,'Main Sheet'!A:BB,14,0)</f>
        <v>NMB</v>
      </c>
      <c r="H661" s="111" t="s">
        <v>117</v>
      </c>
      <c r="I661" s="111"/>
      <c r="J661" s="111"/>
      <c r="K661" s="174">
        <v>2.3428134E8</v>
      </c>
      <c r="L661" s="111">
        <v>10725.0</v>
      </c>
      <c r="M661" s="109" t="s">
        <v>2511</v>
      </c>
      <c r="N661" s="110"/>
      <c r="O661" s="111"/>
      <c r="P661" s="111"/>
      <c r="Q661" s="112"/>
      <c r="R661" s="111"/>
      <c r="S661" s="111"/>
      <c r="T661" s="111"/>
      <c r="U661" s="110"/>
      <c r="V661" s="109" t="s">
        <v>9078</v>
      </c>
      <c r="W661" s="109" t="s">
        <v>9078</v>
      </c>
      <c r="X661" s="109"/>
      <c r="Y661" s="109" t="s">
        <v>10178</v>
      </c>
      <c r="Z661" s="110"/>
      <c r="AA661" s="110"/>
      <c r="AB661" s="110"/>
      <c r="AC661" s="109" t="s">
        <v>9078</v>
      </c>
      <c r="AD661" s="109"/>
      <c r="AE661" s="110"/>
      <c r="AF661" s="109"/>
      <c r="AG661" s="109"/>
      <c r="AH661" s="109"/>
      <c r="AI661" s="110"/>
      <c r="AJ661" s="110"/>
      <c r="AK661" s="110"/>
      <c r="AL661" s="110"/>
      <c r="AM661" s="110"/>
      <c r="AN661" s="110"/>
      <c r="AO661" s="110"/>
      <c r="AP661" s="110"/>
      <c r="AQ661" s="110"/>
      <c r="AR661" s="110"/>
      <c r="AS661" s="110"/>
      <c r="AT661" s="110"/>
      <c r="AU661" s="110"/>
      <c r="AV661" s="110"/>
      <c r="AW661" s="110"/>
      <c r="AX661" s="110"/>
      <c r="AY661" s="110"/>
      <c r="AZ661" s="110"/>
      <c r="BA661" s="110"/>
      <c r="BB661" s="110"/>
      <c r="BC661" s="110"/>
      <c r="BD661" s="110"/>
      <c r="BE661" s="110"/>
      <c r="BF661" s="114"/>
      <c r="BG661" s="114"/>
      <c r="BH661" s="114"/>
      <c r="BI661" s="114"/>
      <c r="BJ661" s="114"/>
      <c r="BK661" s="114"/>
      <c r="BL661" s="114"/>
      <c r="BM661" s="114"/>
      <c r="BN661" s="114"/>
      <c r="BO661" s="114"/>
    </row>
    <row r="662" ht="15.75" hidden="1" customHeight="1">
      <c r="A662" s="106" t="s">
        <v>5733</v>
      </c>
      <c r="B662" s="162" t="s">
        <v>10179</v>
      </c>
      <c r="C662" s="108" t="str">
        <f>VLOOKUP(A662,'Main Sheet'!A:AV,48,False)</f>
        <v>Yes</v>
      </c>
      <c r="D662" s="109" t="str">
        <f>VLOOKUP(A662,'Main Sheet'!A:BB,7,0)</f>
        <v>Second</v>
      </c>
      <c r="E662" s="109" t="str">
        <f>VLOOKUP(A662,'Main Sheet'!A:BB,12,0)</f>
        <v>Soqhayisa SS</v>
      </c>
      <c r="F662" s="109" t="str">
        <f>VLOOKUP(A662,'Main Sheet'!A:BB,17,0)</f>
        <v>Siphosihle</v>
      </c>
      <c r="G662" s="110" t="str">
        <f>VLOOKUP(A662,'Main Sheet'!A:BB,14,0)</f>
        <v>NMB</v>
      </c>
      <c r="H662" s="111" t="s">
        <v>9078</v>
      </c>
      <c r="I662" s="111"/>
      <c r="J662" s="111"/>
      <c r="K662" s="111">
        <v>2.33362568E8</v>
      </c>
      <c r="L662" s="111" t="s">
        <v>9078</v>
      </c>
      <c r="M662" s="109" t="s">
        <v>9079</v>
      </c>
      <c r="N662" s="110"/>
      <c r="O662" s="111"/>
      <c r="P662" s="111"/>
      <c r="Q662" s="112"/>
      <c r="R662" s="111"/>
      <c r="S662" s="111"/>
      <c r="T662" s="111"/>
      <c r="U662" s="110"/>
      <c r="V662" s="109" t="s">
        <v>9078</v>
      </c>
      <c r="W662" s="109"/>
      <c r="X662" s="110"/>
      <c r="Y662" s="109" t="s">
        <v>10180</v>
      </c>
      <c r="Z662" s="110"/>
      <c r="AA662" s="110"/>
      <c r="AB662" s="109" t="s">
        <v>9079</v>
      </c>
      <c r="AC662" s="109" t="s">
        <v>9078</v>
      </c>
      <c r="AD662" s="109"/>
      <c r="AE662" s="110"/>
      <c r="AF662" s="109">
        <v>2.60667625E8</v>
      </c>
      <c r="AG662" s="109">
        <v>39274.0</v>
      </c>
      <c r="AH662" s="109" t="s">
        <v>9079</v>
      </c>
      <c r="AI662" s="110"/>
      <c r="AJ662" s="110"/>
      <c r="AK662" s="110"/>
      <c r="AL662" s="110"/>
      <c r="AM662" s="110"/>
      <c r="AN662" s="110"/>
      <c r="AO662" s="110"/>
      <c r="AP662" s="110"/>
      <c r="AQ662" s="110"/>
      <c r="AR662" s="110"/>
      <c r="AS662" s="110"/>
      <c r="AT662" s="110"/>
      <c r="AU662" s="110"/>
      <c r="AV662" s="110"/>
      <c r="AW662" s="110"/>
      <c r="AX662" s="110"/>
      <c r="AY662" s="110"/>
      <c r="AZ662" s="110"/>
      <c r="BA662" s="110"/>
      <c r="BB662" s="110"/>
      <c r="BC662" s="110"/>
      <c r="BD662" s="110"/>
      <c r="BE662" s="110"/>
      <c r="BF662" s="114"/>
      <c r="BG662" s="114"/>
      <c r="BH662" s="114"/>
      <c r="BI662" s="114"/>
      <c r="BJ662" s="114"/>
      <c r="BK662" s="114"/>
      <c r="BL662" s="114"/>
      <c r="BM662" s="114"/>
      <c r="BN662" s="114"/>
      <c r="BO662" s="114"/>
    </row>
    <row r="663" ht="15.75" hidden="1" customHeight="1">
      <c r="A663" s="106" t="s">
        <v>5742</v>
      </c>
      <c r="B663" s="162" t="s">
        <v>10181</v>
      </c>
      <c r="C663" s="108" t="str">
        <f>VLOOKUP(A663,'Main Sheet'!A:AV,48,False)</f>
        <v>Yes</v>
      </c>
      <c r="D663" s="109" t="str">
        <f>VLOOKUP(A663,'Main Sheet'!A:BB,7,0)</f>
        <v>Second</v>
      </c>
      <c r="E663" s="109" t="str">
        <f>VLOOKUP(A663,'Main Sheet'!A:BB,12,0)</f>
        <v>Soqhayisa SS</v>
      </c>
      <c r="F663" s="109" t="str">
        <f>VLOOKUP(A663,'Main Sheet'!A:BB,17,0)</f>
        <v>Siphosihle</v>
      </c>
      <c r="G663" s="110" t="str">
        <f>VLOOKUP(A663,'Main Sheet'!A:BB,14,0)</f>
        <v>NMB</v>
      </c>
      <c r="H663" s="111" t="s">
        <v>9078</v>
      </c>
      <c r="I663" s="111"/>
      <c r="J663" s="112"/>
      <c r="K663" s="111">
        <v>2.33073752E8</v>
      </c>
      <c r="L663" s="111">
        <v>81461.0</v>
      </c>
      <c r="M663" s="109" t="s">
        <v>9079</v>
      </c>
      <c r="N663" s="110"/>
      <c r="O663" s="111" t="s">
        <v>117</v>
      </c>
      <c r="P663" s="111"/>
      <c r="Q663" s="112"/>
      <c r="R663" s="111">
        <v>2.26279858E8</v>
      </c>
      <c r="S663" s="111">
        <v>23235.0</v>
      </c>
      <c r="T663" s="111" t="s">
        <v>421</v>
      </c>
      <c r="U663" s="110"/>
      <c r="V663" s="109" t="s">
        <v>117</v>
      </c>
      <c r="W663" s="109"/>
      <c r="X663" s="110"/>
      <c r="Y663" s="109" t="s">
        <v>10182</v>
      </c>
      <c r="Z663" s="110"/>
      <c r="AA663" s="110"/>
      <c r="AB663" s="109" t="s">
        <v>9134</v>
      </c>
      <c r="AC663" s="109" t="s">
        <v>121</v>
      </c>
      <c r="AD663" s="109"/>
      <c r="AE663" s="109" t="s">
        <v>10024</v>
      </c>
      <c r="AF663" s="109" t="s">
        <v>122</v>
      </c>
      <c r="AG663" s="109" t="s">
        <v>122</v>
      </c>
      <c r="AH663" s="109" t="s">
        <v>122</v>
      </c>
      <c r="AI663" s="110"/>
      <c r="AJ663" s="109" t="s">
        <v>117</v>
      </c>
      <c r="AK663" s="110"/>
      <c r="AL663" s="110"/>
      <c r="AM663" s="109">
        <v>2.61412086E8</v>
      </c>
      <c r="AN663" s="109">
        <v>17176.0</v>
      </c>
      <c r="AO663" s="109" t="s">
        <v>9121</v>
      </c>
      <c r="AP663" s="110"/>
      <c r="AQ663" s="110"/>
      <c r="AR663" s="110"/>
      <c r="AS663" s="110"/>
      <c r="AT663" s="110"/>
      <c r="AU663" s="110"/>
      <c r="AV663" s="110"/>
      <c r="AW663" s="110"/>
      <c r="AX663" s="110"/>
      <c r="AY663" s="110"/>
      <c r="AZ663" s="110"/>
      <c r="BA663" s="110"/>
      <c r="BB663" s="110"/>
      <c r="BC663" s="110"/>
      <c r="BD663" s="110"/>
      <c r="BE663" s="110"/>
      <c r="BF663" s="114"/>
      <c r="BG663" s="114"/>
      <c r="BH663" s="114"/>
      <c r="BI663" s="114"/>
      <c r="BJ663" s="114"/>
      <c r="BK663" s="114"/>
      <c r="BL663" s="114"/>
      <c r="BM663" s="114"/>
      <c r="BN663" s="114"/>
      <c r="BO663" s="114"/>
    </row>
    <row r="664" ht="15.75" hidden="1" customHeight="1">
      <c r="A664" s="106" t="s">
        <v>5751</v>
      </c>
      <c r="B664" s="162" t="s">
        <v>10183</v>
      </c>
      <c r="C664" s="108" t="str">
        <f>VLOOKUP(A664,'Main Sheet'!A:AV,48,False)</f>
        <v>Yes</v>
      </c>
      <c r="D664" s="109" t="str">
        <f>VLOOKUP(A664,'Main Sheet'!A:BB,7,0)</f>
        <v>Second</v>
      </c>
      <c r="E664" s="109" t="str">
        <f>VLOOKUP(A664,'Main Sheet'!A:BB,12,0)</f>
        <v>Soqhayisa SS</v>
      </c>
      <c r="F664" s="109" t="str">
        <f>VLOOKUP(A664,'Main Sheet'!A:BB,17,0)</f>
        <v>Siphosihle</v>
      </c>
      <c r="G664" s="110" t="str">
        <f>VLOOKUP(A664,'Main Sheet'!A:BB,14,0)</f>
        <v>NMB</v>
      </c>
      <c r="H664" s="111" t="s">
        <v>9078</v>
      </c>
      <c r="I664" s="111"/>
      <c r="J664" s="112"/>
      <c r="K664" s="111">
        <v>2.3317227E8</v>
      </c>
      <c r="L664" s="111">
        <v>62693.0</v>
      </c>
      <c r="M664" s="109" t="s">
        <v>9079</v>
      </c>
      <c r="N664" s="110"/>
      <c r="O664" s="111" t="s">
        <v>117</v>
      </c>
      <c r="P664" s="111"/>
      <c r="Q664" s="112"/>
      <c r="R664" s="111">
        <v>2.26281682E8</v>
      </c>
      <c r="S664" s="111">
        <v>45612.0</v>
      </c>
      <c r="T664" s="111" t="s">
        <v>237</v>
      </c>
      <c r="U664" s="110"/>
      <c r="V664" s="109" t="s">
        <v>117</v>
      </c>
      <c r="W664" s="109"/>
      <c r="X664" s="110"/>
      <c r="Y664" s="109" t="s">
        <v>10184</v>
      </c>
      <c r="Z664" s="110"/>
      <c r="AA664" s="110"/>
      <c r="AB664" s="109" t="s">
        <v>9682</v>
      </c>
      <c r="AC664" s="109" t="s">
        <v>117</v>
      </c>
      <c r="AD664" s="109"/>
      <c r="AE664" s="110"/>
      <c r="AF664" s="109">
        <v>2.61789759E8</v>
      </c>
      <c r="AG664" s="109">
        <v>78945.0</v>
      </c>
      <c r="AH664" s="109" t="s">
        <v>9697</v>
      </c>
      <c r="AI664" s="110"/>
      <c r="AJ664" s="110"/>
      <c r="AK664" s="110"/>
      <c r="AL664" s="110"/>
      <c r="AM664" s="110"/>
      <c r="AN664" s="110"/>
      <c r="AO664" s="110"/>
      <c r="AP664" s="110"/>
      <c r="AQ664" s="110"/>
      <c r="AR664" s="110"/>
      <c r="AS664" s="110"/>
      <c r="AT664" s="110"/>
      <c r="AU664" s="110"/>
      <c r="AV664" s="110"/>
      <c r="AW664" s="110"/>
      <c r="AX664" s="110"/>
      <c r="AY664" s="110"/>
      <c r="AZ664" s="110"/>
      <c r="BA664" s="110"/>
      <c r="BB664" s="110"/>
      <c r="BC664" s="110"/>
      <c r="BD664" s="110"/>
      <c r="BE664" s="110"/>
      <c r="BF664" s="114"/>
      <c r="BG664" s="114"/>
      <c r="BH664" s="114"/>
      <c r="BI664" s="114"/>
      <c r="BJ664" s="114"/>
      <c r="BK664" s="114"/>
      <c r="BL664" s="114"/>
      <c r="BM664" s="114"/>
      <c r="BN664" s="114"/>
      <c r="BO664" s="114"/>
    </row>
    <row r="665" ht="15.75" hidden="1" customHeight="1">
      <c r="A665" s="106" t="s">
        <v>5759</v>
      </c>
      <c r="B665" s="162" t="s">
        <v>10185</v>
      </c>
      <c r="C665" s="108" t="str">
        <f>VLOOKUP(A665,'Main Sheet'!A:AV,48,False)</f>
        <v>Yes</v>
      </c>
      <c r="D665" s="109" t="str">
        <f>VLOOKUP(A665,'Main Sheet'!A:BB,7,0)</f>
        <v>Second</v>
      </c>
      <c r="E665" s="109" t="str">
        <f>VLOOKUP(A665,'Main Sheet'!A:BB,12,0)</f>
        <v>Soqhayisa SS</v>
      </c>
      <c r="F665" s="109" t="str">
        <f>VLOOKUP(A665,'Main Sheet'!A:BB,17,0)</f>
        <v>Siphosihle</v>
      </c>
      <c r="G665" s="110" t="str">
        <f>VLOOKUP(A665,'Main Sheet'!A:BB,14,0)</f>
        <v>NMB</v>
      </c>
      <c r="H665" s="111" t="s">
        <v>9078</v>
      </c>
      <c r="I665" s="111"/>
      <c r="J665" s="111"/>
      <c r="K665" s="111">
        <v>2.33516735E8</v>
      </c>
      <c r="L665" s="111">
        <v>70809.0</v>
      </c>
      <c r="M665" s="109" t="s">
        <v>9079</v>
      </c>
      <c r="N665" s="110"/>
      <c r="O665" s="111" t="s">
        <v>117</v>
      </c>
      <c r="P665" s="111"/>
      <c r="Q665" s="112"/>
      <c r="R665" s="111">
        <v>2.26281616E8</v>
      </c>
      <c r="S665" s="111">
        <v>45612.0</v>
      </c>
      <c r="T665" s="111" t="s">
        <v>10186</v>
      </c>
      <c r="U665" s="110"/>
      <c r="V665" s="109" t="s">
        <v>9078</v>
      </c>
      <c r="W665" s="109"/>
      <c r="X665" s="110"/>
      <c r="Y665" s="109" t="s">
        <v>10187</v>
      </c>
      <c r="Z665" s="110"/>
      <c r="AA665" s="110"/>
      <c r="AB665" s="109" t="s">
        <v>9079</v>
      </c>
      <c r="AC665" s="109" t="s">
        <v>117</v>
      </c>
      <c r="AD665" s="109"/>
      <c r="AE665" s="110"/>
      <c r="AF665" s="109">
        <v>2.61794183E8</v>
      </c>
      <c r="AG665" s="109">
        <v>78945.0</v>
      </c>
      <c r="AH665" s="109" t="s">
        <v>9712</v>
      </c>
      <c r="AI665" s="110"/>
      <c r="AJ665" s="110"/>
      <c r="AK665" s="110"/>
      <c r="AL665" s="110"/>
      <c r="AM665" s="110"/>
      <c r="AN665" s="110"/>
      <c r="AO665" s="110"/>
      <c r="AP665" s="110"/>
      <c r="AQ665" s="110"/>
      <c r="AR665" s="110"/>
      <c r="AS665" s="110"/>
      <c r="AT665" s="110"/>
      <c r="AU665" s="110"/>
      <c r="AV665" s="110"/>
      <c r="AW665" s="110"/>
      <c r="AX665" s="110"/>
      <c r="AY665" s="110"/>
      <c r="AZ665" s="110"/>
      <c r="BA665" s="110"/>
      <c r="BB665" s="110"/>
      <c r="BC665" s="110"/>
      <c r="BD665" s="110"/>
      <c r="BE665" s="110"/>
      <c r="BF665" s="114"/>
      <c r="BG665" s="114"/>
      <c r="BH665" s="114"/>
      <c r="BI665" s="114"/>
      <c r="BJ665" s="114"/>
      <c r="BK665" s="114"/>
      <c r="BL665" s="114"/>
      <c r="BM665" s="114"/>
      <c r="BN665" s="114"/>
      <c r="BO665" s="114"/>
    </row>
    <row r="666" ht="15.75" hidden="1" customHeight="1">
      <c r="A666" s="106" t="s">
        <v>5769</v>
      </c>
      <c r="B666" s="162" t="s">
        <v>10188</v>
      </c>
      <c r="C666" s="108" t="str">
        <f>VLOOKUP(A666,'Main Sheet'!A:AV,48,False)</f>
        <v>Yes</v>
      </c>
      <c r="D666" s="109" t="str">
        <f>VLOOKUP(A666,'Main Sheet'!A:BB,7,0)</f>
        <v>Second</v>
      </c>
      <c r="E666" s="109" t="str">
        <f>VLOOKUP(A666,'Main Sheet'!A:BB,12,0)</f>
        <v>Soqhayisa SS</v>
      </c>
      <c r="F666" s="109" t="str">
        <f>VLOOKUP(A666,'Main Sheet'!A:BB,17,0)</f>
        <v>Siphosihle</v>
      </c>
      <c r="G666" s="110" t="str">
        <f>VLOOKUP(A666,'Main Sheet'!A:BB,14,0)</f>
        <v>NMB</v>
      </c>
      <c r="H666" s="111" t="s">
        <v>117</v>
      </c>
      <c r="I666" s="111"/>
      <c r="J666" s="111"/>
      <c r="K666" s="163">
        <v>2.34309636E8</v>
      </c>
      <c r="L666" s="163">
        <v>57614.0</v>
      </c>
      <c r="M666" s="109" t="s">
        <v>10189</v>
      </c>
      <c r="N666" s="110"/>
      <c r="O666" s="111"/>
      <c r="P666" s="111"/>
      <c r="Q666" s="112"/>
      <c r="R666" s="111"/>
      <c r="S666" s="111"/>
      <c r="T666" s="111"/>
      <c r="U666" s="110"/>
      <c r="V666" s="109" t="s">
        <v>117</v>
      </c>
      <c r="W666" s="109"/>
      <c r="X666" s="110"/>
      <c r="Y666" s="109" t="s">
        <v>10190</v>
      </c>
      <c r="Z666" s="110"/>
      <c r="AA666" s="110"/>
      <c r="AB666" s="109" t="s">
        <v>263</v>
      </c>
      <c r="AC666" s="109" t="s">
        <v>117</v>
      </c>
      <c r="AD666" s="109"/>
      <c r="AE666" s="110"/>
      <c r="AF666" s="109">
        <v>2.617248E8</v>
      </c>
      <c r="AG666" s="109">
        <v>78945.0</v>
      </c>
      <c r="AH666" s="109" t="s">
        <v>9697</v>
      </c>
      <c r="AI666" s="110"/>
      <c r="AJ666" s="110"/>
      <c r="AK666" s="110"/>
      <c r="AL666" s="110"/>
      <c r="AM666" s="110"/>
      <c r="AN666" s="110"/>
      <c r="AO666" s="110"/>
      <c r="AP666" s="110"/>
      <c r="AQ666" s="110"/>
      <c r="AR666" s="110"/>
      <c r="AS666" s="110"/>
      <c r="AT666" s="110"/>
      <c r="AU666" s="110"/>
      <c r="AV666" s="110"/>
      <c r="AW666" s="110"/>
      <c r="AX666" s="110"/>
      <c r="AY666" s="110"/>
      <c r="AZ666" s="110"/>
      <c r="BA666" s="110"/>
      <c r="BB666" s="110"/>
      <c r="BC666" s="110"/>
      <c r="BD666" s="110"/>
      <c r="BE666" s="110"/>
      <c r="BF666" s="114"/>
      <c r="BG666" s="114"/>
      <c r="BH666" s="114"/>
      <c r="BI666" s="114"/>
      <c r="BJ666" s="114"/>
      <c r="BK666" s="114"/>
      <c r="BL666" s="114"/>
      <c r="BM666" s="114"/>
      <c r="BN666" s="114"/>
      <c r="BO666" s="114"/>
    </row>
    <row r="667" ht="15.75" hidden="1" customHeight="1">
      <c r="A667" s="106" t="s">
        <v>5779</v>
      </c>
      <c r="B667" s="162" t="s">
        <v>10191</v>
      </c>
      <c r="C667" s="108" t="str">
        <f>VLOOKUP(A667,'Main Sheet'!A:AV,48,False)</f>
        <v>Yes</v>
      </c>
      <c r="D667" s="109" t="str">
        <f>VLOOKUP(A667,'Main Sheet'!A:BB,7,0)</f>
        <v>Second</v>
      </c>
      <c r="E667" s="109" t="str">
        <f>VLOOKUP(A667,'Main Sheet'!A:BB,12,0)</f>
        <v>Soqhayisa SS</v>
      </c>
      <c r="F667" s="109" t="str">
        <f>VLOOKUP(A667,'Main Sheet'!A:BB,17,0)</f>
        <v>Siphosihle</v>
      </c>
      <c r="G667" s="110" t="str">
        <f>VLOOKUP(A667,'Main Sheet'!A:BB,14,0)</f>
        <v>NMB</v>
      </c>
      <c r="H667" s="111" t="s">
        <v>9078</v>
      </c>
      <c r="I667" s="111"/>
      <c r="J667" s="111"/>
      <c r="K667" s="111">
        <v>2.34205946E8</v>
      </c>
      <c r="L667" s="111">
        <v>32395.0</v>
      </c>
      <c r="M667" s="109" t="s">
        <v>9079</v>
      </c>
      <c r="N667" s="110"/>
      <c r="O667" s="111" t="s">
        <v>9078</v>
      </c>
      <c r="P667" s="111"/>
      <c r="Q667" s="112"/>
      <c r="R667" s="111">
        <v>2.26093924E8</v>
      </c>
      <c r="S667" s="111" t="s">
        <v>9078</v>
      </c>
      <c r="T667" s="111" t="s">
        <v>9079</v>
      </c>
      <c r="U667" s="110"/>
      <c r="V667" s="109" t="s">
        <v>9078</v>
      </c>
      <c r="W667" s="109"/>
      <c r="X667" s="110"/>
      <c r="Y667" s="109" t="s">
        <v>10192</v>
      </c>
      <c r="Z667" s="110"/>
      <c r="AA667" s="110"/>
      <c r="AB667" s="109" t="s">
        <v>9079</v>
      </c>
      <c r="AC667" s="109" t="s">
        <v>9078</v>
      </c>
      <c r="AD667" s="109"/>
      <c r="AE667" s="110"/>
      <c r="AF667" s="109">
        <v>2.60128864E8</v>
      </c>
      <c r="AG667" s="109">
        <v>21354.0</v>
      </c>
      <c r="AH667" s="109" t="s">
        <v>9079</v>
      </c>
      <c r="AI667" s="110"/>
      <c r="AJ667" s="110"/>
      <c r="AK667" s="110"/>
      <c r="AL667" s="110"/>
      <c r="AM667" s="110"/>
      <c r="AN667" s="110"/>
      <c r="AO667" s="110"/>
      <c r="AP667" s="110"/>
      <c r="AQ667" s="110"/>
      <c r="AR667" s="110"/>
      <c r="AS667" s="110"/>
      <c r="AT667" s="110"/>
      <c r="AU667" s="110"/>
      <c r="AV667" s="110"/>
      <c r="AW667" s="110"/>
      <c r="AX667" s="110"/>
      <c r="AY667" s="110"/>
      <c r="AZ667" s="110"/>
      <c r="BA667" s="110"/>
      <c r="BB667" s="110"/>
      <c r="BC667" s="110"/>
      <c r="BD667" s="110"/>
      <c r="BE667" s="110"/>
      <c r="BF667" s="114"/>
      <c r="BG667" s="114"/>
      <c r="BH667" s="114"/>
      <c r="BI667" s="114"/>
      <c r="BJ667" s="114"/>
      <c r="BK667" s="114"/>
      <c r="BL667" s="114"/>
      <c r="BM667" s="114"/>
      <c r="BN667" s="114"/>
      <c r="BO667" s="114"/>
    </row>
    <row r="668" ht="15.75" hidden="1" customHeight="1">
      <c r="A668" s="106" t="s">
        <v>5788</v>
      </c>
      <c r="B668" s="162" t="s">
        <v>5790</v>
      </c>
      <c r="C668" s="108" t="str">
        <f>VLOOKUP(A668,'Main Sheet'!A:AV,48,False)</f>
        <v>Yes</v>
      </c>
      <c r="D668" s="109" t="str">
        <f>VLOOKUP(A668,'Main Sheet'!A:BB,7,0)</f>
        <v>Second</v>
      </c>
      <c r="E668" s="109" t="str">
        <f>VLOOKUP(A668,'Main Sheet'!A:BB,12,0)</f>
        <v>Silimela HS</v>
      </c>
      <c r="F668" s="109" t="str">
        <f>VLOOKUP(A668,'Main Sheet'!A:BB,17,0)</f>
        <v>Asemahle</v>
      </c>
      <c r="G668" s="110" t="str">
        <f>VLOOKUP(A668,'Main Sheet'!A:BB,14,0)</f>
        <v>Rural</v>
      </c>
      <c r="H668" s="111" t="s">
        <v>117</v>
      </c>
      <c r="I668" s="111"/>
      <c r="J668" s="111"/>
      <c r="K668" s="111">
        <v>2.34125926E8</v>
      </c>
      <c r="L668" s="111">
        <v>54984.0</v>
      </c>
      <c r="M668" s="109" t="s">
        <v>9077</v>
      </c>
      <c r="N668" s="110"/>
      <c r="O668" s="111"/>
      <c r="P668" s="111"/>
      <c r="Q668" s="112"/>
      <c r="R668" s="111"/>
      <c r="S668" s="111"/>
      <c r="T668" s="111"/>
      <c r="U668" s="110"/>
      <c r="V668" s="109" t="s">
        <v>117</v>
      </c>
      <c r="W668" s="109"/>
      <c r="X668" s="110"/>
      <c r="Y668" s="109" t="s">
        <v>10193</v>
      </c>
      <c r="Z668" s="110"/>
      <c r="AA668" s="110"/>
      <c r="AB668" s="109" t="s">
        <v>10194</v>
      </c>
      <c r="AC668" s="109" t="s">
        <v>121</v>
      </c>
      <c r="AD668" s="109"/>
      <c r="AE668" s="109" t="s">
        <v>9876</v>
      </c>
      <c r="AF668" s="109" t="s">
        <v>122</v>
      </c>
      <c r="AG668" s="109" t="s">
        <v>122</v>
      </c>
      <c r="AH668" s="176" t="s">
        <v>9877</v>
      </c>
      <c r="AI668" s="110"/>
      <c r="AJ668" s="110"/>
      <c r="AK668" s="110"/>
      <c r="AL668" s="110"/>
      <c r="AM668" s="110"/>
      <c r="AN668" s="110"/>
      <c r="AO668" s="110"/>
      <c r="AP668" s="110"/>
      <c r="AQ668" s="110"/>
      <c r="AR668" s="110"/>
      <c r="AS668" s="110"/>
      <c r="AT668" s="110"/>
      <c r="AU668" s="110"/>
      <c r="AV668" s="110"/>
      <c r="AW668" s="110"/>
      <c r="AX668" s="110"/>
      <c r="AY668" s="110"/>
      <c r="AZ668" s="110"/>
      <c r="BA668" s="110"/>
      <c r="BB668" s="110"/>
      <c r="BC668" s="110"/>
      <c r="BD668" s="110"/>
      <c r="BE668" s="110"/>
      <c r="BF668" s="114"/>
      <c r="BG668" s="114"/>
      <c r="BH668" s="114"/>
      <c r="BI668" s="114"/>
      <c r="BJ668" s="114"/>
      <c r="BK668" s="114"/>
      <c r="BL668" s="114"/>
      <c r="BM668" s="114"/>
      <c r="BN668" s="114"/>
      <c r="BO668" s="114"/>
    </row>
    <row r="669" ht="15.75" hidden="1" customHeight="1">
      <c r="A669" s="106" t="s">
        <v>5797</v>
      </c>
      <c r="B669" s="162" t="s">
        <v>10195</v>
      </c>
      <c r="C669" s="108" t="str">
        <f>VLOOKUP(A669,'Main Sheet'!A:AV,48,False)</f>
        <v>Yes</v>
      </c>
      <c r="D669" s="109" t="str">
        <f>VLOOKUP(A669,'Main Sheet'!A:BB,7,0)</f>
        <v>Second</v>
      </c>
      <c r="E669" s="109" t="str">
        <f>VLOOKUP(A669,'Main Sheet'!A:BB,12,0)</f>
        <v>Silimela HS</v>
      </c>
      <c r="F669" s="109" t="str">
        <f>VLOOKUP(A669,'Main Sheet'!A:BB,17,0)</f>
        <v>Asemahle</v>
      </c>
      <c r="G669" s="110" t="str">
        <f>VLOOKUP(A669,'Main Sheet'!A:BB,14,0)</f>
        <v>Rural</v>
      </c>
      <c r="H669" s="111" t="s">
        <v>117</v>
      </c>
      <c r="I669" s="111"/>
      <c r="J669" s="111"/>
      <c r="K669" s="111">
        <v>2.34287756E8</v>
      </c>
      <c r="L669" s="111">
        <v>12734.0</v>
      </c>
      <c r="M669" s="109" t="s">
        <v>9901</v>
      </c>
      <c r="N669" s="110"/>
      <c r="O669" s="111"/>
      <c r="P669" s="111"/>
      <c r="Q669" s="112"/>
      <c r="R669" s="111"/>
      <c r="S669" s="111"/>
      <c r="T669" s="111"/>
      <c r="U669" s="110"/>
      <c r="V669" s="109" t="s">
        <v>9078</v>
      </c>
      <c r="W669" s="109"/>
      <c r="X669" s="110"/>
      <c r="Y669" s="109" t="s">
        <v>10196</v>
      </c>
      <c r="Z669" s="110"/>
      <c r="AA669" s="110"/>
      <c r="AB669" s="109" t="s">
        <v>9079</v>
      </c>
      <c r="AC669" s="109" t="s">
        <v>9078</v>
      </c>
      <c r="AD669" s="109"/>
      <c r="AE669" s="110"/>
      <c r="AF669" s="109" t="s">
        <v>9078</v>
      </c>
      <c r="AG669" s="109" t="s">
        <v>9078</v>
      </c>
      <c r="AH669" s="109" t="s">
        <v>9079</v>
      </c>
      <c r="AI669" s="110"/>
      <c r="AJ669" s="110"/>
      <c r="AK669" s="110"/>
      <c r="AL669" s="110"/>
      <c r="AM669" s="110"/>
      <c r="AN669" s="110"/>
      <c r="AO669" s="110"/>
      <c r="AP669" s="110"/>
      <c r="AQ669" s="110"/>
      <c r="AR669" s="110"/>
      <c r="AS669" s="110"/>
      <c r="AT669" s="110"/>
      <c r="AU669" s="110"/>
      <c r="AV669" s="110"/>
      <c r="AW669" s="110"/>
      <c r="AX669" s="110"/>
      <c r="AY669" s="110"/>
      <c r="AZ669" s="110"/>
      <c r="BA669" s="110"/>
      <c r="BB669" s="110"/>
      <c r="BC669" s="110"/>
      <c r="BD669" s="110"/>
      <c r="BE669" s="110"/>
      <c r="BF669" s="114"/>
      <c r="BG669" s="114"/>
      <c r="BH669" s="114"/>
      <c r="BI669" s="114"/>
      <c r="BJ669" s="114"/>
      <c r="BK669" s="114"/>
      <c r="BL669" s="114"/>
      <c r="BM669" s="114"/>
      <c r="BN669" s="114"/>
      <c r="BO669" s="114"/>
    </row>
    <row r="670" ht="15.75" hidden="1" customHeight="1">
      <c r="A670" s="106" t="s">
        <v>5807</v>
      </c>
      <c r="B670" s="162" t="s">
        <v>10197</v>
      </c>
      <c r="C670" s="108" t="str">
        <f>VLOOKUP(A670,'Main Sheet'!A:AV,48,False)</f>
        <v>Yes</v>
      </c>
      <c r="D670" s="109" t="str">
        <f>VLOOKUP(A670,'Main Sheet'!A:BB,7,0)</f>
        <v>Second</v>
      </c>
      <c r="E670" s="109" t="str">
        <f>VLOOKUP(A670,'Main Sheet'!A:BB,12,0)</f>
        <v>Silimela HS</v>
      </c>
      <c r="F670" s="109" t="str">
        <f>VLOOKUP(A670,'Main Sheet'!A:BB,17,0)</f>
        <v>Asemahle</v>
      </c>
      <c r="G670" s="110" t="str">
        <f>VLOOKUP(A670,'Main Sheet'!A:BB,14,0)</f>
        <v>Rural</v>
      </c>
      <c r="H670" s="111" t="s">
        <v>117</v>
      </c>
      <c r="I670" s="111"/>
      <c r="J670" s="111"/>
      <c r="K670" s="111">
        <v>2.34287888E8</v>
      </c>
      <c r="L670" s="111">
        <v>60838.0</v>
      </c>
      <c r="M670" s="109" t="s">
        <v>10198</v>
      </c>
      <c r="N670" s="110"/>
      <c r="O670" s="111"/>
      <c r="P670" s="111"/>
      <c r="Q670" s="112"/>
      <c r="R670" s="111"/>
      <c r="S670" s="111"/>
      <c r="T670" s="111"/>
      <c r="U670" s="110"/>
      <c r="V670" s="109" t="s">
        <v>117</v>
      </c>
      <c r="W670" s="109"/>
      <c r="X670" s="110"/>
      <c r="Y670" s="109" t="s">
        <v>10199</v>
      </c>
      <c r="Z670" s="110"/>
      <c r="AA670" s="110"/>
      <c r="AB670" s="109" t="s">
        <v>4424</v>
      </c>
      <c r="AC670" s="109" t="s">
        <v>9078</v>
      </c>
      <c r="AD670" s="109"/>
      <c r="AE670" s="110"/>
      <c r="AF670" s="109" t="s">
        <v>9078</v>
      </c>
      <c r="AG670" s="109" t="s">
        <v>9078</v>
      </c>
      <c r="AH670" s="109" t="s">
        <v>9079</v>
      </c>
      <c r="AI670" s="110"/>
      <c r="AJ670" s="110"/>
      <c r="AK670" s="110"/>
      <c r="AL670" s="110"/>
      <c r="AM670" s="110"/>
      <c r="AN670" s="110"/>
      <c r="AO670" s="110"/>
      <c r="AP670" s="110"/>
      <c r="AQ670" s="110"/>
      <c r="AR670" s="110"/>
      <c r="AS670" s="110"/>
      <c r="AT670" s="110"/>
      <c r="AU670" s="110"/>
      <c r="AV670" s="110"/>
      <c r="AW670" s="110"/>
      <c r="AX670" s="110"/>
      <c r="AY670" s="110"/>
      <c r="AZ670" s="110"/>
      <c r="BA670" s="110"/>
      <c r="BB670" s="110"/>
      <c r="BC670" s="110"/>
      <c r="BD670" s="110"/>
      <c r="BE670" s="110"/>
      <c r="BF670" s="114"/>
      <c r="BG670" s="114"/>
      <c r="BH670" s="114"/>
      <c r="BI670" s="114"/>
      <c r="BJ670" s="114"/>
      <c r="BK670" s="114"/>
      <c r="BL670" s="114"/>
      <c r="BM670" s="114"/>
      <c r="BN670" s="114"/>
      <c r="BO670" s="114"/>
    </row>
    <row r="671" ht="15.75" hidden="1" customHeight="1">
      <c r="A671" s="106" t="s">
        <v>5816</v>
      </c>
      <c r="B671" s="162" t="s">
        <v>10200</v>
      </c>
      <c r="C671" s="108" t="str">
        <f>VLOOKUP(A671,'Main Sheet'!A:AV,48,False)</f>
        <v>No</v>
      </c>
      <c r="D671" s="109" t="str">
        <f>VLOOKUP(A671,'Main Sheet'!A:BB,7,0)</f>
        <v>Second</v>
      </c>
      <c r="E671" s="109" t="str">
        <f>VLOOKUP(A671,'Main Sheet'!A:BB,12,0)</f>
        <v>Silimela HS</v>
      </c>
      <c r="F671" s="109" t="str">
        <f>VLOOKUP(A671,'Main Sheet'!A:BB,17,0)</f>
        <v>Asemahle</v>
      </c>
      <c r="G671" s="110" t="str">
        <f>VLOOKUP(A671,'Main Sheet'!A:BB,14,0)</f>
        <v>Rural</v>
      </c>
      <c r="H671" s="111"/>
      <c r="I671" s="111"/>
      <c r="J671" s="111"/>
      <c r="K671" s="111"/>
      <c r="L671" s="111"/>
      <c r="M671" s="109"/>
      <c r="N671" s="110"/>
      <c r="O671" s="111"/>
      <c r="P671" s="111"/>
      <c r="Q671" s="112"/>
      <c r="R671" s="111"/>
      <c r="S671" s="111"/>
      <c r="T671" s="111"/>
      <c r="U671" s="110"/>
      <c r="V671" s="109"/>
      <c r="W671" s="109"/>
      <c r="X671" s="110"/>
      <c r="Y671" s="109"/>
      <c r="Z671" s="110"/>
      <c r="AA671" s="110"/>
      <c r="AB671" s="110"/>
      <c r="AC671" s="109"/>
      <c r="AD671" s="109"/>
      <c r="AE671" s="110"/>
      <c r="AF671" s="109"/>
      <c r="AG671" s="109"/>
      <c r="AH671" s="109"/>
      <c r="AI671" s="110"/>
      <c r="AJ671" s="110"/>
      <c r="AK671" s="110"/>
      <c r="AL671" s="110"/>
      <c r="AM671" s="110"/>
      <c r="AN671" s="110"/>
      <c r="AO671" s="110"/>
      <c r="AP671" s="110"/>
      <c r="AQ671" s="110"/>
      <c r="AR671" s="110"/>
      <c r="AS671" s="110"/>
      <c r="AT671" s="110"/>
      <c r="AU671" s="110"/>
      <c r="AV671" s="110"/>
      <c r="AW671" s="110"/>
      <c r="AX671" s="110"/>
      <c r="AY671" s="110"/>
      <c r="AZ671" s="110"/>
      <c r="BA671" s="110"/>
      <c r="BB671" s="110"/>
      <c r="BC671" s="110"/>
      <c r="BD671" s="110"/>
      <c r="BE671" s="110"/>
      <c r="BF671" s="114"/>
      <c r="BG671" s="114"/>
      <c r="BH671" s="114"/>
      <c r="BI671" s="114"/>
      <c r="BJ671" s="114"/>
      <c r="BK671" s="114"/>
      <c r="BL671" s="114"/>
      <c r="BM671" s="114"/>
      <c r="BN671" s="114"/>
      <c r="BO671" s="114"/>
    </row>
    <row r="672" ht="15.75" hidden="1" customHeight="1">
      <c r="A672" s="106" t="s">
        <v>5824</v>
      </c>
      <c r="B672" s="107" t="s">
        <v>10201</v>
      </c>
      <c r="C672" s="108" t="str">
        <f>VLOOKUP(A672,'Main Sheet'!A:AV,48,False)</f>
        <v>Yes</v>
      </c>
      <c r="D672" s="109" t="str">
        <f>VLOOKUP(A672,'Main Sheet'!A:BB,7,0)</f>
        <v>Second</v>
      </c>
      <c r="E672" s="109" t="str">
        <f>VLOOKUP(A672,'Main Sheet'!A:BB,12,0)</f>
        <v>St Thomas SS</v>
      </c>
      <c r="F672" s="109" t="str">
        <f>VLOOKUP(A672,'Main Sheet'!A:BB,17,0)</f>
        <v>Sive</v>
      </c>
      <c r="G672" s="110" t="str">
        <f>VLOOKUP(A672,'Main Sheet'!A:BB,14,0)</f>
        <v>NMB</v>
      </c>
      <c r="H672" s="111" t="s">
        <v>9078</v>
      </c>
      <c r="I672" s="111"/>
      <c r="J672" s="111"/>
      <c r="K672" s="111">
        <v>2.33117784E8</v>
      </c>
      <c r="L672" s="111">
        <v>89437.0</v>
      </c>
      <c r="M672" s="109"/>
      <c r="N672" s="110"/>
      <c r="O672" s="111" t="s">
        <v>117</v>
      </c>
      <c r="P672" s="111"/>
      <c r="Q672" s="111"/>
      <c r="R672" s="111">
        <v>2.26255643E8</v>
      </c>
      <c r="S672" s="111">
        <v>23235.0</v>
      </c>
      <c r="T672" s="111"/>
      <c r="U672" s="110"/>
      <c r="V672" s="109" t="s">
        <v>117</v>
      </c>
      <c r="W672" s="109"/>
      <c r="X672" s="110"/>
      <c r="Y672" s="109" t="s">
        <v>10202</v>
      </c>
      <c r="Z672" s="110"/>
      <c r="AA672" s="110"/>
      <c r="AB672" s="110"/>
      <c r="AC672" s="109" t="s">
        <v>117</v>
      </c>
      <c r="AD672" s="109"/>
      <c r="AE672" s="110"/>
      <c r="AF672" s="109">
        <v>2.6178926E8</v>
      </c>
      <c r="AG672" s="109">
        <v>23235.0</v>
      </c>
      <c r="AH672" s="109"/>
      <c r="AI672" s="110"/>
      <c r="AJ672" s="110"/>
      <c r="AK672" s="110"/>
      <c r="AL672" s="110"/>
      <c r="AM672" s="110"/>
      <c r="AN672" s="110"/>
      <c r="AO672" s="110"/>
      <c r="AP672" s="110"/>
      <c r="AQ672" s="110"/>
      <c r="AR672" s="110"/>
      <c r="AS672" s="110"/>
      <c r="AT672" s="110"/>
      <c r="AU672" s="110"/>
      <c r="AV672" s="110"/>
      <c r="AW672" s="110"/>
      <c r="AX672" s="110"/>
      <c r="AY672" s="110"/>
      <c r="AZ672" s="110"/>
      <c r="BA672" s="110"/>
      <c r="BB672" s="110"/>
      <c r="BC672" s="110"/>
      <c r="BD672" s="110"/>
      <c r="BE672" s="110"/>
      <c r="BF672" s="114"/>
      <c r="BG672" s="114"/>
      <c r="BH672" s="114"/>
      <c r="BI672" s="114"/>
      <c r="BJ672" s="114"/>
      <c r="BK672" s="114"/>
      <c r="BL672" s="114"/>
      <c r="BM672" s="114"/>
      <c r="BN672" s="114"/>
      <c r="BO672" s="114"/>
    </row>
    <row r="673" ht="15.75" hidden="1" customHeight="1">
      <c r="A673" s="106" t="s">
        <v>5834</v>
      </c>
      <c r="B673" s="162" t="s">
        <v>10203</v>
      </c>
      <c r="C673" s="108" t="str">
        <f>VLOOKUP(A673,'Main Sheet'!A:AV,48,False)</f>
        <v>No</v>
      </c>
      <c r="D673" s="109" t="str">
        <f>VLOOKUP(A673,'Main Sheet'!A:BB,7,0)</f>
        <v>Second</v>
      </c>
      <c r="E673" s="109" t="str">
        <f>VLOOKUP(A673,'Main Sheet'!A:BB,12,0)</f>
        <v>Silimela HS</v>
      </c>
      <c r="F673" s="109" t="str">
        <f>VLOOKUP(A673,'Main Sheet'!A:BB,17,0)</f>
        <v>Asemahle</v>
      </c>
      <c r="G673" s="110" t="str">
        <f>VLOOKUP(A673,'Main Sheet'!A:BB,14,0)</f>
        <v>Rural</v>
      </c>
      <c r="H673" s="111"/>
      <c r="I673" s="111"/>
      <c r="J673" s="111"/>
      <c r="K673" s="111"/>
      <c r="L673" s="111"/>
      <c r="M673" s="109"/>
      <c r="N673" s="110"/>
      <c r="O673" s="111"/>
      <c r="P673" s="111"/>
      <c r="Q673" s="112"/>
      <c r="R673" s="111"/>
      <c r="S673" s="111"/>
      <c r="T673" s="111"/>
      <c r="U673" s="110"/>
      <c r="V673" s="109"/>
      <c r="W673" s="109"/>
      <c r="X673" s="110"/>
      <c r="Y673" s="109"/>
      <c r="Z673" s="110"/>
      <c r="AA673" s="110"/>
      <c r="AB673" s="110"/>
      <c r="AC673" s="109"/>
      <c r="AD673" s="109"/>
      <c r="AE673" s="110"/>
      <c r="AF673" s="109"/>
      <c r="AG673" s="109"/>
      <c r="AH673" s="109"/>
      <c r="AI673" s="110"/>
      <c r="AJ673" s="110"/>
      <c r="AK673" s="110"/>
      <c r="AL673" s="110"/>
      <c r="AM673" s="110"/>
      <c r="AN673" s="110"/>
      <c r="AO673" s="110"/>
      <c r="AP673" s="110"/>
      <c r="AQ673" s="110"/>
      <c r="AR673" s="110"/>
      <c r="AS673" s="110"/>
      <c r="AT673" s="110"/>
      <c r="AU673" s="110"/>
      <c r="AV673" s="110"/>
      <c r="AW673" s="110"/>
      <c r="AX673" s="110"/>
      <c r="AY673" s="110"/>
      <c r="AZ673" s="110"/>
      <c r="BA673" s="110"/>
      <c r="BB673" s="110"/>
      <c r="BC673" s="110"/>
      <c r="BD673" s="110"/>
      <c r="BE673" s="110"/>
      <c r="BF673" s="114"/>
      <c r="BG673" s="114"/>
      <c r="BH673" s="114"/>
      <c r="BI673" s="114"/>
      <c r="BJ673" s="114"/>
      <c r="BK673" s="114"/>
      <c r="BL673" s="114"/>
      <c r="BM673" s="114"/>
      <c r="BN673" s="114"/>
      <c r="BO673" s="114"/>
    </row>
    <row r="674" ht="15.75" hidden="1" customHeight="1">
      <c r="A674" s="106" t="s">
        <v>5839</v>
      </c>
      <c r="B674" s="162" t="s">
        <v>10204</v>
      </c>
      <c r="C674" s="108" t="str">
        <f>VLOOKUP(A674,'Main Sheet'!A:AV,48,False)</f>
        <v>Yes</v>
      </c>
      <c r="D674" s="109" t="str">
        <f>VLOOKUP(A674,'Main Sheet'!A:BB,7,0)</f>
        <v>Second</v>
      </c>
      <c r="E674" s="109" t="str">
        <f>VLOOKUP(A674,'Main Sheet'!A:BB,12,0)</f>
        <v>St Thomas SS</v>
      </c>
      <c r="F674" s="109" t="str">
        <f>VLOOKUP(A674,'Main Sheet'!A:BB,17,0)</f>
        <v>Sive</v>
      </c>
      <c r="G674" s="110" t="str">
        <f>VLOOKUP(A674,'Main Sheet'!A:BB,14,0)</f>
        <v>NMB</v>
      </c>
      <c r="H674" s="111" t="s">
        <v>9078</v>
      </c>
      <c r="I674" s="111"/>
      <c r="J674" s="112"/>
      <c r="K674" s="111">
        <v>2.33657568E8</v>
      </c>
      <c r="L674" s="111" t="s">
        <v>10205</v>
      </c>
      <c r="M674" s="109"/>
      <c r="N674" s="110"/>
      <c r="O674" s="111" t="s">
        <v>117</v>
      </c>
      <c r="P674" s="111"/>
      <c r="Q674" s="112"/>
      <c r="R674" s="111">
        <v>2.26255444E8</v>
      </c>
      <c r="S674" s="111">
        <v>23235.0</v>
      </c>
      <c r="T674" s="111"/>
      <c r="U674" s="110"/>
      <c r="V674" s="109" t="s">
        <v>117</v>
      </c>
      <c r="W674" s="109"/>
      <c r="X674" s="109"/>
      <c r="Y674" s="177" t="s">
        <v>10206</v>
      </c>
      <c r="Z674" s="110"/>
      <c r="AA674" s="110"/>
      <c r="AB674" s="110"/>
      <c r="AC674" s="109" t="s">
        <v>9078</v>
      </c>
      <c r="AD674" s="109"/>
      <c r="AE674" s="109"/>
      <c r="AF674" s="109">
        <v>2.61374044E8</v>
      </c>
      <c r="AG674" s="109">
        <v>25432.0</v>
      </c>
      <c r="AH674" s="109"/>
      <c r="AI674" s="110"/>
      <c r="AJ674" s="110"/>
      <c r="AK674" s="110"/>
      <c r="AL674" s="110"/>
      <c r="AM674" s="110"/>
      <c r="AN674" s="110"/>
      <c r="AO674" s="110"/>
      <c r="AP674" s="110"/>
      <c r="AQ674" s="110"/>
      <c r="AR674" s="110"/>
      <c r="AS674" s="110"/>
      <c r="AT674" s="110"/>
      <c r="AU674" s="110"/>
      <c r="AV674" s="110"/>
      <c r="AW674" s="110"/>
      <c r="AX674" s="110"/>
      <c r="AY674" s="110"/>
      <c r="AZ674" s="110"/>
      <c r="BA674" s="110"/>
      <c r="BB674" s="110"/>
      <c r="BC674" s="110"/>
      <c r="BD674" s="110"/>
      <c r="BE674" s="110"/>
      <c r="BF674" s="114"/>
      <c r="BG674" s="114"/>
      <c r="BH674" s="114"/>
      <c r="BI674" s="114"/>
      <c r="BJ674" s="114"/>
      <c r="BK674" s="114"/>
      <c r="BL674" s="114"/>
      <c r="BM674" s="114"/>
      <c r="BN674" s="114"/>
      <c r="BO674" s="114"/>
    </row>
    <row r="675" ht="15.75" hidden="1" customHeight="1">
      <c r="A675" s="106" t="s">
        <v>5850</v>
      </c>
      <c r="B675" s="162" t="s">
        <v>10207</v>
      </c>
      <c r="C675" s="108" t="str">
        <f>VLOOKUP(A675,'Main Sheet'!A:AV,48,False)</f>
        <v>Yes</v>
      </c>
      <c r="D675" s="109" t="str">
        <f>VLOOKUP(A675,'Main Sheet'!A:BB,7,0)</f>
        <v>Second</v>
      </c>
      <c r="E675" s="109" t="str">
        <f>VLOOKUP(A675,'Main Sheet'!A:BB,12,0)</f>
        <v>Silimela HS</v>
      </c>
      <c r="F675" s="109" t="str">
        <f>VLOOKUP(A675,'Main Sheet'!A:BB,17,0)</f>
        <v>Asemahle</v>
      </c>
      <c r="G675" s="110" t="str">
        <f>VLOOKUP(A675,'Main Sheet'!A:BB,14,0)</f>
        <v>Rural</v>
      </c>
      <c r="H675" s="111" t="s">
        <v>117</v>
      </c>
      <c r="I675" s="111"/>
      <c r="J675" s="111"/>
      <c r="K675" s="111">
        <v>2.3412628E8</v>
      </c>
      <c r="L675" s="111">
        <v>36593.0</v>
      </c>
      <c r="M675" s="109" t="s">
        <v>9077</v>
      </c>
      <c r="N675" s="110"/>
      <c r="O675" s="111"/>
      <c r="P675" s="111"/>
      <c r="Q675" s="112"/>
      <c r="R675" s="111"/>
      <c r="S675" s="111"/>
      <c r="T675" s="111"/>
      <c r="U675" s="110"/>
      <c r="V675" s="109" t="s">
        <v>117</v>
      </c>
      <c r="W675" s="109"/>
      <c r="X675" s="110"/>
      <c r="Y675" s="109" t="s">
        <v>10208</v>
      </c>
      <c r="Z675" s="110"/>
      <c r="AA675" s="110"/>
      <c r="AB675" s="109" t="s">
        <v>9770</v>
      </c>
      <c r="AC675" s="109" t="s">
        <v>121</v>
      </c>
      <c r="AD675" s="109"/>
      <c r="AE675" s="109" t="s">
        <v>9876</v>
      </c>
      <c r="AF675" s="109" t="s">
        <v>122</v>
      </c>
      <c r="AG675" s="109" t="s">
        <v>122</v>
      </c>
      <c r="AH675" s="109" t="s">
        <v>9877</v>
      </c>
      <c r="AI675" s="110"/>
      <c r="AJ675" s="110"/>
      <c r="AK675" s="110"/>
      <c r="AL675" s="110"/>
      <c r="AM675" s="110"/>
      <c r="AN675" s="110"/>
      <c r="AO675" s="110"/>
      <c r="AP675" s="110"/>
      <c r="AQ675" s="110"/>
      <c r="AR675" s="110"/>
      <c r="AS675" s="110"/>
      <c r="AT675" s="110"/>
      <c r="AU675" s="110"/>
      <c r="AV675" s="110"/>
      <c r="AW675" s="110"/>
      <c r="AX675" s="110"/>
      <c r="AY675" s="110"/>
      <c r="AZ675" s="110"/>
      <c r="BA675" s="110"/>
      <c r="BB675" s="110"/>
      <c r="BC675" s="110"/>
      <c r="BD675" s="110"/>
      <c r="BE675" s="110"/>
      <c r="BF675" s="114"/>
      <c r="BG675" s="114"/>
      <c r="BH675" s="114"/>
      <c r="BI675" s="114"/>
      <c r="BJ675" s="114"/>
      <c r="BK675" s="114"/>
      <c r="BL675" s="114"/>
      <c r="BM675" s="114"/>
      <c r="BN675" s="114"/>
      <c r="BO675" s="114"/>
    </row>
    <row r="676" ht="15.75" hidden="1" customHeight="1">
      <c r="A676" s="106" t="s">
        <v>5861</v>
      </c>
      <c r="B676" s="162" t="s">
        <v>10209</v>
      </c>
      <c r="C676" s="108" t="str">
        <f>VLOOKUP(A676,'Main Sheet'!A:AV,48,False)</f>
        <v>Yes</v>
      </c>
      <c r="D676" s="109" t="str">
        <f>VLOOKUP(A676,'Main Sheet'!A:BB,7,0)</f>
        <v>Second</v>
      </c>
      <c r="E676" s="109" t="str">
        <f>VLOOKUP(A676,'Main Sheet'!A:BB,12,0)</f>
        <v>St Thomas SS</v>
      </c>
      <c r="F676" s="109" t="str">
        <f>VLOOKUP(A676,'Main Sheet'!A:BB,17,0)</f>
        <v>Sive</v>
      </c>
      <c r="G676" s="110" t="str">
        <f>VLOOKUP(A676,'Main Sheet'!A:BB,14,0)</f>
        <v>NMB</v>
      </c>
      <c r="H676" s="111" t="s">
        <v>9078</v>
      </c>
      <c r="I676" s="111"/>
      <c r="J676" s="111" t="s">
        <v>9568</v>
      </c>
      <c r="K676" s="111">
        <v>2.33842926E8</v>
      </c>
      <c r="L676" s="111"/>
      <c r="M676" s="109"/>
      <c r="N676" s="110"/>
      <c r="O676" s="111" t="s">
        <v>117</v>
      </c>
      <c r="P676" s="111"/>
      <c r="Q676" s="112"/>
      <c r="R676" s="111">
        <v>2.26255596E8</v>
      </c>
      <c r="S676" s="111">
        <v>23235.0</v>
      </c>
      <c r="T676" s="111"/>
      <c r="U676" s="110"/>
      <c r="V676" s="109" t="s">
        <v>117</v>
      </c>
      <c r="W676" s="109"/>
      <c r="X676" s="110"/>
      <c r="Y676" s="109" t="s">
        <v>10210</v>
      </c>
      <c r="Z676" s="110"/>
      <c r="AA676" s="110"/>
      <c r="AB676" s="110"/>
      <c r="AC676" s="109" t="s">
        <v>117</v>
      </c>
      <c r="AD676" s="109"/>
      <c r="AE676" s="110"/>
      <c r="AF676" s="109">
        <v>2.61620932E8</v>
      </c>
      <c r="AG676" s="109">
        <v>23235.0</v>
      </c>
      <c r="AH676" s="109"/>
      <c r="AI676" s="110"/>
      <c r="AJ676" s="110"/>
      <c r="AK676" s="110"/>
      <c r="AL676" s="110"/>
      <c r="AM676" s="110"/>
      <c r="AN676" s="110"/>
      <c r="AO676" s="110"/>
      <c r="AP676" s="110"/>
      <c r="AQ676" s="110"/>
      <c r="AR676" s="110"/>
      <c r="AS676" s="110"/>
      <c r="AT676" s="110"/>
      <c r="AU676" s="110"/>
      <c r="AV676" s="110"/>
      <c r="AW676" s="110"/>
      <c r="AX676" s="110"/>
      <c r="AY676" s="110"/>
      <c r="AZ676" s="110"/>
      <c r="BA676" s="110"/>
      <c r="BB676" s="110"/>
      <c r="BC676" s="110"/>
      <c r="BD676" s="110"/>
      <c r="BE676" s="110"/>
      <c r="BF676" s="114"/>
      <c r="BG676" s="114"/>
      <c r="BH676" s="114"/>
      <c r="BI676" s="114"/>
      <c r="BJ676" s="114"/>
      <c r="BK676" s="114"/>
      <c r="BL676" s="114"/>
      <c r="BM676" s="114"/>
      <c r="BN676" s="114"/>
      <c r="BO676" s="114"/>
    </row>
    <row r="677" ht="15.75" hidden="1" customHeight="1">
      <c r="A677" s="106" t="s">
        <v>5872</v>
      </c>
      <c r="B677" s="162" t="s">
        <v>10211</v>
      </c>
      <c r="C677" s="108" t="str">
        <f>VLOOKUP(A677,'Main Sheet'!A:AV,48,False)</f>
        <v>Yes</v>
      </c>
      <c r="D677" s="109" t="str">
        <f>VLOOKUP(A677,'Main Sheet'!A:BB,7,0)</f>
        <v>Second</v>
      </c>
      <c r="E677" s="109" t="str">
        <f>VLOOKUP(A677,'Main Sheet'!A:BB,12,0)</f>
        <v>St Thomas SS</v>
      </c>
      <c r="F677" s="109" t="str">
        <f>VLOOKUP(A677,'Main Sheet'!A:BB,17,0)</f>
        <v>Sive</v>
      </c>
      <c r="G677" s="110" t="str">
        <f>VLOOKUP(A677,'Main Sheet'!A:BB,14,0)</f>
        <v>NMB</v>
      </c>
      <c r="H677" s="111" t="s">
        <v>117</v>
      </c>
      <c r="I677" s="111"/>
      <c r="J677" s="111"/>
      <c r="K677" s="111">
        <v>2.34303999E8</v>
      </c>
      <c r="L677" s="111">
        <v>29021.0</v>
      </c>
      <c r="M677" s="109"/>
      <c r="N677" s="110"/>
      <c r="O677" s="111" t="s">
        <v>117</v>
      </c>
      <c r="P677" s="111"/>
      <c r="Q677" s="112"/>
      <c r="R677" s="111">
        <v>2.26255571E8</v>
      </c>
      <c r="S677" s="111">
        <v>23235.0</v>
      </c>
      <c r="T677" s="111"/>
      <c r="U677" s="110"/>
      <c r="V677" s="109" t="s">
        <v>117</v>
      </c>
      <c r="W677" s="109"/>
      <c r="X677" s="109"/>
      <c r="Y677" s="177" t="s">
        <v>10212</v>
      </c>
      <c r="Z677" s="110"/>
      <c r="AA677" s="110"/>
      <c r="AB677" s="110"/>
      <c r="AC677" s="109" t="s">
        <v>117</v>
      </c>
      <c r="AD677" s="109"/>
      <c r="AE677" s="110"/>
      <c r="AF677" s="109">
        <v>2.61619411E8</v>
      </c>
      <c r="AG677" s="109">
        <v>23235.0</v>
      </c>
      <c r="AH677" s="109"/>
      <c r="AI677" s="110"/>
      <c r="AJ677" s="110"/>
      <c r="AK677" s="110"/>
      <c r="AL677" s="110"/>
      <c r="AM677" s="110"/>
      <c r="AN677" s="110"/>
      <c r="AO677" s="110"/>
      <c r="AP677" s="110"/>
      <c r="AQ677" s="110"/>
      <c r="AR677" s="110"/>
      <c r="AS677" s="110"/>
      <c r="AT677" s="110"/>
      <c r="AU677" s="110"/>
      <c r="AV677" s="110"/>
      <c r="AW677" s="110"/>
      <c r="AX677" s="110"/>
      <c r="AY677" s="110"/>
      <c r="AZ677" s="110"/>
      <c r="BA677" s="110"/>
      <c r="BB677" s="110"/>
      <c r="BC677" s="110"/>
      <c r="BD677" s="110"/>
      <c r="BE677" s="110"/>
      <c r="BF677" s="114"/>
      <c r="BG677" s="114"/>
      <c r="BH677" s="114"/>
      <c r="BI677" s="114"/>
      <c r="BJ677" s="114"/>
      <c r="BK677" s="114"/>
      <c r="BL677" s="114"/>
      <c r="BM677" s="114"/>
      <c r="BN677" s="114"/>
      <c r="BO677" s="114"/>
    </row>
    <row r="678" ht="15.75" hidden="1" customHeight="1">
      <c r="A678" s="106" t="s">
        <v>5883</v>
      </c>
      <c r="B678" s="162" t="s">
        <v>10213</v>
      </c>
      <c r="C678" s="108" t="str">
        <f>VLOOKUP(A678,'Main Sheet'!A:AV,48,False)</f>
        <v>Yes</v>
      </c>
      <c r="D678" s="109" t="str">
        <f>VLOOKUP(A678,'Main Sheet'!A:BB,7,0)</f>
        <v>Second</v>
      </c>
      <c r="E678" s="109" t="str">
        <f>VLOOKUP(A678,'Main Sheet'!A:BB,12,0)</f>
        <v>St Thomas SS</v>
      </c>
      <c r="F678" s="109" t="str">
        <f>VLOOKUP(A678,'Main Sheet'!A:BB,17,0)</f>
        <v>Sive</v>
      </c>
      <c r="G678" s="110" t="str">
        <f>VLOOKUP(A678,'Main Sheet'!A:BB,14,0)</f>
        <v>NMB</v>
      </c>
      <c r="H678" s="111" t="s">
        <v>117</v>
      </c>
      <c r="I678" s="111"/>
      <c r="J678" s="111"/>
      <c r="K678" s="111">
        <v>2.341402267E9</v>
      </c>
      <c r="L678" s="111">
        <v>58035.0</v>
      </c>
      <c r="M678" s="109"/>
      <c r="N678" s="110"/>
      <c r="O678" s="111" t="s">
        <v>117</v>
      </c>
      <c r="P678" s="111"/>
      <c r="Q678" s="112"/>
      <c r="R678" s="111">
        <v>2.26255416E8</v>
      </c>
      <c r="S678" s="111">
        <v>23235.0</v>
      </c>
      <c r="T678" s="111"/>
      <c r="U678" s="110"/>
      <c r="V678" s="109" t="s">
        <v>117</v>
      </c>
      <c r="W678" s="109"/>
      <c r="X678" s="110"/>
      <c r="Y678" s="109" t="s">
        <v>10214</v>
      </c>
      <c r="Z678" s="110"/>
      <c r="AA678" s="110"/>
      <c r="AB678" s="110"/>
      <c r="AC678" s="109" t="s">
        <v>117</v>
      </c>
      <c r="AD678" s="109"/>
      <c r="AE678" s="110"/>
      <c r="AF678" s="109">
        <v>2.61619942E8</v>
      </c>
      <c r="AG678" s="109">
        <v>23235.0</v>
      </c>
      <c r="AH678" s="109"/>
      <c r="AI678" s="110"/>
      <c r="AJ678" s="110"/>
      <c r="AK678" s="110"/>
      <c r="AL678" s="110"/>
      <c r="AM678" s="110"/>
      <c r="AN678" s="110"/>
      <c r="AO678" s="110"/>
      <c r="AP678" s="110"/>
      <c r="AQ678" s="110"/>
      <c r="AR678" s="110"/>
      <c r="AS678" s="110"/>
      <c r="AT678" s="110"/>
      <c r="AU678" s="110"/>
      <c r="AV678" s="110"/>
      <c r="AW678" s="110"/>
      <c r="AX678" s="110"/>
      <c r="AY678" s="110"/>
      <c r="AZ678" s="110"/>
      <c r="BA678" s="110"/>
      <c r="BB678" s="110"/>
      <c r="BC678" s="110"/>
      <c r="BD678" s="110"/>
      <c r="BE678" s="110"/>
      <c r="BF678" s="114"/>
      <c r="BG678" s="114"/>
      <c r="BH678" s="114"/>
      <c r="BI678" s="114"/>
      <c r="BJ678" s="114"/>
      <c r="BK678" s="114"/>
      <c r="BL678" s="114"/>
      <c r="BM678" s="114"/>
      <c r="BN678" s="114"/>
      <c r="BO678" s="114"/>
    </row>
    <row r="679" ht="15.75" hidden="1" customHeight="1">
      <c r="A679" s="106" t="s">
        <v>5888</v>
      </c>
      <c r="B679" s="162" t="s">
        <v>10215</v>
      </c>
      <c r="C679" s="108" t="str">
        <f>VLOOKUP(A679,'Main Sheet'!A:AV,48,False)</f>
        <v>Yes</v>
      </c>
      <c r="D679" s="109" t="str">
        <f>VLOOKUP(A679,'Main Sheet'!A:BB,7,0)</f>
        <v>Second</v>
      </c>
      <c r="E679" s="109" t="str">
        <f>VLOOKUP(A679,'Main Sheet'!A:BB,12,0)</f>
        <v>Douglas Mpopa SS</v>
      </c>
      <c r="F679" s="109" t="str">
        <f>VLOOKUP(A679,'Main Sheet'!A:BB,17,0)</f>
        <v>Asemahle</v>
      </c>
      <c r="G679" s="110" t="str">
        <f>VLOOKUP(A679,'Main Sheet'!A:BB,14,0)</f>
        <v>NMB</v>
      </c>
      <c r="H679" s="111" t="s">
        <v>117</v>
      </c>
      <c r="I679" s="111"/>
      <c r="J679" s="112"/>
      <c r="K679" s="111">
        <v>2.34189312E8</v>
      </c>
      <c r="L679" s="111">
        <v>69629.0</v>
      </c>
      <c r="M679" s="109" t="s">
        <v>10216</v>
      </c>
      <c r="N679" s="110"/>
      <c r="O679" s="111"/>
      <c r="P679" s="111"/>
      <c r="Q679" s="112"/>
      <c r="R679" s="111"/>
      <c r="S679" s="111"/>
      <c r="T679" s="111"/>
      <c r="U679" s="110"/>
      <c r="V679" s="109" t="s">
        <v>117</v>
      </c>
      <c r="W679" s="109"/>
      <c r="X679" s="110"/>
      <c r="Y679" s="109" t="s">
        <v>10217</v>
      </c>
      <c r="Z679" s="110"/>
      <c r="AA679" s="110"/>
      <c r="AB679" s="109" t="s">
        <v>9789</v>
      </c>
      <c r="AC679" s="109" t="s">
        <v>117</v>
      </c>
      <c r="AD679" s="109"/>
      <c r="AE679" s="110"/>
      <c r="AF679" s="109">
        <v>2.61793993E8</v>
      </c>
      <c r="AG679" s="109">
        <v>24694.0</v>
      </c>
      <c r="AH679" s="109" t="s">
        <v>10218</v>
      </c>
      <c r="AI679" s="110"/>
      <c r="AJ679" s="110"/>
      <c r="AK679" s="110"/>
      <c r="AL679" s="110"/>
      <c r="AM679" s="110"/>
      <c r="AN679" s="110"/>
      <c r="AO679" s="110"/>
      <c r="AP679" s="110"/>
      <c r="AQ679" s="110"/>
      <c r="AR679" s="110"/>
      <c r="AS679" s="110"/>
      <c r="AT679" s="110"/>
      <c r="AU679" s="110"/>
      <c r="AV679" s="110"/>
      <c r="AW679" s="110"/>
      <c r="AX679" s="110"/>
      <c r="AY679" s="110"/>
      <c r="AZ679" s="110"/>
      <c r="BA679" s="110"/>
      <c r="BB679" s="110"/>
      <c r="BC679" s="110"/>
      <c r="BD679" s="110"/>
      <c r="BE679" s="110"/>
      <c r="BF679" s="114"/>
      <c r="BG679" s="114"/>
      <c r="BH679" s="114"/>
      <c r="BI679" s="114"/>
      <c r="BJ679" s="114"/>
      <c r="BK679" s="114"/>
      <c r="BL679" s="114"/>
      <c r="BM679" s="114"/>
      <c r="BN679" s="114"/>
      <c r="BO679" s="114"/>
    </row>
    <row r="680" ht="15.75" hidden="1" customHeight="1">
      <c r="A680" s="106" t="s">
        <v>5896</v>
      </c>
      <c r="B680" s="162" t="s">
        <v>10219</v>
      </c>
      <c r="C680" s="108" t="str">
        <f>VLOOKUP(A680,'Main Sheet'!A:AV,48,False)</f>
        <v>Yes</v>
      </c>
      <c r="D680" s="109" t="str">
        <f>VLOOKUP(A680,'Main Sheet'!A:BB,7,0)</f>
        <v>Second</v>
      </c>
      <c r="E680" s="109" t="str">
        <f>VLOOKUP(A680,'Main Sheet'!A:BB,12,0)</f>
        <v>St Thomas SS</v>
      </c>
      <c r="F680" s="109" t="str">
        <f>VLOOKUP(A680,'Main Sheet'!A:BB,17,0)</f>
        <v>Sive</v>
      </c>
      <c r="G680" s="110" t="str">
        <f>VLOOKUP(A680,'Main Sheet'!A:BB,14,0)</f>
        <v>NMB</v>
      </c>
      <c r="H680" s="111" t="s">
        <v>9078</v>
      </c>
      <c r="I680" s="111"/>
      <c r="J680" s="111"/>
      <c r="K680" s="111">
        <v>2.33825509E8</v>
      </c>
      <c r="L680" s="111">
        <v>35917.0</v>
      </c>
      <c r="M680" s="109"/>
      <c r="N680" s="110"/>
      <c r="O680" s="111" t="s">
        <v>117</v>
      </c>
      <c r="P680" s="111"/>
      <c r="Q680" s="112"/>
      <c r="R680" s="111">
        <v>2.26255391E8</v>
      </c>
      <c r="S680" s="111">
        <v>23235.0</v>
      </c>
      <c r="T680" s="111"/>
      <c r="U680" s="110"/>
      <c r="V680" s="109" t="s">
        <v>9078</v>
      </c>
      <c r="W680" s="109"/>
      <c r="X680" s="109"/>
      <c r="Y680" s="109" t="s">
        <v>10220</v>
      </c>
      <c r="Z680" s="110"/>
      <c r="AA680" s="110"/>
      <c r="AB680" s="110"/>
      <c r="AC680" s="109" t="s">
        <v>9078</v>
      </c>
      <c r="AD680" s="109"/>
      <c r="AE680" s="109" t="s">
        <v>9568</v>
      </c>
      <c r="AF680" s="109"/>
      <c r="AG680" s="109"/>
      <c r="AH680" s="109"/>
      <c r="AI680" s="110"/>
      <c r="AJ680" s="110"/>
      <c r="AK680" s="110"/>
      <c r="AL680" s="110"/>
      <c r="AM680" s="110"/>
      <c r="AN680" s="110"/>
      <c r="AO680" s="110"/>
      <c r="AP680" s="110"/>
      <c r="AQ680" s="110"/>
      <c r="AR680" s="110"/>
      <c r="AS680" s="110"/>
      <c r="AT680" s="110"/>
      <c r="AU680" s="110"/>
      <c r="AV680" s="110"/>
      <c r="AW680" s="110"/>
      <c r="AX680" s="110"/>
      <c r="AY680" s="110"/>
      <c r="AZ680" s="110"/>
      <c r="BA680" s="110"/>
      <c r="BB680" s="110"/>
      <c r="BC680" s="110"/>
      <c r="BD680" s="110"/>
      <c r="BE680" s="110"/>
      <c r="BF680" s="114"/>
      <c r="BG680" s="114"/>
      <c r="BH680" s="114"/>
      <c r="BI680" s="114"/>
      <c r="BJ680" s="114"/>
      <c r="BK680" s="114"/>
      <c r="BL680" s="114"/>
      <c r="BM680" s="114"/>
      <c r="BN680" s="114"/>
      <c r="BO680" s="114"/>
    </row>
    <row r="681" ht="15.75" hidden="1" customHeight="1">
      <c r="A681" s="106" t="s">
        <v>5910</v>
      </c>
      <c r="B681" s="162" t="s">
        <v>10221</v>
      </c>
      <c r="C681" s="108" t="str">
        <f>VLOOKUP(A681,'Main Sheet'!A:AV,48,False)</f>
        <v>Yes</v>
      </c>
      <c r="D681" s="109" t="str">
        <f>VLOOKUP(A681,'Main Sheet'!A:BB,7,0)</f>
        <v>Second</v>
      </c>
      <c r="E681" s="109" t="str">
        <f>VLOOKUP(A681,'Main Sheet'!A:BB,12,0)</f>
        <v>Douglas Mpopa SS</v>
      </c>
      <c r="F681" s="109" t="str">
        <f>VLOOKUP(A681,'Main Sheet'!A:BB,17,0)</f>
        <v>Asemahle</v>
      </c>
      <c r="G681" s="110" t="str">
        <f>VLOOKUP(A681,'Main Sheet'!A:BB,14,0)</f>
        <v>NMB</v>
      </c>
      <c r="H681" s="111" t="s">
        <v>117</v>
      </c>
      <c r="I681" s="111"/>
      <c r="J681" s="112"/>
      <c r="K681" s="111">
        <v>2.34189649E8</v>
      </c>
      <c r="L681" s="111">
        <v>72481.0</v>
      </c>
      <c r="M681" s="109" t="s">
        <v>10222</v>
      </c>
      <c r="N681" s="110"/>
      <c r="O681" s="111"/>
      <c r="P681" s="111"/>
      <c r="Q681" s="112"/>
      <c r="R681" s="111"/>
      <c r="S681" s="111"/>
      <c r="T681" s="111"/>
      <c r="U681" s="110"/>
      <c r="V681" s="109" t="s">
        <v>117</v>
      </c>
      <c r="W681" s="109"/>
      <c r="X681" s="110"/>
      <c r="Y681" s="109" t="s">
        <v>10223</v>
      </c>
      <c r="Z681" s="110"/>
      <c r="AA681" s="110"/>
      <c r="AB681" s="109" t="s">
        <v>9789</v>
      </c>
      <c r="AC681" s="109" t="s">
        <v>117</v>
      </c>
      <c r="AD681" s="109"/>
      <c r="AE681" s="110"/>
      <c r="AF681" s="109">
        <v>2.61793268E8</v>
      </c>
      <c r="AG681" s="109">
        <v>24694.0</v>
      </c>
      <c r="AH681" s="109" t="s">
        <v>3077</v>
      </c>
      <c r="AI681" s="110"/>
      <c r="AJ681" s="110"/>
      <c r="AK681" s="110"/>
      <c r="AL681" s="110"/>
      <c r="AM681" s="110"/>
      <c r="AN681" s="110"/>
      <c r="AO681" s="110"/>
      <c r="AP681" s="110"/>
      <c r="AQ681" s="110"/>
      <c r="AR681" s="110"/>
      <c r="AS681" s="110"/>
      <c r="AT681" s="110"/>
      <c r="AU681" s="110"/>
      <c r="AV681" s="110"/>
      <c r="AW681" s="110"/>
      <c r="AX681" s="110"/>
      <c r="AY681" s="110"/>
      <c r="AZ681" s="110"/>
      <c r="BA681" s="110"/>
      <c r="BB681" s="110"/>
      <c r="BC681" s="110"/>
      <c r="BD681" s="110"/>
      <c r="BE681" s="110"/>
      <c r="BF681" s="114"/>
      <c r="BG681" s="114"/>
      <c r="BH681" s="114"/>
      <c r="BI681" s="114"/>
      <c r="BJ681" s="114"/>
      <c r="BK681" s="114"/>
      <c r="BL681" s="114"/>
      <c r="BM681" s="114"/>
      <c r="BN681" s="114"/>
      <c r="BO681" s="114"/>
    </row>
    <row r="682" ht="15.75" hidden="1" customHeight="1">
      <c r="A682" s="106" t="s">
        <v>5918</v>
      </c>
      <c r="B682" s="162" t="s">
        <v>10224</v>
      </c>
      <c r="C682" s="108" t="str">
        <f>VLOOKUP(A682,'Main Sheet'!A:AV,48,False)</f>
        <v>Yes</v>
      </c>
      <c r="D682" s="109" t="str">
        <f>VLOOKUP(A682,'Main Sheet'!A:BB,7,0)</f>
        <v>Second</v>
      </c>
      <c r="E682" s="109" t="str">
        <f>VLOOKUP(A682,'Main Sheet'!A:BB,12,0)</f>
        <v>Douglas Mpopa SS</v>
      </c>
      <c r="F682" s="109" t="str">
        <f>VLOOKUP(A682,'Main Sheet'!A:BB,17,0)</f>
        <v>Asemahle</v>
      </c>
      <c r="G682" s="110" t="str">
        <f>VLOOKUP(A682,'Main Sheet'!A:BB,14,0)</f>
        <v>NMB</v>
      </c>
      <c r="H682" s="111" t="s">
        <v>9078</v>
      </c>
      <c r="I682" s="111"/>
      <c r="J682" s="112"/>
      <c r="K682" s="111">
        <v>2.33254269E8</v>
      </c>
      <c r="L682" s="111">
        <v>54815.0</v>
      </c>
      <c r="M682" s="109" t="s">
        <v>9079</v>
      </c>
      <c r="N682" s="110"/>
      <c r="O682" s="111"/>
      <c r="P682" s="111"/>
      <c r="Q682" s="112"/>
      <c r="R682" s="111"/>
      <c r="S682" s="111"/>
      <c r="T682" s="111"/>
      <c r="U682" s="110"/>
      <c r="V682" s="109" t="s">
        <v>9078</v>
      </c>
      <c r="W682" s="109"/>
      <c r="X682" s="110"/>
      <c r="Y682" s="109" t="s">
        <v>10225</v>
      </c>
      <c r="Z682" s="110"/>
      <c r="AA682" s="110"/>
      <c r="AB682" s="110"/>
      <c r="AC682" s="109" t="s">
        <v>117</v>
      </c>
      <c r="AD682" s="109"/>
      <c r="AE682" s="110"/>
      <c r="AF682" s="109">
        <v>2.261788361E9</v>
      </c>
      <c r="AG682" s="109">
        <v>24694.0</v>
      </c>
      <c r="AH682" s="109" t="s">
        <v>10226</v>
      </c>
      <c r="AI682" s="110"/>
      <c r="AJ682" s="110"/>
      <c r="AK682" s="110"/>
      <c r="AL682" s="110"/>
      <c r="AM682" s="110"/>
      <c r="AN682" s="110"/>
      <c r="AO682" s="110"/>
      <c r="AP682" s="110"/>
      <c r="AQ682" s="110"/>
      <c r="AR682" s="110"/>
      <c r="AS682" s="110"/>
      <c r="AT682" s="110"/>
      <c r="AU682" s="110"/>
      <c r="AV682" s="110"/>
      <c r="AW682" s="110"/>
      <c r="AX682" s="110"/>
      <c r="AY682" s="110"/>
      <c r="AZ682" s="110"/>
      <c r="BA682" s="110"/>
      <c r="BB682" s="110"/>
      <c r="BC682" s="110"/>
      <c r="BD682" s="110"/>
      <c r="BE682" s="110"/>
      <c r="BF682" s="114"/>
      <c r="BG682" s="114"/>
      <c r="BH682" s="114"/>
      <c r="BI682" s="114"/>
      <c r="BJ682" s="114"/>
      <c r="BK682" s="114"/>
      <c r="BL682" s="114"/>
      <c r="BM682" s="114"/>
      <c r="BN682" s="114"/>
      <c r="BO682" s="114"/>
    </row>
    <row r="683" ht="15.75" hidden="1" customHeight="1">
      <c r="A683" s="106" t="s">
        <v>5928</v>
      </c>
      <c r="B683" s="162" t="s">
        <v>10227</v>
      </c>
      <c r="C683" s="108" t="str">
        <f>VLOOKUP(A683,'Main Sheet'!A:AV,48,False)</f>
        <v>Yes</v>
      </c>
      <c r="D683" s="109" t="str">
        <f>VLOOKUP(A683,'Main Sheet'!A:BB,7,0)</f>
        <v>Second</v>
      </c>
      <c r="E683" s="109" t="str">
        <f>VLOOKUP(A683,'Main Sheet'!A:BB,12,0)</f>
        <v>Douglas Mpopa SS</v>
      </c>
      <c r="F683" s="109" t="str">
        <f>VLOOKUP(A683,'Main Sheet'!A:BB,17,0)</f>
        <v>Asemahle</v>
      </c>
      <c r="G683" s="110" t="str">
        <f>VLOOKUP(A683,'Main Sheet'!A:BB,14,0)</f>
        <v>NMB</v>
      </c>
      <c r="H683" s="111" t="s">
        <v>9078</v>
      </c>
      <c r="I683" s="111"/>
      <c r="J683" s="112"/>
      <c r="K683" s="111">
        <v>2.33041346E8</v>
      </c>
      <c r="L683" s="111">
        <v>14753.0</v>
      </c>
      <c r="M683" s="109" t="s">
        <v>9079</v>
      </c>
      <c r="N683" s="110"/>
      <c r="O683" s="111"/>
      <c r="P683" s="111"/>
      <c r="Q683" s="112"/>
      <c r="R683" s="111"/>
      <c r="S683" s="111"/>
      <c r="T683" s="111"/>
      <c r="U683" s="110"/>
      <c r="V683" s="109" t="s">
        <v>117</v>
      </c>
      <c r="W683" s="109"/>
      <c r="X683" s="110"/>
      <c r="Y683" s="109" t="s">
        <v>10228</v>
      </c>
      <c r="Z683" s="110"/>
      <c r="AA683" s="110"/>
      <c r="AB683" s="110"/>
      <c r="AC683" s="109" t="s">
        <v>9078</v>
      </c>
      <c r="AD683" s="109"/>
      <c r="AE683" s="110"/>
      <c r="AF683" s="109"/>
      <c r="AG683" s="109"/>
      <c r="AH683" s="109"/>
      <c r="AI683" s="110"/>
      <c r="AJ683" s="110"/>
      <c r="AK683" s="110"/>
      <c r="AL683" s="110"/>
      <c r="AM683" s="110"/>
      <c r="AN683" s="110"/>
      <c r="AO683" s="110"/>
      <c r="AP683" s="110"/>
      <c r="AQ683" s="110"/>
      <c r="AR683" s="110"/>
      <c r="AS683" s="110"/>
      <c r="AT683" s="110"/>
      <c r="AU683" s="110"/>
      <c r="AV683" s="110"/>
      <c r="AW683" s="110"/>
      <c r="AX683" s="110"/>
      <c r="AY683" s="110"/>
      <c r="AZ683" s="110"/>
      <c r="BA683" s="110"/>
      <c r="BB683" s="110"/>
      <c r="BC683" s="110"/>
      <c r="BD683" s="110"/>
      <c r="BE683" s="110"/>
      <c r="BF683" s="114"/>
      <c r="BG683" s="114"/>
      <c r="BH683" s="114"/>
      <c r="BI683" s="114"/>
      <c r="BJ683" s="114"/>
      <c r="BK683" s="114"/>
      <c r="BL683" s="114"/>
      <c r="BM683" s="114"/>
      <c r="BN683" s="114"/>
      <c r="BO683" s="114"/>
    </row>
    <row r="684" ht="15.75" hidden="1" customHeight="1">
      <c r="A684" s="106" t="s">
        <v>5937</v>
      </c>
      <c r="B684" s="162" t="s">
        <v>10229</v>
      </c>
      <c r="C684" s="108" t="str">
        <f>VLOOKUP(A684,'Main Sheet'!A:AV,48,False)</f>
        <v>Yes</v>
      </c>
      <c r="D684" s="109" t="str">
        <f>VLOOKUP(A684,'Main Sheet'!A:BB,7,0)</f>
        <v>Second</v>
      </c>
      <c r="E684" s="109" t="str">
        <f>VLOOKUP(A684,'Main Sheet'!A:BB,12,0)</f>
        <v>Douglas Mpopa SS</v>
      </c>
      <c r="F684" s="109" t="str">
        <f>VLOOKUP(A684,'Main Sheet'!A:BB,17,0)</f>
        <v>Asemahle</v>
      </c>
      <c r="G684" s="110" t="str">
        <f>VLOOKUP(A684,'Main Sheet'!A:BB,14,0)</f>
        <v>NMB</v>
      </c>
      <c r="H684" s="111" t="s">
        <v>117</v>
      </c>
      <c r="I684" s="111"/>
      <c r="J684" s="112"/>
      <c r="K684" s="111">
        <v>2.34375434E8</v>
      </c>
      <c r="L684" s="111">
        <v>46021.0</v>
      </c>
      <c r="M684" s="109" t="s">
        <v>10230</v>
      </c>
      <c r="N684" s="110"/>
      <c r="O684" s="111"/>
      <c r="P684" s="111"/>
      <c r="Q684" s="112"/>
      <c r="R684" s="111"/>
      <c r="S684" s="111"/>
      <c r="T684" s="111"/>
      <c r="U684" s="110"/>
      <c r="V684" s="109" t="s">
        <v>9078</v>
      </c>
      <c r="W684" s="109"/>
      <c r="X684" s="110"/>
      <c r="Y684" s="109" t="s">
        <v>10231</v>
      </c>
      <c r="Z684" s="110"/>
      <c r="AA684" s="110"/>
      <c r="AB684" s="110"/>
      <c r="AC684" s="109" t="s">
        <v>9078</v>
      </c>
      <c r="AD684" s="109"/>
      <c r="AE684" s="110"/>
      <c r="AF684" s="109"/>
      <c r="AG684" s="109"/>
      <c r="AH684" s="109"/>
      <c r="AI684" s="110"/>
      <c r="AJ684" s="110"/>
      <c r="AK684" s="110"/>
      <c r="AL684" s="110"/>
      <c r="AM684" s="110"/>
      <c r="AN684" s="110"/>
      <c r="AO684" s="110"/>
      <c r="AP684" s="110"/>
      <c r="AQ684" s="110"/>
      <c r="AR684" s="110"/>
      <c r="AS684" s="110"/>
      <c r="AT684" s="110"/>
      <c r="AU684" s="110"/>
      <c r="AV684" s="110"/>
      <c r="AW684" s="110"/>
      <c r="AX684" s="110"/>
      <c r="AY684" s="110"/>
      <c r="AZ684" s="110"/>
      <c r="BA684" s="110"/>
      <c r="BB684" s="110"/>
      <c r="BC684" s="110"/>
      <c r="BD684" s="110"/>
      <c r="BE684" s="110"/>
      <c r="BF684" s="114"/>
      <c r="BG684" s="114"/>
      <c r="BH684" s="114"/>
      <c r="BI684" s="114"/>
      <c r="BJ684" s="114"/>
      <c r="BK684" s="114"/>
      <c r="BL684" s="114"/>
      <c r="BM684" s="114"/>
      <c r="BN684" s="114"/>
      <c r="BO684" s="114"/>
    </row>
    <row r="685" ht="15.75" hidden="1" customHeight="1">
      <c r="A685" s="106" t="s">
        <v>5944</v>
      </c>
      <c r="B685" s="162" t="s">
        <v>10232</v>
      </c>
      <c r="C685" s="108" t="str">
        <f>VLOOKUP(A685,'Main Sheet'!A:AV,48,False)</f>
        <v>Yes</v>
      </c>
      <c r="D685" s="109" t="str">
        <f>VLOOKUP(A685,'Main Sheet'!A:BB,7,0)</f>
        <v>Second</v>
      </c>
      <c r="E685" s="109" t="str">
        <f>VLOOKUP(A685,'Main Sheet'!A:BB,12,0)</f>
        <v>Douglas Mpopa SS</v>
      </c>
      <c r="F685" s="109" t="str">
        <f>VLOOKUP(A685,'Main Sheet'!A:BB,17,0)</f>
        <v>Asemahle</v>
      </c>
      <c r="G685" s="110" t="str">
        <f>VLOOKUP(A685,'Main Sheet'!A:BB,14,0)</f>
        <v>NMB</v>
      </c>
      <c r="H685" s="111" t="s">
        <v>117</v>
      </c>
      <c r="I685" s="111"/>
      <c r="J685" s="112"/>
      <c r="K685" s="111">
        <v>2.34261781E8</v>
      </c>
      <c r="L685" s="111">
        <v>42589.0</v>
      </c>
      <c r="M685" s="109" t="s">
        <v>10129</v>
      </c>
      <c r="N685" s="110"/>
      <c r="O685" s="111"/>
      <c r="P685" s="111"/>
      <c r="Q685" s="112"/>
      <c r="R685" s="111"/>
      <c r="S685" s="111"/>
      <c r="T685" s="111"/>
      <c r="U685" s="110"/>
      <c r="V685" s="109" t="s">
        <v>117</v>
      </c>
      <c r="W685" s="109"/>
      <c r="X685" s="110"/>
      <c r="Y685" s="109" t="s">
        <v>10233</v>
      </c>
      <c r="Z685" s="110"/>
      <c r="AA685" s="110"/>
      <c r="AB685" s="109" t="s">
        <v>4424</v>
      </c>
      <c r="AC685" s="109" t="s">
        <v>9078</v>
      </c>
      <c r="AD685" s="109"/>
      <c r="AE685" s="110"/>
      <c r="AF685" s="109">
        <v>2.60786896E8</v>
      </c>
      <c r="AG685" s="109">
        <v>15832.0</v>
      </c>
      <c r="AH685" s="109"/>
      <c r="AI685" s="110"/>
      <c r="AJ685" s="110"/>
      <c r="AK685" s="110"/>
      <c r="AL685" s="110"/>
      <c r="AM685" s="110"/>
      <c r="AN685" s="110"/>
      <c r="AO685" s="110"/>
      <c r="AP685" s="110"/>
      <c r="AQ685" s="110"/>
      <c r="AR685" s="110"/>
      <c r="AS685" s="110"/>
      <c r="AT685" s="110"/>
      <c r="AU685" s="110"/>
      <c r="AV685" s="110"/>
      <c r="AW685" s="110"/>
      <c r="AX685" s="110"/>
      <c r="AY685" s="110"/>
      <c r="AZ685" s="110"/>
      <c r="BA685" s="110"/>
      <c r="BB685" s="110"/>
      <c r="BC685" s="110"/>
      <c r="BD685" s="110"/>
      <c r="BE685" s="110"/>
      <c r="BF685" s="114"/>
      <c r="BG685" s="114"/>
      <c r="BH685" s="114"/>
      <c r="BI685" s="114"/>
      <c r="BJ685" s="114"/>
      <c r="BK685" s="114"/>
      <c r="BL685" s="114"/>
      <c r="BM685" s="114"/>
      <c r="BN685" s="114"/>
      <c r="BO685" s="114"/>
    </row>
    <row r="686" ht="15.75" hidden="1" customHeight="1">
      <c r="A686" s="106" t="s">
        <v>5952</v>
      </c>
      <c r="B686" s="162" t="s">
        <v>10234</v>
      </c>
      <c r="C686" s="108" t="str">
        <f>VLOOKUP(A686,'Main Sheet'!A:AV,48,False)</f>
        <v>Yes</v>
      </c>
      <c r="D686" s="109" t="str">
        <f>VLOOKUP(A686,'Main Sheet'!A:BB,7,0)</f>
        <v>Second</v>
      </c>
      <c r="E686" s="109" t="str">
        <f>VLOOKUP(A686,'Main Sheet'!A:BB,12,0)</f>
        <v>Douglas Mpopa SS</v>
      </c>
      <c r="F686" s="109" t="str">
        <f>VLOOKUP(A686,'Main Sheet'!A:BB,17,0)</f>
        <v>Asemahle</v>
      </c>
      <c r="G686" s="110" t="str">
        <f>VLOOKUP(A686,'Main Sheet'!A:BB,14,0)</f>
        <v>NMB</v>
      </c>
      <c r="H686" s="111" t="s">
        <v>9078</v>
      </c>
      <c r="I686" s="111"/>
      <c r="J686" s="112"/>
      <c r="K686" s="111">
        <v>2.33658653E8</v>
      </c>
      <c r="L686" s="111">
        <v>82136.0</v>
      </c>
      <c r="M686" s="109" t="s">
        <v>9079</v>
      </c>
      <c r="N686" s="110"/>
      <c r="O686" s="111"/>
      <c r="P686" s="111"/>
      <c r="Q686" s="112"/>
      <c r="R686" s="111"/>
      <c r="S686" s="111"/>
      <c r="T686" s="111"/>
      <c r="U686" s="110"/>
      <c r="V686" s="109" t="s">
        <v>117</v>
      </c>
      <c r="W686" s="109"/>
      <c r="X686" s="110"/>
      <c r="Y686" s="109" t="s">
        <v>10235</v>
      </c>
      <c r="Z686" s="110"/>
      <c r="AA686" s="110"/>
      <c r="AB686" s="110"/>
      <c r="AC686" s="109" t="s">
        <v>117</v>
      </c>
      <c r="AD686" s="109"/>
      <c r="AE686" s="110"/>
      <c r="AF686" s="109">
        <v>2.61790897E8</v>
      </c>
      <c r="AG686" s="109">
        <v>24694.0</v>
      </c>
      <c r="AH686" s="109" t="s">
        <v>9697</v>
      </c>
      <c r="AI686" s="110"/>
      <c r="AJ686" s="110"/>
      <c r="AK686" s="110"/>
      <c r="AL686" s="110"/>
      <c r="AM686" s="110"/>
      <c r="AN686" s="110"/>
      <c r="AO686" s="110"/>
      <c r="AP686" s="110"/>
      <c r="AQ686" s="110"/>
      <c r="AR686" s="110"/>
      <c r="AS686" s="110"/>
      <c r="AT686" s="110"/>
      <c r="AU686" s="110"/>
      <c r="AV686" s="110"/>
      <c r="AW686" s="110"/>
      <c r="AX686" s="110"/>
      <c r="AY686" s="110"/>
      <c r="AZ686" s="110"/>
      <c r="BA686" s="110"/>
      <c r="BB686" s="110"/>
      <c r="BC686" s="110"/>
      <c r="BD686" s="110"/>
      <c r="BE686" s="110"/>
      <c r="BF686" s="114"/>
      <c r="BG686" s="114"/>
      <c r="BH686" s="114"/>
      <c r="BI686" s="114"/>
      <c r="BJ686" s="114"/>
      <c r="BK686" s="114"/>
      <c r="BL686" s="114"/>
      <c r="BM686" s="114"/>
      <c r="BN686" s="114"/>
      <c r="BO686" s="114"/>
    </row>
    <row r="687" ht="15.75" hidden="1" customHeight="1">
      <c r="A687" s="106" t="s">
        <v>5959</v>
      </c>
      <c r="B687" s="162" t="s">
        <v>10236</v>
      </c>
      <c r="C687" s="108" t="str">
        <f>VLOOKUP(A687,'Main Sheet'!A:AV,48,False)</f>
        <v>Yes</v>
      </c>
      <c r="D687" s="109" t="str">
        <f>VLOOKUP(A687,'Main Sheet'!A:BB,7,0)</f>
        <v>Second</v>
      </c>
      <c r="E687" s="109" t="str">
        <f>VLOOKUP(A687,'Main Sheet'!A:BB,12,0)</f>
        <v>Douglas Mpopa SS</v>
      </c>
      <c r="F687" s="109" t="str">
        <f>VLOOKUP(A687,'Main Sheet'!A:BB,17,0)</f>
        <v>Asemahle</v>
      </c>
      <c r="G687" s="110" t="str">
        <f>VLOOKUP(A687,'Main Sheet'!A:BB,14,0)</f>
        <v>NMB</v>
      </c>
      <c r="H687" s="111" t="s">
        <v>9078</v>
      </c>
      <c r="I687" s="111"/>
      <c r="J687" s="112"/>
      <c r="K687" s="111">
        <v>2.33785728E8</v>
      </c>
      <c r="L687" s="111" t="s">
        <v>9078</v>
      </c>
      <c r="M687" s="109" t="s">
        <v>9079</v>
      </c>
      <c r="N687" s="110"/>
      <c r="O687" s="111"/>
      <c r="P687" s="111"/>
      <c r="Q687" s="112"/>
      <c r="R687" s="111"/>
      <c r="S687" s="111"/>
      <c r="T687" s="111"/>
      <c r="U687" s="110"/>
      <c r="V687" s="109" t="s">
        <v>9078</v>
      </c>
      <c r="W687" s="109"/>
      <c r="X687" s="110"/>
      <c r="Y687" s="109" t="s">
        <v>10237</v>
      </c>
      <c r="Z687" s="110"/>
      <c r="AA687" s="110"/>
      <c r="AB687" s="110"/>
      <c r="AC687" s="109" t="s">
        <v>117</v>
      </c>
      <c r="AD687" s="109"/>
      <c r="AE687" s="110"/>
      <c r="AF687" s="109">
        <v>2.61712799E8</v>
      </c>
      <c r="AG687" s="109">
        <v>24694.0</v>
      </c>
      <c r="AH687" s="109"/>
      <c r="AI687" s="110"/>
      <c r="AJ687" s="110"/>
      <c r="AK687" s="110"/>
      <c r="AL687" s="110"/>
      <c r="AM687" s="110"/>
      <c r="AN687" s="110"/>
      <c r="AO687" s="110"/>
      <c r="AP687" s="110"/>
      <c r="AQ687" s="110"/>
      <c r="AR687" s="110"/>
      <c r="AS687" s="110"/>
      <c r="AT687" s="110"/>
      <c r="AU687" s="110"/>
      <c r="AV687" s="110"/>
      <c r="AW687" s="110"/>
      <c r="AX687" s="110"/>
      <c r="AY687" s="110"/>
      <c r="AZ687" s="110"/>
      <c r="BA687" s="110"/>
      <c r="BB687" s="110"/>
      <c r="BC687" s="110"/>
      <c r="BD687" s="110"/>
      <c r="BE687" s="110"/>
      <c r="BF687" s="114"/>
      <c r="BG687" s="114"/>
      <c r="BH687" s="114"/>
      <c r="BI687" s="114"/>
      <c r="BJ687" s="114"/>
      <c r="BK687" s="114"/>
      <c r="BL687" s="114"/>
      <c r="BM687" s="114"/>
      <c r="BN687" s="114"/>
      <c r="BO687" s="114"/>
    </row>
    <row r="688" ht="15.75" hidden="1" customHeight="1">
      <c r="A688" s="106" t="s">
        <v>5963</v>
      </c>
      <c r="B688" s="162" t="s">
        <v>10238</v>
      </c>
      <c r="C688" s="108" t="str">
        <f>VLOOKUP(A688,'Main Sheet'!A:AV,48,False)</f>
        <v>Yes</v>
      </c>
      <c r="D688" s="109" t="str">
        <f>VLOOKUP(A688,'Main Sheet'!A:BB,7,0)</f>
        <v>Second</v>
      </c>
      <c r="E688" s="109" t="str">
        <f>VLOOKUP(A688,'Main Sheet'!A:BB,12,0)</f>
        <v>Douglas Mpopa SS</v>
      </c>
      <c r="F688" s="109" t="str">
        <f>VLOOKUP(A688,'Main Sheet'!A:BB,17,0)</f>
        <v>Asemahle</v>
      </c>
      <c r="G688" s="110" t="str">
        <f>VLOOKUP(A688,'Main Sheet'!A:BB,14,0)</f>
        <v>NMB</v>
      </c>
      <c r="H688" s="111" t="s">
        <v>9078</v>
      </c>
      <c r="I688" s="111"/>
      <c r="J688" s="112"/>
      <c r="K688" s="111">
        <v>2.333361677E9</v>
      </c>
      <c r="L688" s="111">
        <v>19839.0</v>
      </c>
      <c r="M688" s="109" t="s">
        <v>9079</v>
      </c>
      <c r="N688" s="110"/>
      <c r="O688" s="111"/>
      <c r="P688" s="111"/>
      <c r="Q688" s="112"/>
      <c r="R688" s="111"/>
      <c r="S688" s="111"/>
      <c r="T688" s="111"/>
      <c r="U688" s="110"/>
      <c r="V688" s="109" t="s">
        <v>117</v>
      </c>
      <c r="W688" s="109"/>
      <c r="X688" s="110"/>
      <c r="Y688" s="109" t="s">
        <v>10239</v>
      </c>
      <c r="Z688" s="110"/>
      <c r="AA688" s="110"/>
      <c r="AB688" s="110"/>
      <c r="AC688" s="109" t="s">
        <v>117</v>
      </c>
      <c r="AD688" s="109"/>
      <c r="AE688" s="110"/>
      <c r="AF688" s="109"/>
      <c r="AG688" s="109"/>
      <c r="AH688" s="109"/>
      <c r="AI688" s="110"/>
      <c r="AJ688" s="110"/>
      <c r="AK688" s="110"/>
      <c r="AL688" s="110"/>
      <c r="AM688" s="110"/>
      <c r="AN688" s="110"/>
      <c r="AO688" s="110"/>
      <c r="AP688" s="110"/>
      <c r="AQ688" s="110"/>
      <c r="AR688" s="110"/>
      <c r="AS688" s="110"/>
      <c r="AT688" s="110"/>
      <c r="AU688" s="110"/>
      <c r="AV688" s="110"/>
      <c r="AW688" s="110"/>
      <c r="AX688" s="110"/>
      <c r="AY688" s="110"/>
      <c r="AZ688" s="110"/>
      <c r="BA688" s="110"/>
      <c r="BB688" s="110"/>
      <c r="BC688" s="110"/>
      <c r="BD688" s="110"/>
      <c r="BE688" s="110"/>
      <c r="BF688" s="114"/>
      <c r="BG688" s="114"/>
      <c r="BH688" s="114"/>
      <c r="BI688" s="114"/>
      <c r="BJ688" s="114"/>
      <c r="BK688" s="114"/>
      <c r="BL688" s="114"/>
      <c r="BM688" s="114"/>
      <c r="BN688" s="114"/>
      <c r="BO688" s="114"/>
    </row>
    <row r="689" ht="15.75" hidden="1" customHeight="1">
      <c r="A689" s="106" t="s">
        <v>5972</v>
      </c>
      <c r="B689" s="162" t="s">
        <v>10240</v>
      </c>
      <c r="C689" s="108" t="str">
        <f>VLOOKUP(A689,'Main Sheet'!A:AV,48,False)</f>
        <v>No</v>
      </c>
      <c r="D689" s="109" t="str">
        <f>VLOOKUP(A689,'Main Sheet'!A:BB,7,0)</f>
        <v>Second</v>
      </c>
      <c r="E689" s="109" t="str">
        <f>VLOOKUP(A689,'Main Sheet'!A:BB,12,0)</f>
        <v>Douglas Mpopa SS</v>
      </c>
      <c r="F689" s="109" t="str">
        <f>VLOOKUP(A689,'Main Sheet'!A:BB,17,0)</f>
        <v>Asemahle</v>
      </c>
      <c r="G689" s="110" t="str">
        <f>VLOOKUP(A689,'Main Sheet'!A:BB,14,0)</f>
        <v>NMB</v>
      </c>
      <c r="H689" s="111"/>
      <c r="I689" s="111"/>
      <c r="J689" s="111"/>
      <c r="K689" s="111"/>
      <c r="L689" s="111"/>
      <c r="M689" s="109"/>
      <c r="N689" s="110"/>
      <c r="O689" s="111"/>
      <c r="P689" s="111"/>
      <c r="Q689" s="112"/>
      <c r="R689" s="111"/>
      <c r="S689" s="111"/>
      <c r="T689" s="111"/>
      <c r="U689" s="110"/>
      <c r="V689" s="109"/>
      <c r="W689" s="109"/>
      <c r="X689" s="110"/>
      <c r="Y689" s="109"/>
      <c r="Z689" s="110"/>
      <c r="AA689" s="110"/>
      <c r="AB689" s="110"/>
      <c r="AC689" s="109"/>
      <c r="AD689" s="109"/>
      <c r="AE689" s="110"/>
      <c r="AF689" s="109"/>
      <c r="AG689" s="109"/>
      <c r="AH689" s="109"/>
      <c r="AI689" s="110"/>
      <c r="AJ689" s="110"/>
      <c r="AK689" s="110"/>
      <c r="AL689" s="110"/>
      <c r="AM689" s="110"/>
      <c r="AN689" s="110"/>
      <c r="AO689" s="110"/>
      <c r="AP689" s="110"/>
      <c r="AQ689" s="110"/>
      <c r="AR689" s="110"/>
      <c r="AS689" s="110"/>
      <c r="AT689" s="110"/>
      <c r="AU689" s="110"/>
      <c r="AV689" s="110"/>
      <c r="AW689" s="110"/>
      <c r="AX689" s="110"/>
      <c r="AY689" s="110"/>
      <c r="AZ689" s="110"/>
      <c r="BA689" s="110"/>
      <c r="BB689" s="110"/>
      <c r="BC689" s="110"/>
      <c r="BD689" s="110"/>
      <c r="BE689" s="110"/>
      <c r="BF689" s="114"/>
      <c r="BG689" s="114"/>
      <c r="BH689" s="114"/>
      <c r="BI689" s="114"/>
      <c r="BJ689" s="114"/>
      <c r="BK689" s="114"/>
      <c r="BL689" s="114"/>
      <c r="BM689" s="114"/>
      <c r="BN689" s="114"/>
      <c r="BO689" s="114"/>
    </row>
    <row r="690" ht="15.75" hidden="1" customHeight="1">
      <c r="A690" s="106" t="s">
        <v>5977</v>
      </c>
      <c r="B690" s="162" t="s">
        <v>10241</v>
      </c>
      <c r="C690" s="108" t="str">
        <f>VLOOKUP(A690,'Main Sheet'!A:AV,48,False)</f>
        <v>Yes</v>
      </c>
      <c r="D690" s="109" t="str">
        <f>VLOOKUP(A690,'Main Sheet'!A:BB,7,0)</f>
        <v>Second</v>
      </c>
      <c r="E690" s="109" t="str">
        <f>VLOOKUP(A690,'Main Sheet'!A:BB,12,0)</f>
        <v>Douglas Mpopa SS</v>
      </c>
      <c r="F690" s="109" t="str">
        <f>VLOOKUP(A690,'Main Sheet'!A:BB,17,0)</f>
        <v>Asemahle</v>
      </c>
      <c r="G690" s="110" t="str">
        <f>VLOOKUP(A690,'Main Sheet'!A:BB,14,0)</f>
        <v>NMB</v>
      </c>
      <c r="H690" s="111" t="s">
        <v>9078</v>
      </c>
      <c r="I690" s="111"/>
      <c r="J690" s="112"/>
      <c r="K690" s="111">
        <v>2.33418466E8</v>
      </c>
      <c r="L690" s="111" t="s">
        <v>9078</v>
      </c>
      <c r="M690" s="109" t="s">
        <v>9905</v>
      </c>
      <c r="N690" s="110"/>
      <c r="O690" s="111"/>
      <c r="P690" s="111"/>
      <c r="Q690" s="112"/>
      <c r="R690" s="111"/>
      <c r="S690" s="111"/>
      <c r="T690" s="111"/>
      <c r="U690" s="110"/>
      <c r="V690" s="109" t="s">
        <v>117</v>
      </c>
      <c r="W690" s="109"/>
      <c r="X690" s="110"/>
      <c r="Y690" s="109" t="s">
        <v>10242</v>
      </c>
      <c r="Z690" s="110"/>
      <c r="AA690" s="110"/>
      <c r="AB690" s="109" t="s">
        <v>141</v>
      </c>
      <c r="AC690" s="109" t="s">
        <v>9078</v>
      </c>
      <c r="AD690" s="109"/>
      <c r="AE690" s="110"/>
      <c r="AF690" s="109"/>
      <c r="AG690" s="109"/>
      <c r="AH690" s="109"/>
      <c r="AI690" s="110"/>
      <c r="AJ690" s="110"/>
      <c r="AK690" s="110"/>
      <c r="AL690" s="110"/>
      <c r="AM690" s="110"/>
      <c r="AN690" s="110"/>
      <c r="AO690" s="110"/>
      <c r="AP690" s="110"/>
      <c r="AQ690" s="110"/>
      <c r="AR690" s="110"/>
      <c r="AS690" s="110"/>
      <c r="AT690" s="110"/>
      <c r="AU690" s="110"/>
      <c r="AV690" s="110"/>
      <c r="AW690" s="110"/>
      <c r="AX690" s="110"/>
      <c r="AY690" s="110"/>
      <c r="AZ690" s="110"/>
      <c r="BA690" s="110"/>
      <c r="BB690" s="110"/>
      <c r="BC690" s="110"/>
      <c r="BD690" s="110"/>
      <c r="BE690" s="110"/>
      <c r="BF690" s="114"/>
      <c r="BG690" s="114"/>
      <c r="BH690" s="114"/>
      <c r="BI690" s="114"/>
      <c r="BJ690" s="114"/>
      <c r="BK690" s="114"/>
      <c r="BL690" s="114"/>
      <c r="BM690" s="114"/>
      <c r="BN690" s="114"/>
      <c r="BO690" s="114"/>
    </row>
    <row r="691" ht="15.75" hidden="1" customHeight="1">
      <c r="A691" s="106" t="s">
        <v>5986</v>
      </c>
      <c r="B691" s="162" t="s">
        <v>10243</v>
      </c>
      <c r="C691" s="108" t="str">
        <f>VLOOKUP(A691,'Main Sheet'!A:AV,48,False)</f>
        <v>Yes</v>
      </c>
      <c r="D691" s="109" t="str">
        <f>VLOOKUP(A691,'Main Sheet'!A:BB,7,0)</f>
        <v>Second</v>
      </c>
      <c r="E691" s="109" t="str">
        <f>VLOOKUP(A691,'Main Sheet'!A:BB,12,0)</f>
        <v>Phakamisa SS</v>
      </c>
      <c r="F691" s="109" t="str">
        <f>VLOOKUP(A691,'Main Sheet'!A:BB,17,0)</f>
        <v>Chulumanco</v>
      </c>
      <c r="G691" s="110" t="str">
        <f>VLOOKUP(A691,'Main Sheet'!A:BB,14,0)</f>
        <v>NMB</v>
      </c>
      <c r="H691" s="111" t="s">
        <v>9078</v>
      </c>
      <c r="I691" s="111"/>
      <c r="J691" s="112"/>
      <c r="K691" s="111">
        <v>2.33951733E8</v>
      </c>
      <c r="L691" s="111">
        <v>79705.0</v>
      </c>
      <c r="M691" s="109"/>
      <c r="N691" s="110"/>
      <c r="O691" s="111"/>
      <c r="P691" s="111"/>
      <c r="Q691" s="112"/>
      <c r="R691" s="111"/>
      <c r="S691" s="111"/>
      <c r="T691" s="111"/>
      <c r="U691" s="110"/>
      <c r="V691" s="109" t="s">
        <v>117</v>
      </c>
      <c r="W691" s="109"/>
      <c r="X691" s="110"/>
      <c r="Y691" s="177" t="s">
        <v>10244</v>
      </c>
      <c r="Z691" s="110"/>
      <c r="AA691" s="110"/>
      <c r="AB691" s="109" t="s">
        <v>237</v>
      </c>
      <c r="AC691" s="109" t="s">
        <v>117</v>
      </c>
      <c r="AD691" s="109"/>
      <c r="AE691" s="110"/>
      <c r="AF691" s="109">
        <v>2.61619128E8</v>
      </c>
      <c r="AG691" s="109">
        <v>23235.0</v>
      </c>
      <c r="AH691" s="109"/>
      <c r="AI691" s="110"/>
      <c r="AJ691" s="110"/>
      <c r="AK691" s="110"/>
      <c r="AL691" s="110"/>
      <c r="AM691" s="110"/>
      <c r="AN691" s="110"/>
      <c r="AO691" s="110"/>
      <c r="AP691" s="110"/>
      <c r="AQ691" s="110"/>
      <c r="AR691" s="110"/>
      <c r="AS691" s="110"/>
      <c r="AT691" s="110"/>
      <c r="AU691" s="110"/>
      <c r="AV691" s="110"/>
      <c r="AW691" s="110"/>
      <c r="AX691" s="110"/>
      <c r="AY691" s="110"/>
      <c r="AZ691" s="110"/>
      <c r="BA691" s="110"/>
      <c r="BB691" s="110"/>
      <c r="BC691" s="110"/>
      <c r="BD691" s="110"/>
      <c r="BE691" s="110"/>
      <c r="BF691" s="114"/>
      <c r="BG691" s="114"/>
      <c r="BH691" s="114"/>
      <c r="BI691" s="114"/>
      <c r="BJ691" s="114"/>
      <c r="BK691" s="114"/>
      <c r="BL691" s="114"/>
      <c r="BM691" s="114"/>
      <c r="BN691" s="114"/>
      <c r="BO691" s="114"/>
    </row>
    <row r="692" ht="15.75" hidden="1" customHeight="1">
      <c r="A692" s="106" t="s">
        <v>5995</v>
      </c>
      <c r="B692" s="162" t="s">
        <v>10245</v>
      </c>
      <c r="C692" s="108" t="str">
        <f>VLOOKUP(A692,'Main Sheet'!A:AV,48,False)</f>
        <v>Yes</v>
      </c>
      <c r="D692" s="109" t="str">
        <f>VLOOKUP(A692,'Main Sheet'!A:BB,7,0)</f>
        <v>Second</v>
      </c>
      <c r="E692" s="109" t="str">
        <f>VLOOKUP(A692,'Main Sheet'!A:BB,12,0)</f>
        <v>Phakamisa SS</v>
      </c>
      <c r="F692" s="109" t="str">
        <f>VLOOKUP(A692,'Main Sheet'!A:BB,17,0)</f>
        <v>Chulumanco</v>
      </c>
      <c r="G692" s="110" t="str">
        <f>VLOOKUP(A692,'Main Sheet'!A:BB,14,0)</f>
        <v>NMB</v>
      </c>
      <c r="H692" s="111" t="s">
        <v>117</v>
      </c>
      <c r="I692" s="111"/>
      <c r="J692" s="111"/>
      <c r="K692" s="111">
        <v>2.34372486E8</v>
      </c>
      <c r="L692" s="111">
        <v>19086.0</v>
      </c>
      <c r="M692" s="109"/>
      <c r="N692" s="110"/>
      <c r="O692" s="111"/>
      <c r="P692" s="111"/>
      <c r="Q692" s="112"/>
      <c r="R692" s="111"/>
      <c r="S692" s="111"/>
      <c r="T692" s="111"/>
      <c r="U692" s="110"/>
      <c r="V692" s="109" t="s">
        <v>9078</v>
      </c>
      <c r="W692" s="109"/>
      <c r="X692" s="110"/>
      <c r="Y692" s="109" t="s">
        <v>10246</v>
      </c>
      <c r="Z692" s="110"/>
      <c r="AA692" s="110"/>
      <c r="AB692" s="110"/>
      <c r="AC692" s="109" t="s">
        <v>117</v>
      </c>
      <c r="AD692" s="109"/>
      <c r="AE692" s="110"/>
      <c r="AF692" s="109">
        <v>2.61619713E8</v>
      </c>
      <c r="AG692" s="109">
        <v>23235.0</v>
      </c>
      <c r="AH692" s="109"/>
      <c r="AI692" s="110"/>
      <c r="AJ692" s="110"/>
      <c r="AK692" s="110"/>
      <c r="AL692" s="110"/>
      <c r="AM692" s="110"/>
      <c r="AN692" s="110"/>
      <c r="AO692" s="110"/>
      <c r="AP692" s="110"/>
      <c r="AQ692" s="110"/>
      <c r="AR692" s="110"/>
      <c r="AS692" s="110"/>
      <c r="AT692" s="110"/>
      <c r="AU692" s="110"/>
      <c r="AV692" s="110"/>
      <c r="AW692" s="110"/>
      <c r="AX692" s="110"/>
      <c r="AY692" s="110"/>
      <c r="AZ692" s="110"/>
      <c r="BA692" s="110"/>
      <c r="BB692" s="110"/>
      <c r="BC692" s="110"/>
      <c r="BD692" s="110"/>
      <c r="BE692" s="110"/>
      <c r="BF692" s="114"/>
      <c r="BG692" s="114"/>
      <c r="BH692" s="114"/>
      <c r="BI692" s="114"/>
      <c r="BJ692" s="114"/>
      <c r="BK692" s="114"/>
      <c r="BL692" s="114"/>
      <c r="BM692" s="114"/>
      <c r="BN692" s="114"/>
      <c r="BO692" s="114"/>
    </row>
    <row r="693" ht="15.75" hidden="1" customHeight="1">
      <c r="A693" s="106" t="s">
        <v>6003</v>
      </c>
      <c r="B693" s="162" t="s">
        <v>10247</v>
      </c>
      <c r="C693" s="108" t="str">
        <f>VLOOKUP(A693,'Main Sheet'!A:AV,48,False)</f>
        <v>Yes</v>
      </c>
      <c r="D693" s="109" t="str">
        <f>VLOOKUP(A693,'Main Sheet'!A:BB,7,0)</f>
        <v>Second</v>
      </c>
      <c r="E693" s="109" t="str">
        <f>VLOOKUP(A693,'Main Sheet'!A:BB,12,0)</f>
        <v>Douglas Mpopa SS</v>
      </c>
      <c r="F693" s="109" t="str">
        <f>VLOOKUP(A693,'Main Sheet'!A:BB,17,0)</f>
        <v>Asemahle</v>
      </c>
      <c r="G693" s="110" t="str">
        <f>VLOOKUP(A693,'Main Sheet'!A:BB,14,0)</f>
        <v>NMB</v>
      </c>
      <c r="H693" s="111" t="s">
        <v>117</v>
      </c>
      <c r="I693" s="111"/>
      <c r="J693" s="112"/>
      <c r="K693" s="111">
        <v>2.3419032E7</v>
      </c>
      <c r="L693" s="111">
        <v>97831.0</v>
      </c>
      <c r="M693" s="109" t="s">
        <v>10248</v>
      </c>
      <c r="N693" s="110"/>
      <c r="O693" s="111"/>
      <c r="P693" s="111"/>
      <c r="Q693" s="112"/>
      <c r="R693" s="111"/>
      <c r="S693" s="111"/>
      <c r="T693" s="111"/>
      <c r="U693" s="110"/>
      <c r="V693" s="109" t="s">
        <v>117</v>
      </c>
      <c r="W693" s="109"/>
      <c r="X693" s="110"/>
      <c r="Y693" s="109" t="s">
        <v>10249</v>
      </c>
      <c r="Z693" s="110"/>
      <c r="AA693" s="110"/>
      <c r="AB693" s="109" t="s">
        <v>4424</v>
      </c>
      <c r="AC693" s="109" t="s">
        <v>117</v>
      </c>
      <c r="AD693" s="109"/>
      <c r="AE693" s="110"/>
      <c r="AF693" s="109">
        <v>2.61787276E8</v>
      </c>
      <c r="AG693" s="109">
        <v>24694.0</v>
      </c>
      <c r="AH693" s="109" t="s">
        <v>10250</v>
      </c>
      <c r="AI693" s="110"/>
      <c r="AJ693" s="110"/>
      <c r="AK693" s="110"/>
      <c r="AL693" s="110"/>
      <c r="AM693" s="110"/>
      <c r="AN693" s="110"/>
      <c r="AO693" s="110"/>
      <c r="AP693" s="110"/>
      <c r="AQ693" s="110"/>
      <c r="AR693" s="110"/>
      <c r="AS693" s="110"/>
      <c r="AT693" s="110"/>
      <c r="AU693" s="110"/>
      <c r="AV693" s="110"/>
      <c r="AW693" s="110"/>
      <c r="AX693" s="110"/>
      <c r="AY693" s="110"/>
      <c r="AZ693" s="110"/>
      <c r="BA693" s="110"/>
      <c r="BB693" s="110"/>
      <c r="BC693" s="110"/>
      <c r="BD693" s="110"/>
      <c r="BE693" s="110"/>
      <c r="BF693" s="114"/>
      <c r="BG693" s="114"/>
      <c r="BH693" s="114"/>
      <c r="BI693" s="114"/>
      <c r="BJ693" s="114"/>
      <c r="BK693" s="114"/>
      <c r="BL693" s="114"/>
      <c r="BM693" s="114"/>
      <c r="BN693" s="114"/>
      <c r="BO693" s="114"/>
    </row>
    <row r="694" ht="15.75" hidden="1" customHeight="1">
      <c r="A694" s="106" t="s">
        <v>6012</v>
      </c>
      <c r="B694" s="162" t="s">
        <v>10251</v>
      </c>
      <c r="C694" s="108" t="str">
        <f>VLOOKUP(A694,'Main Sheet'!A:AV,48,False)</f>
        <v>Yes</v>
      </c>
      <c r="D694" s="109" t="str">
        <f>VLOOKUP(A694,'Main Sheet'!A:BB,7,0)</f>
        <v>Second</v>
      </c>
      <c r="E694" s="109" t="str">
        <f>VLOOKUP(A694,'Main Sheet'!A:BB,12,0)</f>
        <v>Phakamisa SS</v>
      </c>
      <c r="F694" s="109" t="str">
        <f>VLOOKUP(A694,'Main Sheet'!A:BB,17,0)</f>
        <v>Chulumanco</v>
      </c>
      <c r="G694" s="110" t="str">
        <f>VLOOKUP(A694,'Main Sheet'!A:BB,14,0)</f>
        <v>NMB</v>
      </c>
      <c r="H694" s="111" t="s">
        <v>9078</v>
      </c>
      <c r="I694" s="111"/>
      <c r="J694" s="112"/>
      <c r="K694" s="111"/>
      <c r="L694" s="111"/>
      <c r="M694" s="109"/>
      <c r="N694" s="110"/>
      <c r="O694" s="111"/>
      <c r="P694" s="111"/>
      <c r="Q694" s="112"/>
      <c r="R694" s="111"/>
      <c r="S694" s="111"/>
      <c r="T694" s="111"/>
      <c r="U694" s="110"/>
      <c r="V694" s="109" t="s">
        <v>9078</v>
      </c>
      <c r="W694" s="109" t="s">
        <v>9078</v>
      </c>
      <c r="X694" s="110"/>
      <c r="Y694" s="109" t="s">
        <v>10252</v>
      </c>
      <c r="Z694" s="110"/>
      <c r="AA694" s="110"/>
      <c r="AB694" s="109" t="s">
        <v>9079</v>
      </c>
      <c r="AC694" s="109" t="s">
        <v>117</v>
      </c>
      <c r="AD694" s="109"/>
      <c r="AE694" s="110"/>
      <c r="AF694" s="109">
        <v>2.61619438E8</v>
      </c>
      <c r="AG694" s="109">
        <v>23235.0</v>
      </c>
      <c r="AH694" s="109"/>
      <c r="AI694" s="110"/>
      <c r="AJ694" s="110"/>
      <c r="AK694" s="110"/>
      <c r="AL694" s="110"/>
      <c r="AM694" s="110"/>
      <c r="AN694" s="110"/>
      <c r="AO694" s="110"/>
      <c r="AP694" s="110"/>
      <c r="AQ694" s="110"/>
      <c r="AR694" s="110"/>
      <c r="AS694" s="110"/>
      <c r="AT694" s="110"/>
      <c r="AU694" s="110"/>
      <c r="AV694" s="110"/>
      <c r="AW694" s="110"/>
      <c r="AX694" s="110"/>
      <c r="AY694" s="110"/>
      <c r="AZ694" s="110"/>
      <c r="BA694" s="110"/>
      <c r="BB694" s="110"/>
      <c r="BC694" s="110"/>
      <c r="BD694" s="110"/>
      <c r="BE694" s="110"/>
      <c r="BF694" s="114"/>
      <c r="BG694" s="114"/>
      <c r="BH694" s="114"/>
      <c r="BI694" s="114"/>
      <c r="BJ694" s="114"/>
      <c r="BK694" s="114"/>
      <c r="BL694" s="114"/>
      <c r="BM694" s="114"/>
      <c r="BN694" s="114"/>
      <c r="BO694" s="114"/>
    </row>
    <row r="695" ht="15.75" hidden="1" customHeight="1">
      <c r="A695" s="106" t="s">
        <v>6022</v>
      </c>
      <c r="B695" s="162" t="s">
        <v>10253</v>
      </c>
      <c r="C695" s="108" t="str">
        <f>VLOOKUP(A695,'Main Sheet'!A:AV,48,False)</f>
        <v>Yes</v>
      </c>
      <c r="D695" s="109" t="str">
        <f>VLOOKUP(A695,'Main Sheet'!A:BB,7,0)</f>
        <v>Second</v>
      </c>
      <c r="E695" s="109" t="str">
        <f>VLOOKUP(A695,'Main Sheet'!A:BB,12,0)</f>
        <v>Phakamisa SS</v>
      </c>
      <c r="F695" s="109" t="str">
        <f>VLOOKUP(A695,'Main Sheet'!A:BB,17,0)</f>
        <v>Chulumanco</v>
      </c>
      <c r="G695" s="110" t="str">
        <f>VLOOKUP(A695,'Main Sheet'!A:BB,14,0)</f>
        <v>NMB</v>
      </c>
      <c r="H695" s="111" t="s">
        <v>9078</v>
      </c>
      <c r="I695" s="111"/>
      <c r="J695" s="112"/>
      <c r="K695" s="111">
        <v>2.33747133E8</v>
      </c>
      <c r="L695" s="111">
        <v>94231.0</v>
      </c>
      <c r="M695" s="109" t="s">
        <v>9079</v>
      </c>
      <c r="N695" s="110"/>
      <c r="O695" s="111"/>
      <c r="P695" s="111"/>
      <c r="Q695" s="112"/>
      <c r="R695" s="111"/>
      <c r="S695" s="111"/>
      <c r="T695" s="111"/>
      <c r="U695" s="110"/>
      <c r="V695" s="109" t="s">
        <v>117</v>
      </c>
      <c r="W695" s="109"/>
      <c r="X695" s="110"/>
      <c r="Y695" s="177" t="s">
        <v>10254</v>
      </c>
      <c r="Z695" s="110"/>
      <c r="AA695" s="110"/>
      <c r="AB695" s="109" t="s">
        <v>263</v>
      </c>
      <c r="AC695" s="109" t="s">
        <v>117</v>
      </c>
      <c r="AD695" s="109"/>
      <c r="AE695" s="110"/>
      <c r="AF695" s="109">
        <v>2.6161986E7</v>
      </c>
      <c r="AG695" s="109">
        <v>23235.0</v>
      </c>
      <c r="AH695" s="109"/>
      <c r="AI695" s="110"/>
      <c r="AJ695" s="110"/>
      <c r="AK695" s="110"/>
      <c r="AL695" s="110"/>
      <c r="AM695" s="110"/>
      <c r="AN695" s="110"/>
      <c r="AO695" s="110"/>
      <c r="AP695" s="110"/>
      <c r="AQ695" s="110"/>
      <c r="AR695" s="110"/>
      <c r="AS695" s="110"/>
      <c r="AT695" s="110"/>
      <c r="AU695" s="110"/>
      <c r="AV695" s="110"/>
      <c r="AW695" s="110"/>
      <c r="AX695" s="110"/>
      <c r="AY695" s="110"/>
      <c r="AZ695" s="110"/>
      <c r="BA695" s="110"/>
      <c r="BB695" s="110"/>
      <c r="BC695" s="110"/>
      <c r="BD695" s="110"/>
      <c r="BE695" s="110"/>
      <c r="BF695" s="114"/>
      <c r="BG695" s="114"/>
      <c r="BH695" s="114"/>
      <c r="BI695" s="114"/>
      <c r="BJ695" s="114"/>
      <c r="BK695" s="114"/>
      <c r="BL695" s="114"/>
      <c r="BM695" s="114"/>
      <c r="BN695" s="114"/>
      <c r="BO695" s="114"/>
    </row>
    <row r="696" ht="15.75" hidden="1" customHeight="1">
      <c r="A696" s="106" t="s">
        <v>6031</v>
      </c>
      <c r="B696" s="162" t="s">
        <v>10255</v>
      </c>
      <c r="C696" s="108" t="str">
        <f>VLOOKUP(A696,'Main Sheet'!A:AV,48,False)</f>
        <v>Yes</v>
      </c>
      <c r="D696" s="109" t="str">
        <f>VLOOKUP(A696,'Main Sheet'!A:BB,7,0)</f>
        <v>Second</v>
      </c>
      <c r="E696" s="109" t="str">
        <f>VLOOKUP(A696,'Main Sheet'!A:BB,12,0)</f>
        <v>Douglas Mpopa SS</v>
      </c>
      <c r="F696" s="109" t="str">
        <f>VLOOKUP(A696,'Main Sheet'!A:BB,17,0)</f>
        <v>Asemahle</v>
      </c>
      <c r="G696" s="110" t="str">
        <f>VLOOKUP(A696,'Main Sheet'!A:BB,14,0)</f>
        <v>NMB</v>
      </c>
      <c r="H696" s="111" t="s">
        <v>9078</v>
      </c>
      <c r="I696" s="111"/>
      <c r="J696" s="112"/>
      <c r="K696" s="111">
        <v>2.33450971E8</v>
      </c>
      <c r="L696" s="111" t="s">
        <v>9078</v>
      </c>
      <c r="M696" s="109" t="s">
        <v>9079</v>
      </c>
      <c r="N696" s="110"/>
      <c r="O696" s="111"/>
      <c r="P696" s="111"/>
      <c r="Q696" s="112"/>
      <c r="R696" s="111"/>
      <c r="S696" s="111"/>
      <c r="T696" s="111"/>
      <c r="U696" s="110"/>
      <c r="V696" s="109" t="s">
        <v>9078</v>
      </c>
      <c r="W696" s="109"/>
      <c r="X696" s="110"/>
      <c r="Y696" s="109" t="s">
        <v>10256</v>
      </c>
      <c r="Z696" s="110"/>
      <c r="AA696" s="110"/>
      <c r="AB696" s="109" t="s">
        <v>9079</v>
      </c>
      <c r="AC696" s="109"/>
      <c r="AD696" s="109"/>
      <c r="AE696" s="110"/>
      <c r="AF696" s="109"/>
      <c r="AG696" s="109"/>
      <c r="AH696" s="109"/>
      <c r="AI696" s="110"/>
      <c r="AJ696" s="110"/>
      <c r="AK696" s="110"/>
      <c r="AL696" s="110"/>
      <c r="AM696" s="110"/>
      <c r="AN696" s="110"/>
      <c r="AO696" s="110"/>
      <c r="AP696" s="110"/>
      <c r="AQ696" s="110"/>
      <c r="AR696" s="110"/>
      <c r="AS696" s="110"/>
      <c r="AT696" s="110"/>
      <c r="AU696" s="110"/>
      <c r="AV696" s="110"/>
      <c r="AW696" s="110"/>
      <c r="AX696" s="110"/>
      <c r="AY696" s="110"/>
      <c r="AZ696" s="110"/>
      <c r="BA696" s="110"/>
      <c r="BB696" s="110"/>
      <c r="BC696" s="110"/>
      <c r="BD696" s="110"/>
      <c r="BE696" s="110"/>
      <c r="BF696" s="114"/>
      <c r="BG696" s="114"/>
      <c r="BH696" s="114"/>
      <c r="BI696" s="114"/>
      <c r="BJ696" s="114"/>
      <c r="BK696" s="114"/>
      <c r="BL696" s="114"/>
      <c r="BM696" s="114"/>
      <c r="BN696" s="114"/>
      <c r="BO696" s="114"/>
    </row>
    <row r="697" ht="15.75" hidden="1" customHeight="1">
      <c r="A697" s="106" t="s">
        <v>6038</v>
      </c>
      <c r="B697" s="162" t="s">
        <v>10257</v>
      </c>
      <c r="C697" s="108" t="str">
        <f>VLOOKUP(A697,'Main Sheet'!A:AV,48,False)</f>
        <v>Yes</v>
      </c>
      <c r="D697" s="109" t="str">
        <f>VLOOKUP(A697,'Main Sheet'!A:BB,7,0)</f>
        <v>Second</v>
      </c>
      <c r="E697" s="109" t="str">
        <f>VLOOKUP(A697,'Main Sheet'!A:BB,12,0)</f>
        <v>Douglas Mpopa SS</v>
      </c>
      <c r="F697" s="109" t="str">
        <f>VLOOKUP(A697,'Main Sheet'!A:BB,17,0)</f>
        <v>Asemahle</v>
      </c>
      <c r="G697" s="110" t="str">
        <f>VLOOKUP(A697,'Main Sheet'!A:BB,14,0)</f>
        <v>NMB</v>
      </c>
      <c r="H697" s="111" t="s">
        <v>9078</v>
      </c>
      <c r="I697" s="111"/>
      <c r="J697" s="112"/>
      <c r="K697" s="111">
        <v>2.33355553E8</v>
      </c>
      <c r="L697" s="111">
        <v>90398.0</v>
      </c>
      <c r="M697" s="109" t="s">
        <v>9079</v>
      </c>
      <c r="N697" s="110"/>
      <c r="O697" s="111"/>
      <c r="P697" s="111"/>
      <c r="Q697" s="112"/>
      <c r="R697" s="111"/>
      <c r="S697" s="111"/>
      <c r="T697" s="111"/>
      <c r="U697" s="110"/>
      <c r="V697" s="109" t="s">
        <v>117</v>
      </c>
      <c r="W697" s="109"/>
      <c r="X697" s="110"/>
      <c r="Y697" s="109" t="s">
        <v>10258</v>
      </c>
      <c r="Z697" s="110"/>
      <c r="AA697" s="110"/>
      <c r="AB697" s="109" t="s">
        <v>4424</v>
      </c>
      <c r="AC697" s="109" t="s">
        <v>117</v>
      </c>
      <c r="AD697" s="109"/>
      <c r="AE697" s="110"/>
      <c r="AF697" s="109">
        <v>2.6179896E8</v>
      </c>
      <c r="AG697" s="109">
        <v>24694.0</v>
      </c>
      <c r="AH697" s="109" t="s">
        <v>10259</v>
      </c>
      <c r="AI697" s="110"/>
      <c r="AJ697" s="110"/>
      <c r="AK697" s="110"/>
      <c r="AL697" s="110"/>
      <c r="AM697" s="110"/>
      <c r="AN697" s="110"/>
      <c r="AO697" s="110"/>
      <c r="AP697" s="110"/>
      <c r="AQ697" s="110"/>
      <c r="AR697" s="110"/>
      <c r="AS697" s="110"/>
      <c r="AT697" s="110"/>
      <c r="AU697" s="110"/>
      <c r="AV697" s="110"/>
      <c r="AW697" s="110"/>
      <c r="AX697" s="110"/>
      <c r="AY697" s="110"/>
      <c r="AZ697" s="110"/>
      <c r="BA697" s="110"/>
      <c r="BB697" s="110"/>
      <c r="BC697" s="110"/>
      <c r="BD697" s="110"/>
      <c r="BE697" s="110"/>
      <c r="BF697" s="114"/>
      <c r="BG697" s="114"/>
      <c r="BH697" s="114"/>
      <c r="BI697" s="114"/>
      <c r="BJ697" s="114"/>
      <c r="BK697" s="114"/>
      <c r="BL697" s="114"/>
      <c r="BM697" s="114"/>
      <c r="BN697" s="114"/>
      <c r="BO697" s="114"/>
    </row>
    <row r="698" ht="15.75" hidden="1" customHeight="1">
      <c r="A698" s="106" t="s">
        <v>6045</v>
      </c>
      <c r="B698" s="162" t="s">
        <v>10260</v>
      </c>
      <c r="C698" s="108" t="str">
        <f>VLOOKUP(A698,'Main Sheet'!A:AV,48,False)</f>
        <v>Yes</v>
      </c>
      <c r="D698" s="109" t="str">
        <f>VLOOKUP(A698,'Main Sheet'!A:BB,7,0)</f>
        <v>Second</v>
      </c>
      <c r="E698" s="109" t="str">
        <f>VLOOKUP(A698,'Main Sheet'!A:BB,12,0)</f>
        <v>Douglas Mpopa SS</v>
      </c>
      <c r="F698" s="109" t="str">
        <f>VLOOKUP(A698,'Main Sheet'!A:BB,17,0)</f>
        <v>Asemahle</v>
      </c>
      <c r="G698" s="110" t="str">
        <f>VLOOKUP(A698,'Main Sheet'!A:BB,14,0)</f>
        <v>NMB</v>
      </c>
      <c r="H698" s="111" t="s">
        <v>9078</v>
      </c>
      <c r="I698" s="111"/>
      <c r="J698" s="112"/>
      <c r="K698" s="111">
        <v>2.33020586E8</v>
      </c>
      <c r="L698" s="111" t="s">
        <v>9078</v>
      </c>
      <c r="M698" s="109" t="s">
        <v>9079</v>
      </c>
      <c r="N698" s="110"/>
      <c r="O698" s="111"/>
      <c r="P698" s="111"/>
      <c r="Q698" s="112"/>
      <c r="R698" s="111"/>
      <c r="S698" s="111"/>
      <c r="T698" s="111"/>
      <c r="U698" s="110"/>
      <c r="V698" s="109" t="s">
        <v>9078</v>
      </c>
      <c r="W698" s="109"/>
      <c r="X698" s="110"/>
      <c r="Y698" s="109" t="s">
        <v>10261</v>
      </c>
      <c r="Z698" s="110"/>
      <c r="AA698" s="110"/>
      <c r="AB698" s="110"/>
      <c r="AC698" s="109" t="s">
        <v>117</v>
      </c>
      <c r="AD698" s="109"/>
      <c r="AE698" s="110"/>
      <c r="AF698" s="109">
        <v>2.61748874E8</v>
      </c>
      <c r="AG698" s="109">
        <v>24694.0</v>
      </c>
      <c r="AH698" s="109"/>
      <c r="AI698" s="110"/>
      <c r="AJ698" s="110"/>
      <c r="AK698" s="110"/>
      <c r="AL698" s="110"/>
      <c r="AM698" s="110"/>
      <c r="AN698" s="110"/>
      <c r="AO698" s="110"/>
      <c r="AP698" s="110"/>
      <c r="AQ698" s="110"/>
      <c r="AR698" s="110"/>
      <c r="AS698" s="110"/>
      <c r="AT698" s="110"/>
      <c r="AU698" s="110"/>
      <c r="AV698" s="110"/>
      <c r="AW698" s="110"/>
      <c r="AX698" s="110"/>
      <c r="AY698" s="110"/>
      <c r="AZ698" s="110"/>
      <c r="BA698" s="110"/>
      <c r="BB698" s="110"/>
      <c r="BC698" s="110"/>
      <c r="BD698" s="110"/>
      <c r="BE698" s="110"/>
      <c r="BF698" s="114"/>
      <c r="BG698" s="114"/>
      <c r="BH698" s="114"/>
      <c r="BI698" s="114"/>
      <c r="BJ698" s="114"/>
      <c r="BK698" s="114"/>
      <c r="BL698" s="114"/>
      <c r="BM698" s="114"/>
      <c r="BN698" s="114"/>
      <c r="BO698" s="114"/>
    </row>
    <row r="699" ht="15.75" hidden="1" customHeight="1">
      <c r="A699" s="106" t="s">
        <v>6048</v>
      </c>
      <c r="B699" s="162" t="s">
        <v>10262</v>
      </c>
      <c r="C699" s="108" t="str">
        <f>VLOOKUP(A699,'Main Sheet'!A:AV,48,False)</f>
        <v>Yes</v>
      </c>
      <c r="D699" s="109" t="str">
        <f>VLOOKUP(A699,'Main Sheet'!A:BB,7,0)</f>
        <v>Second</v>
      </c>
      <c r="E699" s="109" t="str">
        <f>VLOOKUP(A699,'Main Sheet'!A:BB,12,0)</f>
        <v>Douglas Mpopa SS</v>
      </c>
      <c r="F699" s="109" t="str">
        <f>VLOOKUP(A699,'Main Sheet'!A:BB,17,0)</f>
        <v>Asemahle</v>
      </c>
      <c r="G699" s="110" t="str">
        <f>VLOOKUP(A699,'Main Sheet'!A:BB,14,0)</f>
        <v>NMB</v>
      </c>
      <c r="H699" s="111" t="s">
        <v>9078</v>
      </c>
      <c r="I699" s="111"/>
      <c r="J699" s="112"/>
      <c r="K699" s="111">
        <v>2.34372923E8</v>
      </c>
      <c r="L699" s="111">
        <v>98573.0</v>
      </c>
      <c r="M699" s="109" t="s">
        <v>9079</v>
      </c>
      <c r="N699" s="110"/>
      <c r="O699" s="111"/>
      <c r="P699" s="111"/>
      <c r="Q699" s="112"/>
      <c r="R699" s="111"/>
      <c r="S699" s="111"/>
      <c r="T699" s="111"/>
      <c r="U699" s="110"/>
      <c r="V699" s="109" t="s">
        <v>117</v>
      </c>
      <c r="W699" s="109"/>
      <c r="X699" s="110"/>
      <c r="Y699" s="109" t="s">
        <v>10263</v>
      </c>
      <c r="Z699" s="110"/>
      <c r="AA699" s="110"/>
      <c r="AB699" s="109" t="s">
        <v>9347</v>
      </c>
      <c r="AC699" s="109" t="s">
        <v>117</v>
      </c>
      <c r="AD699" s="109"/>
      <c r="AE699" s="110"/>
      <c r="AF699" s="109">
        <v>2.61761765E8</v>
      </c>
      <c r="AG699" s="109">
        <v>24694.0</v>
      </c>
      <c r="AH699" s="109" t="s">
        <v>10264</v>
      </c>
      <c r="AI699" s="110"/>
      <c r="AJ699" s="110"/>
      <c r="AK699" s="110"/>
      <c r="AL699" s="110"/>
      <c r="AM699" s="110"/>
      <c r="AN699" s="110"/>
      <c r="AO699" s="110"/>
      <c r="AP699" s="110"/>
      <c r="AQ699" s="110"/>
      <c r="AR699" s="110"/>
      <c r="AS699" s="110"/>
      <c r="AT699" s="110"/>
      <c r="AU699" s="110"/>
      <c r="AV699" s="110"/>
      <c r="AW699" s="110"/>
      <c r="AX699" s="110"/>
      <c r="AY699" s="110"/>
      <c r="AZ699" s="110"/>
      <c r="BA699" s="110"/>
      <c r="BB699" s="110"/>
      <c r="BC699" s="110"/>
      <c r="BD699" s="110"/>
      <c r="BE699" s="110"/>
      <c r="BF699" s="114"/>
      <c r="BG699" s="114"/>
      <c r="BH699" s="114"/>
      <c r="BI699" s="114"/>
      <c r="BJ699" s="114"/>
      <c r="BK699" s="114"/>
      <c r="BL699" s="114"/>
      <c r="BM699" s="114"/>
      <c r="BN699" s="114"/>
      <c r="BO699" s="114"/>
    </row>
    <row r="700" ht="15.75" hidden="1" customHeight="1">
      <c r="A700" s="106" t="s">
        <v>6052</v>
      </c>
      <c r="B700" s="162" t="s">
        <v>10265</v>
      </c>
      <c r="C700" s="108" t="str">
        <f>VLOOKUP(A700,'Main Sheet'!A:AV,48,False)</f>
        <v>Yes</v>
      </c>
      <c r="D700" s="109" t="str">
        <f>VLOOKUP(A700,'Main Sheet'!A:BB,7,0)</f>
        <v>Second</v>
      </c>
      <c r="E700" s="109" t="str">
        <f>VLOOKUP(A700,'Main Sheet'!A:BB,12,0)</f>
        <v>Phakamisa SS</v>
      </c>
      <c r="F700" s="109" t="str">
        <f>VLOOKUP(A700,'Main Sheet'!A:BB,17,0)</f>
        <v>Chulumanco</v>
      </c>
      <c r="G700" s="110" t="str">
        <f>VLOOKUP(A700,'Main Sheet'!A:BB,14,0)</f>
        <v>NMB</v>
      </c>
      <c r="H700" s="111" t="s">
        <v>9078</v>
      </c>
      <c r="I700" s="111"/>
      <c r="J700" s="112"/>
      <c r="K700" s="111">
        <v>2.33757988E8</v>
      </c>
      <c r="L700" s="111">
        <v>85623.0</v>
      </c>
      <c r="M700" s="109" t="s">
        <v>10266</v>
      </c>
      <c r="N700" s="110"/>
      <c r="O700" s="111"/>
      <c r="P700" s="111"/>
      <c r="Q700" s="112"/>
      <c r="R700" s="111"/>
      <c r="S700" s="111"/>
      <c r="T700" s="111"/>
      <c r="U700" s="110"/>
      <c r="V700" s="109" t="s">
        <v>9078</v>
      </c>
      <c r="W700" s="109" t="s">
        <v>9078</v>
      </c>
      <c r="X700" s="109"/>
      <c r="Y700" s="109" t="s">
        <v>10267</v>
      </c>
      <c r="Z700" s="110"/>
      <c r="AA700" s="110"/>
      <c r="AB700" s="109" t="s">
        <v>9079</v>
      </c>
      <c r="AC700" s="109" t="s">
        <v>117</v>
      </c>
      <c r="AD700" s="109"/>
      <c r="AE700" s="110"/>
      <c r="AF700" s="109">
        <v>2.61754424E8</v>
      </c>
      <c r="AG700" s="109">
        <v>23235.0</v>
      </c>
      <c r="AH700" s="109"/>
      <c r="AI700" s="110"/>
      <c r="AJ700" s="110"/>
      <c r="AK700" s="110"/>
      <c r="AL700" s="110"/>
      <c r="AM700" s="110"/>
      <c r="AN700" s="110"/>
      <c r="AO700" s="110"/>
      <c r="AP700" s="110"/>
      <c r="AQ700" s="110"/>
      <c r="AR700" s="110"/>
      <c r="AS700" s="110"/>
      <c r="AT700" s="110"/>
      <c r="AU700" s="110"/>
      <c r="AV700" s="110"/>
      <c r="AW700" s="110"/>
      <c r="AX700" s="110"/>
      <c r="AY700" s="110"/>
      <c r="AZ700" s="110"/>
      <c r="BA700" s="110"/>
      <c r="BB700" s="110"/>
      <c r="BC700" s="110"/>
      <c r="BD700" s="110"/>
      <c r="BE700" s="110"/>
      <c r="BF700" s="114"/>
      <c r="BG700" s="114"/>
      <c r="BH700" s="114"/>
      <c r="BI700" s="114"/>
      <c r="BJ700" s="114"/>
      <c r="BK700" s="114"/>
      <c r="BL700" s="114"/>
      <c r="BM700" s="114"/>
      <c r="BN700" s="114"/>
      <c r="BO700" s="114"/>
    </row>
    <row r="701" ht="15.75" hidden="1" customHeight="1">
      <c r="A701" s="106" t="s">
        <v>6061</v>
      </c>
      <c r="B701" s="162" t="s">
        <v>10268</v>
      </c>
      <c r="C701" s="108" t="str">
        <f>VLOOKUP(A701,'Main Sheet'!A:AV,48,False)</f>
        <v>Yes</v>
      </c>
      <c r="D701" s="109" t="str">
        <f>VLOOKUP(A701,'Main Sheet'!A:BB,7,0)</f>
        <v>Second</v>
      </c>
      <c r="E701" s="109" t="str">
        <f>VLOOKUP(A701,'Main Sheet'!A:BB,12,0)</f>
        <v>Douglas Mpopa SS</v>
      </c>
      <c r="F701" s="109" t="str">
        <f>VLOOKUP(A701,'Main Sheet'!A:BB,17,0)</f>
        <v>Asemahle</v>
      </c>
      <c r="G701" s="110" t="str">
        <f>VLOOKUP(A701,'Main Sheet'!A:BB,14,0)</f>
        <v>NMB</v>
      </c>
      <c r="H701" s="111" t="s">
        <v>117</v>
      </c>
      <c r="I701" s="111"/>
      <c r="J701" s="112"/>
      <c r="K701" s="111">
        <v>2.34303026E8</v>
      </c>
      <c r="L701" s="111">
        <v>58236.0</v>
      </c>
      <c r="M701" s="109" t="s">
        <v>9506</v>
      </c>
      <c r="N701" s="110"/>
      <c r="O701" s="111"/>
      <c r="P701" s="111"/>
      <c r="Q701" s="112"/>
      <c r="R701" s="111"/>
      <c r="S701" s="111"/>
      <c r="T701" s="111"/>
      <c r="U701" s="110"/>
      <c r="V701" s="109" t="s">
        <v>117</v>
      </c>
      <c r="W701" s="109"/>
      <c r="X701" s="110"/>
      <c r="Y701" s="109" t="s">
        <v>10269</v>
      </c>
      <c r="Z701" s="110"/>
      <c r="AA701" s="110"/>
      <c r="AB701" s="109" t="s">
        <v>9789</v>
      </c>
      <c r="AC701" s="109" t="s">
        <v>117</v>
      </c>
      <c r="AD701" s="109"/>
      <c r="AE701" s="110"/>
      <c r="AF701" s="109">
        <v>2.6179705E8</v>
      </c>
      <c r="AG701" s="109">
        <v>24694.0</v>
      </c>
      <c r="AH701" s="109" t="s">
        <v>3077</v>
      </c>
      <c r="AI701" s="110"/>
      <c r="AJ701" s="110"/>
      <c r="AK701" s="110"/>
      <c r="AL701" s="110"/>
      <c r="AM701" s="110"/>
      <c r="AN701" s="110"/>
      <c r="AO701" s="110"/>
      <c r="AP701" s="110"/>
      <c r="AQ701" s="110"/>
      <c r="AR701" s="110"/>
      <c r="AS701" s="110"/>
      <c r="AT701" s="110"/>
      <c r="AU701" s="110"/>
      <c r="AV701" s="110"/>
      <c r="AW701" s="110"/>
      <c r="AX701" s="110"/>
      <c r="AY701" s="110"/>
      <c r="AZ701" s="110"/>
      <c r="BA701" s="110"/>
      <c r="BB701" s="110"/>
      <c r="BC701" s="110"/>
      <c r="BD701" s="110"/>
      <c r="BE701" s="110"/>
      <c r="BF701" s="114"/>
      <c r="BG701" s="114"/>
      <c r="BH701" s="114"/>
      <c r="BI701" s="114"/>
      <c r="BJ701" s="114"/>
      <c r="BK701" s="114"/>
      <c r="BL701" s="114"/>
      <c r="BM701" s="114"/>
      <c r="BN701" s="114"/>
      <c r="BO701" s="114"/>
    </row>
    <row r="702" ht="15.75" hidden="1" customHeight="1">
      <c r="A702" s="106" t="s">
        <v>6070</v>
      </c>
      <c r="B702" s="162" t="s">
        <v>10270</v>
      </c>
      <c r="C702" s="108" t="str">
        <f>VLOOKUP(A702,'Main Sheet'!A:AV,48,False)</f>
        <v>Yes</v>
      </c>
      <c r="D702" s="109" t="str">
        <f>VLOOKUP(A702,'Main Sheet'!A:BB,7,0)</f>
        <v>Second</v>
      </c>
      <c r="E702" s="109" t="str">
        <f>VLOOKUP(A702,'Main Sheet'!A:BB,12,0)</f>
        <v>Phakamisa SS</v>
      </c>
      <c r="F702" s="109" t="str">
        <f>VLOOKUP(A702,'Main Sheet'!A:BB,17,0)</f>
        <v>Chulumanco</v>
      </c>
      <c r="G702" s="110" t="str">
        <f>VLOOKUP(A702,'Main Sheet'!A:BB,14,0)</f>
        <v>NMB</v>
      </c>
      <c r="H702" s="111" t="s">
        <v>9078</v>
      </c>
      <c r="I702" s="111"/>
      <c r="J702" s="111"/>
      <c r="K702" s="111">
        <v>2.34254645E8</v>
      </c>
      <c r="L702" s="111"/>
      <c r="M702" s="109"/>
      <c r="N702" s="110"/>
      <c r="O702" s="111"/>
      <c r="P702" s="111"/>
      <c r="Q702" s="112"/>
      <c r="R702" s="111"/>
      <c r="S702" s="111"/>
      <c r="T702" s="111"/>
      <c r="U702" s="110"/>
      <c r="V702" s="109" t="s">
        <v>117</v>
      </c>
      <c r="W702" s="109"/>
      <c r="X702" s="110"/>
      <c r="Y702" s="109" t="s">
        <v>10271</v>
      </c>
      <c r="Z702" s="110"/>
      <c r="AA702" s="110"/>
      <c r="AB702" s="109" t="s">
        <v>263</v>
      </c>
      <c r="AC702" s="109" t="s">
        <v>9078</v>
      </c>
      <c r="AD702" s="109"/>
      <c r="AE702" s="110"/>
      <c r="AF702" s="109"/>
      <c r="AG702" s="109"/>
      <c r="AH702" s="109"/>
      <c r="AI702" s="110"/>
      <c r="AJ702" s="110"/>
      <c r="AK702" s="110"/>
      <c r="AL702" s="110"/>
      <c r="AM702" s="110"/>
      <c r="AN702" s="110"/>
      <c r="AO702" s="110"/>
      <c r="AP702" s="110"/>
      <c r="AQ702" s="110"/>
      <c r="AR702" s="110"/>
      <c r="AS702" s="110"/>
      <c r="AT702" s="110"/>
      <c r="AU702" s="110"/>
      <c r="AV702" s="110"/>
      <c r="AW702" s="110"/>
      <c r="AX702" s="110"/>
      <c r="AY702" s="110"/>
      <c r="AZ702" s="110"/>
      <c r="BA702" s="110"/>
      <c r="BB702" s="110"/>
      <c r="BC702" s="110"/>
      <c r="BD702" s="110"/>
      <c r="BE702" s="110"/>
      <c r="BF702" s="114"/>
      <c r="BG702" s="114"/>
      <c r="BH702" s="114"/>
      <c r="BI702" s="114"/>
      <c r="BJ702" s="114"/>
      <c r="BK702" s="114"/>
      <c r="BL702" s="114"/>
      <c r="BM702" s="114"/>
      <c r="BN702" s="114"/>
      <c r="BO702" s="114"/>
    </row>
    <row r="703" ht="15.75" hidden="1" customHeight="1">
      <c r="A703" s="106" t="s">
        <v>6074</v>
      </c>
      <c r="B703" s="162" t="s">
        <v>10272</v>
      </c>
      <c r="C703" s="108" t="str">
        <f>VLOOKUP(A703,'Main Sheet'!A:AV,48,False)</f>
        <v>Yes</v>
      </c>
      <c r="D703" s="109" t="str">
        <f>VLOOKUP(A703,'Main Sheet'!A:BB,7,0)</f>
        <v>Second</v>
      </c>
      <c r="E703" s="109" t="str">
        <f>VLOOKUP(A703,'Main Sheet'!A:BB,12,0)</f>
        <v>Phakamisa SS</v>
      </c>
      <c r="F703" s="109" t="str">
        <f>VLOOKUP(A703,'Main Sheet'!A:BB,17,0)</f>
        <v>Chulumanco</v>
      </c>
      <c r="G703" s="110" t="str">
        <f>VLOOKUP(A703,'Main Sheet'!A:BB,14,0)</f>
        <v>NMB</v>
      </c>
      <c r="H703" s="111"/>
      <c r="I703" s="111"/>
      <c r="J703" s="111"/>
      <c r="K703" s="111"/>
      <c r="L703" s="111"/>
      <c r="M703" s="109"/>
      <c r="N703" s="110"/>
      <c r="O703" s="111"/>
      <c r="P703" s="111"/>
      <c r="Q703" s="112"/>
      <c r="R703" s="111"/>
      <c r="S703" s="111"/>
      <c r="T703" s="111"/>
      <c r="U703" s="110"/>
      <c r="V703" s="109"/>
      <c r="W703" s="109"/>
      <c r="X703" s="110"/>
      <c r="Y703" s="109"/>
      <c r="Z703" s="110"/>
      <c r="AA703" s="110"/>
      <c r="AB703" s="110"/>
      <c r="AC703" s="109"/>
      <c r="AD703" s="109"/>
      <c r="AE703" s="110"/>
      <c r="AF703" s="109"/>
      <c r="AG703" s="109"/>
      <c r="AH703" s="109"/>
      <c r="AI703" s="110"/>
      <c r="AJ703" s="110"/>
      <c r="AK703" s="110"/>
      <c r="AL703" s="110"/>
      <c r="AM703" s="110"/>
      <c r="AN703" s="110"/>
      <c r="AO703" s="110"/>
      <c r="AP703" s="110"/>
      <c r="AQ703" s="110"/>
      <c r="AR703" s="110"/>
      <c r="AS703" s="110"/>
      <c r="AT703" s="110"/>
      <c r="AU703" s="110"/>
      <c r="AV703" s="110"/>
      <c r="AW703" s="110"/>
      <c r="AX703" s="110"/>
      <c r="AY703" s="110"/>
      <c r="AZ703" s="110"/>
      <c r="BA703" s="110"/>
      <c r="BB703" s="110"/>
      <c r="BC703" s="110"/>
      <c r="BD703" s="110"/>
      <c r="BE703" s="110"/>
      <c r="BF703" s="114"/>
      <c r="BG703" s="114"/>
      <c r="BH703" s="114"/>
      <c r="BI703" s="114"/>
      <c r="BJ703" s="114"/>
      <c r="BK703" s="114"/>
      <c r="BL703" s="114"/>
      <c r="BM703" s="114"/>
      <c r="BN703" s="114"/>
      <c r="BO703" s="114"/>
    </row>
    <row r="704" ht="15.75" hidden="1" customHeight="1">
      <c r="A704" s="106" t="s">
        <v>6083</v>
      </c>
      <c r="B704" s="162" t="s">
        <v>10273</v>
      </c>
      <c r="C704" s="108" t="str">
        <f>VLOOKUP(A704,'Main Sheet'!A:AV,48,False)</f>
        <v>Yes</v>
      </c>
      <c r="D704" s="109" t="str">
        <f>VLOOKUP(A704,'Main Sheet'!A:BB,7,0)</f>
        <v>Second</v>
      </c>
      <c r="E704" s="109" t="str">
        <f>VLOOKUP(A704,'Main Sheet'!A:BB,12,0)</f>
        <v>Douglas Mpopa SS</v>
      </c>
      <c r="F704" s="109" t="str">
        <f>VLOOKUP(A704,'Main Sheet'!A:BB,17,0)</f>
        <v>Asemahle</v>
      </c>
      <c r="G704" s="110" t="str">
        <f>VLOOKUP(A704,'Main Sheet'!A:BB,14,0)</f>
        <v>NMB</v>
      </c>
      <c r="H704" s="111" t="s">
        <v>9078</v>
      </c>
      <c r="I704" s="111"/>
      <c r="J704" s="112"/>
      <c r="K704" s="111">
        <v>2.33849009E8</v>
      </c>
      <c r="L704" s="111">
        <v>51035.0</v>
      </c>
      <c r="M704" s="109" t="s">
        <v>9079</v>
      </c>
      <c r="N704" s="110"/>
      <c r="O704" s="111"/>
      <c r="P704" s="111"/>
      <c r="Q704" s="112"/>
      <c r="R704" s="111"/>
      <c r="S704" s="111"/>
      <c r="T704" s="111"/>
      <c r="U704" s="110"/>
      <c r="V704" s="109" t="s">
        <v>9078</v>
      </c>
      <c r="W704" s="109"/>
      <c r="X704" s="110"/>
      <c r="Y704" s="109" t="s">
        <v>10274</v>
      </c>
      <c r="Z704" s="110"/>
      <c r="AA704" s="110"/>
      <c r="AB704" s="110"/>
      <c r="AC704" s="109" t="s">
        <v>9078</v>
      </c>
      <c r="AD704" s="109"/>
      <c r="AE704" s="110"/>
      <c r="AF704" s="109"/>
      <c r="AG704" s="109"/>
      <c r="AH704" s="109"/>
      <c r="AI704" s="110"/>
      <c r="AJ704" s="110"/>
      <c r="AK704" s="110"/>
      <c r="AL704" s="110"/>
      <c r="AM704" s="110"/>
      <c r="AN704" s="110"/>
      <c r="AO704" s="110"/>
      <c r="AP704" s="110"/>
      <c r="AQ704" s="110"/>
      <c r="AR704" s="110"/>
      <c r="AS704" s="110"/>
      <c r="AT704" s="110"/>
      <c r="AU704" s="110"/>
      <c r="AV704" s="110"/>
      <c r="AW704" s="110"/>
      <c r="AX704" s="110"/>
      <c r="AY704" s="110"/>
      <c r="AZ704" s="110"/>
      <c r="BA704" s="110"/>
      <c r="BB704" s="110"/>
      <c r="BC704" s="110"/>
      <c r="BD704" s="110"/>
      <c r="BE704" s="110"/>
      <c r="BF704" s="114"/>
      <c r="BG704" s="114"/>
      <c r="BH704" s="114"/>
      <c r="BI704" s="114"/>
      <c r="BJ704" s="114"/>
      <c r="BK704" s="114"/>
      <c r="BL704" s="114"/>
      <c r="BM704" s="114"/>
      <c r="BN704" s="114"/>
      <c r="BO704" s="114"/>
    </row>
    <row r="705" ht="15.75" hidden="1" customHeight="1">
      <c r="A705" s="106" t="s">
        <v>6091</v>
      </c>
      <c r="B705" s="162" t="s">
        <v>10275</v>
      </c>
      <c r="C705" s="108" t="str">
        <f>VLOOKUP(A705,'Main Sheet'!A:AV,48,False)</f>
        <v>Yes</v>
      </c>
      <c r="D705" s="109" t="str">
        <f>VLOOKUP(A705,'Main Sheet'!A:BB,7,0)</f>
        <v>Second</v>
      </c>
      <c r="E705" s="109" t="str">
        <f>VLOOKUP(A705,'Main Sheet'!A:BB,12,0)</f>
        <v>Phakamisa SS</v>
      </c>
      <c r="F705" s="109" t="str">
        <f>VLOOKUP(A705,'Main Sheet'!A:BB,17,0)</f>
        <v>Chulumanco</v>
      </c>
      <c r="G705" s="110" t="str">
        <f>VLOOKUP(A705,'Main Sheet'!A:BB,14,0)</f>
        <v>NMB</v>
      </c>
      <c r="H705" s="111" t="s">
        <v>117</v>
      </c>
      <c r="I705" s="111"/>
      <c r="J705" s="112"/>
      <c r="K705" s="111">
        <v>2.34171146E8</v>
      </c>
      <c r="L705" s="111">
        <v>17212.0</v>
      </c>
      <c r="M705" s="109" t="s">
        <v>404</v>
      </c>
      <c r="N705" s="110"/>
      <c r="O705" s="111"/>
      <c r="P705" s="111"/>
      <c r="Q705" s="112"/>
      <c r="R705" s="111"/>
      <c r="S705" s="111"/>
      <c r="T705" s="111"/>
      <c r="U705" s="110"/>
      <c r="V705" s="109" t="s">
        <v>117</v>
      </c>
      <c r="W705" s="109"/>
      <c r="X705" s="110"/>
      <c r="Y705" s="177" t="s">
        <v>10276</v>
      </c>
      <c r="Z705" s="110"/>
      <c r="AA705" s="110"/>
      <c r="AB705" s="109" t="s">
        <v>191</v>
      </c>
      <c r="AC705" s="109" t="s">
        <v>117</v>
      </c>
      <c r="AD705" s="109"/>
      <c r="AE705" s="110"/>
      <c r="AF705" s="109">
        <v>2.61620215E8</v>
      </c>
      <c r="AG705" s="109">
        <v>23235.0</v>
      </c>
      <c r="AH705" s="109"/>
      <c r="AI705" s="110"/>
      <c r="AJ705" s="110"/>
      <c r="AK705" s="110"/>
      <c r="AL705" s="110"/>
      <c r="AM705" s="110"/>
      <c r="AN705" s="110"/>
      <c r="AO705" s="110"/>
      <c r="AP705" s="110"/>
      <c r="AQ705" s="110"/>
      <c r="AR705" s="110"/>
      <c r="AS705" s="110"/>
      <c r="AT705" s="110"/>
      <c r="AU705" s="110"/>
      <c r="AV705" s="110"/>
      <c r="AW705" s="110"/>
      <c r="AX705" s="110"/>
      <c r="AY705" s="110"/>
      <c r="AZ705" s="110"/>
      <c r="BA705" s="110"/>
      <c r="BB705" s="110"/>
      <c r="BC705" s="110"/>
      <c r="BD705" s="110"/>
      <c r="BE705" s="110"/>
      <c r="BF705" s="114"/>
      <c r="BG705" s="114"/>
      <c r="BH705" s="114"/>
      <c r="BI705" s="114"/>
      <c r="BJ705" s="114"/>
      <c r="BK705" s="114"/>
      <c r="BL705" s="114"/>
      <c r="BM705" s="114"/>
      <c r="BN705" s="114"/>
      <c r="BO705" s="114"/>
    </row>
    <row r="706" ht="15.75" hidden="1" customHeight="1">
      <c r="A706" s="106" t="s">
        <v>6098</v>
      </c>
      <c r="B706" s="162" t="s">
        <v>10277</v>
      </c>
      <c r="C706" s="108" t="str">
        <f>VLOOKUP(A706,'Main Sheet'!A:AV,48,False)</f>
        <v>Yes</v>
      </c>
      <c r="D706" s="109" t="str">
        <f>VLOOKUP(A706,'Main Sheet'!A:BB,7,0)</f>
        <v>Second</v>
      </c>
      <c r="E706" s="109" t="str">
        <f>VLOOKUP(A706,'Main Sheet'!A:BB,12,0)</f>
        <v>Phakamisa SS</v>
      </c>
      <c r="F706" s="109" t="str">
        <f>VLOOKUP(A706,'Main Sheet'!A:BB,17,0)</f>
        <v>Chulumanco</v>
      </c>
      <c r="G706" s="110" t="str">
        <f>VLOOKUP(A706,'Main Sheet'!A:BB,14,0)</f>
        <v>NMB</v>
      </c>
      <c r="H706" s="111" t="s">
        <v>117</v>
      </c>
      <c r="I706" s="111"/>
      <c r="J706" s="112"/>
      <c r="K706" s="111">
        <v>2.34170263E8</v>
      </c>
      <c r="L706" s="111">
        <v>79632.0</v>
      </c>
      <c r="M706" s="109" t="s">
        <v>9888</v>
      </c>
      <c r="N706" s="110"/>
      <c r="O706" s="111"/>
      <c r="P706" s="111"/>
      <c r="Q706" s="112"/>
      <c r="R706" s="111"/>
      <c r="S706" s="111"/>
      <c r="T706" s="111"/>
      <c r="U706" s="110"/>
      <c r="V706" s="109" t="s">
        <v>117</v>
      </c>
      <c r="W706" s="109"/>
      <c r="X706" s="110"/>
      <c r="Y706" s="109" t="s">
        <v>10278</v>
      </c>
      <c r="Z706" s="110"/>
      <c r="AA706" s="110"/>
      <c r="AB706" s="109" t="s">
        <v>1465</v>
      </c>
      <c r="AC706" s="109" t="s">
        <v>117</v>
      </c>
      <c r="AD706" s="109"/>
      <c r="AE706" s="110"/>
      <c r="AF706" s="109">
        <v>2.61620606E8</v>
      </c>
      <c r="AG706" s="109">
        <v>23235.0</v>
      </c>
      <c r="AH706" s="109"/>
      <c r="AI706" s="110"/>
      <c r="AJ706" s="110"/>
      <c r="AK706" s="110"/>
      <c r="AL706" s="110"/>
      <c r="AM706" s="110"/>
      <c r="AN706" s="110"/>
      <c r="AO706" s="110"/>
      <c r="AP706" s="110"/>
      <c r="AQ706" s="110"/>
      <c r="AR706" s="110"/>
      <c r="AS706" s="110"/>
      <c r="AT706" s="110"/>
      <c r="AU706" s="110"/>
      <c r="AV706" s="110"/>
      <c r="AW706" s="110"/>
      <c r="AX706" s="110"/>
      <c r="AY706" s="110"/>
      <c r="AZ706" s="110"/>
      <c r="BA706" s="110"/>
      <c r="BB706" s="110"/>
      <c r="BC706" s="110"/>
      <c r="BD706" s="110"/>
      <c r="BE706" s="110"/>
      <c r="BF706" s="114"/>
      <c r="BG706" s="114"/>
      <c r="BH706" s="114"/>
      <c r="BI706" s="114"/>
      <c r="BJ706" s="114"/>
      <c r="BK706" s="114"/>
      <c r="BL706" s="114"/>
      <c r="BM706" s="114"/>
      <c r="BN706" s="114"/>
      <c r="BO706" s="114"/>
    </row>
    <row r="707" ht="15.75" hidden="1" customHeight="1">
      <c r="A707" s="106" t="s">
        <v>6107</v>
      </c>
      <c r="B707" s="162" t="s">
        <v>10279</v>
      </c>
      <c r="C707" s="108" t="str">
        <f>VLOOKUP(A707,'Main Sheet'!A:AV,48,False)</f>
        <v>Yes</v>
      </c>
      <c r="D707" s="109" t="str">
        <f>VLOOKUP(A707,'Main Sheet'!A:BB,7,0)</f>
        <v>Second</v>
      </c>
      <c r="E707" s="109" t="str">
        <f>VLOOKUP(A707,'Main Sheet'!A:BB,12,0)</f>
        <v>Douglas Mpopa SS</v>
      </c>
      <c r="F707" s="109" t="str">
        <f>VLOOKUP(A707,'Main Sheet'!A:BB,17,0)</f>
        <v>Asemahle</v>
      </c>
      <c r="G707" s="110" t="str">
        <f>VLOOKUP(A707,'Main Sheet'!A:BB,14,0)</f>
        <v>NMB</v>
      </c>
      <c r="H707" s="111" t="s">
        <v>117</v>
      </c>
      <c r="I707" s="111"/>
      <c r="J707" s="112"/>
      <c r="K707" s="111">
        <v>2.34288159E8</v>
      </c>
      <c r="L707" s="111">
        <v>75418.0</v>
      </c>
      <c r="M707" s="109" t="s">
        <v>10222</v>
      </c>
      <c r="N707" s="110"/>
      <c r="O707" s="111"/>
      <c r="P707" s="111"/>
      <c r="Q707" s="112"/>
      <c r="R707" s="111"/>
      <c r="S707" s="111"/>
      <c r="T707" s="111"/>
      <c r="U707" s="110"/>
      <c r="V707" s="109" t="s">
        <v>117</v>
      </c>
      <c r="W707" s="109"/>
      <c r="X707" s="110"/>
      <c r="Y707" s="109" t="s">
        <v>10280</v>
      </c>
      <c r="Z707" s="110"/>
      <c r="AA707" s="110"/>
      <c r="AB707" s="109" t="s">
        <v>141</v>
      </c>
      <c r="AC707" s="109" t="s">
        <v>117</v>
      </c>
      <c r="AD707" s="109"/>
      <c r="AE707" s="110"/>
      <c r="AF707" s="109">
        <v>2.6179798E8</v>
      </c>
      <c r="AG707" s="109">
        <v>24694.0</v>
      </c>
      <c r="AH707" s="109" t="s">
        <v>3077</v>
      </c>
      <c r="AI707" s="110"/>
      <c r="AJ707" s="110"/>
      <c r="AK707" s="110"/>
      <c r="AL707" s="110"/>
      <c r="AM707" s="110"/>
      <c r="AN707" s="110"/>
      <c r="AO707" s="110"/>
      <c r="AP707" s="110"/>
      <c r="AQ707" s="110"/>
      <c r="AR707" s="110"/>
      <c r="AS707" s="110"/>
      <c r="AT707" s="110"/>
      <c r="AU707" s="110"/>
      <c r="AV707" s="110"/>
      <c r="AW707" s="110"/>
      <c r="AX707" s="110"/>
      <c r="AY707" s="110"/>
      <c r="AZ707" s="110"/>
      <c r="BA707" s="110"/>
      <c r="BB707" s="110"/>
      <c r="BC707" s="110"/>
      <c r="BD707" s="110"/>
      <c r="BE707" s="110"/>
      <c r="BF707" s="114"/>
      <c r="BG707" s="114"/>
      <c r="BH707" s="114"/>
      <c r="BI707" s="114"/>
      <c r="BJ707" s="114"/>
      <c r="BK707" s="114"/>
      <c r="BL707" s="114"/>
      <c r="BM707" s="114"/>
      <c r="BN707" s="114"/>
      <c r="BO707" s="114"/>
    </row>
    <row r="708" ht="15.75" hidden="1" customHeight="1">
      <c r="A708" s="106" t="s">
        <v>6114</v>
      </c>
      <c r="B708" s="162" t="s">
        <v>10281</v>
      </c>
      <c r="C708" s="108" t="str">
        <f>VLOOKUP(A708,'Main Sheet'!A:AV,48,False)</f>
        <v>Yes</v>
      </c>
      <c r="D708" s="109" t="str">
        <f>VLOOKUP(A708,'Main Sheet'!A:BB,7,0)</f>
        <v>Second</v>
      </c>
      <c r="E708" s="109" t="str">
        <f>VLOOKUP(A708,'Main Sheet'!A:BB,12,0)</f>
        <v>Douglas Mpopa SS</v>
      </c>
      <c r="F708" s="109" t="str">
        <f>VLOOKUP(A708,'Main Sheet'!A:BB,17,0)</f>
        <v>Asemahle</v>
      </c>
      <c r="G708" s="110" t="str">
        <f>VLOOKUP(A708,'Main Sheet'!A:BB,14,0)</f>
        <v>NMB</v>
      </c>
      <c r="H708" s="111" t="s">
        <v>117</v>
      </c>
      <c r="I708" s="111"/>
      <c r="J708" s="112"/>
      <c r="K708" s="111">
        <v>2.34375779E8</v>
      </c>
      <c r="L708" s="111">
        <v>37649.0</v>
      </c>
      <c r="M708" s="109" t="s">
        <v>10282</v>
      </c>
      <c r="N708" s="110"/>
      <c r="O708" s="111"/>
      <c r="P708" s="111"/>
      <c r="Q708" s="112"/>
      <c r="R708" s="111"/>
      <c r="S708" s="111"/>
      <c r="T708" s="111"/>
      <c r="U708" s="110"/>
      <c r="V708" s="109" t="s">
        <v>117</v>
      </c>
      <c r="W708" s="109"/>
      <c r="X708" s="110"/>
      <c r="Y708" s="109" t="s">
        <v>10283</v>
      </c>
      <c r="Z708" s="110"/>
      <c r="AA708" s="110"/>
      <c r="AB708" s="109" t="s">
        <v>4424</v>
      </c>
      <c r="AC708" s="109" t="s">
        <v>117</v>
      </c>
      <c r="AD708" s="109"/>
      <c r="AE708" s="110"/>
      <c r="AF708" s="109">
        <v>2.61748548E8</v>
      </c>
      <c r="AG708" s="109">
        <v>24694.0</v>
      </c>
      <c r="AH708" s="109" t="s">
        <v>9697</v>
      </c>
      <c r="AI708" s="110"/>
      <c r="AJ708" s="110"/>
      <c r="AK708" s="110"/>
      <c r="AL708" s="110"/>
      <c r="AM708" s="110"/>
      <c r="AN708" s="110"/>
      <c r="AO708" s="110"/>
      <c r="AP708" s="110"/>
      <c r="AQ708" s="110"/>
      <c r="AR708" s="110"/>
      <c r="AS708" s="110"/>
      <c r="AT708" s="110"/>
      <c r="AU708" s="110"/>
      <c r="AV708" s="110"/>
      <c r="AW708" s="110"/>
      <c r="AX708" s="110"/>
      <c r="AY708" s="110"/>
      <c r="AZ708" s="110"/>
      <c r="BA708" s="110"/>
      <c r="BB708" s="110"/>
      <c r="BC708" s="110"/>
      <c r="BD708" s="110"/>
      <c r="BE708" s="110"/>
      <c r="BF708" s="114"/>
      <c r="BG708" s="114"/>
      <c r="BH708" s="114"/>
      <c r="BI708" s="114"/>
      <c r="BJ708" s="114"/>
      <c r="BK708" s="114"/>
      <c r="BL708" s="114"/>
      <c r="BM708" s="114"/>
      <c r="BN708" s="114"/>
      <c r="BO708" s="114"/>
    </row>
    <row r="709" ht="15.75" hidden="1" customHeight="1">
      <c r="A709" s="106" t="s">
        <v>6123</v>
      </c>
      <c r="B709" s="162" t="s">
        <v>10284</v>
      </c>
      <c r="C709" s="108" t="str">
        <f>VLOOKUP(A709,'Main Sheet'!A:AV,48,False)</f>
        <v>Yes</v>
      </c>
      <c r="D709" s="109" t="str">
        <f>VLOOKUP(A709,'Main Sheet'!A:BB,7,0)</f>
        <v>Second</v>
      </c>
      <c r="E709" s="109" t="str">
        <f>VLOOKUP(A709,'Main Sheet'!A:BB,12,0)</f>
        <v>Douglas Mpopa SS</v>
      </c>
      <c r="F709" s="109" t="str">
        <f>VLOOKUP(A709,'Main Sheet'!A:BB,17,0)</f>
        <v>Asemahle</v>
      </c>
      <c r="G709" s="110" t="str">
        <f>VLOOKUP(A709,'Main Sheet'!A:BB,14,0)</f>
        <v>NMB</v>
      </c>
      <c r="H709" s="111" t="s">
        <v>9078</v>
      </c>
      <c r="I709" s="111"/>
      <c r="J709" s="111"/>
      <c r="K709" s="111">
        <v>2.33153357E8</v>
      </c>
      <c r="L709" s="111">
        <v>32921.0</v>
      </c>
      <c r="M709" s="109" t="s">
        <v>9079</v>
      </c>
      <c r="N709" s="110"/>
      <c r="O709" s="111"/>
      <c r="P709" s="111"/>
      <c r="Q709" s="112"/>
      <c r="R709" s="111"/>
      <c r="S709" s="111"/>
      <c r="T709" s="111"/>
      <c r="U709" s="110"/>
      <c r="V709" s="109" t="s">
        <v>117</v>
      </c>
      <c r="W709" s="109"/>
      <c r="X709" s="110"/>
      <c r="Y709" s="109" t="s">
        <v>10285</v>
      </c>
      <c r="Z709" s="110"/>
      <c r="AA709" s="110"/>
      <c r="AB709" s="109" t="s">
        <v>4424</v>
      </c>
      <c r="AC709" s="109"/>
      <c r="AD709" s="109"/>
      <c r="AE709" s="110"/>
      <c r="AF709" s="109"/>
      <c r="AG709" s="109"/>
      <c r="AH709" s="109"/>
      <c r="AI709" s="110"/>
      <c r="AJ709" s="110"/>
      <c r="AK709" s="110"/>
      <c r="AL709" s="110"/>
      <c r="AM709" s="110"/>
      <c r="AN709" s="110"/>
      <c r="AO709" s="110"/>
      <c r="AP709" s="110"/>
      <c r="AQ709" s="110"/>
      <c r="AR709" s="110"/>
      <c r="AS709" s="110"/>
      <c r="AT709" s="110"/>
      <c r="AU709" s="110"/>
      <c r="AV709" s="110"/>
      <c r="AW709" s="110"/>
      <c r="AX709" s="110"/>
      <c r="AY709" s="110"/>
      <c r="AZ709" s="110"/>
      <c r="BA709" s="110"/>
      <c r="BB709" s="110"/>
      <c r="BC709" s="110"/>
      <c r="BD709" s="110"/>
      <c r="BE709" s="110"/>
      <c r="BF709" s="114"/>
      <c r="BG709" s="114"/>
      <c r="BH709" s="114"/>
      <c r="BI709" s="114"/>
      <c r="BJ709" s="114"/>
      <c r="BK709" s="114"/>
      <c r="BL709" s="114"/>
      <c r="BM709" s="114"/>
      <c r="BN709" s="114"/>
      <c r="BO709" s="114"/>
    </row>
    <row r="710" ht="15.75" hidden="1" customHeight="1">
      <c r="A710" s="106" t="s">
        <v>6131</v>
      </c>
      <c r="B710" s="162" t="s">
        <v>10286</v>
      </c>
      <c r="C710" s="108" t="str">
        <f>VLOOKUP(A710,'Main Sheet'!A:AV,48,False)</f>
        <v>Yes</v>
      </c>
      <c r="D710" s="109" t="str">
        <f>VLOOKUP(A710,'Main Sheet'!A:BB,7,0)</f>
        <v>Second</v>
      </c>
      <c r="E710" s="109" t="str">
        <f>VLOOKUP(A710,'Main Sheet'!A:BB,12,0)</f>
        <v>Douglas Mpopa SS</v>
      </c>
      <c r="F710" s="109" t="str">
        <f>VLOOKUP(A710,'Main Sheet'!A:BB,17,0)</f>
        <v>Asemahle</v>
      </c>
      <c r="G710" s="110" t="str">
        <f>VLOOKUP(A710,'Main Sheet'!A:BB,14,0)</f>
        <v>NMB</v>
      </c>
      <c r="H710" s="111" t="s">
        <v>117</v>
      </c>
      <c r="I710" s="111"/>
      <c r="J710" s="112"/>
      <c r="K710" s="111">
        <v>2.34196246E8</v>
      </c>
      <c r="L710" s="111">
        <v>21643.0</v>
      </c>
      <c r="M710" s="109" t="s">
        <v>10222</v>
      </c>
      <c r="N710" s="110"/>
      <c r="O710" s="111"/>
      <c r="P710" s="111"/>
      <c r="Q710" s="112"/>
      <c r="R710" s="111"/>
      <c r="S710" s="111"/>
      <c r="T710" s="111"/>
      <c r="U710" s="110"/>
      <c r="V710" s="109" t="s">
        <v>117</v>
      </c>
      <c r="W710" s="109"/>
      <c r="X710" s="110"/>
      <c r="Y710" s="109" t="s">
        <v>10287</v>
      </c>
      <c r="Z710" s="110"/>
      <c r="AA710" s="110"/>
      <c r="AB710" s="109" t="s">
        <v>141</v>
      </c>
      <c r="AC710" s="109" t="s">
        <v>117</v>
      </c>
      <c r="AD710" s="109"/>
      <c r="AE710" s="110"/>
      <c r="AF710" s="109">
        <v>2.61784889E8</v>
      </c>
      <c r="AG710" s="109">
        <v>24694.0</v>
      </c>
      <c r="AH710" s="109" t="s">
        <v>9712</v>
      </c>
      <c r="AI710" s="110"/>
      <c r="AJ710" s="110"/>
      <c r="AK710" s="110"/>
      <c r="AL710" s="110"/>
      <c r="AM710" s="110"/>
      <c r="AN710" s="110"/>
      <c r="AO710" s="110"/>
      <c r="AP710" s="110"/>
      <c r="AQ710" s="110"/>
      <c r="AR710" s="110"/>
      <c r="AS710" s="110"/>
      <c r="AT710" s="110"/>
      <c r="AU710" s="110"/>
      <c r="AV710" s="110"/>
      <c r="AW710" s="110"/>
      <c r="AX710" s="110"/>
      <c r="AY710" s="110"/>
      <c r="AZ710" s="110"/>
      <c r="BA710" s="110"/>
      <c r="BB710" s="110"/>
      <c r="BC710" s="110"/>
      <c r="BD710" s="110"/>
      <c r="BE710" s="110"/>
      <c r="BF710" s="114"/>
      <c r="BG710" s="114"/>
      <c r="BH710" s="114"/>
      <c r="BI710" s="114"/>
      <c r="BJ710" s="114"/>
      <c r="BK710" s="114"/>
      <c r="BL710" s="114"/>
      <c r="BM710" s="114"/>
      <c r="BN710" s="114"/>
      <c r="BO710" s="114"/>
    </row>
    <row r="711" ht="15.75" hidden="1" customHeight="1">
      <c r="A711" s="106" t="s">
        <v>6141</v>
      </c>
      <c r="B711" s="162" t="s">
        <v>10288</v>
      </c>
      <c r="C711" s="108" t="str">
        <f>VLOOKUP(A711,'Main Sheet'!A:AV,48,False)</f>
        <v>Yes</v>
      </c>
      <c r="D711" s="109" t="str">
        <f>VLOOKUP(A711,'Main Sheet'!A:BB,7,0)</f>
        <v>Second</v>
      </c>
      <c r="E711" s="109" t="str">
        <f>VLOOKUP(A711,'Main Sheet'!A:BB,12,0)</f>
        <v>Douglas Mpopa SS</v>
      </c>
      <c r="F711" s="109" t="str">
        <f>VLOOKUP(A711,'Main Sheet'!A:BB,17,0)</f>
        <v>Asemahle</v>
      </c>
      <c r="G711" s="110" t="str">
        <f>VLOOKUP(A711,'Main Sheet'!A:BB,14,0)</f>
        <v>NMB</v>
      </c>
      <c r="H711" s="111" t="s">
        <v>117</v>
      </c>
      <c r="I711" s="111"/>
      <c r="J711" s="112"/>
      <c r="K711" s="111">
        <v>2.34196149E8</v>
      </c>
      <c r="L711" s="111">
        <v>92732.0</v>
      </c>
      <c r="M711" s="109" t="s">
        <v>9772</v>
      </c>
      <c r="N711" s="110"/>
      <c r="O711" s="111"/>
      <c r="P711" s="111"/>
      <c r="Q711" s="112"/>
      <c r="R711" s="111"/>
      <c r="S711" s="111"/>
      <c r="T711" s="111"/>
      <c r="U711" s="110"/>
      <c r="V711" s="109" t="s">
        <v>117</v>
      </c>
      <c r="W711" s="109"/>
      <c r="X711" s="110"/>
      <c r="Y711" s="109" t="s">
        <v>10289</v>
      </c>
      <c r="Z711" s="110"/>
      <c r="AA711" s="110"/>
      <c r="AB711" s="109" t="s">
        <v>141</v>
      </c>
      <c r="AC711" s="109" t="s">
        <v>117</v>
      </c>
      <c r="AD711" s="109"/>
      <c r="AE711" s="110"/>
      <c r="AF711" s="109">
        <v>2.61783769E8</v>
      </c>
      <c r="AG711" s="109">
        <v>24694.0</v>
      </c>
      <c r="AH711" s="109" t="s">
        <v>9697</v>
      </c>
      <c r="AI711" s="110"/>
      <c r="AJ711" s="110"/>
      <c r="AK711" s="110"/>
      <c r="AL711" s="110"/>
      <c r="AM711" s="110"/>
      <c r="AN711" s="110"/>
      <c r="AO711" s="110"/>
      <c r="AP711" s="110"/>
      <c r="AQ711" s="110"/>
      <c r="AR711" s="110"/>
      <c r="AS711" s="110"/>
      <c r="AT711" s="110"/>
      <c r="AU711" s="110"/>
      <c r="AV711" s="110"/>
      <c r="AW711" s="110"/>
      <c r="AX711" s="110"/>
      <c r="AY711" s="110"/>
      <c r="AZ711" s="110"/>
      <c r="BA711" s="110"/>
      <c r="BB711" s="110"/>
      <c r="BC711" s="110"/>
      <c r="BD711" s="110"/>
      <c r="BE711" s="110"/>
      <c r="BF711" s="114"/>
      <c r="BG711" s="114"/>
      <c r="BH711" s="114"/>
      <c r="BI711" s="114"/>
      <c r="BJ711" s="114"/>
      <c r="BK711" s="114"/>
      <c r="BL711" s="114"/>
      <c r="BM711" s="114"/>
      <c r="BN711" s="114"/>
      <c r="BO711" s="114"/>
    </row>
    <row r="712" ht="15.75" hidden="1" customHeight="1">
      <c r="A712" s="106" t="s">
        <v>6151</v>
      </c>
      <c r="B712" s="162" t="s">
        <v>10290</v>
      </c>
      <c r="C712" s="108" t="str">
        <f>VLOOKUP(A712,'Main Sheet'!A:AV,48,False)</f>
        <v>Yes</v>
      </c>
      <c r="D712" s="109" t="str">
        <f>VLOOKUP(A712,'Main Sheet'!A:BB,7,0)</f>
        <v>Second</v>
      </c>
      <c r="E712" s="109" t="str">
        <f>VLOOKUP(A712,'Main Sheet'!A:BB,12,0)</f>
        <v>Douglas Mpopa SS</v>
      </c>
      <c r="F712" s="109" t="str">
        <f>VLOOKUP(A712,'Main Sheet'!A:BB,17,0)</f>
        <v>Asemahle</v>
      </c>
      <c r="G712" s="110" t="str">
        <f>VLOOKUP(A712,'Main Sheet'!A:BB,14,0)</f>
        <v>NMB</v>
      </c>
      <c r="H712" s="111" t="s">
        <v>9078</v>
      </c>
      <c r="I712" s="111"/>
      <c r="J712" s="112"/>
      <c r="K712" s="111">
        <v>2.33176462E8</v>
      </c>
      <c r="L712" s="111" t="s">
        <v>9078</v>
      </c>
      <c r="M712" s="109" t="s">
        <v>9079</v>
      </c>
      <c r="N712" s="110"/>
      <c r="O712" s="111"/>
      <c r="P712" s="111"/>
      <c r="Q712" s="112"/>
      <c r="R712" s="111"/>
      <c r="S712" s="111"/>
      <c r="T712" s="111"/>
      <c r="U712" s="110"/>
      <c r="V712" s="109" t="s">
        <v>9078</v>
      </c>
      <c r="W712" s="109"/>
      <c r="X712" s="110"/>
      <c r="Y712" s="109" t="s">
        <v>10291</v>
      </c>
      <c r="Z712" s="110"/>
      <c r="AA712" s="110"/>
      <c r="AB712" s="110"/>
      <c r="AC712" s="109" t="s">
        <v>9078</v>
      </c>
      <c r="AD712" s="109"/>
      <c r="AE712" s="110"/>
      <c r="AF712" s="109"/>
      <c r="AG712" s="109"/>
      <c r="AH712" s="109"/>
      <c r="AI712" s="110"/>
      <c r="AJ712" s="110"/>
      <c r="AK712" s="110"/>
      <c r="AL712" s="110"/>
      <c r="AM712" s="110"/>
      <c r="AN712" s="110"/>
      <c r="AO712" s="110"/>
      <c r="AP712" s="110"/>
      <c r="AQ712" s="110"/>
      <c r="AR712" s="110"/>
      <c r="AS712" s="110"/>
      <c r="AT712" s="110"/>
      <c r="AU712" s="110"/>
      <c r="AV712" s="110"/>
      <c r="AW712" s="110"/>
      <c r="AX712" s="110"/>
      <c r="AY712" s="110"/>
      <c r="AZ712" s="110"/>
      <c r="BA712" s="110"/>
      <c r="BB712" s="110"/>
      <c r="BC712" s="110"/>
      <c r="BD712" s="110"/>
      <c r="BE712" s="110"/>
      <c r="BF712" s="114"/>
      <c r="BG712" s="114"/>
      <c r="BH712" s="114"/>
      <c r="BI712" s="114"/>
      <c r="BJ712" s="114"/>
      <c r="BK712" s="114"/>
      <c r="BL712" s="114"/>
      <c r="BM712" s="114"/>
      <c r="BN712" s="114"/>
      <c r="BO712" s="114"/>
    </row>
    <row r="713" ht="15.75" hidden="1" customHeight="1">
      <c r="A713" s="106" t="s">
        <v>6160</v>
      </c>
      <c r="B713" s="162" t="s">
        <v>10292</v>
      </c>
      <c r="C713" s="108" t="str">
        <f>VLOOKUP(A713,'Main Sheet'!A:AV,48,False)</f>
        <v>Yes</v>
      </c>
      <c r="D713" s="109" t="str">
        <f>VLOOKUP(A713,'Main Sheet'!A:BB,7,0)</f>
        <v>Second</v>
      </c>
      <c r="E713" s="109" t="str">
        <f>VLOOKUP(A713,'Main Sheet'!A:BB,12,0)</f>
        <v>Douglas Mpopa SS</v>
      </c>
      <c r="F713" s="109" t="str">
        <f>VLOOKUP(A713,'Main Sheet'!A:BB,17,0)</f>
        <v>Asemahle</v>
      </c>
      <c r="G713" s="110" t="str">
        <f>VLOOKUP(A713,'Main Sheet'!A:BB,14,0)</f>
        <v>NMB</v>
      </c>
      <c r="H713" s="111" t="s">
        <v>9078</v>
      </c>
      <c r="I713" s="111"/>
      <c r="J713" s="112"/>
      <c r="K713" s="111">
        <v>2.33814051E8</v>
      </c>
      <c r="L713" s="111">
        <v>50269.0</v>
      </c>
      <c r="M713" s="109" t="s">
        <v>9079</v>
      </c>
      <c r="N713" s="110"/>
      <c r="O713" s="111"/>
      <c r="P713" s="111"/>
      <c r="Q713" s="112"/>
      <c r="R713" s="111"/>
      <c r="S713" s="111"/>
      <c r="T713" s="111"/>
      <c r="U713" s="110"/>
      <c r="V713" s="109" t="s">
        <v>117</v>
      </c>
      <c r="W713" s="109"/>
      <c r="X713" s="110"/>
      <c r="Y713" s="109" t="s">
        <v>10293</v>
      </c>
      <c r="Z713" s="110"/>
      <c r="AA713" s="110"/>
      <c r="AB713" s="109" t="s">
        <v>4424</v>
      </c>
      <c r="AC713" s="109" t="s">
        <v>9078</v>
      </c>
      <c r="AD713" s="109"/>
      <c r="AE713" s="110"/>
      <c r="AF713" s="109"/>
      <c r="AG713" s="109"/>
      <c r="AH713" s="109"/>
      <c r="AI713" s="110"/>
      <c r="AJ713" s="110"/>
      <c r="AK713" s="110"/>
      <c r="AL713" s="110"/>
      <c r="AM713" s="110"/>
      <c r="AN713" s="110"/>
      <c r="AO713" s="110"/>
      <c r="AP713" s="110"/>
      <c r="AQ713" s="110"/>
      <c r="AR713" s="110"/>
      <c r="AS713" s="110"/>
      <c r="AT713" s="110"/>
      <c r="AU713" s="110"/>
      <c r="AV713" s="110"/>
      <c r="AW713" s="110"/>
      <c r="AX713" s="110"/>
      <c r="AY713" s="110"/>
      <c r="AZ713" s="110"/>
      <c r="BA713" s="110"/>
      <c r="BB713" s="110"/>
      <c r="BC713" s="110"/>
      <c r="BD713" s="110"/>
      <c r="BE713" s="110"/>
      <c r="BF713" s="114"/>
      <c r="BG713" s="114"/>
      <c r="BH713" s="114"/>
      <c r="BI713" s="114"/>
      <c r="BJ713" s="114"/>
      <c r="BK713" s="114"/>
      <c r="BL713" s="114"/>
      <c r="BM713" s="114"/>
      <c r="BN713" s="114"/>
      <c r="BO713" s="114"/>
    </row>
    <row r="714" ht="15.75" hidden="1" customHeight="1">
      <c r="A714" s="106" t="s">
        <v>6168</v>
      </c>
      <c r="B714" s="162" t="s">
        <v>10294</v>
      </c>
      <c r="C714" s="108" t="str">
        <f>VLOOKUP(A714,'Main Sheet'!A:AV,48,False)</f>
        <v>Yes</v>
      </c>
      <c r="D714" s="109" t="str">
        <f>VLOOKUP(A714,'Main Sheet'!A:BB,7,0)</f>
        <v>Second</v>
      </c>
      <c r="E714" s="109" t="str">
        <f>VLOOKUP(A714,'Main Sheet'!A:BB,12,0)</f>
        <v>Tyhilulwazi HS</v>
      </c>
      <c r="F714" s="109" t="str">
        <f>VLOOKUP(A714,'Main Sheet'!A:BB,17,0)</f>
        <v>Asemahle</v>
      </c>
      <c r="G714" s="110" t="str">
        <f>VLOOKUP(A714,'Main Sheet'!A:BB,14,0)</f>
        <v>NMB</v>
      </c>
      <c r="H714" s="111" t="s">
        <v>9078</v>
      </c>
      <c r="I714" s="111"/>
      <c r="J714" s="112"/>
      <c r="K714" s="111">
        <v>2.33720189E8</v>
      </c>
      <c r="L714" s="111" t="s">
        <v>9078</v>
      </c>
      <c r="M714" s="109" t="s">
        <v>9079</v>
      </c>
      <c r="N714" s="110"/>
      <c r="O714" s="111"/>
      <c r="P714" s="111"/>
      <c r="Q714" s="112"/>
      <c r="R714" s="111"/>
      <c r="S714" s="111"/>
      <c r="T714" s="111"/>
      <c r="U714" s="110"/>
      <c r="V714" s="109" t="s">
        <v>117</v>
      </c>
      <c r="W714" s="109"/>
      <c r="X714" s="110"/>
      <c r="Y714" s="109" t="s">
        <v>10295</v>
      </c>
      <c r="Z714" s="110"/>
      <c r="AA714" s="110"/>
      <c r="AB714" s="109" t="s">
        <v>9789</v>
      </c>
      <c r="AC714" s="109"/>
      <c r="AD714" s="109"/>
      <c r="AE714" s="110"/>
      <c r="AF714" s="109"/>
      <c r="AG714" s="109"/>
      <c r="AH714" s="109"/>
      <c r="AI714" s="110"/>
      <c r="AJ714" s="110"/>
      <c r="AK714" s="110"/>
      <c r="AL714" s="110"/>
      <c r="AM714" s="110"/>
      <c r="AN714" s="110"/>
      <c r="AO714" s="110"/>
      <c r="AP714" s="110"/>
      <c r="AQ714" s="110"/>
      <c r="AR714" s="110"/>
      <c r="AS714" s="110"/>
      <c r="AT714" s="110"/>
      <c r="AU714" s="110"/>
      <c r="AV714" s="110"/>
      <c r="AW714" s="110"/>
      <c r="AX714" s="110"/>
      <c r="AY714" s="110"/>
      <c r="AZ714" s="110"/>
      <c r="BA714" s="110"/>
      <c r="BB714" s="110"/>
      <c r="BC714" s="110"/>
      <c r="BD714" s="110"/>
      <c r="BE714" s="110"/>
      <c r="BF714" s="114"/>
      <c r="BG714" s="114"/>
      <c r="BH714" s="114"/>
      <c r="BI714" s="114"/>
      <c r="BJ714" s="114"/>
      <c r="BK714" s="114"/>
      <c r="BL714" s="114"/>
      <c r="BM714" s="114"/>
      <c r="BN714" s="114"/>
      <c r="BO714" s="114"/>
    </row>
    <row r="715" ht="15.75" hidden="1" customHeight="1">
      <c r="A715" s="106" t="s">
        <v>6176</v>
      </c>
      <c r="B715" s="162" t="s">
        <v>10296</v>
      </c>
      <c r="C715" s="108" t="str">
        <f>VLOOKUP(A715,'Main Sheet'!A:AV,48,False)</f>
        <v>Yes</v>
      </c>
      <c r="D715" s="109" t="str">
        <f>VLOOKUP(A715,'Main Sheet'!A:BB,7,0)</f>
        <v>Second</v>
      </c>
      <c r="E715" s="109" t="str">
        <f>VLOOKUP(A715,'Main Sheet'!A:BB,12,0)</f>
        <v>Tyhilulwazi HS</v>
      </c>
      <c r="F715" s="109" t="str">
        <f>VLOOKUP(A715,'Main Sheet'!A:BB,17,0)</f>
        <v>Asemahle</v>
      </c>
      <c r="G715" s="110" t="str">
        <f>VLOOKUP(A715,'Main Sheet'!A:BB,14,0)</f>
        <v>NMB</v>
      </c>
      <c r="H715" s="111" t="s">
        <v>117</v>
      </c>
      <c r="I715" s="111"/>
      <c r="J715" s="111"/>
      <c r="K715" s="111">
        <v>2.3424133E8</v>
      </c>
      <c r="L715" s="111">
        <v>32101.0</v>
      </c>
      <c r="M715" s="109" t="s">
        <v>9800</v>
      </c>
      <c r="N715" s="110"/>
      <c r="O715" s="111"/>
      <c r="P715" s="111"/>
      <c r="Q715" s="112"/>
      <c r="R715" s="111"/>
      <c r="S715" s="111"/>
      <c r="T715" s="111"/>
      <c r="U715" s="110"/>
      <c r="V715" s="109" t="s">
        <v>117</v>
      </c>
      <c r="W715" s="109"/>
      <c r="X715" s="110"/>
      <c r="Y715" s="109" t="s">
        <v>10297</v>
      </c>
      <c r="Z715" s="110"/>
      <c r="AA715" s="110"/>
      <c r="AB715" s="109" t="s">
        <v>9789</v>
      </c>
      <c r="AC715" s="109"/>
      <c r="AD715" s="109"/>
      <c r="AE715" s="110"/>
      <c r="AF715" s="109"/>
      <c r="AG715" s="109"/>
      <c r="AH715" s="109"/>
      <c r="AI715" s="110"/>
      <c r="AJ715" s="110"/>
      <c r="AK715" s="110"/>
      <c r="AL715" s="110"/>
      <c r="AM715" s="110"/>
      <c r="AN715" s="110"/>
      <c r="AO715" s="110"/>
      <c r="AP715" s="110"/>
      <c r="AQ715" s="110"/>
      <c r="AR715" s="110"/>
      <c r="AS715" s="110"/>
      <c r="AT715" s="110"/>
      <c r="AU715" s="110"/>
      <c r="AV715" s="110"/>
      <c r="AW715" s="110"/>
      <c r="AX715" s="110"/>
      <c r="AY715" s="110"/>
      <c r="AZ715" s="110"/>
      <c r="BA715" s="110"/>
      <c r="BB715" s="110"/>
      <c r="BC715" s="110"/>
      <c r="BD715" s="110"/>
      <c r="BE715" s="110"/>
      <c r="BF715" s="114"/>
      <c r="BG715" s="114"/>
      <c r="BH715" s="114"/>
      <c r="BI715" s="114"/>
      <c r="BJ715" s="114"/>
      <c r="BK715" s="114"/>
      <c r="BL715" s="114"/>
      <c r="BM715" s="114"/>
      <c r="BN715" s="114"/>
      <c r="BO715" s="114"/>
    </row>
    <row r="716" ht="15.75" hidden="1" customHeight="1">
      <c r="A716" s="106" t="s">
        <v>6182</v>
      </c>
      <c r="B716" s="162" t="s">
        <v>10298</v>
      </c>
      <c r="C716" s="108" t="str">
        <f>VLOOKUP(A716,'Main Sheet'!A:AV,48,False)</f>
        <v>Yes</v>
      </c>
      <c r="D716" s="109" t="str">
        <f>VLOOKUP(A716,'Main Sheet'!A:BB,7,0)</f>
        <v>Second</v>
      </c>
      <c r="E716" s="109" t="str">
        <f>VLOOKUP(A716,'Main Sheet'!A:BB,12,0)</f>
        <v>Tyhilulwazi HS</v>
      </c>
      <c r="F716" s="109" t="str">
        <f>VLOOKUP(A716,'Main Sheet'!A:BB,17,0)</f>
        <v>Asemahle</v>
      </c>
      <c r="G716" s="110" t="str">
        <f>VLOOKUP(A716,'Main Sheet'!A:BB,14,0)</f>
        <v>NMB</v>
      </c>
      <c r="H716" s="111" t="s">
        <v>9078</v>
      </c>
      <c r="I716" s="111"/>
      <c r="J716" s="111"/>
      <c r="K716" s="111">
        <v>2.33751912E8</v>
      </c>
      <c r="L716" s="111" t="s">
        <v>9078</v>
      </c>
      <c r="M716" s="109" t="s">
        <v>9079</v>
      </c>
      <c r="N716" s="110"/>
      <c r="O716" s="111"/>
      <c r="P716" s="111"/>
      <c r="Q716" s="112"/>
      <c r="R716" s="111"/>
      <c r="S716" s="111"/>
      <c r="T716" s="111"/>
      <c r="U716" s="110"/>
      <c r="V716" s="109" t="s">
        <v>9078</v>
      </c>
      <c r="W716" s="109"/>
      <c r="X716" s="110"/>
      <c r="Y716" s="109" t="s">
        <v>10299</v>
      </c>
      <c r="Z716" s="110"/>
      <c r="AA716" s="110"/>
      <c r="AB716" s="110"/>
      <c r="AC716" s="109"/>
      <c r="AD716" s="109"/>
      <c r="AE716" s="110"/>
      <c r="AF716" s="109"/>
      <c r="AG716" s="109"/>
      <c r="AH716" s="109"/>
      <c r="AI716" s="110"/>
      <c r="AJ716" s="110"/>
      <c r="AK716" s="110"/>
      <c r="AL716" s="110"/>
      <c r="AM716" s="110"/>
      <c r="AN716" s="110"/>
      <c r="AO716" s="110"/>
      <c r="AP716" s="110"/>
      <c r="AQ716" s="110"/>
      <c r="AR716" s="110"/>
      <c r="AS716" s="110"/>
      <c r="AT716" s="110"/>
      <c r="AU716" s="110"/>
      <c r="AV716" s="110"/>
      <c r="AW716" s="110"/>
      <c r="AX716" s="110"/>
      <c r="AY716" s="110"/>
      <c r="AZ716" s="110"/>
      <c r="BA716" s="110"/>
      <c r="BB716" s="110"/>
      <c r="BC716" s="110"/>
      <c r="BD716" s="110"/>
      <c r="BE716" s="110"/>
      <c r="BF716" s="114"/>
      <c r="BG716" s="114"/>
      <c r="BH716" s="114"/>
      <c r="BI716" s="114"/>
      <c r="BJ716" s="114"/>
      <c r="BK716" s="114"/>
      <c r="BL716" s="114"/>
      <c r="BM716" s="114"/>
      <c r="BN716" s="114"/>
      <c r="BO716" s="114"/>
    </row>
    <row r="717" ht="15.75" hidden="1" customHeight="1">
      <c r="A717" s="106" t="s">
        <v>6190</v>
      </c>
      <c r="B717" s="162" t="s">
        <v>10300</v>
      </c>
      <c r="C717" s="108" t="str">
        <f>VLOOKUP(A717,'Main Sheet'!A:AV,48,False)</f>
        <v>Yes</v>
      </c>
      <c r="D717" s="109" t="str">
        <f>VLOOKUP(A717,'Main Sheet'!A:BB,7,0)</f>
        <v>Second</v>
      </c>
      <c r="E717" s="109" t="str">
        <f>VLOOKUP(A717,'Main Sheet'!A:BB,12,0)</f>
        <v>Tyhilulwazi HS</v>
      </c>
      <c r="F717" s="109" t="str">
        <f>VLOOKUP(A717,'Main Sheet'!A:BB,17,0)</f>
        <v>Asemahle</v>
      </c>
      <c r="G717" s="110" t="str">
        <f>VLOOKUP(A717,'Main Sheet'!A:BB,14,0)</f>
        <v>NMB</v>
      </c>
      <c r="H717" s="111" t="s">
        <v>9078</v>
      </c>
      <c r="I717" s="111"/>
      <c r="J717" s="111"/>
      <c r="K717" s="111">
        <v>2.33749861E8</v>
      </c>
      <c r="L717" s="111" t="s">
        <v>9078</v>
      </c>
      <c r="M717" s="109" t="s">
        <v>9079</v>
      </c>
      <c r="N717" s="110"/>
      <c r="O717" s="111"/>
      <c r="P717" s="111"/>
      <c r="Q717" s="112"/>
      <c r="R717" s="111"/>
      <c r="S717" s="111"/>
      <c r="T717" s="111"/>
      <c r="U717" s="110"/>
      <c r="V717" s="109" t="s">
        <v>117</v>
      </c>
      <c r="W717" s="109"/>
      <c r="X717" s="110"/>
      <c r="Y717" s="109" t="s">
        <v>10301</v>
      </c>
      <c r="Z717" s="110"/>
      <c r="AA717" s="110"/>
      <c r="AB717" s="109" t="s">
        <v>10302</v>
      </c>
      <c r="AC717" s="109"/>
      <c r="AD717" s="109"/>
      <c r="AE717" s="110"/>
      <c r="AF717" s="109"/>
      <c r="AG717" s="109"/>
      <c r="AH717" s="109"/>
      <c r="AI717" s="110"/>
      <c r="AJ717" s="110"/>
      <c r="AK717" s="110"/>
      <c r="AL717" s="110"/>
      <c r="AM717" s="110"/>
      <c r="AN717" s="110"/>
      <c r="AO717" s="110"/>
      <c r="AP717" s="110"/>
      <c r="AQ717" s="110"/>
      <c r="AR717" s="110"/>
      <c r="AS717" s="110"/>
      <c r="AT717" s="110"/>
      <c r="AU717" s="110"/>
      <c r="AV717" s="110"/>
      <c r="AW717" s="110"/>
      <c r="AX717" s="110"/>
      <c r="AY717" s="110"/>
      <c r="AZ717" s="110"/>
      <c r="BA717" s="110"/>
      <c r="BB717" s="110"/>
      <c r="BC717" s="110"/>
      <c r="BD717" s="110"/>
      <c r="BE717" s="110"/>
      <c r="BF717" s="114"/>
      <c r="BG717" s="114"/>
      <c r="BH717" s="114"/>
      <c r="BI717" s="114"/>
      <c r="BJ717" s="114"/>
      <c r="BK717" s="114"/>
      <c r="BL717" s="114"/>
      <c r="BM717" s="114"/>
      <c r="BN717" s="114"/>
      <c r="BO717" s="114"/>
    </row>
    <row r="718" ht="15.75" hidden="1" customHeight="1">
      <c r="A718" s="106" t="s">
        <v>6197</v>
      </c>
      <c r="B718" s="162" t="s">
        <v>10303</v>
      </c>
      <c r="C718" s="108" t="str">
        <f>VLOOKUP(A718,'Main Sheet'!A:AV,48,False)</f>
        <v>Yes</v>
      </c>
      <c r="D718" s="109" t="str">
        <f>VLOOKUP(A718,'Main Sheet'!A:BB,7,0)</f>
        <v>Second</v>
      </c>
      <c r="E718" s="109" t="str">
        <f>VLOOKUP(A718,'Main Sheet'!A:BB,12,0)</f>
        <v>Tyhilulwazi HS</v>
      </c>
      <c r="F718" s="109" t="str">
        <f>VLOOKUP(A718,'Main Sheet'!A:BB,17,0)</f>
        <v>Asemahle</v>
      </c>
      <c r="G718" s="110" t="str">
        <f>VLOOKUP(A718,'Main Sheet'!A:BB,14,0)</f>
        <v>NMB</v>
      </c>
      <c r="H718" s="111" t="s">
        <v>9078</v>
      </c>
      <c r="I718" s="111"/>
      <c r="J718" s="111"/>
      <c r="K718" s="111">
        <v>2.33923144E8</v>
      </c>
      <c r="L718" s="111">
        <v>59398.0</v>
      </c>
      <c r="M718" s="109" t="s">
        <v>9079</v>
      </c>
      <c r="N718" s="110"/>
      <c r="O718" s="111"/>
      <c r="P718" s="111"/>
      <c r="Q718" s="112"/>
      <c r="R718" s="111"/>
      <c r="S718" s="111"/>
      <c r="T718" s="111"/>
      <c r="U718" s="110"/>
      <c r="V718" s="109" t="s">
        <v>117</v>
      </c>
      <c r="W718" s="109"/>
      <c r="X718" s="110"/>
      <c r="Y718" s="109" t="s">
        <v>10304</v>
      </c>
      <c r="Z718" s="110"/>
      <c r="AA718" s="110"/>
      <c r="AB718" s="109" t="s">
        <v>141</v>
      </c>
      <c r="AC718" s="109"/>
      <c r="AD718" s="109"/>
      <c r="AE718" s="110"/>
      <c r="AF718" s="109"/>
      <c r="AG718" s="109"/>
      <c r="AH718" s="109"/>
      <c r="AI718" s="110"/>
      <c r="AJ718" s="110"/>
      <c r="AK718" s="110"/>
      <c r="AL718" s="110"/>
      <c r="AM718" s="110"/>
      <c r="AN718" s="110"/>
      <c r="AO718" s="110"/>
      <c r="AP718" s="110"/>
      <c r="AQ718" s="110"/>
      <c r="AR718" s="110"/>
      <c r="AS718" s="110"/>
      <c r="AT718" s="110"/>
      <c r="AU718" s="110"/>
      <c r="AV718" s="110"/>
      <c r="AW718" s="110"/>
      <c r="AX718" s="110"/>
      <c r="AY718" s="110"/>
      <c r="AZ718" s="110"/>
      <c r="BA718" s="110"/>
      <c r="BB718" s="110"/>
      <c r="BC718" s="110"/>
      <c r="BD718" s="110"/>
      <c r="BE718" s="110"/>
      <c r="BF718" s="114"/>
      <c r="BG718" s="114"/>
      <c r="BH718" s="114"/>
      <c r="BI718" s="114"/>
      <c r="BJ718" s="114"/>
      <c r="BK718" s="114"/>
      <c r="BL718" s="114"/>
      <c r="BM718" s="114"/>
      <c r="BN718" s="114"/>
      <c r="BO718" s="114"/>
    </row>
    <row r="719" ht="15.75" hidden="1" customHeight="1">
      <c r="A719" s="106" t="s">
        <v>6204</v>
      </c>
      <c r="B719" s="162" t="s">
        <v>10305</v>
      </c>
      <c r="C719" s="108" t="str">
        <f>VLOOKUP(A719,'Main Sheet'!A:AV,48,False)</f>
        <v>Yes</v>
      </c>
      <c r="D719" s="109" t="str">
        <f>VLOOKUP(A719,'Main Sheet'!A:BB,7,0)</f>
        <v>Second</v>
      </c>
      <c r="E719" s="109" t="str">
        <f>VLOOKUP(A719,'Main Sheet'!A:BB,12,0)</f>
        <v>Tyhilulwazi HS</v>
      </c>
      <c r="F719" s="109" t="str">
        <f>VLOOKUP(A719,'Main Sheet'!A:BB,17,0)</f>
        <v>Asemahle</v>
      </c>
      <c r="G719" s="110" t="str">
        <f>VLOOKUP(A719,'Main Sheet'!A:BB,14,0)</f>
        <v>NMB</v>
      </c>
      <c r="H719" s="111" t="s">
        <v>117</v>
      </c>
      <c r="I719" s="111"/>
      <c r="J719" s="111"/>
      <c r="K719" s="111">
        <v>2.33988335E8</v>
      </c>
      <c r="L719" s="111">
        <v>43817.0</v>
      </c>
      <c r="M719" s="109" t="s">
        <v>9250</v>
      </c>
      <c r="N719" s="110"/>
      <c r="O719" s="111"/>
      <c r="P719" s="111"/>
      <c r="Q719" s="112"/>
      <c r="R719" s="111"/>
      <c r="S719" s="111"/>
      <c r="T719" s="111"/>
      <c r="U719" s="110"/>
      <c r="V719" s="109" t="s">
        <v>117</v>
      </c>
      <c r="W719" s="109"/>
      <c r="X719" s="110"/>
      <c r="Y719" s="109" t="s">
        <v>10306</v>
      </c>
      <c r="Z719" s="110"/>
      <c r="AA719" s="110"/>
      <c r="AB719" s="109" t="s">
        <v>4424</v>
      </c>
      <c r="AC719" s="109"/>
      <c r="AD719" s="109"/>
      <c r="AE719" s="110"/>
      <c r="AF719" s="109"/>
      <c r="AG719" s="109"/>
      <c r="AH719" s="109"/>
      <c r="AI719" s="110"/>
      <c r="AJ719" s="110"/>
      <c r="AK719" s="110"/>
      <c r="AL719" s="110"/>
      <c r="AM719" s="110"/>
      <c r="AN719" s="110"/>
      <c r="AO719" s="110"/>
      <c r="AP719" s="110"/>
      <c r="AQ719" s="110"/>
      <c r="AR719" s="110"/>
      <c r="AS719" s="110"/>
      <c r="AT719" s="110"/>
      <c r="AU719" s="110"/>
      <c r="AV719" s="110"/>
      <c r="AW719" s="110"/>
      <c r="AX719" s="110"/>
      <c r="AY719" s="110"/>
      <c r="AZ719" s="110"/>
      <c r="BA719" s="110"/>
      <c r="BB719" s="110"/>
      <c r="BC719" s="110"/>
      <c r="BD719" s="110"/>
      <c r="BE719" s="110"/>
      <c r="BF719" s="114"/>
      <c r="BG719" s="114"/>
      <c r="BH719" s="114"/>
      <c r="BI719" s="114"/>
      <c r="BJ719" s="114"/>
      <c r="BK719" s="114"/>
      <c r="BL719" s="114"/>
      <c r="BM719" s="114"/>
      <c r="BN719" s="114"/>
      <c r="BO719" s="114"/>
    </row>
    <row r="720" ht="15.75" hidden="1" customHeight="1">
      <c r="A720" s="106" t="s">
        <v>6211</v>
      </c>
      <c r="B720" s="162" t="s">
        <v>10307</v>
      </c>
      <c r="C720" s="108" t="str">
        <f>VLOOKUP(A720,'Main Sheet'!A:AV,48,False)</f>
        <v>Yes</v>
      </c>
      <c r="D720" s="109" t="str">
        <f>VLOOKUP(A720,'Main Sheet'!A:BB,7,0)</f>
        <v>Second</v>
      </c>
      <c r="E720" s="109" t="str">
        <f>VLOOKUP(A720,'Main Sheet'!A:BB,12,0)</f>
        <v>Tyhilulwazi HS</v>
      </c>
      <c r="F720" s="109" t="str">
        <f>VLOOKUP(A720,'Main Sheet'!A:BB,17,0)</f>
        <v>Asemahle</v>
      </c>
      <c r="G720" s="110" t="str">
        <f>VLOOKUP(A720,'Main Sheet'!A:BB,14,0)</f>
        <v>NMB</v>
      </c>
      <c r="H720" s="111" t="s">
        <v>117</v>
      </c>
      <c r="I720" s="111"/>
      <c r="J720" s="111"/>
      <c r="K720" s="111">
        <v>2.34374314E8</v>
      </c>
      <c r="L720" s="111">
        <v>27693.0</v>
      </c>
      <c r="M720" s="109" t="s">
        <v>10308</v>
      </c>
      <c r="N720" s="110"/>
      <c r="O720" s="111"/>
      <c r="P720" s="111"/>
      <c r="Q720" s="112"/>
      <c r="R720" s="111"/>
      <c r="S720" s="111"/>
      <c r="T720" s="111"/>
      <c r="U720" s="110"/>
      <c r="V720" s="109" t="s">
        <v>117</v>
      </c>
      <c r="W720" s="109"/>
      <c r="X720" s="110"/>
      <c r="Y720" s="109" t="s">
        <v>10309</v>
      </c>
      <c r="Z720" s="110"/>
      <c r="AA720" s="110"/>
      <c r="AB720" s="109" t="s">
        <v>9789</v>
      </c>
      <c r="AC720" s="109"/>
      <c r="AD720" s="109"/>
      <c r="AE720" s="110"/>
      <c r="AF720" s="109"/>
      <c r="AG720" s="109"/>
      <c r="AH720" s="109"/>
      <c r="AI720" s="110"/>
      <c r="AJ720" s="110"/>
      <c r="AK720" s="110"/>
      <c r="AL720" s="110"/>
      <c r="AM720" s="110"/>
      <c r="AN720" s="110"/>
      <c r="AO720" s="110"/>
      <c r="AP720" s="110"/>
      <c r="AQ720" s="110"/>
      <c r="AR720" s="110"/>
      <c r="AS720" s="110"/>
      <c r="AT720" s="110"/>
      <c r="AU720" s="110"/>
      <c r="AV720" s="110"/>
      <c r="AW720" s="110"/>
      <c r="AX720" s="110"/>
      <c r="AY720" s="110"/>
      <c r="AZ720" s="110"/>
      <c r="BA720" s="110"/>
      <c r="BB720" s="110"/>
      <c r="BC720" s="110"/>
      <c r="BD720" s="110"/>
      <c r="BE720" s="110"/>
      <c r="BF720" s="114"/>
      <c r="BG720" s="114"/>
      <c r="BH720" s="114"/>
      <c r="BI720" s="114"/>
      <c r="BJ720" s="114"/>
      <c r="BK720" s="114"/>
      <c r="BL720" s="114"/>
      <c r="BM720" s="114"/>
      <c r="BN720" s="114"/>
      <c r="BO720" s="114"/>
    </row>
    <row r="721" ht="15.75" hidden="1" customHeight="1">
      <c r="A721" s="106" t="s">
        <v>6218</v>
      </c>
      <c r="B721" s="162" t="s">
        <v>10310</v>
      </c>
      <c r="C721" s="108" t="str">
        <f>VLOOKUP(A721,'Main Sheet'!A:AV,48,False)</f>
        <v>Yes</v>
      </c>
      <c r="D721" s="109" t="str">
        <f>VLOOKUP(A721,'Main Sheet'!A:BB,7,0)</f>
        <v>Second</v>
      </c>
      <c r="E721" s="109" t="str">
        <f>VLOOKUP(A721,'Main Sheet'!A:BB,12,0)</f>
        <v>Tyhilulwazi HS</v>
      </c>
      <c r="F721" s="109" t="str">
        <f>VLOOKUP(A721,'Main Sheet'!A:BB,17,0)</f>
        <v>Asemahle</v>
      </c>
      <c r="G721" s="110" t="str">
        <f>VLOOKUP(A721,'Main Sheet'!A:BB,14,0)</f>
        <v>NMB</v>
      </c>
      <c r="H721" s="111" t="s">
        <v>9078</v>
      </c>
      <c r="I721" s="111"/>
      <c r="J721" s="111"/>
      <c r="K721" s="111">
        <v>2.33988963E8</v>
      </c>
      <c r="L721" s="111">
        <v>52903.0</v>
      </c>
      <c r="M721" s="109" t="s">
        <v>9079</v>
      </c>
      <c r="N721" s="110"/>
      <c r="O721" s="111"/>
      <c r="P721" s="111"/>
      <c r="Q721" s="112"/>
      <c r="R721" s="111"/>
      <c r="S721" s="111"/>
      <c r="T721" s="111"/>
      <c r="U721" s="110"/>
      <c r="V721" s="109" t="s">
        <v>9078</v>
      </c>
      <c r="W721" s="109"/>
      <c r="X721" s="110"/>
      <c r="Y721" s="109" t="s">
        <v>10311</v>
      </c>
      <c r="Z721" s="110"/>
      <c r="AA721" s="110"/>
      <c r="AB721" s="110"/>
      <c r="AC721" s="109"/>
      <c r="AD721" s="109"/>
      <c r="AE721" s="110"/>
      <c r="AF721" s="109"/>
      <c r="AG721" s="109"/>
      <c r="AH721" s="109"/>
      <c r="AI721" s="110"/>
      <c r="AJ721" s="110"/>
      <c r="AK721" s="110"/>
      <c r="AL721" s="110"/>
      <c r="AM721" s="110"/>
      <c r="AN721" s="110"/>
      <c r="AO721" s="110"/>
      <c r="AP721" s="110"/>
      <c r="AQ721" s="110"/>
      <c r="AR721" s="110"/>
      <c r="AS721" s="110"/>
      <c r="AT721" s="110"/>
      <c r="AU721" s="110"/>
      <c r="AV721" s="110"/>
      <c r="AW721" s="110"/>
      <c r="AX721" s="110"/>
      <c r="AY721" s="110"/>
      <c r="AZ721" s="110"/>
      <c r="BA721" s="110"/>
      <c r="BB721" s="110"/>
      <c r="BC721" s="110"/>
      <c r="BD721" s="110"/>
      <c r="BE721" s="110"/>
      <c r="BF721" s="114"/>
      <c r="BG721" s="114"/>
      <c r="BH721" s="114"/>
      <c r="BI721" s="114"/>
      <c r="BJ721" s="114"/>
      <c r="BK721" s="114"/>
      <c r="BL721" s="114"/>
      <c r="BM721" s="114"/>
      <c r="BN721" s="114"/>
      <c r="BO721" s="114"/>
    </row>
    <row r="722" ht="15.75" hidden="1" customHeight="1">
      <c r="A722" s="106" t="s">
        <v>6224</v>
      </c>
      <c r="B722" s="162" t="s">
        <v>10312</v>
      </c>
      <c r="C722" s="108" t="str">
        <f>VLOOKUP(A722,'Main Sheet'!A:AV,48,False)</f>
        <v>Yes</v>
      </c>
      <c r="D722" s="109" t="str">
        <f>VLOOKUP(A722,'Main Sheet'!A:BB,7,0)</f>
        <v>Second</v>
      </c>
      <c r="E722" s="109" t="str">
        <f>VLOOKUP(A722,'Main Sheet'!A:BB,12,0)</f>
        <v>Tyhilulwazi HS</v>
      </c>
      <c r="F722" s="109" t="str">
        <f>VLOOKUP(A722,'Main Sheet'!A:BB,17,0)</f>
        <v>Asemahle</v>
      </c>
      <c r="G722" s="110" t="str">
        <f>VLOOKUP(A722,'Main Sheet'!A:BB,14,0)</f>
        <v>NMB</v>
      </c>
      <c r="H722" s="111" t="s">
        <v>117</v>
      </c>
      <c r="I722" s="111"/>
      <c r="J722" s="111"/>
      <c r="K722" s="111">
        <v>2.34242124E8</v>
      </c>
      <c r="L722" s="111">
        <v>92428.0</v>
      </c>
      <c r="M722" s="109" t="s">
        <v>10222</v>
      </c>
      <c r="N722" s="110"/>
      <c r="O722" s="111"/>
      <c r="P722" s="111"/>
      <c r="Q722" s="112"/>
      <c r="R722" s="111"/>
      <c r="S722" s="111"/>
      <c r="T722" s="111"/>
      <c r="U722" s="110"/>
      <c r="V722" s="109" t="s">
        <v>117</v>
      </c>
      <c r="W722" s="109"/>
      <c r="X722" s="110"/>
      <c r="Y722" s="109" t="s">
        <v>10313</v>
      </c>
      <c r="Z722" s="110"/>
      <c r="AA722" s="110"/>
      <c r="AB722" s="109" t="s">
        <v>4424</v>
      </c>
      <c r="AC722" s="109"/>
      <c r="AD722" s="109"/>
      <c r="AE722" s="110"/>
      <c r="AF722" s="109"/>
      <c r="AG722" s="109"/>
      <c r="AH722" s="109"/>
      <c r="AI722" s="110"/>
      <c r="AJ722" s="110"/>
      <c r="AK722" s="110"/>
      <c r="AL722" s="110"/>
      <c r="AM722" s="110"/>
      <c r="AN722" s="110"/>
      <c r="AO722" s="110"/>
      <c r="AP722" s="110"/>
      <c r="AQ722" s="110"/>
      <c r="AR722" s="110"/>
      <c r="AS722" s="110"/>
      <c r="AT722" s="110"/>
      <c r="AU722" s="110"/>
      <c r="AV722" s="110"/>
      <c r="AW722" s="110"/>
      <c r="AX722" s="110"/>
      <c r="AY722" s="110"/>
      <c r="AZ722" s="110"/>
      <c r="BA722" s="110"/>
      <c r="BB722" s="110"/>
      <c r="BC722" s="110"/>
      <c r="BD722" s="110"/>
      <c r="BE722" s="110"/>
      <c r="BF722" s="114"/>
      <c r="BG722" s="114"/>
      <c r="BH722" s="114"/>
      <c r="BI722" s="114"/>
      <c r="BJ722" s="114"/>
      <c r="BK722" s="114"/>
      <c r="BL722" s="114"/>
      <c r="BM722" s="114"/>
      <c r="BN722" s="114"/>
      <c r="BO722" s="114"/>
    </row>
    <row r="723" ht="15.75" hidden="1" customHeight="1">
      <c r="A723" s="106" t="s">
        <v>6231</v>
      </c>
      <c r="B723" s="162" t="s">
        <v>10314</v>
      </c>
      <c r="C723" s="108" t="str">
        <f>VLOOKUP(A723,'Main Sheet'!A:AV,48,False)</f>
        <v>Yes</v>
      </c>
      <c r="D723" s="109" t="str">
        <f>VLOOKUP(A723,'Main Sheet'!A:BB,7,0)</f>
        <v>Second</v>
      </c>
      <c r="E723" s="109" t="str">
        <f>VLOOKUP(A723,'Main Sheet'!A:BB,12,0)</f>
        <v>Tyhilulwazi HS</v>
      </c>
      <c r="F723" s="109" t="str">
        <f>VLOOKUP(A723,'Main Sheet'!A:BB,17,0)</f>
        <v>Asemahle</v>
      </c>
      <c r="G723" s="110" t="str">
        <f>VLOOKUP(A723,'Main Sheet'!A:BB,14,0)</f>
        <v>NMB</v>
      </c>
      <c r="H723" s="111" t="s">
        <v>9078</v>
      </c>
      <c r="I723" s="111"/>
      <c r="J723" s="111"/>
      <c r="K723" s="111">
        <v>2.34022736E8</v>
      </c>
      <c r="L723" s="111">
        <v>85391.0</v>
      </c>
      <c r="M723" s="109" t="s">
        <v>9079</v>
      </c>
      <c r="N723" s="110"/>
      <c r="O723" s="111"/>
      <c r="P723" s="111"/>
      <c r="Q723" s="112"/>
      <c r="R723" s="111"/>
      <c r="S723" s="111"/>
      <c r="T723" s="111"/>
      <c r="U723" s="110"/>
      <c r="V723" s="109" t="s">
        <v>117</v>
      </c>
      <c r="W723" s="109"/>
      <c r="X723" s="110"/>
      <c r="Y723" s="109" t="s">
        <v>10315</v>
      </c>
      <c r="Z723" s="110"/>
      <c r="AA723" s="110"/>
      <c r="AB723" s="109" t="s">
        <v>1094</v>
      </c>
      <c r="AC723" s="109"/>
      <c r="AD723" s="109"/>
      <c r="AE723" s="110"/>
      <c r="AF723" s="109"/>
      <c r="AG723" s="109"/>
      <c r="AH723" s="109"/>
      <c r="AI723" s="110"/>
      <c r="AJ723" s="110"/>
      <c r="AK723" s="110"/>
      <c r="AL723" s="110"/>
      <c r="AM723" s="110"/>
      <c r="AN723" s="110"/>
      <c r="AO723" s="110"/>
      <c r="AP723" s="110"/>
      <c r="AQ723" s="110"/>
      <c r="AR723" s="110"/>
      <c r="AS723" s="110"/>
      <c r="AT723" s="110"/>
      <c r="AU723" s="110"/>
      <c r="AV723" s="110"/>
      <c r="AW723" s="110"/>
      <c r="AX723" s="110"/>
      <c r="AY723" s="110"/>
      <c r="AZ723" s="110"/>
      <c r="BA723" s="110"/>
      <c r="BB723" s="110"/>
      <c r="BC723" s="110"/>
      <c r="BD723" s="110"/>
      <c r="BE723" s="110"/>
      <c r="BF723" s="114"/>
      <c r="BG723" s="114"/>
      <c r="BH723" s="114"/>
      <c r="BI723" s="114"/>
      <c r="BJ723" s="114"/>
      <c r="BK723" s="114"/>
      <c r="BL723" s="114"/>
      <c r="BM723" s="114"/>
      <c r="BN723" s="114"/>
      <c r="BO723" s="114"/>
    </row>
    <row r="724" ht="15.75" hidden="1" customHeight="1">
      <c r="A724" s="106" t="s">
        <v>6239</v>
      </c>
      <c r="B724" s="162" t="s">
        <v>10316</v>
      </c>
      <c r="C724" s="108" t="str">
        <f>VLOOKUP(A724,'Main Sheet'!A:AV,48,False)</f>
        <v>Yes</v>
      </c>
      <c r="D724" s="109" t="str">
        <f>VLOOKUP(A724,'Main Sheet'!A:BB,7,0)</f>
        <v>Second</v>
      </c>
      <c r="E724" s="109" t="str">
        <f>VLOOKUP(A724,'Main Sheet'!A:BB,12,0)</f>
        <v>Tyhilulwazi HS</v>
      </c>
      <c r="F724" s="109" t="str">
        <f>VLOOKUP(A724,'Main Sheet'!A:BB,17,0)</f>
        <v>Asemahle</v>
      </c>
      <c r="G724" s="110" t="str">
        <f>VLOOKUP(A724,'Main Sheet'!A:BB,14,0)</f>
        <v>NMB</v>
      </c>
      <c r="H724" s="111" t="s">
        <v>117</v>
      </c>
      <c r="I724" s="111"/>
      <c r="J724" s="111"/>
      <c r="K724" s="111">
        <v>2.34242515E8</v>
      </c>
      <c r="L724" s="111">
        <v>35417.0</v>
      </c>
      <c r="M724" s="109" t="s">
        <v>9073</v>
      </c>
      <c r="N724" s="110"/>
      <c r="O724" s="111"/>
      <c r="P724" s="111"/>
      <c r="Q724" s="112"/>
      <c r="R724" s="111"/>
      <c r="S724" s="111"/>
      <c r="T724" s="111"/>
      <c r="U724" s="110"/>
      <c r="V724" s="109" t="s">
        <v>117</v>
      </c>
      <c r="W724" s="109"/>
      <c r="X724" s="110"/>
      <c r="Y724" s="109" t="s">
        <v>10317</v>
      </c>
      <c r="Z724" s="110"/>
      <c r="AA724" s="110"/>
      <c r="AB724" s="109" t="s">
        <v>9789</v>
      </c>
      <c r="AC724" s="109"/>
      <c r="AD724" s="109"/>
      <c r="AE724" s="110"/>
      <c r="AF724" s="109"/>
      <c r="AG724" s="109"/>
      <c r="AH724" s="109"/>
      <c r="AI724" s="110"/>
      <c r="AJ724" s="110"/>
      <c r="AK724" s="110"/>
      <c r="AL724" s="110"/>
      <c r="AM724" s="110"/>
      <c r="AN724" s="110"/>
      <c r="AO724" s="110"/>
      <c r="AP724" s="110"/>
      <c r="AQ724" s="110"/>
      <c r="AR724" s="110"/>
      <c r="AS724" s="110"/>
      <c r="AT724" s="110"/>
      <c r="AU724" s="110"/>
      <c r="AV724" s="110"/>
      <c r="AW724" s="110"/>
      <c r="AX724" s="110"/>
      <c r="AY724" s="110"/>
      <c r="AZ724" s="110"/>
      <c r="BA724" s="110"/>
      <c r="BB724" s="110"/>
      <c r="BC724" s="110"/>
      <c r="BD724" s="110"/>
      <c r="BE724" s="110"/>
      <c r="BF724" s="114"/>
      <c r="BG724" s="114"/>
      <c r="BH724" s="114"/>
      <c r="BI724" s="114"/>
      <c r="BJ724" s="114"/>
      <c r="BK724" s="114"/>
      <c r="BL724" s="114"/>
      <c r="BM724" s="114"/>
      <c r="BN724" s="114"/>
      <c r="BO724" s="114"/>
    </row>
    <row r="725" ht="15.75" hidden="1" customHeight="1">
      <c r="A725" s="106" t="s">
        <v>6246</v>
      </c>
      <c r="B725" s="162" t="s">
        <v>10318</v>
      </c>
      <c r="C725" s="108" t="str">
        <f>VLOOKUP(A725,'Main Sheet'!A:AV,48,False)</f>
        <v>Yes</v>
      </c>
      <c r="D725" s="109" t="str">
        <f>VLOOKUP(A725,'Main Sheet'!A:BB,7,0)</f>
        <v>Second</v>
      </c>
      <c r="E725" s="109" t="str">
        <f>VLOOKUP(A725,'Main Sheet'!A:BB,12,0)</f>
        <v>Tyhilulwazi HS</v>
      </c>
      <c r="F725" s="109" t="str">
        <f>VLOOKUP(A725,'Main Sheet'!A:BB,17,0)</f>
        <v>Asemahle</v>
      </c>
      <c r="G725" s="110" t="str">
        <f>VLOOKUP(A725,'Main Sheet'!A:BB,14,0)</f>
        <v>NMB</v>
      </c>
      <c r="H725" s="111" t="s">
        <v>117</v>
      </c>
      <c r="I725" s="111"/>
      <c r="J725" s="111"/>
      <c r="K725" s="111">
        <v>2.34242884E8</v>
      </c>
      <c r="L725" s="111">
        <v>49621.0</v>
      </c>
      <c r="M725" s="109" t="s">
        <v>9800</v>
      </c>
      <c r="N725" s="110"/>
      <c r="O725" s="111"/>
      <c r="P725" s="111"/>
      <c r="Q725" s="112"/>
      <c r="R725" s="111"/>
      <c r="S725" s="111"/>
      <c r="T725" s="111"/>
      <c r="U725" s="110"/>
      <c r="V725" s="109" t="s">
        <v>117</v>
      </c>
      <c r="W725" s="109"/>
      <c r="X725" s="110"/>
      <c r="Y725" s="109" t="s">
        <v>10319</v>
      </c>
      <c r="Z725" s="110"/>
      <c r="AA725" s="110"/>
      <c r="AB725" s="109" t="s">
        <v>9789</v>
      </c>
      <c r="AC725" s="109"/>
      <c r="AD725" s="109"/>
      <c r="AE725" s="110"/>
      <c r="AF725" s="109"/>
      <c r="AG725" s="109"/>
      <c r="AH725" s="109"/>
      <c r="AI725" s="110"/>
      <c r="AJ725" s="110"/>
      <c r="AK725" s="110"/>
      <c r="AL725" s="110"/>
      <c r="AM725" s="110"/>
      <c r="AN725" s="110"/>
      <c r="AO725" s="110"/>
      <c r="AP725" s="110"/>
      <c r="AQ725" s="110"/>
      <c r="AR725" s="110"/>
      <c r="AS725" s="110"/>
      <c r="AT725" s="110"/>
      <c r="AU725" s="110"/>
      <c r="AV725" s="110"/>
      <c r="AW725" s="110"/>
      <c r="AX725" s="110"/>
      <c r="AY725" s="110"/>
      <c r="AZ725" s="110"/>
      <c r="BA725" s="110"/>
      <c r="BB725" s="110"/>
      <c r="BC725" s="110"/>
      <c r="BD725" s="110"/>
      <c r="BE725" s="110"/>
      <c r="BF725" s="114"/>
      <c r="BG725" s="114"/>
      <c r="BH725" s="114"/>
      <c r="BI725" s="114"/>
      <c r="BJ725" s="114"/>
      <c r="BK725" s="114"/>
      <c r="BL725" s="114"/>
      <c r="BM725" s="114"/>
      <c r="BN725" s="114"/>
      <c r="BO725" s="114"/>
    </row>
    <row r="726" ht="15.75" hidden="1" customHeight="1">
      <c r="A726" s="106" t="s">
        <v>6252</v>
      </c>
      <c r="B726" s="162" t="s">
        <v>10320</v>
      </c>
      <c r="C726" s="108" t="str">
        <f>VLOOKUP(A726,'Main Sheet'!A:AV,48,False)</f>
        <v>Yes</v>
      </c>
      <c r="D726" s="109" t="str">
        <f>VLOOKUP(A726,'Main Sheet'!A:BB,7,0)</f>
        <v>Second</v>
      </c>
      <c r="E726" s="109" t="str">
        <f>VLOOKUP(A726,'Main Sheet'!A:BB,12,0)</f>
        <v>Tyhilulwazi HS</v>
      </c>
      <c r="F726" s="109" t="str">
        <f>VLOOKUP(A726,'Main Sheet'!A:BB,17,0)</f>
        <v>Asemahle</v>
      </c>
      <c r="G726" s="110" t="str">
        <f>VLOOKUP(A726,'Main Sheet'!A:BB,14,0)</f>
        <v>NMB</v>
      </c>
      <c r="H726" s="111" t="s">
        <v>9078</v>
      </c>
      <c r="I726" s="111"/>
      <c r="J726" s="111"/>
      <c r="K726" s="111">
        <v>2.33668098E8</v>
      </c>
      <c r="L726" s="111" t="s">
        <v>9078</v>
      </c>
      <c r="M726" s="109" t="s">
        <v>9079</v>
      </c>
      <c r="N726" s="110"/>
      <c r="O726" s="111"/>
      <c r="P726" s="111"/>
      <c r="Q726" s="112"/>
      <c r="R726" s="111"/>
      <c r="S726" s="111"/>
      <c r="T726" s="111"/>
      <c r="U726" s="110"/>
      <c r="V726" s="109" t="s">
        <v>117</v>
      </c>
      <c r="W726" s="109"/>
      <c r="X726" s="110"/>
      <c r="Y726" s="109" t="s">
        <v>10321</v>
      </c>
      <c r="Z726" s="110"/>
      <c r="AA726" s="110"/>
      <c r="AB726" s="109" t="s">
        <v>141</v>
      </c>
      <c r="AC726" s="109"/>
      <c r="AD726" s="109"/>
      <c r="AE726" s="110"/>
      <c r="AF726" s="109"/>
      <c r="AG726" s="109"/>
      <c r="AH726" s="109"/>
      <c r="AI726" s="110"/>
      <c r="AJ726" s="110"/>
      <c r="AK726" s="110"/>
      <c r="AL726" s="110"/>
      <c r="AM726" s="110"/>
      <c r="AN726" s="110"/>
      <c r="AO726" s="110"/>
      <c r="AP726" s="110"/>
      <c r="AQ726" s="110"/>
      <c r="AR726" s="110"/>
      <c r="AS726" s="110"/>
      <c r="AT726" s="110"/>
      <c r="AU726" s="110"/>
      <c r="AV726" s="110"/>
      <c r="AW726" s="110"/>
      <c r="AX726" s="110"/>
      <c r="AY726" s="110"/>
      <c r="AZ726" s="110"/>
      <c r="BA726" s="110"/>
      <c r="BB726" s="110"/>
      <c r="BC726" s="110"/>
      <c r="BD726" s="110"/>
      <c r="BE726" s="110"/>
      <c r="BF726" s="114"/>
      <c r="BG726" s="114"/>
      <c r="BH726" s="114"/>
      <c r="BI726" s="114"/>
      <c r="BJ726" s="114"/>
      <c r="BK726" s="114"/>
      <c r="BL726" s="114"/>
      <c r="BM726" s="114"/>
      <c r="BN726" s="114"/>
      <c r="BO726" s="114"/>
    </row>
    <row r="727" ht="15.75" hidden="1" customHeight="1">
      <c r="A727" s="106" t="s">
        <v>6260</v>
      </c>
      <c r="B727" s="162" t="s">
        <v>10322</v>
      </c>
      <c r="C727" s="108" t="str">
        <f>VLOOKUP(A727,'Main Sheet'!A:AV,48,False)</f>
        <v>Yes</v>
      </c>
      <c r="D727" s="109" t="str">
        <f>VLOOKUP(A727,'Main Sheet'!A:BB,7,0)</f>
        <v>Second</v>
      </c>
      <c r="E727" s="109" t="str">
        <f>VLOOKUP(A727,'Main Sheet'!A:BB,12,0)</f>
        <v>Tyhilulwazi HS</v>
      </c>
      <c r="F727" s="109" t="str">
        <f>VLOOKUP(A727,'Main Sheet'!A:BB,17,0)</f>
        <v>Asemahle</v>
      </c>
      <c r="G727" s="110" t="str">
        <f>VLOOKUP(A727,'Main Sheet'!A:BB,14,0)</f>
        <v>NMB</v>
      </c>
      <c r="H727" s="111" t="s">
        <v>117</v>
      </c>
      <c r="I727" s="111"/>
      <c r="J727" s="111"/>
      <c r="K727" s="111">
        <v>2.34243279E8</v>
      </c>
      <c r="L727" s="111">
        <v>53974.0</v>
      </c>
      <c r="M727" s="109" t="s">
        <v>10323</v>
      </c>
      <c r="N727" s="110"/>
      <c r="O727" s="111"/>
      <c r="P727" s="111"/>
      <c r="Q727" s="112"/>
      <c r="R727" s="111"/>
      <c r="S727" s="111"/>
      <c r="T727" s="111"/>
      <c r="U727" s="110"/>
      <c r="V727" s="109" t="s">
        <v>117</v>
      </c>
      <c r="W727" s="109"/>
      <c r="X727" s="110"/>
      <c r="Y727" s="109" t="s">
        <v>10324</v>
      </c>
      <c r="Z727" s="110"/>
      <c r="AA727" s="110"/>
      <c r="AB727" s="109" t="s">
        <v>9789</v>
      </c>
      <c r="AC727" s="109"/>
      <c r="AD727" s="109"/>
      <c r="AE727" s="110"/>
      <c r="AF727" s="109"/>
      <c r="AG727" s="109"/>
      <c r="AH727" s="109"/>
      <c r="AI727" s="110"/>
      <c r="AJ727" s="110"/>
      <c r="AK727" s="110"/>
      <c r="AL727" s="110"/>
      <c r="AM727" s="110"/>
      <c r="AN727" s="110"/>
      <c r="AO727" s="110"/>
      <c r="AP727" s="110"/>
      <c r="AQ727" s="110"/>
      <c r="AR727" s="110"/>
      <c r="AS727" s="110"/>
      <c r="AT727" s="110"/>
      <c r="AU727" s="110"/>
      <c r="AV727" s="110"/>
      <c r="AW727" s="110"/>
      <c r="AX727" s="110"/>
      <c r="AY727" s="110"/>
      <c r="AZ727" s="110"/>
      <c r="BA727" s="110"/>
      <c r="BB727" s="110"/>
      <c r="BC727" s="110"/>
      <c r="BD727" s="110"/>
      <c r="BE727" s="110"/>
      <c r="BF727" s="114"/>
      <c r="BG727" s="114"/>
      <c r="BH727" s="114"/>
      <c r="BI727" s="114"/>
      <c r="BJ727" s="114"/>
      <c r="BK727" s="114"/>
      <c r="BL727" s="114"/>
      <c r="BM727" s="114"/>
      <c r="BN727" s="114"/>
      <c r="BO727" s="114"/>
    </row>
    <row r="728" ht="15.75" hidden="1" customHeight="1">
      <c r="A728" s="106" t="s">
        <v>6268</v>
      </c>
      <c r="B728" s="162" t="s">
        <v>10325</v>
      </c>
      <c r="C728" s="108" t="str">
        <f>VLOOKUP(A728,'Main Sheet'!A:AV,48,False)</f>
        <v>No</v>
      </c>
      <c r="D728" s="109" t="str">
        <f>VLOOKUP(A728,'Main Sheet'!A:BB,7,0)</f>
        <v>Second</v>
      </c>
      <c r="E728" s="109" t="str">
        <f>VLOOKUP(A728,'Main Sheet'!A:BB,12,0)</f>
        <v>Cingani HS</v>
      </c>
      <c r="F728" s="109" t="str">
        <f>VLOOKUP(A728,'Main Sheet'!A:BB,17,0)</f>
        <v>Asemahle</v>
      </c>
      <c r="G728" s="110" t="str">
        <f>VLOOKUP(A728,'Main Sheet'!A:BB,14,0)</f>
        <v>NMB</v>
      </c>
      <c r="H728" s="111"/>
      <c r="I728" s="111"/>
      <c r="J728" s="111"/>
      <c r="K728" s="111"/>
      <c r="L728" s="111"/>
      <c r="M728" s="109"/>
      <c r="N728" s="110"/>
      <c r="O728" s="111"/>
      <c r="P728" s="111"/>
      <c r="Q728" s="112"/>
      <c r="R728" s="111"/>
      <c r="S728" s="111"/>
      <c r="T728" s="111"/>
      <c r="U728" s="110"/>
      <c r="V728" s="109"/>
      <c r="W728" s="109"/>
      <c r="X728" s="110"/>
      <c r="Y728" s="109"/>
      <c r="Z728" s="110"/>
      <c r="AA728" s="110"/>
      <c r="AB728" s="110"/>
      <c r="AC728" s="109"/>
      <c r="AD728" s="109"/>
      <c r="AE728" s="110"/>
      <c r="AF728" s="109"/>
      <c r="AG728" s="109"/>
      <c r="AH728" s="109"/>
      <c r="AI728" s="110"/>
      <c r="AJ728" s="110"/>
      <c r="AK728" s="110"/>
      <c r="AL728" s="110"/>
      <c r="AM728" s="110"/>
      <c r="AN728" s="110"/>
      <c r="AO728" s="110"/>
      <c r="AP728" s="110"/>
      <c r="AQ728" s="110"/>
      <c r="AR728" s="110"/>
      <c r="AS728" s="110"/>
      <c r="AT728" s="110"/>
      <c r="AU728" s="110"/>
      <c r="AV728" s="110"/>
      <c r="AW728" s="110"/>
      <c r="AX728" s="110"/>
      <c r="AY728" s="110"/>
      <c r="AZ728" s="110"/>
      <c r="BA728" s="110"/>
      <c r="BB728" s="110"/>
      <c r="BC728" s="110"/>
      <c r="BD728" s="110"/>
      <c r="BE728" s="110"/>
      <c r="BF728" s="114"/>
      <c r="BG728" s="114"/>
      <c r="BH728" s="114"/>
      <c r="BI728" s="114"/>
      <c r="BJ728" s="114"/>
      <c r="BK728" s="114"/>
      <c r="BL728" s="114"/>
      <c r="BM728" s="114"/>
      <c r="BN728" s="114"/>
      <c r="BO728" s="114"/>
    </row>
    <row r="729" ht="15.75" customHeight="1">
      <c r="A729" s="106" t="s">
        <v>6275</v>
      </c>
      <c r="B729" s="162" t="s">
        <v>10326</v>
      </c>
      <c r="C729" s="108" t="str">
        <f>VLOOKUP(A729,'Main Sheet'!A:AV,48,False)</f>
        <v>Yes</v>
      </c>
      <c r="D729" s="109" t="str">
        <f>VLOOKUP(A729,'Main Sheet'!A:BB,7,0)</f>
        <v>Second</v>
      </c>
      <c r="E729" s="109" t="str">
        <f>VLOOKUP(A729,'Main Sheet'!A:BB,12,0)</f>
        <v>Cingani HS</v>
      </c>
      <c r="F729" s="109" t="str">
        <f>VLOOKUP(A729,'Main Sheet'!A:BB,17,0)</f>
        <v>Asemahle</v>
      </c>
      <c r="G729" s="110" t="str">
        <f>VLOOKUP(A729,'Main Sheet'!A:BB,14,0)</f>
        <v>NMB</v>
      </c>
      <c r="H729" s="111" t="s">
        <v>9078</v>
      </c>
      <c r="I729" s="111"/>
      <c r="J729" s="111"/>
      <c r="K729" s="111">
        <v>2.34278285E8</v>
      </c>
      <c r="L729" s="111">
        <v>40921.0</v>
      </c>
      <c r="M729" s="109" t="s">
        <v>9079</v>
      </c>
      <c r="N729" s="110"/>
      <c r="O729" s="111" t="s">
        <v>117</v>
      </c>
      <c r="P729" s="111"/>
      <c r="Q729" s="112"/>
      <c r="R729" s="111">
        <v>2.26282408E8</v>
      </c>
      <c r="S729" s="111">
        <v>20252.0</v>
      </c>
      <c r="T729" s="111" t="s">
        <v>237</v>
      </c>
      <c r="U729" s="110"/>
      <c r="V729" s="109" t="s">
        <v>117</v>
      </c>
      <c r="W729" s="109"/>
      <c r="X729" s="110"/>
      <c r="Y729" s="109" t="s">
        <v>10327</v>
      </c>
      <c r="Z729" s="110"/>
      <c r="AA729" s="110"/>
      <c r="AB729" s="109" t="s">
        <v>4424</v>
      </c>
      <c r="AC729" s="109" t="s">
        <v>117</v>
      </c>
      <c r="AD729" s="109"/>
      <c r="AE729" s="110"/>
      <c r="AF729" s="109">
        <v>2.61681826E8</v>
      </c>
      <c r="AG729" s="109">
        <v>24694.0</v>
      </c>
      <c r="AH729" s="109" t="s">
        <v>9697</v>
      </c>
      <c r="AI729" s="110"/>
      <c r="AJ729" s="110"/>
      <c r="AK729" s="110"/>
      <c r="AL729" s="110"/>
      <c r="AM729" s="110"/>
      <c r="AN729" s="110"/>
      <c r="AO729" s="110"/>
      <c r="AP729" s="110"/>
      <c r="AQ729" s="110"/>
      <c r="AR729" s="110"/>
      <c r="AS729" s="110"/>
      <c r="AT729" s="110"/>
      <c r="AU729" s="110"/>
      <c r="AV729" s="110"/>
      <c r="AW729" s="110"/>
      <c r="AX729" s="110"/>
      <c r="AY729" s="110"/>
      <c r="AZ729" s="110"/>
      <c r="BA729" s="110"/>
      <c r="BB729" s="110"/>
      <c r="BC729" s="110"/>
      <c r="BD729" s="110"/>
      <c r="BE729" s="110"/>
      <c r="BF729" s="114"/>
      <c r="BG729" s="114"/>
      <c r="BH729" s="114"/>
      <c r="BI729" s="114"/>
      <c r="BJ729" s="114"/>
      <c r="BK729" s="114"/>
      <c r="BL729" s="114"/>
      <c r="BM729" s="114"/>
      <c r="BN729" s="114"/>
      <c r="BO729" s="114"/>
    </row>
    <row r="730" ht="15.75" customHeight="1">
      <c r="A730" s="106" t="s">
        <v>6286</v>
      </c>
      <c r="B730" s="162" t="s">
        <v>10328</v>
      </c>
      <c r="C730" s="108" t="str">
        <f>VLOOKUP(A730,'Main Sheet'!A:AV,48,False)</f>
        <v>Yes</v>
      </c>
      <c r="D730" s="109" t="str">
        <f>VLOOKUP(A730,'Main Sheet'!A:BB,7,0)</f>
        <v>Second</v>
      </c>
      <c r="E730" s="109" t="str">
        <f>VLOOKUP(A730,'Main Sheet'!A:BB,12,0)</f>
        <v>Cingani HS</v>
      </c>
      <c r="F730" s="109" t="str">
        <f>VLOOKUP(A730,'Main Sheet'!A:BB,17,0)</f>
        <v>Asemahle</v>
      </c>
      <c r="G730" s="110" t="str">
        <f>VLOOKUP(A730,'Main Sheet'!A:BB,14,0)</f>
        <v>NMB</v>
      </c>
      <c r="H730" s="111" t="s">
        <v>117</v>
      </c>
      <c r="I730" s="111"/>
      <c r="J730" s="111"/>
      <c r="K730" s="111">
        <v>2.3437593E8</v>
      </c>
      <c r="L730" s="111">
        <v>72137.0</v>
      </c>
      <c r="M730" s="109" t="s">
        <v>10329</v>
      </c>
      <c r="N730" s="110"/>
      <c r="O730" s="111" t="s">
        <v>9078</v>
      </c>
      <c r="P730" s="111"/>
      <c r="Q730" s="112"/>
      <c r="R730" s="111" t="s">
        <v>9078</v>
      </c>
      <c r="S730" s="111" t="s">
        <v>9078</v>
      </c>
      <c r="T730" s="111" t="s">
        <v>9079</v>
      </c>
      <c r="U730" s="110"/>
      <c r="V730" s="109" t="s">
        <v>117</v>
      </c>
      <c r="W730" s="109"/>
      <c r="X730" s="110"/>
      <c r="Y730" s="109" t="s">
        <v>10330</v>
      </c>
      <c r="Z730" s="110"/>
      <c r="AA730" s="110"/>
      <c r="AB730" s="109" t="s">
        <v>10331</v>
      </c>
      <c r="AC730" s="109" t="s">
        <v>117</v>
      </c>
      <c r="AD730" s="109"/>
      <c r="AE730" s="110"/>
      <c r="AF730" s="109">
        <v>2.61747797E8</v>
      </c>
      <c r="AG730" s="109">
        <v>24694.0</v>
      </c>
      <c r="AH730" s="109" t="s">
        <v>3077</v>
      </c>
      <c r="AI730" s="110"/>
      <c r="AJ730" s="110"/>
      <c r="AK730" s="110"/>
      <c r="AL730" s="110"/>
      <c r="AM730" s="110"/>
      <c r="AN730" s="110"/>
      <c r="AO730" s="110"/>
      <c r="AP730" s="110"/>
      <c r="AQ730" s="110"/>
      <c r="AR730" s="110"/>
      <c r="AS730" s="110"/>
      <c r="AT730" s="110"/>
      <c r="AU730" s="110"/>
      <c r="AV730" s="110"/>
      <c r="AW730" s="110"/>
      <c r="AX730" s="110"/>
      <c r="AY730" s="110"/>
      <c r="AZ730" s="110"/>
      <c r="BA730" s="110"/>
      <c r="BB730" s="110"/>
      <c r="BC730" s="110"/>
      <c r="BD730" s="110"/>
      <c r="BE730" s="110"/>
      <c r="BF730" s="114"/>
      <c r="BG730" s="114"/>
      <c r="BH730" s="114"/>
      <c r="BI730" s="114"/>
      <c r="BJ730" s="114"/>
      <c r="BK730" s="114"/>
      <c r="BL730" s="114"/>
      <c r="BM730" s="114"/>
      <c r="BN730" s="114"/>
      <c r="BO730" s="114"/>
    </row>
    <row r="731" ht="15.75" customHeight="1">
      <c r="A731" s="106" t="s">
        <v>6297</v>
      </c>
      <c r="B731" s="162" t="s">
        <v>10332</v>
      </c>
      <c r="C731" s="108" t="str">
        <f>VLOOKUP(A731,'Main Sheet'!A:AV,48,False)</f>
        <v>Yes</v>
      </c>
      <c r="D731" s="109" t="str">
        <f>VLOOKUP(A731,'Main Sheet'!A:BB,7,0)</f>
        <v>Second</v>
      </c>
      <c r="E731" s="109" t="str">
        <f>VLOOKUP(A731,'Main Sheet'!A:BB,12,0)</f>
        <v>Cingani HS</v>
      </c>
      <c r="F731" s="109" t="str">
        <f>VLOOKUP(A731,'Main Sheet'!A:BB,17,0)</f>
        <v>Asemahle</v>
      </c>
      <c r="G731" s="110" t="str">
        <f>VLOOKUP(A731,'Main Sheet'!A:BB,14,0)</f>
        <v>NMB</v>
      </c>
      <c r="H731" s="111" t="s">
        <v>117</v>
      </c>
      <c r="I731" s="111"/>
      <c r="J731" s="111"/>
      <c r="K731" s="111">
        <v>2.34248467E8</v>
      </c>
      <c r="L731" s="111">
        <v>65479.0</v>
      </c>
      <c r="M731" s="109" t="s">
        <v>10222</v>
      </c>
      <c r="N731" s="110"/>
      <c r="O731" s="111" t="s">
        <v>9078</v>
      </c>
      <c r="P731" s="111"/>
      <c r="Q731" s="112"/>
      <c r="R731" s="111" t="s">
        <v>9078</v>
      </c>
      <c r="S731" s="111" t="s">
        <v>9078</v>
      </c>
      <c r="T731" s="111" t="s">
        <v>9079</v>
      </c>
      <c r="U731" s="110"/>
      <c r="V731" s="109" t="s">
        <v>117</v>
      </c>
      <c r="W731" s="109"/>
      <c r="X731" s="110"/>
      <c r="Y731" s="109" t="s">
        <v>10333</v>
      </c>
      <c r="Z731" s="110"/>
      <c r="AA731" s="110"/>
      <c r="AB731" s="109" t="s">
        <v>237</v>
      </c>
      <c r="AC731" s="109" t="s">
        <v>117</v>
      </c>
      <c r="AD731" s="109"/>
      <c r="AE731" s="110"/>
      <c r="AF731" s="109">
        <v>2.61681605E8</v>
      </c>
      <c r="AG731" s="109">
        <v>24694.0</v>
      </c>
      <c r="AH731" s="109" t="s">
        <v>3077</v>
      </c>
      <c r="AI731" s="110"/>
      <c r="AJ731" s="110"/>
      <c r="AK731" s="110"/>
      <c r="AL731" s="110"/>
      <c r="AM731" s="110"/>
      <c r="AN731" s="110"/>
      <c r="AO731" s="110"/>
      <c r="AP731" s="110"/>
      <c r="AQ731" s="110"/>
      <c r="AR731" s="110"/>
      <c r="AS731" s="110"/>
      <c r="AT731" s="110"/>
      <c r="AU731" s="110"/>
      <c r="AV731" s="110"/>
      <c r="AW731" s="110"/>
      <c r="AX731" s="110"/>
      <c r="AY731" s="110"/>
      <c r="AZ731" s="110"/>
      <c r="BA731" s="110"/>
      <c r="BB731" s="110"/>
      <c r="BC731" s="110"/>
      <c r="BD731" s="110"/>
      <c r="BE731" s="110"/>
      <c r="BF731" s="114"/>
      <c r="BG731" s="114"/>
      <c r="BH731" s="114"/>
      <c r="BI731" s="114"/>
      <c r="BJ731" s="114"/>
      <c r="BK731" s="114"/>
      <c r="BL731" s="114"/>
      <c r="BM731" s="114"/>
      <c r="BN731" s="114"/>
      <c r="BO731" s="114"/>
    </row>
    <row r="732" ht="15.75" hidden="1" customHeight="1">
      <c r="A732" s="106" t="s">
        <v>6303</v>
      </c>
      <c r="B732" s="162" t="s">
        <v>10334</v>
      </c>
      <c r="C732" s="108" t="str">
        <f>VLOOKUP(A732,'Main Sheet'!A:AV,48,False)</f>
        <v>No</v>
      </c>
      <c r="D732" s="109" t="str">
        <f>VLOOKUP(A732,'Main Sheet'!A:BB,7,0)</f>
        <v>Second</v>
      </c>
      <c r="E732" s="109" t="str">
        <f>VLOOKUP(A732,'Main Sheet'!A:BB,12,0)</f>
        <v>Cingani HS</v>
      </c>
      <c r="F732" s="109" t="str">
        <f>VLOOKUP(A732,'Main Sheet'!A:BB,17,0)</f>
        <v>Asemahle</v>
      </c>
      <c r="G732" s="110" t="str">
        <f>VLOOKUP(A732,'Main Sheet'!A:BB,14,0)</f>
        <v>NMB</v>
      </c>
      <c r="H732" s="111"/>
      <c r="I732" s="111"/>
      <c r="J732" s="111"/>
      <c r="K732" s="111"/>
      <c r="L732" s="111"/>
      <c r="M732" s="109"/>
      <c r="N732" s="110"/>
      <c r="O732" s="111"/>
      <c r="P732" s="111"/>
      <c r="Q732" s="112"/>
      <c r="R732" s="111"/>
      <c r="S732" s="111"/>
      <c r="T732" s="111"/>
      <c r="U732" s="110"/>
      <c r="V732" s="109"/>
      <c r="W732" s="109"/>
      <c r="X732" s="110"/>
      <c r="Y732" s="109"/>
      <c r="Z732" s="110"/>
      <c r="AA732" s="110"/>
      <c r="AB732" s="110"/>
      <c r="AC732" s="109"/>
      <c r="AD732" s="109"/>
      <c r="AE732" s="110"/>
      <c r="AF732" s="109"/>
      <c r="AG732" s="109"/>
      <c r="AH732" s="109"/>
      <c r="AI732" s="110"/>
      <c r="AJ732" s="110"/>
      <c r="AK732" s="110"/>
      <c r="AL732" s="110"/>
      <c r="AM732" s="110"/>
      <c r="AN732" s="110"/>
      <c r="AO732" s="110"/>
      <c r="AP732" s="110"/>
      <c r="AQ732" s="110"/>
      <c r="AR732" s="110"/>
      <c r="AS732" s="110"/>
      <c r="AT732" s="110"/>
      <c r="AU732" s="110"/>
      <c r="AV732" s="110"/>
      <c r="AW732" s="110"/>
      <c r="AX732" s="110"/>
      <c r="AY732" s="110"/>
      <c r="AZ732" s="110"/>
      <c r="BA732" s="110"/>
      <c r="BB732" s="110"/>
      <c r="BC732" s="110"/>
      <c r="BD732" s="110"/>
      <c r="BE732" s="110"/>
      <c r="BF732" s="114"/>
      <c r="BG732" s="114"/>
      <c r="BH732" s="114"/>
      <c r="BI732" s="114"/>
      <c r="BJ732" s="114"/>
      <c r="BK732" s="114"/>
      <c r="BL732" s="114"/>
      <c r="BM732" s="114"/>
      <c r="BN732" s="114"/>
      <c r="BO732" s="114"/>
    </row>
    <row r="733" ht="15.75" customHeight="1">
      <c r="A733" s="106" t="s">
        <v>6307</v>
      </c>
      <c r="B733" s="162" t="s">
        <v>10335</v>
      </c>
      <c r="C733" s="108" t="str">
        <f>VLOOKUP(A733,'Main Sheet'!A:AV,48,False)</f>
        <v>Yes</v>
      </c>
      <c r="D733" s="109" t="str">
        <f>VLOOKUP(A733,'Main Sheet'!A:BB,7,0)</f>
        <v>Second</v>
      </c>
      <c r="E733" s="109" t="str">
        <f>VLOOKUP(A733,'Main Sheet'!A:BB,12,0)</f>
        <v>Cingani HS</v>
      </c>
      <c r="F733" s="109" t="str">
        <f>VLOOKUP(A733,'Main Sheet'!A:BB,17,0)</f>
        <v>Asemahle</v>
      </c>
      <c r="G733" s="110" t="str">
        <f>VLOOKUP(A733,'Main Sheet'!A:BB,14,0)</f>
        <v>NMB</v>
      </c>
      <c r="H733" s="111" t="s">
        <v>117</v>
      </c>
      <c r="I733" s="111"/>
      <c r="J733" s="111"/>
      <c r="K733" s="111">
        <v>2.34376244E8</v>
      </c>
      <c r="L733" s="111">
        <v>40765.0</v>
      </c>
      <c r="M733" s="109" t="s">
        <v>9775</v>
      </c>
      <c r="N733" s="110"/>
      <c r="O733" s="111" t="s">
        <v>117</v>
      </c>
      <c r="P733" s="111"/>
      <c r="Q733" s="112"/>
      <c r="R733" s="111">
        <v>2.26277191E8</v>
      </c>
      <c r="S733" s="111">
        <v>20252.0</v>
      </c>
      <c r="T733" s="111" t="s">
        <v>139</v>
      </c>
      <c r="U733" s="110"/>
      <c r="V733" s="109" t="s">
        <v>9078</v>
      </c>
      <c r="W733" s="109"/>
      <c r="X733" s="110"/>
      <c r="Y733" s="109" t="s">
        <v>10336</v>
      </c>
      <c r="Z733" s="110"/>
      <c r="AA733" s="110"/>
      <c r="AB733" s="109" t="s">
        <v>9079</v>
      </c>
      <c r="AC733" s="109" t="s">
        <v>117</v>
      </c>
      <c r="AD733" s="109"/>
      <c r="AE733" s="110"/>
      <c r="AF733" s="109">
        <v>2.61747592E8</v>
      </c>
      <c r="AG733" s="109">
        <v>24694.0</v>
      </c>
      <c r="AH733" s="109" t="s">
        <v>9697</v>
      </c>
      <c r="AI733" s="110"/>
      <c r="AJ733" s="110"/>
      <c r="AK733" s="110"/>
      <c r="AL733" s="110"/>
      <c r="AM733" s="110"/>
      <c r="AN733" s="110"/>
      <c r="AO733" s="110"/>
      <c r="AP733" s="110"/>
      <c r="AQ733" s="110"/>
      <c r="AR733" s="110"/>
      <c r="AS733" s="110"/>
      <c r="AT733" s="110"/>
      <c r="AU733" s="110"/>
      <c r="AV733" s="110"/>
      <c r="AW733" s="110"/>
      <c r="AX733" s="110"/>
      <c r="AY733" s="110"/>
      <c r="AZ733" s="110"/>
      <c r="BA733" s="110"/>
      <c r="BB733" s="110"/>
      <c r="BC733" s="110"/>
      <c r="BD733" s="110"/>
      <c r="BE733" s="110"/>
      <c r="BF733" s="114"/>
      <c r="BG733" s="114"/>
      <c r="BH733" s="114"/>
      <c r="BI733" s="114"/>
      <c r="BJ733" s="114"/>
      <c r="BK733" s="114"/>
      <c r="BL733" s="114"/>
      <c r="BM733" s="114"/>
      <c r="BN733" s="114"/>
      <c r="BO733" s="114"/>
    </row>
    <row r="734" ht="15.75" customHeight="1">
      <c r="A734" s="106" t="s">
        <v>6318</v>
      </c>
      <c r="B734" s="162" t="s">
        <v>10337</v>
      </c>
      <c r="C734" s="108" t="str">
        <f>VLOOKUP(A734,'Main Sheet'!A:AV,48,False)</f>
        <v>Yes</v>
      </c>
      <c r="D734" s="109" t="str">
        <f>VLOOKUP(A734,'Main Sheet'!A:BB,7,0)</f>
        <v>Second</v>
      </c>
      <c r="E734" s="109" t="str">
        <f>VLOOKUP(A734,'Main Sheet'!A:BB,12,0)</f>
        <v>Cingani HS</v>
      </c>
      <c r="F734" s="109" t="str">
        <f>VLOOKUP(A734,'Main Sheet'!A:BB,17,0)</f>
        <v>Asemahle</v>
      </c>
      <c r="G734" s="110" t="str">
        <f>VLOOKUP(A734,'Main Sheet'!A:BB,14,0)</f>
        <v>NMB</v>
      </c>
      <c r="H734" s="111" t="s">
        <v>9078</v>
      </c>
      <c r="I734" s="111"/>
      <c r="J734" s="111"/>
      <c r="K734" s="111">
        <v>2.33114289E8</v>
      </c>
      <c r="L734" s="111">
        <v>23805.0</v>
      </c>
      <c r="M734" s="109" t="s">
        <v>9079</v>
      </c>
      <c r="N734" s="110"/>
      <c r="O734" s="111" t="s">
        <v>9078</v>
      </c>
      <c r="P734" s="111"/>
      <c r="Q734" s="112"/>
      <c r="R734" s="111" t="s">
        <v>9078</v>
      </c>
      <c r="S734" s="111" t="s">
        <v>9078</v>
      </c>
      <c r="T734" s="111" t="s">
        <v>9079</v>
      </c>
      <c r="U734" s="110"/>
      <c r="V734" s="109" t="s">
        <v>117</v>
      </c>
      <c r="W734" s="109"/>
      <c r="X734" s="110"/>
      <c r="Y734" s="109" t="s">
        <v>10338</v>
      </c>
      <c r="Z734" s="110"/>
      <c r="AA734" s="110"/>
      <c r="AB734" s="110"/>
      <c r="AC734" s="109" t="s">
        <v>9078</v>
      </c>
      <c r="AD734" s="109"/>
      <c r="AE734" s="110"/>
      <c r="AF734" s="109" t="s">
        <v>9078</v>
      </c>
      <c r="AG734" s="109" t="s">
        <v>9078</v>
      </c>
      <c r="AH734" s="109" t="s">
        <v>9079</v>
      </c>
      <c r="AI734" s="110"/>
      <c r="AJ734" s="110"/>
      <c r="AK734" s="110"/>
      <c r="AL734" s="110"/>
      <c r="AM734" s="110"/>
      <c r="AN734" s="110"/>
      <c r="AO734" s="110"/>
      <c r="AP734" s="110"/>
      <c r="AQ734" s="110"/>
      <c r="AR734" s="110"/>
      <c r="AS734" s="110"/>
      <c r="AT734" s="110"/>
      <c r="AU734" s="110"/>
      <c r="AV734" s="110"/>
      <c r="AW734" s="110"/>
      <c r="AX734" s="110"/>
      <c r="AY734" s="110"/>
      <c r="AZ734" s="110"/>
      <c r="BA734" s="110"/>
      <c r="BB734" s="110"/>
      <c r="BC734" s="110"/>
      <c r="BD734" s="110"/>
      <c r="BE734" s="110"/>
      <c r="BF734" s="114"/>
      <c r="BG734" s="114"/>
      <c r="BH734" s="114"/>
      <c r="BI734" s="114"/>
      <c r="BJ734" s="114"/>
      <c r="BK734" s="114"/>
      <c r="BL734" s="114"/>
      <c r="BM734" s="114"/>
      <c r="BN734" s="114"/>
      <c r="BO734" s="114"/>
    </row>
    <row r="735" ht="15.75" hidden="1" customHeight="1">
      <c r="A735" s="106" t="s">
        <v>6327</v>
      </c>
      <c r="B735" s="162" t="s">
        <v>10339</v>
      </c>
      <c r="C735" s="108" t="str">
        <f>VLOOKUP(A735,'Main Sheet'!A:AV,48,False)</f>
        <v>No</v>
      </c>
      <c r="D735" s="109" t="str">
        <f>VLOOKUP(A735,'Main Sheet'!A:BB,7,0)</f>
        <v>Second</v>
      </c>
      <c r="E735" s="109" t="str">
        <f>VLOOKUP(A735,'Main Sheet'!A:BB,12,0)</f>
        <v>Cingani HS</v>
      </c>
      <c r="F735" s="109" t="str">
        <f>VLOOKUP(A735,'Main Sheet'!A:BB,17,0)</f>
        <v>Asemahle</v>
      </c>
      <c r="G735" s="110" t="str">
        <f>VLOOKUP(A735,'Main Sheet'!A:BB,14,0)</f>
        <v>NMB</v>
      </c>
      <c r="H735" s="111"/>
      <c r="I735" s="111"/>
      <c r="J735" s="112"/>
      <c r="K735" s="111"/>
      <c r="L735" s="111"/>
      <c r="M735" s="109"/>
      <c r="N735" s="110"/>
      <c r="O735" s="111"/>
      <c r="P735" s="111"/>
      <c r="Q735" s="112"/>
      <c r="R735" s="111"/>
      <c r="S735" s="111"/>
      <c r="T735" s="111"/>
      <c r="U735" s="110"/>
      <c r="V735" s="109"/>
      <c r="W735" s="109"/>
      <c r="X735" s="110"/>
      <c r="Y735" s="109"/>
      <c r="Z735" s="110"/>
      <c r="AA735" s="110"/>
      <c r="AB735" s="110"/>
      <c r="AC735" s="109"/>
      <c r="AD735" s="109"/>
      <c r="AE735" s="110"/>
      <c r="AF735" s="109"/>
      <c r="AG735" s="109"/>
      <c r="AH735" s="109"/>
      <c r="AI735" s="110"/>
      <c r="AJ735" s="110"/>
      <c r="AK735" s="110"/>
      <c r="AL735" s="110"/>
      <c r="AM735" s="110"/>
      <c r="AN735" s="110"/>
      <c r="AO735" s="110"/>
      <c r="AP735" s="110"/>
      <c r="AQ735" s="110"/>
      <c r="AR735" s="110"/>
      <c r="AS735" s="110"/>
      <c r="AT735" s="110"/>
      <c r="AU735" s="110"/>
      <c r="AV735" s="110"/>
      <c r="AW735" s="110"/>
      <c r="AX735" s="110"/>
      <c r="AY735" s="110"/>
      <c r="AZ735" s="110"/>
      <c r="BA735" s="110"/>
      <c r="BB735" s="110"/>
      <c r="BC735" s="110"/>
      <c r="BD735" s="110"/>
      <c r="BE735" s="110"/>
      <c r="BF735" s="114"/>
      <c r="BG735" s="114"/>
      <c r="BH735" s="114"/>
      <c r="BI735" s="114"/>
      <c r="BJ735" s="114"/>
      <c r="BK735" s="114"/>
      <c r="BL735" s="114"/>
      <c r="BM735" s="114"/>
      <c r="BN735" s="114"/>
      <c r="BO735" s="114"/>
    </row>
    <row r="736" ht="15.75" customHeight="1">
      <c r="A736" s="106" t="s">
        <v>6334</v>
      </c>
      <c r="B736" s="162" t="s">
        <v>10340</v>
      </c>
      <c r="C736" s="108" t="str">
        <f>VLOOKUP(A736,'Main Sheet'!A:AV,48,False)</f>
        <v>Yes</v>
      </c>
      <c r="D736" s="109" t="str">
        <f>VLOOKUP(A736,'Main Sheet'!A:BB,7,0)</f>
        <v>Second</v>
      </c>
      <c r="E736" s="109" t="str">
        <f>VLOOKUP(A736,'Main Sheet'!A:BB,12,0)</f>
        <v>Cingani HS</v>
      </c>
      <c r="F736" s="109" t="str">
        <f>VLOOKUP(A736,'Main Sheet'!A:BB,17,0)</f>
        <v>Asemahle</v>
      </c>
      <c r="G736" s="110" t="str">
        <f>VLOOKUP(A736,'Main Sheet'!A:BB,14,0)</f>
        <v>NMB</v>
      </c>
      <c r="H736" s="111" t="s">
        <v>117</v>
      </c>
      <c r="I736" s="111"/>
      <c r="J736" s="111"/>
      <c r="K736" s="111">
        <v>2.3432359E8</v>
      </c>
      <c r="L736" s="111">
        <v>65609.0</v>
      </c>
      <c r="M736" s="109" t="s">
        <v>9901</v>
      </c>
      <c r="N736" s="110"/>
      <c r="O736" s="111" t="s">
        <v>9078</v>
      </c>
      <c r="P736" s="111"/>
      <c r="Q736" s="112"/>
      <c r="R736" s="111" t="s">
        <v>9078</v>
      </c>
      <c r="S736" s="111" t="s">
        <v>9078</v>
      </c>
      <c r="T736" s="111" t="s">
        <v>9079</v>
      </c>
      <c r="U736" s="110"/>
      <c r="V736" s="109" t="s">
        <v>9078</v>
      </c>
      <c r="W736" s="109"/>
      <c r="X736" s="110"/>
      <c r="Y736" s="109" t="s">
        <v>10341</v>
      </c>
      <c r="Z736" s="110"/>
      <c r="AA736" s="110"/>
      <c r="AB736" s="109" t="s">
        <v>9079</v>
      </c>
      <c r="AC736" s="109" t="s">
        <v>9078</v>
      </c>
      <c r="AD736" s="109"/>
      <c r="AE736" s="110"/>
      <c r="AF736" s="109">
        <v>2.61143549E8</v>
      </c>
      <c r="AG736" s="109">
        <v>87625.0</v>
      </c>
      <c r="AH736" s="109" t="s">
        <v>9079</v>
      </c>
      <c r="AI736" s="110"/>
      <c r="AJ736" s="110"/>
      <c r="AK736" s="110"/>
      <c r="AL736" s="110"/>
      <c r="AM736" s="110"/>
      <c r="AN736" s="110"/>
      <c r="AO736" s="110"/>
      <c r="AP736" s="110"/>
      <c r="AQ736" s="110"/>
      <c r="AR736" s="110"/>
      <c r="AS736" s="110"/>
      <c r="AT736" s="110"/>
      <c r="AU736" s="110"/>
      <c r="AV736" s="110"/>
      <c r="AW736" s="110"/>
      <c r="AX736" s="110"/>
      <c r="AY736" s="110"/>
      <c r="AZ736" s="110"/>
      <c r="BA736" s="110"/>
      <c r="BB736" s="110"/>
      <c r="BC736" s="110"/>
      <c r="BD736" s="110"/>
      <c r="BE736" s="110"/>
      <c r="BF736" s="114"/>
      <c r="BG736" s="114"/>
      <c r="BH736" s="114"/>
      <c r="BI736" s="114"/>
      <c r="BJ736" s="114"/>
      <c r="BK736" s="114"/>
      <c r="BL736" s="114"/>
      <c r="BM736" s="114"/>
      <c r="BN736" s="114"/>
      <c r="BO736" s="114"/>
    </row>
    <row r="737" ht="15.75" customHeight="1">
      <c r="A737" s="106" t="s">
        <v>6346</v>
      </c>
      <c r="B737" s="162" t="s">
        <v>10342</v>
      </c>
      <c r="C737" s="108" t="str">
        <f>VLOOKUP(A737,'Main Sheet'!A:AV,48,False)</f>
        <v>Yes</v>
      </c>
      <c r="D737" s="109" t="str">
        <f>VLOOKUP(A737,'Main Sheet'!A:BB,7,0)</f>
        <v>Second</v>
      </c>
      <c r="E737" s="109" t="str">
        <f>VLOOKUP(A737,'Main Sheet'!A:BB,12,0)</f>
        <v>Cingani HS</v>
      </c>
      <c r="F737" s="109" t="str">
        <f>VLOOKUP(A737,'Main Sheet'!A:BB,17,0)</f>
        <v>Asemahle</v>
      </c>
      <c r="G737" s="110" t="str">
        <f>VLOOKUP(A737,'Main Sheet'!A:BB,14,0)</f>
        <v>NMB</v>
      </c>
      <c r="H737" s="111" t="s">
        <v>117</v>
      </c>
      <c r="I737" s="111"/>
      <c r="J737" s="112"/>
      <c r="K737" s="111">
        <v>2.34262192E8</v>
      </c>
      <c r="L737" s="111">
        <v>82698.0</v>
      </c>
      <c r="M737" s="109" t="s">
        <v>10222</v>
      </c>
      <c r="N737" s="110"/>
      <c r="O737" s="111" t="s">
        <v>117</v>
      </c>
      <c r="P737" s="111"/>
      <c r="Q737" s="112"/>
      <c r="R737" s="111">
        <v>2.26282417E8</v>
      </c>
      <c r="S737" s="111">
        <v>20252.0</v>
      </c>
      <c r="T737" s="111" t="s">
        <v>9680</v>
      </c>
      <c r="U737" s="110"/>
      <c r="V737" s="109" t="s">
        <v>117</v>
      </c>
      <c r="W737" s="109"/>
      <c r="X737" s="110"/>
      <c r="Y737" s="109" t="s">
        <v>10343</v>
      </c>
      <c r="Z737" s="110"/>
      <c r="AA737" s="110"/>
      <c r="AB737" s="109" t="s">
        <v>4424</v>
      </c>
      <c r="AC737" s="109" t="s">
        <v>117</v>
      </c>
      <c r="AD737" s="109"/>
      <c r="AE737" s="110"/>
      <c r="AF737" s="109">
        <v>2.61681451E8</v>
      </c>
      <c r="AG737" s="109">
        <v>24694.0</v>
      </c>
      <c r="AH737" s="109" t="s">
        <v>9679</v>
      </c>
      <c r="AI737" s="110"/>
      <c r="AJ737" s="110"/>
      <c r="AK737" s="110"/>
      <c r="AL737" s="110"/>
      <c r="AM737" s="110"/>
      <c r="AN737" s="110"/>
      <c r="AO737" s="110"/>
      <c r="AP737" s="110"/>
      <c r="AQ737" s="110"/>
      <c r="AR737" s="110"/>
      <c r="AS737" s="110"/>
      <c r="AT737" s="110"/>
      <c r="AU737" s="110"/>
      <c r="AV737" s="110"/>
      <c r="AW737" s="110"/>
      <c r="AX737" s="110"/>
      <c r="AY737" s="110"/>
      <c r="AZ737" s="110"/>
      <c r="BA737" s="110"/>
      <c r="BB737" s="110"/>
      <c r="BC737" s="110"/>
      <c r="BD737" s="110"/>
      <c r="BE737" s="110"/>
      <c r="BF737" s="114"/>
      <c r="BG737" s="114"/>
      <c r="BH737" s="114"/>
      <c r="BI737" s="114"/>
      <c r="BJ737" s="114"/>
      <c r="BK737" s="114"/>
      <c r="BL737" s="114"/>
      <c r="BM737" s="114"/>
      <c r="BN737" s="114"/>
      <c r="BO737" s="114"/>
    </row>
    <row r="738" ht="15.75" customHeight="1">
      <c r="A738" s="106" t="s">
        <v>6352</v>
      </c>
      <c r="B738" s="162" t="s">
        <v>10344</v>
      </c>
      <c r="C738" s="108" t="str">
        <f>VLOOKUP(A738,'Main Sheet'!A:AV,48,False)</f>
        <v>Yes</v>
      </c>
      <c r="D738" s="109" t="str">
        <f>VLOOKUP(A738,'Main Sheet'!A:BB,7,0)</f>
        <v>Second</v>
      </c>
      <c r="E738" s="109" t="str">
        <f>VLOOKUP(A738,'Main Sheet'!A:BB,12,0)</f>
        <v>Cingani HS</v>
      </c>
      <c r="F738" s="109" t="str">
        <f>VLOOKUP(A738,'Main Sheet'!A:BB,17,0)</f>
        <v>Asemahle</v>
      </c>
      <c r="G738" s="110" t="str">
        <f>VLOOKUP(A738,'Main Sheet'!A:BB,14,0)</f>
        <v>NMB</v>
      </c>
      <c r="H738" s="111" t="s">
        <v>9078</v>
      </c>
      <c r="I738" s="111"/>
      <c r="J738" s="112"/>
      <c r="K738" s="111">
        <v>2.33660712E8</v>
      </c>
      <c r="L738" s="111">
        <v>87601.0</v>
      </c>
      <c r="M738" s="109" t="s">
        <v>9079</v>
      </c>
      <c r="N738" s="110"/>
      <c r="O738" s="111" t="s">
        <v>9078</v>
      </c>
      <c r="P738" s="111"/>
      <c r="Q738" s="112"/>
      <c r="R738" s="111" t="s">
        <v>9078</v>
      </c>
      <c r="S738" s="111" t="s">
        <v>9078</v>
      </c>
      <c r="T738" s="111" t="s">
        <v>9079</v>
      </c>
      <c r="U738" s="110"/>
      <c r="V738" s="109" t="s">
        <v>9078</v>
      </c>
      <c r="W738" s="109"/>
      <c r="X738" s="110"/>
      <c r="Y738" s="109" t="s">
        <v>10345</v>
      </c>
      <c r="Z738" s="110"/>
      <c r="AA738" s="110"/>
      <c r="AB738" s="109" t="s">
        <v>9079</v>
      </c>
      <c r="AC738" s="109" t="s">
        <v>9078</v>
      </c>
      <c r="AD738" s="109"/>
      <c r="AE738" s="110"/>
      <c r="AF738" s="109">
        <v>2.60712922E8</v>
      </c>
      <c r="AG738" s="109">
        <v>27127.0</v>
      </c>
      <c r="AH738" s="109" t="s">
        <v>9079</v>
      </c>
      <c r="AI738" s="110"/>
      <c r="AJ738" s="110"/>
      <c r="AK738" s="110"/>
      <c r="AL738" s="110"/>
      <c r="AM738" s="110"/>
      <c r="AN738" s="110"/>
      <c r="AO738" s="110"/>
      <c r="AP738" s="110"/>
      <c r="AQ738" s="110"/>
      <c r="AR738" s="110"/>
      <c r="AS738" s="110"/>
      <c r="AT738" s="110"/>
      <c r="AU738" s="110"/>
      <c r="AV738" s="110"/>
      <c r="AW738" s="110"/>
      <c r="AX738" s="110"/>
      <c r="AY738" s="110"/>
      <c r="AZ738" s="110"/>
      <c r="BA738" s="110"/>
      <c r="BB738" s="110"/>
      <c r="BC738" s="110"/>
      <c r="BD738" s="110"/>
      <c r="BE738" s="110"/>
      <c r="BF738" s="114"/>
      <c r="BG738" s="114"/>
      <c r="BH738" s="114"/>
      <c r="BI738" s="114"/>
      <c r="BJ738" s="114"/>
      <c r="BK738" s="114"/>
      <c r="BL738" s="114"/>
      <c r="BM738" s="114"/>
      <c r="BN738" s="114"/>
      <c r="BO738" s="114"/>
    </row>
    <row r="739" ht="15.75" customHeight="1">
      <c r="A739" s="106" t="s">
        <v>6361</v>
      </c>
      <c r="B739" s="162" t="s">
        <v>10346</v>
      </c>
      <c r="C739" s="108" t="str">
        <f>VLOOKUP(A739,'Main Sheet'!A:AV,48,False)</f>
        <v>Yes</v>
      </c>
      <c r="D739" s="109" t="str">
        <f>VLOOKUP(A739,'Main Sheet'!A:BB,7,0)</f>
        <v>Second</v>
      </c>
      <c r="E739" s="109" t="str">
        <f>VLOOKUP(A739,'Main Sheet'!A:BB,12,0)</f>
        <v>Cingani HS</v>
      </c>
      <c r="F739" s="109" t="str">
        <f>VLOOKUP(A739,'Main Sheet'!A:BB,17,0)</f>
        <v>Asemahle</v>
      </c>
      <c r="G739" s="110" t="str">
        <f>VLOOKUP(A739,'Main Sheet'!A:BB,14,0)</f>
        <v>NMB</v>
      </c>
      <c r="H739" s="111" t="s">
        <v>117</v>
      </c>
      <c r="I739" s="111"/>
      <c r="J739" s="112"/>
      <c r="K739" s="111">
        <v>2.34262656E8</v>
      </c>
      <c r="L739" s="111">
        <v>86725.0</v>
      </c>
      <c r="M739" s="109" t="s">
        <v>10347</v>
      </c>
      <c r="N739" s="110"/>
      <c r="O739" s="111" t="s">
        <v>117</v>
      </c>
      <c r="P739" s="111"/>
      <c r="Q739" s="112"/>
      <c r="R739" s="111">
        <v>2.262682424E9</v>
      </c>
      <c r="S739" s="111">
        <v>20252.0</v>
      </c>
      <c r="T739" s="111" t="s">
        <v>10348</v>
      </c>
      <c r="U739" s="110"/>
      <c r="V739" s="109" t="s">
        <v>117</v>
      </c>
      <c r="W739" s="109"/>
      <c r="X739" s="110"/>
      <c r="Y739" s="109" t="s">
        <v>10349</v>
      </c>
      <c r="Z739" s="110"/>
      <c r="AA739" s="110"/>
      <c r="AB739" s="109" t="s">
        <v>4424</v>
      </c>
      <c r="AC739" s="109" t="s">
        <v>117</v>
      </c>
      <c r="AD739" s="109"/>
      <c r="AE739" s="110"/>
      <c r="AF739" s="109">
        <v>2.6168137E8</v>
      </c>
      <c r="AG739" s="109">
        <v>24694.0</v>
      </c>
      <c r="AH739" s="109" t="s">
        <v>6411</v>
      </c>
      <c r="AI739" s="110"/>
      <c r="AJ739" s="110"/>
      <c r="AK739" s="110"/>
      <c r="AL739" s="110"/>
      <c r="AM739" s="110"/>
      <c r="AN739" s="110"/>
      <c r="AO739" s="110"/>
      <c r="AP739" s="110"/>
      <c r="AQ739" s="110"/>
      <c r="AR739" s="110"/>
      <c r="AS739" s="110"/>
      <c r="AT739" s="110"/>
      <c r="AU739" s="110"/>
      <c r="AV739" s="110"/>
      <c r="AW739" s="110"/>
      <c r="AX739" s="110"/>
      <c r="AY739" s="110"/>
      <c r="AZ739" s="110"/>
      <c r="BA739" s="110"/>
      <c r="BB739" s="110"/>
      <c r="BC739" s="110"/>
      <c r="BD739" s="110"/>
      <c r="BE739" s="110"/>
      <c r="BF739" s="114"/>
      <c r="BG739" s="114"/>
      <c r="BH739" s="114"/>
      <c r="BI739" s="114"/>
      <c r="BJ739" s="114"/>
      <c r="BK739" s="114"/>
      <c r="BL739" s="114"/>
      <c r="BM739" s="114"/>
      <c r="BN739" s="114"/>
      <c r="BO739" s="114"/>
    </row>
    <row r="740" ht="15.75" customHeight="1">
      <c r="A740" s="106" t="s">
        <v>6373</v>
      </c>
      <c r="B740" s="162" t="s">
        <v>10350</v>
      </c>
      <c r="C740" s="108" t="str">
        <f>VLOOKUP(A740,'Main Sheet'!A:AV,48,False)</f>
        <v>Yes</v>
      </c>
      <c r="D740" s="109" t="str">
        <f>VLOOKUP(A740,'Main Sheet'!A:BB,7,0)</f>
        <v>Second</v>
      </c>
      <c r="E740" s="109" t="str">
        <f>VLOOKUP(A740,'Main Sheet'!A:BB,12,0)</f>
        <v>Cingani HS</v>
      </c>
      <c r="F740" s="109" t="str">
        <f>VLOOKUP(A740,'Main Sheet'!A:BB,17,0)</f>
        <v>Asemahle</v>
      </c>
      <c r="G740" s="110" t="str">
        <f>VLOOKUP(A740,'Main Sheet'!A:BB,14,0)</f>
        <v>NMB</v>
      </c>
      <c r="H740" s="111" t="s">
        <v>9078</v>
      </c>
      <c r="I740" s="111"/>
      <c r="J740" s="112"/>
      <c r="K740" s="111">
        <v>2.34023856E8</v>
      </c>
      <c r="L740" s="111">
        <v>38795.0</v>
      </c>
      <c r="M740" s="109" t="s">
        <v>9079</v>
      </c>
      <c r="N740" s="110"/>
      <c r="O740" s="111" t="s">
        <v>117</v>
      </c>
      <c r="P740" s="111"/>
      <c r="Q740" s="112"/>
      <c r="R740" s="111">
        <v>2.26282438E8</v>
      </c>
      <c r="S740" s="111">
        <v>20252.0</v>
      </c>
      <c r="T740" s="111" t="s">
        <v>4424</v>
      </c>
      <c r="U740" s="110"/>
      <c r="V740" s="109" t="s">
        <v>9078</v>
      </c>
      <c r="W740" s="109"/>
      <c r="X740" s="110"/>
      <c r="Y740" s="109" t="s">
        <v>10351</v>
      </c>
      <c r="Z740" s="110"/>
      <c r="AA740" s="110"/>
      <c r="AB740" s="109" t="s">
        <v>9079</v>
      </c>
      <c r="AC740" s="109" t="s">
        <v>117</v>
      </c>
      <c r="AD740" s="109"/>
      <c r="AE740" s="110"/>
      <c r="AF740" s="109">
        <v>2.61681249E8</v>
      </c>
      <c r="AG740" s="109">
        <v>24694.0</v>
      </c>
      <c r="AH740" s="109" t="s">
        <v>9679</v>
      </c>
      <c r="AI740" s="110"/>
      <c r="AJ740" s="110"/>
      <c r="AK740" s="110"/>
      <c r="AL740" s="110"/>
      <c r="AM740" s="110"/>
      <c r="AN740" s="110"/>
      <c r="AO740" s="110"/>
      <c r="AP740" s="110"/>
      <c r="AQ740" s="110"/>
      <c r="AR740" s="110"/>
      <c r="AS740" s="110"/>
      <c r="AT740" s="110"/>
      <c r="AU740" s="110"/>
      <c r="AV740" s="110"/>
      <c r="AW740" s="110"/>
      <c r="AX740" s="110"/>
      <c r="AY740" s="110"/>
      <c r="AZ740" s="110"/>
      <c r="BA740" s="110"/>
      <c r="BB740" s="110"/>
      <c r="BC740" s="110"/>
      <c r="BD740" s="110"/>
      <c r="BE740" s="110"/>
      <c r="BF740" s="114"/>
      <c r="BG740" s="114"/>
      <c r="BH740" s="114"/>
      <c r="BI740" s="114"/>
      <c r="BJ740" s="114"/>
      <c r="BK740" s="114"/>
      <c r="BL740" s="114"/>
      <c r="BM740" s="114"/>
      <c r="BN740" s="114"/>
      <c r="BO740" s="114"/>
    </row>
    <row r="741" ht="15.75" customHeight="1">
      <c r="A741" s="106" t="s">
        <v>6383</v>
      </c>
      <c r="B741" s="162" t="s">
        <v>10352</v>
      </c>
      <c r="C741" s="108" t="str">
        <f>VLOOKUP(A741,'Main Sheet'!A:AV,48,False)</f>
        <v>Yes</v>
      </c>
      <c r="D741" s="109" t="str">
        <f>VLOOKUP(A741,'Main Sheet'!A:BB,7,0)</f>
        <v>Second</v>
      </c>
      <c r="E741" s="109" t="str">
        <f>VLOOKUP(A741,'Main Sheet'!A:BB,12,0)</f>
        <v>Cingani HS</v>
      </c>
      <c r="F741" s="109" t="str">
        <f>VLOOKUP(A741,'Main Sheet'!A:BB,17,0)</f>
        <v>Asemahle</v>
      </c>
      <c r="G741" s="110" t="str">
        <f>VLOOKUP(A741,'Main Sheet'!A:BB,14,0)</f>
        <v>NMB</v>
      </c>
      <c r="H741" s="111" t="s">
        <v>9078</v>
      </c>
      <c r="I741" s="111"/>
      <c r="J741" s="112"/>
      <c r="K741" s="111">
        <v>2.3371045E8</v>
      </c>
      <c r="L741" s="111">
        <v>60694.0</v>
      </c>
      <c r="M741" s="109" t="s">
        <v>9079</v>
      </c>
      <c r="N741" s="110"/>
      <c r="O741" s="111" t="s">
        <v>9078</v>
      </c>
      <c r="P741" s="111"/>
      <c r="Q741" s="112"/>
      <c r="R741" s="111" t="s">
        <v>9078</v>
      </c>
      <c r="S741" s="111" t="s">
        <v>9078</v>
      </c>
      <c r="T741" s="111" t="s">
        <v>9079</v>
      </c>
      <c r="U741" s="110"/>
      <c r="V741" s="109" t="s">
        <v>9078</v>
      </c>
      <c r="W741" s="109"/>
      <c r="X741" s="110"/>
      <c r="Y741" s="109" t="s">
        <v>10353</v>
      </c>
      <c r="Z741" s="110"/>
      <c r="AA741" s="110"/>
      <c r="AB741" s="109" t="s">
        <v>9079</v>
      </c>
      <c r="AC741" s="109" t="s">
        <v>117</v>
      </c>
      <c r="AD741" s="109"/>
      <c r="AE741" s="110"/>
      <c r="AF741" s="109">
        <v>2.61681192E8</v>
      </c>
      <c r="AG741" s="109">
        <v>24694.0</v>
      </c>
      <c r="AH741" s="109"/>
      <c r="AI741" s="110"/>
      <c r="AJ741" s="110"/>
      <c r="AK741" s="110"/>
      <c r="AL741" s="110"/>
      <c r="AM741" s="110"/>
      <c r="AN741" s="110"/>
      <c r="AO741" s="110"/>
      <c r="AP741" s="110"/>
      <c r="AQ741" s="110"/>
      <c r="AR741" s="110"/>
      <c r="AS741" s="110"/>
      <c r="AT741" s="110"/>
      <c r="AU741" s="110"/>
      <c r="AV741" s="110"/>
      <c r="AW741" s="110"/>
      <c r="AX741" s="110"/>
      <c r="AY741" s="110"/>
      <c r="AZ741" s="110"/>
      <c r="BA741" s="110"/>
      <c r="BB741" s="110"/>
      <c r="BC741" s="110"/>
      <c r="BD741" s="110"/>
      <c r="BE741" s="110"/>
      <c r="BF741" s="114"/>
      <c r="BG741" s="114"/>
      <c r="BH741" s="114"/>
      <c r="BI741" s="114"/>
      <c r="BJ741" s="114"/>
      <c r="BK741" s="114"/>
      <c r="BL741" s="114"/>
      <c r="BM741" s="114"/>
      <c r="BN741" s="114"/>
      <c r="BO741" s="114"/>
    </row>
    <row r="742" ht="15.75" customHeight="1">
      <c r="A742" s="106" t="s">
        <v>6393</v>
      </c>
      <c r="B742" s="162" t="s">
        <v>10354</v>
      </c>
      <c r="C742" s="108" t="str">
        <f>VLOOKUP(A742,'Main Sheet'!A:AV,48,False)</f>
        <v>Yes</v>
      </c>
      <c r="D742" s="109" t="str">
        <f>VLOOKUP(A742,'Main Sheet'!A:BB,7,0)</f>
        <v>Second</v>
      </c>
      <c r="E742" s="109" t="str">
        <f>VLOOKUP(A742,'Main Sheet'!A:BB,12,0)</f>
        <v>Cingani HS</v>
      </c>
      <c r="F742" s="109" t="str">
        <f>VLOOKUP(A742,'Main Sheet'!A:BB,17,0)</f>
        <v>Asemahle</v>
      </c>
      <c r="G742" s="110" t="str">
        <f>VLOOKUP(A742,'Main Sheet'!A:BB,14,0)</f>
        <v>NMB</v>
      </c>
      <c r="H742" s="111" t="s">
        <v>9078</v>
      </c>
      <c r="I742" s="111"/>
      <c r="J742" s="112"/>
      <c r="K742" s="111">
        <v>2.33674799E8</v>
      </c>
      <c r="L742" s="111">
        <v>78683.0</v>
      </c>
      <c r="M742" s="109" t="s">
        <v>9079</v>
      </c>
      <c r="N742" s="110"/>
      <c r="O742" s="111" t="s">
        <v>117</v>
      </c>
      <c r="P742" s="111"/>
      <c r="Q742" s="112"/>
      <c r="R742" s="111">
        <v>2.26282509E8</v>
      </c>
      <c r="S742" s="111">
        <v>20252.0</v>
      </c>
      <c r="T742" s="111"/>
      <c r="U742" s="110"/>
      <c r="V742" s="109" t="s">
        <v>117</v>
      </c>
      <c r="W742" s="109"/>
      <c r="X742" s="110"/>
      <c r="Y742" s="109" t="s">
        <v>10355</v>
      </c>
      <c r="Z742" s="110"/>
      <c r="AA742" s="110"/>
      <c r="AB742" s="109" t="s">
        <v>9150</v>
      </c>
      <c r="AC742" s="109" t="s">
        <v>117</v>
      </c>
      <c r="AD742" s="109"/>
      <c r="AE742" s="110"/>
      <c r="AF742" s="109">
        <v>2.61668749E8</v>
      </c>
      <c r="AG742" s="109">
        <v>24694.0</v>
      </c>
      <c r="AH742" s="109"/>
      <c r="AI742" s="110"/>
      <c r="AJ742" s="110"/>
      <c r="AK742" s="110"/>
      <c r="AL742" s="110"/>
      <c r="AM742" s="110"/>
      <c r="AN742" s="110"/>
      <c r="AO742" s="110"/>
      <c r="AP742" s="110"/>
      <c r="AQ742" s="110"/>
      <c r="AR742" s="110"/>
      <c r="AS742" s="110"/>
      <c r="AT742" s="110"/>
      <c r="AU742" s="110"/>
      <c r="AV742" s="110"/>
      <c r="AW742" s="110"/>
      <c r="AX742" s="110"/>
      <c r="AY742" s="110"/>
      <c r="AZ742" s="110"/>
      <c r="BA742" s="110"/>
      <c r="BB742" s="110"/>
      <c r="BC742" s="110"/>
      <c r="BD742" s="110"/>
      <c r="BE742" s="110"/>
      <c r="BF742" s="114"/>
      <c r="BG742" s="114"/>
      <c r="BH742" s="114"/>
      <c r="BI742" s="114"/>
      <c r="BJ742" s="114"/>
      <c r="BK742" s="114"/>
      <c r="BL742" s="114"/>
      <c r="BM742" s="114"/>
      <c r="BN742" s="114"/>
      <c r="BO742" s="114"/>
    </row>
    <row r="743" ht="15.75" hidden="1" customHeight="1">
      <c r="A743" s="106" t="s">
        <v>6405</v>
      </c>
      <c r="B743" s="162" t="s">
        <v>10356</v>
      </c>
      <c r="C743" s="108" t="str">
        <f>VLOOKUP(A743,'Main Sheet'!A:AV,48,False)</f>
        <v>No</v>
      </c>
      <c r="D743" s="109" t="str">
        <f>VLOOKUP(A743,'Main Sheet'!A:BB,7,0)</f>
        <v>Second</v>
      </c>
      <c r="E743" s="109" t="str">
        <f>VLOOKUP(A743,'Main Sheet'!A:BB,12,0)</f>
        <v>Cingani HS</v>
      </c>
      <c r="F743" s="109" t="str">
        <f>VLOOKUP(A743,'Main Sheet'!A:BB,17,0)</f>
        <v>Asemahle</v>
      </c>
      <c r="G743" s="110" t="str">
        <f>VLOOKUP(A743,'Main Sheet'!A:BB,14,0)</f>
        <v>NMB</v>
      </c>
      <c r="H743" s="111"/>
      <c r="I743" s="111"/>
      <c r="J743" s="112"/>
      <c r="K743" s="111"/>
      <c r="L743" s="111"/>
      <c r="M743" s="109"/>
      <c r="N743" s="110"/>
      <c r="O743" s="111"/>
      <c r="P743" s="111"/>
      <c r="Q743" s="112"/>
      <c r="R743" s="111"/>
      <c r="S743" s="111"/>
      <c r="T743" s="111"/>
      <c r="U743" s="110"/>
      <c r="V743" s="109"/>
      <c r="W743" s="109"/>
      <c r="X743" s="110"/>
      <c r="Y743" s="109"/>
      <c r="Z743" s="110"/>
      <c r="AA743" s="110"/>
      <c r="AB743" s="110"/>
      <c r="AC743" s="109"/>
      <c r="AD743" s="109"/>
      <c r="AE743" s="110"/>
      <c r="AF743" s="109"/>
      <c r="AG743" s="109"/>
      <c r="AH743" s="109"/>
      <c r="AI743" s="110"/>
      <c r="AJ743" s="110"/>
      <c r="AK743" s="110"/>
      <c r="AL743" s="110"/>
      <c r="AM743" s="110"/>
      <c r="AN743" s="110"/>
      <c r="AO743" s="110"/>
      <c r="AP743" s="110"/>
      <c r="AQ743" s="110"/>
      <c r="AR743" s="110"/>
      <c r="AS743" s="110"/>
      <c r="AT743" s="110"/>
      <c r="AU743" s="110"/>
      <c r="AV743" s="110"/>
      <c r="AW743" s="110"/>
      <c r="AX743" s="110"/>
      <c r="AY743" s="110"/>
      <c r="AZ743" s="110"/>
      <c r="BA743" s="110"/>
      <c r="BB743" s="110"/>
      <c r="BC743" s="110"/>
      <c r="BD743" s="110"/>
      <c r="BE743" s="110"/>
      <c r="BF743" s="114"/>
      <c r="BG743" s="114"/>
      <c r="BH743" s="114"/>
      <c r="BI743" s="114"/>
      <c r="BJ743" s="114"/>
      <c r="BK743" s="114"/>
      <c r="BL743" s="114"/>
      <c r="BM743" s="114"/>
      <c r="BN743" s="114"/>
      <c r="BO743" s="114"/>
    </row>
    <row r="744" ht="15.75" customHeight="1">
      <c r="A744" s="106" t="s">
        <v>6413</v>
      </c>
      <c r="B744" s="162" t="s">
        <v>10357</v>
      </c>
      <c r="C744" s="108" t="str">
        <f>VLOOKUP(A744,'Main Sheet'!A:AV,48,False)</f>
        <v>Yes</v>
      </c>
      <c r="D744" s="109" t="str">
        <f>VLOOKUP(A744,'Main Sheet'!A:BB,7,0)</f>
        <v>Second</v>
      </c>
      <c r="E744" s="109" t="str">
        <f>VLOOKUP(A744,'Main Sheet'!A:BB,12,0)</f>
        <v>Cingani HS</v>
      </c>
      <c r="F744" s="109" t="str">
        <f>VLOOKUP(A744,'Main Sheet'!A:BB,17,0)</f>
        <v>Asemahle</v>
      </c>
      <c r="G744" s="110" t="str">
        <f>VLOOKUP(A744,'Main Sheet'!A:BB,14,0)</f>
        <v>NMB</v>
      </c>
      <c r="H744" s="111" t="s">
        <v>117</v>
      </c>
      <c r="I744" s="111"/>
      <c r="J744" s="112"/>
      <c r="K744" s="111">
        <v>2.34382775E8</v>
      </c>
      <c r="L744" s="111">
        <v>41638.0</v>
      </c>
      <c r="M744" s="109" t="s">
        <v>10358</v>
      </c>
      <c r="N744" s="110"/>
      <c r="O744" s="111" t="s">
        <v>117</v>
      </c>
      <c r="P744" s="111"/>
      <c r="Q744" s="112"/>
      <c r="R744" s="111">
        <v>2.26277605E8</v>
      </c>
      <c r="S744" s="111">
        <v>20252.0</v>
      </c>
      <c r="T744" s="111" t="s">
        <v>10359</v>
      </c>
      <c r="U744" s="110"/>
      <c r="V744" s="109" t="s">
        <v>117</v>
      </c>
      <c r="W744" s="109"/>
      <c r="X744" s="110"/>
      <c r="Y744" s="109" t="s">
        <v>10360</v>
      </c>
      <c r="Z744" s="110"/>
      <c r="AA744" s="110"/>
      <c r="AB744" s="109" t="s">
        <v>9150</v>
      </c>
      <c r="AC744" s="109" t="s">
        <v>9078</v>
      </c>
      <c r="AD744" s="109"/>
      <c r="AE744" s="110"/>
      <c r="AF744" s="109">
        <v>2.61127411E8</v>
      </c>
      <c r="AG744" s="109">
        <v>19754.0</v>
      </c>
      <c r="AH744" s="109" t="s">
        <v>9079</v>
      </c>
      <c r="AI744" s="110"/>
      <c r="AJ744" s="110"/>
      <c r="AK744" s="110"/>
      <c r="AL744" s="110"/>
      <c r="AM744" s="110"/>
      <c r="AN744" s="110"/>
      <c r="AO744" s="110"/>
      <c r="AP744" s="110"/>
      <c r="AQ744" s="110"/>
      <c r="AR744" s="110"/>
      <c r="AS744" s="110"/>
      <c r="AT744" s="110"/>
      <c r="AU744" s="110"/>
      <c r="AV744" s="110"/>
      <c r="AW744" s="110"/>
      <c r="AX744" s="110"/>
      <c r="AY744" s="110"/>
      <c r="AZ744" s="110"/>
      <c r="BA744" s="110"/>
      <c r="BB744" s="110"/>
      <c r="BC744" s="110"/>
      <c r="BD744" s="110"/>
      <c r="BE744" s="110"/>
      <c r="BF744" s="114"/>
      <c r="BG744" s="114"/>
      <c r="BH744" s="114"/>
      <c r="BI744" s="114"/>
      <c r="BJ744" s="114"/>
      <c r="BK744" s="114"/>
      <c r="BL744" s="114"/>
      <c r="BM744" s="114"/>
      <c r="BN744" s="114"/>
      <c r="BO744" s="114"/>
    </row>
    <row r="745" ht="15.75" customHeight="1">
      <c r="A745" s="106" t="s">
        <v>6422</v>
      </c>
      <c r="B745" s="162" t="s">
        <v>10361</v>
      </c>
      <c r="C745" s="108" t="str">
        <f>VLOOKUP(A745,'Main Sheet'!A:AV,48,False)</f>
        <v>Yes</v>
      </c>
      <c r="D745" s="109" t="str">
        <f>VLOOKUP(A745,'Main Sheet'!A:BB,7,0)</f>
        <v>Second</v>
      </c>
      <c r="E745" s="109" t="str">
        <f>VLOOKUP(A745,'Main Sheet'!A:BB,12,0)</f>
        <v>Cingani HS</v>
      </c>
      <c r="F745" s="109" t="str">
        <f>VLOOKUP(A745,'Main Sheet'!A:BB,17,0)</f>
        <v>Asemahle</v>
      </c>
      <c r="G745" s="110" t="str">
        <f>VLOOKUP(A745,'Main Sheet'!A:BB,14,0)</f>
        <v>NMB</v>
      </c>
      <c r="H745" s="111" t="s">
        <v>117</v>
      </c>
      <c r="I745" s="111"/>
      <c r="J745" s="112"/>
      <c r="K745" s="111">
        <v>2.34410884E8</v>
      </c>
      <c r="L745" s="111">
        <v>60464.0</v>
      </c>
      <c r="M745" s="109" t="s">
        <v>10362</v>
      </c>
      <c r="N745" s="110"/>
      <c r="O745" s="111" t="s">
        <v>117</v>
      </c>
      <c r="P745" s="111"/>
      <c r="Q745" s="112"/>
      <c r="R745" s="111">
        <v>2.262824E8</v>
      </c>
      <c r="S745" s="111">
        <v>20252.0</v>
      </c>
      <c r="T745" s="111" t="s">
        <v>237</v>
      </c>
      <c r="U745" s="110"/>
      <c r="V745" s="109" t="s">
        <v>117</v>
      </c>
      <c r="W745" s="109"/>
      <c r="X745" s="110"/>
      <c r="Y745" s="109" t="s">
        <v>10363</v>
      </c>
      <c r="Z745" s="110"/>
      <c r="AA745" s="110"/>
      <c r="AB745" s="109" t="s">
        <v>10364</v>
      </c>
      <c r="AC745" s="109" t="s">
        <v>9078</v>
      </c>
      <c r="AD745" s="109"/>
      <c r="AE745" s="110"/>
      <c r="AF745" s="109">
        <v>2.61127276E8</v>
      </c>
      <c r="AG745" s="109">
        <v>19754.0</v>
      </c>
      <c r="AH745" s="109" t="s">
        <v>9079</v>
      </c>
      <c r="AI745" s="110"/>
      <c r="AJ745" s="110"/>
      <c r="AK745" s="110"/>
      <c r="AL745" s="110"/>
      <c r="AM745" s="110"/>
      <c r="AN745" s="110"/>
      <c r="AO745" s="110"/>
      <c r="AP745" s="110"/>
      <c r="AQ745" s="110"/>
      <c r="AR745" s="110"/>
      <c r="AS745" s="110"/>
      <c r="AT745" s="110"/>
      <c r="AU745" s="110"/>
      <c r="AV745" s="110"/>
      <c r="AW745" s="110"/>
      <c r="AX745" s="110"/>
      <c r="AY745" s="110"/>
      <c r="AZ745" s="110"/>
      <c r="BA745" s="110"/>
      <c r="BB745" s="110"/>
      <c r="BC745" s="110"/>
      <c r="BD745" s="110"/>
      <c r="BE745" s="110"/>
      <c r="BF745" s="114"/>
      <c r="BG745" s="114"/>
      <c r="BH745" s="114"/>
      <c r="BI745" s="114"/>
      <c r="BJ745" s="114"/>
      <c r="BK745" s="114"/>
      <c r="BL745" s="114"/>
      <c r="BM745" s="114"/>
      <c r="BN745" s="114"/>
      <c r="BO745" s="114"/>
    </row>
    <row r="746" ht="15.75" hidden="1" customHeight="1">
      <c r="A746" s="106" t="s">
        <v>6429</v>
      </c>
      <c r="B746" s="162" t="s">
        <v>10365</v>
      </c>
      <c r="C746" s="108" t="str">
        <f>VLOOKUP(A746,'Main Sheet'!A:AV,48,False)</f>
        <v>No</v>
      </c>
      <c r="D746" s="109" t="str">
        <f>VLOOKUP(A746,'Main Sheet'!A:BB,7,0)</f>
        <v>Second</v>
      </c>
      <c r="E746" s="109" t="str">
        <f>VLOOKUP(A746,'Main Sheet'!A:BB,12,0)</f>
        <v>Cingani HS</v>
      </c>
      <c r="F746" s="109" t="str">
        <f>VLOOKUP(A746,'Main Sheet'!A:BB,17,0)</f>
        <v>Asemahle</v>
      </c>
      <c r="G746" s="110" t="str">
        <f>VLOOKUP(A746,'Main Sheet'!A:BB,14,0)</f>
        <v>NMB</v>
      </c>
      <c r="H746" s="111"/>
      <c r="I746" s="111"/>
      <c r="J746" s="112"/>
      <c r="K746" s="111"/>
      <c r="L746" s="111"/>
      <c r="M746" s="109"/>
      <c r="N746" s="110"/>
      <c r="O746" s="111"/>
      <c r="P746" s="111"/>
      <c r="Q746" s="112"/>
      <c r="R746" s="111"/>
      <c r="S746" s="111"/>
      <c r="T746" s="111"/>
      <c r="U746" s="110"/>
      <c r="V746" s="109"/>
      <c r="W746" s="109"/>
      <c r="X746" s="110"/>
      <c r="Y746" s="109"/>
      <c r="Z746" s="110"/>
      <c r="AA746" s="110"/>
      <c r="AB746" s="110"/>
      <c r="AC746" s="109"/>
      <c r="AD746" s="109"/>
      <c r="AE746" s="110"/>
      <c r="AF746" s="109"/>
      <c r="AG746" s="109"/>
      <c r="AH746" s="109"/>
      <c r="AI746" s="110"/>
      <c r="AJ746" s="110"/>
      <c r="AK746" s="110"/>
      <c r="AL746" s="110"/>
      <c r="AM746" s="110"/>
      <c r="AN746" s="110"/>
      <c r="AO746" s="110"/>
      <c r="AP746" s="110"/>
      <c r="AQ746" s="110"/>
      <c r="AR746" s="110"/>
      <c r="AS746" s="110"/>
      <c r="AT746" s="110"/>
      <c r="AU746" s="110"/>
      <c r="AV746" s="110"/>
      <c r="AW746" s="110"/>
      <c r="AX746" s="110"/>
      <c r="AY746" s="110"/>
      <c r="AZ746" s="110"/>
      <c r="BA746" s="110"/>
      <c r="BB746" s="110"/>
      <c r="BC746" s="110"/>
      <c r="BD746" s="110"/>
      <c r="BE746" s="110"/>
      <c r="BF746" s="114"/>
      <c r="BG746" s="114"/>
      <c r="BH746" s="114"/>
      <c r="BI746" s="114"/>
      <c r="BJ746" s="114"/>
      <c r="BK746" s="114"/>
      <c r="BL746" s="114"/>
      <c r="BM746" s="114"/>
      <c r="BN746" s="114"/>
      <c r="BO746" s="114"/>
    </row>
    <row r="747" ht="15.75" hidden="1" customHeight="1">
      <c r="A747" s="106" t="s">
        <v>6436</v>
      </c>
      <c r="B747" s="162" t="s">
        <v>10366</v>
      </c>
      <c r="C747" s="108" t="str">
        <f>VLOOKUP(A747,'Main Sheet'!A:AV,48,False)</f>
        <v>No</v>
      </c>
      <c r="D747" s="109" t="str">
        <f>VLOOKUP(A747,'Main Sheet'!A:BB,7,0)</f>
        <v>Second</v>
      </c>
      <c r="E747" s="109" t="str">
        <f>VLOOKUP(A747,'Main Sheet'!A:BB,12,0)</f>
        <v>Cingani HS</v>
      </c>
      <c r="F747" s="109" t="str">
        <f>VLOOKUP(A747,'Main Sheet'!A:BB,17,0)</f>
        <v>Asemahle</v>
      </c>
      <c r="G747" s="110" t="str">
        <f>VLOOKUP(A747,'Main Sheet'!A:BB,14,0)</f>
        <v>NMB</v>
      </c>
      <c r="H747" s="111"/>
      <c r="I747" s="111"/>
      <c r="J747" s="112"/>
      <c r="K747" s="111"/>
      <c r="L747" s="111"/>
      <c r="M747" s="109"/>
      <c r="N747" s="110"/>
      <c r="O747" s="111"/>
      <c r="P747" s="111"/>
      <c r="Q747" s="112"/>
      <c r="R747" s="111"/>
      <c r="S747" s="111"/>
      <c r="T747" s="111"/>
      <c r="U747" s="110"/>
      <c r="V747" s="109"/>
      <c r="W747" s="109"/>
      <c r="X747" s="110"/>
      <c r="Y747" s="109"/>
      <c r="Z747" s="110"/>
      <c r="AA747" s="110"/>
      <c r="AB747" s="110"/>
      <c r="AC747" s="109"/>
      <c r="AD747" s="109"/>
      <c r="AE747" s="110"/>
      <c r="AF747" s="109"/>
      <c r="AG747" s="109"/>
      <c r="AH747" s="109"/>
      <c r="AI747" s="110"/>
      <c r="AJ747" s="110"/>
      <c r="AK747" s="110"/>
      <c r="AL747" s="110"/>
      <c r="AM747" s="110"/>
      <c r="AN747" s="110"/>
      <c r="AO747" s="110"/>
      <c r="AP747" s="110"/>
      <c r="AQ747" s="110"/>
      <c r="AR747" s="110"/>
      <c r="AS747" s="110"/>
      <c r="AT747" s="110"/>
      <c r="AU747" s="110"/>
      <c r="AV747" s="110"/>
      <c r="AW747" s="110"/>
      <c r="AX747" s="110"/>
      <c r="AY747" s="110"/>
      <c r="AZ747" s="110"/>
      <c r="BA747" s="110"/>
      <c r="BB747" s="110"/>
      <c r="BC747" s="110"/>
      <c r="BD747" s="110"/>
      <c r="BE747" s="110"/>
      <c r="BF747" s="114"/>
      <c r="BG747" s="114"/>
      <c r="BH747" s="114"/>
      <c r="BI747" s="114"/>
      <c r="BJ747" s="114"/>
      <c r="BK747" s="114"/>
      <c r="BL747" s="114"/>
      <c r="BM747" s="114"/>
      <c r="BN747" s="114"/>
      <c r="BO747" s="114"/>
    </row>
    <row r="748" ht="15.75" customHeight="1">
      <c r="A748" s="106" t="s">
        <v>6439</v>
      </c>
      <c r="B748" s="162" t="s">
        <v>10367</v>
      </c>
      <c r="C748" s="108" t="str">
        <f>VLOOKUP(A748,'Main Sheet'!A:AV,48,False)</f>
        <v>Yes</v>
      </c>
      <c r="D748" s="109" t="str">
        <f>VLOOKUP(A748,'Main Sheet'!A:BB,7,0)</f>
        <v>Second</v>
      </c>
      <c r="E748" s="109" t="str">
        <f>VLOOKUP(A748,'Main Sheet'!A:BB,12,0)</f>
        <v>Cingani HS</v>
      </c>
      <c r="F748" s="109" t="str">
        <f>VLOOKUP(A748,'Main Sheet'!A:BB,17,0)</f>
        <v>Asemahle</v>
      </c>
      <c r="G748" s="110" t="str">
        <f>VLOOKUP(A748,'Main Sheet'!A:BB,14,0)</f>
        <v>NMB</v>
      </c>
      <c r="H748" s="111" t="s">
        <v>117</v>
      </c>
      <c r="I748" s="111"/>
      <c r="J748" s="112"/>
      <c r="K748" s="111">
        <v>2.34263105E8</v>
      </c>
      <c r="L748" s="111">
        <v>82981.0</v>
      </c>
      <c r="M748" s="109" t="s">
        <v>9901</v>
      </c>
      <c r="N748" s="110"/>
      <c r="O748" s="111" t="s">
        <v>9078</v>
      </c>
      <c r="P748" s="111"/>
      <c r="Q748" s="112"/>
      <c r="R748" s="111" t="s">
        <v>9078</v>
      </c>
      <c r="S748" s="111" t="s">
        <v>9078</v>
      </c>
      <c r="T748" s="111" t="s">
        <v>9079</v>
      </c>
      <c r="U748" s="110"/>
      <c r="V748" s="109" t="s">
        <v>117</v>
      </c>
      <c r="W748" s="109"/>
      <c r="X748" s="110"/>
      <c r="Y748" s="109" t="s">
        <v>10368</v>
      </c>
      <c r="Z748" s="110"/>
      <c r="AA748" s="110"/>
      <c r="AB748" s="110"/>
      <c r="AC748" s="109" t="s">
        <v>117</v>
      </c>
      <c r="AD748" s="109"/>
      <c r="AE748" s="110"/>
      <c r="AF748" s="109">
        <v>2.6166839E8</v>
      </c>
      <c r="AG748" s="109">
        <v>24694.0</v>
      </c>
      <c r="AH748" s="109"/>
      <c r="AI748" s="110"/>
      <c r="AJ748" s="110"/>
      <c r="AK748" s="110"/>
      <c r="AL748" s="110"/>
      <c r="AM748" s="110"/>
      <c r="AN748" s="110"/>
      <c r="AO748" s="110"/>
      <c r="AP748" s="110"/>
      <c r="AQ748" s="110"/>
      <c r="AR748" s="110"/>
      <c r="AS748" s="110"/>
      <c r="AT748" s="110"/>
      <c r="AU748" s="110"/>
      <c r="AV748" s="110"/>
      <c r="AW748" s="110"/>
      <c r="AX748" s="110"/>
      <c r="AY748" s="110"/>
      <c r="AZ748" s="110"/>
      <c r="BA748" s="110"/>
      <c r="BB748" s="110"/>
      <c r="BC748" s="110"/>
      <c r="BD748" s="110"/>
      <c r="BE748" s="110"/>
      <c r="BF748" s="114"/>
      <c r="BG748" s="114"/>
      <c r="BH748" s="114"/>
      <c r="BI748" s="114"/>
      <c r="BJ748" s="114"/>
      <c r="BK748" s="114"/>
      <c r="BL748" s="114"/>
      <c r="BM748" s="114"/>
      <c r="BN748" s="114"/>
      <c r="BO748" s="114"/>
    </row>
    <row r="749" ht="15.75" customHeight="1">
      <c r="A749" s="106" t="s">
        <v>6447</v>
      </c>
      <c r="B749" s="162" t="s">
        <v>10369</v>
      </c>
      <c r="C749" s="108" t="str">
        <f>VLOOKUP(A749,'Main Sheet'!A:AV,48,False)</f>
        <v>Yes</v>
      </c>
      <c r="D749" s="109" t="str">
        <f>VLOOKUP(A749,'Main Sheet'!A:BB,7,0)</f>
        <v>Second</v>
      </c>
      <c r="E749" s="109" t="str">
        <f>VLOOKUP(A749,'Main Sheet'!A:BB,12,0)</f>
        <v>Cingani HS</v>
      </c>
      <c r="F749" s="109" t="str">
        <f>VLOOKUP(A749,'Main Sheet'!A:BB,17,0)</f>
        <v>Asemahle</v>
      </c>
      <c r="G749" s="110" t="str">
        <f>VLOOKUP(A749,'Main Sheet'!A:BB,14,0)</f>
        <v>NMB</v>
      </c>
      <c r="H749" s="111" t="s">
        <v>117</v>
      </c>
      <c r="I749" s="111"/>
      <c r="J749" s="112"/>
      <c r="K749" s="111">
        <v>2.342624E8</v>
      </c>
      <c r="L749" s="111">
        <v>63148.0</v>
      </c>
      <c r="M749" s="109" t="s">
        <v>10370</v>
      </c>
      <c r="N749" s="110"/>
      <c r="O749" s="111" t="s">
        <v>9078</v>
      </c>
      <c r="P749" s="111"/>
      <c r="Q749" s="112"/>
      <c r="R749" s="111" t="s">
        <v>9078</v>
      </c>
      <c r="S749" s="111" t="s">
        <v>9078</v>
      </c>
      <c r="T749" s="111" t="s">
        <v>9079</v>
      </c>
      <c r="U749" s="110"/>
      <c r="V749" s="109" t="s">
        <v>9078</v>
      </c>
      <c r="W749" s="109"/>
      <c r="X749" s="110"/>
      <c r="Y749" s="109" t="s">
        <v>10371</v>
      </c>
      <c r="Z749" s="110"/>
      <c r="AA749" s="110"/>
      <c r="AB749" s="109" t="s">
        <v>9079</v>
      </c>
      <c r="AC749" s="109" t="s">
        <v>117</v>
      </c>
      <c r="AD749" s="109"/>
      <c r="AE749" s="110"/>
      <c r="AF749" s="109">
        <v>2.61668161E8</v>
      </c>
      <c r="AG749" s="109">
        <v>24694.0</v>
      </c>
      <c r="AH749" s="109"/>
      <c r="AI749" s="110"/>
      <c r="AJ749" s="110"/>
      <c r="AK749" s="110"/>
      <c r="AL749" s="110"/>
      <c r="AM749" s="110"/>
      <c r="AN749" s="110"/>
      <c r="AO749" s="110"/>
      <c r="AP749" s="110"/>
      <c r="AQ749" s="110"/>
      <c r="AR749" s="110"/>
      <c r="AS749" s="110"/>
      <c r="AT749" s="110"/>
      <c r="AU749" s="110"/>
      <c r="AV749" s="110"/>
      <c r="AW749" s="110"/>
      <c r="AX749" s="110"/>
      <c r="AY749" s="110"/>
      <c r="AZ749" s="110"/>
      <c r="BA749" s="110"/>
      <c r="BB749" s="110"/>
      <c r="BC749" s="110"/>
      <c r="BD749" s="110"/>
      <c r="BE749" s="110"/>
      <c r="BF749" s="114"/>
      <c r="BG749" s="114"/>
      <c r="BH749" s="114"/>
      <c r="BI749" s="114"/>
      <c r="BJ749" s="114"/>
      <c r="BK749" s="114"/>
      <c r="BL749" s="114"/>
      <c r="BM749" s="114"/>
      <c r="BN749" s="114"/>
      <c r="BO749" s="114"/>
    </row>
    <row r="750" ht="15.75" customHeight="1">
      <c r="A750" s="106" t="s">
        <v>6454</v>
      </c>
      <c r="B750" s="162" t="s">
        <v>10372</v>
      </c>
      <c r="C750" s="108" t="str">
        <f>VLOOKUP(A750,'Main Sheet'!A:AV,48,False)</f>
        <v>Yes</v>
      </c>
      <c r="D750" s="109" t="str">
        <f>VLOOKUP(A750,'Main Sheet'!A:BB,7,0)</f>
        <v>Second</v>
      </c>
      <c r="E750" s="109" t="str">
        <f>VLOOKUP(A750,'Main Sheet'!A:BB,12,0)</f>
        <v>Cingani HS</v>
      </c>
      <c r="F750" s="109" t="str">
        <f>VLOOKUP(A750,'Main Sheet'!A:BB,17,0)</f>
        <v>Asemahle</v>
      </c>
      <c r="G750" s="110" t="str">
        <f>VLOOKUP(A750,'Main Sheet'!A:BB,14,0)</f>
        <v>NMB</v>
      </c>
      <c r="H750" s="111" t="s">
        <v>9078</v>
      </c>
      <c r="I750" s="111"/>
      <c r="J750" s="112"/>
      <c r="K750" s="111">
        <v>2.34069996E8</v>
      </c>
      <c r="L750" s="111" t="s">
        <v>9078</v>
      </c>
      <c r="M750" s="109" t="s">
        <v>9079</v>
      </c>
      <c r="N750" s="110"/>
      <c r="O750" s="111" t="s">
        <v>9078</v>
      </c>
      <c r="P750" s="111"/>
      <c r="Q750" s="112"/>
      <c r="R750" s="111" t="s">
        <v>9078</v>
      </c>
      <c r="S750" s="111" t="s">
        <v>9078</v>
      </c>
      <c r="T750" s="111" t="s">
        <v>9079</v>
      </c>
      <c r="U750" s="110"/>
      <c r="V750" s="109" t="s">
        <v>9078</v>
      </c>
      <c r="W750" s="109"/>
      <c r="X750" s="110"/>
      <c r="Y750" s="109" t="s">
        <v>10373</v>
      </c>
      <c r="Z750" s="110"/>
      <c r="AA750" s="110"/>
      <c r="AB750" s="109" t="s">
        <v>9079</v>
      </c>
      <c r="AC750" s="109" t="s">
        <v>9078</v>
      </c>
      <c r="AD750" s="109"/>
      <c r="AE750" s="110"/>
      <c r="AF750" s="109" t="s">
        <v>9078</v>
      </c>
      <c r="AG750" s="109" t="s">
        <v>9078</v>
      </c>
      <c r="AH750" s="109" t="s">
        <v>9079</v>
      </c>
      <c r="AI750" s="110"/>
      <c r="AJ750" s="110"/>
      <c r="AK750" s="110"/>
      <c r="AL750" s="110"/>
      <c r="AM750" s="110"/>
      <c r="AN750" s="110"/>
      <c r="AO750" s="110"/>
      <c r="AP750" s="110"/>
      <c r="AQ750" s="110"/>
      <c r="AR750" s="110"/>
      <c r="AS750" s="110"/>
      <c r="AT750" s="110"/>
      <c r="AU750" s="110"/>
      <c r="AV750" s="110"/>
      <c r="AW750" s="110"/>
      <c r="AX750" s="110"/>
      <c r="AY750" s="110"/>
      <c r="AZ750" s="110"/>
      <c r="BA750" s="110"/>
      <c r="BB750" s="110"/>
      <c r="BC750" s="110"/>
      <c r="BD750" s="110"/>
      <c r="BE750" s="110"/>
      <c r="BF750" s="114"/>
      <c r="BG750" s="114"/>
      <c r="BH750" s="114"/>
      <c r="BI750" s="114"/>
      <c r="BJ750" s="114"/>
      <c r="BK750" s="114"/>
      <c r="BL750" s="114"/>
      <c r="BM750" s="114"/>
      <c r="BN750" s="114"/>
      <c r="BO750" s="114"/>
    </row>
    <row r="751" ht="15.75" hidden="1" customHeight="1">
      <c r="A751" s="106" t="s">
        <v>6464</v>
      </c>
      <c r="B751" s="162" t="s">
        <v>10374</v>
      </c>
      <c r="C751" s="108" t="str">
        <f>VLOOKUP(A751,'Main Sheet'!A:AV,48,False)</f>
        <v>No</v>
      </c>
      <c r="D751" s="109" t="str">
        <f>VLOOKUP(A751,'Main Sheet'!A:BB,7,0)</f>
        <v>Second</v>
      </c>
      <c r="E751" s="109" t="str">
        <f>VLOOKUP(A751,'Main Sheet'!A:BB,12,0)</f>
        <v>Cingani HS</v>
      </c>
      <c r="F751" s="109" t="str">
        <f>VLOOKUP(A751,'Main Sheet'!A:BB,17,0)</f>
        <v>Asemahle</v>
      </c>
      <c r="G751" s="110" t="str">
        <f>VLOOKUP(A751,'Main Sheet'!A:BB,14,0)</f>
        <v>NMB</v>
      </c>
      <c r="H751" s="111"/>
      <c r="I751" s="111"/>
      <c r="J751" s="112"/>
      <c r="K751" s="111"/>
      <c r="L751" s="111"/>
      <c r="M751" s="109"/>
      <c r="N751" s="110"/>
      <c r="O751" s="111"/>
      <c r="P751" s="111"/>
      <c r="Q751" s="112"/>
      <c r="R751" s="111"/>
      <c r="S751" s="111"/>
      <c r="T751" s="111"/>
      <c r="U751" s="110"/>
      <c r="V751" s="109"/>
      <c r="W751" s="109"/>
      <c r="X751" s="110"/>
      <c r="Y751" s="109"/>
      <c r="Z751" s="110"/>
      <c r="AA751" s="110"/>
      <c r="AB751" s="110"/>
      <c r="AC751" s="109"/>
      <c r="AD751" s="109"/>
      <c r="AE751" s="110"/>
      <c r="AF751" s="109"/>
      <c r="AG751" s="109"/>
      <c r="AH751" s="109"/>
      <c r="AI751" s="110"/>
      <c r="AJ751" s="110"/>
      <c r="AK751" s="110"/>
      <c r="AL751" s="110"/>
      <c r="AM751" s="110"/>
      <c r="AN751" s="110"/>
      <c r="AO751" s="110"/>
      <c r="AP751" s="110"/>
      <c r="AQ751" s="110"/>
      <c r="AR751" s="110"/>
      <c r="AS751" s="110"/>
      <c r="AT751" s="110"/>
      <c r="AU751" s="110"/>
      <c r="AV751" s="110"/>
      <c r="AW751" s="110"/>
      <c r="AX751" s="110"/>
      <c r="AY751" s="110"/>
      <c r="AZ751" s="110"/>
      <c r="BA751" s="110"/>
      <c r="BB751" s="110"/>
      <c r="BC751" s="110"/>
      <c r="BD751" s="110"/>
      <c r="BE751" s="110"/>
      <c r="BF751" s="114"/>
      <c r="BG751" s="114"/>
      <c r="BH751" s="114"/>
      <c r="BI751" s="114"/>
      <c r="BJ751" s="114"/>
      <c r="BK751" s="114"/>
      <c r="BL751" s="114"/>
      <c r="BM751" s="114"/>
      <c r="BN751" s="114"/>
      <c r="BO751" s="114"/>
    </row>
    <row r="752" ht="15.75" hidden="1" customHeight="1">
      <c r="A752" s="106" t="s">
        <v>6468</v>
      </c>
      <c r="B752" s="162" t="s">
        <v>10375</v>
      </c>
      <c r="C752" s="108" t="str">
        <f>VLOOKUP(A752,'Main Sheet'!A:AV,48,False)</f>
        <v>No</v>
      </c>
      <c r="D752" s="109" t="str">
        <f>VLOOKUP(A752,'Main Sheet'!A:BB,7,0)</f>
        <v>Second</v>
      </c>
      <c r="E752" s="109" t="str">
        <f>VLOOKUP(A752,'Main Sheet'!A:BB,12,0)</f>
        <v>Cingani HS</v>
      </c>
      <c r="F752" s="109" t="str">
        <f>VLOOKUP(A752,'Main Sheet'!A:BB,17,0)</f>
        <v>Asemahle</v>
      </c>
      <c r="G752" s="110" t="str">
        <f>VLOOKUP(A752,'Main Sheet'!A:BB,14,0)</f>
        <v>NMB</v>
      </c>
      <c r="H752" s="111"/>
      <c r="I752" s="111"/>
      <c r="J752" s="112"/>
      <c r="K752" s="111"/>
      <c r="L752" s="111"/>
      <c r="M752" s="109"/>
      <c r="N752" s="110"/>
      <c r="O752" s="111"/>
      <c r="P752" s="111"/>
      <c r="Q752" s="112"/>
      <c r="R752" s="111"/>
      <c r="S752" s="111"/>
      <c r="T752" s="111"/>
      <c r="U752" s="110"/>
      <c r="V752" s="109"/>
      <c r="W752" s="109"/>
      <c r="X752" s="110"/>
      <c r="Y752" s="109"/>
      <c r="Z752" s="110"/>
      <c r="AA752" s="110"/>
      <c r="AB752" s="110"/>
      <c r="AC752" s="109"/>
      <c r="AD752" s="109"/>
      <c r="AE752" s="110"/>
      <c r="AF752" s="109"/>
      <c r="AG752" s="109"/>
      <c r="AH752" s="109"/>
      <c r="AI752" s="110"/>
      <c r="AJ752" s="110"/>
      <c r="AK752" s="110"/>
      <c r="AL752" s="110"/>
      <c r="AM752" s="110"/>
      <c r="AN752" s="110"/>
      <c r="AO752" s="110"/>
      <c r="AP752" s="110"/>
      <c r="AQ752" s="110"/>
      <c r="AR752" s="110"/>
      <c r="AS752" s="110"/>
      <c r="AT752" s="110"/>
      <c r="AU752" s="110"/>
      <c r="AV752" s="110"/>
      <c r="AW752" s="110"/>
      <c r="AX752" s="110"/>
      <c r="AY752" s="110"/>
      <c r="AZ752" s="110"/>
      <c r="BA752" s="110"/>
      <c r="BB752" s="110"/>
      <c r="BC752" s="110"/>
      <c r="BD752" s="110"/>
      <c r="BE752" s="110"/>
      <c r="BF752" s="114"/>
      <c r="BG752" s="114"/>
      <c r="BH752" s="114"/>
      <c r="BI752" s="114"/>
      <c r="BJ752" s="114"/>
      <c r="BK752" s="114"/>
      <c r="BL752" s="114"/>
      <c r="BM752" s="114"/>
      <c r="BN752" s="114"/>
      <c r="BO752" s="114"/>
    </row>
    <row r="753" ht="15.75" customHeight="1">
      <c r="A753" s="106" t="s">
        <v>6471</v>
      </c>
      <c r="B753" s="162" t="s">
        <v>10376</v>
      </c>
      <c r="C753" s="108" t="str">
        <f>VLOOKUP(A753,'Main Sheet'!A:AV,48,False)</f>
        <v>Yes</v>
      </c>
      <c r="D753" s="109" t="str">
        <f>VLOOKUP(A753,'Main Sheet'!A:BB,7,0)</f>
        <v>Second</v>
      </c>
      <c r="E753" s="109" t="str">
        <f>VLOOKUP(A753,'Main Sheet'!A:BB,12,0)</f>
        <v>Cingani HS</v>
      </c>
      <c r="F753" s="109" t="str">
        <f>VLOOKUP(A753,'Main Sheet'!A:BB,17,0)</f>
        <v>Asemahle</v>
      </c>
      <c r="G753" s="110" t="str">
        <f>VLOOKUP(A753,'Main Sheet'!A:BB,14,0)</f>
        <v>NMB</v>
      </c>
      <c r="H753" s="111" t="s">
        <v>9078</v>
      </c>
      <c r="I753" s="111"/>
      <c r="J753" s="112"/>
      <c r="K753" s="111">
        <v>2.33735232E8</v>
      </c>
      <c r="L753" s="111">
        <v>37056.0</v>
      </c>
      <c r="M753" s="109" t="s">
        <v>9079</v>
      </c>
      <c r="N753" s="110"/>
      <c r="O753" s="111" t="s">
        <v>117</v>
      </c>
      <c r="P753" s="111"/>
      <c r="Q753" s="112"/>
      <c r="R753" s="111">
        <v>2.26282536E8</v>
      </c>
      <c r="S753" s="111">
        <v>20252.0</v>
      </c>
      <c r="T753" s="111" t="s">
        <v>263</v>
      </c>
      <c r="U753" s="110"/>
      <c r="V753" s="109" t="s">
        <v>9078</v>
      </c>
      <c r="W753" s="109"/>
      <c r="X753" s="110"/>
      <c r="Y753" s="109" t="s">
        <v>10377</v>
      </c>
      <c r="Z753" s="110"/>
      <c r="AA753" s="110"/>
      <c r="AB753" s="109" t="s">
        <v>9079</v>
      </c>
      <c r="AC753" s="109" t="s">
        <v>117</v>
      </c>
      <c r="AD753" s="109"/>
      <c r="AE753" s="110"/>
      <c r="AF753" s="109">
        <v>2.61669028E8</v>
      </c>
      <c r="AG753" s="109">
        <v>24694.0</v>
      </c>
      <c r="AH753" s="109" t="s">
        <v>9735</v>
      </c>
      <c r="AI753" s="110"/>
      <c r="AJ753" s="110"/>
      <c r="AK753" s="110"/>
      <c r="AL753" s="110"/>
      <c r="AM753" s="110"/>
      <c r="AN753" s="110"/>
      <c r="AO753" s="110"/>
      <c r="AP753" s="110"/>
      <c r="AQ753" s="110"/>
      <c r="AR753" s="110"/>
      <c r="AS753" s="110"/>
      <c r="AT753" s="110"/>
      <c r="AU753" s="110"/>
      <c r="AV753" s="110"/>
      <c r="AW753" s="110"/>
      <c r="AX753" s="110"/>
      <c r="AY753" s="110"/>
      <c r="AZ753" s="110"/>
      <c r="BA753" s="110"/>
      <c r="BB753" s="110"/>
      <c r="BC753" s="110"/>
      <c r="BD753" s="110"/>
      <c r="BE753" s="110"/>
      <c r="BF753" s="114"/>
      <c r="BG753" s="114"/>
      <c r="BH753" s="114"/>
      <c r="BI753" s="114"/>
      <c r="BJ753" s="114"/>
      <c r="BK753" s="114"/>
      <c r="BL753" s="114"/>
      <c r="BM753" s="114"/>
      <c r="BN753" s="114"/>
      <c r="BO753" s="114"/>
    </row>
    <row r="754" ht="15.75" hidden="1" customHeight="1">
      <c r="A754" s="106" t="s">
        <v>6482</v>
      </c>
      <c r="B754" s="162" t="s">
        <v>10378</v>
      </c>
      <c r="C754" s="108" t="str">
        <f>VLOOKUP(A754,'Main Sheet'!A:AV,48,False)</f>
        <v>No</v>
      </c>
      <c r="D754" s="109" t="str">
        <f>VLOOKUP(A754,'Main Sheet'!A:BB,7,0)</f>
        <v>Second</v>
      </c>
      <c r="E754" s="109" t="str">
        <f>VLOOKUP(A754,'Main Sheet'!A:BB,12,0)</f>
        <v>Cingani HS</v>
      </c>
      <c r="F754" s="109" t="str">
        <f>VLOOKUP(A754,'Main Sheet'!A:BB,17,0)</f>
        <v>Asemahle</v>
      </c>
      <c r="G754" s="110" t="str">
        <f>VLOOKUP(A754,'Main Sheet'!A:BB,14,0)</f>
        <v>NMB</v>
      </c>
      <c r="H754" s="111"/>
      <c r="I754" s="111"/>
      <c r="J754" s="112"/>
      <c r="K754" s="111"/>
      <c r="L754" s="111"/>
      <c r="M754" s="109"/>
      <c r="N754" s="110"/>
      <c r="O754" s="111"/>
      <c r="P754" s="111"/>
      <c r="Q754" s="112"/>
      <c r="R754" s="111"/>
      <c r="S754" s="111"/>
      <c r="T754" s="111"/>
      <c r="U754" s="110"/>
      <c r="V754" s="109"/>
      <c r="W754" s="109"/>
      <c r="X754" s="110"/>
      <c r="Y754" s="109"/>
      <c r="Z754" s="110"/>
      <c r="AA754" s="110"/>
      <c r="AB754" s="110"/>
      <c r="AC754" s="109"/>
      <c r="AD754" s="109"/>
      <c r="AE754" s="110"/>
      <c r="AF754" s="109"/>
      <c r="AG754" s="109"/>
      <c r="AH754" s="109"/>
      <c r="AI754" s="110"/>
      <c r="AJ754" s="110"/>
      <c r="AK754" s="110"/>
      <c r="AL754" s="110"/>
      <c r="AM754" s="110"/>
      <c r="AN754" s="110"/>
      <c r="AO754" s="110"/>
      <c r="AP754" s="110"/>
      <c r="AQ754" s="110"/>
      <c r="AR754" s="110"/>
      <c r="AS754" s="110"/>
      <c r="AT754" s="110"/>
      <c r="AU754" s="110"/>
      <c r="AV754" s="110"/>
      <c r="AW754" s="110"/>
      <c r="AX754" s="110"/>
      <c r="AY754" s="110"/>
      <c r="AZ754" s="110"/>
      <c r="BA754" s="110"/>
      <c r="BB754" s="110"/>
      <c r="BC754" s="110"/>
      <c r="BD754" s="110"/>
      <c r="BE754" s="110"/>
      <c r="BF754" s="114"/>
      <c r="BG754" s="114"/>
      <c r="BH754" s="114"/>
      <c r="BI754" s="114"/>
      <c r="BJ754" s="114"/>
      <c r="BK754" s="114"/>
      <c r="BL754" s="114"/>
      <c r="BM754" s="114"/>
      <c r="BN754" s="114"/>
      <c r="BO754" s="114"/>
    </row>
    <row r="755" ht="15.75" customHeight="1">
      <c r="A755" s="106" t="s">
        <v>6486</v>
      </c>
      <c r="B755" s="162" t="s">
        <v>10379</v>
      </c>
      <c r="C755" s="108" t="str">
        <f>VLOOKUP(A755,'Main Sheet'!A:AV,48,False)</f>
        <v>Yes</v>
      </c>
      <c r="D755" s="109" t="str">
        <f>VLOOKUP(A755,'Main Sheet'!A:BB,7,0)</f>
        <v>Second</v>
      </c>
      <c r="E755" s="109" t="str">
        <f>VLOOKUP(A755,'Main Sheet'!A:BB,12,0)</f>
        <v>Cingani HS</v>
      </c>
      <c r="F755" s="109" t="str">
        <f>VLOOKUP(A755,'Main Sheet'!A:BB,17,0)</f>
        <v>Asemahle</v>
      </c>
      <c r="G755" s="110" t="str">
        <f>VLOOKUP(A755,'Main Sheet'!A:BB,14,0)</f>
        <v>NMB</v>
      </c>
      <c r="H755" s="111" t="s">
        <v>117</v>
      </c>
      <c r="I755" s="111"/>
      <c r="J755" s="112"/>
      <c r="K755" s="111">
        <v>2.34262362E8</v>
      </c>
      <c r="L755" s="111">
        <v>94164.0</v>
      </c>
      <c r="M755" s="109" t="s">
        <v>10380</v>
      </c>
      <c r="N755" s="110"/>
      <c r="O755" s="111" t="s">
        <v>117</v>
      </c>
      <c r="P755" s="111"/>
      <c r="Q755" s="112"/>
      <c r="R755" s="111">
        <v>2.26282525E8</v>
      </c>
      <c r="S755" s="111">
        <v>20252.0</v>
      </c>
      <c r="T755" s="111"/>
      <c r="U755" s="110"/>
      <c r="V755" s="109" t="s">
        <v>117</v>
      </c>
      <c r="W755" s="109"/>
      <c r="X755" s="110"/>
      <c r="Y755" s="109" t="s">
        <v>10381</v>
      </c>
      <c r="Z755" s="110"/>
      <c r="AA755" s="110"/>
      <c r="AB755" s="110"/>
      <c r="AC755" s="109" t="s">
        <v>117</v>
      </c>
      <c r="AD755" s="109"/>
      <c r="AE755" s="110"/>
      <c r="AF755" s="109">
        <v>2.61667459E8</v>
      </c>
      <c r="AG755" s="109">
        <v>24694.0</v>
      </c>
      <c r="AH755" s="109"/>
      <c r="AI755" s="110"/>
      <c r="AJ755" s="110"/>
      <c r="AK755" s="110"/>
      <c r="AL755" s="110"/>
      <c r="AM755" s="110"/>
      <c r="AN755" s="110"/>
      <c r="AO755" s="110"/>
      <c r="AP755" s="110"/>
      <c r="AQ755" s="110"/>
      <c r="AR755" s="110"/>
      <c r="AS755" s="110"/>
      <c r="AT755" s="110"/>
      <c r="AU755" s="110"/>
      <c r="AV755" s="110"/>
      <c r="AW755" s="110"/>
      <c r="AX755" s="110"/>
      <c r="AY755" s="110"/>
      <c r="AZ755" s="110"/>
      <c r="BA755" s="110"/>
      <c r="BB755" s="110"/>
      <c r="BC755" s="110"/>
      <c r="BD755" s="110"/>
      <c r="BE755" s="110"/>
      <c r="BF755" s="114"/>
      <c r="BG755" s="114"/>
      <c r="BH755" s="114"/>
      <c r="BI755" s="114"/>
      <c r="BJ755" s="114"/>
      <c r="BK755" s="114"/>
      <c r="BL755" s="114"/>
      <c r="BM755" s="114"/>
      <c r="BN755" s="114"/>
      <c r="BO755" s="114"/>
    </row>
    <row r="756" ht="15.75" customHeight="1">
      <c r="A756" s="106" t="s">
        <v>6499</v>
      </c>
      <c r="B756" s="162" t="s">
        <v>10382</v>
      </c>
      <c r="C756" s="108" t="str">
        <f>VLOOKUP(A756,'Main Sheet'!A:AV,48,False)</f>
        <v>Yes</v>
      </c>
      <c r="D756" s="109" t="str">
        <f>VLOOKUP(A756,'Main Sheet'!A:BB,7,0)</f>
        <v>Second</v>
      </c>
      <c r="E756" s="109" t="str">
        <f>VLOOKUP(A756,'Main Sheet'!A:BB,12,0)</f>
        <v>Cingani HS</v>
      </c>
      <c r="F756" s="109" t="str">
        <f>VLOOKUP(A756,'Main Sheet'!A:BB,17,0)</f>
        <v>Asemahle</v>
      </c>
      <c r="G756" s="110" t="str">
        <f>VLOOKUP(A756,'Main Sheet'!A:BB,14,0)</f>
        <v>NMB</v>
      </c>
      <c r="H756" s="111" t="s">
        <v>117</v>
      </c>
      <c r="I756" s="111"/>
      <c r="J756" s="112"/>
      <c r="K756" s="111">
        <v>2.34382619E8</v>
      </c>
      <c r="L756" s="111">
        <v>36789.0</v>
      </c>
      <c r="M756" s="109" t="s">
        <v>4424</v>
      </c>
      <c r="N756" s="110"/>
      <c r="O756" s="111" t="s">
        <v>9078</v>
      </c>
      <c r="P756" s="111"/>
      <c r="Q756" s="112"/>
      <c r="R756" s="111" t="s">
        <v>9078</v>
      </c>
      <c r="S756" s="111" t="s">
        <v>9078</v>
      </c>
      <c r="T756" s="111" t="s">
        <v>9079</v>
      </c>
      <c r="U756" s="110"/>
      <c r="V756" s="109" t="s">
        <v>9078</v>
      </c>
      <c r="W756" s="109"/>
      <c r="X756" s="110"/>
      <c r="Y756" s="109" t="s">
        <v>10383</v>
      </c>
      <c r="Z756" s="110"/>
      <c r="AA756" s="110"/>
      <c r="AB756" s="109" t="s">
        <v>9079</v>
      </c>
      <c r="AC756" s="109" t="s">
        <v>117</v>
      </c>
      <c r="AD756" s="109"/>
      <c r="AE756" s="110"/>
      <c r="AF756" s="109">
        <v>2.61746014E8</v>
      </c>
      <c r="AG756" s="109">
        <v>24694.0</v>
      </c>
      <c r="AH756" s="109" t="s">
        <v>9697</v>
      </c>
      <c r="AI756" s="110"/>
      <c r="AJ756" s="110"/>
      <c r="AK756" s="110"/>
      <c r="AL756" s="110"/>
      <c r="AM756" s="110"/>
      <c r="AN756" s="110"/>
      <c r="AO756" s="110"/>
      <c r="AP756" s="110"/>
      <c r="AQ756" s="110"/>
      <c r="AR756" s="110"/>
      <c r="AS756" s="110"/>
      <c r="AT756" s="110"/>
      <c r="AU756" s="110"/>
      <c r="AV756" s="110"/>
      <c r="AW756" s="110"/>
      <c r="AX756" s="110"/>
      <c r="AY756" s="110"/>
      <c r="AZ756" s="110"/>
      <c r="BA756" s="110"/>
      <c r="BB756" s="110"/>
      <c r="BC756" s="110"/>
      <c r="BD756" s="110"/>
      <c r="BE756" s="110"/>
      <c r="BF756" s="114"/>
      <c r="BG756" s="114"/>
      <c r="BH756" s="114"/>
      <c r="BI756" s="114"/>
      <c r="BJ756" s="114"/>
      <c r="BK756" s="114"/>
      <c r="BL756" s="114"/>
      <c r="BM756" s="114"/>
      <c r="BN756" s="114"/>
      <c r="BO756" s="114"/>
    </row>
    <row r="757" ht="15.75" customHeight="1">
      <c r="A757" s="106" t="s">
        <v>6509</v>
      </c>
      <c r="B757" s="162" t="s">
        <v>10384</v>
      </c>
      <c r="C757" s="108" t="str">
        <f>VLOOKUP(A757,'Main Sheet'!A:AV,48,False)</f>
        <v>Yes</v>
      </c>
      <c r="D757" s="109" t="str">
        <f>VLOOKUP(A757,'Main Sheet'!A:BB,7,0)</f>
        <v>Second</v>
      </c>
      <c r="E757" s="109" t="str">
        <f>VLOOKUP(A757,'Main Sheet'!A:BB,12,0)</f>
        <v>Cingani HS</v>
      </c>
      <c r="F757" s="109" t="str">
        <f>VLOOKUP(A757,'Main Sheet'!A:BB,17,0)</f>
        <v>Asemahle</v>
      </c>
      <c r="G757" s="110" t="str">
        <f>VLOOKUP(A757,'Main Sheet'!A:BB,14,0)</f>
        <v>NMB</v>
      </c>
      <c r="H757" s="111" t="s">
        <v>9078</v>
      </c>
      <c r="I757" s="111"/>
      <c r="J757" s="112"/>
      <c r="K757" s="111">
        <v>2.33320091E8</v>
      </c>
      <c r="L757" s="111">
        <v>74264.0</v>
      </c>
      <c r="M757" s="109" t="s">
        <v>9079</v>
      </c>
      <c r="N757" s="110"/>
      <c r="O757" s="111" t="s">
        <v>9078</v>
      </c>
      <c r="P757" s="111"/>
      <c r="Q757" s="112"/>
      <c r="R757" s="111" t="s">
        <v>9078</v>
      </c>
      <c r="S757" s="111" t="s">
        <v>9078</v>
      </c>
      <c r="T757" s="111" t="s">
        <v>9079</v>
      </c>
      <c r="U757" s="110"/>
      <c r="V757" s="109" t="s">
        <v>9078</v>
      </c>
      <c r="W757" s="109"/>
      <c r="X757" s="110"/>
      <c r="Y757" s="109" t="s">
        <v>10385</v>
      </c>
      <c r="Z757" s="110"/>
      <c r="AA757" s="110"/>
      <c r="AB757" s="109" t="s">
        <v>9079</v>
      </c>
      <c r="AC757" s="109" t="s">
        <v>117</v>
      </c>
      <c r="AD757" s="109"/>
      <c r="AE757" s="110"/>
      <c r="AF757" s="109">
        <v>2.61667947E8</v>
      </c>
      <c r="AG757" s="109">
        <v>24694.0</v>
      </c>
      <c r="AH757" s="109"/>
      <c r="AI757" s="110"/>
      <c r="AJ757" s="110"/>
      <c r="AK757" s="110"/>
      <c r="AL757" s="110"/>
      <c r="AM757" s="110"/>
      <c r="AN757" s="110"/>
      <c r="AO757" s="110"/>
      <c r="AP757" s="110"/>
      <c r="AQ757" s="110"/>
      <c r="AR757" s="110"/>
      <c r="AS757" s="110"/>
      <c r="AT757" s="110"/>
      <c r="AU757" s="110"/>
      <c r="AV757" s="110"/>
      <c r="AW757" s="110"/>
      <c r="AX757" s="110"/>
      <c r="AY757" s="110"/>
      <c r="AZ757" s="110"/>
      <c r="BA757" s="110"/>
      <c r="BB757" s="110"/>
      <c r="BC757" s="110"/>
      <c r="BD757" s="110"/>
      <c r="BE757" s="110"/>
      <c r="BF757" s="114"/>
      <c r="BG757" s="114"/>
      <c r="BH757" s="114"/>
      <c r="BI757" s="114"/>
      <c r="BJ757" s="114"/>
      <c r="BK757" s="114"/>
      <c r="BL757" s="114"/>
      <c r="BM757" s="114"/>
      <c r="BN757" s="114"/>
      <c r="BO757" s="114"/>
    </row>
    <row r="758" ht="15.75" customHeight="1">
      <c r="A758" s="106" t="s">
        <v>6517</v>
      </c>
      <c r="B758" s="162" t="s">
        <v>10386</v>
      </c>
      <c r="C758" s="108" t="str">
        <f>VLOOKUP(A758,'Main Sheet'!A:AV,48,False)</f>
        <v>Yes</v>
      </c>
      <c r="D758" s="109" t="str">
        <f>VLOOKUP(A758,'Main Sheet'!A:BB,7,0)</f>
        <v>Second</v>
      </c>
      <c r="E758" s="109" t="str">
        <f>VLOOKUP(A758,'Main Sheet'!A:BB,12,0)</f>
        <v>Cingani HS</v>
      </c>
      <c r="F758" s="109" t="str">
        <f>VLOOKUP(A758,'Main Sheet'!A:BB,17,0)</f>
        <v>Asemahle</v>
      </c>
      <c r="G758" s="110" t="str">
        <f>VLOOKUP(A758,'Main Sheet'!A:BB,14,0)</f>
        <v>NMB</v>
      </c>
      <c r="H758" s="111" t="s">
        <v>9078</v>
      </c>
      <c r="I758" s="111"/>
      <c r="J758" s="112"/>
      <c r="K758" s="111">
        <v>2.3345318E8</v>
      </c>
      <c r="L758" s="111">
        <v>63414.0</v>
      </c>
      <c r="M758" s="109" t="s">
        <v>9079</v>
      </c>
      <c r="N758" s="110"/>
      <c r="O758" s="111" t="s">
        <v>117</v>
      </c>
      <c r="P758" s="111"/>
      <c r="Q758" s="112"/>
      <c r="R758" s="111">
        <v>2.26282387E8</v>
      </c>
      <c r="S758" s="111">
        <v>20252.0</v>
      </c>
      <c r="T758" s="111" t="s">
        <v>139</v>
      </c>
      <c r="U758" s="110"/>
      <c r="V758" s="109" t="s">
        <v>9078</v>
      </c>
      <c r="W758" s="109"/>
      <c r="X758" s="110"/>
      <c r="Y758" s="109" t="s">
        <v>10387</v>
      </c>
      <c r="Z758" s="110"/>
      <c r="AA758" s="110"/>
      <c r="AB758" s="109" t="s">
        <v>9079</v>
      </c>
      <c r="AC758" s="109" t="s">
        <v>117</v>
      </c>
      <c r="AD758" s="109"/>
      <c r="AE758" s="110"/>
      <c r="AF758" s="109">
        <v>2.61667785E8</v>
      </c>
      <c r="AG758" s="109">
        <v>24694.0</v>
      </c>
      <c r="AH758" s="109" t="s">
        <v>9697</v>
      </c>
      <c r="AI758" s="110"/>
      <c r="AJ758" s="110"/>
      <c r="AK758" s="110"/>
      <c r="AL758" s="110"/>
      <c r="AM758" s="110"/>
      <c r="AN758" s="110"/>
      <c r="AO758" s="110"/>
      <c r="AP758" s="110"/>
      <c r="AQ758" s="110"/>
      <c r="AR758" s="110"/>
      <c r="AS758" s="110"/>
      <c r="AT758" s="110"/>
      <c r="AU758" s="110"/>
      <c r="AV758" s="110"/>
      <c r="AW758" s="110"/>
      <c r="AX758" s="110"/>
      <c r="AY758" s="110"/>
      <c r="AZ758" s="110"/>
      <c r="BA758" s="110"/>
      <c r="BB758" s="110"/>
      <c r="BC758" s="110"/>
      <c r="BD758" s="110"/>
      <c r="BE758" s="110"/>
      <c r="BF758" s="114"/>
      <c r="BG758" s="114"/>
      <c r="BH758" s="114"/>
      <c r="BI758" s="114"/>
      <c r="BJ758" s="114"/>
      <c r="BK758" s="114"/>
      <c r="BL758" s="114"/>
      <c r="BM758" s="114"/>
      <c r="BN758" s="114"/>
      <c r="BO758" s="114"/>
    </row>
    <row r="759" ht="15.75" customHeight="1">
      <c r="A759" s="106" t="s">
        <v>6525</v>
      </c>
      <c r="B759" s="162" t="s">
        <v>10388</v>
      </c>
      <c r="C759" s="108" t="str">
        <f>VLOOKUP(A759,'Main Sheet'!A:AV,48,False)</f>
        <v>Yes</v>
      </c>
      <c r="D759" s="109" t="str">
        <f>VLOOKUP(A759,'Main Sheet'!A:BB,7,0)</f>
        <v>Second</v>
      </c>
      <c r="E759" s="109" t="str">
        <f>VLOOKUP(A759,'Main Sheet'!A:BB,12,0)</f>
        <v>Cingani HS</v>
      </c>
      <c r="F759" s="109" t="str">
        <f>VLOOKUP(A759,'Main Sheet'!A:BB,17,0)</f>
        <v>Asemahle</v>
      </c>
      <c r="G759" s="110" t="str">
        <f>VLOOKUP(A759,'Main Sheet'!A:BB,14,0)</f>
        <v>NMB</v>
      </c>
      <c r="H759" s="111" t="s">
        <v>9078</v>
      </c>
      <c r="I759" s="111"/>
      <c r="J759" s="112"/>
      <c r="K759" s="111">
        <v>2.33183191E8</v>
      </c>
      <c r="L759" s="111" t="s">
        <v>9078</v>
      </c>
      <c r="M759" s="109" t="s">
        <v>9079</v>
      </c>
      <c r="N759" s="110"/>
      <c r="O759" s="111" t="s">
        <v>9078</v>
      </c>
      <c r="P759" s="111"/>
      <c r="Q759" s="112"/>
      <c r="R759" s="111" t="s">
        <v>9078</v>
      </c>
      <c r="S759" s="111" t="s">
        <v>9078</v>
      </c>
      <c r="T759" s="111" t="s">
        <v>9079</v>
      </c>
      <c r="U759" s="110"/>
      <c r="V759" s="109" t="s">
        <v>9078</v>
      </c>
      <c r="W759" s="109"/>
      <c r="X759" s="110"/>
      <c r="Y759" s="109" t="s">
        <v>10389</v>
      </c>
      <c r="Z759" s="110"/>
      <c r="AA759" s="110"/>
      <c r="AB759" s="109" t="s">
        <v>9079</v>
      </c>
      <c r="AC759" s="109" t="s">
        <v>117</v>
      </c>
      <c r="AD759" s="109"/>
      <c r="AE759" s="110"/>
      <c r="AF759" s="109">
        <v>2.61669818E8</v>
      </c>
      <c r="AG759" s="109">
        <v>24694.0</v>
      </c>
      <c r="AH759" s="109"/>
      <c r="AI759" s="110"/>
      <c r="AJ759" s="110"/>
      <c r="AK759" s="110"/>
      <c r="AL759" s="110"/>
      <c r="AM759" s="110"/>
      <c r="AN759" s="110"/>
      <c r="AO759" s="110"/>
      <c r="AP759" s="110"/>
      <c r="AQ759" s="110"/>
      <c r="AR759" s="110"/>
      <c r="AS759" s="110"/>
      <c r="AT759" s="110"/>
      <c r="AU759" s="110"/>
      <c r="AV759" s="110"/>
      <c r="AW759" s="110"/>
      <c r="AX759" s="110"/>
      <c r="AY759" s="110"/>
      <c r="AZ759" s="110"/>
      <c r="BA759" s="110"/>
      <c r="BB759" s="110"/>
      <c r="BC759" s="110"/>
      <c r="BD759" s="110"/>
      <c r="BE759" s="110"/>
      <c r="BF759" s="114"/>
      <c r="BG759" s="114"/>
      <c r="BH759" s="114"/>
      <c r="BI759" s="114"/>
      <c r="BJ759" s="114"/>
      <c r="BK759" s="114"/>
      <c r="BL759" s="114"/>
      <c r="BM759" s="114"/>
      <c r="BN759" s="114"/>
      <c r="BO759" s="114"/>
    </row>
    <row r="760" ht="15.75" hidden="1" customHeight="1">
      <c r="A760" s="106" t="s">
        <v>6535</v>
      </c>
      <c r="B760" s="162" t="s">
        <v>10390</v>
      </c>
      <c r="C760" s="108" t="str">
        <f>VLOOKUP(A760,'Main Sheet'!A:AV,48,False)</f>
        <v>No</v>
      </c>
      <c r="D760" s="109" t="str">
        <f>VLOOKUP(A760,'Main Sheet'!A:BB,7,0)</f>
        <v>Second</v>
      </c>
      <c r="E760" s="109" t="str">
        <f>VLOOKUP(A760,'Main Sheet'!A:BB,12,0)</f>
        <v>Cingani HS</v>
      </c>
      <c r="F760" s="109" t="str">
        <f>VLOOKUP(A760,'Main Sheet'!A:BB,17,0)</f>
        <v>Asemahle</v>
      </c>
      <c r="G760" s="110" t="str">
        <f>VLOOKUP(A760,'Main Sheet'!A:BB,14,0)</f>
        <v>NMB</v>
      </c>
      <c r="H760" s="111"/>
      <c r="I760" s="111"/>
      <c r="J760" s="112"/>
      <c r="K760" s="111"/>
      <c r="L760" s="111"/>
      <c r="M760" s="109"/>
      <c r="N760" s="110"/>
      <c r="O760" s="111"/>
      <c r="P760" s="111"/>
      <c r="Q760" s="112"/>
      <c r="R760" s="111"/>
      <c r="S760" s="111"/>
      <c r="T760" s="111"/>
      <c r="U760" s="110"/>
      <c r="V760" s="109"/>
      <c r="W760" s="109"/>
      <c r="X760" s="110"/>
      <c r="Y760" s="109"/>
      <c r="Z760" s="110"/>
      <c r="AA760" s="110"/>
      <c r="AB760" s="110"/>
      <c r="AC760" s="109"/>
      <c r="AD760" s="109"/>
      <c r="AE760" s="110"/>
      <c r="AF760" s="109"/>
      <c r="AG760" s="109"/>
      <c r="AH760" s="109"/>
      <c r="AI760" s="110"/>
      <c r="AJ760" s="110"/>
      <c r="AK760" s="110"/>
      <c r="AL760" s="110"/>
      <c r="AM760" s="110"/>
      <c r="AN760" s="110"/>
      <c r="AO760" s="110"/>
      <c r="AP760" s="110"/>
      <c r="AQ760" s="110"/>
      <c r="AR760" s="110"/>
      <c r="AS760" s="110"/>
      <c r="AT760" s="110"/>
      <c r="AU760" s="110"/>
      <c r="AV760" s="110"/>
      <c r="AW760" s="110"/>
      <c r="AX760" s="110"/>
      <c r="AY760" s="110"/>
      <c r="AZ760" s="110"/>
      <c r="BA760" s="110"/>
      <c r="BB760" s="110"/>
      <c r="BC760" s="110"/>
      <c r="BD760" s="110"/>
      <c r="BE760" s="110"/>
      <c r="BF760" s="114"/>
      <c r="BG760" s="114"/>
      <c r="BH760" s="114"/>
      <c r="BI760" s="114"/>
      <c r="BJ760" s="114"/>
      <c r="BK760" s="114"/>
      <c r="BL760" s="114"/>
      <c r="BM760" s="114"/>
      <c r="BN760" s="114"/>
      <c r="BO760" s="114"/>
    </row>
    <row r="761" ht="15.75" customHeight="1">
      <c r="A761" s="106" t="s">
        <v>6543</v>
      </c>
      <c r="B761" s="162" t="s">
        <v>10391</v>
      </c>
      <c r="C761" s="108" t="str">
        <f>VLOOKUP(A761,'Main Sheet'!A:AV,48,False)</f>
        <v>Yes</v>
      </c>
      <c r="D761" s="109" t="str">
        <f>VLOOKUP(A761,'Main Sheet'!A:BB,7,0)</f>
        <v>Second</v>
      </c>
      <c r="E761" s="109" t="str">
        <f>VLOOKUP(A761,'Main Sheet'!A:BB,12,0)</f>
        <v>Cingani HS</v>
      </c>
      <c r="F761" s="109" t="str">
        <f>VLOOKUP(A761,'Main Sheet'!A:BB,17,0)</f>
        <v>Asemahle</v>
      </c>
      <c r="G761" s="110" t="str">
        <f>VLOOKUP(A761,'Main Sheet'!A:BB,14,0)</f>
        <v>NMB</v>
      </c>
      <c r="H761" s="111" t="s">
        <v>9078</v>
      </c>
      <c r="I761" s="111"/>
      <c r="J761" s="111"/>
      <c r="K761" s="111">
        <v>2.33753745E8</v>
      </c>
      <c r="L761" s="111" t="s">
        <v>9078</v>
      </c>
      <c r="M761" s="109" t="s">
        <v>9079</v>
      </c>
      <c r="N761" s="110"/>
      <c r="O761" s="111" t="s">
        <v>117</v>
      </c>
      <c r="P761" s="111"/>
      <c r="Q761" s="112"/>
      <c r="R761" s="111">
        <v>2.26277561E8</v>
      </c>
      <c r="S761" s="111">
        <v>20252.0</v>
      </c>
      <c r="T761" s="111" t="s">
        <v>10392</v>
      </c>
      <c r="U761" s="110"/>
      <c r="V761" s="109" t="s">
        <v>117</v>
      </c>
      <c r="W761" s="109"/>
      <c r="X761" s="109"/>
      <c r="Y761" s="109" t="s">
        <v>10393</v>
      </c>
      <c r="Z761" s="110"/>
      <c r="AA761" s="109"/>
      <c r="AB761" s="109" t="s">
        <v>1094</v>
      </c>
      <c r="AC761" s="109" t="s">
        <v>117</v>
      </c>
      <c r="AD761" s="109"/>
      <c r="AE761" s="110"/>
      <c r="AF761" s="109">
        <v>2.61711903E8</v>
      </c>
      <c r="AG761" s="109">
        <v>24694.0</v>
      </c>
      <c r="AH761" s="109" t="s">
        <v>9679</v>
      </c>
      <c r="AI761" s="110"/>
      <c r="AJ761" s="110"/>
      <c r="AK761" s="110"/>
      <c r="AL761" s="110"/>
      <c r="AM761" s="110"/>
      <c r="AN761" s="110"/>
      <c r="AO761" s="110"/>
      <c r="AP761" s="110"/>
      <c r="AQ761" s="110"/>
      <c r="AR761" s="110"/>
      <c r="AS761" s="110"/>
      <c r="AT761" s="110"/>
      <c r="AU761" s="110"/>
      <c r="AV761" s="110"/>
      <c r="AW761" s="110"/>
      <c r="AX761" s="110"/>
      <c r="AY761" s="110"/>
      <c r="AZ761" s="110"/>
      <c r="BA761" s="110"/>
      <c r="BB761" s="110"/>
      <c r="BC761" s="110"/>
      <c r="BD761" s="110"/>
      <c r="BE761" s="110"/>
      <c r="BF761" s="114"/>
      <c r="BG761" s="114"/>
      <c r="BH761" s="114"/>
      <c r="BI761" s="114"/>
      <c r="BJ761" s="114"/>
      <c r="BK761" s="114"/>
      <c r="BL761" s="114"/>
      <c r="BM761" s="114"/>
      <c r="BN761" s="114"/>
      <c r="BO761" s="114"/>
    </row>
    <row r="762" ht="15.75" customHeight="1">
      <c r="A762" s="106" t="s">
        <v>6551</v>
      </c>
      <c r="B762" s="162" t="s">
        <v>10394</v>
      </c>
      <c r="C762" s="108" t="str">
        <f>VLOOKUP(A762,'Main Sheet'!A:AV,48,False)</f>
        <v>Yes</v>
      </c>
      <c r="D762" s="109" t="str">
        <f>VLOOKUP(A762,'Main Sheet'!A:BB,7,0)</f>
        <v>Second</v>
      </c>
      <c r="E762" s="109" t="str">
        <f>VLOOKUP(A762,'Main Sheet'!A:BB,12,0)</f>
        <v>Cingani HS</v>
      </c>
      <c r="F762" s="109" t="str">
        <f>VLOOKUP(A762,'Main Sheet'!A:BB,17,0)</f>
        <v>Asemahle</v>
      </c>
      <c r="G762" s="110" t="str">
        <f>VLOOKUP(A762,'Main Sheet'!A:BB,14,0)</f>
        <v>NMB</v>
      </c>
      <c r="H762" s="111" t="s">
        <v>117</v>
      </c>
      <c r="I762" s="111"/>
      <c r="J762" s="111"/>
      <c r="K762" s="111">
        <v>2.34409967E8</v>
      </c>
      <c r="L762" s="111">
        <v>60927.0</v>
      </c>
      <c r="M762" s="109" t="s">
        <v>10395</v>
      </c>
      <c r="N762" s="110"/>
      <c r="O762" s="111" t="s">
        <v>117</v>
      </c>
      <c r="P762" s="111"/>
      <c r="Q762" s="112"/>
      <c r="R762" s="111">
        <v>2.26277166E8</v>
      </c>
      <c r="S762" s="111">
        <v>20252.0</v>
      </c>
      <c r="T762" s="111" t="s">
        <v>10396</v>
      </c>
      <c r="U762" s="110"/>
      <c r="V762" s="109" t="s">
        <v>121</v>
      </c>
      <c r="W762" s="109"/>
      <c r="X762" s="109" t="s">
        <v>9070</v>
      </c>
      <c r="Y762" s="109" t="s">
        <v>9071</v>
      </c>
      <c r="Z762" s="110"/>
      <c r="AA762" s="110"/>
      <c r="AB762" s="109" t="s">
        <v>9804</v>
      </c>
      <c r="AC762" s="109" t="s">
        <v>117</v>
      </c>
      <c r="AD762" s="109"/>
      <c r="AE762" s="110"/>
      <c r="AF762" s="109">
        <v>2.61672452E8</v>
      </c>
      <c r="AG762" s="109">
        <v>24694.0</v>
      </c>
      <c r="AH762" s="109" t="s">
        <v>10397</v>
      </c>
      <c r="AI762" s="110"/>
      <c r="AJ762" s="110"/>
      <c r="AK762" s="110"/>
      <c r="AL762" s="110"/>
      <c r="AM762" s="110"/>
      <c r="AN762" s="110"/>
      <c r="AO762" s="110"/>
      <c r="AP762" s="110"/>
      <c r="AQ762" s="110"/>
      <c r="AR762" s="110"/>
      <c r="AS762" s="110"/>
      <c r="AT762" s="110"/>
      <c r="AU762" s="110"/>
      <c r="AV762" s="110"/>
      <c r="AW762" s="110"/>
      <c r="AX762" s="110"/>
      <c r="AY762" s="110"/>
      <c r="AZ762" s="110"/>
      <c r="BA762" s="110"/>
      <c r="BB762" s="110"/>
      <c r="BC762" s="110"/>
      <c r="BD762" s="110"/>
      <c r="BE762" s="110"/>
      <c r="BF762" s="114"/>
      <c r="BG762" s="114"/>
      <c r="BH762" s="114"/>
      <c r="BI762" s="114"/>
      <c r="BJ762" s="114"/>
      <c r="BK762" s="114"/>
      <c r="BL762" s="114"/>
      <c r="BM762" s="114"/>
      <c r="BN762" s="114"/>
      <c r="BO762" s="114"/>
    </row>
    <row r="763" ht="15.75" hidden="1" customHeight="1">
      <c r="A763" s="106" t="s">
        <v>6561</v>
      </c>
      <c r="B763" s="162" t="s">
        <v>10398</v>
      </c>
      <c r="C763" s="108" t="str">
        <f>VLOOKUP(A763,'Main Sheet'!A:AV,48,False)</f>
        <v>No</v>
      </c>
      <c r="D763" s="109" t="str">
        <f>VLOOKUP(A763,'Main Sheet'!A:BB,7,0)</f>
        <v>Second</v>
      </c>
      <c r="E763" s="109" t="str">
        <f>VLOOKUP(A763,'Main Sheet'!A:BB,12,0)</f>
        <v>Cingani HS</v>
      </c>
      <c r="F763" s="109" t="str">
        <f>VLOOKUP(A763,'Main Sheet'!A:BB,17,0)</f>
        <v>Asemahle</v>
      </c>
      <c r="G763" s="110" t="str">
        <f>VLOOKUP(A763,'Main Sheet'!A:BB,14,0)</f>
        <v>NMB</v>
      </c>
      <c r="H763" s="111"/>
      <c r="I763" s="111"/>
      <c r="J763" s="112"/>
      <c r="K763" s="111"/>
      <c r="L763" s="111"/>
      <c r="M763" s="109"/>
      <c r="N763" s="110"/>
      <c r="O763" s="111"/>
      <c r="P763" s="111"/>
      <c r="Q763" s="112"/>
      <c r="R763" s="111"/>
      <c r="S763" s="111"/>
      <c r="T763" s="111"/>
      <c r="U763" s="110"/>
      <c r="V763" s="109"/>
      <c r="W763" s="109"/>
      <c r="X763" s="110"/>
      <c r="Y763" s="109"/>
      <c r="Z763" s="110"/>
      <c r="AA763" s="110"/>
      <c r="AB763" s="110"/>
      <c r="AC763" s="109"/>
      <c r="AD763" s="109"/>
      <c r="AE763" s="110"/>
      <c r="AF763" s="109"/>
      <c r="AG763" s="109"/>
      <c r="AH763" s="109"/>
      <c r="AI763" s="110"/>
      <c r="AJ763" s="110"/>
      <c r="AK763" s="110"/>
      <c r="AL763" s="110"/>
      <c r="AM763" s="110"/>
      <c r="AN763" s="110"/>
      <c r="AO763" s="110"/>
      <c r="AP763" s="110"/>
      <c r="AQ763" s="110"/>
      <c r="AR763" s="110"/>
      <c r="AS763" s="110"/>
      <c r="AT763" s="110"/>
      <c r="AU763" s="110"/>
      <c r="AV763" s="110"/>
      <c r="AW763" s="110"/>
      <c r="AX763" s="110"/>
      <c r="AY763" s="110"/>
      <c r="AZ763" s="110"/>
      <c r="BA763" s="110"/>
      <c r="BB763" s="110"/>
      <c r="BC763" s="110"/>
      <c r="BD763" s="110"/>
      <c r="BE763" s="110"/>
      <c r="BF763" s="114"/>
      <c r="BG763" s="114"/>
      <c r="BH763" s="114"/>
      <c r="BI763" s="114"/>
      <c r="BJ763" s="114"/>
      <c r="BK763" s="114"/>
      <c r="BL763" s="114"/>
      <c r="BM763" s="114"/>
      <c r="BN763" s="114"/>
      <c r="BO763" s="114"/>
    </row>
    <row r="764" ht="15.75" customHeight="1">
      <c r="A764" s="106" t="s">
        <v>6571</v>
      </c>
      <c r="B764" s="162" t="s">
        <v>10399</v>
      </c>
      <c r="C764" s="108" t="str">
        <f>VLOOKUP(A764,'Main Sheet'!A:AV,48,False)</f>
        <v>Yes</v>
      </c>
      <c r="D764" s="109" t="str">
        <f>VLOOKUP(A764,'Main Sheet'!A:BB,7,0)</f>
        <v>Second</v>
      </c>
      <c r="E764" s="109" t="str">
        <f>VLOOKUP(A764,'Main Sheet'!A:BB,12,0)</f>
        <v>Cingani HS</v>
      </c>
      <c r="F764" s="109" t="str">
        <f>VLOOKUP(A764,'Main Sheet'!A:BB,17,0)</f>
        <v>Asemahle</v>
      </c>
      <c r="G764" s="110" t="str">
        <f>VLOOKUP(A764,'Main Sheet'!A:BB,14,0)</f>
        <v>NMB</v>
      </c>
      <c r="H764" s="111" t="s">
        <v>117</v>
      </c>
      <c r="I764" s="111"/>
      <c r="J764" s="112"/>
      <c r="K764" s="111">
        <v>2.34262508E8</v>
      </c>
      <c r="L764" s="111">
        <v>34617.0</v>
      </c>
      <c r="M764" s="109" t="s">
        <v>9077</v>
      </c>
      <c r="N764" s="110"/>
      <c r="O764" s="111" t="s">
        <v>117</v>
      </c>
      <c r="P764" s="111"/>
      <c r="Q764" s="112"/>
      <c r="R764" s="111">
        <v>2.26282475E8</v>
      </c>
      <c r="S764" s="111">
        <v>20252.0</v>
      </c>
      <c r="T764" s="111"/>
      <c r="U764" s="110"/>
      <c r="V764" s="109" t="s">
        <v>117</v>
      </c>
      <c r="W764" s="109"/>
      <c r="X764" s="110"/>
      <c r="Y764" s="109" t="s">
        <v>10400</v>
      </c>
      <c r="Z764" s="110"/>
      <c r="AA764" s="110"/>
      <c r="AB764" s="110"/>
      <c r="AC764" s="109" t="s">
        <v>117</v>
      </c>
      <c r="AD764" s="109"/>
      <c r="AE764" s="110"/>
      <c r="AF764" s="109">
        <v>2.61670182E8</v>
      </c>
      <c r="AG764" s="109">
        <v>24694.0</v>
      </c>
      <c r="AH764" s="109"/>
      <c r="AI764" s="110"/>
      <c r="AJ764" s="110"/>
      <c r="AK764" s="110"/>
      <c r="AL764" s="110"/>
      <c r="AM764" s="110"/>
      <c r="AN764" s="110"/>
      <c r="AO764" s="110"/>
      <c r="AP764" s="110"/>
      <c r="AQ764" s="110"/>
      <c r="AR764" s="110"/>
      <c r="AS764" s="110"/>
      <c r="AT764" s="110"/>
      <c r="AU764" s="110"/>
      <c r="AV764" s="110"/>
      <c r="AW764" s="110"/>
      <c r="AX764" s="110"/>
      <c r="AY764" s="110"/>
      <c r="AZ764" s="110"/>
      <c r="BA764" s="110"/>
      <c r="BB764" s="110"/>
      <c r="BC764" s="110"/>
      <c r="BD764" s="110"/>
      <c r="BE764" s="110"/>
      <c r="BF764" s="114"/>
      <c r="BG764" s="114"/>
      <c r="BH764" s="114"/>
      <c r="BI764" s="114"/>
      <c r="BJ764" s="114"/>
      <c r="BK764" s="114"/>
      <c r="BL764" s="114"/>
      <c r="BM764" s="114"/>
      <c r="BN764" s="114"/>
      <c r="BO764" s="114"/>
    </row>
    <row r="765" ht="15.75" customHeight="1">
      <c r="A765" s="106" t="s">
        <v>6579</v>
      </c>
      <c r="B765" s="162" t="s">
        <v>10401</v>
      </c>
      <c r="C765" s="108" t="str">
        <f>VLOOKUP(A765,'Main Sheet'!A:AV,48,False)</f>
        <v>Yes</v>
      </c>
      <c r="D765" s="109" t="str">
        <f>VLOOKUP(A765,'Main Sheet'!A:BB,7,0)</f>
        <v>Second</v>
      </c>
      <c r="E765" s="109" t="str">
        <f>VLOOKUP(A765,'Main Sheet'!A:BB,12,0)</f>
        <v>Cingani HS</v>
      </c>
      <c r="F765" s="109" t="str">
        <f>VLOOKUP(A765,'Main Sheet'!A:BB,17,0)</f>
        <v>Asemahle</v>
      </c>
      <c r="G765" s="110" t="str">
        <f>VLOOKUP(A765,'Main Sheet'!A:BB,14,0)</f>
        <v>NMB</v>
      </c>
      <c r="H765" s="111" t="s">
        <v>117</v>
      </c>
      <c r="I765" s="111"/>
      <c r="J765" s="112"/>
      <c r="K765" s="111">
        <v>2.34262826E8</v>
      </c>
      <c r="L765" s="111">
        <v>79598.0</v>
      </c>
      <c r="M765" s="109" t="s">
        <v>9901</v>
      </c>
      <c r="N765" s="110"/>
      <c r="O765" s="111" t="s">
        <v>117</v>
      </c>
      <c r="P765" s="111"/>
      <c r="Q765" s="112"/>
      <c r="R765" s="111">
        <v>2.26282465E8</v>
      </c>
      <c r="S765" s="111">
        <v>20252.0</v>
      </c>
      <c r="T765" s="111"/>
      <c r="U765" s="110"/>
      <c r="V765" s="109" t="s">
        <v>117</v>
      </c>
      <c r="W765" s="109"/>
      <c r="X765" s="110"/>
      <c r="Y765" s="109" t="s">
        <v>10402</v>
      </c>
      <c r="Z765" s="110"/>
      <c r="AA765" s="110"/>
      <c r="AB765" s="109" t="s">
        <v>3614</v>
      </c>
      <c r="AC765" s="109" t="s">
        <v>117</v>
      </c>
      <c r="AD765" s="109"/>
      <c r="AE765" s="110"/>
      <c r="AF765" s="109">
        <v>2.61670484E8</v>
      </c>
      <c r="AG765" s="109">
        <v>24694.0</v>
      </c>
      <c r="AH765" s="109"/>
      <c r="AI765" s="110"/>
      <c r="AJ765" s="110"/>
      <c r="AK765" s="110"/>
      <c r="AL765" s="110"/>
      <c r="AM765" s="110"/>
      <c r="AN765" s="110"/>
      <c r="AO765" s="110"/>
      <c r="AP765" s="110"/>
      <c r="AQ765" s="110"/>
      <c r="AR765" s="110"/>
      <c r="AS765" s="110"/>
      <c r="AT765" s="110"/>
      <c r="AU765" s="110"/>
      <c r="AV765" s="110"/>
      <c r="AW765" s="110"/>
      <c r="AX765" s="110"/>
      <c r="AY765" s="110"/>
      <c r="AZ765" s="110"/>
      <c r="BA765" s="110"/>
      <c r="BB765" s="110"/>
      <c r="BC765" s="110"/>
      <c r="BD765" s="110"/>
      <c r="BE765" s="110"/>
      <c r="BF765" s="114"/>
      <c r="BG765" s="114"/>
      <c r="BH765" s="114"/>
      <c r="BI765" s="114"/>
      <c r="BJ765" s="114"/>
      <c r="BK765" s="114"/>
      <c r="BL765" s="114"/>
      <c r="BM765" s="114"/>
      <c r="BN765" s="114"/>
      <c r="BO765" s="114"/>
    </row>
    <row r="766" ht="15.75" hidden="1" customHeight="1">
      <c r="A766" s="106" t="s">
        <v>6586</v>
      </c>
      <c r="B766" s="162" t="s">
        <v>10403</v>
      </c>
      <c r="C766" s="108" t="str">
        <f>VLOOKUP(A766,'Main Sheet'!A:AV,48,False)</f>
        <v>No</v>
      </c>
      <c r="D766" s="109" t="str">
        <f>VLOOKUP(A766,'Main Sheet'!A:BB,7,0)</f>
        <v>Second</v>
      </c>
      <c r="E766" s="109" t="str">
        <f>VLOOKUP(A766,'Main Sheet'!A:BB,12,0)</f>
        <v>Cingani HS</v>
      </c>
      <c r="F766" s="109" t="str">
        <f>VLOOKUP(A766,'Main Sheet'!A:BB,17,0)</f>
        <v>Asemahle</v>
      </c>
      <c r="G766" s="110" t="str">
        <f>VLOOKUP(A766,'Main Sheet'!A:BB,14,0)</f>
        <v>NMB</v>
      </c>
      <c r="H766" s="111"/>
      <c r="I766" s="111"/>
      <c r="J766" s="112"/>
      <c r="K766" s="111"/>
      <c r="L766" s="111"/>
      <c r="M766" s="109"/>
      <c r="N766" s="110"/>
      <c r="O766" s="111"/>
      <c r="P766" s="111"/>
      <c r="Q766" s="112"/>
      <c r="R766" s="111"/>
      <c r="S766" s="111"/>
      <c r="T766" s="111"/>
      <c r="U766" s="110"/>
      <c r="V766" s="109"/>
      <c r="W766" s="109"/>
      <c r="X766" s="110"/>
      <c r="Y766" s="109"/>
      <c r="Z766" s="110"/>
      <c r="AA766" s="110"/>
      <c r="AB766" s="110"/>
      <c r="AC766" s="109"/>
      <c r="AD766" s="109"/>
      <c r="AE766" s="110"/>
      <c r="AF766" s="109"/>
      <c r="AG766" s="109"/>
      <c r="AH766" s="109"/>
      <c r="AI766" s="110"/>
      <c r="AJ766" s="110"/>
      <c r="AK766" s="110"/>
      <c r="AL766" s="110"/>
      <c r="AM766" s="110"/>
      <c r="AN766" s="110"/>
      <c r="AO766" s="110"/>
      <c r="AP766" s="110"/>
      <c r="AQ766" s="110"/>
      <c r="AR766" s="110"/>
      <c r="AS766" s="110"/>
      <c r="AT766" s="110"/>
      <c r="AU766" s="110"/>
      <c r="AV766" s="110"/>
      <c r="AW766" s="110"/>
      <c r="AX766" s="110"/>
      <c r="AY766" s="110"/>
      <c r="AZ766" s="110"/>
      <c r="BA766" s="110"/>
      <c r="BB766" s="110"/>
      <c r="BC766" s="110"/>
      <c r="BD766" s="110"/>
      <c r="BE766" s="110"/>
      <c r="BF766" s="114"/>
      <c r="BG766" s="114"/>
      <c r="BH766" s="114"/>
      <c r="BI766" s="114"/>
      <c r="BJ766" s="114"/>
      <c r="BK766" s="114"/>
      <c r="BL766" s="114"/>
      <c r="BM766" s="114"/>
      <c r="BN766" s="114"/>
      <c r="BO766" s="114"/>
    </row>
    <row r="767" ht="15.75" customHeight="1">
      <c r="A767" s="106" t="s">
        <v>6595</v>
      </c>
      <c r="B767" s="162" t="s">
        <v>10404</v>
      </c>
      <c r="C767" s="108" t="str">
        <f>VLOOKUP(A767,'Main Sheet'!A:AV,48,False)</f>
        <v>Yes</v>
      </c>
      <c r="D767" s="109" t="str">
        <f>VLOOKUP(A767,'Main Sheet'!A:BB,7,0)</f>
        <v>Second</v>
      </c>
      <c r="E767" s="109" t="str">
        <f>VLOOKUP(A767,'Main Sheet'!A:BB,12,0)</f>
        <v>Cingani HS</v>
      </c>
      <c r="F767" s="109" t="str">
        <f>VLOOKUP(A767,'Main Sheet'!A:BB,17,0)</f>
        <v>Asemahle</v>
      </c>
      <c r="G767" s="110" t="str">
        <f>VLOOKUP(A767,'Main Sheet'!A:BB,14,0)</f>
        <v>NMB</v>
      </c>
      <c r="H767" s="111" t="s">
        <v>117</v>
      </c>
      <c r="I767" s="111"/>
      <c r="J767" s="112"/>
      <c r="K767" s="111">
        <v>2.34262613E8</v>
      </c>
      <c r="L767" s="111">
        <v>13921.0</v>
      </c>
      <c r="M767" s="109" t="s">
        <v>4424</v>
      </c>
      <c r="N767" s="110"/>
      <c r="O767" s="111" t="s">
        <v>117</v>
      </c>
      <c r="P767" s="111"/>
      <c r="Q767" s="112"/>
      <c r="R767" s="111">
        <v>2.26282452E8</v>
      </c>
      <c r="S767" s="111">
        <v>20252.0</v>
      </c>
      <c r="T767" s="111"/>
      <c r="U767" s="110"/>
      <c r="V767" s="109" t="s">
        <v>117</v>
      </c>
      <c r="W767" s="109"/>
      <c r="X767" s="110"/>
      <c r="Y767" s="109" t="s">
        <v>10405</v>
      </c>
      <c r="Z767" s="110"/>
      <c r="AA767" s="110"/>
      <c r="AB767" s="110"/>
      <c r="AC767" s="109" t="s">
        <v>117</v>
      </c>
      <c r="AD767" s="109"/>
      <c r="AE767" s="110"/>
      <c r="AF767" s="109">
        <v>2.6167084E8</v>
      </c>
      <c r="AG767" s="109">
        <v>24694.0</v>
      </c>
      <c r="AH767" s="109"/>
      <c r="AI767" s="110"/>
      <c r="AJ767" s="110"/>
      <c r="AK767" s="110"/>
      <c r="AL767" s="110"/>
      <c r="AM767" s="110"/>
      <c r="AN767" s="110"/>
      <c r="AO767" s="110"/>
      <c r="AP767" s="110"/>
      <c r="AQ767" s="110"/>
      <c r="AR767" s="110"/>
      <c r="AS767" s="110"/>
      <c r="AT767" s="110"/>
      <c r="AU767" s="110"/>
      <c r="AV767" s="110"/>
      <c r="AW767" s="110"/>
      <c r="AX767" s="110"/>
      <c r="AY767" s="110"/>
      <c r="AZ767" s="110"/>
      <c r="BA767" s="110"/>
      <c r="BB767" s="110"/>
      <c r="BC767" s="110"/>
      <c r="BD767" s="110"/>
      <c r="BE767" s="110"/>
      <c r="BF767" s="114"/>
      <c r="BG767" s="114"/>
      <c r="BH767" s="114"/>
      <c r="BI767" s="114"/>
      <c r="BJ767" s="114"/>
      <c r="BK767" s="114"/>
      <c r="BL767" s="114"/>
      <c r="BM767" s="114"/>
      <c r="BN767" s="114"/>
      <c r="BO767" s="114"/>
    </row>
    <row r="768" ht="15.75" customHeight="1">
      <c r="A768" s="106" t="s">
        <v>6606</v>
      </c>
      <c r="B768" s="162" t="s">
        <v>10406</v>
      </c>
      <c r="C768" s="108" t="str">
        <f>VLOOKUP(A768,'Main Sheet'!A:AV,48,False)</f>
        <v>Yes</v>
      </c>
      <c r="D768" s="109" t="str">
        <f>VLOOKUP(A768,'Main Sheet'!A:BB,7,0)</f>
        <v>Second</v>
      </c>
      <c r="E768" s="109" t="str">
        <f>VLOOKUP(A768,'Main Sheet'!A:BB,12,0)</f>
        <v>Cingani HS</v>
      </c>
      <c r="F768" s="109" t="str">
        <f>VLOOKUP(A768,'Main Sheet'!A:BB,17,0)</f>
        <v>Asemahle</v>
      </c>
      <c r="G768" s="110" t="str">
        <f>VLOOKUP(A768,'Main Sheet'!A:BB,14,0)</f>
        <v>NMB</v>
      </c>
      <c r="H768" s="111" t="s">
        <v>117</v>
      </c>
      <c r="I768" s="111"/>
      <c r="J768" s="111"/>
      <c r="K768" s="111">
        <v>2.34444789E8</v>
      </c>
      <c r="L768" s="111">
        <v>58097.0</v>
      </c>
      <c r="M768" s="109" t="s">
        <v>9077</v>
      </c>
      <c r="N768" s="110"/>
      <c r="O768" s="111" t="s">
        <v>117</v>
      </c>
      <c r="P768" s="111"/>
      <c r="Q768" s="112"/>
      <c r="R768" s="111">
        <v>2.26277135E8</v>
      </c>
      <c r="S768" s="111">
        <v>20252.0</v>
      </c>
      <c r="T768" s="111" t="s">
        <v>10407</v>
      </c>
      <c r="U768" s="110"/>
      <c r="V768" s="109" t="s">
        <v>117</v>
      </c>
      <c r="W768" s="109"/>
      <c r="X768" s="110"/>
      <c r="Y768" s="109" t="s">
        <v>10408</v>
      </c>
      <c r="Z768" s="110"/>
      <c r="AA768" s="110"/>
      <c r="AB768" s="109" t="s">
        <v>1094</v>
      </c>
      <c r="AC768" s="109" t="s">
        <v>117</v>
      </c>
      <c r="AD768" s="109"/>
      <c r="AE768" s="110"/>
      <c r="AF768" s="109">
        <v>2.6166758E8</v>
      </c>
      <c r="AG768" s="109">
        <v>24694.0</v>
      </c>
      <c r="AH768" s="109" t="s">
        <v>1180</v>
      </c>
      <c r="AI768" s="110"/>
      <c r="AJ768" s="110"/>
      <c r="AK768" s="110"/>
      <c r="AL768" s="110"/>
      <c r="AM768" s="110"/>
      <c r="AN768" s="110"/>
      <c r="AO768" s="110"/>
      <c r="AP768" s="110"/>
      <c r="AQ768" s="110"/>
      <c r="AR768" s="110"/>
      <c r="AS768" s="110"/>
      <c r="AT768" s="110"/>
      <c r="AU768" s="110"/>
      <c r="AV768" s="110"/>
      <c r="AW768" s="110"/>
      <c r="AX768" s="110"/>
      <c r="AY768" s="110"/>
      <c r="AZ768" s="110"/>
      <c r="BA768" s="110"/>
      <c r="BB768" s="110"/>
      <c r="BC768" s="110"/>
      <c r="BD768" s="110"/>
      <c r="BE768" s="110"/>
      <c r="BF768" s="114"/>
      <c r="BG768" s="114"/>
      <c r="BH768" s="114"/>
      <c r="BI768" s="114"/>
      <c r="BJ768" s="114"/>
      <c r="BK768" s="114"/>
      <c r="BL768" s="114"/>
      <c r="BM768" s="114"/>
      <c r="BN768" s="114"/>
      <c r="BO768" s="114"/>
    </row>
    <row r="769" ht="15.75" hidden="1" customHeight="1">
      <c r="A769" s="106" t="s">
        <v>6612</v>
      </c>
      <c r="B769" s="162" t="s">
        <v>10409</v>
      </c>
      <c r="C769" s="108" t="str">
        <f>VLOOKUP(A769,'Main Sheet'!A:AV,48,False)</f>
        <v>Yes</v>
      </c>
      <c r="D769" s="109" t="str">
        <f>VLOOKUP(A769,'Main Sheet'!A:BB,7,0)</f>
        <v>Second</v>
      </c>
      <c r="E769" s="109" t="str">
        <f>VLOOKUP(A769,'Main Sheet'!A:BB,12,0)</f>
        <v>Vulamazibuko HS</v>
      </c>
      <c r="F769" s="109" t="str">
        <f>VLOOKUP(A769,'Main Sheet'!A:BB,17,0)</f>
        <v>Asemahle</v>
      </c>
      <c r="G769" s="110" t="str">
        <f>VLOOKUP(A769,'Main Sheet'!A:BB,14,0)</f>
        <v>Rural</v>
      </c>
      <c r="H769" s="111" t="s">
        <v>117</v>
      </c>
      <c r="I769" s="111"/>
      <c r="J769" s="112"/>
      <c r="K769" s="111">
        <v>2.34227443E8</v>
      </c>
      <c r="L769" s="111">
        <v>39319.0</v>
      </c>
      <c r="M769" s="109" t="s">
        <v>9901</v>
      </c>
      <c r="N769" s="110"/>
      <c r="O769" s="111"/>
      <c r="P769" s="111"/>
      <c r="Q769" s="112"/>
      <c r="R769" s="111"/>
      <c r="S769" s="111"/>
      <c r="T769" s="111"/>
      <c r="U769" s="110"/>
      <c r="V769" s="109" t="s">
        <v>117</v>
      </c>
      <c r="W769" s="109"/>
      <c r="X769" s="110"/>
      <c r="Y769" s="109" t="s">
        <v>10410</v>
      </c>
      <c r="Z769" s="110"/>
      <c r="AA769" s="110"/>
      <c r="AB769" s="109" t="s">
        <v>9150</v>
      </c>
      <c r="AC769" s="109" t="s">
        <v>121</v>
      </c>
      <c r="AD769" s="109"/>
      <c r="AE769" s="109" t="s">
        <v>9876</v>
      </c>
      <c r="AF769" s="109" t="s">
        <v>122</v>
      </c>
      <c r="AG769" s="109" t="s">
        <v>122</v>
      </c>
      <c r="AH769" s="109" t="s">
        <v>9877</v>
      </c>
      <c r="AI769" s="110"/>
      <c r="AJ769" s="110"/>
      <c r="AK769" s="110"/>
      <c r="AL769" s="110"/>
      <c r="AM769" s="110"/>
      <c r="AN769" s="110"/>
      <c r="AO769" s="110"/>
      <c r="AP769" s="110"/>
      <c r="AQ769" s="110"/>
      <c r="AR769" s="110"/>
      <c r="AS769" s="110"/>
      <c r="AT769" s="110"/>
      <c r="AU769" s="110"/>
      <c r="AV769" s="110"/>
      <c r="AW769" s="110"/>
      <c r="AX769" s="110"/>
      <c r="AY769" s="110"/>
      <c r="AZ769" s="110"/>
      <c r="BA769" s="110"/>
      <c r="BB769" s="110"/>
      <c r="BC769" s="110"/>
      <c r="BD769" s="110"/>
      <c r="BE769" s="110"/>
      <c r="BF769" s="114"/>
      <c r="BG769" s="114"/>
      <c r="BH769" s="114"/>
      <c r="BI769" s="114"/>
      <c r="BJ769" s="114"/>
      <c r="BK769" s="114"/>
      <c r="BL769" s="114"/>
      <c r="BM769" s="114"/>
      <c r="BN769" s="114"/>
      <c r="BO769" s="114"/>
    </row>
    <row r="770" ht="15.75" hidden="1" customHeight="1">
      <c r="A770" s="106" t="s">
        <v>6622</v>
      </c>
      <c r="B770" s="162" t="s">
        <v>10411</v>
      </c>
      <c r="C770" s="108" t="str">
        <f>VLOOKUP(A770,'Main Sheet'!A:AV,48,False)</f>
        <v>Yes</v>
      </c>
      <c r="D770" s="109" t="str">
        <f>VLOOKUP(A770,'Main Sheet'!A:BB,7,0)</f>
        <v>Second</v>
      </c>
      <c r="E770" s="109" t="str">
        <f>VLOOKUP(A770,'Main Sheet'!A:BB,12,0)</f>
        <v>Vulamazibuko HS</v>
      </c>
      <c r="F770" s="109" t="str">
        <f>VLOOKUP(A770,'Main Sheet'!A:BB,17,0)</f>
        <v>Asemahle</v>
      </c>
      <c r="G770" s="110" t="str">
        <f>VLOOKUP(A770,'Main Sheet'!A:BB,14,0)</f>
        <v>Rural</v>
      </c>
      <c r="H770" s="111" t="s">
        <v>117</v>
      </c>
      <c r="I770" s="111"/>
      <c r="J770" s="112"/>
      <c r="K770" s="111">
        <v>2.34227699E8</v>
      </c>
      <c r="L770" s="111">
        <v>64857.0</v>
      </c>
      <c r="M770" s="109" t="s">
        <v>10362</v>
      </c>
      <c r="N770" s="110"/>
      <c r="O770" s="111"/>
      <c r="P770" s="111"/>
      <c r="Q770" s="112"/>
      <c r="R770" s="111"/>
      <c r="S770" s="111"/>
      <c r="T770" s="111"/>
      <c r="U770" s="110"/>
      <c r="V770" s="109" t="s">
        <v>9078</v>
      </c>
      <c r="W770" s="109"/>
      <c r="X770" s="110"/>
      <c r="Y770" s="109" t="s">
        <v>10412</v>
      </c>
      <c r="Z770" s="110"/>
      <c r="AA770" s="110"/>
      <c r="AB770" s="110"/>
      <c r="AC770" s="109" t="s">
        <v>9078</v>
      </c>
      <c r="AD770" s="109"/>
      <c r="AE770" s="109"/>
      <c r="AF770" s="109" t="s">
        <v>9078</v>
      </c>
      <c r="AG770" s="109" t="s">
        <v>9078</v>
      </c>
      <c r="AH770" s="109" t="s">
        <v>9079</v>
      </c>
      <c r="AI770" s="110"/>
      <c r="AJ770" s="110"/>
      <c r="AK770" s="110"/>
      <c r="AL770" s="110"/>
      <c r="AM770" s="110"/>
      <c r="AN770" s="110"/>
      <c r="AO770" s="110"/>
      <c r="AP770" s="110"/>
      <c r="AQ770" s="110"/>
      <c r="AR770" s="110"/>
      <c r="AS770" s="110"/>
      <c r="AT770" s="110"/>
      <c r="AU770" s="110"/>
      <c r="AV770" s="110"/>
      <c r="AW770" s="110"/>
      <c r="AX770" s="110"/>
      <c r="AY770" s="110"/>
      <c r="AZ770" s="110"/>
      <c r="BA770" s="110"/>
      <c r="BB770" s="110"/>
      <c r="BC770" s="110"/>
      <c r="BD770" s="110"/>
      <c r="BE770" s="110"/>
      <c r="BF770" s="114"/>
      <c r="BG770" s="114"/>
      <c r="BH770" s="114"/>
      <c r="BI770" s="114"/>
      <c r="BJ770" s="114"/>
      <c r="BK770" s="114"/>
      <c r="BL770" s="114"/>
      <c r="BM770" s="114"/>
      <c r="BN770" s="114"/>
      <c r="BO770" s="114"/>
    </row>
    <row r="771" ht="15.75" hidden="1" customHeight="1">
      <c r="A771" s="106" t="s">
        <v>6632</v>
      </c>
      <c r="B771" s="162" t="s">
        <v>10413</v>
      </c>
      <c r="C771" s="108" t="str">
        <f>VLOOKUP(A771,'Main Sheet'!A:AV,48,False)</f>
        <v>Yes</v>
      </c>
      <c r="D771" s="109" t="str">
        <f>VLOOKUP(A771,'Main Sheet'!A:BB,7,0)</f>
        <v>Second</v>
      </c>
      <c r="E771" s="109" t="str">
        <f>VLOOKUP(A771,'Main Sheet'!A:BB,12,0)</f>
        <v>Vulamazibuko HS</v>
      </c>
      <c r="F771" s="109" t="str">
        <f>VLOOKUP(A771,'Main Sheet'!A:BB,17,0)</f>
        <v>Asemahle</v>
      </c>
      <c r="G771" s="110" t="str">
        <f>VLOOKUP(A771,'Main Sheet'!A:BB,14,0)</f>
        <v>Rural</v>
      </c>
      <c r="H771" s="111" t="s">
        <v>9078</v>
      </c>
      <c r="I771" s="111"/>
      <c r="J771" s="112"/>
      <c r="K771" s="111">
        <v>2.3411916E8</v>
      </c>
      <c r="L771" s="111">
        <v>34193.0</v>
      </c>
      <c r="M771" s="109" t="s">
        <v>9079</v>
      </c>
      <c r="N771" s="110"/>
      <c r="O771" s="111"/>
      <c r="P771" s="111"/>
      <c r="Q771" s="112"/>
      <c r="R771" s="111"/>
      <c r="S771" s="111"/>
      <c r="T771" s="111"/>
      <c r="U771" s="110"/>
      <c r="V771" s="109" t="s">
        <v>9078</v>
      </c>
      <c r="W771" s="109"/>
      <c r="X771" s="110"/>
      <c r="Y771" s="109" t="s">
        <v>10414</v>
      </c>
      <c r="Z771" s="110"/>
      <c r="AA771" s="110"/>
      <c r="AB771" s="110"/>
      <c r="AC771" s="109" t="s">
        <v>121</v>
      </c>
      <c r="AD771" s="109"/>
      <c r="AE771" s="109" t="s">
        <v>9876</v>
      </c>
      <c r="AF771" s="109" t="s">
        <v>122</v>
      </c>
      <c r="AG771" s="109" t="s">
        <v>122</v>
      </c>
      <c r="AH771" s="109" t="s">
        <v>9877</v>
      </c>
      <c r="AI771" s="110"/>
      <c r="AJ771" s="110"/>
      <c r="AK771" s="110"/>
      <c r="AL771" s="110"/>
      <c r="AM771" s="110"/>
      <c r="AN771" s="110"/>
      <c r="AO771" s="110"/>
      <c r="AP771" s="110"/>
      <c r="AQ771" s="110"/>
      <c r="AR771" s="110"/>
      <c r="AS771" s="110"/>
      <c r="AT771" s="110"/>
      <c r="AU771" s="110"/>
      <c r="AV771" s="110"/>
      <c r="AW771" s="110"/>
      <c r="AX771" s="110"/>
      <c r="AY771" s="110"/>
      <c r="AZ771" s="110"/>
      <c r="BA771" s="110"/>
      <c r="BB771" s="110"/>
      <c r="BC771" s="110"/>
      <c r="BD771" s="110"/>
      <c r="BE771" s="110"/>
      <c r="BF771" s="114"/>
      <c r="BG771" s="114"/>
      <c r="BH771" s="114"/>
      <c r="BI771" s="114"/>
      <c r="BJ771" s="114"/>
      <c r="BK771" s="114"/>
      <c r="BL771" s="114"/>
      <c r="BM771" s="114"/>
      <c r="BN771" s="114"/>
      <c r="BO771" s="114"/>
    </row>
    <row r="772" ht="15.75" hidden="1" customHeight="1">
      <c r="A772" s="106" t="s">
        <v>6640</v>
      </c>
      <c r="B772" s="162" t="s">
        <v>10415</v>
      </c>
      <c r="C772" s="108" t="str">
        <f>VLOOKUP(A772,'Main Sheet'!A:AV,48,False)</f>
        <v>Yes</v>
      </c>
      <c r="D772" s="109" t="str">
        <f>VLOOKUP(A772,'Main Sheet'!A:BB,7,0)</f>
        <v>Second</v>
      </c>
      <c r="E772" s="109" t="str">
        <f>VLOOKUP(A772,'Main Sheet'!A:BB,12,0)</f>
        <v>Vulamazibuko HS</v>
      </c>
      <c r="F772" s="109" t="str">
        <f>VLOOKUP(A772,'Main Sheet'!A:BB,17,0)</f>
        <v>Asemahle</v>
      </c>
      <c r="G772" s="110" t="str">
        <f>VLOOKUP(A772,'Main Sheet'!A:BB,14,0)</f>
        <v>Rural</v>
      </c>
      <c r="H772" s="111" t="s">
        <v>117</v>
      </c>
      <c r="I772" s="111"/>
      <c r="J772" s="112"/>
      <c r="K772" s="111">
        <v>2.34228687E8</v>
      </c>
      <c r="L772" s="111">
        <v>54056.0</v>
      </c>
      <c r="M772" s="109" t="s">
        <v>10416</v>
      </c>
      <c r="N772" s="110"/>
      <c r="O772" s="111"/>
      <c r="P772" s="111"/>
      <c r="Q772" s="112"/>
      <c r="R772" s="111"/>
      <c r="S772" s="111"/>
      <c r="T772" s="111"/>
      <c r="U772" s="110"/>
      <c r="V772" s="109" t="s">
        <v>117</v>
      </c>
      <c r="W772" s="109"/>
      <c r="X772" s="110"/>
      <c r="Y772" s="109" t="s">
        <v>10417</v>
      </c>
      <c r="Z772" s="110"/>
      <c r="AA772" s="110"/>
      <c r="AB772" s="109" t="s">
        <v>9077</v>
      </c>
      <c r="AC772" s="109" t="s">
        <v>121</v>
      </c>
      <c r="AD772" s="109"/>
      <c r="AE772" s="109" t="s">
        <v>9876</v>
      </c>
      <c r="AF772" s="109" t="s">
        <v>122</v>
      </c>
      <c r="AG772" s="109" t="s">
        <v>122</v>
      </c>
      <c r="AH772" s="109" t="s">
        <v>9877</v>
      </c>
      <c r="AI772" s="110"/>
      <c r="AJ772" s="110"/>
      <c r="AK772" s="110"/>
      <c r="AL772" s="110"/>
      <c r="AM772" s="110"/>
      <c r="AN772" s="110"/>
      <c r="AO772" s="110"/>
      <c r="AP772" s="110"/>
      <c r="AQ772" s="110"/>
      <c r="AR772" s="110"/>
      <c r="AS772" s="110"/>
      <c r="AT772" s="110"/>
      <c r="AU772" s="110"/>
      <c r="AV772" s="110"/>
      <c r="AW772" s="110"/>
      <c r="AX772" s="110"/>
      <c r="AY772" s="110"/>
      <c r="AZ772" s="110"/>
      <c r="BA772" s="110"/>
      <c r="BB772" s="110"/>
      <c r="BC772" s="110"/>
      <c r="BD772" s="110"/>
      <c r="BE772" s="110"/>
      <c r="BF772" s="114"/>
      <c r="BG772" s="114"/>
      <c r="BH772" s="114"/>
      <c r="BI772" s="114"/>
      <c r="BJ772" s="114"/>
      <c r="BK772" s="114"/>
      <c r="BL772" s="114"/>
      <c r="BM772" s="114"/>
      <c r="BN772" s="114"/>
      <c r="BO772" s="114"/>
    </row>
    <row r="773" ht="15.75" hidden="1" customHeight="1">
      <c r="A773" s="106" t="s">
        <v>6649</v>
      </c>
      <c r="B773" s="162" t="s">
        <v>10418</v>
      </c>
      <c r="C773" s="108" t="str">
        <f>VLOOKUP(A773,'Main Sheet'!A:AV,48,False)</f>
        <v>Yes</v>
      </c>
      <c r="D773" s="109" t="str">
        <f>VLOOKUP(A773,'Main Sheet'!A:BB,7,0)</f>
        <v>Second</v>
      </c>
      <c r="E773" s="109" t="str">
        <f>VLOOKUP(A773,'Main Sheet'!A:BB,12,0)</f>
        <v>Vulamazibuko HS</v>
      </c>
      <c r="F773" s="109" t="str">
        <f>VLOOKUP(A773,'Main Sheet'!A:BB,17,0)</f>
        <v>Asemahle</v>
      </c>
      <c r="G773" s="110" t="str">
        <f>VLOOKUP(A773,'Main Sheet'!A:BB,14,0)</f>
        <v>Rural</v>
      </c>
      <c r="H773" s="111" t="s">
        <v>117</v>
      </c>
      <c r="I773" s="111"/>
      <c r="J773" s="112"/>
      <c r="K773" s="111">
        <v>2.34229039E8</v>
      </c>
      <c r="L773" s="111">
        <v>20817.0</v>
      </c>
      <c r="M773" s="109" t="s">
        <v>10419</v>
      </c>
      <c r="N773" s="110"/>
      <c r="O773" s="111"/>
      <c r="P773" s="111"/>
      <c r="Q773" s="112"/>
      <c r="R773" s="111"/>
      <c r="S773" s="111"/>
      <c r="T773" s="111"/>
      <c r="U773" s="110"/>
      <c r="V773" s="109" t="s">
        <v>9078</v>
      </c>
      <c r="W773" s="109"/>
      <c r="X773" s="110"/>
      <c r="Y773" s="109" t="s">
        <v>10420</v>
      </c>
      <c r="Z773" s="110"/>
      <c r="AA773" s="110"/>
      <c r="AB773" s="110"/>
      <c r="AC773" s="109" t="s">
        <v>121</v>
      </c>
      <c r="AD773" s="109"/>
      <c r="AE773" s="109" t="s">
        <v>9876</v>
      </c>
      <c r="AF773" s="109" t="s">
        <v>122</v>
      </c>
      <c r="AG773" s="109" t="s">
        <v>122</v>
      </c>
      <c r="AH773" s="109" t="s">
        <v>9877</v>
      </c>
      <c r="AI773" s="110"/>
      <c r="AJ773" s="110"/>
      <c r="AK773" s="110"/>
      <c r="AL773" s="110"/>
      <c r="AM773" s="110"/>
      <c r="AN773" s="110"/>
      <c r="AO773" s="110"/>
      <c r="AP773" s="110"/>
      <c r="AQ773" s="110"/>
      <c r="AR773" s="110"/>
      <c r="AS773" s="110"/>
      <c r="AT773" s="110"/>
      <c r="AU773" s="110"/>
      <c r="AV773" s="110"/>
      <c r="AW773" s="110"/>
      <c r="AX773" s="110"/>
      <c r="AY773" s="110"/>
      <c r="AZ773" s="110"/>
      <c r="BA773" s="110"/>
      <c r="BB773" s="110"/>
      <c r="BC773" s="110"/>
      <c r="BD773" s="110"/>
      <c r="BE773" s="110"/>
      <c r="BF773" s="114"/>
      <c r="BG773" s="114"/>
      <c r="BH773" s="114"/>
      <c r="BI773" s="114"/>
      <c r="BJ773" s="114"/>
      <c r="BK773" s="114"/>
      <c r="BL773" s="114"/>
      <c r="BM773" s="114"/>
      <c r="BN773" s="114"/>
      <c r="BO773" s="114"/>
    </row>
    <row r="774" ht="15.75" hidden="1" customHeight="1">
      <c r="A774" s="106" t="s">
        <v>6655</v>
      </c>
      <c r="B774" s="162" t="s">
        <v>10421</v>
      </c>
      <c r="C774" s="108" t="str">
        <f>VLOOKUP(A774,'Main Sheet'!A:AV,48,False)</f>
        <v>No</v>
      </c>
      <c r="D774" s="109" t="str">
        <f>VLOOKUP(A774,'Main Sheet'!A:BB,7,0)</f>
        <v>Second</v>
      </c>
      <c r="E774" s="109" t="str">
        <f>VLOOKUP(A774,'Main Sheet'!A:BB,12,0)</f>
        <v>Vulamazibuko HS</v>
      </c>
      <c r="F774" s="109" t="str">
        <f>VLOOKUP(A774,'Main Sheet'!A:BB,17,0)</f>
        <v>Asemahle</v>
      </c>
      <c r="G774" s="110" t="str">
        <f>VLOOKUP(A774,'Main Sheet'!A:BB,14,0)</f>
        <v>Rural</v>
      </c>
      <c r="H774" s="111"/>
      <c r="I774" s="111"/>
      <c r="J774" s="111"/>
      <c r="K774" s="111"/>
      <c r="L774" s="111"/>
      <c r="M774" s="109"/>
      <c r="N774" s="110"/>
      <c r="O774" s="111"/>
      <c r="P774" s="111"/>
      <c r="Q774" s="112"/>
      <c r="R774" s="111"/>
      <c r="S774" s="111"/>
      <c r="T774" s="111"/>
      <c r="U774" s="110"/>
      <c r="V774" s="109" t="s">
        <v>121</v>
      </c>
      <c r="W774" s="109"/>
      <c r="X774" s="109" t="s">
        <v>9245</v>
      </c>
      <c r="Y774" s="109"/>
      <c r="Z774" s="110"/>
      <c r="AA774" s="110"/>
      <c r="AB774" s="110"/>
      <c r="AC774" s="109"/>
      <c r="AD774" s="109"/>
      <c r="AE774" s="110"/>
      <c r="AF774" s="109"/>
      <c r="AG774" s="109"/>
      <c r="AH774" s="109"/>
      <c r="AI774" s="110"/>
      <c r="AJ774" s="110"/>
      <c r="AK774" s="110"/>
      <c r="AL774" s="110"/>
      <c r="AM774" s="110"/>
      <c r="AN774" s="110"/>
      <c r="AO774" s="110"/>
      <c r="AP774" s="110"/>
      <c r="AQ774" s="110"/>
      <c r="AR774" s="110"/>
      <c r="AS774" s="110"/>
      <c r="AT774" s="110"/>
      <c r="AU774" s="110"/>
      <c r="AV774" s="110"/>
      <c r="AW774" s="110"/>
      <c r="AX774" s="110"/>
      <c r="AY774" s="110"/>
      <c r="AZ774" s="110"/>
      <c r="BA774" s="110"/>
      <c r="BB774" s="110"/>
      <c r="BC774" s="110"/>
      <c r="BD774" s="110"/>
      <c r="BE774" s="110"/>
      <c r="BF774" s="114"/>
      <c r="BG774" s="114"/>
      <c r="BH774" s="114"/>
      <c r="BI774" s="114"/>
      <c r="BJ774" s="114"/>
      <c r="BK774" s="114"/>
      <c r="BL774" s="114"/>
      <c r="BM774" s="114"/>
      <c r="BN774" s="114"/>
      <c r="BO774" s="114"/>
    </row>
    <row r="775" ht="15.75" hidden="1" customHeight="1">
      <c r="A775" s="106" t="s">
        <v>6663</v>
      </c>
      <c r="B775" s="162" t="s">
        <v>10422</v>
      </c>
      <c r="C775" s="108" t="str">
        <f>VLOOKUP(A775,'Main Sheet'!A:AV,48,False)</f>
        <v>Yes</v>
      </c>
      <c r="D775" s="109" t="str">
        <f>VLOOKUP(A775,'Main Sheet'!A:BB,7,0)</f>
        <v>Second</v>
      </c>
      <c r="E775" s="109" t="str">
        <f>VLOOKUP(A775,'Main Sheet'!A:BB,12,0)</f>
        <v>Vulamazibuko HS</v>
      </c>
      <c r="F775" s="109" t="str">
        <f>VLOOKUP(A775,'Main Sheet'!A:BB,17,0)</f>
        <v>Asemahle</v>
      </c>
      <c r="G775" s="110" t="str">
        <f>VLOOKUP(A775,'Main Sheet'!A:BB,14,0)</f>
        <v>Rural</v>
      </c>
      <c r="H775" s="111" t="s">
        <v>9078</v>
      </c>
      <c r="I775" s="111"/>
      <c r="J775" s="112"/>
      <c r="K775" s="111">
        <v>2.34035463E8</v>
      </c>
      <c r="L775" s="111" t="s">
        <v>9078</v>
      </c>
      <c r="M775" s="109" t="s">
        <v>9079</v>
      </c>
      <c r="N775" s="110"/>
      <c r="O775" s="111"/>
      <c r="P775" s="111"/>
      <c r="Q775" s="112"/>
      <c r="R775" s="111"/>
      <c r="S775" s="111"/>
      <c r="T775" s="111"/>
      <c r="U775" s="110"/>
      <c r="V775" s="109" t="s">
        <v>117</v>
      </c>
      <c r="W775" s="109"/>
      <c r="X775" s="110"/>
      <c r="Y775" s="109" t="s">
        <v>10423</v>
      </c>
      <c r="Z775" s="110"/>
      <c r="AA775" s="110"/>
      <c r="AB775" s="109" t="s">
        <v>9077</v>
      </c>
      <c r="AC775" s="109" t="s">
        <v>121</v>
      </c>
      <c r="AD775" s="109"/>
      <c r="AE775" s="109" t="s">
        <v>9876</v>
      </c>
      <c r="AF775" s="109" t="s">
        <v>122</v>
      </c>
      <c r="AG775" s="109" t="s">
        <v>122</v>
      </c>
      <c r="AH775" s="109" t="s">
        <v>9877</v>
      </c>
      <c r="AI775" s="110"/>
      <c r="AJ775" s="110"/>
      <c r="AK775" s="110"/>
      <c r="AL775" s="110"/>
      <c r="AM775" s="110"/>
      <c r="AN775" s="110"/>
      <c r="AO775" s="110"/>
      <c r="AP775" s="110"/>
      <c r="AQ775" s="110"/>
      <c r="AR775" s="110"/>
      <c r="AS775" s="110"/>
      <c r="AT775" s="110"/>
      <c r="AU775" s="110"/>
      <c r="AV775" s="110"/>
      <c r="AW775" s="110"/>
      <c r="AX775" s="110"/>
      <c r="AY775" s="110"/>
      <c r="AZ775" s="110"/>
      <c r="BA775" s="110"/>
      <c r="BB775" s="110"/>
      <c r="BC775" s="110"/>
      <c r="BD775" s="110"/>
      <c r="BE775" s="110"/>
      <c r="BF775" s="114"/>
      <c r="BG775" s="114"/>
      <c r="BH775" s="114"/>
      <c r="BI775" s="114"/>
      <c r="BJ775" s="114"/>
      <c r="BK775" s="114"/>
      <c r="BL775" s="114"/>
      <c r="BM775" s="114"/>
      <c r="BN775" s="114"/>
      <c r="BO775" s="114"/>
    </row>
    <row r="776" ht="15.75" hidden="1" customHeight="1">
      <c r="A776" s="106" t="s">
        <v>6674</v>
      </c>
      <c r="B776" s="162" t="s">
        <v>10424</v>
      </c>
      <c r="C776" s="108" t="str">
        <f>VLOOKUP(A776,'Main Sheet'!A:AV,48,False)</f>
        <v>Yes</v>
      </c>
      <c r="D776" s="109" t="str">
        <f>VLOOKUP(A776,'Main Sheet'!A:BB,7,0)</f>
        <v>Second</v>
      </c>
      <c r="E776" s="109" t="str">
        <f>VLOOKUP(A776,'Main Sheet'!A:BB,12,0)</f>
        <v>Vulamazibuko HS</v>
      </c>
      <c r="F776" s="109" t="str">
        <f>VLOOKUP(A776,'Main Sheet'!A:BB,17,0)</f>
        <v>Asemahle</v>
      </c>
      <c r="G776" s="110" t="str">
        <f>VLOOKUP(A776,'Main Sheet'!A:BB,14,0)</f>
        <v>Rural</v>
      </c>
      <c r="H776" s="111" t="s">
        <v>9078</v>
      </c>
      <c r="I776" s="111"/>
      <c r="J776" s="112"/>
      <c r="K776" s="111">
        <v>2.33624678E8</v>
      </c>
      <c r="L776" s="111">
        <v>60461.0</v>
      </c>
      <c r="M776" s="109" t="s">
        <v>9079</v>
      </c>
      <c r="N776" s="110"/>
      <c r="O776" s="111"/>
      <c r="P776" s="111"/>
      <c r="Q776" s="112"/>
      <c r="R776" s="111"/>
      <c r="S776" s="111"/>
      <c r="T776" s="111"/>
      <c r="U776" s="110"/>
      <c r="V776" s="109" t="s">
        <v>9078</v>
      </c>
      <c r="W776" s="109"/>
      <c r="X776" s="109"/>
      <c r="Y776" s="109" t="s">
        <v>10425</v>
      </c>
      <c r="Z776" s="110"/>
      <c r="AA776" s="110"/>
      <c r="AB776" s="110"/>
      <c r="AC776" s="109" t="s">
        <v>9078</v>
      </c>
      <c r="AD776" s="109"/>
      <c r="AE776" s="110"/>
      <c r="AF776" s="109">
        <v>2.26105267E8</v>
      </c>
      <c r="AG776" s="109">
        <v>19283.0</v>
      </c>
      <c r="AH776" s="109" t="s">
        <v>9079</v>
      </c>
      <c r="AI776" s="110"/>
      <c r="AJ776" s="110"/>
      <c r="AK776" s="110"/>
      <c r="AL776" s="110"/>
      <c r="AM776" s="110"/>
      <c r="AN776" s="110"/>
      <c r="AO776" s="110"/>
      <c r="AP776" s="110"/>
      <c r="AQ776" s="110"/>
      <c r="AR776" s="110"/>
      <c r="AS776" s="110"/>
      <c r="AT776" s="110"/>
      <c r="AU776" s="110"/>
      <c r="AV776" s="110"/>
      <c r="AW776" s="110"/>
      <c r="AX776" s="110"/>
      <c r="AY776" s="110"/>
      <c r="AZ776" s="110"/>
      <c r="BA776" s="110"/>
      <c r="BB776" s="110"/>
      <c r="BC776" s="110"/>
      <c r="BD776" s="110"/>
      <c r="BE776" s="110"/>
      <c r="BF776" s="114"/>
      <c r="BG776" s="114"/>
      <c r="BH776" s="114"/>
      <c r="BI776" s="114"/>
      <c r="BJ776" s="114"/>
      <c r="BK776" s="114"/>
      <c r="BL776" s="114"/>
      <c r="BM776" s="114"/>
      <c r="BN776" s="114"/>
      <c r="BO776" s="114"/>
    </row>
    <row r="777" ht="15.75" hidden="1" customHeight="1">
      <c r="A777" s="106" t="s">
        <v>6684</v>
      </c>
      <c r="B777" s="162" t="s">
        <v>10426</v>
      </c>
      <c r="C777" s="108" t="str">
        <f>VLOOKUP(A777,'Main Sheet'!A:AV,48,False)</f>
        <v>Yes</v>
      </c>
      <c r="D777" s="109" t="str">
        <f>VLOOKUP(A777,'Main Sheet'!A:BB,7,0)</f>
        <v>Second</v>
      </c>
      <c r="E777" s="109" t="str">
        <f>VLOOKUP(A777,'Main Sheet'!A:BB,12,0)</f>
        <v>Vulamazibuko HS</v>
      </c>
      <c r="F777" s="109" t="str">
        <f>VLOOKUP(A777,'Main Sheet'!A:BB,17,0)</f>
        <v>Asemahle</v>
      </c>
      <c r="G777" s="110" t="str">
        <f>VLOOKUP(A777,'Main Sheet'!A:BB,14,0)</f>
        <v>Rural</v>
      </c>
      <c r="H777" s="111" t="s">
        <v>117</v>
      </c>
      <c r="I777" s="111"/>
      <c r="J777" s="112"/>
      <c r="K777" s="111">
        <v>2.34229519E8</v>
      </c>
      <c r="L777" s="111">
        <v>67821.0</v>
      </c>
      <c r="M777" s="109" t="s">
        <v>9077</v>
      </c>
      <c r="N777" s="110"/>
      <c r="O777" s="111"/>
      <c r="P777" s="111"/>
      <c r="Q777" s="112"/>
      <c r="R777" s="111"/>
      <c r="S777" s="111"/>
      <c r="T777" s="111"/>
      <c r="U777" s="110"/>
      <c r="V777" s="109" t="s">
        <v>9078</v>
      </c>
      <c r="W777" s="109"/>
      <c r="X777" s="110"/>
      <c r="Y777" s="109" t="s">
        <v>10427</v>
      </c>
      <c r="Z777" s="110"/>
      <c r="AA777" s="110"/>
      <c r="AB777" s="110"/>
      <c r="AC777" s="109" t="s">
        <v>121</v>
      </c>
      <c r="AD777" s="109"/>
      <c r="AE777" s="109" t="s">
        <v>9876</v>
      </c>
      <c r="AF777" s="109" t="s">
        <v>122</v>
      </c>
      <c r="AG777" s="109" t="s">
        <v>122</v>
      </c>
      <c r="AH777" s="109" t="s">
        <v>9877</v>
      </c>
      <c r="AI777" s="110"/>
      <c r="AJ777" s="110"/>
      <c r="AK777" s="110"/>
      <c r="AL777" s="110"/>
      <c r="AM777" s="110"/>
      <c r="AN777" s="110"/>
      <c r="AO777" s="110"/>
      <c r="AP777" s="110"/>
      <c r="AQ777" s="110"/>
      <c r="AR777" s="110"/>
      <c r="AS777" s="110"/>
      <c r="AT777" s="110"/>
      <c r="AU777" s="110"/>
      <c r="AV777" s="110"/>
      <c r="AW777" s="110"/>
      <c r="AX777" s="110"/>
      <c r="AY777" s="110"/>
      <c r="AZ777" s="110"/>
      <c r="BA777" s="110"/>
      <c r="BB777" s="110"/>
      <c r="BC777" s="110"/>
      <c r="BD777" s="110"/>
      <c r="BE777" s="110"/>
      <c r="BF777" s="114"/>
      <c r="BG777" s="114"/>
      <c r="BH777" s="114"/>
      <c r="BI777" s="114"/>
      <c r="BJ777" s="114"/>
      <c r="BK777" s="114"/>
      <c r="BL777" s="114"/>
      <c r="BM777" s="114"/>
      <c r="BN777" s="114"/>
      <c r="BO777" s="114"/>
    </row>
    <row r="778" ht="15.75" hidden="1" customHeight="1">
      <c r="A778" s="106" t="s">
        <v>6693</v>
      </c>
      <c r="B778" s="162" t="s">
        <v>10428</v>
      </c>
      <c r="C778" s="108" t="str">
        <f>VLOOKUP(A778,'Main Sheet'!A:AV,48,False)</f>
        <v>Yes</v>
      </c>
      <c r="D778" s="109" t="str">
        <f>VLOOKUP(A778,'Main Sheet'!A:BB,7,0)</f>
        <v>Second</v>
      </c>
      <c r="E778" s="109" t="str">
        <f>VLOOKUP(A778,'Main Sheet'!A:BB,12,0)</f>
        <v>Vulamazibuko HS</v>
      </c>
      <c r="F778" s="109" t="str">
        <f>VLOOKUP(A778,'Main Sheet'!A:BB,17,0)</f>
        <v>Asemahle</v>
      </c>
      <c r="G778" s="110" t="str">
        <f>VLOOKUP(A778,'Main Sheet'!A:BB,14,0)</f>
        <v>Rural</v>
      </c>
      <c r="H778" s="111" t="s">
        <v>117</v>
      </c>
      <c r="I778" s="111"/>
      <c r="J778" s="112"/>
      <c r="K778" s="111">
        <v>2.3423323E8</v>
      </c>
      <c r="L778" s="111">
        <v>29053.0</v>
      </c>
      <c r="M778" s="109" t="s">
        <v>10429</v>
      </c>
      <c r="N778" s="110"/>
      <c r="O778" s="111"/>
      <c r="P778" s="111"/>
      <c r="Q778" s="111"/>
      <c r="R778" s="111"/>
      <c r="S778" s="111"/>
      <c r="T778" s="176"/>
      <c r="U778" s="110"/>
      <c r="V778" s="109" t="s">
        <v>9078</v>
      </c>
      <c r="W778" s="109"/>
      <c r="X778" s="110"/>
      <c r="Y778" s="109" t="s">
        <v>10430</v>
      </c>
      <c r="Z778" s="110"/>
      <c r="AA778" s="110"/>
      <c r="AB778" s="110"/>
      <c r="AC778" s="109" t="s">
        <v>121</v>
      </c>
      <c r="AD778" s="109"/>
      <c r="AE778" s="109" t="s">
        <v>9876</v>
      </c>
      <c r="AF778" s="109" t="s">
        <v>122</v>
      </c>
      <c r="AG778" s="109" t="s">
        <v>122</v>
      </c>
      <c r="AH778" s="109" t="s">
        <v>9877</v>
      </c>
      <c r="AI778" s="110"/>
      <c r="AJ778" s="110"/>
      <c r="AK778" s="110"/>
      <c r="AL778" s="110"/>
      <c r="AM778" s="110"/>
      <c r="AN778" s="110"/>
      <c r="AO778" s="110"/>
      <c r="AP778" s="110"/>
      <c r="AQ778" s="110"/>
      <c r="AR778" s="110"/>
      <c r="AS778" s="110"/>
      <c r="AT778" s="110"/>
      <c r="AU778" s="110"/>
      <c r="AV778" s="110"/>
      <c r="AW778" s="110"/>
      <c r="AX778" s="110"/>
      <c r="AY778" s="110"/>
      <c r="AZ778" s="110"/>
      <c r="BA778" s="110"/>
      <c r="BB778" s="110"/>
      <c r="BC778" s="110"/>
      <c r="BD778" s="110"/>
      <c r="BE778" s="110"/>
      <c r="BF778" s="114"/>
      <c r="BG778" s="114"/>
      <c r="BH778" s="114"/>
      <c r="BI778" s="114"/>
      <c r="BJ778" s="114"/>
      <c r="BK778" s="114"/>
      <c r="BL778" s="114"/>
      <c r="BM778" s="114"/>
      <c r="BN778" s="114"/>
      <c r="BO778" s="114"/>
    </row>
    <row r="779" ht="15.75" hidden="1" customHeight="1">
      <c r="A779" s="106" t="s">
        <v>6703</v>
      </c>
      <c r="B779" s="162" t="s">
        <v>10431</v>
      </c>
      <c r="C779" s="108" t="str">
        <f>VLOOKUP(A779,'Main Sheet'!A:AV,48,False)</f>
        <v>No</v>
      </c>
      <c r="D779" s="109" t="str">
        <f>VLOOKUP(A779,'Main Sheet'!A:BB,7,0)</f>
        <v>Second</v>
      </c>
      <c r="E779" s="109" t="str">
        <f>VLOOKUP(A779,'Main Sheet'!A:BB,12,0)</f>
        <v>Vulamazibuko HS</v>
      </c>
      <c r="F779" s="109" t="str">
        <f>VLOOKUP(A779,'Main Sheet'!A:BB,17,0)</f>
        <v>Asemahle</v>
      </c>
      <c r="G779" s="110" t="str">
        <f>VLOOKUP(A779,'Main Sheet'!A:BB,14,0)</f>
        <v>Rural</v>
      </c>
      <c r="H779" s="111"/>
      <c r="I779" s="111"/>
      <c r="J779" s="111"/>
      <c r="K779" s="111"/>
      <c r="L779" s="111"/>
      <c r="M779" s="109"/>
      <c r="N779" s="110"/>
      <c r="O779" s="111"/>
      <c r="P779" s="111"/>
      <c r="Q779" s="112"/>
      <c r="R779" s="111"/>
      <c r="S779" s="111"/>
      <c r="T779" s="111"/>
      <c r="U779" s="110"/>
      <c r="V779" s="109" t="s">
        <v>121</v>
      </c>
      <c r="W779" s="109"/>
      <c r="X779" s="109" t="s">
        <v>9245</v>
      </c>
      <c r="Y779" s="109"/>
      <c r="Z779" s="110"/>
      <c r="AA779" s="110"/>
      <c r="AB779" s="110"/>
      <c r="AC779" s="109"/>
      <c r="AD779" s="109"/>
      <c r="AE779" s="110"/>
      <c r="AF779" s="109"/>
      <c r="AG779" s="109"/>
      <c r="AH779" s="109"/>
      <c r="AI779" s="110"/>
      <c r="AJ779" s="110"/>
      <c r="AK779" s="110"/>
      <c r="AL779" s="110"/>
      <c r="AM779" s="110"/>
      <c r="AN779" s="110"/>
      <c r="AO779" s="110"/>
      <c r="AP779" s="110"/>
      <c r="AQ779" s="110"/>
      <c r="AR779" s="110"/>
      <c r="AS779" s="110"/>
      <c r="AT779" s="110"/>
      <c r="AU779" s="110"/>
      <c r="AV779" s="110"/>
      <c r="AW779" s="110"/>
      <c r="AX779" s="110"/>
      <c r="AY779" s="110"/>
      <c r="AZ779" s="110"/>
      <c r="BA779" s="110"/>
      <c r="BB779" s="110"/>
      <c r="BC779" s="110"/>
      <c r="BD779" s="110"/>
      <c r="BE779" s="110"/>
      <c r="BF779" s="114"/>
      <c r="BG779" s="114"/>
      <c r="BH779" s="114"/>
      <c r="BI779" s="114"/>
      <c r="BJ779" s="114"/>
      <c r="BK779" s="114"/>
      <c r="BL779" s="114"/>
      <c r="BM779" s="114"/>
      <c r="BN779" s="114"/>
      <c r="BO779" s="114"/>
    </row>
    <row r="780" ht="15.75" hidden="1" customHeight="1">
      <c r="A780" s="106" t="s">
        <v>6711</v>
      </c>
      <c r="B780" s="162" t="s">
        <v>10432</v>
      </c>
      <c r="C780" s="108" t="str">
        <f>VLOOKUP(A780,'Main Sheet'!A:AV,48,False)</f>
        <v>No</v>
      </c>
      <c r="D780" s="109" t="str">
        <f>VLOOKUP(A780,'Main Sheet'!A:BB,7,0)</f>
        <v>Second</v>
      </c>
      <c r="E780" s="109" t="str">
        <f>VLOOKUP(A780,'Main Sheet'!A:BB,12,0)</f>
        <v>Vulamazibuko HS</v>
      </c>
      <c r="F780" s="109" t="str">
        <f>VLOOKUP(A780,'Main Sheet'!A:BB,17,0)</f>
        <v>Asemahle</v>
      </c>
      <c r="G780" s="110" t="str">
        <f>VLOOKUP(A780,'Main Sheet'!A:BB,14,0)</f>
        <v>Rural</v>
      </c>
      <c r="H780" s="111"/>
      <c r="I780" s="111"/>
      <c r="J780" s="111"/>
      <c r="K780" s="111"/>
      <c r="L780" s="111"/>
      <c r="M780" s="109"/>
      <c r="N780" s="110"/>
      <c r="O780" s="111"/>
      <c r="P780" s="111"/>
      <c r="Q780" s="112"/>
      <c r="R780" s="111"/>
      <c r="S780" s="111"/>
      <c r="T780" s="111"/>
      <c r="U780" s="110"/>
      <c r="V780" s="109" t="s">
        <v>121</v>
      </c>
      <c r="W780" s="109"/>
      <c r="X780" s="109" t="s">
        <v>9245</v>
      </c>
      <c r="Y780" s="109"/>
      <c r="Z780" s="110"/>
      <c r="AA780" s="110"/>
      <c r="AB780" s="110"/>
      <c r="AC780" s="109"/>
      <c r="AD780" s="109"/>
      <c r="AE780" s="110"/>
      <c r="AF780" s="109"/>
      <c r="AG780" s="109"/>
      <c r="AH780" s="109"/>
      <c r="AI780" s="110"/>
      <c r="AJ780" s="110"/>
      <c r="AK780" s="110"/>
      <c r="AL780" s="110"/>
      <c r="AM780" s="110"/>
      <c r="AN780" s="110"/>
      <c r="AO780" s="110"/>
      <c r="AP780" s="110"/>
      <c r="AQ780" s="110"/>
      <c r="AR780" s="110"/>
      <c r="AS780" s="110"/>
      <c r="AT780" s="110"/>
      <c r="AU780" s="110"/>
      <c r="AV780" s="110"/>
      <c r="AW780" s="110"/>
      <c r="AX780" s="110"/>
      <c r="AY780" s="110"/>
      <c r="AZ780" s="110"/>
      <c r="BA780" s="110"/>
      <c r="BB780" s="110"/>
      <c r="BC780" s="110"/>
      <c r="BD780" s="110"/>
      <c r="BE780" s="110"/>
      <c r="BF780" s="114"/>
      <c r="BG780" s="114"/>
      <c r="BH780" s="114"/>
      <c r="BI780" s="114"/>
      <c r="BJ780" s="114"/>
      <c r="BK780" s="114"/>
      <c r="BL780" s="114"/>
      <c r="BM780" s="114"/>
      <c r="BN780" s="114"/>
      <c r="BO780" s="114"/>
    </row>
    <row r="781" ht="15.75" hidden="1" customHeight="1">
      <c r="A781" s="106" t="s">
        <v>6720</v>
      </c>
      <c r="B781" s="162" t="s">
        <v>10433</v>
      </c>
      <c r="C781" s="108" t="str">
        <f>VLOOKUP(A781,'Main Sheet'!A:AV,48,False)</f>
        <v>Yes</v>
      </c>
      <c r="D781" s="109" t="str">
        <f>VLOOKUP(A781,'Main Sheet'!A:BB,7,0)</f>
        <v>Second</v>
      </c>
      <c r="E781" s="109" t="str">
        <f>VLOOKUP(A781,'Main Sheet'!A:BB,12,0)</f>
        <v>Vulamazibuko HS</v>
      </c>
      <c r="F781" s="109" t="str">
        <f>VLOOKUP(A781,'Main Sheet'!A:BB,17,0)</f>
        <v>Asemahle</v>
      </c>
      <c r="G781" s="110" t="str">
        <f>VLOOKUP(A781,'Main Sheet'!A:BB,14,0)</f>
        <v>Rural</v>
      </c>
      <c r="H781" s="111" t="s">
        <v>9078</v>
      </c>
      <c r="I781" s="111"/>
      <c r="J781" s="112"/>
      <c r="K781" s="111">
        <v>2.34382457E8</v>
      </c>
      <c r="L781" s="111">
        <v>87563.0</v>
      </c>
      <c r="M781" s="109" t="s">
        <v>10434</v>
      </c>
      <c r="N781" s="110"/>
      <c r="O781" s="111"/>
      <c r="P781" s="111"/>
      <c r="Q781" s="112"/>
      <c r="R781" s="111"/>
      <c r="S781" s="111"/>
      <c r="T781" s="111"/>
      <c r="U781" s="110"/>
      <c r="V781" s="109" t="s">
        <v>117</v>
      </c>
      <c r="W781" s="109"/>
      <c r="X781" s="110"/>
      <c r="Y781" s="109" t="s">
        <v>10435</v>
      </c>
      <c r="Z781" s="110"/>
      <c r="AA781" s="110"/>
      <c r="AB781" s="109" t="s">
        <v>9682</v>
      </c>
      <c r="AC781" s="109" t="s">
        <v>9078</v>
      </c>
      <c r="AD781" s="109"/>
      <c r="AE781" s="110"/>
      <c r="AF781" s="109" t="s">
        <v>9078</v>
      </c>
      <c r="AG781" s="109" t="s">
        <v>9078</v>
      </c>
      <c r="AH781" s="109" t="s">
        <v>9079</v>
      </c>
      <c r="AI781" s="110"/>
      <c r="AJ781" s="110"/>
      <c r="AK781" s="110"/>
      <c r="AL781" s="110"/>
      <c r="AM781" s="110"/>
      <c r="AN781" s="110"/>
      <c r="AO781" s="110"/>
      <c r="AP781" s="110"/>
      <c r="AQ781" s="110"/>
      <c r="AR781" s="110"/>
      <c r="AS781" s="110"/>
      <c r="AT781" s="110"/>
      <c r="AU781" s="110"/>
      <c r="AV781" s="110"/>
      <c r="AW781" s="110"/>
      <c r="AX781" s="110"/>
      <c r="AY781" s="110"/>
      <c r="AZ781" s="110"/>
      <c r="BA781" s="110"/>
      <c r="BB781" s="110"/>
      <c r="BC781" s="110"/>
      <c r="BD781" s="110"/>
      <c r="BE781" s="110"/>
      <c r="BF781" s="114"/>
      <c r="BG781" s="114"/>
      <c r="BH781" s="114"/>
      <c r="BI781" s="114"/>
      <c r="BJ781" s="114"/>
      <c r="BK781" s="114"/>
      <c r="BL781" s="114"/>
      <c r="BM781" s="114"/>
      <c r="BN781" s="114"/>
      <c r="BO781" s="114"/>
    </row>
    <row r="782" ht="15.75" hidden="1" customHeight="1">
      <c r="A782" s="106" t="s">
        <v>6729</v>
      </c>
      <c r="B782" s="162" t="s">
        <v>10436</v>
      </c>
      <c r="C782" s="108" t="str">
        <f>VLOOKUP(A782,'Main Sheet'!A:AV,48,False)</f>
        <v>Yes</v>
      </c>
      <c r="D782" s="109" t="str">
        <f>VLOOKUP(A782,'Main Sheet'!A:BB,7,0)</f>
        <v>Second</v>
      </c>
      <c r="E782" s="109" t="str">
        <f>VLOOKUP(A782,'Main Sheet'!A:BB,12,0)</f>
        <v>EZ Khabane HS</v>
      </c>
      <c r="F782" s="109" t="str">
        <f>VLOOKUP(A782,'Main Sheet'!A:BB,17,0)</f>
        <v>Asemahle</v>
      </c>
      <c r="G782" s="110" t="str">
        <f>VLOOKUP(A782,'Main Sheet'!A:BB,14,0)</f>
        <v>NMB</v>
      </c>
      <c r="H782" s="111" t="s">
        <v>9078</v>
      </c>
      <c r="I782" s="111"/>
      <c r="J782" s="112"/>
      <c r="K782" s="111">
        <v>2.33226338E8</v>
      </c>
      <c r="L782" s="111" t="s">
        <v>9078</v>
      </c>
      <c r="M782" s="109" t="s">
        <v>10434</v>
      </c>
      <c r="N782" s="110"/>
      <c r="O782" s="111" t="s">
        <v>9078</v>
      </c>
      <c r="P782" s="111"/>
      <c r="Q782" s="112"/>
      <c r="R782" s="111"/>
      <c r="S782" s="111"/>
      <c r="T782" s="111"/>
      <c r="U782" s="110"/>
      <c r="V782" s="109" t="s">
        <v>9078</v>
      </c>
      <c r="W782" s="109"/>
      <c r="X782" s="110"/>
      <c r="Y782" s="109" t="s">
        <v>10437</v>
      </c>
      <c r="Z782" s="110"/>
      <c r="AA782" s="110"/>
      <c r="AB782" s="109"/>
      <c r="AC782" s="109" t="s">
        <v>9078</v>
      </c>
      <c r="AD782" s="109"/>
      <c r="AE782" s="110"/>
      <c r="AF782" s="109"/>
      <c r="AG782" s="109"/>
      <c r="AH782" s="109"/>
      <c r="AI782" s="110"/>
      <c r="AJ782" s="110"/>
      <c r="AK782" s="110"/>
      <c r="AL782" s="110"/>
      <c r="AM782" s="110"/>
      <c r="AN782" s="110"/>
      <c r="AO782" s="110"/>
      <c r="AP782" s="110"/>
      <c r="AQ782" s="110"/>
      <c r="AR782" s="110"/>
      <c r="AS782" s="110"/>
      <c r="AT782" s="110"/>
      <c r="AU782" s="110"/>
      <c r="AV782" s="110"/>
      <c r="AW782" s="110"/>
      <c r="AX782" s="110"/>
      <c r="AY782" s="110"/>
      <c r="AZ782" s="110"/>
      <c r="BA782" s="110"/>
      <c r="BB782" s="110"/>
      <c r="BC782" s="110"/>
      <c r="BD782" s="110"/>
      <c r="BE782" s="110"/>
      <c r="BF782" s="114"/>
      <c r="BG782" s="114"/>
      <c r="BH782" s="114"/>
      <c r="BI782" s="114"/>
      <c r="BJ782" s="114"/>
      <c r="BK782" s="114"/>
      <c r="BL782" s="114"/>
      <c r="BM782" s="114"/>
      <c r="BN782" s="114"/>
      <c r="BO782" s="114"/>
    </row>
    <row r="783" ht="15.75" hidden="1" customHeight="1">
      <c r="A783" s="106" t="s">
        <v>6736</v>
      </c>
      <c r="B783" s="162" t="s">
        <v>10438</v>
      </c>
      <c r="C783" s="108" t="str">
        <f>VLOOKUP(A783,'Main Sheet'!A:AV,48,False)</f>
        <v>Yes</v>
      </c>
      <c r="D783" s="109" t="str">
        <f>VLOOKUP(A783,'Main Sheet'!A:BB,7,0)</f>
        <v>Second</v>
      </c>
      <c r="E783" s="109" t="str">
        <f>VLOOKUP(A783,'Main Sheet'!A:BB,12,0)</f>
        <v>EZ Khabane HS</v>
      </c>
      <c r="F783" s="109" t="str">
        <f>VLOOKUP(A783,'Main Sheet'!A:BB,17,0)</f>
        <v>Asemahle</v>
      </c>
      <c r="G783" s="110" t="str">
        <f>VLOOKUP(A783,'Main Sheet'!A:BB,14,0)</f>
        <v>NMB</v>
      </c>
      <c r="H783" s="111" t="s">
        <v>117</v>
      </c>
      <c r="I783" s="111"/>
      <c r="J783" s="112"/>
      <c r="K783" s="111">
        <v>2.34382368E8</v>
      </c>
      <c r="L783" s="111">
        <v>93857.0</v>
      </c>
      <c r="M783" s="109" t="s">
        <v>10439</v>
      </c>
      <c r="N783" s="110"/>
      <c r="O783" s="111" t="s">
        <v>9078</v>
      </c>
      <c r="P783" s="111"/>
      <c r="Q783" s="112"/>
      <c r="R783" s="111">
        <v>2.26148405E8</v>
      </c>
      <c r="S783" s="111"/>
      <c r="T783" s="111"/>
      <c r="U783" s="110"/>
      <c r="V783" s="109" t="s">
        <v>117</v>
      </c>
      <c r="W783" s="109"/>
      <c r="X783" s="110"/>
      <c r="Y783" s="109" t="s">
        <v>10440</v>
      </c>
      <c r="Z783" s="110"/>
      <c r="AA783" s="110"/>
      <c r="AB783" s="109" t="s">
        <v>1094</v>
      </c>
      <c r="AC783" s="109" t="s">
        <v>117</v>
      </c>
      <c r="AD783" s="109"/>
      <c r="AE783" s="110"/>
      <c r="AF783" s="109">
        <v>2.61746138E8</v>
      </c>
      <c r="AG783" s="109">
        <v>24694.0</v>
      </c>
      <c r="AH783" s="109" t="s">
        <v>9697</v>
      </c>
      <c r="AI783" s="110"/>
      <c r="AJ783" s="110"/>
      <c r="AK783" s="110"/>
      <c r="AL783" s="110"/>
      <c r="AM783" s="110"/>
      <c r="AN783" s="110"/>
      <c r="AO783" s="110"/>
      <c r="AP783" s="110"/>
      <c r="AQ783" s="110"/>
      <c r="AR783" s="110"/>
      <c r="AS783" s="110"/>
      <c r="AT783" s="110"/>
      <c r="AU783" s="110"/>
      <c r="AV783" s="110"/>
      <c r="AW783" s="110"/>
      <c r="AX783" s="110"/>
      <c r="AY783" s="110"/>
      <c r="AZ783" s="110"/>
      <c r="BA783" s="110"/>
      <c r="BB783" s="110"/>
      <c r="BC783" s="110"/>
      <c r="BD783" s="110"/>
      <c r="BE783" s="110"/>
      <c r="BF783" s="114"/>
      <c r="BG783" s="114"/>
      <c r="BH783" s="114"/>
      <c r="BI783" s="114"/>
      <c r="BJ783" s="114"/>
      <c r="BK783" s="114"/>
      <c r="BL783" s="114"/>
      <c r="BM783" s="114"/>
      <c r="BN783" s="114"/>
      <c r="BO783" s="114"/>
    </row>
    <row r="784" ht="15.75" hidden="1" customHeight="1">
      <c r="A784" s="106" t="s">
        <v>6743</v>
      </c>
      <c r="B784" s="162" t="s">
        <v>10441</v>
      </c>
      <c r="C784" s="108" t="str">
        <f>VLOOKUP(A784,'Main Sheet'!A:AV,48,False)</f>
        <v>Yes</v>
      </c>
      <c r="D784" s="109" t="str">
        <f>VLOOKUP(A784,'Main Sheet'!A:BB,7,0)</f>
        <v>Second</v>
      </c>
      <c r="E784" s="109" t="str">
        <f>VLOOKUP(A784,'Main Sheet'!A:BB,12,0)</f>
        <v>EZ Khabane HS</v>
      </c>
      <c r="F784" s="109" t="str">
        <f>VLOOKUP(A784,'Main Sheet'!A:BB,17,0)</f>
        <v>Asemahle</v>
      </c>
      <c r="G784" s="110" t="str">
        <f>VLOOKUP(A784,'Main Sheet'!A:BB,14,0)</f>
        <v>NMB</v>
      </c>
      <c r="H784" s="111" t="s">
        <v>9078</v>
      </c>
      <c r="I784" s="111"/>
      <c r="J784" s="112"/>
      <c r="K784" s="111">
        <v>2.33293078E8</v>
      </c>
      <c r="L784" s="111" t="s">
        <v>9078</v>
      </c>
      <c r="M784" s="109" t="s">
        <v>9079</v>
      </c>
      <c r="N784" s="110"/>
      <c r="O784" s="111"/>
      <c r="P784" s="111"/>
      <c r="Q784" s="112"/>
      <c r="R784" s="111"/>
      <c r="S784" s="111"/>
      <c r="T784" s="111"/>
      <c r="U784" s="110"/>
      <c r="V784" s="109" t="s">
        <v>117</v>
      </c>
      <c r="W784" s="109"/>
      <c r="X784" s="110"/>
      <c r="Y784" s="109" t="s">
        <v>10442</v>
      </c>
      <c r="Z784" s="110"/>
      <c r="AA784" s="109"/>
      <c r="AB784" s="109" t="s">
        <v>4424</v>
      </c>
      <c r="AC784" s="109"/>
      <c r="AD784" s="109"/>
      <c r="AE784" s="110"/>
      <c r="AF784" s="109"/>
      <c r="AG784" s="109"/>
      <c r="AH784" s="109"/>
      <c r="AI784" s="110"/>
      <c r="AJ784" s="110"/>
      <c r="AK784" s="110"/>
      <c r="AL784" s="110"/>
      <c r="AM784" s="110"/>
      <c r="AN784" s="110"/>
      <c r="AO784" s="110"/>
      <c r="AP784" s="110"/>
      <c r="AQ784" s="110"/>
      <c r="AR784" s="110"/>
      <c r="AS784" s="110"/>
      <c r="AT784" s="110"/>
      <c r="AU784" s="110"/>
      <c r="AV784" s="110"/>
      <c r="AW784" s="110"/>
      <c r="AX784" s="110"/>
      <c r="AY784" s="110"/>
      <c r="AZ784" s="110"/>
      <c r="BA784" s="110"/>
      <c r="BB784" s="110"/>
      <c r="BC784" s="110"/>
      <c r="BD784" s="110"/>
      <c r="BE784" s="110"/>
      <c r="BF784" s="114"/>
      <c r="BG784" s="114"/>
      <c r="BH784" s="114"/>
      <c r="BI784" s="114"/>
      <c r="BJ784" s="114"/>
      <c r="BK784" s="114"/>
      <c r="BL784" s="114"/>
      <c r="BM784" s="114"/>
      <c r="BN784" s="114"/>
      <c r="BO784" s="114"/>
    </row>
    <row r="785" ht="15.75" hidden="1" customHeight="1">
      <c r="A785" s="106" t="s">
        <v>6752</v>
      </c>
      <c r="B785" s="162" t="s">
        <v>10443</v>
      </c>
      <c r="C785" s="108" t="str">
        <f>VLOOKUP(A785,'Main Sheet'!A:AV,48,False)</f>
        <v>Yes</v>
      </c>
      <c r="D785" s="109" t="str">
        <f>VLOOKUP(A785,'Main Sheet'!A:BB,7,0)</f>
        <v>Second</v>
      </c>
      <c r="E785" s="109" t="str">
        <f>VLOOKUP(A785,'Main Sheet'!A:BB,12,0)</f>
        <v>EZ Khabane HS</v>
      </c>
      <c r="F785" s="109" t="str">
        <f>VLOOKUP(A785,'Main Sheet'!A:BB,17,0)</f>
        <v>Asemahle</v>
      </c>
      <c r="G785" s="110" t="str">
        <f>VLOOKUP(A785,'Main Sheet'!A:BB,14,0)</f>
        <v>NMB</v>
      </c>
      <c r="H785" s="111" t="s">
        <v>117</v>
      </c>
      <c r="I785" s="111"/>
      <c r="J785" s="112"/>
      <c r="K785" s="111">
        <v>2.34220449E8</v>
      </c>
      <c r="L785" s="111">
        <v>30143.0</v>
      </c>
      <c r="M785" s="109" t="s">
        <v>10308</v>
      </c>
      <c r="N785" s="110"/>
      <c r="O785" s="111" t="s">
        <v>117</v>
      </c>
      <c r="P785" s="111"/>
      <c r="Q785" s="112"/>
      <c r="R785" s="111">
        <v>2.262606E7</v>
      </c>
      <c r="S785" s="111">
        <v>20252.0</v>
      </c>
      <c r="T785" s="111"/>
      <c r="U785" s="110"/>
      <c r="V785" s="109" t="s">
        <v>117</v>
      </c>
      <c r="W785" s="109"/>
      <c r="X785" s="110"/>
      <c r="Y785" s="109" t="s">
        <v>10444</v>
      </c>
      <c r="Z785" s="110"/>
      <c r="AA785" s="110"/>
      <c r="AB785" s="109" t="s">
        <v>1094</v>
      </c>
      <c r="AC785" s="109" t="s">
        <v>117</v>
      </c>
      <c r="AD785" s="109"/>
      <c r="AE785" s="110"/>
      <c r="AF785" s="109">
        <v>2.61761552E8</v>
      </c>
      <c r="AG785" s="109">
        <v>23235.0</v>
      </c>
      <c r="AH785" s="109"/>
      <c r="AI785" s="110"/>
      <c r="AJ785" s="110"/>
      <c r="AK785" s="110"/>
      <c r="AL785" s="110"/>
      <c r="AM785" s="110"/>
      <c r="AN785" s="110"/>
      <c r="AO785" s="110"/>
      <c r="AP785" s="110"/>
      <c r="AQ785" s="110"/>
      <c r="AR785" s="110"/>
      <c r="AS785" s="110"/>
      <c r="AT785" s="110"/>
      <c r="AU785" s="110"/>
      <c r="AV785" s="110"/>
      <c r="AW785" s="110"/>
      <c r="AX785" s="110"/>
      <c r="AY785" s="110"/>
      <c r="AZ785" s="110"/>
      <c r="BA785" s="110"/>
      <c r="BB785" s="110"/>
      <c r="BC785" s="110"/>
      <c r="BD785" s="110"/>
      <c r="BE785" s="110"/>
      <c r="BF785" s="114"/>
      <c r="BG785" s="114"/>
      <c r="BH785" s="114"/>
      <c r="BI785" s="114"/>
      <c r="BJ785" s="114"/>
      <c r="BK785" s="114"/>
      <c r="BL785" s="114"/>
      <c r="BM785" s="114"/>
      <c r="BN785" s="114"/>
      <c r="BO785" s="114"/>
    </row>
    <row r="786" ht="15.75" hidden="1" customHeight="1">
      <c r="A786" s="106" t="s">
        <v>6759</v>
      </c>
      <c r="B786" s="162" t="s">
        <v>10445</v>
      </c>
      <c r="C786" s="108" t="str">
        <f>VLOOKUP(A786,'Main Sheet'!A:AV,48,False)</f>
        <v>Yes</v>
      </c>
      <c r="D786" s="109" t="str">
        <f>VLOOKUP(A786,'Main Sheet'!A:BB,7,0)</f>
        <v>Second</v>
      </c>
      <c r="E786" s="109" t="str">
        <f>VLOOKUP(A786,'Main Sheet'!A:BB,12,0)</f>
        <v>EZ Khabane HS</v>
      </c>
      <c r="F786" s="109" t="str">
        <f>VLOOKUP(A786,'Main Sheet'!A:BB,17,0)</f>
        <v>Asemahle</v>
      </c>
      <c r="G786" s="110" t="str">
        <f>VLOOKUP(A786,'Main Sheet'!A:BB,14,0)</f>
        <v>NMB</v>
      </c>
      <c r="H786" s="111" t="s">
        <v>9078</v>
      </c>
      <c r="I786" s="111"/>
      <c r="J786" s="112"/>
      <c r="K786" s="111">
        <v>2.33314709E8</v>
      </c>
      <c r="L786" s="111">
        <v>57323.0</v>
      </c>
      <c r="M786" s="109" t="s">
        <v>9079</v>
      </c>
      <c r="N786" s="110"/>
      <c r="O786" s="111" t="s">
        <v>9078</v>
      </c>
      <c r="P786" s="111"/>
      <c r="Q786" s="112"/>
      <c r="R786" s="111">
        <v>2.26084067E8</v>
      </c>
      <c r="S786" s="111">
        <v>56743.0</v>
      </c>
      <c r="T786" s="111"/>
      <c r="U786" s="110"/>
      <c r="V786" s="109" t="s">
        <v>9078</v>
      </c>
      <c r="W786" s="109"/>
      <c r="X786" s="110"/>
      <c r="Y786" s="109" t="s">
        <v>10446</v>
      </c>
      <c r="Z786" s="110"/>
      <c r="AA786" s="110"/>
      <c r="AB786" s="110"/>
      <c r="AC786" s="109" t="s">
        <v>117</v>
      </c>
      <c r="AD786" s="109"/>
      <c r="AE786" s="110"/>
      <c r="AF786" s="109">
        <v>2.605017E8</v>
      </c>
      <c r="AG786" s="109">
        <v>64639.0</v>
      </c>
      <c r="AH786" s="109"/>
      <c r="AI786" s="110"/>
      <c r="AJ786" s="110"/>
      <c r="AK786" s="110"/>
      <c r="AL786" s="110"/>
      <c r="AM786" s="110"/>
      <c r="AN786" s="110"/>
      <c r="AO786" s="110"/>
      <c r="AP786" s="110"/>
      <c r="AQ786" s="110"/>
      <c r="AR786" s="110"/>
      <c r="AS786" s="110"/>
      <c r="AT786" s="110"/>
      <c r="AU786" s="110"/>
      <c r="AV786" s="110"/>
      <c r="AW786" s="110"/>
      <c r="AX786" s="110"/>
      <c r="AY786" s="110"/>
      <c r="AZ786" s="110"/>
      <c r="BA786" s="110"/>
      <c r="BB786" s="110"/>
      <c r="BC786" s="110"/>
      <c r="BD786" s="110"/>
      <c r="BE786" s="110"/>
      <c r="BF786" s="114"/>
      <c r="BG786" s="114"/>
      <c r="BH786" s="114"/>
      <c r="BI786" s="114"/>
      <c r="BJ786" s="114"/>
      <c r="BK786" s="114"/>
      <c r="BL786" s="114"/>
      <c r="BM786" s="114"/>
      <c r="BN786" s="114"/>
      <c r="BO786" s="114"/>
    </row>
    <row r="787" ht="15.75" hidden="1" customHeight="1">
      <c r="A787" s="106" t="s">
        <v>6767</v>
      </c>
      <c r="B787" s="162" t="s">
        <v>10447</v>
      </c>
      <c r="C787" s="108" t="str">
        <f>VLOOKUP(A787,'Main Sheet'!A:AV,48,False)</f>
        <v>Yes</v>
      </c>
      <c r="D787" s="109" t="str">
        <f>VLOOKUP(A787,'Main Sheet'!A:BB,7,0)</f>
        <v>Second</v>
      </c>
      <c r="E787" s="109" t="str">
        <f>VLOOKUP(A787,'Main Sheet'!A:BB,12,0)</f>
        <v>EZ Khabane HS</v>
      </c>
      <c r="F787" s="109" t="str">
        <f>VLOOKUP(A787,'Main Sheet'!A:BB,17,0)</f>
        <v>Asemahle</v>
      </c>
      <c r="G787" s="110" t="str">
        <f>VLOOKUP(A787,'Main Sheet'!A:BB,14,0)</f>
        <v>NMB</v>
      </c>
      <c r="H787" s="111" t="s">
        <v>9078</v>
      </c>
      <c r="I787" s="111"/>
      <c r="J787" s="112"/>
      <c r="K787" s="111">
        <v>2.33882626E8</v>
      </c>
      <c r="L787" s="111" t="s">
        <v>9078</v>
      </c>
      <c r="M787" s="109" t="s">
        <v>9079</v>
      </c>
      <c r="N787" s="110"/>
      <c r="O787" s="111" t="s">
        <v>9078</v>
      </c>
      <c r="P787" s="111"/>
      <c r="Q787" s="112"/>
      <c r="R787" s="111"/>
      <c r="S787" s="111"/>
      <c r="T787" s="111"/>
      <c r="U787" s="110"/>
      <c r="V787" s="109" t="s">
        <v>117</v>
      </c>
      <c r="W787" s="109"/>
      <c r="X787" s="110"/>
      <c r="Y787" s="109" t="s">
        <v>10448</v>
      </c>
      <c r="Z787" s="110"/>
      <c r="AA787" s="110"/>
      <c r="AB787" s="110"/>
      <c r="AC787" s="109" t="s">
        <v>9078</v>
      </c>
      <c r="AD787" s="109"/>
      <c r="AE787" s="110"/>
      <c r="AF787" s="109"/>
      <c r="AG787" s="109"/>
      <c r="AH787" s="109"/>
      <c r="AI787" s="110"/>
      <c r="AJ787" s="110"/>
      <c r="AK787" s="110"/>
      <c r="AL787" s="110"/>
      <c r="AM787" s="110"/>
      <c r="AN787" s="110"/>
      <c r="AO787" s="110"/>
      <c r="AP787" s="110"/>
      <c r="AQ787" s="110"/>
      <c r="AR787" s="110"/>
      <c r="AS787" s="110"/>
      <c r="AT787" s="110"/>
      <c r="AU787" s="110"/>
      <c r="AV787" s="110"/>
      <c r="AW787" s="110"/>
      <c r="AX787" s="110"/>
      <c r="AY787" s="110"/>
      <c r="AZ787" s="110"/>
      <c r="BA787" s="110"/>
      <c r="BB787" s="110"/>
      <c r="BC787" s="110"/>
      <c r="BD787" s="110"/>
      <c r="BE787" s="110"/>
      <c r="BF787" s="114"/>
      <c r="BG787" s="114"/>
      <c r="BH787" s="114"/>
      <c r="BI787" s="114"/>
      <c r="BJ787" s="114"/>
      <c r="BK787" s="114"/>
      <c r="BL787" s="114"/>
      <c r="BM787" s="114"/>
      <c r="BN787" s="114"/>
      <c r="BO787" s="114"/>
    </row>
    <row r="788" ht="15.75" hidden="1" customHeight="1">
      <c r="A788" s="106" t="s">
        <v>6773</v>
      </c>
      <c r="B788" s="162" t="s">
        <v>10449</v>
      </c>
      <c r="C788" s="108" t="str">
        <f>VLOOKUP(A788,'Main Sheet'!A:AV,48,False)</f>
        <v>Yes</v>
      </c>
      <c r="D788" s="109" t="str">
        <f>VLOOKUP(A788,'Main Sheet'!A:BB,7,0)</f>
        <v>Second</v>
      </c>
      <c r="E788" s="109" t="str">
        <f>VLOOKUP(A788,'Main Sheet'!A:BB,12,0)</f>
        <v>EZ Khabane HS</v>
      </c>
      <c r="F788" s="109" t="str">
        <f>VLOOKUP(A788,'Main Sheet'!A:BB,17,0)</f>
        <v>Asemahle</v>
      </c>
      <c r="G788" s="110" t="str">
        <f>VLOOKUP(A788,'Main Sheet'!A:BB,14,0)</f>
        <v>NMB</v>
      </c>
      <c r="H788" s="111" t="s">
        <v>117</v>
      </c>
      <c r="I788" s="111"/>
      <c r="J788" s="112"/>
      <c r="K788" s="111">
        <v>2.34382139E8</v>
      </c>
      <c r="L788" s="111">
        <v>41424.0</v>
      </c>
      <c r="M788" s="109" t="s">
        <v>9077</v>
      </c>
      <c r="N788" s="110"/>
      <c r="O788" s="111" t="s">
        <v>9078</v>
      </c>
      <c r="P788" s="111"/>
      <c r="Q788" s="112"/>
      <c r="R788" s="111"/>
      <c r="S788" s="111"/>
      <c r="T788" s="111"/>
      <c r="U788" s="110"/>
      <c r="V788" s="109" t="s">
        <v>9078</v>
      </c>
      <c r="W788" s="109"/>
      <c r="X788" s="110"/>
      <c r="Y788" s="109" t="s">
        <v>10450</v>
      </c>
      <c r="Z788" s="110"/>
      <c r="AA788" s="110"/>
      <c r="AB788" s="110"/>
      <c r="AC788" s="109" t="s">
        <v>117</v>
      </c>
      <c r="AD788" s="109"/>
      <c r="AE788" s="110"/>
      <c r="AF788" s="109">
        <v>2.61746286E8</v>
      </c>
      <c r="AG788" s="109">
        <v>24694.0</v>
      </c>
      <c r="AH788" s="109" t="s">
        <v>9697</v>
      </c>
      <c r="AI788" s="110"/>
      <c r="AJ788" s="110"/>
      <c r="AK788" s="110"/>
      <c r="AL788" s="110"/>
      <c r="AM788" s="110"/>
      <c r="AN788" s="110"/>
      <c r="AO788" s="110"/>
      <c r="AP788" s="110"/>
      <c r="AQ788" s="110"/>
      <c r="AR788" s="110"/>
      <c r="AS788" s="110"/>
      <c r="AT788" s="110"/>
      <c r="AU788" s="110"/>
      <c r="AV788" s="110"/>
      <c r="AW788" s="110"/>
      <c r="AX788" s="110"/>
      <c r="AY788" s="110"/>
      <c r="AZ788" s="110"/>
      <c r="BA788" s="110"/>
      <c r="BB788" s="110"/>
      <c r="BC788" s="110"/>
      <c r="BD788" s="110"/>
      <c r="BE788" s="110"/>
      <c r="BF788" s="114"/>
      <c r="BG788" s="114"/>
      <c r="BH788" s="114"/>
      <c r="BI788" s="114"/>
      <c r="BJ788" s="114"/>
      <c r="BK788" s="114"/>
      <c r="BL788" s="114"/>
      <c r="BM788" s="114"/>
      <c r="BN788" s="114"/>
      <c r="BO788" s="114"/>
    </row>
    <row r="789" ht="15.75" hidden="1" customHeight="1">
      <c r="A789" s="106" t="s">
        <v>6781</v>
      </c>
      <c r="B789" s="162" t="s">
        <v>10451</v>
      </c>
      <c r="C789" s="108" t="str">
        <f>VLOOKUP(A789,'Main Sheet'!A:AV,48,False)</f>
        <v>Yes</v>
      </c>
      <c r="D789" s="109" t="str">
        <f>VLOOKUP(A789,'Main Sheet'!A:BB,7,0)</f>
        <v>Second</v>
      </c>
      <c r="E789" s="109" t="str">
        <f>VLOOKUP(A789,'Main Sheet'!A:BB,12,0)</f>
        <v>EZ Khabane HS</v>
      </c>
      <c r="F789" s="109" t="str">
        <f>VLOOKUP(A789,'Main Sheet'!A:BB,17,0)</f>
        <v>Asemahle</v>
      </c>
      <c r="G789" s="110" t="str">
        <f>VLOOKUP(A789,'Main Sheet'!A:BB,14,0)</f>
        <v>NMB</v>
      </c>
      <c r="H789" s="111" t="s">
        <v>9078</v>
      </c>
      <c r="I789" s="111"/>
      <c r="J789" s="112"/>
      <c r="K789" s="111">
        <v>2.33317031E8</v>
      </c>
      <c r="L789" s="111" t="s">
        <v>9078</v>
      </c>
      <c r="M789" s="109" t="s">
        <v>9079</v>
      </c>
      <c r="N789" s="110"/>
      <c r="O789" s="111" t="s">
        <v>9078</v>
      </c>
      <c r="P789" s="111"/>
      <c r="Q789" s="112"/>
      <c r="R789" s="111"/>
      <c r="S789" s="111"/>
      <c r="T789" s="111"/>
      <c r="U789" s="110"/>
      <c r="V789" s="109" t="s">
        <v>9078</v>
      </c>
      <c r="W789" s="109"/>
      <c r="X789" s="110"/>
      <c r="Y789" s="109" t="s">
        <v>10452</v>
      </c>
      <c r="Z789" s="110"/>
      <c r="AA789" s="110"/>
      <c r="AB789" s="110"/>
      <c r="AC789" s="109" t="s">
        <v>9078</v>
      </c>
      <c r="AD789" s="109"/>
      <c r="AE789" s="110"/>
      <c r="AF789" s="109"/>
      <c r="AG789" s="109"/>
      <c r="AH789" s="109"/>
      <c r="AI789" s="110"/>
      <c r="AJ789" s="110"/>
      <c r="AK789" s="110"/>
      <c r="AL789" s="110"/>
      <c r="AM789" s="110"/>
      <c r="AN789" s="110"/>
      <c r="AO789" s="110"/>
      <c r="AP789" s="110"/>
      <c r="AQ789" s="110"/>
      <c r="AR789" s="110"/>
      <c r="AS789" s="110"/>
      <c r="AT789" s="110"/>
      <c r="AU789" s="110"/>
      <c r="AV789" s="110"/>
      <c r="AW789" s="110"/>
      <c r="AX789" s="110"/>
      <c r="AY789" s="110"/>
      <c r="AZ789" s="110"/>
      <c r="BA789" s="110"/>
      <c r="BB789" s="110"/>
      <c r="BC789" s="110"/>
      <c r="BD789" s="110"/>
      <c r="BE789" s="110"/>
      <c r="BF789" s="114"/>
      <c r="BG789" s="114"/>
      <c r="BH789" s="114"/>
      <c r="BI789" s="114"/>
      <c r="BJ789" s="114"/>
      <c r="BK789" s="114"/>
      <c r="BL789" s="114"/>
      <c r="BM789" s="114"/>
      <c r="BN789" s="114"/>
      <c r="BO789" s="114"/>
    </row>
    <row r="790" ht="15.75" hidden="1" customHeight="1">
      <c r="A790" s="106" t="s">
        <v>6790</v>
      </c>
      <c r="B790" s="162" t="s">
        <v>10453</v>
      </c>
      <c r="C790" s="108" t="str">
        <f>VLOOKUP(A790,'Main Sheet'!A:AV,48,False)</f>
        <v>No</v>
      </c>
      <c r="D790" s="109" t="str">
        <f>VLOOKUP(A790,'Main Sheet'!A:BB,7,0)</f>
        <v>Second</v>
      </c>
      <c r="E790" s="109" t="str">
        <f>VLOOKUP(A790,'Main Sheet'!A:BB,12,0)</f>
        <v>EZ Khabane HS</v>
      </c>
      <c r="F790" s="109" t="str">
        <f>VLOOKUP(A790,'Main Sheet'!A:BB,17,0)</f>
        <v>Asemahle</v>
      </c>
      <c r="G790" s="110" t="str">
        <f>VLOOKUP(A790,'Main Sheet'!A:BB,14,0)</f>
        <v>NMB</v>
      </c>
      <c r="H790" s="111"/>
      <c r="I790" s="111"/>
      <c r="J790" s="111"/>
      <c r="K790" s="111"/>
      <c r="L790" s="111"/>
      <c r="M790" s="109"/>
      <c r="N790" s="110"/>
      <c r="O790" s="111"/>
      <c r="P790" s="111"/>
      <c r="Q790" s="112"/>
      <c r="R790" s="111"/>
      <c r="S790" s="111"/>
      <c r="T790" s="111"/>
      <c r="U790" s="110"/>
      <c r="V790" s="109"/>
      <c r="W790" s="109"/>
      <c r="X790" s="110"/>
      <c r="Y790" s="109"/>
      <c r="Z790" s="110"/>
      <c r="AA790" s="110"/>
      <c r="AB790" s="110"/>
      <c r="AC790" s="109"/>
      <c r="AD790" s="109"/>
      <c r="AE790" s="110"/>
      <c r="AF790" s="109"/>
      <c r="AG790" s="109"/>
      <c r="AH790" s="109"/>
      <c r="AI790" s="110"/>
      <c r="AJ790" s="110"/>
      <c r="AK790" s="110"/>
      <c r="AL790" s="110"/>
      <c r="AM790" s="110"/>
      <c r="AN790" s="110"/>
      <c r="AO790" s="110"/>
      <c r="AP790" s="110"/>
      <c r="AQ790" s="110"/>
      <c r="AR790" s="110"/>
      <c r="AS790" s="110"/>
      <c r="AT790" s="110"/>
      <c r="AU790" s="110"/>
      <c r="AV790" s="110"/>
      <c r="AW790" s="110"/>
      <c r="AX790" s="110"/>
      <c r="AY790" s="110"/>
      <c r="AZ790" s="110"/>
      <c r="BA790" s="110"/>
      <c r="BB790" s="110"/>
      <c r="BC790" s="110"/>
      <c r="BD790" s="110"/>
      <c r="BE790" s="110"/>
      <c r="BF790" s="114"/>
      <c r="BG790" s="114"/>
      <c r="BH790" s="114"/>
      <c r="BI790" s="114"/>
      <c r="BJ790" s="114"/>
      <c r="BK790" s="114"/>
      <c r="BL790" s="114"/>
      <c r="BM790" s="114"/>
      <c r="BN790" s="114"/>
      <c r="BO790" s="114"/>
    </row>
    <row r="791" ht="15.75" hidden="1" customHeight="1">
      <c r="A791" s="106" t="s">
        <v>6798</v>
      </c>
      <c r="B791" s="162" t="s">
        <v>10454</v>
      </c>
      <c r="C791" s="108" t="str">
        <f>VLOOKUP(A791,'Main Sheet'!A:AV,48,False)</f>
        <v>No</v>
      </c>
      <c r="D791" s="109" t="str">
        <f>VLOOKUP(A791,'Main Sheet'!A:BB,7,0)</f>
        <v>Second</v>
      </c>
      <c r="E791" s="109" t="str">
        <f>VLOOKUP(A791,'Main Sheet'!A:BB,12,0)</f>
        <v>EZ Khabane HS</v>
      </c>
      <c r="F791" s="109" t="str">
        <f>VLOOKUP(A791,'Main Sheet'!A:BB,17,0)</f>
        <v>Asemahle</v>
      </c>
      <c r="G791" s="110" t="str">
        <f>VLOOKUP(A791,'Main Sheet'!A:BB,14,0)</f>
        <v>NMB</v>
      </c>
      <c r="H791" s="111"/>
      <c r="I791" s="111"/>
      <c r="J791" s="111"/>
      <c r="K791" s="111"/>
      <c r="L791" s="111"/>
      <c r="M791" s="109"/>
      <c r="N791" s="110"/>
      <c r="O791" s="111"/>
      <c r="P791" s="111"/>
      <c r="Q791" s="112"/>
      <c r="R791" s="111"/>
      <c r="S791" s="111"/>
      <c r="T791" s="111"/>
      <c r="U791" s="110"/>
      <c r="V791" s="109"/>
      <c r="W791" s="109"/>
      <c r="X791" s="110"/>
      <c r="Y791" s="109"/>
      <c r="Z791" s="110"/>
      <c r="AA791" s="110"/>
      <c r="AB791" s="110"/>
      <c r="AC791" s="109"/>
      <c r="AD791" s="109"/>
      <c r="AE791" s="110"/>
      <c r="AF791" s="109"/>
      <c r="AG791" s="109"/>
      <c r="AH791" s="109"/>
      <c r="AI791" s="110"/>
      <c r="AJ791" s="110"/>
      <c r="AK791" s="110"/>
      <c r="AL791" s="110"/>
      <c r="AM791" s="110"/>
      <c r="AN791" s="110"/>
      <c r="AO791" s="110"/>
      <c r="AP791" s="110"/>
      <c r="AQ791" s="110"/>
      <c r="AR791" s="110"/>
      <c r="AS791" s="110"/>
      <c r="AT791" s="110"/>
      <c r="AU791" s="110"/>
      <c r="AV791" s="110"/>
      <c r="AW791" s="110"/>
      <c r="AX791" s="110"/>
      <c r="AY791" s="110"/>
      <c r="AZ791" s="110"/>
      <c r="BA791" s="110"/>
      <c r="BB791" s="110"/>
      <c r="BC791" s="110"/>
      <c r="BD791" s="110"/>
      <c r="BE791" s="110"/>
      <c r="BF791" s="114"/>
      <c r="BG791" s="114"/>
      <c r="BH791" s="114"/>
      <c r="BI791" s="114"/>
      <c r="BJ791" s="114"/>
      <c r="BK791" s="114"/>
      <c r="BL791" s="114"/>
      <c r="BM791" s="114"/>
      <c r="BN791" s="114"/>
      <c r="BO791" s="114"/>
    </row>
    <row r="792" ht="15.75" hidden="1" customHeight="1">
      <c r="A792" s="106" t="s">
        <v>6807</v>
      </c>
      <c r="B792" s="162" t="s">
        <v>10455</v>
      </c>
      <c r="C792" s="108" t="str">
        <f>VLOOKUP(A792,'Main Sheet'!A:AV,48,False)</f>
        <v>Yes</v>
      </c>
      <c r="D792" s="109" t="str">
        <f>VLOOKUP(A792,'Main Sheet'!A:BB,7,0)</f>
        <v>Second</v>
      </c>
      <c r="E792" s="109" t="str">
        <f>VLOOKUP(A792,'Main Sheet'!A:BB,12,0)</f>
        <v>EZ Khabane HS</v>
      </c>
      <c r="F792" s="109" t="str">
        <f>VLOOKUP(A792,'Main Sheet'!A:BB,17,0)</f>
        <v>Asemahle</v>
      </c>
      <c r="G792" s="110" t="str">
        <f>VLOOKUP(A792,'Main Sheet'!A:BB,14,0)</f>
        <v>NMB</v>
      </c>
      <c r="H792" s="111" t="s">
        <v>9078</v>
      </c>
      <c r="I792" s="111"/>
      <c r="J792" s="112"/>
      <c r="K792" s="111">
        <v>2.33751807E8</v>
      </c>
      <c r="L792" s="111" t="s">
        <v>9078</v>
      </c>
      <c r="M792" s="109" t="s">
        <v>9079</v>
      </c>
      <c r="N792" s="110"/>
      <c r="O792" s="111" t="s">
        <v>9078</v>
      </c>
      <c r="P792" s="111"/>
      <c r="Q792" s="112"/>
      <c r="R792" s="111"/>
      <c r="S792" s="111"/>
      <c r="T792" s="111"/>
      <c r="U792" s="110"/>
      <c r="V792" s="109" t="s">
        <v>117</v>
      </c>
      <c r="W792" s="109"/>
      <c r="X792" s="110"/>
      <c r="Y792" s="109" t="s">
        <v>10456</v>
      </c>
      <c r="Z792" s="110"/>
      <c r="AA792" s="110"/>
      <c r="AB792" s="109" t="s">
        <v>10457</v>
      </c>
      <c r="AC792" s="109" t="s">
        <v>9078</v>
      </c>
      <c r="AD792" s="109"/>
      <c r="AE792" s="110"/>
      <c r="AF792" s="109"/>
      <c r="AG792" s="109"/>
      <c r="AH792" s="109"/>
      <c r="AI792" s="110"/>
      <c r="AJ792" s="110"/>
      <c r="AK792" s="110"/>
      <c r="AL792" s="110"/>
      <c r="AM792" s="110"/>
      <c r="AN792" s="110"/>
      <c r="AO792" s="110"/>
      <c r="AP792" s="110"/>
      <c r="AQ792" s="110"/>
      <c r="AR792" s="110"/>
      <c r="AS792" s="110"/>
      <c r="AT792" s="110"/>
      <c r="AU792" s="110"/>
      <c r="AV792" s="110"/>
      <c r="AW792" s="110"/>
      <c r="AX792" s="110"/>
      <c r="AY792" s="110"/>
      <c r="AZ792" s="110"/>
      <c r="BA792" s="110"/>
      <c r="BB792" s="110"/>
      <c r="BC792" s="110"/>
      <c r="BD792" s="110"/>
      <c r="BE792" s="110"/>
      <c r="BF792" s="114"/>
      <c r="BG792" s="114"/>
      <c r="BH792" s="114"/>
      <c r="BI792" s="114"/>
      <c r="BJ792" s="114"/>
      <c r="BK792" s="114"/>
      <c r="BL792" s="114"/>
      <c r="BM792" s="114"/>
      <c r="BN792" s="114"/>
      <c r="BO792" s="114"/>
    </row>
    <row r="793" ht="15.75" hidden="1" customHeight="1">
      <c r="A793" s="106" t="s">
        <v>6817</v>
      </c>
      <c r="B793" s="162" t="s">
        <v>10458</v>
      </c>
      <c r="C793" s="108" t="str">
        <f>VLOOKUP(A793,'Main Sheet'!A:AV,48,False)</f>
        <v>Yes</v>
      </c>
      <c r="D793" s="109" t="str">
        <f>VLOOKUP(A793,'Main Sheet'!A:BB,7,0)</f>
        <v>Second</v>
      </c>
      <c r="E793" s="109" t="str">
        <f>VLOOKUP(A793,'Main Sheet'!A:BB,12,0)</f>
        <v>EZ Khabane HS</v>
      </c>
      <c r="F793" s="109" t="str">
        <f>VLOOKUP(A793,'Main Sheet'!A:BB,17,0)</f>
        <v>Asemahle</v>
      </c>
      <c r="G793" s="110" t="str">
        <f>VLOOKUP(A793,'Main Sheet'!A:BB,14,0)</f>
        <v>NMB</v>
      </c>
      <c r="H793" s="111" t="s">
        <v>9078</v>
      </c>
      <c r="I793" s="111"/>
      <c r="J793" s="112"/>
      <c r="K793" s="111">
        <v>2.33759123E8</v>
      </c>
      <c r="L793" s="111" t="s">
        <v>9078</v>
      </c>
      <c r="M793" s="109" t="s">
        <v>9079</v>
      </c>
      <c r="N793" s="110"/>
      <c r="O793" s="111" t="s">
        <v>9078</v>
      </c>
      <c r="P793" s="111"/>
      <c r="Q793" s="112"/>
      <c r="R793" s="111"/>
      <c r="S793" s="111"/>
      <c r="T793" s="111"/>
      <c r="U793" s="110"/>
      <c r="V793" s="109" t="s">
        <v>117</v>
      </c>
      <c r="W793" s="109"/>
      <c r="X793" s="110"/>
      <c r="Y793" s="109" t="s">
        <v>10459</v>
      </c>
      <c r="Z793" s="110"/>
      <c r="AA793" s="110"/>
      <c r="AB793" s="109" t="s">
        <v>10460</v>
      </c>
      <c r="AC793" s="109" t="s">
        <v>9078</v>
      </c>
      <c r="AD793" s="109"/>
      <c r="AE793" s="110"/>
      <c r="AF793" s="109"/>
      <c r="AG793" s="109"/>
      <c r="AH793" s="109"/>
      <c r="AI793" s="110"/>
      <c r="AJ793" s="110"/>
      <c r="AK793" s="110"/>
      <c r="AL793" s="110"/>
      <c r="AM793" s="110"/>
      <c r="AN793" s="110"/>
      <c r="AO793" s="110"/>
      <c r="AP793" s="110"/>
      <c r="AQ793" s="110"/>
      <c r="AR793" s="110"/>
      <c r="AS793" s="110"/>
      <c r="AT793" s="110"/>
      <c r="AU793" s="110"/>
      <c r="AV793" s="110"/>
      <c r="AW793" s="110"/>
      <c r="AX793" s="110"/>
      <c r="AY793" s="110"/>
      <c r="AZ793" s="110"/>
      <c r="BA793" s="110"/>
      <c r="BB793" s="110"/>
      <c r="BC793" s="110"/>
      <c r="BD793" s="110"/>
      <c r="BE793" s="110"/>
      <c r="BF793" s="114"/>
      <c r="BG793" s="114"/>
      <c r="BH793" s="114"/>
      <c r="BI793" s="114"/>
      <c r="BJ793" s="114"/>
      <c r="BK793" s="114"/>
      <c r="BL793" s="114"/>
      <c r="BM793" s="114"/>
      <c r="BN793" s="114"/>
      <c r="BO793" s="114"/>
    </row>
    <row r="794" ht="15.75" hidden="1" customHeight="1">
      <c r="A794" s="106" t="s">
        <v>6826</v>
      </c>
      <c r="B794" s="162" t="s">
        <v>10461</v>
      </c>
      <c r="C794" s="108" t="str">
        <f>VLOOKUP(A794,'Main Sheet'!A:AV,48,False)</f>
        <v>Yes</v>
      </c>
      <c r="D794" s="109" t="str">
        <f>VLOOKUP(A794,'Main Sheet'!A:BB,7,0)</f>
        <v>Second</v>
      </c>
      <c r="E794" s="109" t="str">
        <f>VLOOKUP(A794,'Main Sheet'!A:BB,12,0)</f>
        <v>EZ Khabane HS</v>
      </c>
      <c r="F794" s="109" t="str">
        <f>VLOOKUP(A794,'Main Sheet'!A:BB,17,0)</f>
        <v>Asemahle</v>
      </c>
      <c r="G794" s="110" t="str">
        <f>VLOOKUP(A794,'Main Sheet'!A:BB,14,0)</f>
        <v>NMB</v>
      </c>
      <c r="H794" s="111" t="s">
        <v>117</v>
      </c>
      <c r="I794" s="111"/>
      <c r="J794" s="112"/>
      <c r="K794" s="111">
        <v>2.34382023E8</v>
      </c>
      <c r="L794" s="111">
        <v>25978.0</v>
      </c>
      <c r="M794" s="109" t="s">
        <v>9775</v>
      </c>
      <c r="N794" s="110"/>
      <c r="O794" s="111" t="s">
        <v>9078</v>
      </c>
      <c r="P794" s="111"/>
      <c r="Q794" s="112"/>
      <c r="R794" s="111">
        <v>2.26196874E8</v>
      </c>
      <c r="S794" s="111">
        <v>25803.0</v>
      </c>
      <c r="T794" s="111"/>
      <c r="U794" s="110"/>
      <c r="V794" s="109" t="s">
        <v>9078</v>
      </c>
      <c r="W794" s="109"/>
      <c r="X794" s="110"/>
      <c r="Y794" s="109" t="s">
        <v>10462</v>
      </c>
      <c r="Z794" s="110"/>
      <c r="AA794" s="110"/>
      <c r="AB794" s="110"/>
      <c r="AC794" s="109" t="s">
        <v>9078</v>
      </c>
      <c r="AD794" s="109"/>
      <c r="AE794" s="110"/>
      <c r="AF794" s="109"/>
      <c r="AG794" s="109"/>
      <c r="AH794" s="109"/>
      <c r="AI794" s="110"/>
      <c r="AJ794" s="110"/>
      <c r="AK794" s="110"/>
      <c r="AL794" s="110"/>
      <c r="AM794" s="110"/>
      <c r="AN794" s="110"/>
      <c r="AO794" s="110"/>
      <c r="AP794" s="110"/>
      <c r="AQ794" s="110"/>
      <c r="AR794" s="110"/>
      <c r="AS794" s="110"/>
      <c r="AT794" s="110"/>
      <c r="AU794" s="110"/>
      <c r="AV794" s="110"/>
      <c r="AW794" s="110"/>
      <c r="AX794" s="110"/>
      <c r="AY794" s="110"/>
      <c r="AZ794" s="110"/>
      <c r="BA794" s="110"/>
      <c r="BB794" s="110"/>
      <c r="BC794" s="110"/>
      <c r="BD794" s="110"/>
      <c r="BE794" s="110"/>
      <c r="BF794" s="114"/>
      <c r="BG794" s="114"/>
      <c r="BH794" s="114"/>
      <c r="BI794" s="114"/>
      <c r="BJ794" s="114"/>
      <c r="BK794" s="114"/>
      <c r="BL794" s="114"/>
      <c r="BM794" s="114"/>
      <c r="BN794" s="114"/>
      <c r="BO794" s="114"/>
    </row>
    <row r="795" ht="15.75" hidden="1" customHeight="1">
      <c r="A795" s="106" t="s">
        <v>6832</v>
      </c>
      <c r="B795" s="162" t="s">
        <v>10463</v>
      </c>
      <c r="C795" s="108" t="str">
        <f>VLOOKUP(A795,'Main Sheet'!A:AV,48,False)</f>
        <v>Yes</v>
      </c>
      <c r="D795" s="109" t="str">
        <f>VLOOKUP(A795,'Main Sheet'!A:BB,7,0)</f>
        <v>Second</v>
      </c>
      <c r="E795" s="109" t="str">
        <f>VLOOKUP(A795,'Main Sheet'!A:BB,12,0)</f>
        <v>Khanyisa SFB</v>
      </c>
      <c r="F795" s="109" t="str">
        <f>VLOOKUP(A795,'Main Sheet'!A:BB,17,0)</f>
        <v>Chulumanco</v>
      </c>
      <c r="G795" s="110" t="str">
        <f>VLOOKUP(A795,'Main Sheet'!A:BB,14,0)</f>
        <v>NMB</v>
      </c>
      <c r="H795" s="111" t="s">
        <v>9078</v>
      </c>
      <c r="I795" s="111"/>
      <c r="J795" s="112"/>
      <c r="K795" s="111">
        <v>2.3347778E8</v>
      </c>
      <c r="L795" s="111"/>
      <c r="M795" s="109" t="s">
        <v>9079</v>
      </c>
      <c r="N795" s="110"/>
      <c r="O795" s="111"/>
      <c r="P795" s="111"/>
      <c r="Q795" s="112"/>
      <c r="R795" s="111"/>
      <c r="S795" s="111"/>
      <c r="T795" s="111"/>
      <c r="U795" s="110"/>
      <c r="V795" s="109" t="s">
        <v>117</v>
      </c>
      <c r="W795" s="109"/>
      <c r="X795" s="110"/>
      <c r="Y795" s="177" t="s">
        <v>10464</v>
      </c>
      <c r="Z795" s="110"/>
      <c r="AA795" s="110"/>
      <c r="AB795" s="109" t="s">
        <v>4424</v>
      </c>
      <c r="AC795" s="109" t="s">
        <v>117</v>
      </c>
      <c r="AD795" s="109"/>
      <c r="AE795" s="110"/>
      <c r="AF795" s="109">
        <v>2.61632124E8</v>
      </c>
      <c r="AG795" s="109">
        <v>23235.0</v>
      </c>
      <c r="AH795" s="109"/>
      <c r="AI795" s="110"/>
      <c r="AJ795" s="110"/>
      <c r="AK795" s="110"/>
      <c r="AL795" s="110"/>
      <c r="AM795" s="110"/>
      <c r="AN795" s="110"/>
      <c r="AO795" s="110"/>
      <c r="AP795" s="110"/>
      <c r="AQ795" s="110"/>
      <c r="AR795" s="110"/>
      <c r="AS795" s="110"/>
      <c r="AT795" s="110"/>
      <c r="AU795" s="110"/>
      <c r="AV795" s="110"/>
      <c r="AW795" s="110"/>
      <c r="AX795" s="110"/>
      <c r="AY795" s="110"/>
      <c r="AZ795" s="110"/>
      <c r="BA795" s="110"/>
      <c r="BB795" s="110"/>
      <c r="BC795" s="110"/>
      <c r="BD795" s="110"/>
      <c r="BE795" s="110"/>
      <c r="BF795" s="114"/>
      <c r="BG795" s="114"/>
      <c r="BH795" s="114"/>
      <c r="BI795" s="114"/>
      <c r="BJ795" s="114"/>
      <c r="BK795" s="114"/>
      <c r="BL795" s="114"/>
      <c r="BM795" s="114"/>
      <c r="BN795" s="114"/>
      <c r="BO795" s="114"/>
    </row>
    <row r="796" ht="15.75" hidden="1" customHeight="1">
      <c r="A796" s="106" t="s">
        <v>6839</v>
      </c>
      <c r="B796" s="162" t="s">
        <v>10465</v>
      </c>
      <c r="C796" s="108" t="str">
        <f>VLOOKUP(A796,'Main Sheet'!A:AV,48,False)</f>
        <v>Yes</v>
      </c>
      <c r="D796" s="109" t="str">
        <f>VLOOKUP(A796,'Main Sheet'!A:BB,7,0)</f>
        <v>Second</v>
      </c>
      <c r="E796" s="109" t="str">
        <f>VLOOKUP(A796,'Main Sheet'!A:BB,12,0)</f>
        <v>Khumbulani HS</v>
      </c>
      <c r="F796" s="109" t="str">
        <f>VLOOKUP(A796,'Main Sheet'!A:BB,17,0)</f>
        <v>Chulumanco</v>
      </c>
      <c r="G796" s="110" t="str">
        <f>VLOOKUP(A796,'Main Sheet'!A:BB,14,0)</f>
        <v>NMB</v>
      </c>
      <c r="H796" s="111" t="s">
        <v>9078</v>
      </c>
      <c r="I796" s="111"/>
      <c r="J796" s="112"/>
      <c r="K796" s="111">
        <v>2.34103914E8</v>
      </c>
      <c r="L796" s="111">
        <v>20313.0</v>
      </c>
      <c r="M796" s="109" t="s">
        <v>9079</v>
      </c>
      <c r="N796" s="110"/>
      <c r="O796" s="111"/>
      <c r="P796" s="111"/>
      <c r="Q796" s="112"/>
      <c r="R796" s="111"/>
      <c r="S796" s="111"/>
      <c r="T796" s="111"/>
      <c r="U796" s="110"/>
      <c r="V796" s="109" t="s">
        <v>117</v>
      </c>
      <c r="W796" s="109"/>
      <c r="X796" s="109"/>
      <c r="Y796" s="109" t="s">
        <v>10466</v>
      </c>
      <c r="Z796" s="110"/>
      <c r="AA796" s="110"/>
      <c r="AB796" s="109" t="s">
        <v>1094</v>
      </c>
      <c r="AC796" s="109" t="s">
        <v>117</v>
      </c>
      <c r="AD796" s="109"/>
      <c r="AE796" s="110"/>
      <c r="AF796" s="109">
        <v>2.6156828E8</v>
      </c>
      <c r="AG796" s="109">
        <v>23235.0</v>
      </c>
      <c r="AH796" s="109"/>
      <c r="AI796" s="110"/>
      <c r="AJ796" s="110"/>
      <c r="AK796" s="110"/>
      <c r="AL796" s="110"/>
      <c r="AM796" s="110"/>
      <c r="AN796" s="110"/>
      <c r="AO796" s="110"/>
      <c r="AP796" s="110"/>
      <c r="AQ796" s="110"/>
      <c r="AR796" s="110"/>
      <c r="AS796" s="110"/>
      <c r="AT796" s="110"/>
      <c r="AU796" s="110"/>
      <c r="AV796" s="110"/>
      <c r="AW796" s="110"/>
      <c r="AX796" s="110"/>
      <c r="AY796" s="110"/>
      <c r="AZ796" s="110"/>
      <c r="BA796" s="110"/>
      <c r="BB796" s="110"/>
      <c r="BC796" s="110"/>
      <c r="BD796" s="110"/>
      <c r="BE796" s="110"/>
      <c r="BF796" s="114"/>
      <c r="BG796" s="114"/>
      <c r="BH796" s="114"/>
      <c r="BI796" s="114"/>
      <c r="BJ796" s="114"/>
      <c r="BK796" s="114"/>
      <c r="BL796" s="114"/>
      <c r="BM796" s="114"/>
      <c r="BN796" s="114"/>
      <c r="BO796" s="114"/>
    </row>
    <row r="797" ht="15.75" hidden="1" customHeight="1">
      <c r="A797" s="106" t="s">
        <v>6848</v>
      </c>
      <c r="B797" s="162" t="s">
        <v>10467</v>
      </c>
      <c r="C797" s="108" t="str">
        <f>VLOOKUP(A797,'Main Sheet'!A:AV,48,False)</f>
        <v>Yes</v>
      </c>
      <c r="D797" s="109" t="str">
        <f>VLOOKUP(A797,'Main Sheet'!A:BB,7,0)</f>
        <v>Second</v>
      </c>
      <c r="E797" s="109" t="str">
        <f>VLOOKUP(A797,'Main Sheet'!A:BB,12,0)</f>
        <v>Khumbulani HS</v>
      </c>
      <c r="F797" s="109" t="str">
        <f>VLOOKUP(A797,'Main Sheet'!A:BB,17,0)</f>
        <v>Chulumanco</v>
      </c>
      <c r="G797" s="110" t="str">
        <f>VLOOKUP(A797,'Main Sheet'!A:BB,14,0)</f>
        <v>NMB</v>
      </c>
      <c r="H797" s="111" t="s">
        <v>9078</v>
      </c>
      <c r="I797" s="111"/>
      <c r="J797" s="112"/>
      <c r="K797" s="111">
        <v>2.33670777E8</v>
      </c>
      <c r="L797" s="111">
        <v>71917.0</v>
      </c>
      <c r="M797" s="109" t="s">
        <v>9079</v>
      </c>
      <c r="N797" s="110"/>
      <c r="O797" s="111" t="s">
        <v>9078</v>
      </c>
      <c r="P797" s="111"/>
      <c r="Q797" s="112"/>
      <c r="R797" s="111">
        <v>2.26153409E8</v>
      </c>
      <c r="S797" s="111"/>
      <c r="T797" s="111" t="s">
        <v>9079</v>
      </c>
      <c r="U797" s="110"/>
      <c r="V797" s="109" t="s">
        <v>9078</v>
      </c>
      <c r="W797" s="109"/>
      <c r="X797" s="110"/>
      <c r="Y797" s="109" t="s">
        <v>10468</v>
      </c>
      <c r="Z797" s="110"/>
      <c r="AA797" s="110"/>
      <c r="AB797" s="109" t="s">
        <v>9079</v>
      </c>
      <c r="AC797" s="109" t="s">
        <v>117</v>
      </c>
      <c r="AD797" s="109"/>
      <c r="AE797" s="110"/>
      <c r="AF797" s="109">
        <v>2.6153773E7</v>
      </c>
      <c r="AG797" s="109">
        <v>23235.0</v>
      </c>
      <c r="AH797" s="109"/>
      <c r="AI797" s="110"/>
      <c r="AJ797" s="110"/>
      <c r="AK797" s="110"/>
      <c r="AL797" s="110"/>
      <c r="AM797" s="110"/>
      <c r="AN797" s="110"/>
      <c r="AO797" s="110"/>
      <c r="AP797" s="110"/>
      <c r="AQ797" s="110"/>
      <c r="AR797" s="110"/>
      <c r="AS797" s="110"/>
      <c r="AT797" s="110"/>
      <c r="AU797" s="110"/>
      <c r="AV797" s="110"/>
      <c r="AW797" s="110"/>
      <c r="AX797" s="110"/>
      <c r="AY797" s="110"/>
      <c r="AZ797" s="110"/>
      <c r="BA797" s="110"/>
      <c r="BB797" s="110"/>
      <c r="BC797" s="110"/>
      <c r="BD797" s="110"/>
      <c r="BE797" s="110"/>
      <c r="BF797" s="114"/>
      <c r="BG797" s="114"/>
      <c r="BH797" s="114"/>
      <c r="BI797" s="114"/>
      <c r="BJ797" s="114"/>
      <c r="BK797" s="114"/>
      <c r="BL797" s="114"/>
      <c r="BM797" s="114"/>
      <c r="BN797" s="114"/>
      <c r="BO797" s="114"/>
    </row>
    <row r="798" ht="15.75" hidden="1" customHeight="1">
      <c r="A798" s="106" t="s">
        <v>6851</v>
      </c>
      <c r="B798" s="162" t="s">
        <v>10469</v>
      </c>
      <c r="C798" s="108" t="str">
        <f>VLOOKUP(A798,'Main Sheet'!A:AV,48,False)</f>
        <v>No</v>
      </c>
      <c r="D798" s="109" t="str">
        <f>VLOOKUP(A798,'Main Sheet'!A:BB,7,0)</f>
        <v>Second</v>
      </c>
      <c r="E798" s="109" t="str">
        <f>VLOOKUP(A798,'Main Sheet'!A:BB,12,0)</f>
        <v>Khumbulani HS</v>
      </c>
      <c r="F798" s="109" t="str">
        <f>VLOOKUP(A798,'Main Sheet'!A:BB,17,0)</f>
        <v>Chulumanco</v>
      </c>
      <c r="G798" s="110" t="str">
        <f>VLOOKUP(A798,'Main Sheet'!A:BB,14,0)</f>
        <v>NMB</v>
      </c>
      <c r="H798" s="111"/>
      <c r="I798" s="111"/>
      <c r="J798" s="111"/>
      <c r="K798" s="111"/>
      <c r="L798" s="111"/>
      <c r="M798" s="109"/>
      <c r="N798" s="110"/>
      <c r="O798" s="111"/>
      <c r="P798" s="111"/>
      <c r="Q798" s="112"/>
      <c r="R798" s="111"/>
      <c r="S798" s="111"/>
      <c r="T798" s="111"/>
      <c r="U798" s="110"/>
      <c r="V798" s="109"/>
      <c r="W798" s="109"/>
      <c r="X798" s="110"/>
      <c r="Y798" s="109"/>
      <c r="Z798" s="110"/>
      <c r="AA798" s="110"/>
      <c r="AB798" s="110"/>
      <c r="AC798" s="109"/>
      <c r="AD798" s="109"/>
      <c r="AE798" s="110"/>
      <c r="AF798" s="109"/>
      <c r="AG798" s="109"/>
      <c r="AH798" s="109"/>
      <c r="AI798" s="110"/>
      <c r="AJ798" s="110"/>
      <c r="AK798" s="110"/>
      <c r="AL798" s="110"/>
      <c r="AM798" s="110"/>
      <c r="AN798" s="110"/>
      <c r="AO798" s="110"/>
      <c r="AP798" s="110"/>
      <c r="AQ798" s="110"/>
      <c r="AR798" s="110"/>
      <c r="AS798" s="110"/>
      <c r="AT798" s="110"/>
      <c r="AU798" s="110"/>
      <c r="AV798" s="110"/>
      <c r="AW798" s="110"/>
      <c r="AX798" s="110"/>
      <c r="AY798" s="110"/>
      <c r="AZ798" s="110"/>
      <c r="BA798" s="110"/>
      <c r="BB798" s="110"/>
      <c r="BC798" s="110"/>
      <c r="BD798" s="110"/>
      <c r="BE798" s="110"/>
      <c r="BF798" s="114"/>
      <c r="BG798" s="114"/>
      <c r="BH798" s="114"/>
      <c r="BI798" s="114"/>
      <c r="BJ798" s="114"/>
      <c r="BK798" s="114"/>
      <c r="BL798" s="114"/>
      <c r="BM798" s="114"/>
      <c r="BN798" s="114"/>
      <c r="BO798" s="114"/>
    </row>
    <row r="799" ht="13.5" hidden="1" customHeight="1">
      <c r="A799" s="106" t="s">
        <v>6859</v>
      </c>
      <c r="B799" s="162" t="s">
        <v>10470</v>
      </c>
      <c r="C799" s="108" t="str">
        <f>VLOOKUP(A799,'Main Sheet'!A:AV,48,False)</f>
        <v>Yes</v>
      </c>
      <c r="D799" s="109" t="str">
        <f>VLOOKUP(A799,'Main Sheet'!A:BB,7,0)</f>
        <v>Second</v>
      </c>
      <c r="E799" s="109" t="str">
        <f>VLOOKUP(A799,'Main Sheet'!A:BB,12,0)</f>
        <v>Khumbulani HS</v>
      </c>
      <c r="F799" s="109" t="str">
        <f>VLOOKUP(A799,'Main Sheet'!A:BB,17,0)</f>
        <v>Chulumanco</v>
      </c>
      <c r="G799" s="110" t="str">
        <f>VLOOKUP(A799,'Main Sheet'!A:BB,14,0)</f>
        <v>NMB</v>
      </c>
      <c r="H799" s="111" t="s">
        <v>9078</v>
      </c>
      <c r="I799" s="111"/>
      <c r="J799" s="112"/>
      <c r="K799" s="111">
        <v>2.33360301E8</v>
      </c>
      <c r="L799" s="111">
        <v>69685.0</v>
      </c>
      <c r="M799" s="109" t="s">
        <v>9079</v>
      </c>
      <c r="N799" s="110"/>
      <c r="O799" s="111" t="s">
        <v>9078</v>
      </c>
      <c r="P799" s="111"/>
      <c r="Q799" s="112"/>
      <c r="R799" s="111">
        <v>2.26218241E8</v>
      </c>
      <c r="S799" s="111">
        <v>28568.0</v>
      </c>
      <c r="T799" s="111" t="s">
        <v>9079</v>
      </c>
      <c r="U799" s="110"/>
      <c r="V799" s="109" t="s">
        <v>117</v>
      </c>
      <c r="W799" s="109"/>
      <c r="X799" s="110"/>
      <c r="Y799" s="109" t="s">
        <v>10471</v>
      </c>
      <c r="Z799" s="110"/>
      <c r="AA799" s="110"/>
      <c r="AB799" s="109" t="s">
        <v>10472</v>
      </c>
      <c r="AC799" s="109" t="s">
        <v>117</v>
      </c>
      <c r="AD799" s="109"/>
      <c r="AE799" s="110"/>
      <c r="AF799" s="109">
        <v>2.61536427E8</v>
      </c>
      <c r="AG799" s="109">
        <v>23235.0</v>
      </c>
      <c r="AH799" s="109"/>
      <c r="AI799" s="110"/>
      <c r="AJ799" s="110"/>
      <c r="AK799" s="110"/>
      <c r="AL799" s="110"/>
      <c r="AM799" s="110"/>
      <c r="AN799" s="110"/>
      <c r="AO799" s="110"/>
      <c r="AP799" s="110"/>
      <c r="AQ799" s="110"/>
      <c r="AR799" s="110"/>
      <c r="AS799" s="110"/>
      <c r="AT799" s="110"/>
      <c r="AU799" s="110"/>
      <c r="AV799" s="110"/>
      <c r="AW799" s="110"/>
      <c r="AX799" s="110"/>
      <c r="AY799" s="110"/>
      <c r="AZ799" s="110"/>
      <c r="BA799" s="110"/>
      <c r="BB799" s="110"/>
      <c r="BC799" s="110"/>
      <c r="BD799" s="110"/>
      <c r="BE799" s="110"/>
      <c r="BF799" s="114"/>
      <c r="BG799" s="114"/>
      <c r="BH799" s="114"/>
      <c r="BI799" s="114"/>
      <c r="BJ799" s="114"/>
      <c r="BK799" s="114"/>
      <c r="BL799" s="114"/>
      <c r="BM799" s="114"/>
      <c r="BN799" s="114"/>
      <c r="BO799" s="114"/>
    </row>
    <row r="800" ht="15.75" hidden="1" customHeight="1">
      <c r="A800" s="106" t="s">
        <v>6868</v>
      </c>
      <c r="B800" s="162" t="s">
        <v>10473</v>
      </c>
      <c r="C800" s="108" t="str">
        <f>VLOOKUP(A800,'Main Sheet'!A:AV,48,False)</f>
        <v>Yes</v>
      </c>
      <c r="D800" s="109" t="str">
        <f>VLOOKUP(A800,'Main Sheet'!A:BB,7,0)</f>
        <v>Second</v>
      </c>
      <c r="E800" s="109" t="str">
        <f>VLOOKUP(A800,'Main Sheet'!A:BB,12,0)</f>
        <v>Khumbulani HS</v>
      </c>
      <c r="F800" s="109" t="str">
        <f>VLOOKUP(A800,'Main Sheet'!A:BB,17,0)</f>
        <v>Chulumanco</v>
      </c>
      <c r="G800" s="110" t="str">
        <f>VLOOKUP(A800,'Main Sheet'!A:BB,14,0)</f>
        <v>NMB</v>
      </c>
      <c r="H800" s="111" t="s">
        <v>9078</v>
      </c>
      <c r="I800" s="111"/>
      <c r="J800" s="112"/>
      <c r="K800" s="111">
        <v>2.33841067E8</v>
      </c>
      <c r="L800" s="111"/>
      <c r="M800" s="109" t="s">
        <v>9079</v>
      </c>
      <c r="N800" s="110"/>
      <c r="O800" s="111"/>
      <c r="P800" s="111"/>
      <c r="Q800" s="112"/>
      <c r="R800" s="111"/>
      <c r="S800" s="111"/>
      <c r="T800" s="111"/>
      <c r="U800" s="110"/>
      <c r="V800" s="109" t="s">
        <v>117</v>
      </c>
      <c r="W800" s="109"/>
      <c r="X800" s="110"/>
      <c r="Y800" s="109" t="s">
        <v>10474</v>
      </c>
      <c r="Z800" s="110"/>
      <c r="AA800" s="110"/>
      <c r="AB800" s="109" t="s">
        <v>1094</v>
      </c>
      <c r="AC800" s="109" t="s">
        <v>117</v>
      </c>
      <c r="AD800" s="109"/>
      <c r="AE800" s="110"/>
      <c r="AF800" s="109">
        <v>2.61552651E8</v>
      </c>
      <c r="AG800" s="109">
        <v>23235.0</v>
      </c>
      <c r="AH800" s="109"/>
      <c r="AI800" s="110"/>
      <c r="AJ800" s="110"/>
      <c r="AK800" s="110"/>
      <c r="AL800" s="110"/>
      <c r="AM800" s="110"/>
      <c r="AN800" s="110"/>
      <c r="AO800" s="110"/>
      <c r="AP800" s="110"/>
      <c r="AQ800" s="110"/>
      <c r="AR800" s="110"/>
      <c r="AS800" s="110"/>
      <c r="AT800" s="110"/>
      <c r="AU800" s="110"/>
      <c r="AV800" s="110"/>
      <c r="AW800" s="110"/>
      <c r="AX800" s="110"/>
      <c r="AY800" s="110"/>
      <c r="AZ800" s="110"/>
      <c r="BA800" s="110"/>
      <c r="BB800" s="110"/>
      <c r="BC800" s="110"/>
      <c r="BD800" s="110"/>
      <c r="BE800" s="110"/>
      <c r="BF800" s="114"/>
      <c r="BG800" s="114"/>
      <c r="BH800" s="114"/>
      <c r="BI800" s="114"/>
      <c r="BJ800" s="114"/>
      <c r="BK800" s="114"/>
      <c r="BL800" s="114"/>
      <c r="BM800" s="114"/>
      <c r="BN800" s="114"/>
      <c r="BO800" s="114"/>
    </row>
    <row r="801" ht="15.75" hidden="1" customHeight="1">
      <c r="A801" s="106" t="s">
        <v>6876</v>
      </c>
      <c r="B801" s="162" t="s">
        <v>10475</v>
      </c>
      <c r="C801" s="108" t="str">
        <f>VLOOKUP(A801,'Main Sheet'!A:AV,48,False)</f>
        <v>Yes</v>
      </c>
      <c r="D801" s="109" t="str">
        <f>VLOOKUP(A801,'Main Sheet'!A:BB,7,0)</f>
        <v>Second</v>
      </c>
      <c r="E801" s="109" t="str">
        <f>VLOOKUP(A801,'Main Sheet'!A:BB,12,0)</f>
        <v>Khumbulani HS</v>
      </c>
      <c r="F801" s="109" t="str">
        <f>VLOOKUP(A801,'Main Sheet'!A:BB,17,0)</f>
        <v>Chulumanco</v>
      </c>
      <c r="G801" s="110" t="str">
        <f>VLOOKUP(A801,'Main Sheet'!A:BB,14,0)</f>
        <v>NMB</v>
      </c>
      <c r="H801" s="111" t="s">
        <v>9078</v>
      </c>
      <c r="I801" s="111"/>
      <c r="J801" s="112"/>
      <c r="K801" s="111">
        <v>2.33766758E8</v>
      </c>
      <c r="L801" s="111">
        <v>59374.0</v>
      </c>
      <c r="M801" s="109" t="s">
        <v>9079</v>
      </c>
      <c r="N801" s="110"/>
      <c r="O801" s="111"/>
      <c r="P801" s="111"/>
      <c r="Q801" s="112"/>
      <c r="R801" s="111"/>
      <c r="S801" s="111"/>
      <c r="T801" s="111"/>
      <c r="U801" s="110"/>
      <c r="V801" s="109" t="s">
        <v>117</v>
      </c>
      <c r="W801" s="109"/>
      <c r="X801" s="110"/>
      <c r="Y801" s="109" t="s">
        <v>10476</v>
      </c>
      <c r="Z801" s="110"/>
      <c r="AA801" s="110"/>
      <c r="AB801" s="109" t="s">
        <v>1094</v>
      </c>
      <c r="AC801" s="109" t="s">
        <v>117</v>
      </c>
      <c r="AD801" s="109"/>
      <c r="AE801" s="110"/>
      <c r="AF801" s="109">
        <v>2.61549227E8</v>
      </c>
      <c r="AG801" s="109">
        <v>23235.0</v>
      </c>
      <c r="AH801" s="109" t="s">
        <v>9310</v>
      </c>
      <c r="AI801" s="110"/>
      <c r="AJ801" s="110"/>
      <c r="AK801" s="110"/>
      <c r="AL801" s="110"/>
      <c r="AM801" s="110"/>
      <c r="AN801" s="110"/>
      <c r="AO801" s="110"/>
      <c r="AP801" s="110"/>
      <c r="AQ801" s="110"/>
      <c r="AR801" s="110"/>
      <c r="AS801" s="110"/>
      <c r="AT801" s="110"/>
      <c r="AU801" s="110"/>
      <c r="AV801" s="110"/>
      <c r="AW801" s="110"/>
      <c r="AX801" s="110"/>
      <c r="AY801" s="110"/>
      <c r="AZ801" s="110"/>
      <c r="BA801" s="110"/>
      <c r="BB801" s="110"/>
      <c r="BC801" s="110"/>
      <c r="BD801" s="110"/>
      <c r="BE801" s="110"/>
      <c r="BF801" s="114"/>
      <c r="BG801" s="114"/>
      <c r="BH801" s="114"/>
      <c r="BI801" s="114"/>
      <c r="BJ801" s="114"/>
      <c r="BK801" s="114"/>
      <c r="BL801" s="114"/>
      <c r="BM801" s="114"/>
      <c r="BN801" s="114"/>
      <c r="BO801" s="114"/>
    </row>
    <row r="802" ht="15.75" hidden="1" customHeight="1">
      <c r="A802" s="106" t="s">
        <v>6884</v>
      </c>
      <c r="B802" s="162" t="s">
        <v>10477</v>
      </c>
      <c r="C802" s="108" t="str">
        <f>VLOOKUP(A802,'Main Sheet'!A:AV,48,False)</f>
        <v>Yes</v>
      </c>
      <c r="D802" s="109" t="str">
        <f>VLOOKUP(A802,'Main Sheet'!A:BB,7,0)</f>
        <v>Second</v>
      </c>
      <c r="E802" s="109" t="str">
        <f>VLOOKUP(A802,'Main Sheet'!A:BB,12,0)</f>
        <v>Khumbulani HS</v>
      </c>
      <c r="F802" s="109" t="str">
        <f>VLOOKUP(A802,'Main Sheet'!A:BB,17,0)</f>
        <v>Chulumanco</v>
      </c>
      <c r="G802" s="110" t="str">
        <f>VLOOKUP(A802,'Main Sheet'!A:BB,14,0)</f>
        <v>NMB</v>
      </c>
      <c r="H802" s="111" t="s">
        <v>9078</v>
      </c>
      <c r="I802" s="111"/>
      <c r="J802" s="112"/>
      <c r="K802" s="111">
        <v>2.33949054E8</v>
      </c>
      <c r="L802" s="111"/>
      <c r="M802" s="109" t="s">
        <v>9079</v>
      </c>
      <c r="N802" s="110"/>
      <c r="O802" s="111"/>
      <c r="P802" s="111"/>
      <c r="Q802" s="112"/>
      <c r="R802" s="111"/>
      <c r="S802" s="111"/>
      <c r="T802" s="111"/>
      <c r="U802" s="110"/>
      <c r="V802" s="109" t="s">
        <v>9078</v>
      </c>
      <c r="W802" s="109"/>
      <c r="X802" s="110"/>
      <c r="Y802" s="109" t="s">
        <v>10478</v>
      </c>
      <c r="Z802" s="110"/>
      <c r="AA802" s="110"/>
      <c r="AB802" s="109" t="s">
        <v>9079</v>
      </c>
      <c r="AC802" s="109" t="s">
        <v>117</v>
      </c>
      <c r="AD802" s="109"/>
      <c r="AE802" s="110"/>
      <c r="AF802" s="109">
        <v>2.61539833E8</v>
      </c>
      <c r="AG802" s="109">
        <v>23235.0</v>
      </c>
      <c r="AH802" s="109"/>
      <c r="AI802" s="110"/>
      <c r="AJ802" s="110"/>
      <c r="AK802" s="110"/>
      <c r="AL802" s="110"/>
      <c r="AM802" s="110"/>
      <c r="AN802" s="110"/>
      <c r="AO802" s="110"/>
      <c r="AP802" s="110"/>
      <c r="AQ802" s="110"/>
      <c r="AR802" s="110"/>
      <c r="AS802" s="110"/>
      <c r="AT802" s="110"/>
      <c r="AU802" s="110"/>
      <c r="AV802" s="110"/>
      <c r="AW802" s="110"/>
      <c r="AX802" s="110"/>
      <c r="AY802" s="110"/>
      <c r="AZ802" s="110"/>
      <c r="BA802" s="110"/>
      <c r="BB802" s="110"/>
      <c r="BC802" s="110"/>
      <c r="BD802" s="110"/>
      <c r="BE802" s="110"/>
      <c r="BF802" s="114"/>
      <c r="BG802" s="114"/>
      <c r="BH802" s="114"/>
      <c r="BI802" s="114"/>
      <c r="BJ802" s="114"/>
      <c r="BK802" s="114"/>
      <c r="BL802" s="114"/>
      <c r="BM802" s="114"/>
      <c r="BN802" s="114"/>
      <c r="BO802" s="114"/>
    </row>
    <row r="803" ht="15.75" hidden="1" customHeight="1">
      <c r="A803" s="106" t="s">
        <v>6891</v>
      </c>
      <c r="B803" s="162" t="s">
        <v>10479</v>
      </c>
      <c r="C803" s="108" t="str">
        <f>VLOOKUP(A803,'Main Sheet'!A:AV,48,False)</f>
        <v>Yes</v>
      </c>
      <c r="D803" s="109" t="str">
        <f>VLOOKUP(A803,'Main Sheet'!A:BB,7,0)</f>
        <v>Second</v>
      </c>
      <c r="E803" s="109" t="str">
        <f>VLOOKUP(A803,'Main Sheet'!A:BB,12,0)</f>
        <v>Khumbulani HS</v>
      </c>
      <c r="F803" s="109" t="str">
        <f>VLOOKUP(A803,'Main Sheet'!A:BB,17,0)</f>
        <v>Chulumanco</v>
      </c>
      <c r="G803" s="110" t="str">
        <f>VLOOKUP(A803,'Main Sheet'!A:BB,14,0)</f>
        <v>NMB</v>
      </c>
      <c r="H803" s="111" t="s">
        <v>9078</v>
      </c>
      <c r="I803" s="111"/>
      <c r="J803" s="112"/>
      <c r="K803" s="111">
        <v>2.3373488E8</v>
      </c>
      <c r="L803" s="111">
        <v>23156.0</v>
      </c>
      <c r="M803" s="109" t="s">
        <v>9079</v>
      </c>
      <c r="N803" s="110"/>
      <c r="O803" s="111" t="s">
        <v>9078</v>
      </c>
      <c r="P803" s="111"/>
      <c r="Q803" s="112"/>
      <c r="R803" s="111">
        <v>2.26145931E8</v>
      </c>
      <c r="S803" s="111">
        <v>23156.0</v>
      </c>
      <c r="T803" s="111" t="s">
        <v>9079</v>
      </c>
      <c r="U803" s="110"/>
      <c r="V803" s="109" t="s">
        <v>117</v>
      </c>
      <c r="W803" s="109"/>
      <c r="X803" s="110"/>
      <c r="Y803" s="109" t="s">
        <v>10480</v>
      </c>
      <c r="Z803" s="110"/>
      <c r="AA803" s="110"/>
      <c r="AB803" s="109" t="s">
        <v>237</v>
      </c>
      <c r="AC803" s="109" t="s">
        <v>9078</v>
      </c>
      <c r="AD803" s="109"/>
      <c r="AE803" s="110"/>
      <c r="AF803" s="109">
        <v>2.61233254E8</v>
      </c>
      <c r="AG803" s="109">
        <v>23256.0</v>
      </c>
      <c r="AH803" s="109" t="s">
        <v>9079</v>
      </c>
      <c r="AI803" s="110"/>
      <c r="AJ803" s="110"/>
      <c r="AK803" s="110"/>
      <c r="AL803" s="110"/>
      <c r="AM803" s="110"/>
      <c r="AN803" s="110"/>
      <c r="AO803" s="110"/>
      <c r="AP803" s="110"/>
      <c r="AQ803" s="110"/>
      <c r="AR803" s="110"/>
      <c r="AS803" s="110"/>
      <c r="AT803" s="110"/>
      <c r="AU803" s="110"/>
      <c r="AV803" s="110"/>
      <c r="AW803" s="110"/>
      <c r="AX803" s="110"/>
      <c r="AY803" s="110"/>
      <c r="AZ803" s="110"/>
      <c r="BA803" s="110"/>
      <c r="BB803" s="110"/>
      <c r="BC803" s="110"/>
      <c r="BD803" s="110"/>
      <c r="BE803" s="110"/>
      <c r="BF803" s="114"/>
      <c r="BG803" s="114"/>
      <c r="BH803" s="114"/>
      <c r="BI803" s="114"/>
      <c r="BJ803" s="114"/>
      <c r="BK803" s="114"/>
      <c r="BL803" s="114"/>
      <c r="BM803" s="114"/>
      <c r="BN803" s="114"/>
      <c r="BO803" s="114"/>
    </row>
    <row r="804" ht="15.75" hidden="1" customHeight="1">
      <c r="A804" s="106" t="s">
        <v>6900</v>
      </c>
      <c r="B804" s="162" t="s">
        <v>10481</v>
      </c>
      <c r="C804" s="108" t="str">
        <f>VLOOKUP(A804,'Main Sheet'!A:AV,48,False)</f>
        <v>Yes</v>
      </c>
      <c r="D804" s="109" t="str">
        <f>VLOOKUP(A804,'Main Sheet'!A:BB,7,0)</f>
        <v>Second</v>
      </c>
      <c r="E804" s="109" t="str">
        <f>VLOOKUP(A804,'Main Sheet'!A:BB,12,0)</f>
        <v>Khumbulani HS</v>
      </c>
      <c r="F804" s="109" t="str">
        <f>VLOOKUP(A804,'Main Sheet'!A:BB,17,0)</f>
        <v>Chulumanco</v>
      </c>
      <c r="G804" s="110" t="str">
        <f>VLOOKUP(A804,'Main Sheet'!A:BB,14,0)</f>
        <v>NMB</v>
      </c>
      <c r="H804" s="111" t="s">
        <v>9078</v>
      </c>
      <c r="I804" s="111"/>
      <c r="J804" s="112"/>
      <c r="K804" s="111">
        <v>2.33684204E8</v>
      </c>
      <c r="L804" s="111">
        <v>29154.0</v>
      </c>
      <c r="M804" s="109" t="s">
        <v>10482</v>
      </c>
      <c r="N804" s="110"/>
      <c r="O804" s="111"/>
      <c r="P804" s="111"/>
      <c r="Q804" s="112"/>
      <c r="R804" s="111"/>
      <c r="S804" s="111"/>
      <c r="T804" s="111"/>
      <c r="U804" s="110"/>
      <c r="V804" s="109" t="s">
        <v>9078</v>
      </c>
      <c r="W804" s="109"/>
      <c r="X804" s="110"/>
      <c r="Y804" s="109" t="s">
        <v>10483</v>
      </c>
      <c r="Z804" s="110"/>
      <c r="AA804" s="110"/>
      <c r="AB804" s="109" t="s">
        <v>9079</v>
      </c>
      <c r="AC804" s="109" t="s">
        <v>117</v>
      </c>
      <c r="AD804" s="109"/>
      <c r="AE804" s="110"/>
      <c r="AF804" s="109">
        <v>2.61553798E8</v>
      </c>
      <c r="AG804" s="109">
        <v>23235.0</v>
      </c>
      <c r="AH804" s="109"/>
      <c r="AI804" s="110"/>
      <c r="AJ804" s="110"/>
      <c r="AK804" s="110"/>
      <c r="AL804" s="110"/>
      <c r="AM804" s="110"/>
      <c r="AN804" s="110"/>
      <c r="AO804" s="110"/>
      <c r="AP804" s="110"/>
      <c r="AQ804" s="110"/>
      <c r="AR804" s="110"/>
      <c r="AS804" s="110"/>
      <c r="AT804" s="110"/>
      <c r="AU804" s="110"/>
      <c r="AV804" s="110"/>
      <c r="AW804" s="110"/>
      <c r="AX804" s="110"/>
      <c r="AY804" s="110"/>
      <c r="AZ804" s="110"/>
      <c r="BA804" s="110"/>
      <c r="BB804" s="110"/>
      <c r="BC804" s="110"/>
      <c r="BD804" s="110"/>
      <c r="BE804" s="110"/>
      <c r="BF804" s="114"/>
      <c r="BG804" s="114"/>
      <c r="BH804" s="114"/>
      <c r="BI804" s="114"/>
      <c r="BJ804" s="114"/>
      <c r="BK804" s="114"/>
      <c r="BL804" s="114"/>
      <c r="BM804" s="114"/>
      <c r="BN804" s="114"/>
      <c r="BO804" s="114"/>
    </row>
    <row r="805" ht="15.75" hidden="1" customHeight="1">
      <c r="A805" s="106" t="s">
        <v>6908</v>
      </c>
      <c r="B805" s="162" t="s">
        <v>10484</v>
      </c>
      <c r="C805" s="108" t="str">
        <f>VLOOKUP(A805,'Main Sheet'!A:AV,48,False)</f>
        <v>Yes</v>
      </c>
      <c r="D805" s="109" t="str">
        <f>VLOOKUP(A805,'Main Sheet'!A:BB,7,0)</f>
        <v>Second</v>
      </c>
      <c r="E805" s="109" t="str">
        <f>VLOOKUP(A805,'Main Sheet'!A:BB,12,0)</f>
        <v>Khumbulani HS</v>
      </c>
      <c r="F805" s="109" t="str">
        <f>VLOOKUP(A805,'Main Sheet'!A:BB,17,0)</f>
        <v>Chulumanco</v>
      </c>
      <c r="G805" s="110" t="str">
        <f>VLOOKUP(A805,'Main Sheet'!A:BB,14,0)</f>
        <v>NMB</v>
      </c>
      <c r="H805" s="111" t="s">
        <v>9078</v>
      </c>
      <c r="I805" s="111"/>
      <c r="J805" s="112"/>
      <c r="K805" s="111">
        <v>2.33715266E8</v>
      </c>
      <c r="L805" s="111"/>
      <c r="M805" s="109" t="s">
        <v>9079</v>
      </c>
      <c r="N805" s="110"/>
      <c r="O805" s="111" t="s">
        <v>9078</v>
      </c>
      <c r="P805" s="111"/>
      <c r="Q805" s="112"/>
      <c r="R805" s="111">
        <v>2.26144713E8</v>
      </c>
      <c r="S805" s="111"/>
      <c r="T805" s="111" t="s">
        <v>9079</v>
      </c>
      <c r="U805" s="110"/>
      <c r="V805" s="109" t="s">
        <v>117</v>
      </c>
      <c r="W805" s="109"/>
      <c r="X805" s="110"/>
      <c r="Y805" s="109" t="s">
        <v>10485</v>
      </c>
      <c r="Z805" s="110"/>
      <c r="AA805" s="110"/>
      <c r="AB805" s="109" t="s">
        <v>10486</v>
      </c>
      <c r="AC805" s="109" t="s">
        <v>117</v>
      </c>
      <c r="AD805" s="109"/>
      <c r="AE805" s="110"/>
      <c r="AF805" s="109">
        <v>2.61568124E8</v>
      </c>
      <c r="AG805" s="109">
        <v>23235.0</v>
      </c>
      <c r="AH805" s="109"/>
      <c r="AI805" s="110"/>
      <c r="AJ805" s="110"/>
      <c r="AK805" s="110"/>
      <c r="AL805" s="110"/>
      <c r="AM805" s="110"/>
      <c r="AN805" s="110"/>
      <c r="AO805" s="110"/>
      <c r="AP805" s="110"/>
      <c r="AQ805" s="110"/>
      <c r="AR805" s="110"/>
      <c r="AS805" s="110"/>
      <c r="AT805" s="110"/>
      <c r="AU805" s="110"/>
      <c r="AV805" s="110"/>
      <c r="AW805" s="110"/>
      <c r="AX805" s="110"/>
      <c r="AY805" s="110"/>
      <c r="AZ805" s="110"/>
      <c r="BA805" s="110"/>
      <c r="BB805" s="110"/>
      <c r="BC805" s="110"/>
      <c r="BD805" s="110"/>
      <c r="BE805" s="110"/>
      <c r="BF805" s="114"/>
      <c r="BG805" s="114"/>
      <c r="BH805" s="114"/>
      <c r="BI805" s="114"/>
      <c r="BJ805" s="114"/>
      <c r="BK805" s="114"/>
      <c r="BL805" s="114"/>
      <c r="BM805" s="114"/>
      <c r="BN805" s="114"/>
      <c r="BO805" s="114"/>
    </row>
    <row r="806" ht="15.75" hidden="1" customHeight="1">
      <c r="A806" s="106" t="s">
        <v>6916</v>
      </c>
      <c r="B806" s="162" t="s">
        <v>10487</v>
      </c>
      <c r="C806" s="108" t="str">
        <f>VLOOKUP(A806,'Main Sheet'!A:AV,48,False)</f>
        <v>Yes</v>
      </c>
      <c r="D806" s="109" t="str">
        <f>VLOOKUP(A806,'Main Sheet'!A:BB,7,0)</f>
        <v>Second</v>
      </c>
      <c r="E806" s="109" t="str">
        <f>VLOOKUP(A806,'Main Sheet'!A:BB,12,0)</f>
        <v>Khumbulani HS</v>
      </c>
      <c r="F806" s="109" t="str">
        <f>VLOOKUP(A806,'Main Sheet'!A:BB,17,0)</f>
        <v>Chulumanco</v>
      </c>
      <c r="G806" s="110" t="str">
        <f>VLOOKUP(A806,'Main Sheet'!A:BB,14,0)</f>
        <v>NMB</v>
      </c>
      <c r="H806" s="111" t="s">
        <v>9078</v>
      </c>
      <c r="I806" s="111"/>
      <c r="J806" s="112"/>
      <c r="K806" s="111">
        <v>2.3345299E8</v>
      </c>
      <c r="L806" s="111">
        <v>73615.0</v>
      </c>
      <c r="M806" s="109" t="s">
        <v>9079</v>
      </c>
      <c r="N806" s="110"/>
      <c r="O806" s="111" t="s">
        <v>9078</v>
      </c>
      <c r="P806" s="111"/>
      <c r="Q806" s="112"/>
      <c r="R806" s="111">
        <v>2.261858449E9</v>
      </c>
      <c r="S806" s="111"/>
      <c r="T806" s="111" t="s">
        <v>9079</v>
      </c>
      <c r="U806" s="110"/>
      <c r="V806" s="109" t="s">
        <v>9078</v>
      </c>
      <c r="W806" s="109"/>
      <c r="X806" s="110"/>
      <c r="Y806" s="109" t="s">
        <v>10488</v>
      </c>
      <c r="Z806" s="110"/>
      <c r="AA806" s="110"/>
      <c r="AB806" s="109" t="s">
        <v>9079</v>
      </c>
      <c r="AC806" s="109" t="s">
        <v>117</v>
      </c>
      <c r="AD806" s="109"/>
      <c r="AE806" s="110"/>
      <c r="AF806" s="109">
        <v>2.61536672E8</v>
      </c>
      <c r="AG806" s="109">
        <v>23235.0</v>
      </c>
      <c r="AH806" s="109"/>
      <c r="AI806" s="110"/>
      <c r="AJ806" s="110"/>
      <c r="AK806" s="110"/>
      <c r="AL806" s="110"/>
      <c r="AM806" s="110"/>
      <c r="AN806" s="110"/>
      <c r="AO806" s="110"/>
      <c r="AP806" s="110"/>
      <c r="AQ806" s="110"/>
      <c r="AR806" s="110"/>
      <c r="AS806" s="110"/>
      <c r="AT806" s="110"/>
      <c r="AU806" s="110"/>
      <c r="AV806" s="110"/>
      <c r="AW806" s="110"/>
      <c r="AX806" s="110"/>
      <c r="AY806" s="110"/>
      <c r="AZ806" s="110"/>
      <c r="BA806" s="110"/>
      <c r="BB806" s="110"/>
      <c r="BC806" s="110"/>
      <c r="BD806" s="110"/>
      <c r="BE806" s="110"/>
      <c r="BF806" s="114"/>
      <c r="BG806" s="114"/>
      <c r="BH806" s="114"/>
      <c r="BI806" s="114"/>
      <c r="BJ806" s="114"/>
      <c r="BK806" s="114"/>
      <c r="BL806" s="114"/>
      <c r="BM806" s="114"/>
      <c r="BN806" s="114"/>
      <c r="BO806" s="114"/>
    </row>
    <row r="807" ht="15.75" hidden="1" customHeight="1">
      <c r="A807" s="106" t="s">
        <v>6925</v>
      </c>
      <c r="B807" s="162" t="s">
        <v>10489</v>
      </c>
      <c r="C807" s="108" t="str">
        <f>VLOOKUP(A807,'Main Sheet'!A:AV,48,False)</f>
        <v>Yes</v>
      </c>
      <c r="D807" s="109" t="str">
        <f>VLOOKUP(A807,'Main Sheet'!A:BB,7,0)</f>
        <v>Second</v>
      </c>
      <c r="E807" s="109" t="str">
        <f>VLOOKUP(A807,'Main Sheet'!A:BB,12,0)</f>
        <v>Khumbulani HS</v>
      </c>
      <c r="F807" s="109" t="str">
        <f>VLOOKUP(A807,'Main Sheet'!A:BB,17,0)</f>
        <v>Chulumanco</v>
      </c>
      <c r="G807" s="110" t="str">
        <f>VLOOKUP(A807,'Main Sheet'!A:BB,14,0)</f>
        <v>NMB</v>
      </c>
      <c r="H807" s="111" t="s">
        <v>9078</v>
      </c>
      <c r="I807" s="111"/>
      <c r="J807" s="112"/>
      <c r="K807" s="111">
        <v>2.34099348E8</v>
      </c>
      <c r="L807" s="111">
        <v>60856.0</v>
      </c>
      <c r="M807" s="109" t="s">
        <v>9079</v>
      </c>
      <c r="N807" s="110"/>
      <c r="O807" s="111"/>
      <c r="P807" s="111"/>
      <c r="Q807" s="112"/>
      <c r="R807" s="111"/>
      <c r="S807" s="111"/>
      <c r="T807" s="111"/>
      <c r="U807" s="110"/>
      <c r="V807" s="109" t="s">
        <v>9078</v>
      </c>
      <c r="W807" s="109"/>
      <c r="X807" s="110"/>
      <c r="Y807" s="109" t="s">
        <v>10490</v>
      </c>
      <c r="Z807" s="110"/>
      <c r="AA807" s="110"/>
      <c r="AB807" s="109" t="s">
        <v>9079</v>
      </c>
      <c r="AC807" s="109" t="s">
        <v>117</v>
      </c>
      <c r="AD807" s="109"/>
      <c r="AE807" s="110"/>
      <c r="AF807" s="109">
        <v>2.61568019E8</v>
      </c>
      <c r="AG807" s="109">
        <v>23235.0</v>
      </c>
      <c r="AH807" s="109"/>
      <c r="AI807" s="110"/>
      <c r="AJ807" s="110"/>
      <c r="AK807" s="110"/>
      <c r="AL807" s="110"/>
      <c r="AM807" s="110"/>
      <c r="AN807" s="110"/>
      <c r="AO807" s="110"/>
      <c r="AP807" s="110"/>
      <c r="AQ807" s="110"/>
      <c r="AR807" s="110"/>
      <c r="AS807" s="110"/>
      <c r="AT807" s="110"/>
      <c r="AU807" s="110"/>
      <c r="AV807" s="110"/>
      <c r="AW807" s="110"/>
      <c r="AX807" s="110"/>
      <c r="AY807" s="110"/>
      <c r="AZ807" s="110"/>
      <c r="BA807" s="110"/>
      <c r="BB807" s="110"/>
      <c r="BC807" s="110"/>
      <c r="BD807" s="110"/>
      <c r="BE807" s="110"/>
      <c r="BF807" s="114"/>
      <c r="BG807" s="114"/>
      <c r="BH807" s="114"/>
      <c r="BI807" s="114"/>
      <c r="BJ807" s="114"/>
      <c r="BK807" s="114"/>
      <c r="BL807" s="114"/>
      <c r="BM807" s="114"/>
      <c r="BN807" s="114"/>
      <c r="BO807" s="114"/>
    </row>
    <row r="808" ht="15.75" hidden="1" customHeight="1">
      <c r="A808" s="106" t="s">
        <v>6934</v>
      </c>
      <c r="B808" s="162" t="s">
        <v>10491</v>
      </c>
      <c r="C808" s="108" t="str">
        <f>VLOOKUP(A808,'Main Sheet'!A:AV,48,False)</f>
        <v>Yes</v>
      </c>
      <c r="D808" s="109" t="str">
        <f>VLOOKUP(A808,'Main Sheet'!A:BB,7,0)</f>
        <v>Second</v>
      </c>
      <c r="E808" s="109" t="str">
        <f>VLOOKUP(A808,'Main Sheet'!A:BB,12,0)</f>
        <v>Khumbulani HS</v>
      </c>
      <c r="F808" s="109" t="str">
        <f>VLOOKUP(A808,'Main Sheet'!A:BB,17,0)</f>
        <v>Chulumanco</v>
      </c>
      <c r="G808" s="110" t="str">
        <f>VLOOKUP(A808,'Main Sheet'!A:BB,14,0)</f>
        <v>NMB</v>
      </c>
      <c r="H808" s="111" t="s">
        <v>9078</v>
      </c>
      <c r="I808" s="111"/>
      <c r="J808" s="112"/>
      <c r="K808" s="111">
        <v>2.33692444E8</v>
      </c>
      <c r="L808" s="111">
        <v>51421.0</v>
      </c>
      <c r="M808" s="109" t="s">
        <v>9079</v>
      </c>
      <c r="N808" s="110"/>
      <c r="O808" s="111"/>
      <c r="P808" s="111"/>
      <c r="Q808" s="112"/>
      <c r="R808" s="111"/>
      <c r="S808" s="111"/>
      <c r="T808" s="111"/>
      <c r="U808" s="110"/>
      <c r="V808" s="109" t="s">
        <v>9078</v>
      </c>
      <c r="W808" s="109"/>
      <c r="X808" s="110"/>
      <c r="Y808" s="109" t="s">
        <v>10492</v>
      </c>
      <c r="Z808" s="110"/>
      <c r="AA808" s="110"/>
      <c r="AB808" s="109" t="s">
        <v>9079</v>
      </c>
      <c r="AC808" s="109" t="s">
        <v>117</v>
      </c>
      <c r="AD808" s="109"/>
      <c r="AE808" s="110"/>
      <c r="AF808" s="109">
        <v>2.61536583E8</v>
      </c>
      <c r="AG808" s="109">
        <v>23235.0</v>
      </c>
      <c r="AH808" s="109"/>
      <c r="AI808" s="110"/>
      <c r="AJ808" s="110"/>
      <c r="AK808" s="110"/>
      <c r="AL808" s="110"/>
      <c r="AM808" s="110"/>
      <c r="AN808" s="110"/>
      <c r="AO808" s="110"/>
      <c r="AP808" s="110"/>
      <c r="AQ808" s="110"/>
      <c r="AR808" s="110"/>
      <c r="AS808" s="110"/>
      <c r="AT808" s="110"/>
      <c r="AU808" s="110"/>
      <c r="AV808" s="110"/>
      <c r="AW808" s="110"/>
      <c r="AX808" s="110"/>
      <c r="AY808" s="110"/>
      <c r="AZ808" s="110"/>
      <c r="BA808" s="110"/>
      <c r="BB808" s="110"/>
      <c r="BC808" s="110"/>
      <c r="BD808" s="110"/>
      <c r="BE808" s="110"/>
      <c r="BF808" s="114"/>
      <c r="BG808" s="114"/>
      <c r="BH808" s="114"/>
      <c r="BI808" s="114"/>
      <c r="BJ808" s="114"/>
      <c r="BK808" s="114"/>
      <c r="BL808" s="114"/>
      <c r="BM808" s="114"/>
      <c r="BN808" s="114"/>
      <c r="BO808" s="114"/>
    </row>
    <row r="809" ht="15.75" hidden="1" customHeight="1">
      <c r="A809" s="106" t="s">
        <v>6942</v>
      </c>
      <c r="B809" s="162" t="s">
        <v>10493</v>
      </c>
      <c r="C809" s="108" t="str">
        <f>VLOOKUP(A809,'Main Sheet'!A:AV,48,False)</f>
        <v>Yes</v>
      </c>
      <c r="D809" s="109" t="str">
        <f>VLOOKUP(A809,'Main Sheet'!A:BB,7,0)</f>
        <v>Second</v>
      </c>
      <c r="E809" s="109" t="str">
        <f>VLOOKUP(A809,'Main Sheet'!A:BB,12,0)</f>
        <v>Khumbulani HS</v>
      </c>
      <c r="F809" s="109" t="str">
        <f>VLOOKUP(A809,'Main Sheet'!A:BB,17,0)</f>
        <v>Chulumanco</v>
      </c>
      <c r="G809" s="110" t="str">
        <f>VLOOKUP(A809,'Main Sheet'!A:BB,14,0)</f>
        <v>NMB</v>
      </c>
      <c r="H809" s="111" t="s">
        <v>9078</v>
      </c>
      <c r="I809" s="111"/>
      <c r="J809" s="112"/>
      <c r="K809" s="111">
        <v>2.33817093E8</v>
      </c>
      <c r="L809" s="111"/>
      <c r="M809" s="109" t="s">
        <v>9079</v>
      </c>
      <c r="N809" s="110"/>
      <c r="O809" s="111"/>
      <c r="P809" s="111"/>
      <c r="Q809" s="112"/>
      <c r="R809" s="111"/>
      <c r="S809" s="111"/>
      <c r="T809" s="111"/>
      <c r="U809" s="110"/>
      <c r="V809" s="109" t="s">
        <v>117</v>
      </c>
      <c r="W809" s="109"/>
      <c r="X809" s="110"/>
      <c r="Y809" s="109" t="s">
        <v>10494</v>
      </c>
      <c r="Z809" s="110"/>
      <c r="AA809" s="110"/>
      <c r="AB809" s="109" t="s">
        <v>263</v>
      </c>
      <c r="AC809" s="109" t="s">
        <v>117</v>
      </c>
      <c r="AD809" s="109"/>
      <c r="AE809" s="110"/>
      <c r="AF809" s="109">
        <v>2.61561669E8</v>
      </c>
      <c r="AG809" s="109">
        <v>23235.0</v>
      </c>
      <c r="AH809" s="109"/>
      <c r="AI809" s="110"/>
      <c r="AJ809" s="110"/>
      <c r="AK809" s="110"/>
      <c r="AL809" s="110"/>
      <c r="AM809" s="110"/>
      <c r="AN809" s="110"/>
      <c r="AO809" s="110"/>
      <c r="AP809" s="110"/>
      <c r="AQ809" s="110"/>
      <c r="AR809" s="110"/>
      <c r="AS809" s="110"/>
      <c r="AT809" s="110"/>
      <c r="AU809" s="110"/>
      <c r="AV809" s="110"/>
      <c r="AW809" s="110"/>
      <c r="AX809" s="110"/>
      <c r="AY809" s="110"/>
      <c r="AZ809" s="110"/>
      <c r="BA809" s="110"/>
      <c r="BB809" s="110"/>
      <c r="BC809" s="110"/>
      <c r="BD809" s="110"/>
      <c r="BE809" s="110"/>
      <c r="BF809" s="114"/>
      <c r="BG809" s="114"/>
      <c r="BH809" s="114"/>
      <c r="BI809" s="114"/>
      <c r="BJ809" s="114"/>
      <c r="BK809" s="114"/>
      <c r="BL809" s="114"/>
      <c r="BM809" s="114"/>
      <c r="BN809" s="114"/>
      <c r="BO809" s="114"/>
    </row>
    <row r="810" ht="15.75" hidden="1" customHeight="1">
      <c r="A810" s="106" t="s">
        <v>6950</v>
      </c>
      <c r="B810" s="162" t="s">
        <v>10495</v>
      </c>
      <c r="C810" s="108" t="str">
        <f>VLOOKUP(A810,'Main Sheet'!A:AV,48,False)</f>
        <v>Yes</v>
      </c>
      <c r="D810" s="109" t="str">
        <f>VLOOKUP(A810,'Main Sheet'!A:BB,7,0)</f>
        <v>Second</v>
      </c>
      <c r="E810" s="109" t="str">
        <f>VLOOKUP(A810,'Main Sheet'!A:BB,12,0)</f>
        <v>Khumbulani HS</v>
      </c>
      <c r="F810" s="109" t="str">
        <f>VLOOKUP(A810,'Main Sheet'!A:BB,17,0)</f>
        <v>Chulumanco</v>
      </c>
      <c r="G810" s="110" t="str">
        <f>VLOOKUP(A810,'Main Sheet'!A:BB,14,0)</f>
        <v>NMB</v>
      </c>
      <c r="H810" s="111" t="s">
        <v>117</v>
      </c>
      <c r="I810" s="111"/>
      <c r="J810" s="112"/>
      <c r="K810" s="151">
        <v>2.34233281E8</v>
      </c>
      <c r="L810" s="111">
        <v>59796.0</v>
      </c>
      <c r="M810" s="109" t="s">
        <v>10496</v>
      </c>
      <c r="N810" s="110"/>
      <c r="O810" s="111"/>
      <c r="P810" s="111"/>
      <c r="Q810" s="112"/>
      <c r="R810" s="111"/>
      <c r="S810" s="111"/>
      <c r="T810" s="111"/>
      <c r="U810" s="110"/>
      <c r="V810" s="109" t="s">
        <v>117</v>
      </c>
      <c r="W810" s="109"/>
      <c r="X810" s="110"/>
      <c r="Y810" s="177" t="s">
        <v>10497</v>
      </c>
      <c r="Z810" s="110"/>
      <c r="AA810" s="110"/>
      <c r="AB810" s="109" t="s">
        <v>10472</v>
      </c>
      <c r="AC810" s="109" t="s">
        <v>117</v>
      </c>
      <c r="AD810" s="109"/>
      <c r="AE810" s="110"/>
      <c r="AF810" s="109">
        <v>2.61548751E8</v>
      </c>
      <c r="AG810" s="109">
        <v>23235.0</v>
      </c>
      <c r="AH810" s="109"/>
      <c r="AI810" s="110"/>
      <c r="AJ810" s="110"/>
      <c r="AK810" s="110"/>
      <c r="AL810" s="110"/>
      <c r="AM810" s="110"/>
      <c r="AN810" s="110"/>
      <c r="AO810" s="110"/>
      <c r="AP810" s="110"/>
      <c r="AQ810" s="110"/>
      <c r="AR810" s="110"/>
      <c r="AS810" s="110"/>
      <c r="AT810" s="110"/>
      <c r="AU810" s="110"/>
      <c r="AV810" s="110"/>
      <c r="AW810" s="110"/>
      <c r="AX810" s="110"/>
      <c r="AY810" s="110"/>
      <c r="AZ810" s="110"/>
      <c r="BA810" s="110"/>
      <c r="BB810" s="110"/>
      <c r="BC810" s="110"/>
      <c r="BD810" s="110"/>
      <c r="BE810" s="110"/>
      <c r="BF810" s="114"/>
      <c r="BG810" s="114"/>
      <c r="BH810" s="114"/>
      <c r="BI810" s="114"/>
      <c r="BJ810" s="114"/>
      <c r="BK810" s="114"/>
      <c r="BL810" s="114"/>
      <c r="BM810" s="114"/>
      <c r="BN810" s="114"/>
      <c r="BO810" s="114"/>
    </row>
    <row r="811" ht="15.75" hidden="1" customHeight="1">
      <c r="A811" s="106" t="s">
        <v>6959</v>
      </c>
      <c r="B811" s="162" t="s">
        <v>10498</v>
      </c>
      <c r="C811" s="108" t="str">
        <f>VLOOKUP(A811,'Main Sheet'!A:AV,48,False)</f>
        <v>Yes</v>
      </c>
      <c r="D811" s="109" t="str">
        <f>VLOOKUP(A811,'Main Sheet'!A:BB,7,0)</f>
        <v>Second</v>
      </c>
      <c r="E811" s="109" t="str">
        <f>VLOOKUP(A811,'Main Sheet'!A:BB,12,0)</f>
        <v>Khumbulani HS</v>
      </c>
      <c r="F811" s="109" t="str">
        <f>VLOOKUP(A811,'Main Sheet'!A:BB,17,0)</f>
        <v>Chulumanco</v>
      </c>
      <c r="G811" s="110" t="str">
        <f>VLOOKUP(A811,'Main Sheet'!A:BB,14,0)</f>
        <v>NMB</v>
      </c>
      <c r="H811" s="111" t="s">
        <v>9078</v>
      </c>
      <c r="I811" s="111"/>
      <c r="J811" s="112"/>
      <c r="K811" s="111">
        <v>2.34189738E8</v>
      </c>
      <c r="L811" s="111">
        <v>54619.0</v>
      </c>
      <c r="M811" s="109" t="s">
        <v>9079</v>
      </c>
      <c r="N811" s="110"/>
      <c r="O811" s="111"/>
      <c r="P811" s="111"/>
      <c r="Q811" s="112"/>
      <c r="R811" s="111"/>
      <c r="S811" s="111"/>
      <c r="T811" s="111"/>
      <c r="U811" s="110"/>
      <c r="V811" s="109" t="s">
        <v>117</v>
      </c>
      <c r="W811" s="109"/>
      <c r="X811" s="110"/>
      <c r="Y811" s="109" t="s">
        <v>10499</v>
      </c>
      <c r="Z811" s="110"/>
      <c r="AA811" s="110"/>
      <c r="AB811" s="109" t="s">
        <v>237</v>
      </c>
      <c r="AC811" s="109" t="s">
        <v>117</v>
      </c>
      <c r="AD811" s="109"/>
      <c r="AE811" s="110"/>
      <c r="AF811" s="109">
        <v>2.61548859E8</v>
      </c>
      <c r="AG811" s="109">
        <v>23235.0</v>
      </c>
      <c r="AH811" s="109" t="s">
        <v>10500</v>
      </c>
      <c r="AI811" s="110"/>
      <c r="AJ811" s="110"/>
      <c r="AK811" s="110"/>
      <c r="AL811" s="110"/>
      <c r="AM811" s="110"/>
      <c r="AN811" s="110"/>
      <c r="AO811" s="110"/>
      <c r="AP811" s="110"/>
      <c r="AQ811" s="110"/>
      <c r="AR811" s="110"/>
      <c r="AS811" s="110"/>
      <c r="AT811" s="110"/>
      <c r="AU811" s="110"/>
      <c r="AV811" s="110"/>
      <c r="AW811" s="110"/>
      <c r="AX811" s="110"/>
      <c r="AY811" s="110"/>
      <c r="AZ811" s="110"/>
      <c r="BA811" s="110"/>
      <c r="BB811" s="110"/>
      <c r="BC811" s="110"/>
      <c r="BD811" s="110"/>
      <c r="BE811" s="110"/>
      <c r="BF811" s="114"/>
      <c r="BG811" s="114"/>
      <c r="BH811" s="114"/>
      <c r="BI811" s="114"/>
      <c r="BJ811" s="114"/>
      <c r="BK811" s="114"/>
      <c r="BL811" s="114"/>
      <c r="BM811" s="114"/>
      <c r="BN811" s="114"/>
      <c r="BO811" s="114"/>
    </row>
    <row r="812" ht="15.75" hidden="1" customHeight="1">
      <c r="A812" s="106" t="s">
        <v>6967</v>
      </c>
      <c r="B812" s="162" t="s">
        <v>10501</v>
      </c>
      <c r="C812" s="108" t="str">
        <f>VLOOKUP(A812,'Main Sheet'!A:AV,48,False)</f>
        <v>Yes</v>
      </c>
      <c r="D812" s="109" t="str">
        <f>VLOOKUP(A812,'Main Sheet'!A:BB,7,0)</f>
        <v>Second</v>
      </c>
      <c r="E812" s="109" t="str">
        <f>VLOOKUP(A812,'Main Sheet'!A:BB,12,0)</f>
        <v>Khumbulani HS</v>
      </c>
      <c r="F812" s="109" t="str">
        <f>VLOOKUP(A812,'Main Sheet'!A:BB,17,0)</f>
        <v>Chulumanco</v>
      </c>
      <c r="G812" s="110" t="str">
        <f>VLOOKUP(A812,'Main Sheet'!A:BB,14,0)</f>
        <v>NMB</v>
      </c>
      <c r="H812" s="111" t="s">
        <v>9078</v>
      </c>
      <c r="I812" s="111"/>
      <c r="J812" s="112"/>
      <c r="K812" s="111">
        <v>2.3367559E8</v>
      </c>
      <c r="L812" s="111">
        <v>35245.0</v>
      </c>
      <c r="M812" s="109" t="s">
        <v>9079</v>
      </c>
      <c r="N812" s="110"/>
      <c r="O812" s="111"/>
      <c r="P812" s="111"/>
      <c r="Q812" s="112"/>
      <c r="R812" s="111"/>
      <c r="S812" s="111"/>
      <c r="T812" s="111"/>
      <c r="U812" s="110"/>
      <c r="V812" s="109" t="s">
        <v>9078</v>
      </c>
      <c r="W812" s="109"/>
      <c r="X812" s="110"/>
      <c r="Y812" s="109" t="s">
        <v>10502</v>
      </c>
      <c r="Z812" s="110"/>
      <c r="AA812" s="110"/>
      <c r="AB812" s="109" t="s">
        <v>9079</v>
      </c>
      <c r="AC812" s="109" t="s">
        <v>9078</v>
      </c>
      <c r="AD812" s="109"/>
      <c r="AE812" s="110"/>
      <c r="AF812" s="109">
        <v>2.61553283E8</v>
      </c>
      <c r="AG812" s="109">
        <v>23235.0</v>
      </c>
      <c r="AH812" s="109"/>
      <c r="AI812" s="110"/>
      <c r="AJ812" s="110"/>
      <c r="AK812" s="110"/>
      <c r="AL812" s="110"/>
      <c r="AM812" s="110"/>
      <c r="AN812" s="110"/>
      <c r="AO812" s="110"/>
      <c r="AP812" s="110"/>
      <c r="AQ812" s="110"/>
      <c r="AR812" s="110"/>
      <c r="AS812" s="110"/>
      <c r="AT812" s="110"/>
      <c r="AU812" s="110"/>
      <c r="AV812" s="110"/>
      <c r="AW812" s="110"/>
      <c r="AX812" s="110"/>
      <c r="AY812" s="110"/>
      <c r="AZ812" s="110"/>
      <c r="BA812" s="110"/>
      <c r="BB812" s="110"/>
      <c r="BC812" s="110"/>
      <c r="BD812" s="110"/>
      <c r="BE812" s="110"/>
      <c r="BF812" s="114"/>
      <c r="BG812" s="114"/>
      <c r="BH812" s="114"/>
      <c r="BI812" s="114"/>
      <c r="BJ812" s="114"/>
      <c r="BK812" s="114"/>
      <c r="BL812" s="114"/>
      <c r="BM812" s="114"/>
      <c r="BN812" s="114"/>
      <c r="BO812" s="114"/>
    </row>
    <row r="813" ht="15.75" hidden="1" customHeight="1">
      <c r="A813" s="106" t="s">
        <v>6973</v>
      </c>
      <c r="B813" s="162" t="s">
        <v>10503</v>
      </c>
      <c r="C813" s="108" t="str">
        <f>VLOOKUP(A813,'Main Sheet'!A:AV,48,False)</f>
        <v>No</v>
      </c>
      <c r="D813" s="109" t="str">
        <f>VLOOKUP(A813,'Main Sheet'!A:BB,7,0)</f>
        <v>Second</v>
      </c>
      <c r="E813" s="109" t="str">
        <f>VLOOKUP(A813,'Main Sheet'!A:BB,12,0)</f>
        <v>Khumbulani HS</v>
      </c>
      <c r="F813" s="109" t="str">
        <f>VLOOKUP(A813,'Main Sheet'!A:BB,17,0)</f>
        <v>Chulumanco</v>
      </c>
      <c r="G813" s="110" t="str">
        <f>VLOOKUP(A813,'Main Sheet'!A:BB,14,0)</f>
        <v>NMB</v>
      </c>
      <c r="H813" s="111"/>
      <c r="I813" s="111"/>
      <c r="J813" s="111"/>
      <c r="K813" s="111"/>
      <c r="L813" s="111"/>
      <c r="M813" s="109"/>
      <c r="N813" s="110"/>
      <c r="O813" s="111"/>
      <c r="P813" s="111"/>
      <c r="Q813" s="112"/>
      <c r="R813" s="111"/>
      <c r="S813" s="111"/>
      <c r="T813" s="111"/>
      <c r="U813" s="110"/>
      <c r="V813" s="109"/>
      <c r="W813" s="109"/>
      <c r="X813" s="110"/>
      <c r="Y813" s="109"/>
      <c r="Z813" s="110"/>
      <c r="AA813" s="110"/>
      <c r="AB813" s="110"/>
      <c r="AC813" s="109"/>
      <c r="AD813" s="109"/>
      <c r="AE813" s="110"/>
      <c r="AF813" s="109"/>
      <c r="AG813" s="109"/>
      <c r="AH813" s="109"/>
      <c r="AI813" s="110"/>
      <c r="AJ813" s="110"/>
      <c r="AK813" s="110"/>
      <c r="AL813" s="110"/>
      <c r="AM813" s="110"/>
      <c r="AN813" s="110"/>
      <c r="AO813" s="110"/>
      <c r="AP813" s="110"/>
      <c r="AQ813" s="110"/>
      <c r="AR813" s="110"/>
      <c r="AS813" s="110"/>
      <c r="AT813" s="110"/>
      <c r="AU813" s="110"/>
      <c r="AV813" s="110"/>
      <c r="AW813" s="110"/>
      <c r="AX813" s="110"/>
      <c r="AY813" s="110"/>
      <c r="AZ813" s="110"/>
      <c r="BA813" s="110"/>
      <c r="BB813" s="110"/>
      <c r="BC813" s="110"/>
      <c r="BD813" s="110"/>
      <c r="BE813" s="110"/>
      <c r="BF813" s="114"/>
      <c r="BG813" s="114"/>
      <c r="BH813" s="114"/>
      <c r="BI813" s="114"/>
      <c r="BJ813" s="114"/>
      <c r="BK813" s="114"/>
      <c r="BL813" s="114"/>
      <c r="BM813" s="114"/>
      <c r="BN813" s="114"/>
      <c r="BO813" s="114"/>
    </row>
    <row r="814" ht="15.75" hidden="1" customHeight="1">
      <c r="A814" s="106" t="s">
        <v>6976</v>
      </c>
      <c r="B814" s="162" t="s">
        <v>10504</v>
      </c>
      <c r="C814" s="108" t="str">
        <f>VLOOKUP(A814,'Main Sheet'!A:AV,48,False)</f>
        <v>Yes</v>
      </c>
      <c r="D814" s="109" t="str">
        <f>VLOOKUP(A814,'Main Sheet'!A:BB,7,0)</f>
        <v>Second</v>
      </c>
      <c r="E814" s="109" t="str">
        <f>VLOOKUP(A814,'Main Sheet'!A:BB,12,0)</f>
        <v>Qaphelani</v>
      </c>
      <c r="F814" s="109" t="str">
        <f>VLOOKUP(A814,'Main Sheet'!A:BB,17,0)</f>
        <v>Chulumanco</v>
      </c>
      <c r="G814" s="110" t="str">
        <f>VLOOKUP(A814,'Main Sheet'!A:BB,14,0)</f>
        <v>NMB</v>
      </c>
      <c r="H814" s="111" t="s">
        <v>117</v>
      </c>
      <c r="I814" s="111"/>
      <c r="J814" s="111"/>
      <c r="K814" s="111">
        <v>2.34373717E8</v>
      </c>
      <c r="L814" s="111">
        <v>30637.0</v>
      </c>
      <c r="M814" s="109" t="s">
        <v>156</v>
      </c>
      <c r="N814" s="110"/>
      <c r="O814" s="111" t="s">
        <v>9078</v>
      </c>
      <c r="P814" s="111"/>
      <c r="Q814" s="112"/>
      <c r="R814" s="111" t="s">
        <v>9078</v>
      </c>
      <c r="S814" s="111" t="s">
        <v>9078</v>
      </c>
      <c r="T814" s="111" t="s">
        <v>9079</v>
      </c>
      <c r="U814" s="110"/>
      <c r="V814" s="109" t="s">
        <v>117</v>
      </c>
      <c r="W814" s="109"/>
      <c r="X814" s="110"/>
      <c r="Y814" s="109" t="s">
        <v>10505</v>
      </c>
      <c r="Z814" s="110"/>
      <c r="AA814" s="110"/>
      <c r="AB814" s="109" t="s">
        <v>263</v>
      </c>
      <c r="AC814" s="109" t="s">
        <v>9078</v>
      </c>
      <c r="AD814" s="109"/>
      <c r="AE814" s="110"/>
      <c r="AF814" s="109" t="s">
        <v>9078</v>
      </c>
      <c r="AG814" s="109" t="s">
        <v>9078</v>
      </c>
      <c r="AH814" s="109" t="s">
        <v>9079</v>
      </c>
      <c r="AI814" s="110"/>
      <c r="AJ814" s="110"/>
      <c r="AK814" s="110"/>
      <c r="AL814" s="110"/>
      <c r="AM814" s="110"/>
      <c r="AN814" s="110"/>
      <c r="AO814" s="110"/>
      <c r="AP814" s="110"/>
      <c r="AQ814" s="110"/>
      <c r="AR814" s="110"/>
      <c r="AS814" s="110"/>
      <c r="AT814" s="110"/>
      <c r="AU814" s="110"/>
      <c r="AV814" s="110"/>
      <c r="AW814" s="110"/>
      <c r="AX814" s="110"/>
      <c r="AY814" s="110"/>
      <c r="AZ814" s="110"/>
      <c r="BA814" s="110"/>
      <c r="BB814" s="110"/>
      <c r="BC814" s="110"/>
      <c r="BD814" s="110"/>
      <c r="BE814" s="110"/>
      <c r="BF814" s="114"/>
      <c r="BG814" s="114"/>
      <c r="BH814" s="114"/>
      <c r="BI814" s="114"/>
      <c r="BJ814" s="114"/>
      <c r="BK814" s="114"/>
      <c r="BL814" s="114"/>
      <c r="BM814" s="114"/>
      <c r="BN814" s="114"/>
      <c r="BO814" s="114"/>
    </row>
    <row r="815" ht="15.75" hidden="1" customHeight="1">
      <c r="A815" s="106" t="s">
        <v>6984</v>
      </c>
      <c r="B815" s="162" t="s">
        <v>10506</v>
      </c>
      <c r="C815" s="108" t="str">
        <f>VLOOKUP(A815,'Main Sheet'!A:AV,48,False)</f>
        <v>Yes</v>
      </c>
      <c r="D815" s="109" t="str">
        <f>VLOOKUP(A815,'Main Sheet'!A:BB,7,0)</f>
        <v>Second</v>
      </c>
      <c r="E815" s="109" t="str">
        <f>VLOOKUP(A815,'Main Sheet'!A:BB,12,0)</f>
        <v>Qaphelani</v>
      </c>
      <c r="F815" s="109" t="str">
        <f>VLOOKUP(A815,'Main Sheet'!A:BB,17,0)</f>
        <v>Chulumanco</v>
      </c>
      <c r="G815" s="110" t="str">
        <f>VLOOKUP(A815,'Main Sheet'!A:BB,14,0)</f>
        <v>NMB</v>
      </c>
      <c r="H815" s="111" t="s">
        <v>9078</v>
      </c>
      <c r="I815" s="111"/>
      <c r="J815" s="112"/>
      <c r="K815" s="111">
        <v>2.33393714E8</v>
      </c>
      <c r="L815" s="111" t="s">
        <v>9078</v>
      </c>
      <c r="M815" s="109" t="s">
        <v>9079</v>
      </c>
      <c r="N815" s="110"/>
      <c r="O815" s="111" t="s">
        <v>9078</v>
      </c>
      <c r="P815" s="111"/>
      <c r="Q815" s="112"/>
      <c r="R815" s="111">
        <v>2.26167284E8</v>
      </c>
      <c r="S815" s="111" t="s">
        <v>9078</v>
      </c>
      <c r="T815" s="111" t="s">
        <v>9079</v>
      </c>
      <c r="U815" s="110"/>
      <c r="V815" s="109" t="s">
        <v>117</v>
      </c>
      <c r="W815" s="109"/>
      <c r="X815" s="110"/>
      <c r="Y815" s="109" t="s">
        <v>10507</v>
      </c>
      <c r="Z815" s="110"/>
      <c r="AA815" s="110"/>
      <c r="AB815" s="109" t="s">
        <v>2114</v>
      </c>
      <c r="AC815" s="109" t="s">
        <v>117</v>
      </c>
      <c r="AD815" s="109"/>
      <c r="AE815" s="110"/>
      <c r="AF815" s="109">
        <v>2.61789291E8</v>
      </c>
      <c r="AG815" s="109">
        <v>23235.0</v>
      </c>
      <c r="AH815" s="109" t="s">
        <v>431</v>
      </c>
      <c r="AI815" s="110"/>
      <c r="AJ815" s="110"/>
      <c r="AK815" s="110"/>
      <c r="AL815" s="110"/>
      <c r="AM815" s="110"/>
      <c r="AN815" s="110"/>
      <c r="AO815" s="110"/>
      <c r="AP815" s="110"/>
      <c r="AQ815" s="110"/>
      <c r="AR815" s="110"/>
      <c r="AS815" s="110"/>
      <c r="AT815" s="110"/>
      <c r="AU815" s="110"/>
      <c r="AV815" s="110"/>
      <c r="AW815" s="110"/>
      <c r="AX815" s="110"/>
      <c r="AY815" s="110"/>
      <c r="AZ815" s="110"/>
      <c r="BA815" s="110"/>
      <c r="BB815" s="110"/>
      <c r="BC815" s="110"/>
      <c r="BD815" s="110"/>
      <c r="BE815" s="110"/>
      <c r="BF815" s="114"/>
      <c r="BG815" s="114"/>
      <c r="BH815" s="114"/>
      <c r="BI815" s="114"/>
      <c r="BJ815" s="114"/>
      <c r="BK815" s="114"/>
      <c r="BL815" s="114"/>
      <c r="BM815" s="114"/>
      <c r="BN815" s="114"/>
      <c r="BO815" s="114"/>
    </row>
    <row r="816" ht="15.75" hidden="1" customHeight="1">
      <c r="A816" s="106" t="s">
        <v>6993</v>
      </c>
      <c r="B816" s="162" t="s">
        <v>10508</v>
      </c>
      <c r="C816" s="108" t="str">
        <f>VLOOKUP(A816,'Main Sheet'!A:AV,48,False)</f>
        <v>Yes</v>
      </c>
      <c r="D816" s="109" t="str">
        <f>VLOOKUP(A816,'Main Sheet'!A:BB,7,0)</f>
        <v>Second</v>
      </c>
      <c r="E816" s="109" t="str">
        <f>VLOOKUP(A816,'Main Sheet'!A:BB,12,0)</f>
        <v>Qaphelani</v>
      </c>
      <c r="F816" s="109" t="str">
        <f>VLOOKUP(A816,'Main Sheet'!A:BB,17,0)</f>
        <v>Chulumanco</v>
      </c>
      <c r="G816" s="110" t="str">
        <f>VLOOKUP(A816,'Main Sheet'!A:BB,14,0)</f>
        <v>NMB</v>
      </c>
      <c r="H816" s="111" t="s">
        <v>9078</v>
      </c>
      <c r="I816" s="111"/>
      <c r="J816" s="112"/>
      <c r="K816" s="111">
        <v>2.34078405E8</v>
      </c>
      <c r="L816" s="111" t="s">
        <v>9078</v>
      </c>
      <c r="M816" s="109" t="s">
        <v>9079</v>
      </c>
      <c r="N816" s="110"/>
      <c r="O816" s="111" t="s">
        <v>9078</v>
      </c>
      <c r="P816" s="111"/>
      <c r="Q816" s="112"/>
      <c r="R816" s="111" t="s">
        <v>9078</v>
      </c>
      <c r="S816" s="111" t="s">
        <v>9078</v>
      </c>
      <c r="T816" s="111" t="s">
        <v>9079</v>
      </c>
      <c r="U816" s="110"/>
      <c r="V816" s="109" t="s">
        <v>9078</v>
      </c>
      <c r="W816" s="109"/>
      <c r="X816" s="110"/>
      <c r="Y816" s="109" t="s">
        <v>10509</v>
      </c>
      <c r="Z816" s="110"/>
      <c r="AA816" s="110"/>
      <c r="AB816" s="109" t="s">
        <v>9079</v>
      </c>
      <c r="AC816" s="109" t="s">
        <v>117</v>
      </c>
      <c r="AD816" s="109"/>
      <c r="AE816" s="110"/>
      <c r="AF816" s="109">
        <v>2.61552791E8</v>
      </c>
      <c r="AG816" s="109">
        <v>23235.0</v>
      </c>
      <c r="AH816" s="109" t="s">
        <v>431</v>
      </c>
      <c r="AI816" s="110"/>
      <c r="AJ816" s="109"/>
      <c r="AK816" s="110"/>
      <c r="AL816" s="110"/>
      <c r="AM816" s="109"/>
      <c r="AN816" s="109"/>
      <c r="AO816" s="109"/>
      <c r="AP816" s="110"/>
      <c r="AQ816" s="110"/>
      <c r="AR816" s="110"/>
      <c r="AS816" s="110"/>
      <c r="AT816" s="110"/>
      <c r="AU816" s="110"/>
      <c r="AV816" s="110"/>
      <c r="AW816" s="110"/>
      <c r="AX816" s="110"/>
      <c r="AY816" s="110"/>
      <c r="AZ816" s="110"/>
      <c r="BA816" s="110"/>
      <c r="BB816" s="110"/>
      <c r="BC816" s="110"/>
      <c r="BD816" s="110"/>
      <c r="BE816" s="110"/>
      <c r="BF816" s="114"/>
      <c r="BG816" s="114"/>
      <c r="BH816" s="114"/>
      <c r="BI816" s="114"/>
      <c r="BJ816" s="114"/>
      <c r="BK816" s="114"/>
      <c r="BL816" s="114"/>
      <c r="BM816" s="114"/>
      <c r="BN816" s="114"/>
      <c r="BO816" s="114"/>
    </row>
    <row r="817" ht="15.75" hidden="1" customHeight="1">
      <c r="A817" s="106" t="s">
        <v>7001</v>
      </c>
      <c r="B817" s="162" t="s">
        <v>10510</v>
      </c>
      <c r="C817" s="108" t="str">
        <f>VLOOKUP(A817,'Main Sheet'!A:AV,48,False)</f>
        <v>Yes</v>
      </c>
      <c r="D817" s="109" t="str">
        <f>VLOOKUP(A817,'Main Sheet'!A:BB,7,0)</f>
        <v>Second</v>
      </c>
      <c r="E817" s="109" t="str">
        <f>VLOOKUP(A817,'Main Sheet'!A:BB,12,0)</f>
        <v>Qaphelani</v>
      </c>
      <c r="F817" s="109" t="str">
        <f>VLOOKUP(A817,'Main Sheet'!A:BB,17,0)</f>
        <v>Chulumanco</v>
      </c>
      <c r="G817" s="110" t="str">
        <f>VLOOKUP(A817,'Main Sheet'!A:BB,14,0)</f>
        <v>NMB</v>
      </c>
      <c r="H817" s="111" t="s">
        <v>117</v>
      </c>
      <c r="I817" s="111"/>
      <c r="J817" s="111"/>
      <c r="K817" s="111">
        <v>2.34439203E8</v>
      </c>
      <c r="L817" s="111">
        <v>27695.0</v>
      </c>
      <c r="M817" s="109" t="s">
        <v>404</v>
      </c>
      <c r="N817" s="110"/>
      <c r="O817" s="111" t="s">
        <v>117</v>
      </c>
      <c r="P817" s="111"/>
      <c r="Q817" s="112"/>
      <c r="R817" s="111">
        <v>2.26278562E8</v>
      </c>
      <c r="S817" s="111">
        <v>23235.0</v>
      </c>
      <c r="T817" s="111" t="s">
        <v>10511</v>
      </c>
      <c r="U817" s="110"/>
      <c r="V817" s="109" t="s">
        <v>117</v>
      </c>
      <c r="W817" s="109"/>
      <c r="X817" s="110"/>
      <c r="Y817" s="109" t="s">
        <v>10512</v>
      </c>
      <c r="Z817" s="110"/>
      <c r="AA817" s="110"/>
      <c r="AB817" s="109" t="s">
        <v>404</v>
      </c>
      <c r="AC817" s="109" t="s">
        <v>117</v>
      </c>
      <c r="AD817" s="109"/>
      <c r="AE817" s="110"/>
      <c r="AF817" s="109">
        <v>2.6155355E8</v>
      </c>
      <c r="AG817" s="109">
        <v>23235.0</v>
      </c>
      <c r="AH817" s="109" t="s">
        <v>431</v>
      </c>
      <c r="AI817" s="110"/>
      <c r="AJ817" s="110"/>
      <c r="AK817" s="110"/>
      <c r="AL817" s="110"/>
      <c r="AM817" s="110"/>
      <c r="AN817" s="110"/>
      <c r="AO817" s="110"/>
      <c r="AP817" s="110"/>
      <c r="AQ817" s="110"/>
      <c r="AR817" s="110"/>
      <c r="AS817" s="110"/>
      <c r="AT817" s="110"/>
      <c r="AU817" s="110"/>
      <c r="AV817" s="110"/>
      <c r="AW817" s="110"/>
      <c r="AX817" s="110"/>
      <c r="AY817" s="110"/>
      <c r="AZ817" s="110"/>
      <c r="BA817" s="110"/>
      <c r="BB817" s="110"/>
      <c r="BC817" s="110"/>
      <c r="BD817" s="110"/>
      <c r="BE817" s="110"/>
      <c r="BF817" s="114"/>
      <c r="BG817" s="114"/>
      <c r="BH817" s="114"/>
      <c r="BI817" s="114"/>
      <c r="BJ817" s="114"/>
      <c r="BK817" s="114"/>
      <c r="BL817" s="114"/>
      <c r="BM817" s="114"/>
      <c r="BN817" s="114"/>
      <c r="BO817" s="114"/>
    </row>
    <row r="818" ht="15.75" hidden="1" customHeight="1">
      <c r="A818" s="106" t="s">
        <v>7009</v>
      </c>
      <c r="B818" s="162" t="s">
        <v>10513</v>
      </c>
      <c r="C818" s="108" t="str">
        <f>VLOOKUP(A818,'Main Sheet'!A:AV,48,False)</f>
        <v>Yes</v>
      </c>
      <c r="D818" s="109" t="str">
        <f>VLOOKUP(A818,'Main Sheet'!A:BB,7,0)</f>
        <v>Second</v>
      </c>
      <c r="E818" s="109" t="str">
        <f>VLOOKUP(A818,'Main Sheet'!A:BB,12,0)</f>
        <v>Tinarha HS</v>
      </c>
      <c r="F818" s="109" t="str">
        <f>VLOOKUP(A818,'Main Sheet'!A:BB,17,0)</f>
        <v>Chulumanco</v>
      </c>
      <c r="G818" s="110" t="str">
        <f>VLOOKUP(A818,'Main Sheet'!A:BB,14,0)</f>
        <v>Rural</v>
      </c>
      <c r="H818" s="111" t="s">
        <v>9078</v>
      </c>
      <c r="I818" s="111"/>
      <c r="J818" s="112"/>
      <c r="K818" s="111">
        <v>2.33171932E8</v>
      </c>
      <c r="L818" s="111"/>
      <c r="M818" s="109" t="s">
        <v>9079</v>
      </c>
      <c r="N818" s="110"/>
      <c r="O818" s="111" t="s">
        <v>9078</v>
      </c>
      <c r="P818" s="111"/>
      <c r="Q818" s="112"/>
      <c r="R818" s="111">
        <v>2.26054609E8</v>
      </c>
      <c r="S818" s="111"/>
      <c r="T818" s="111" t="s">
        <v>9079</v>
      </c>
      <c r="U818" s="110"/>
      <c r="V818" s="109" t="s">
        <v>9078</v>
      </c>
      <c r="W818" s="109"/>
      <c r="X818" s="110"/>
      <c r="Y818" s="109" t="s">
        <v>10514</v>
      </c>
      <c r="Z818" s="110"/>
      <c r="AA818" s="110"/>
      <c r="AB818" s="109" t="s">
        <v>9079</v>
      </c>
      <c r="AC818" s="109" t="s">
        <v>117</v>
      </c>
      <c r="AD818" s="109"/>
      <c r="AE818" s="110"/>
      <c r="AF818" s="109">
        <v>2.61643304E8</v>
      </c>
      <c r="AG818" s="109">
        <v>23235.0</v>
      </c>
      <c r="AH818" s="109" t="s">
        <v>10515</v>
      </c>
      <c r="AI818" s="110"/>
      <c r="AJ818" s="110"/>
      <c r="AK818" s="110"/>
      <c r="AL818" s="110"/>
      <c r="AM818" s="110"/>
      <c r="AN818" s="110"/>
      <c r="AO818" s="110"/>
      <c r="AP818" s="110"/>
      <c r="AQ818" s="110"/>
      <c r="AR818" s="110"/>
      <c r="AS818" s="110"/>
      <c r="AT818" s="110"/>
      <c r="AU818" s="110"/>
      <c r="AV818" s="110"/>
      <c r="AW818" s="110"/>
      <c r="AX818" s="110"/>
      <c r="AY818" s="110"/>
      <c r="AZ818" s="110"/>
      <c r="BA818" s="110"/>
      <c r="BB818" s="110"/>
      <c r="BC818" s="110"/>
      <c r="BD818" s="110"/>
      <c r="BE818" s="110"/>
      <c r="BF818" s="114"/>
      <c r="BG818" s="114"/>
      <c r="BH818" s="114"/>
      <c r="BI818" s="114"/>
      <c r="BJ818" s="114"/>
      <c r="BK818" s="114"/>
      <c r="BL818" s="114"/>
      <c r="BM818" s="114"/>
      <c r="BN818" s="114"/>
      <c r="BO818" s="114"/>
    </row>
    <row r="819" ht="15.75" hidden="1" customHeight="1">
      <c r="A819" s="106" t="s">
        <v>7012</v>
      </c>
      <c r="B819" s="162" t="s">
        <v>10516</v>
      </c>
      <c r="C819" s="108" t="str">
        <f>VLOOKUP(A819,'Main Sheet'!A:AV,48,False)</f>
        <v>Yes</v>
      </c>
      <c r="D819" s="109" t="str">
        <f>VLOOKUP(A819,'Main Sheet'!A:BB,7,0)</f>
        <v>Second</v>
      </c>
      <c r="E819" s="109" t="str">
        <f>VLOOKUP(A819,'Main Sheet'!A:BB,12,0)</f>
        <v>Tinarha HS</v>
      </c>
      <c r="F819" s="109" t="str">
        <f>VLOOKUP(A819,'Main Sheet'!A:BB,17,0)</f>
        <v>Chulumanco</v>
      </c>
      <c r="G819" s="110" t="str">
        <f>VLOOKUP(A819,'Main Sheet'!A:BB,14,0)</f>
        <v>Rural</v>
      </c>
      <c r="H819" s="111" t="s">
        <v>117</v>
      </c>
      <c r="I819" s="111"/>
      <c r="J819" s="112"/>
      <c r="K819" s="111">
        <v>2.34242094E8</v>
      </c>
      <c r="L819" s="111">
        <v>21765.0</v>
      </c>
      <c r="M819" s="109" t="s">
        <v>10517</v>
      </c>
      <c r="N819" s="110"/>
      <c r="O819" s="111"/>
      <c r="P819" s="111"/>
      <c r="Q819" s="112"/>
      <c r="R819" s="111"/>
      <c r="S819" s="111"/>
      <c r="T819" s="111"/>
      <c r="U819" s="110"/>
      <c r="V819" s="109" t="s">
        <v>117</v>
      </c>
      <c r="W819" s="109"/>
      <c r="X819" s="110"/>
      <c r="Y819" s="177" t="s">
        <v>10518</v>
      </c>
      <c r="Z819" s="110"/>
      <c r="AA819" s="110"/>
      <c r="AB819" s="109" t="s">
        <v>237</v>
      </c>
      <c r="AC819" s="109" t="s">
        <v>117</v>
      </c>
      <c r="AD819" s="109"/>
      <c r="AE819" s="110"/>
      <c r="AF819" s="109">
        <v>2.61643169E8</v>
      </c>
      <c r="AG819" s="109">
        <v>23235.0</v>
      </c>
      <c r="AH819" s="109" t="s">
        <v>10515</v>
      </c>
      <c r="AI819" s="110"/>
      <c r="AJ819" s="110"/>
      <c r="AK819" s="110"/>
      <c r="AL819" s="110"/>
      <c r="AM819" s="110"/>
      <c r="AN819" s="110"/>
      <c r="AO819" s="110"/>
      <c r="AP819" s="110"/>
      <c r="AQ819" s="110"/>
      <c r="AR819" s="110"/>
      <c r="AS819" s="110"/>
      <c r="AT819" s="110"/>
      <c r="AU819" s="110"/>
      <c r="AV819" s="110"/>
      <c r="AW819" s="110"/>
      <c r="AX819" s="110"/>
      <c r="AY819" s="110"/>
      <c r="AZ819" s="110"/>
      <c r="BA819" s="110"/>
      <c r="BB819" s="110"/>
      <c r="BC819" s="110"/>
      <c r="BD819" s="110"/>
      <c r="BE819" s="110"/>
      <c r="BF819" s="114"/>
      <c r="BG819" s="114"/>
      <c r="BH819" s="114"/>
      <c r="BI819" s="114"/>
      <c r="BJ819" s="114"/>
      <c r="BK819" s="114"/>
      <c r="BL819" s="114"/>
      <c r="BM819" s="114"/>
      <c r="BN819" s="114"/>
      <c r="BO819" s="114"/>
    </row>
    <row r="820" ht="15.75" hidden="1" customHeight="1">
      <c r="A820" s="106" t="s">
        <v>7020</v>
      </c>
      <c r="B820" s="162" t="s">
        <v>10519</v>
      </c>
      <c r="C820" s="108" t="str">
        <f>VLOOKUP(A820,'Main Sheet'!A:AV,48,False)</f>
        <v>Yes</v>
      </c>
      <c r="D820" s="109" t="str">
        <f>VLOOKUP(A820,'Main Sheet'!A:BB,7,0)</f>
        <v>Second</v>
      </c>
      <c r="E820" s="109" t="str">
        <f>VLOOKUP(A820,'Main Sheet'!A:BB,12,0)</f>
        <v>Ndzondelelo HS</v>
      </c>
      <c r="F820" s="109" t="str">
        <f>VLOOKUP(A820,'Main Sheet'!A:BB,17,0)</f>
        <v>Chulumanco</v>
      </c>
      <c r="G820" s="110" t="str">
        <f>VLOOKUP(A820,'Main Sheet'!A:BB,14,0)</f>
        <v>NMB</v>
      </c>
      <c r="H820" s="111" t="s">
        <v>117</v>
      </c>
      <c r="I820" s="111"/>
      <c r="J820" s="111"/>
      <c r="K820" s="151">
        <v>2.34281073E8</v>
      </c>
      <c r="L820" s="178">
        <v>21378.0</v>
      </c>
      <c r="M820" s="109" t="s">
        <v>139</v>
      </c>
      <c r="N820" s="110"/>
      <c r="O820" s="111" t="s">
        <v>9078</v>
      </c>
      <c r="P820" s="111"/>
      <c r="Q820" s="112"/>
      <c r="R820" s="111">
        <v>2.26081289E8</v>
      </c>
      <c r="S820" s="111">
        <v>23235.0</v>
      </c>
      <c r="T820" s="111"/>
      <c r="U820" s="110"/>
      <c r="V820" s="109" t="s">
        <v>117</v>
      </c>
      <c r="W820" s="109"/>
      <c r="X820" s="110"/>
      <c r="Y820" s="109" t="s">
        <v>10520</v>
      </c>
      <c r="Z820" s="110"/>
      <c r="AA820" s="110"/>
      <c r="AB820" s="109" t="s">
        <v>9079</v>
      </c>
      <c r="AC820" s="109" t="s">
        <v>9078</v>
      </c>
      <c r="AD820" s="109"/>
      <c r="AE820" s="110"/>
      <c r="AF820" s="109"/>
      <c r="AG820" s="109"/>
      <c r="AH820" s="109"/>
      <c r="AI820" s="110"/>
      <c r="AJ820" s="110"/>
      <c r="AK820" s="110"/>
      <c r="AL820" s="110"/>
      <c r="AM820" s="110"/>
      <c r="AN820" s="110"/>
      <c r="AO820" s="110"/>
      <c r="AP820" s="110"/>
      <c r="AQ820" s="110"/>
      <c r="AR820" s="110"/>
      <c r="AS820" s="110"/>
      <c r="AT820" s="110"/>
      <c r="AU820" s="110"/>
      <c r="AV820" s="110"/>
      <c r="AW820" s="110"/>
      <c r="AX820" s="110"/>
      <c r="AY820" s="110"/>
      <c r="AZ820" s="110"/>
      <c r="BA820" s="110"/>
      <c r="BB820" s="110"/>
      <c r="BC820" s="110"/>
      <c r="BD820" s="110"/>
      <c r="BE820" s="110"/>
      <c r="BF820" s="114"/>
      <c r="BG820" s="114"/>
      <c r="BH820" s="114"/>
      <c r="BI820" s="114"/>
      <c r="BJ820" s="114"/>
      <c r="BK820" s="114"/>
      <c r="BL820" s="114"/>
      <c r="BM820" s="114"/>
      <c r="BN820" s="114"/>
      <c r="BO820" s="114"/>
    </row>
    <row r="821" ht="15.75" hidden="1" customHeight="1">
      <c r="A821" s="106" t="s">
        <v>7025</v>
      </c>
      <c r="B821" s="162" t="s">
        <v>10521</v>
      </c>
      <c r="C821" s="108" t="str">
        <f>VLOOKUP(A821,'Main Sheet'!A:AV,48,False)</f>
        <v>Yes</v>
      </c>
      <c r="D821" s="109" t="str">
        <f>VLOOKUP(A821,'Main Sheet'!A:BB,7,0)</f>
        <v>Second</v>
      </c>
      <c r="E821" s="109" t="str">
        <f>VLOOKUP(A821,'Main Sheet'!A:BB,12,0)</f>
        <v>Ndzondelelo HS</v>
      </c>
      <c r="F821" s="109" t="str">
        <f>VLOOKUP(A821,'Main Sheet'!A:BB,17,0)</f>
        <v>Chulumanco</v>
      </c>
      <c r="G821" s="110" t="str">
        <f>VLOOKUP(A821,'Main Sheet'!A:BB,14,0)</f>
        <v>NMB</v>
      </c>
      <c r="H821" s="111" t="s">
        <v>117</v>
      </c>
      <c r="I821" s="111"/>
      <c r="J821" s="111"/>
      <c r="K821" s="111">
        <v>2.34445084E8</v>
      </c>
      <c r="L821" s="111">
        <v>21986.0</v>
      </c>
      <c r="M821" s="109"/>
      <c r="N821" s="110"/>
      <c r="O821" s="111"/>
      <c r="P821" s="111"/>
      <c r="Q821" s="112"/>
      <c r="R821" s="111"/>
      <c r="S821" s="111"/>
      <c r="T821" s="111"/>
      <c r="U821" s="110"/>
      <c r="V821" s="109" t="s">
        <v>9078</v>
      </c>
      <c r="W821" s="109" t="s">
        <v>9078</v>
      </c>
      <c r="X821" s="110"/>
      <c r="Y821" s="109" t="s">
        <v>10522</v>
      </c>
      <c r="Z821" s="110"/>
      <c r="AA821" s="109" t="s">
        <v>9079</v>
      </c>
      <c r="AB821" s="110"/>
      <c r="AC821" s="109" t="s">
        <v>9078</v>
      </c>
      <c r="AD821" s="109" t="s">
        <v>9078</v>
      </c>
      <c r="AE821" s="110"/>
      <c r="AF821" s="109">
        <v>2.60692069E8</v>
      </c>
      <c r="AG821" s="109"/>
      <c r="AH821" s="109" t="s">
        <v>9079</v>
      </c>
      <c r="AI821" s="110"/>
      <c r="AJ821" s="110"/>
      <c r="AK821" s="110"/>
      <c r="AL821" s="110"/>
      <c r="AM821" s="110"/>
      <c r="AN821" s="110"/>
      <c r="AO821" s="110"/>
      <c r="AP821" s="110"/>
      <c r="AQ821" s="110"/>
      <c r="AR821" s="110"/>
      <c r="AS821" s="110"/>
      <c r="AT821" s="110"/>
      <c r="AU821" s="110"/>
      <c r="AV821" s="110"/>
      <c r="AW821" s="110"/>
      <c r="AX821" s="110"/>
      <c r="AY821" s="110"/>
      <c r="AZ821" s="110"/>
      <c r="BA821" s="110"/>
      <c r="BB821" s="110"/>
      <c r="BC821" s="110"/>
      <c r="BD821" s="110"/>
      <c r="BE821" s="110"/>
      <c r="BF821" s="114"/>
      <c r="BG821" s="114"/>
      <c r="BH821" s="114"/>
      <c r="BI821" s="114"/>
      <c r="BJ821" s="114"/>
      <c r="BK821" s="114"/>
      <c r="BL821" s="114"/>
      <c r="BM821" s="114"/>
      <c r="BN821" s="114"/>
      <c r="BO821" s="114"/>
    </row>
    <row r="822" ht="15.75" hidden="1" customHeight="1">
      <c r="A822" s="106" t="s">
        <v>7029</v>
      </c>
      <c r="B822" s="162" t="s">
        <v>10523</v>
      </c>
      <c r="C822" s="108" t="str">
        <f>VLOOKUP(A822,'Main Sheet'!A:AV,48,False)</f>
        <v>Yes</v>
      </c>
      <c r="D822" s="109" t="str">
        <f>VLOOKUP(A822,'Main Sheet'!A:BB,7,0)</f>
        <v>Second</v>
      </c>
      <c r="E822" s="109" t="str">
        <f>VLOOKUP(A822,'Main Sheet'!A:BB,12,0)</f>
        <v>Ndzondelelo HS</v>
      </c>
      <c r="F822" s="109" t="str">
        <f>VLOOKUP(A822,'Main Sheet'!A:BB,17,0)</f>
        <v>Chulumanco</v>
      </c>
      <c r="G822" s="110" t="str">
        <f>VLOOKUP(A822,'Main Sheet'!A:BB,14,0)</f>
        <v>NMB</v>
      </c>
      <c r="H822" s="111" t="s">
        <v>117</v>
      </c>
      <c r="I822" s="111"/>
      <c r="J822" s="111"/>
      <c r="K822" s="173">
        <v>2.34358947E8</v>
      </c>
      <c r="L822" s="111">
        <v>18147.0</v>
      </c>
      <c r="M822" s="109"/>
      <c r="N822" s="110"/>
      <c r="O822" s="111"/>
      <c r="P822" s="111"/>
      <c r="Q822" s="111"/>
      <c r="R822" s="111"/>
      <c r="S822" s="111"/>
      <c r="T822" s="111"/>
      <c r="U822" s="110"/>
      <c r="V822" s="109" t="s">
        <v>117</v>
      </c>
      <c r="W822" s="109"/>
      <c r="X822" s="110"/>
      <c r="Y822" s="177" t="s">
        <v>10524</v>
      </c>
      <c r="Z822" s="110"/>
      <c r="AB822" s="109" t="s">
        <v>404</v>
      </c>
      <c r="AC822" s="109" t="s">
        <v>117</v>
      </c>
      <c r="AD822" s="109"/>
      <c r="AE822" s="110"/>
      <c r="AF822" s="109">
        <v>2.61607618E8</v>
      </c>
      <c r="AG822" s="109">
        <v>23235.0</v>
      </c>
      <c r="AH822" s="109"/>
      <c r="AI822" s="110"/>
      <c r="AJ822" s="110"/>
      <c r="AK822" s="110"/>
      <c r="AL822" s="110"/>
      <c r="AM822" s="110"/>
      <c r="AN822" s="110"/>
      <c r="AO822" s="110"/>
      <c r="AP822" s="110"/>
      <c r="AQ822" s="110"/>
      <c r="AR822" s="110"/>
      <c r="AS822" s="110"/>
      <c r="AT822" s="110"/>
      <c r="AU822" s="110"/>
      <c r="AV822" s="110"/>
      <c r="AW822" s="110"/>
      <c r="AX822" s="110"/>
      <c r="AY822" s="110"/>
      <c r="AZ822" s="110"/>
      <c r="BA822" s="110"/>
      <c r="BB822" s="110"/>
      <c r="BC822" s="110"/>
      <c r="BD822" s="110"/>
      <c r="BE822" s="110"/>
      <c r="BF822" s="114"/>
      <c r="BG822" s="114"/>
      <c r="BH822" s="114"/>
      <c r="BI822" s="114"/>
      <c r="BJ822" s="114"/>
      <c r="BK822" s="114"/>
      <c r="BL822" s="114"/>
      <c r="BM822" s="114"/>
      <c r="BN822" s="114"/>
      <c r="BO822" s="114"/>
    </row>
    <row r="823" ht="15.75" hidden="1" customHeight="1">
      <c r="A823" s="106" t="s">
        <v>7032</v>
      </c>
      <c r="B823" s="162" t="s">
        <v>10525</v>
      </c>
      <c r="C823" s="108" t="str">
        <f>VLOOKUP(A823,'Main Sheet'!A:AV,48,False)</f>
        <v>Yes</v>
      </c>
      <c r="D823" s="109" t="str">
        <f>VLOOKUP(A823,'Main Sheet'!A:BB,7,0)</f>
        <v>Second</v>
      </c>
      <c r="E823" s="109" t="str">
        <f>VLOOKUP(A823,'Main Sheet'!A:BB,12,0)</f>
        <v>Ndzondelelo HS</v>
      </c>
      <c r="F823" s="109" t="str">
        <f>VLOOKUP(A823,'Main Sheet'!A:BB,17,0)</f>
        <v>Chulumanco</v>
      </c>
      <c r="G823" s="110" t="str">
        <f>VLOOKUP(A823,'Main Sheet'!A:BB,14,0)</f>
        <v>NMB</v>
      </c>
      <c r="H823" s="111" t="s">
        <v>117</v>
      </c>
      <c r="I823" s="111"/>
      <c r="J823" s="112"/>
      <c r="K823" s="111">
        <v>2.34190914E8</v>
      </c>
      <c r="L823" s="111">
        <v>10929.0</v>
      </c>
      <c r="M823" s="109" t="s">
        <v>10526</v>
      </c>
      <c r="N823" s="110"/>
      <c r="O823" s="111" t="s">
        <v>9078</v>
      </c>
      <c r="P823" s="111" t="s">
        <v>9078</v>
      </c>
      <c r="Q823" s="111"/>
      <c r="R823" s="111">
        <v>2.26185074E8</v>
      </c>
      <c r="S823" s="111">
        <v>10725.0</v>
      </c>
      <c r="T823" s="111" t="s">
        <v>9079</v>
      </c>
      <c r="U823" s="110"/>
      <c r="V823" s="109" t="s">
        <v>117</v>
      </c>
      <c r="W823" s="109"/>
      <c r="X823" s="110"/>
      <c r="Y823" s="109" t="s">
        <v>10527</v>
      </c>
      <c r="Z823" s="110"/>
      <c r="AA823" s="109" t="s">
        <v>4424</v>
      </c>
      <c r="AB823" s="110"/>
      <c r="AC823" s="109"/>
      <c r="AD823" s="109"/>
      <c r="AE823" s="110"/>
      <c r="AF823" s="109"/>
      <c r="AG823" s="109"/>
      <c r="AH823" s="109"/>
      <c r="AI823" s="110"/>
      <c r="AJ823" s="110"/>
      <c r="AK823" s="110"/>
      <c r="AL823" s="110"/>
      <c r="AM823" s="110"/>
      <c r="AN823" s="110"/>
      <c r="AO823" s="110"/>
      <c r="AP823" s="110"/>
      <c r="AQ823" s="110"/>
      <c r="AR823" s="110"/>
      <c r="AS823" s="110"/>
      <c r="AT823" s="110"/>
      <c r="AU823" s="110"/>
      <c r="AV823" s="110"/>
      <c r="AW823" s="110"/>
      <c r="AX823" s="110"/>
      <c r="AY823" s="110"/>
      <c r="AZ823" s="110"/>
      <c r="BA823" s="110"/>
      <c r="BB823" s="110"/>
      <c r="BC823" s="110"/>
      <c r="BD823" s="110"/>
      <c r="BE823" s="110"/>
      <c r="BF823" s="114"/>
      <c r="BG823" s="114"/>
      <c r="BH823" s="114"/>
      <c r="BI823" s="114"/>
      <c r="BJ823" s="114"/>
      <c r="BK823" s="114"/>
      <c r="BL823" s="114"/>
      <c r="BM823" s="114"/>
      <c r="BN823" s="114"/>
      <c r="BO823" s="114"/>
    </row>
    <row r="824" ht="15.75" hidden="1" customHeight="1">
      <c r="A824" s="106" t="s">
        <v>7034</v>
      </c>
      <c r="B824" s="162" t="s">
        <v>10528</v>
      </c>
      <c r="C824" s="108" t="str">
        <f>VLOOKUP(A824,'Main Sheet'!A:AV,48,False)</f>
        <v>Yes</v>
      </c>
      <c r="D824" s="109" t="str">
        <f>VLOOKUP(A824,'Main Sheet'!A:BB,7,0)</f>
        <v>Second</v>
      </c>
      <c r="E824" s="109" t="str">
        <f>VLOOKUP(A824,'Main Sheet'!A:BB,12,0)</f>
        <v>Ndzondelelo HS</v>
      </c>
      <c r="F824" s="109" t="str">
        <f>VLOOKUP(A824,'Main Sheet'!A:BB,17,0)</f>
        <v>Chulumanco</v>
      </c>
      <c r="G824" s="110" t="str">
        <f>VLOOKUP(A824,'Main Sheet'!A:BB,14,0)</f>
        <v>NMB</v>
      </c>
      <c r="H824" s="111" t="s">
        <v>9078</v>
      </c>
      <c r="I824" s="111"/>
      <c r="J824" s="112"/>
      <c r="K824" s="111">
        <v>2.33609253E8</v>
      </c>
      <c r="L824" s="111">
        <v>15426.0</v>
      </c>
      <c r="M824" s="109" t="s">
        <v>9079</v>
      </c>
      <c r="N824" s="110"/>
      <c r="O824" s="111"/>
      <c r="P824" s="111"/>
      <c r="Q824" s="112"/>
      <c r="R824" s="111"/>
      <c r="S824" s="111"/>
      <c r="T824" s="111"/>
      <c r="U824" s="110"/>
      <c r="V824" s="109" t="s">
        <v>9078</v>
      </c>
      <c r="W824" s="109" t="s">
        <v>9078</v>
      </c>
      <c r="X824" s="110"/>
      <c r="Y824" s="109" t="s">
        <v>10529</v>
      </c>
      <c r="Z824" s="110"/>
      <c r="AA824" s="109" t="s">
        <v>9079</v>
      </c>
      <c r="AB824" s="110"/>
      <c r="AC824" s="109" t="s">
        <v>117</v>
      </c>
      <c r="AD824" s="109"/>
      <c r="AE824" s="110"/>
      <c r="AF824" s="109">
        <v>2.61751662E8</v>
      </c>
      <c r="AG824" s="109">
        <v>23235.0</v>
      </c>
      <c r="AH824" s="109"/>
      <c r="AI824" s="110"/>
      <c r="AJ824" s="110"/>
      <c r="AK824" s="110"/>
      <c r="AL824" s="110"/>
      <c r="AM824" s="110"/>
      <c r="AN824" s="110"/>
      <c r="AO824" s="110"/>
      <c r="AP824" s="110"/>
      <c r="AQ824" s="110"/>
      <c r="AR824" s="110"/>
      <c r="AS824" s="110"/>
      <c r="AT824" s="110"/>
      <c r="AU824" s="110"/>
      <c r="AV824" s="110"/>
      <c r="AW824" s="110"/>
      <c r="AX824" s="110"/>
      <c r="AY824" s="110"/>
      <c r="AZ824" s="110"/>
      <c r="BA824" s="110"/>
      <c r="BB824" s="110"/>
      <c r="BC824" s="110"/>
      <c r="BD824" s="110"/>
      <c r="BE824" s="110"/>
      <c r="BF824" s="114"/>
      <c r="BG824" s="114"/>
      <c r="BH824" s="114"/>
      <c r="BI824" s="114"/>
      <c r="BJ824" s="114"/>
      <c r="BK824" s="114"/>
      <c r="BL824" s="114"/>
      <c r="BM824" s="114"/>
      <c r="BN824" s="114"/>
      <c r="BO824" s="114"/>
    </row>
    <row r="825" ht="15.75" hidden="1" customHeight="1">
      <c r="A825" s="106" t="s">
        <v>7038</v>
      </c>
      <c r="B825" s="162" t="s">
        <v>10530</v>
      </c>
      <c r="C825" s="108" t="str">
        <f>VLOOKUP(A825,'Main Sheet'!A:AV,48,False)</f>
        <v>Yes</v>
      </c>
      <c r="D825" s="109" t="str">
        <f>VLOOKUP(A825,'Main Sheet'!A:BB,7,0)</f>
        <v>Second</v>
      </c>
      <c r="E825" s="109" t="str">
        <f>VLOOKUP(A825,'Main Sheet'!A:BB,12,0)</f>
        <v>Ndzondelelo HS</v>
      </c>
      <c r="F825" s="109" t="str">
        <f>VLOOKUP(A825,'Main Sheet'!A:BB,17,0)</f>
        <v>Chulumanco</v>
      </c>
      <c r="G825" s="110" t="str">
        <f>VLOOKUP(A825,'Main Sheet'!A:BB,14,0)</f>
        <v>NMB</v>
      </c>
      <c r="H825" s="111" t="s">
        <v>9078</v>
      </c>
      <c r="I825" s="111"/>
      <c r="J825" s="112"/>
      <c r="K825" s="111">
        <v>2.3319107E8</v>
      </c>
      <c r="L825" s="111"/>
      <c r="M825" s="109" t="s">
        <v>9079</v>
      </c>
      <c r="N825" s="110"/>
      <c r="O825" s="111" t="s">
        <v>9078</v>
      </c>
      <c r="P825" s="111" t="s">
        <v>9078</v>
      </c>
      <c r="Q825" s="111"/>
      <c r="R825" s="111">
        <v>2.26020902E8</v>
      </c>
      <c r="S825" s="111"/>
      <c r="T825" s="111" t="s">
        <v>9079</v>
      </c>
      <c r="U825" s="110"/>
      <c r="V825" s="109" t="s">
        <v>9078</v>
      </c>
      <c r="W825" s="109" t="s">
        <v>9078</v>
      </c>
      <c r="X825" s="110"/>
      <c r="Y825" s="109" t="s">
        <v>10531</v>
      </c>
      <c r="Z825" s="110"/>
      <c r="AA825" s="109" t="s">
        <v>9079</v>
      </c>
      <c r="AB825" s="110"/>
      <c r="AC825" s="109" t="s">
        <v>9078</v>
      </c>
      <c r="AD825" s="109" t="s">
        <v>9078</v>
      </c>
      <c r="AE825" s="109"/>
      <c r="AF825" s="109">
        <v>2.6020902E7</v>
      </c>
      <c r="AG825" s="109"/>
      <c r="AH825" s="109"/>
      <c r="AI825" s="110"/>
      <c r="AJ825" s="110"/>
      <c r="AK825" s="110"/>
      <c r="AL825" s="110"/>
      <c r="AM825" s="110"/>
      <c r="AN825" s="110"/>
      <c r="AO825" s="110"/>
      <c r="AP825" s="110"/>
      <c r="AQ825" s="110"/>
      <c r="AR825" s="110"/>
      <c r="AS825" s="110"/>
      <c r="AT825" s="110"/>
      <c r="AU825" s="110"/>
      <c r="AV825" s="110"/>
      <c r="AW825" s="110"/>
      <c r="AX825" s="110"/>
      <c r="AY825" s="110"/>
      <c r="AZ825" s="110"/>
      <c r="BA825" s="110"/>
      <c r="BB825" s="110"/>
      <c r="BC825" s="110"/>
      <c r="BD825" s="110"/>
      <c r="BE825" s="110"/>
      <c r="BF825" s="114"/>
      <c r="BG825" s="114"/>
      <c r="BH825" s="114"/>
      <c r="BI825" s="114"/>
      <c r="BJ825" s="114"/>
      <c r="BK825" s="114"/>
      <c r="BL825" s="114"/>
      <c r="BM825" s="114"/>
      <c r="BN825" s="114"/>
      <c r="BO825" s="114"/>
    </row>
    <row r="826" ht="15.75" hidden="1" customHeight="1">
      <c r="A826" s="106" t="s">
        <v>7041</v>
      </c>
      <c r="B826" s="162" t="s">
        <v>10532</v>
      </c>
      <c r="C826" s="108" t="str">
        <f>VLOOKUP(A826,'Main Sheet'!A:AV,48,False)</f>
        <v>Yes</v>
      </c>
      <c r="D826" s="109" t="str">
        <f>VLOOKUP(A826,'Main Sheet'!A:BB,7,0)</f>
        <v>Second</v>
      </c>
      <c r="E826" s="109" t="str">
        <f>VLOOKUP(A826,'Main Sheet'!A:BB,12,0)</f>
        <v>Ndzondelelo HS</v>
      </c>
      <c r="F826" s="109" t="str">
        <f>VLOOKUP(A826,'Main Sheet'!A:BB,17,0)</f>
        <v>Chulumanco</v>
      </c>
      <c r="G826" s="110" t="str">
        <f>VLOOKUP(A826,'Main Sheet'!A:BB,14,0)</f>
        <v>NMB</v>
      </c>
      <c r="H826" s="111" t="s">
        <v>117</v>
      </c>
      <c r="I826" s="111"/>
      <c r="J826" s="112"/>
      <c r="K826" s="111">
        <v>2.34119535E8</v>
      </c>
      <c r="L826" s="111">
        <v>85643.0</v>
      </c>
      <c r="M826" s="109" t="s">
        <v>404</v>
      </c>
      <c r="N826" s="110"/>
      <c r="O826" s="111"/>
      <c r="P826" s="111"/>
      <c r="Q826" s="112"/>
      <c r="R826" s="111"/>
      <c r="S826" s="111"/>
      <c r="T826" s="111"/>
      <c r="U826" s="110"/>
      <c r="V826" s="109" t="s">
        <v>117</v>
      </c>
      <c r="W826" s="109"/>
      <c r="X826" s="110"/>
      <c r="Y826" s="109" t="s">
        <v>10533</v>
      </c>
      <c r="Z826" s="110"/>
      <c r="AA826" s="110"/>
      <c r="AB826" s="109" t="s">
        <v>404</v>
      </c>
      <c r="AC826" s="109" t="s">
        <v>117</v>
      </c>
      <c r="AD826" s="109"/>
      <c r="AE826" s="110"/>
      <c r="AF826" s="109">
        <v>2.61750321E8</v>
      </c>
      <c r="AG826" s="109">
        <v>232325.0</v>
      </c>
      <c r="AH826" s="109"/>
      <c r="AI826" s="110"/>
      <c r="AJ826" s="110"/>
      <c r="AK826" s="110"/>
      <c r="AL826" s="110"/>
      <c r="AM826" s="110"/>
      <c r="AN826" s="110"/>
      <c r="AO826" s="110"/>
      <c r="AP826" s="110"/>
      <c r="AQ826" s="110"/>
      <c r="AR826" s="110"/>
      <c r="AS826" s="110"/>
      <c r="AT826" s="110"/>
      <c r="AU826" s="110"/>
      <c r="AV826" s="110"/>
      <c r="AW826" s="110"/>
      <c r="AX826" s="110"/>
      <c r="AY826" s="110"/>
      <c r="AZ826" s="110"/>
      <c r="BA826" s="110"/>
      <c r="BB826" s="110"/>
      <c r="BC826" s="110"/>
      <c r="BD826" s="110"/>
      <c r="BE826" s="110"/>
      <c r="BF826" s="114"/>
      <c r="BG826" s="114"/>
      <c r="BH826" s="114"/>
      <c r="BI826" s="114"/>
      <c r="BJ826" s="114"/>
      <c r="BK826" s="114"/>
      <c r="BL826" s="114"/>
      <c r="BM826" s="114"/>
      <c r="BN826" s="114"/>
      <c r="BO826" s="114"/>
    </row>
    <row r="827" ht="15.75" hidden="1" customHeight="1">
      <c r="A827" s="106" t="s">
        <v>7043</v>
      </c>
      <c r="B827" s="162" t="s">
        <v>10534</v>
      </c>
      <c r="C827" s="108" t="str">
        <f>VLOOKUP(A827,'Main Sheet'!A:AV,48,False)</f>
        <v>Yes</v>
      </c>
      <c r="D827" s="109" t="str">
        <f>VLOOKUP(A827,'Main Sheet'!A:BB,7,0)</f>
        <v>Second</v>
      </c>
      <c r="E827" s="109" t="str">
        <f>VLOOKUP(A827,'Main Sheet'!A:BB,12,0)</f>
        <v>Ndzondelelo HS</v>
      </c>
      <c r="F827" s="109" t="str">
        <f>VLOOKUP(A827,'Main Sheet'!A:BB,17,0)</f>
        <v>Chulumanco</v>
      </c>
      <c r="G827" s="110" t="str">
        <f>VLOOKUP(A827,'Main Sheet'!A:BB,14,0)</f>
        <v>NMB</v>
      </c>
      <c r="H827" s="111" t="s">
        <v>9078</v>
      </c>
      <c r="I827" s="111"/>
      <c r="J827" s="112"/>
      <c r="K827" s="111">
        <v>2.33670483E8</v>
      </c>
      <c r="L827" s="111">
        <v>45843.0</v>
      </c>
      <c r="M827" s="109" t="s">
        <v>9079</v>
      </c>
      <c r="N827" s="110"/>
      <c r="O827" s="111" t="s">
        <v>9078</v>
      </c>
      <c r="P827" s="111" t="s">
        <v>9078</v>
      </c>
      <c r="Q827" s="111"/>
      <c r="R827" s="111">
        <v>2.26199242E8</v>
      </c>
      <c r="S827" s="111"/>
      <c r="T827" s="111" t="s">
        <v>9079</v>
      </c>
      <c r="U827" s="110"/>
      <c r="V827" s="109" t="s">
        <v>117</v>
      </c>
      <c r="W827" s="109"/>
      <c r="X827" s="110"/>
      <c r="Y827" s="109" t="s">
        <v>10535</v>
      </c>
      <c r="Z827" s="110"/>
      <c r="AA827" s="110"/>
      <c r="AB827" s="109" t="s">
        <v>4424</v>
      </c>
      <c r="AC827" s="109" t="s">
        <v>117</v>
      </c>
      <c r="AD827" s="109"/>
      <c r="AE827" s="110"/>
      <c r="AF827" s="109">
        <v>2.61726609E8</v>
      </c>
      <c r="AG827" s="109">
        <v>23235.0</v>
      </c>
      <c r="AH827" s="109"/>
      <c r="AI827" s="110"/>
      <c r="AJ827" s="110"/>
      <c r="AK827" s="110"/>
      <c r="AL827" s="110"/>
      <c r="AM827" s="110"/>
      <c r="AN827" s="110"/>
      <c r="AO827" s="110"/>
      <c r="AP827" s="110"/>
      <c r="AQ827" s="110"/>
      <c r="AR827" s="110"/>
      <c r="AS827" s="110"/>
      <c r="AT827" s="110"/>
      <c r="AU827" s="110"/>
      <c r="AV827" s="110"/>
      <c r="AW827" s="110"/>
      <c r="AX827" s="110"/>
      <c r="AY827" s="110"/>
      <c r="AZ827" s="110"/>
      <c r="BA827" s="110"/>
      <c r="BB827" s="110"/>
      <c r="BC827" s="110"/>
      <c r="BD827" s="110"/>
      <c r="BE827" s="110"/>
      <c r="BF827" s="114"/>
      <c r="BG827" s="114"/>
      <c r="BH827" s="114"/>
      <c r="BI827" s="114"/>
      <c r="BJ827" s="114"/>
      <c r="BK827" s="114"/>
      <c r="BL827" s="114"/>
      <c r="BM827" s="114"/>
      <c r="BN827" s="114"/>
      <c r="BO827" s="114"/>
    </row>
    <row r="828" ht="15.75" hidden="1" customHeight="1">
      <c r="A828" s="106" t="s">
        <v>7045</v>
      </c>
      <c r="B828" s="162" t="s">
        <v>10536</v>
      </c>
      <c r="C828" s="108" t="str">
        <f>VLOOKUP(A828,'Main Sheet'!A:AV,48,False)</f>
        <v>Yes</v>
      </c>
      <c r="D828" s="109" t="str">
        <f>VLOOKUP(A828,'Main Sheet'!A:BB,7,0)</f>
        <v>Second</v>
      </c>
      <c r="E828" s="109" t="str">
        <f>VLOOKUP(A828,'Main Sheet'!A:BB,12,0)</f>
        <v>Ndzondelelo HS</v>
      </c>
      <c r="F828" s="109" t="str">
        <f>VLOOKUP(A828,'Main Sheet'!A:BB,17,0)</f>
        <v>Chulumanco</v>
      </c>
      <c r="G828" s="110" t="str">
        <f>VLOOKUP(A828,'Main Sheet'!A:BB,14,0)</f>
        <v>NMB</v>
      </c>
      <c r="H828" s="111" t="s">
        <v>9078</v>
      </c>
      <c r="I828" s="111"/>
      <c r="J828" s="112"/>
      <c r="K828" s="111">
        <v>2.33665951E8</v>
      </c>
      <c r="L828" s="111"/>
      <c r="M828" s="109" t="s">
        <v>9079</v>
      </c>
      <c r="N828" s="110"/>
      <c r="O828" s="111" t="s">
        <v>9078</v>
      </c>
      <c r="P828" s="111" t="s">
        <v>9078</v>
      </c>
      <c r="Q828" s="111"/>
      <c r="R828" s="111">
        <v>2.2601801E7</v>
      </c>
      <c r="S828" s="111"/>
      <c r="T828" s="111"/>
      <c r="U828" s="110"/>
      <c r="V828" s="109" t="s">
        <v>9078</v>
      </c>
      <c r="W828" s="109" t="s">
        <v>9078</v>
      </c>
      <c r="X828" s="109"/>
      <c r="Y828" s="109" t="s">
        <v>10537</v>
      </c>
      <c r="Z828" s="110"/>
      <c r="AB828" s="109" t="s">
        <v>9079</v>
      </c>
      <c r="AC828" s="109" t="s">
        <v>117</v>
      </c>
      <c r="AD828" s="109"/>
      <c r="AE828" s="110"/>
      <c r="AF828" s="109">
        <v>2.61753614E8</v>
      </c>
      <c r="AG828" s="109">
        <v>23235.0</v>
      </c>
      <c r="AH828" s="109"/>
      <c r="AI828" s="110"/>
      <c r="AJ828" s="110"/>
      <c r="AK828" s="110"/>
      <c r="AL828" s="110"/>
      <c r="AM828" s="110"/>
      <c r="AN828" s="110"/>
      <c r="AO828" s="110"/>
      <c r="AP828" s="110"/>
      <c r="AQ828" s="110"/>
      <c r="AR828" s="110"/>
      <c r="AS828" s="110"/>
      <c r="AT828" s="110"/>
      <c r="AU828" s="110"/>
      <c r="AV828" s="110"/>
      <c r="AW828" s="110"/>
      <c r="AX828" s="110"/>
      <c r="AY828" s="110"/>
      <c r="AZ828" s="110"/>
      <c r="BA828" s="110"/>
      <c r="BB828" s="110"/>
      <c r="BC828" s="110"/>
      <c r="BD828" s="110"/>
      <c r="BE828" s="110"/>
      <c r="BF828" s="114"/>
      <c r="BG828" s="114"/>
      <c r="BH828" s="114"/>
      <c r="BI828" s="114"/>
      <c r="BJ828" s="114"/>
      <c r="BK828" s="114"/>
      <c r="BL828" s="114"/>
      <c r="BM828" s="114"/>
      <c r="BN828" s="114"/>
      <c r="BO828" s="114"/>
    </row>
    <row r="829" ht="15.75" hidden="1" customHeight="1">
      <c r="A829" s="106" t="s">
        <v>7048</v>
      </c>
      <c r="B829" s="162" t="s">
        <v>10538</v>
      </c>
      <c r="C829" s="108" t="str">
        <f>VLOOKUP(A829,'Main Sheet'!A:AV,48,False)</f>
        <v>Yes</v>
      </c>
      <c r="D829" s="109" t="str">
        <f>VLOOKUP(A829,'Main Sheet'!A:BB,7,0)</f>
        <v>Second</v>
      </c>
      <c r="E829" s="109" t="str">
        <f>VLOOKUP(A829,'Main Sheet'!A:BB,12,0)</f>
        <v>Ndzondelelo HS</v>
      </c>
      <c r="F829" s="109" t="str">
        <f>VLOOKUP(A829,'Main Sheet'!A:BB,17,0)</f>
        <v>Chulumanco</v>
      </c>
      <c r="G829" s="110" t="str">
        <f>VLOOKUP(A829,'Main Sheet'!A:BB,14,0)</f>
        <v>NMB</v>
      </c>
      <c r="H829" s="111" t="s">
        <v>9078</v>
      </c>
      <c r="I829" s="111"/>
      <c r="J829" s="112"/>
      <c r="K829" s="111">
        <v>2.3367593E8</v>
      </c>
      <c r="L829" s="111"/>
      <c r="M829" s="109" t="s">
        <v>9079</v>
      </c>
      <c r="N829" s="110"/>
      <c r="O829" s="111"/>
      <c r="P829" s="111"/>
      <c r="Q829" s="112"/>
      <c r="R829" s="111"/>
      <c r="S829" s="111"/>
      <c r="T829" s="111"/>
      <c r="U829" s="110"/>
      <c r="V829" s="109" t="s">
        <v>117</v>
      </c>
      <c r="W829" s="109"/>
      <c r="X829" s="110"/>
      <c r="Y829" s="109" t="s">
        <v>10539</v>
      </c>
      <c r="Z829" s="110"/>
      <c r="AA829" s="110"/>
      <c r="AB829" s="109" t="s">
        <v>1465</v>
      </c>
      <c r="AC829" s="109"/>
      <c r="AD829" s="109"/>
      <c r="AE829" s="110"/>
      <c r="AF829" s="109"/>
      <c r="AG829" s="109"/>
      <c r="AH829" s="109"/>
      <c r="AI829" s="110"/>
      <c r="AJ829" s="110"/>
      <c r="AK829" s="110"/>
      <c r="AL829" s="110"/>
      <c r="AM829" s="110"/>
      <c r="AN829" s="110"/>
      <c r="AO829" s="110"/>
      <c r="AP829" s="110"/>
      <c r="AQ829" s="110"/>
      <c r="AR829" s="110"/>
      <c r="AS829" s="110"/>
      <c r="AT829" s="110"/>
      <c r="AU829" s="110"/>
      <c r="AV829" s="110"/>
      <c r="AW829" s="110"/>
      <c r="AX829" s="110"/>
      <c r="AY829" s="110"/>
      <c r="AZ829" s="110"/>
      <c r="BA829" s="110"/>
      <c r="BB829" s="110"/>
      <c r="BC829" s="110"/>
      <c r="BD829" s="110"/>
      <c r="BE829" s="110"/>
      <c r="BF829" s="114"/>
      <c r="BG829" s="114"/>
      <c r="BH829" s="114"/>
      <c r="BI829" s="114"/>
      <c r="BJ829" s="114"/>
      <c r="BK829" s="114"/>
      <c r="BL829" s="114"/>
      <c r="BM829" s="114"/>
      <c r="BN829" s="114"/>
      <c r="BO829" s="114"/>
    </row>
    <row r="830" ht="15.75" hidden="1" customHeight="1">
      <c r="A830" s="106" t="s">
        <v>7052</v>
      </c>
      <c r="B830" s="162" t="s">
        <v>10540</v>
      </c>
      <c r="C830" s="108" t="str">
        <f>VLOOKUP(A830,'Main Sheet'!A:AV,48,False)</f>
        <v>Yes</v>
      </c>
      <c r="D830" s="109" t="str">
        <f>VLOOKUP(A830,'Main Sheet'!A:BB,7,0)</f>
        <v>Second</v>
      </c>
      <c r="E830" s="109" t="str">
        <f>VLOOKUP(A830,'Main Sheet'!A:BB,12,0)</f>
        <v>Ndzondelelo HS</v>
      </c>
      <c r="F830" s="109" t="str">
        <f>VLOOKUP(A830,'Main Sheet'!A:BB,17,0)</f>
        <v>Chulumanco</v>
      </c>
      <c r="G830" s="110" t="str">
        <f>VLOOKUP(A830,'Main Sheet'!A:BB,14,0)</f>
        <v>NMB</v>
      </c>
      <c r="H830" s="111" t="s">
        <v>117</v>
      </c>
      <c r="I830" s="111"/>
      <c r="J830" s="111"/>
      <c r="K830" s="111">
        <v>2.34358599E8</v>
      </c>
      <c r="L830" s="111">
        <v>70217.0</v>
      </c>
      <c r="M830" s="109"/>
      <c r="N830" s="110"/>
      <c r="O830" s="111"/>
      <c r="P830" s="111"/>
      <c r="Q830" s="112"/>
      <c r="R830" s="111"/>
      <c r="S830" s="111"/>
      <c r="T830" s="111"/>
      <c r="U830" s="110"/>
      <c r="V830" s="109" t="s">
        <v>117</v>
      </c>
      <c r="W830" s="109"/>
      <c r="X830" s="110"/>
      <c r="Y830" s="177" t="s">
        <v>10541</v>
      </c>
      <c r="Z830" s="110"/>
      <c r="AA830" s="110"/>
      <c r="AB830" s="110"/>
      <c r="AC830" s="109" t="s">
        <v>117</v>
      </c>
      <c r="AD830" s="109"/>
      <c r="AE830" s="110"/>
      <c r="AF830" s="109">
        <v>2.61607022E8</v>
      </c>
      <c r="AG830" s="109">
        <v>23235.0</v>
      </c>
      <c r="AH830" s="109"/>
      <c r="AI830" s="110"/>
      <c r="AJ830" s="110"/>
      <c r="AK830" s="110"/>
      <c r="AL830" s="110"/>
      <c r="AM830" s="110"/>
      <c r="AN830" s="110"/>
      <c r="AO830" s="110"/>
      <c r="AP830" s="110"/>
      <c r="AQ830" s="110"/>
      <c r="AR830" s="110"/>
      <c r="AS830" s="110"/>
      <c r="AT830" s="110"/>
      <c r="AU830" s="110"/>
      <c r="AV830" s="110"/>
      <c r="AW830" s="110"/>
      <c r="AX830" s="110"/>
      <c r="AY830" s="110"/>
      <c r="AZ830" s="110"/>
      <c r="BA830" s="110"/>
      <c r="BB830" s="110"/>
      <c r="BC830" s="110"/>
      <c r="BD830" s="110"/>
      <c r="BE830" s="110"/>
      <c r="BF830" s="114"/>
      <c r="BG830" s="114"/>
      <c r="BH830" s="114"/>
      <c r="BI830" s="114"/>
      <c r="BJ830" s="114"/>
      <c r="BK830" s="114"/>
      <c r="BL830" s="114"/>
      <c r="BM830" s="114"/>
      <c r="BN830" s="114"/>
      <c r="BO830" s="114"/>
    </row>
    <row r="831" ht="15.75" hidden="1" customHeight="1">
      <c r="A831" s="106" t="s">
        <v>7055</v>
      </c>
      <c r="B831" s="162" t="s">
        <v>10542</v>
      </c>
      <c r="C831" s="108" t="str">
        <f>VLOOKUP(A831,'Main Sheet'!A:AV,48,False)</f>
        <v>Yes</v>
      </c>
      <c r="D831" s="109" t="str">
        <f>VLOOKUP(A831,'Main Sheet'!A:BB,7,0)</f>
        <v>Second</v>
      </c>
      <c r="E831" s="109" t="str">
        <f>VLOOKUP(A831,'Main Sheet'!A:BB,12,0)</f>
        <v>Ndzondelelo HS</v>
      </c>
      <c r="F831" s="109" t="str">
        <f>VLOOKUP(A831,'Main Sheet'!A:BB,17,0)</f>
        <v>Chulumanco</v>
      </c>
      <c r="G831" s="110" t="str">
        <f>VLOOKUP(A831,'Main Sheet'!A:BB,14,0)</f>
        <v>NMB</v>
      </c>
      <c r="H831" s="111" t="s">
        <v>9078</v>
      </c>
      <c r="I831" s="111"/>
      <c r="J831" s="111"/>
      <c r="K831" s="111">
        <v>2.34374152E8</v>
      </c>
      <c r="L831" s="111">
        <v>46281.0</v>
      </c>
      <c r="M831" s="109"/>
      <c r="N831" s="110"/>
      <c r="O831" s="111" t="s">
        <v>9078</v>
      </c>
      <c r="P831" s="111"/>
      <c r="Q831" s="112"/>
      <c r="R831" s="111">
        <v>2.26150385E8</v>
      </c>
      <c r="S831" s="111">
        <v>17698.0</v>
      </c>
      <c r="T831" s="111"/>
      <c r="U831" s="110"/>
      <c r="V831" s="109" t="s">
        <v>117</v>
      </c>
      <c r="W831" s="109"/>
      <c r="X831" s="110"/>
      <c r="Y831" s="168" t="s">
        <v>10543</v>
      </c>
      <c r="Z831" s="110"/>
      <c r="AA831" s="110"/>
      <c r="AB831" s="109" t="s">
        <v>10544</v>
      </c>
      <c r="AC831" s="109" t="s">
        <v>117</v>
      </c>
      <c r="AD831" s="109"/>
      <c r="AE831" s="110"/>
      <c r="AF831" s="109">
        <v>2.61621238E8</v>
      </c>
      <c r="AG831" s="109">
        <v>23235.0</v>
      </c>
      <c r="AH831" s="109" t="s">
        <v>10081</v>
      </c>
      <c r="AI831" s="110"/>
      <c r="AJ831" s="110"/>
      <c r="AK831" s="110"/>
      <c r="AL831" s="110"/>
      <c r="AM831" s="110"/>
      <c r="AN831" s="110"/>
      <c r="AO831" s="110"/>
      <c r="AP831" s="110"/>
      <c r="AQ831" s="110"/>
      <c r="AR831" s="110"/>
      <c r="AS831" s="110"/>
      <c r="AT831" s="110"/>
      <c r="AU831" s="110"/>
      <c r="AV831" s="110"/>
      <c r="AW831" s="110"/>
      <c r="AX831" s="110"/>
      <c r="AY831" s="110"/>
      <c r="AZ831" s="110"/>
      <c r="BA831" s="110"/>
      <c r="BB831" s="110"/>
      <c r="BC831" s="110"/>
      <c r="BD831" s="110"/>
      <c r="BE831" s="110"/>
      <c r="BF831" s="114"/>
      <c r="BG831" s="114"/>
      <c r="BH831" s="114"/>
      <c r="BI831" s="114"/>
      <c r="BJ831" s="114"/>
      <c r="BK831" s="114"/>
      <c r="BL831" s="114"/>
      <c r="BM831" s="114"/>
      <c r="BN831" s="114"/>
      <c r="BO831" s="114"/>
    </row>
    <row r="832" ht="15.75" hidden="1" customHeight="1">
      <c r="A832" s="106" t="s">
        <v>7058</v>
      </c>
      <c r="B832" s="162" t="s">
        <v>10545</v>
      </c>
      <c r="C832" s="108" t="str">
        <f>VLOOKUP(A832,'Main Sheet'!A:AV,48,False)</f>
        <v>Yes</v>
      </c>
      <c r="D832" s="109" t="str">
        <f>VLOOKUP(A832,'Main Sheet'!A:BB,7,0)</f>
        <v>Second</v>
      </c>
      <c r="E832" s="109" t="str">
        <f>VLOOKUP(A832,'Main Sheet'!A:BB,12,0)</f>
        <v>Ndzondelelo HS</v>
      </c>
      <c r="F832" s="109" t="str">
        <f>VLOOKUP(A832,'Main Sheet'!A:BB,17,0)</f>
        <v>Chulumanco</v>
      </c>
      <c r="G832" s="110" t="str">
        <f>VLOOKUP(A832,'Main Sheet'!A:BB,14,0)</f>
        <v>NMB</v>
      </c>
      <c r="H832" s="111" t="s">
        <v>117</v>
      </c>
      <c r="I832" s="111"/>
      <c r="J832" s="111"/>
      <c r="K832" s="111">
        <v>2.34438983E8</v>
      </c>
      <c r="L832" s="111">
        <v>23235.0</v>
      </c>
      <c r="M832" s="109" t="s">
        <v>9079</v>
      </c>
      <c r="N832" s="110"/>
      <c r="O832" s="111"/>
      <c r="P832" s="111"/>
      <c r="Q832" s="112"/>
      <c r="R832" s="111"/>
      <c r="S832" s="111"/>
      <c r="T832" s="111"/>
      <c r="U832" s="110"/>
      <c r="V832" s="109" t="s">
        <v>9078</v>
      </c>
      <c r="W832" s="109" t="s">
        <v>9078</v>
      </c>
      <c r="X832" s="109"/>
      <c r="Y832" s="109" t="s">
        <v>10546</v>
      </c>
      <c r="Z832" s="110"/>
      <c r="AA832" s="110"/>
      <c r="AB832" s="109" t="s">
        <v>9079</v>
      </c>
      <c r="AC832" s="109" t="s">
        <v>117</v>
      </c>
      <c r="AD832" s="109"/>
      <c r="AE832" s="110"/>
      <c r="AF832" s="109">
        <v>2.61681524E8</v>
      </c>
      <c r="AG832" s="109">
        <v>23235.0</v>
      </c>
      <c r="AH832" s="109" t="s">
        <v>431</v>
      </c>
      <c r="AI832" s="110"/>
      <c r="AJ832" s="110"/>
      <c r="AK832" s="110"/>
      <c r="AL832" s="110"/>
      <c r="AM832" s="110"/>
      <c r="AN832" s="110"/>
      <c r="AO832" s="110"/>
      <c r="AP832" s="110"/>
      <c r="AQ832" s="110"/>
      <c r="AR832" s="110"/>
      <c r="AS832" s="110"/>
      <c r="AT832" s="110"/>
      <c r="AU832" s="110"/>
      <c r="AV832" s="110"/>
      <c r="AW832" s="110"/>
      <c r="AX832" s="110"/>
      <c r="AY832" s="110"/>
      <c r="AZ832" s="110"/>
      <c r="BA832" s="110"/>
      <c r="BB832" s="110"/>
      <c r="BC832" s="110"/>
      <c r="BD832" s="110"/>
      <c r="BE832" s="110"/>
      <c r="BF832" s="114"/>
      <c r="BG832" s="114"/>
      <c r="BH832" s="114"/>
      <c r="BI832" s="114"/>
      <c r="BJ832" s="114"/>
      <c r="BK832" s="114"/>
      <c r="BL832" s="114"/>
      <c r="BM832" s="114"/>
      <c r="BN832" s="114"/>
      <c r="BO832" s="114"/>
    </row>
    <row r="833" ht="15.75" hidden="1" customHeight="1">
      <c r="A833" s="106" t="s">
        <v>7062</v>
      </c>
      <c r="B833" s="162" t="s">
        <v>10547</v>
      </c>
      <c r="C833" s="108" t="str">
        <f>VLOOKUP(A833,'Main Sheet'!A:AV,48,False)</f>
        <v>Yes</v>
      </c>
      <c r="D833" s="109" t="str">
        <f>VLOOKUP(A833,'Main Sheet'!A:BB,7,0)</f>
        <v>Second</v>
      </c>
      <c r="E833" s="109" t="str">
        <f>VLOOKUP(A833,'Main Sheet'!A:BB,12,0)</f>
        <v>Ndzondelelo HS</v>
      </c>
      <c r="F833" s="109" t="str">
        <f>VLOOKUP(A833,'Main Sheet'!A:BB,17,0)</f>
        <v>Chulumanco</v>
      </c>
      <c r="G833" s="110" t="str">
        <f>VLOOKUP(A833,'Main Sheet'!A:BB,14,0)</f>
        <v>NMB</v>
      </c>
      <c r="H833" s="111" t="s">
        <v>9078</v>
      </c>
      <c r="I833" s="111"/>
      <c r="J833" s="112"/>
      <c r="K833" s="111">
        <v>2.33697322E8</v>
      </c>
      <c r="L833" s="111">
        <v>16492.0</v>
      </c>
      <c r="M833" s="109" t="s">
        <v>9079</v>
      </c>
      <c r="N833" s="110"/>
      <c r="O833" s="111" t="s">
        <v>9078</v>
      </c>
      <c r="P833" s="111" t="s">
        <v>9078</v>
      </c>
      <c r="Q833" s="111"/>
      <c r="R833" s="111">
        <v>2.26020728E8</v>
      </c>
      <c r="S833" s="111">
        <v>91627.0</v>
      </c>
      <c r="T833" s="111" t="s">
        <v>9079</v>
      </c>
      <c r="U833" s="110"/>
      <c r="V833" s="109" t="s">
        <v>9078</v>
      </c>
      <c r="W833" s="109" t="s">
        <v>9078</v>
      </c>
      <c r="X833" s="109"/>
      <c r="Y833" s="109" t="s">
        <v>10548</v>
      </c>
      <c r="Z833" s="110"/>
      <c r="AB833" s="109" t="s">
        <v>9079</v>
      </c>
      <c r="AC833" s="109" t="s">
        <v>9078</v>
      </c>
      <c r="AD833" s="109" t="s">
        <v>9078</v>
      </c>
      <c r="AE833" s="109" t="s">
        <v>9079</v>
      </c>
      <c r="AF833" s="109">
        <v>2.60491861E8</v>
      </c>
      <c r="AG833" s="109">
        <v>85284.0</v>
      </c>
      <c r="AH833" s="109" t="s">
        <v>9079</v>
      </c>
      <c r="AI833" s="110"/>
      <c r="AJ833" s="110"/>
      <c r="AK833" s="110"/>
      <c r="AL833" s="110"/>
      <c r="AM833" s="110"/>
      <c r="AN833" s="110"/>
      <c r="AO833" s="110"/>
      <c r="AP833" s="110"/>
      <c r="AQ833" s="110"/>
      <c r="AR833" s="110"/>
      <c r="AS833" s="110"/>
      <c r="AT833" s="110"/>
      <c r="AU833" s="110"/>
      <c r="AV833" s="110"/>
      <c r="AW833" s="110"/>
      <c r="AX833" s="110"/>
      <c r="AY833" s="110"/>
      <c r="AZ833" s="110"/>
      <c r="BA833" s="110"/>
      <c r="BB833" s="110"/>
      <c r="BC833" s="110"/>
      <c r="BD833" s="110"/>
      <c r="BE833" s="110"/>
      <c r="BF833" s="114"/>
      <c r="BG833" s="114"/>
      <c r="BH833" s="114"/>
      <c r="BI833" s="114"/>
      <c r="BJ833" s="114"/>
      <c r="BK833" s="114"/>
      <c r="BL833" s="114"/>
      <c r="BM833" s="114"/>
      <c r="BN833" s="114"/>
      <c r="BO833" s="114"/>
    </row>
    <row r="834" ht="15.75" hidden="1" customHeight="1">
      <c r="A834" s="106" t="s">
        <v>7064</v>
      </c>
      <c r="B834" s="162" t="s">
        <v>10549</v>
      </c>
      <c r="C834" s="108" t="str">
        <f>VLOOKUP(A834,'Main Sheet'!A:AV,48,False)</f>
        <v>Yes</v>
      </c>
      <c r="D834" s="109" t="str">
        <f>VLOOKUP(A834,'Main Sheet'!A:BB,7,0)</f>
        <v>Second</v>
      </c>
      <c r="E834" s="109" t="str">
        <f>VLOOKUP(A834,'Main Sheet'!A:BB,12,0)</f>
        <v>Ndzondelelo HS</v>
      </c>
      <c r="F834" s="109" t="str">
        <f>VLOOKUP(A834,'Main Sheet'!A:BB,17,0)</f>
        <v>Chulumanco</v>
      </c>
      <c r="G834" s="110" t="str">
        <f>VLOOKUP(A834,'Main Sheet'!A:BB,14,0)</f>
        <v>NMB</v>
      </c>
      <c r="H834" s="111" t="s">
        <v>117</v>
      </c>
      <c r="I834" s="111"/>
      <c r="J834" s="111"/>
      <c r="K834" s="111">
        <v>2.34356634E8</v>
      </c>
      <c r="L834" s="111">
        <v>12076.0</v>
      </c>
      <c r="M834" s="109" t="s">
        <v>9079</v>
      </c>
      <c r="N834" s="110"/>
      <c r="O834" s="111" t="s">
        <v>9078</v>
      </c>
      <c r="P834" s="111" t="s">
        <v>9078</v>
      </c>
      <c r="Q834" s="111"/>
      <c r="R834" s="111">
        <v>2.26166624E8</v>
      </c>
      <c r="S834" s="111"/>
      <c r="T834" s="111"/>
      <c r="U834" s="110"/>
      <c r="V834" s="109" t="s">
        <v>117</v>
      </c>
      <c r="W834" s="109"/>
      <c r="X834" s="110"/>
      <c r="Y834" s="109" t="s">
        <v>10550</v>
      </c>
      <c r="Z834" s="110"/>
      <c r="AA834" s="110"/>
      <c r="AB834" s="110"/>
      <c r="AC834" s="109" t="s">
        <v>117</v>
      </c>
      <c r="AD834" s="109"/>
      <c r="AE834" s="110"/>
      <c r="AF834" s="109">
        <v>2.61752316E8</v>
      </c>
      <c r="AG834" s="109">
        <v>23235.0</v>
      </c>
      <c r="AH834" s="109"/>
      <c r="AI834" s="110"/>
      <c r="AJ834" s="110"/>
      <c r="AK834" s="110"/>
      <c r="AL834" s="110"/>
      <c r="AM834" s="110"/>
      <c r="AN834" s="110"/>
      <c r="AO834" s="110"/>
      <c r="AP834" s="110"/>
      <c r="AQ834" s="110"/>
      <c r="AR834" s="110"/>
      <c r="AS834" s="110"/>
      <c r="AT834" s="110"/>
      <c r="AU834" s="110"/>
      <c r="AV834" s="110"/>
      <c r="AW834" s="110"/>
      <c r="AX834" s="110"/>
      <c r="AY834" s="110"/>
      <c r="AZ834" s="110"/>
      <c r="BA834" s="110"/>
      <c r="BB834" s="110"/>
      <c r="BC834" s="110"/>
      <c r="BD834" s="110"/>
      <c r="BE834" s="110"/>
      <c r="BF834" s="114"/>
      <c r="BG834" s="114"/>
      <c r="BH834" s="114"/>
      <c r="BI834" s="114"/>
      <c r="BJ834" s="114"/>
      <c r="BK834" s="114"/>
      <c r="BL834" s="114"/>
      <c r="BM834" s="114"/>
      <c r="BN834" s="114"/>
      <c r="BO834" s="114"/>
    </row>
    <row r="835" ht="15.75" hidden="1" customHeight="1">
      <c r="A835" s="106" t="s">
        <v>7068</v>
      </c>
      <c r="B835" s="162" t="s">
        <v>10551</v>
      </c>
      <c r="C835" s="108" t="str">
        <f>VLOOKUP(A835,'Main Sheet'!A:AV,48,False)</f>
        <v>No</v>
      </c>
      <c r="D835" s="109" t="str">
        <f>VLOOKUP(A835,'Main Sheet'!A:BB,7,0)</f>
        <v>Second</v>
      </c>
      <c r="E835" s="109" t="str">
        <f>VLOOKUP(A835,'Main Sheet'!A:BB,12,0)</f>
        <v>Ndzondelelo HS</v>
      </c>
      <c r="F835" s="109" t="str">
        <f>VLOOKUP(A835,'Main Sheet'!A:BB,17,0)</f>
        <v>Chulumanco</v>
      </c>
      <c r="G835" s="110" t="str">
        <f>VLOOKUP(A835,'Main Sheet'!A:BB,14,0)</f>
        <v>NMB</v>
      </c>
      <c r="H835" s="111"/>
      <c r="I835" s="111"/>
      <c r="J835" s="111"/>
      <c r="K835" s="111"/>
      <c r="L835" s="111"/>
      <c r="M835" s="109"/>
      <c r="N835" s="110"/>
      <c r="O835" s="111"/>
      <c r="P835" s="111"/>
      <c r="Q835" s="112"/>
      <c r="R835" s="111"/>
      <c r="S835" s="111"/>
      <c r="T835" s="111"/>
      <c r="U835" s="110"/>
      <c r="V835" s="109"/>
      <c r="W835" s="109"/>
      <c r="X835" s="110"/>
      <c r="Y835" s="109"/>
      <c r="Z835" s="110"/>
      <c r="AA835" s="110"/>
      <c r="AB835" s="110"/>
      <c r="AC835" s="109"/>
      <c r="AD835" s="109"/>
      <c r="AE835" s="110"/>
      <c r="AF835" s="109"/>
      <c r="AG835" s="109"/>
      <c r="AH835" s="109"/>
      <c r="AI835" s="110"/>
      <c r="AJ835" s="110"/>
      <c r="AK835" s="110"/>
      <c r="AL835" s="110"/>
      <c r="AM835" s="110"/>
      <c r="AN835" s="110"/>
      <c r="AO835" s="110"/>
      <c r="AP835" s="110"/>
      <c r="AQ835" s="110"/>
      <c r="AR835" s="110"/>
      <c r="AS835" s="110"/>
      <c r="AT835" s="110"/>
      <c r="AU835" s="110"/>
      <c r="AV835" s="110"/>
      <c r="AW835" s="110"/>
      <c r="AX835" s="110"/>
      <c r="AY835" s="110"/>
      <c r="AZ835" s="110"/>
      <c r="BA835" s="110"/>
      <c r="BB835" s="110"/>
      <c r="BC835" s="110"/>
      <c r="BD835" s="110"/>
      <c r="BE835" s="110"/>
      <c r="BF835" s="114"/>
      <c r="BG835" s="114"/>
      <c r="BH835" s="114"/>
      <c r="BI835" s="114"/>
      <c r="BJ835" s="114"/>
      <c r="BK835" s="114"/>
      <c r="BL835" s="114"/>
      <c r="BM835" s="114"/>
      <c r="BN835" s="114"/>
      <c r="BO835" s="114"/>
    </row>
    <row r="836" ht="15.75" hidden="1" customHeight="1">
      <c r="A836" s="106" t="s">
        <v>7072</v>
      </c>
      <c r="B836" s="162" t="s">
        <v>2072</v>
      </c>
      <c r="C836" s="108" t="str">
        <f>VLOOKUP(A836,'Main Sheet'!A:AV,48,False)</f>
        <v>Yes</v>
      </c>
      <c r="D836" s="109" t="str">
        <f>VLOOKUP(A836,'Main Sheet'!A:BB,7,0)</f>
        <v>Second</v>
      </c>
      <c r="E836" s="109" t="str">
        <f>VLOOKUP(A836,'Main Sheet'!A:BB,12,0)</f>
        <v>Ndzondelelo HS</v>
      </c>
      <c r="F836" s="109" t="str">
        <f>VLOOKUP(A836,'Main Sheet'!A:BB,17,0)</f>
        <v>Chulumanco</v>
      </c>
      <c r="G836" s="110" t="str">
        <f>VLOOKUP(A836,'Main Sheet'!A:BB,14,0)</f>
        <v>NMB</v>
      </c>
      <c r="H836" s="111" t="s">
        <v>9078</v>
      </c>
      <c r="I836" s="111"/>
      <c r="J836" s="111"/>
      <c r="K836" s="111">
        <v>2.33109129E8</v>
      </c>
      <c r="L836" s="111">
        <v>41405.0</v>
      </c>
      <c r="M836" s="109" t="s">
        <v>9079</v>
      </c>
      <c r="N836" s="110"/>
      <c r="O836" s="111"/>
      <c r="P836" s="111"/>
      <c r="Q836" s="112"/>
      <c r="R836" s="111"/>
      <c r="S836" s="111"/>
      <c r="T836" s="111"/>
      <c r="U836" s="110"/>
      <c r="V836" s="109" t="s">
        <v>117</v>
      </c>
      <c r="W836" s="109"/>
      <c r="X836" s="110"/>
      <c r="Y836" s="168" t="s">
        <v>10552</v>
      </c>
      <c r="Z836" s="110"/>
      <c r="AA836" s="110"/>
      <c r="AB836" s="109" t="s">
        <v>9142</v>
      </c>
      <c r="AC836" s="109" t="s">
        <v>9078</v>
      </c>
      <c r="AD836" s="109"/>
      <c r="AE836" s="110"/>
      <c r="AF836" s="109"/>
      <c r="AG836" s="109"/>
      <c r="AH836" s="109"/>
      <c r="AI836" s="110"/>
      <c r="AJ836" s="110"/>
      <c r="AK836" s="110"/>
      <c r="AL836" s="110"/>
      <c r="AM836" s="110"/>
      <c r="AN836" s="110"/>
      <c r="AO836" s="110"/>
      <c r="AP836" s="110"/>
      <c r="AQ836" s="110"/>
      <c r="AR836" s="110"/>
      <c r="AS836" s="110"/>
      <c r="AT836" s="110"/>
      <c r="AU836" s="110"/>
      <c r="AV836" s="110"/>
      <c r="AW836" s="110"/>
      <c r="AX836" s="110"/>
      <c r="AY836" s="110"/>
      <c r="AZ836" s="110"/>
      <c r="BA836" s="110"/>
      <c r="BB836" s="110"/>
      <c r="BC836" s="110"/>
      <c r="BD836" s="110"/>
      <c r="BE836" s="110"/>
      <c r="BF836" s="114"/>
      <c r="BG836" s="114"/>
      <c r="BH836" s="114"/>
      <c r="BI836" s="114"/>
      <c r="BJ836" s="114"/>
      <c r="BK836" s="114"/>
      <c r="BL836" s="114"/>
      <c r="BM836" s="114"/>
      <c r="BN836" s="114"/>
      <c r="BO836" s="114"/>
    </row>
    <row r="837" ht="15.75" hidden="1" customHeight="1">
      <c r="A837" s="106" t="s">
        <v>7074</v>
      </c>
      <c r="B837" s="162" t="s">
        <v>10553</v>
      </c>
      <c r="C837" s="108" t="str">
        <f>VLOOKUP(A837,'Main Sheet'!A:AV,48,False)</f>
        <v>Yes</v>
      </c>
      <c r="D837" s="109" t="str">
        <f>VLOOKUP(A837,'Main Sheet'!A:BB,7,0)</f>
        <v>Second</v>
      </c>
      <c r="E837" s="109" t="str">
        <f>VLOOKUP(A837,'Main Sheet'!A:BB,12,0)</f>
        <v>Ndzondelelo HS</v>
      </c>
      <c r="F837" s="109" t="str">
        <f>VLOOKUP(A837,'Main Sheet'!A:BB,17,0)</f>
        <v>Chulumanco</v>
      </c>
      <c r="G837" s="110" t="str">
        <f>VLOOKUP(A837,'Main Sheet'!A:BB,14,0)</f>
        <v>NMB</v>
      </c>
      <c r="H837" s="111" t="s">
        <v>9078</v>
      </c>
      <c r="I837" s="111"/>
      <c r="J837" s="112"/>
      <c r="K837" s="111">
        <v>2.33767347E8</v>
      </c>
      <c r="L837" s="111">
        <v>13035.0</v>
      </c>
      <c r="M837" s="109" t="s">
        <v>9079</v>
      </c>
      <c r="N837" s="110"/>
      <c r="O837" s="111" t="s">
        <v>9078</v>
      </c>
      <c r="P837" s="111" t="s">
        <v>9078</v>
      </c>
      <c r="Q837" s="111"/>
      <c r="R837" s="111">
        <v>2.26158746E8</v>
      </c>
      <c r="S837" s="111">
        <v>92057.0</v>
      </c>
      <c r="T837" s="111" t="s">
        <v>9079</v>
      </c>
      <c r="U837" s="110"/>
      <c r="V837" s="109" t="s">
        <v>117</v>
      </c>
      <c r="W837" s="109"/>
      <c r="X837" s="110"/>
      <c r="Y837" s="109" t="s">
        <v>10554</v>
      </c>
      <c r="Z837" s="110"/>
      <c r="AA837" s="110"/>
      <c r="AB837" s="109" t="s">
        <v>263</v>
      </c>
      <c r="AC837" s="109" t="s">
        <v>117</v>
      </c>
      <c r="AD837" s="109"/>
      <c r="AE837" s="110"/>
      <c r="AF837" s="109">
        <v>2.61750704E8</v>
      </c>
      <c r="AG837" s="109">
        <v>23235.0</v>
      </c>
      <c r="AH837" s="109"/>
      <c r="AI837" s="110"/>
      <c r="AJ837" s="110"/>
      <c r="AK837" s="110"/>
      <c r="AL837" s="110"/>
      <c r="AM837" s="110"/>
      <c r="AN837" s="110"/>
      <c r="AO837" s="110"/>
      <c r="AP837" s="110"/>
      <c r="AQ837" s="110"/>
      <c r="AR837" s="110"/>
      <c r="AS837" s="110"/>
      <c r="AT837" s="110"/>
      <c r="AU837" s="110"/>
      <c r="AV837" s="110"/>
      <c r="AW837" s="110"/>
      <c r="AX837" s="110"/>
      <c r="AY837" s="110"/>
      <c r="AZ837" s="110"/>
      <c r="BA837" s="110"/>
      <c r="BB837" s="110"/>
      <c r="BC837" s="110"/>
      <c r="BD837" s="110"/>
      <c r="BE837" s="110"/>
      <c r="BF837" s="114"/>
      <c r="BG837" s="114"/>
      <c r="BH837" s="114"/>
      <c r="BI837" s="114"/>
      <c r="BJ837" s="114"/>
      <c r="BK837" s="114"/>
      <c r="BL837" s="114"/>
      <c r="BM837" s="114"/>
      <c r="BN837" s="114"/>
      <c r="BO837" s="114"/>
    </row>
    <row r="838" ht="15.75" hidden="1" customHeight="1">
      <c r="A838" s="106" t="s">
        <v>7078</v>
      </c>
      <c r="B838" s="162" t="s">
        <v>10555</v>
      </c>
      <c r="C838" s="108" t="str">
        <f>VLOOKUP(A838,'Main Sheet'!A:AV,48,False)</f>
        <v>Yes</v>
      </c>
      <c r="D838" s="109" t="str">
        <f>VLOOKUP(A838,'Main Sheet'!A:BB,7,0)</f>
        <v>Second</v>
      </c>
      <c r="E838" s="109" t="str">
        <f>VLOOKUP(A838,'Main Sheet'!A:BB,12,0)</f>
        <v>Ndzondelelo HS</v>
      </c>
      <c r="F838" s="109" t="str">
        <f>VLOOKUP(A838,'Main Sheet'!A:BB,17,0)</f>
        <v>Chulumanco</v>
      </c>
      <c r="G838" s="110" t="str">
        <f>VLOOKUP(A838,'Main Sheet'!A:BB,14,0)</f>
        <v>NMB</v>
      </c>
      <c r="H838" s="111" t="s">
        <v>117</v>
      </c>
      <c r="I838" s="111"/>
      <c r="J838" s="112"/>
      <c r="K838" s="111">
        <v>2.34118601E8</v>
      </c>
      <c r="L838" s="111">
        <v>30539.0</v>
      </c>
      <c r="M838" s="109" t="s">
        <v>10556</v>
      </c>
      <c r="N838" s="110"/>
      <c r="O838" s="111"/>
      <c r="P838" s="111"/>
      <c r="Q838" s="112"/>
      <c r="R838" s="111"/>
      <c r="S838" s="111"/>
      <c r="T838" s="111"/>
      <c r="U838" s="110"/>
      <c r="V838" s="109" t="s">
        <v>117</v>
      </c>
      <c r="W838" s="109"/>
      <c r="X838" s="110"/>
      <c r="Y838" s="109" t="s">
        <v>10557</v>
      </c>
      <c r="Z838" s="110"/>
      <c r="AA838" s="109" t="s">
        <v>263</v>
      </c>
      <c r="AB838" s="110"/>
      <c r="AC838" s="109" t="s">
        <v>117</v>
      </c>
      <c r="AD838" s="109"/>
      <c r="AE838" s="110"/>
      <c r="AF838" s="109">
        <v>2.6175332E7</v>
      </c>
      <c r="AG838" s="109">
        <v>23235.0</v>
      </c>
      <c r="AH838" s="109"/>
      <c r="AI838" s="110"/>
      <c r="AJ838" s="110"/>
      <c r="AK838" s="110"/>
      <c r="AL838" s="110"/>
      <c r="AM838" s="110"/>
      <c r="AN838" s="110"/>
      <c r="AO838" s="110"/>
      <c r="AP838" s="110"/>
      <c r="AQ838" s="110"/>
      <c r="AR838" s="110"/>
      <c r="AS838" s="110"/>
      <c r="AT838" s="110"/>
      <c r="AU838" s="110"/>
      <c r="AV838" s="110"/>
      <c r="AW838" s="110"/>
      <c r="AX838" s="110"/>
      <c r="AY838" s="110"/>
      <c r="AZ838" s="110"/>
      <c r="BA838" s="110"/>
      <c r="BB838" s="110"/>
      <c r="BC838" s="110"/>
      <c r="BD838" s="110"/>
      <c r="BE838" s="110"/>
      <c r="BF838" s="114"/>
      <c r="BG838" s="114"/>
      <c r="BH838" s="114"/>
      <c r="BI838" s="114"/>
      <c r="BJ838" s="114"/>
      <c r="BK838" s="114"/>
      <c r="BL838" s="114"/>
      <c r="BM838" s="114"/>
      <c r="BN838" s="114"/>
      <c r="BO838" s="114"/>
    </row>
    <row r="839" ht="15.75" hidden="1" customHeight="1">
      <c r="A839" s="106" t="s">
        <v>7082</v>
      </c>
      <c r="B839" s="162" t="s">
        <v>10558</v>
      </c>
      <c r="C839" s="108" t="str">
        <f>VLOOKUP(A839,'Main Sheet'!A:AV,48,False)</f>
        <v>Yes</v>
      </c>
      <c r="D839" s="109" t="str">
        <f>VLOOKUP(A839,'Main Sheet'!A:BB,7,0)</f>
        <v>Second</v>
      </c>
      <c r="E839" s="109" t="str">
        <f>VLOOKUP(A839,'Main Sheet'!A:BB,12,0)</f>
        <v>Ndzondelelo HS</v>
      </c>
      <c r="F839" s="109" t="str">
        <f>VLOOKUP(A839,'Main Sheet'!A:BB,17,0)</f>
        <v>Chulumanco</v>
      </c>
      <c r="G839" s="110" t="str">
        <f>VLOOKUP(A839,'Main Sheet'!A:BB,14,0)</f>
        <v>NMB</v>
      </c>
      <c r="H839" s="111" t="s">
        <v>9078</v>
      </c>
      <c r="I839" s="111"/>
      <c r="J839" s="112"/>
      <c r="K839" s="111">
        <v>2.33680365E8</v>
      </c>
      <c r="L839" s="111"/>
      <c r="M839" s="109" t="s">
        <v>9079</v>
      </c>
      <c r="N839" s="110"/>
      <c r="O839" s="111"/>
      <c r="P839" s="111"/>
      <c r="Q839" s="112"/>
      <c r="R839" s="111"/>
      <c r="S839" s="111"/>
      <c r="T839" s="111"/>
      <c r="U839" s="110"/>
      <c r="V839" s="109" t="s">
        <v>117</v>
      </c>
      <c r="W839" s="109"/>
      <c r="X839" s="110"/>
      <c r="Y839" s="109" t="s">
        <v>10559</v>
      </c>
      <c r="Z839" s="110"/>
      <c r="AA839" s="109" t="s">
        <v>1094</v>
      </c>
      <c r="AB839" s="110"/>
      <c r="AC839" s="109" t="s">
        <v>117</v>
      </c>
      <c r="AD839" s="109"/>
      <c r="AE839" s="110"/>
      <c r="AF839" s="109">
        <v>2.611795406E9</v>
      </c>
      <c r="AG839" s="109">
        <v>23235.0</v>
      </c>
      <c r="AH839" s="109"/>
      <c r="AI839" s="110"/>
      <c r="AJ839" s="110"/>
      <c r="AK839" s="110"/>
      <c r="AL839" s="110"/>
      <c r="AM839" s="110"/>
      <c r="AN839" s="110"/>
      <c r="AO839" s="110"/>
      <c r="AP839" s="110"/>
      <c r="AQ839" s="110"/>
      <c r="AR839" s="110"/>
      <c r="AS839" s="110"/>
      <c r="AT839" s="110"/>
      <c r="AU839" s="110"/>
      <c r="AV839" s="110"/>
      <c r="AW839" s="110"/>
      <c r="AX839" s="110"/>
      <c r="AY839" s="110"/>
      <c r="AZ839" s="110"/>
      <c r="BA839" s="110"/>
      <c r="BB839" s="110"/>
      <c r="BC839" s="110"/>
      <c r="BD839" s="110"/>
      <c r="BE839" s="110"/>
      <c r="BF839" s="114"/>
      <c r="BG839" s="114"/>
      <c r="BH839" s="114"/>
      <c r="BI839" s="114"/>
      <c r="BJ839" s="114"/>
      <c r="BK839" s="114"/>
      <c r="BL839" s="114"/>
      <c r="BM839" s="114"/>
      <c r="BN839" s="114"/>
      <c r="BO839" s="114"/>
    </row>
    <row r="840" ht="15.75" hidden="1" customHeight="1">
      <c r="A840" s="106" t="s">
        <v>7085</v>
      </c>
      <c r="B840" s="162" t="s">
        <v>10560</v>
      </c>
      <c r="C840" s="108" t="str">
        <f>VLOOKUP(A840,'Main Sheet'!A:AV,48,False)</f>
        <v>Yes</v>
      </c>
      <c r="D840" s="109" t="str">
        <f>VLOOKUP(A840,'Main Sheet'!A:BB,7,0)</f>
        <v>Second</v>
      </c>
      <c r="E840" s="109" t="str">
        <f>VLOOKUP(A840,'Main Sheet'!A:BB,12,0)</f>
        <v>Ndzondelelo HS</v>
      </c>
      <c r="F840" s="109" t="str">
        <f>VLOOKUP(A840,'Main Sheet'!A:BB,17,0)</f>
        <v>Chulumanco</v>
      </c>
      <c r="G840" s="110" t="str">
        <f>VLOOKUP(A840,'Main Sheet'!A:BB,14,0)</f>
        <v>NMB</v>
      </c>
      <c r="H840" s="111" t="s">
        <v>117</v>
      </c>
      <c r="I840" s="111"/>
      <c r="J840" s="111"/>
      <c r="K840" s="111">
        <v>2.26254099E8</v>
      </c>
      <c r="L840" s="111">
        <v>10204.0</v>
      </c>
      <c r="M840" s="109" t="s">
        <v>237</v>
      </c>
      <c r="N840" s="110"/>
      <c r="O840" s="111" t="s">
        <v>117</v>
      </c>
      <c r="P840" s="111"/>
      <c r="Q840" s="112"/>
      <c r="R840" s="111">
        <v>2.26254099E8</v>
      </c>
      <c r="S840" s="111">
        <v>23235.0</v>
      </c>
      <c r="T840" s="111" t="s">
        <v>237</v>
      </c>
      <c r="U840" s="110"/>
      <c r="V840" s="109" t="s">
        <v>117</v>
      </c>
      <c r="W840" s="109"/>
      <c r="X840" s="110"/>
      <c r="Y840" s="109" t="s">
        <v>10561</v>
      </c>
      <c r="Z840" s="110"/>
      <c r="AA840" s="110"/>
      <c r="AB840" s="109" t="s">
        <v>4424</v>
      </c>
      <c r="AC840" s="109" t="s">
        <v>117</v>
      </c>
      <c r="AD840" s="109"/>
      <c r="AE840" s="110"/>
      <c r="AF840" s="109">
        <v>2.61616013E8</v>
      </c>
      <c r="AG840" s="109">
        <v>23235.0</v>
      </c>
      <c r="AH840" s="109"/>
      <c r="AI840" s="110"/>
      <c r="AJ840" s="110"/>
      <c r="AK840" s="110"/>
      <c r="AL840" s="110"/>
      <c r="AM840" s="110"/>
      <c r="AN840" s="110"/>
      <c r="AO840" s="110"/>
      <c r="AP840" s="110"/>
      <c r="AQ840" s="110"/>
      <c r="AR840" s="110"/>
      <c r="AS840" s="110"/>
      <c r="AT840" s="110"/>
      <c r="AU840" s="110"/>
      <c r="AV840" s="110"/>
      <c r="AW840" s="110"/>
      <c r="AX840" s="110"/>
      <c r="AY840" s="110"/>
      <c r="AZ840" s="110"/>
      <c r="BA840" s="110"/>
      <c r="BB840" s="110"/>
      <c r="BC840" s="110"/>
      <c r="BD840" s="110"/>
      <c r="BE840" s="110"/>
      <c r="BF840" s="114"/>
      <c r="BG840" s="114"/>
      <c r="BH840" s="114"/>
      <c r="BI840" s="114"/>
      <c r="BJ840" s="114"/>
      <c r="BK840" s="114"/>
      <c r="BL840" s="114"/>
      <c r="BM840" s="114"/>
      <c r="BN840" s="114"/>
      <c r="BO840" s="114"/>
    </row>
    <row r="841" ht="15.75" hidden="1" customHeight="1">
      <c r="A841" s="106" t="s">
        <v>7088</v>
      </c>
      <c r="B841" s="162" t="s">
        <v>10562</v>
      </c>
      <c r="C841" s="108" t="str">
        <f>VLOOKUP(A841,'Main Sheet'!A:AV,48,False)</f>
        <v>Yes</v>
      </c>
      <c r="D841" s="109" t="str">
        <f>VLOOKUP(A841,'Main Sheet'!A:BB,7,0)</f>
        <v>Second</v>
      </c>
      <c r="E841" s="109" t="str">
        <f>VLOOKUP(A841,'Main Sheet'!A:BB,12,0)</f>
        <v>Ndzondelelo HS</v>
      </c>
      <c r="F841" s="109" t="str">
        <f>VLOOKUP(A841,'Main Sheet'!A:BB,17,0)</f>
        <v>Chulumanco</v>
      </c>
      <c r="G841" s="110" t="str">
        <f>VLOOKUP(A841,'Main Sheet'!A:BB,14,0)</f>
        <v>NMB</v>
      </c>
      <c r="H841" s="111" t="s">
        <v>9078</v>
      </c>
      <c r="I841" s="111"/>
      <c r="J841" s="112"/>
      <c r="K841" s="111">
        <v>2.34137248E8</v>
      </c>
      <c r="L841" s="111">
        <v>13853.0</v>
      </c>
      <c r="M841" s="109" t="s">
        <v>9079</v>
      </c>
      <c r="N841" s="110"/>
      <c r="O841" s="111"/>
      <c r="P841" s="111"/>
      <c r="Q841" s="112"/>
      <c r="R841" s="111"/>
      <c r="S841" s="111"/>
      <c r="T841" s="111"/>
      <c r="U841" s="110"/>
      <c r="V841" s="109" t="s">
        <v>117</v>
      </c>
      <c r="W841" s="109"/>
      <c r="X841" s="110"/>
      <c r="Y841" s="177" t="s">
        <v>10563</v>
      </c>
      <c r="Z841" s="110"/>
      <c r="AA841" s="110"/>
      <c r="AB841" s="109" t="s">
        <v>10472</v>
      </c>
      <c r="AC841" s="109" t="s">
        <v>117</v>
      </c>
      <c r="AD841" s="109"/>
      <c r="AE841" s="110"/>
      <c r="AF841" s="109">
        <v>2.61620835E8</v>
      </c>
      <c r="AG841" s="109">
        <v>23235.0</v>
      </c>
      <c r="AH841" s="109" t="s">
        <v>10564</v>
      </c>
      <c r="AI841" s="110"/>
      <c r="AJ841" s="110"/>
      <c r="AK841" s="110"/>
      <c r="AL841" s="110"/>
      <c r="AM841" s="110"/>
      <c r="AN841" s="110"/>
      <c r="AO841" s="110"/>
      <c r="AP841" s="110"/>
      <c r="AQ841" s="110"/>
      <c r="AR841" s="110"/>
      <c r="AS841" s="110"/>
      <c r="AT841" s="110"/>
      <c r="AU841" s="110"/>
      <c r="AV841" s="110"/>
      <c r="AW841" s="110"/>
      <c r="AX841" s="110"/>
      <c r="AY841" s="110"/>
      <c r="AZ841" s="110"/>
      <c r="BA841" s="110"/>
      <c r="BB841" s="110"/>
      <c r="BC841" s="110"/>
      <c r="BD841" s="110"/>
      <c r="BE841" s="110"/>
      <c r="BF841" s="114"/>
      <c r="BG841" s="114"/>
      <c r="BH841" s="114"/>
      <c r="BI841" s="114"/>
      <c r="BJ841" s="114"/>
      <c r="BK841" s="114"/>
      <c r="BL841" s="114"/>
      <c r="BM841" s="114"/>
      <c r="BN841" s="114"/>
      <c r="BO841" s="114"/>
    </row>
    <row r="842" ht="15.75" hidden="1" customHeight="1">
      <c r="A842" s="106" t="s">
        <v>7091</v>
      </c>
      <c r="B842" s="162" t="s">
        <v>10565</v>
      </c>
      <c r="C842" s="108" t="str">
        <f>VLOOKUP(A842,'Main Sheet'!A:AV,48,False)</f>
        <v>Yes</v>
      </c>
      <c r="D842" s="109" t="str">
        <f>VLOOKUP(A842,'Main Sheet'!A:BB,7,0)</f>
        <v>Second</v>
      </c>
      <c r="E842" s="109" t="str">
        <f>VLOOKUP(A842,'Main Sheet'!A:BB,12,0)</f>
        <v>Ndzondelelo HS</v>
      </c>
      <c r="F842" s="109" t="str">
        <f>VLOOKUP(A842,'Main Sheet'!A:BB,17,0)</f>
        <v>Chulumanco</v>
      </c>
      <c r="G842" s="110" t="str">
        <f>VLOOKUP(A842,'Main Sheet'!A:BB,14,0)</f>
        <v>NMB</v>
      </c>
      <c r="H842" s="111" t="s">
        <v>117</v>
      </c>
      <c r="I842" s="111"/>
      <c r="J842" s="112"/>
      <c r="K842" s="179">
        <v>2.34262257E8</v>
      </c>
      <c r="L842" s="179">
        <v>30742.0</v>
      </c>
      <c r="M842" s="109" t="s">
        <v>404</v>
      </c>
      <c r="N842" s="110"/>
      <c r="O842" s="111"/>
      <c r="P842" s="111"/>
      <c r="Q842" s="112"/>
      <c r="R842" s="111"/>
      <c r="S842" s="111"/>
      <c r="T842" s="111"/>
      <c r="U842" s="110"/>
      <c r="V842" s="109" t="s">
        <v>117</v>
      </c>
      <c r="W842" s="109"/>
      <c r="X842" s="110"/>
      <c r="Y842" s="177" t="s">
        <v>10566</v>
      </c>
      <c r="Z842" s="110"/>
      <c r="AA842" s="109" t="s">
        <v>263</v>
      </c>
      <c r="AB842" s="110"/>
      <c r="AC842" s="109" t="s">
        <v>117</v>
      </c>
      <c r="AD842" s="109"/>
      <c r="AE842" s="110"/>
      <c r="AF842" s="109">
        <v>2.61632582E8</v>
      </c>
      <c r="AG842" s="109">
        <v>23235.0</v>
      </c>
      <c r="AH842" s="109" t="s">
        <v>431</v>
      </c>
      <c r="AI842" s="110"/>
      <c r="AJ842" s="110"/>
      <c r="AK842" s="110"/>
      <c r="AL842" s="110"/>
      <c r="AM842" s="110"/>
      <c r="AN842" s="110"/>
      <c r="AO842" s="110"/>
      <c r="AP842" s="110"/>
      <c r="AQ842" s="110"/>
      <c r="AR842" s="110"/>
      <c r="AS842" s="110"/>
      <c r="AT842" s="110"/>
      <c r="AU842" s="110"/>
      <c r="AV842" s="110"/>
      <c r="AW842" s="110"/>
      <c r="AX842" s="110"/>
      <c r="AY842" s="110"/>
      <c r="AZ842" s="110"/>
      <c r="BA842" s="110"/>
      <c r="BB842" s="110"/>
      <c r="BC842" s="110"/>
      <c r="BD842" s="110"/>
      <c r="BE842" s="110"/>
      <c r="BF842" s="114"/>
      <c r="BG842" s="114"/>
      <c r="BH842" s="114"/>
      <c r="BI842" s="114"/>
      <c r="BJ842" s="114"/>
      <c r="BK842" s="114"/>
      <c r="BL842" s="114"/>
      <c r="BM842" s="114"/>
      <c r="BN842" s="114"/>
      <c r="BO842" s="114"/>
    </row>
    <row r="843" ht="15.75" hidden="1" customHeight="1">
      <c r="A843" s="106" t="s">
        <v>7094</v>
      </c>
      <c r="B843" s="162" t="s">
        <v>10567</v>
      </c>
      <c r="C843" s="108" t="str">
        <f>VLOOKUP(A843,'Main Sheet'!A:AV,48,False)</f>
        <v>Yes</v>
      </c>
      <c r="D843" s="109" t="str">
        <f>VLOOKUP(A843,'Main Sheet'!A:BB,7,0)</f>
        <v>Second</v>
      </c>
      <c r="E843" s="109" t="str">
        <f>VLOOKUP(A843,'Main Sheet'!A:BB,12,0)</f>
        <v>Ndzondelelo HS</v>
      </c>
      <c r="F843" s="109" t="str">
        <f>VLOOKUP(A843,'Main Sheet'!A:BB,17,0)</f>
        <v>Chulumanco</v>
      </c>
      <c r="G843" s="110" t="str">
        <f>VLOOKUP(A843,'Main Sheet'!A:BB,14,0)</f>
        <v>NMB</v>
      </c>
      <c r="H843" s="111" t="s">
        <v>9078</v>
      </c>
      <c r="I843" s="111"/>
      <c r="J843" s="112"/>
      <c r="K843" s="111">
        <v>2.33714219E8</v>
      </c>
      <c r="L843" s="111">
        <v>10818.0</v>
      </c>
      <c r="M843" s="109" t="s">
        <v>9079</v>
      </c>
      <c r="N843" s="110"/>
      <c r="O843" s="111"/>
      <c r="P843" s="111"/>
      <c r="Q843" s="112"/>
      <c r="R843" s="111"/>
      <c r="S843" s="111"/>
      <c r="T843" s="111"/>
      <c r="U843" s="110"/>
      <c r="V843" s="109" t="s">
        <v>117</v>
      </c>
      <c r="W843" s="109"/>
      <c r="X843" s="110"/>
      <c r="Y843" s="177" t="s">
        <v>10568</v>
      </c>
      <c r="Z843" s="110"/>
      <c r="AA843" s="110"/>
      <c r="AB843" s="109" t="s">
        <v>237</v>
      </c>
      <c r="AC843" s="109" t="s">
        <v>9078</v>
      </c>
      <c r="AD843" s="109" t="s">
        <v>9078</v>
      </c>
      <c r="AE843" s="109"/>
      <c r="AF843" s="109">
        <v>2.60375756E8</v>
      </c>
      <c r="AG843" s="109">
        <v>7377.0</v>
      </c>
      <c r="AH843" s="109"/>
      <c r="AI843" s="110"/>
      <c r="AJ843" s="110"/>
      <c r="AK843" s="110"/>
      <c r="AL843" s="110"/>
      <c r="AM843" s="110"/>
      <c r="AN843" s="110"/>
      <c r="AO843" s="110"/>
      <c r="AP843" s="110"/>
      <c r="AQ843" s="110"/>
      <c r="AR843" s="110"/>
      <c r="AS843" s="110"/>
      <c r="AT843" s="110"/>
      <c r="AU843" s="110"/>
      <c r="AV843" s="110"/>
      <c r="AW843" s="110"/>
      <c r="AX843" s="110"/>
      <c r="AY843" s="110"/>
      <c r="AZ843" s="110"/>
      <c r="BA843" s="110"/>
      <c r="BB843" s="110"/>
      <c r="BC843" s="110"/>
      <c r="BD843" s="110"/>
      <c r="BE843" s="110"/>
      <c r="BF843" s="114"/>
      <c r="BG843" s="114"/>
      <c r="BH843" s="114"/>
      <c r="BI843" s="114"/>
      <c r="BJ843" s="114"/>
      <c r="BK843" s="114"/>
      <c r="BL843" s="114"/>
      <c r="BM843" s="114"/>
      <c r="BN843" s="114"/>
      <c r="BO843" s="114"/>
    </row>
    <row r="844" ht="15.75" hidden="1" customHeight="1">
      <c r="A844" s="106" t="s">
        <v>7098</v>
      </c>
      <c r="B844" s="162" t="s">
        <v>10569</v>
      </c>
      <c r="C844" s="108" t="str">
        <f>VLOOKUP(A844,'Main Sheet'!A:AV,48,False)</f>
        <v>Yes</v>
      </c>
      <c r="D844" s="109" t="str">
        <f>VLOOKUP(A844,'Main Sheet'!A:BB,7,0)</f>
        <v>Second</v>
      </c>
      <c r="E844" s="109" t="str">
        <f>VLOOKUP(A844,'Main Sheet'!A:BB,12,0)</f>
        <v>Ndzondelelo HS</v>
      </c>
      <c r="F844" s="109" t="str">
        <f>VLOOKUP(A844,'Main Sheet'!A:BB,17,0)</f>
        <v>Chulumanco</v>
      </c>
      <c r="G844" s="110" t="str">
        <f>VLOOKUP(A844,'Main Sheet'!A:BB,14,0)</f>
        <v>NMB</v>
      </c>
      <c r="H844" s="111" t="s">
        <v>9078</v>
      </c>
      <c r="I844" s="111"/>
      <c r="J844" s="112"/>
      <c r="K844" s="111">
        <v>2.33409998E8</v>
      </c>
      <c r="L844" s="111">
        <v>19648.0</v>
      </c>
      <c r="M844" s="109" t="s">
        <v>9079</v>
      </c>
      <c r="N844" s="110"/>
      <c r="O844" s="111" t="s">
        <v>9078</v>
      </c>
      <c r="P844" s="111" t="s">
        <v>9078</v>
      </c>
      <c r="Q844" s="111"/>
      <c r="R844" s="111">
        <v>2.26076661E8</v>
      </c>
      <c r="S844" s="111">
        <v>46248.0</v>
      </c>
      <c r="T844" s="111"/>
      <c r="U844" s="110"/>
      <c r="V844" s="109" t="s">
        <v>9078</v>
      </c>
      <c r="W844" s="109" t="s">
        <v>9078</v>
      </c>
      <c r="X844" s="109"/>
      <c r="Y844" s="109" t="s">
        <v>10570</v>
      </c>
      <c r="Z844" s="110"/>
      <c r="AB844" s="109" t="s">
        <v>9079</v>
      </c>
      <c r="AC844" s="109" t="s">
        <v>117</v>
      </c>
      <c r="AD844" s="109"/>
      <c r="AE844" s="110"/>
      <c r="AF844" s="109">
        <v>2.61752707E8</v>
      </c>
      <c r="AG844" s="109">
        <v>23235.0</v>
      </c>
      <c r="AH844" s="109"/>
      <c r="AI844" s="110"/>
      <c r="AJ844" s="110"/>
      <c r="AK844" s="110"/>
      <c r="AL844" s="110"/>
      <c r="AM844" s="110"/>
      <c r="AN844" s="110"/>
      <c r="AO844" s="110"/>
      <c r="AP844" s="110"/>
      <c r="AQ844" s="110"/>
      <c r="AR844" s="110"/>
      <c r="AS844" s="110"/>
      <c r="AT844" s="110"/>
      <c r="AU844" s="110"/>
      <c r="AV844" s="110"/>
      <c r="AW844" s="110"/>
      <c r="AX844" s="110"/>
      <c r="AY844" s="110"/>
      <c r="AZ844" s="110"/>
      <c r="BA844" s="110"/>
      <c r="BB844" s="110"/>
      <c r="BC844" s="110"/>
      <c r="BD844" s="110"/>
      <c r="BE844" s="110"/>
      <c r="BF844" s="114"/>
      <c r="BG844" s="114"/>
      <c r="BH844" s="114"/>
      <c r="BI844" s="114"/>
      <c r="BJ844" s="114"/>
      <c r="BK844" s="114"/>
      <c r="BL844" s="114"/>
      <c r="BM844" s="114"/>
      <c r="BN844" s="114"/>
      <c r="BO844" s="114"/>
    </row>
    <row r="845" ht="15.75" hidden="1" customHeight="1">
      <c r="A845" s="106" t="s">
        <v>7101</v>
      </c>
      <c r="B845" s="162" t="s">
        <v>10571</v>
      </c>
      <c r="C845" s="108" t="str">
        <f>VLOOKUP(A845,'Main Sheet'!A:AV,48,False)</f>
        <v>Yes</v>
      </c>
      <c r="D845" s="109" t="str">
        <f>VLOOKUP(A845,'Main Sheet'!A:BB,7,0)</f>
        <v>Second</v>
      </c>
      <c r="E845" s="109" t="str">
        <f>VLOOKUP(A845,'Main Sheet'!A:BB,12,0)</f>
        <v>Rocklands IS</v>
      </c>
      <c r="F845" s="109" t="str">
        <f>VLOOKUP(A845,'Main Sheet'!A:BB,17,0)</f>
        <v>Sive</v>
      </c>
      <c r="G845" s="110" t="str">
        <f>VLOOKUP(A845,'Main Sheet'!A:BB,14,0)</f>
        <v>Rural</v>
      </c>
      <c r="H845" s="111" t="s">
        <v>9078</v>
      </c>
      <c r="I845" s="111"/>
      <c r="J845" s="111" t="s">
        <v>9489</v>
      </c>
      <c r="K845" s="111">
        <v>2.33789979E8</v>
      </c>
      <c r="L845" s="111" t="s">
        <v>10572</v>
      </c>
      <c r="M845" s="109"/>
      <c r="N845" s="110"/>
      <c r="O845" s="111" t="s">
        <v>117</v>
      </c>
      <c r="P845" s="111"/>
      <c r="Q845" s="112"/>
      <c r="R845" s="111">
        <v>2.26277201E8</v>
      </c>
      <c r="S845" s="111">
        <v>23235.0</v>
      </c>
      <c r="T845" s="111"/>
      <c r="U845" s="110"/>
      <c r="V845" s="109" t="s">
        <v>117</v>
      </c>
      <c r="W845" s="109"/>
      <c r="X845" s="110"/>
      <c r="Y845" s="168" t="s">
        <v>10573</v>
      </c>
      <c r="Z845" s="110"/>
      <c r="AA845" s="110"/>
      <c r="AB845" s="110"/>
      <c r="AC845" s="109" t="s">
        <v>9078</v>
      </c>
      <c r="AD845" s="109"/>
      <c r="AE845" s="109"/>
      <c r="AF845" s="109">
        <v>2.61008617E8</v>
      </c>
      <c r="AG845" s="109">
        <v>30608.0</v>
      </c>
      <c r="AH845" s="109"/>
      <c r="AI845" s="110"/>
      <c r="AJ845" s="110"/>
      <c r="AK845" s="110"/>
      <c r="AL845" s="110"/>
      <c r="AM845" s="110"/>
      <c r="AN845" s="110"/>
      <c r="AO845" s="110"/>
      <c r="AP845" s="110"/>
      <c r="AQ845" s="110"/>
      <c r="AR845" s="110"/>
      <c r="AS845" s="110"/>
      <c r="AT845" s="110"/>
      <c r="AU845" s="110"/>
      <c r="AV845" s="110"/>
      <c r="AW845" s="110"/>
      <c r="AX845" s="110"/>
      <c r="AY845" s="110"/>
      <c r="AZ845" s="110"/>
      <c r="BA845" s="110"/>
      <c r="BB845" s="110"/>
      <c r="BC845" s="110"/>
      <c r="BD845" s="110"/>
      <c r="BE845" s="110"/>
      <c r="BF845" s="114"/>
      <c r="BG845" s="114"/>
      <c r="BH845" s="114"/>
      <c r="BI845" s="114"/>
      <c r="BJ845" s="114"/>
      <c r="BK845" s="114"/>
      <c r="BL845" s="114"/>
      <c r="BM845" s="114"/>
      <c r="BN845" s="114"/>
      <c r="BO845" s="114"/>
    </row>
    <row r="846" ht="15.75" hidden="1" customHeight="1">
      <c r="A846" s="106" t="s">
        <v>7110</v>
      </c>
      <c r="B846" s="162" t="s">
        <v>10574</v>
      </c>
      <c r="C846" s="108" t="str">
        <f>VLOOKUP(A846,'Main Sheet'!A:AV,48,False)</f>
        <v>Yes</v>
      </c>
      <c r="D846" s="109" t="str">
        <f>VLOOKUP(A846,'Main Sheet'!A:BB,7,0)</f>
        <v>Second</v>
      </c>
      <c r="E846" s="109" t="str">
        <f>VLOOKUP(A846,'Main Sheet'!A:BB,12,0)</f>
        <v>Ndzondelelo HS</v>
      </c>
      <c r="F846" s="109" t="str">
        <f>VLOOKUP(A846,'Main Sheet'!A:BB,17,0)</f>
        <v>Chulumanco</v>
      </c>
      <c r="G846" s="110" t="str">
        <f>VLOOKUP(A846,'Main Sheet'!A:BB,14,0)</f>
        <v>NMB</v>
      </c>
      <c r="H846" s="111" t="s">
        <v>9078</v>
      </c>
      <c r="I846" s="111"/>
      <c r="J846" s="112"/>
      <c r="K846" s="111">
        <v>2.33299769E8</v>
      </c>
      <c r="L846" s="111"/>
      <c r="M846" s="109" t="s">
        <v>9079</v>
      </c>
      <c r="N846" s="110"/>
      <c r="O846" s="111" t="s">
        <v>9078</v>
      </c>
      <c r="P846" s="111" t="s">
        <v>9078</v>
      </c>
      <c r="Q846" s="111"/>
      <c r="R846" s="111">
        <v>2.26018223E8</v>
      </c>
      <c r="S846" s="111">
        <v>5107.0</v>
      </c>
      <c r="T846" s="111"/>
      <c r="U846" s="110"/>
      <c r="V846" s="109" t="s">
        <v>9078</v>
      </c>
      <c r="W846" s="109"/>
      <c r="X846" s="110"/>
      <c r="Y846" s="109"/>
      <c r="Z846" s="110"/>
      <c r="AA846" s="110"/>
      <c r="AB846" s="110"/>
      <c r="AC846" s="109"/>
      <c r="AD846" s="109"/>
      <c r="AE846" s="110"/>
      <c r="AF846" s="109"/>
      <c r="AG846" s="109"/>
      <c r="AH846" s="109"/>
      <c r="AI846" s="110"/>
      <c r="AJ846" s="110"/>
      <c r="AK846" s="110"/>
      <c r="AL846" s="110"/>
      <c r="AM846" s="110"/>
      <c r="AN846" s="110"/>
      <c r="AO846" s="110"/>
      <c r="AP846" s="110"/>
      <c r="AQ846" s="110"/>
      <c r="AR846" s="110"/>
      <c r="AS846" s="110"/>
      <c r="AT846" s="110"/>
      <c r="AU846" s="110"/>
      <c r="AV846" s="110"/>
      <c r="AW846" s="110"/>
      <c r="AX846" s="110"/>
      <c r="AY846" s="110"/>
      <c r="AZ846" s="110"/>
      <c r="BA846" s="110"/>
      <c r="BB846" s="110"/>
      <c r="BC846" s="110"/>
      <c r="BD846" s="110"/>
      <c r="BE846" s="110"/>
      <c r="BF846" s="114"/>
      <c r="BG846" s="114"/>
      <c r="BH846" s="114"/>
      <c r="BI846" s="114"/>
      <c r="BJ846" s="114"/>
      <c r="BK846" s="114"/>
      <c r="BL846" s="114"/>
      <c r="BM846" s="114"/>
      <c r="BN846" s="114"/>
      <c r="BO846" s="114"/>
    </row>
    <row r="847" ht="15.75" hidden="1" customHeight="1">
      <c r="A847" s="106" t="s">
        <v>7113</v>
      </c>
      <c r="B847" s="162" t="s">
        <v>10575</v>
      </c>
      <c r="C847" s="108" t="str">
        <f>VLOOKUP(A847,'Main Sheet'!A:AV,48,False)</f>
        <v>No</v>
      </c>
      <c r="D847" s="109" t="str">
        <f>VLOOKUP(A847,'Main Sheet'!A:BB,7,0)</f>
        <v>Second</v>
      </c>
      <c r="E847" s="109" t="str">
        <f>VLOOKUP(A847,'Main Sheet'!A:BB,12,0)</f>
        <v>Ndzondelelo HS</v>
      </c>
      <c r="F847" s="109" t="str">
        <f>VLOOKUP(A847,'Main Sheet'!A:BB,17,0)</f>
        <v>Chulumanco</v>
      </c>
      <c r="G847" s="110" t="str">
        <f>VLOOKUP(A847,'Main Sheet'!A:BB,14,0)</f>
        <v>NMB</v>
      </c>
      <c r="H847" s="111"/>
      <c r="I847" s="111"/>
      <c r="J847" s="111"/>
      <c r="K847" s="111"/>
      <c r="L847" s="111"/>
      <c r="M847" s="109"/>
      <c r="N847" s="110"/>
      <c r="O847" s="111"/>
      <c r="P847" s="111"/>
      <c r="Q847" s="112"/>
      <c r="R847" s="111"/>
      <c r="S847" s="111"/>
      <c r="T847" s="111"/>
      <c r="U847" s="110"/>
      <c r="V847" s="109"/>
      <c r="W847" s="109"/>
      <c r="X847" s="110"/>
      <c r="Y847" s="109"/>
      <c r="Z847" s="110"/>
      <c r="AA847" s="110"/>
      <c r="AB847" s="110"/>
      <c r="AC847" s="109"/>
      <c r="AD847" s="109"/>
      <c r="AE847" s="110"/>
      <c r="AF847" s="109"/>
      <c r="AG847" s="109"/>
      <c r="AH847" s="109"/>
      <c r="AI847" s="110"/>
      <c r="AJ847" s="110"/>
      <c r="AK847" s="110"/>
      <c r="AL847" s="110"/>
      <c r="AM847" s="110"/>
      <c r="AN847" s="110"/>
      <c r="AO847" s="110"/>
      <c r="AP847" s="110"/>
      <c r="AQ847" s="110"/>
      <c r="AR847" s="110"/>
      <c r="AS847" s="110"/>
      <c r="AT847" s="110"/>
      <c r="AU847" s="110"/>
      <c r="AV847" s="110"/>
      <c r="AW847" s="110"/>
      <c r="AX847" s="110"/>
      <c r="AY847" s="110"/>
      <c r="AZ847" s="110"/>
      <c r="BA847" s="110"/>
      <c r="BB847" s="110"/>
      <c r="BC847" s="110"/>
      <c r="BD847" s="110"/>
      <c r="BE847" s="110"/>
      <c r="BF847" s="114"/>
      <c r="BG847" s="114"/>
      <c r="BH847" s="114"/>
      <c r="BI847" s="114"/>
      <c r="BJ847" s="114"/>
      <c r="BK847" s="114"/>
      <c r="BL847" s="114"/>
      <c r="BM847" s="114"/>
      <c r="BN847" s="114"/>
      <c r="BO847" s="114"/>
    </row>
    <row r="848" ht="15.75" hidden="1" customHeight="1">
      <c r="A848" s="106" t="s">
        <v>7116</v>
      </c>
      <c r="B848" s="162" t="s">
        <v>10576</v>
      </c>
      <c r="C848" s="108" t="str">
        <f>VLOOKUP(A848,'Main Sheet'!A:AV,48,False)</f>
        <v>Yes</v>
      </c>
      <c r="D848" s="109" t="str">
        <f>VLOOKUP(A848,'Main Sheet'!A:BB,7,0)</f>
        <v>Second</v>
      </c>
      <c r="E848" s="109" t="str">
        <f>VLOOKUP(A848,'Main Sheet'!A:BB,12,0)</f>
        <v>Ndzondelelo HS</v>
      </c>
      <c r="F848" s="109" t="str">
        <f>VLOOKUP(A848,'Main Sheet'!A:BB,17,0)</f>
        <v>Chulumanco</v>
      </c>
      <c r="G848" s="110" t="str">
        <f>VLOOKUP(A848,'Main Sheet'!A:BB,14,0)</f>
        <v>NMB</v>
      </c>
      <c r="H848" s="111" t="s">
        <v>9078</v>
      </c>
      <c r="I848" s="111"/>
      <c r="J848" s="112"/>
      <c r="K848" s="111">
        <v>2.33748946E8</v>
      </c>
      <c r="L848" s="111">
        <v>71492.0</v>
      </c>
      <c r="M848" s="109" t="s">
        <v>9079</v>
      </c>
      <c r="N848" s="110"/>
      <c r="O848" s="111" t="s">
        <v>9078</v>
      </c>
      <c r="P848" s="111" t="s">
        <v>9078</v>
      </c>
      <c r="Q848" s="111"/>
      <c r="R848" s="111">
        <v>2.2617245E7</v>
      </c>
      <c r="S848" s="111"/>
      <c r="T848" s="111" t="s">
        <v>9079</v>
      </c>
      <c r="U848" s="110"/>
      <c r="V848" s="109" t="s">
        <v>9078</v>
      </c>
      <c r="W848" s="109" t="s">
        <v>9078</v>
      </c>
      <c r="X848" s="109"/>
      <c r="Y848" s="109" t="s">
        <v>10577</v>
      </c>
      <c r="Z848" s="110"/>
      <c r="AA848" s="110"/>
      <c r="AB848" s="109" t="s">
        <v>9079</v>
      </c>
      <c r="AC848" s="109" t="s">
        <v>9078</v>
      </c>
      <c r="AD848" s="109"/>
      <c r="AE848" s="110"/>
      <c r="AF848" s="109"/>
      <c r="AG848" s="109"/>
      <c r="AH848" s="109"/>
      <c r="AI848" s="110"/>
      <c r="AJ848" s="110"/>
      <c r="AK848" s="110"/>
      <c r="AL848" s="110"/>
      <c r="AM848" s="110"/>
      <c r="AN848" s="110"/>
      <c r="AO848" s="110"/>
      <c r="AP848" s="110"/>
      <c r="AQ848" s="110"/>
      <c r="AR848" s="110"/>
      <c r="AS848" s="110"/>
      <c r="AT848" s="110"/>
      <c r="AU848" s="110"/>
      <c r="AV848" s="110"/>
      <c r="AW848" s="110"/>
      <c r="AX848" s="110"/>
      <c r="AY848" s="110"/>
      <c r="AZ848" s="110"/>
      <c r="BA848" s="110"/>
      <c r="BB848" s="110"/>
      <c r="BC848" s="110"/>
      <c r="BD848" s="110"/>
      <c r="BE848" s="110"/>
      <c r="BF848" s="114"/>
      <c r="BG848" s="114"/>
      <c r="BH848" s="114"/>
      <c r="BI848" s="114"/>
      <c r="BJ848" s="114"/>
      <c r="BK848" s="114"/>
      <c r="BL848" s="114"/>
      <c r="BM848" s="114"/>
      <c r="BN848" s="114"/>
      <c r="BO848" s="114"/>
    </row>
    <row r="849" ht="15.75" hidden="1" customHeight="1">
      <c r="A849" s="106" t="s">
        <v>7120</v>
      </c>
      <c r="B849" s="162" t="s">
        <v>10578</v>
      </c>
      <c r="C849" s="108" t="str">
        <f>VLOOKUP(A849,'Main Sheet'!A:AV,48,False)</f>
        <v>No</v>
      </c>
      <c r="D849" s="109" t="str">
        <f>VLOOKUP(A849,'Main Sheet'!A:BB,7,0)</f>
        <v>Second</v>
      </c>
      <c r="E849" s="109" t="str">
        <f>VLOOKUP(A849,'Main Sheet'!A:BB,12,0)</f>
        <v>Ndzondelelo HS</v>
      </c>
      <c r="F849" s="109" t="str">
        <f>VLOOKUP(A849,'Main Sheet'!A:BB,17,0)</f>
        <v>Chulumanco</v>
      </c>
      <c r="G849" s="110" t="str">
        <f>VLOOKUP(A849,'Main Sheet'!A:BB,14,0)</f>
        <v>NMB</v>
      </c>
      <c r="H849" s="111"/>
      <c r="I849" s="111"/>
      <c r="J849" s="111"/>
      <c r="K849" s="111"/>
      <c r="L849" s="111"/>
      <c r="M849" s="109"/>
      <c r="N849" s="110"/>
      <c r="O849" s="111"/>
      <c r="P849" s="111"/>
      <c r="Q849" s="112"/>
      <c r="R849" s="111"/>
      <c r="S849" s="111"/>
      <c r="T849" s="111"/>
      <c r="U849" s="110"/>
      <c r="V849" s="109"/>
      <c r="W849" s="109"/>
      <c r="X849" s="110"/>
      <c r="Y849" s="180"/>
      <c r="AB849" s="110"/>
      <c r="AC849" s="109"/>
      <c r="AD849" s="109"/>
      <c r="AE849" s="110"/>
      <c r="AF849" s="109"/>
      <c r="AG849" s="109"/>
      <c r="AH849" s="109"/>
      <c r="AI849" s="110"/>
      <c r="AJ849" s="110"/>
      <c r="AK849" s="110"/>
      <c r="AL849" s="110"/>
      <c r="AM849" s="110"/>
      <c r="AN849" s="110"/>
      <c r="AO849" s="110"/>
      <c r="AP849" s="110"/>
      <c r="AQ849" s="110"/>
      <c r="AR849" s="110"/>
      <c r="AS849" s="110"/>
      <c r="AT849" s="110"/>
      <c r="AU849" s="110"/>
      <c r="AV849" s="110"/>
      <c r="AW849" s="110"/>
      <c r="AX849" s="110"/>
      <c r="AY849" s="110"/>
      <c r="AZ849" s="110"/>
      <c r="BA849" s="110"/>
      <c r="BB849" s="110"/>
      <c r="BC849" s="110"/>
      <c r="BD849" s="110"/>
      <c r="BE849" s="110"/>
      <c r="BF849" s="114"/>
      <c r="BG849" s="114"/>
      <c r="BH849" s="114"/>
      <c r="BI849" s="114"/>
      <c r="BJ849" s="114"/>
      <c r="BK849" s="114"/>
      <c r="BL849" s="114"/>
      <c r="BM849" s="114"/>
      <c r="BN849" s="114"/>
      <c r="BO849" s="114"/>
    </row>
    <row r="850" ht="15.75" hidden="1" customHeight="1">
      <c r="A850" s="106" t="s">
        <v>7123</v>
      </c>
      <c r="B850" s="162" t="s">
        <v>10579</v>
      </c>
      <c r="C850" s="108" t="str">
        <f>VLOOKUP(A850,'Main Sheet'!A:AV,48,False)</f>
        <v>Yes</v>
      </c>
      <c r="D850" s="109" t="str">
        <f>VLOOKUP(A850,'Main Sheet'!A:BB,7,0)</f>
        <v>Second</v>
      </c>
      <c r="E850" s="109" t="str">
        <f>VLOOKUP(A850,'Main Sheet'!A:BB,12,0)</f>
        <v>Rocklands IS</v>
      </c>
      <c r="F850" s="109" t="str">
        <f>VLOOKUP(A850,'Main Sheet'!A:BB,17,0)</f>
        <v>Sive</v>
      </c>
      <c r="G850" s="110" t="str">
        <f>VLOOKUP(A850,'Main Sheet'!A:BB,14,0)</f>
        <v>Rural</v>
      </c>
      <c r="H850" s="111" t="s">
        <v>117</v>
      </c>
      <c r="I850" s="111"/>
      <c r="J850" s="112"/>
      <c r="K850" s="151">
        <v>2.34133694E8</v>
      </c>
      <c r="L850" s="151">
        <v>74036.0</v>
      </c>
      <c r="M850" s="109"/>
      <c r="N850" s="110"/>
      <c r="O850" s="111"/>
      <c r="P850" s="111"/>
      <c r="Q850" s="112"/>
      <c r="R850" s="111"/>
      <c r="S850" s="111"/>
      <c r="T850" s="111"/>
      <c r="U850" s="110"/>
      <c r="V850" s="109" t="s">
        <v>121</v>
      </c>
      <c r="W850" s="109"/>
      <c r="X850" s="109" t="s">
        <v>9489</v>
      </c>
      <c r="Y850" s="109"/>
      <c r="Z850" s="110"/>
      <c r="AA850" s="110"/>
      <c r="AB850" s="110"/>
      <c r="AC850" s="109" t="s">
        <v>121</v>
      </c>
      <c r="AD850" s="109"/>
      <c r="AE850" s="109" t="s">
        <v>9489</v>
      </c>
      <c r="AF850" s="109"/>
      <c r="AG850" s="109"/>
      <c r="AH850" s="109"/>
      <c r="AI850" s="110"/>
      <c r="AJ850" s="110"/>
      <c r="AK850" s="110"/>
      <c r="AL850" s="110"/>
      <c r="AM850" s="110"/>
      <c r="AN850" s="110"/>
      <c r="AO850" s="110"/>
      <c r="AP850" s="110"/>
      <c r="AQ850" s="110"/>
      <c r="AR850" s="110"/>
      <c r="AS850" s="110"/>
      <c r="AT850" s="110"/>
      <c r="AU850" s="110"/>
      <c r="AV850" s="110"/>
      <c r="AW850" s="110"/>
      <c r="AX850" s="110"/>
      <c r="AY850" s="110"/>
      <c r="AZ850" s="110"/>
      <c r="BA850" s="110"/>
      <c r="BB850" s="110"/>
      <c r="BC850" s="110"/>
      <c r="BD850" s="110"/>
      <c r="BE850" s="110"/>
      <c r="BF850" s="114"/>
      <c r="BG850" s="114"/>
      <c r="BH850" s="114"/>
      <c r="BI850" s="114"/>
      <c r="BJ850" s="114"/>
      <c r="BK850" s="114"/>
      <c r="BL850" s="114"/>
      <c r="BM850" s="114"/>
      <c r="BN850" s="114"/>
      <c r="BO850" s="114"/>
    </row>
    <row r="851" ht="15.75" hidden="1" customHeight="1">
      <c r="A851" s="106" t="s">
        <v>7133</v>
      </c>
      <c r="B851" s="162" t="s">
        <v>10580</v>
      </c>
      <c r="C851" s="108" t="str">
        <f>VLOOKUP(A851,'Main Sheet'!A:AV,48,False)</f>
        <v>Yes</v>
      </c>
      <c r="D851" s="109" t="str">
        <f>VLOOKUP(A851,'Main Sheet'!A:BB,7,0)</f>
        <v>Second</v>
      </c>
      <c r="E851" s="109" t="str">
        <f>VLOOKUP(A851,'Main Sheet'!A:BB,12,0)</f>
        <v>Ndzondelelo HS</v>
      </c>
      <c r="F851" s="109" t="str">
        <f>VLOOKUP(A851,'Main Sheet'!A:BB,17,0)</f>
        <v>Chulumanco</v>
      </c>
      <c r="G851" s="110" t="str">
        <f>VLOOKUP(A851,'Main Sheet'!A:BB,14,0)</f>
        <v>NMB</v>
      </c>
      <c r="H851" s="111" t="s">
        <v>117</v>
      </c>
      <c r="I851" s="111"/>
      <c r="J851" s="112"/>
      <c r="K851" s="181">
        <v>2.34275235E8</v>
      </c>
      <c r="L851" s="111">
        <v>61769.0</v>
      </c>
      <c r="M851" s="109"/>
      <c r="N851" s="110"/>
      <c r="O851" s="111" t="s">
        <v>9078</v>
      </c>
      <c r="P851" s="111"/>
      <c r="Q851" s="112"/>
      <c r="R851" s="111">
        <v>2.26028257E8</v>
      </c>
      <c r="S851" s="111"/>
      <c r="T851" s="111"/>
      <c r="U851" s="110"/>
      <c r="V851" s="109" t="s">
        <v>117</v>
      </c>
      <c r="W851" s="109"/>
      <c r="X851" s="110"/>
      <c r="Y851" s="109" t="s">
        <v>10581</v>
      </c>
      <c r="Z851" s="110"/>
      <c r="AA851" s="110"/>
      <c r="AB851" s="109" t="s">
        <v>1094</v>
      </c>
      <c r="AC851" s="109" t="s">
        <v>9078</v>
      </c>
      <c r="AD851" s="109"/>
      <c r="AE851" s="109"/>
      <c r="AF851" s="109"/>
      <c r="AG851" s="109"/>
      <c r="AH851" s="109"/>
      <c r="AI851" s="110"/>
      <c r="AJ851" s="110"/>
      <c r="AK851" s="110"/>
      <c r="AL851" s="110"/>
      <c r="AM851" s="110"/>
      <c r="AN851" s="110"/>
      <c r="AO851" s="110"/>
      <c r="AP851" s="110"/>
      <c r="AQ851" s="110"/>
      <c r="AR851" s="110"/>
      <c r="AS851" s="110"/>
      <c r="AT851" s="110"/>
      <c r="AU851" s="110"/>
      <c r="AV851" s="110"/>
      <c r="AW851" s="110"/>
      <c r="AX851" s="110"/>
      <c r="AY851" s="110"/>
      <c r="AZ851" s="110"/>
      <c r="BA851" s="110"/>
      <c r="BB851" s="110"/>
      <c r="BC851" s="110"/>
      <c r="BD851" s="110"/>
      <c r="BE851" s="110"/>
      <c r="BF851" s="114"/>
      <c r="BG851" s="114"/>
      <c r="BH851" s="114"/>
      <c r="BI851" s="114"/>
      <c r="BJ851" s="114"/>
      <c r="BK851" s="114"/>
      <c r="BL851" s="114"/>
      <c r="BM851" s="114"/>
      <c r="BN851" s="114"/>
      <c r="BO851" s="114"/>
    </row>
    <row r="852" ht="15.75" hidden="1" customHeight="1">
      <c r="A852" s="106" t="s">
        <v>7136</v>
      </c>
      <c r="B852" s="162" t="s">
        <v>10582</v>
      </c>
      <c r="C852" s="108" t="str">
        <f>VLOOKUP(A852,'Main Sheet'!A:AV,48,False)</f>
        <v>Yes</v>
      </c>
      <c r="D852" s="109" t="str">
        <f>VLOOKUP(A852,'Main Sheet'!A:BB,7,0)</f>
        <v>Second</v>
      </c>
      <c r="E852" s="109" t="str">
        <f>VLOOKUP(A852,'Main Sheet'!A:BB,12,0)</f>
        <v>Ndzondelelo HS</v>
      </c>
      <c r="F852" s="109" t="str">
        <f>VLOOKUP(A852,'Main Sheet'!A:BB,17,0)</f>
        <v>Chulumanco</v>
      </c>
      <c r="G852" s="110" t="str">
        <f>VLOOKUP(A852,'Main Sheet'!A:BB,14,0)</f>
        <v>NMB</v>
      </c>
      <c r="H852" s="111" t="s">
        <v>9078</v>
      </c>
      <c r="I852" s="111"/>
      <c r="J852" s="112"/>
      <c r="K852" s="111">
        <v>2.33013636E8</v>
      </c>
      <c r="L852" s="111"/>
      <c r="M852" s="109"/>
      <c r="N852" s="110"/>
      <c r="O852" s="111"/>
      <c r="P852" s="111"/>
      <c r="Q852" s="112"/>
      <c r="R852" s="111"/>
      <c r="S852" s="111"/>
      <c r="T852" s="111"/>
      <c r="U852" s="110"/>
      <c r="V852" s="109" t="s">
        <v>9078</v>
      </c>
      <c r="W852" s="109" t="s">
        <v>9078</v>
      </c>
      <c r="X852" s="109"/>
      <c r="Y852" s="109" t="s">
        <v>10583</v>
      </c>
      <c r="Z852" s="110"/>
      <c r="AB852" s="109" t="s">
        <v>9079</v>
      </c>
      <c r="AC852" s="109" t="s">
        <v>117</v>
      </c>
      <c r="AD852" s="109"/>
      <c r="AE852" s="110"/>
      <c r="AF852" s="109">
        <v>2.61605909E8</v>
      </c>
      <c r="AG852" s="109">
        <v>23235.0</v>
      </c>
      <c r="AH852" s="109"/>
      <c r="AI852" s="110"/>
      <c r="AJ852" s="110"/>
      <c r="AK852" s="110"/>
      <c r="AL852" s="110"/>
      <c r="AM852" s="110"/>
      <c r="AN852" s="110"/>
      <c r="AO852" s="110"/>
      <c r="AP852" s="110"/>
      <c r="AQ852" s="110"/>
      <c r="AR852" s="110"/>
      <c r="AS852" s="110"/>
      <c r="AT852" s="110"/>
      <c r="AU852" s="110"/>
      <c r="AV852" s="110"/>
      <c r="AW852" s="110"/>
      <c r="AX852" s="110"/>
      <c r="AY852" s="110"/>
      <c r="AZ852" s="110"/>
      <c r="BA852" s="110"/>
      <c r="BB852" s="110"/>
      <c r="BC852" s="110"/>
      <c r="BD852" s="110"/>
      <c r="BE852" s="110"/>
      <c r="BF852" s="114"/>
      <c r="BG852" s="114"/>
      <c r="BH852" s="114"/>
      <c r="BI852" s="114"/>
      <c r="BJ852" s="114"/>
      <c r="BK852" s="114"/>
      <c r="BL852" s="114"/>
      <c r="BM852" s="114"/>
      <c r="BN852" s="114"/>
      <c r="BO852" s="114"/>
    </row>
    <row r="853" ht="15.75" hidden="1" customHeight="1">
      <c r="A853" s="106" t="s">
        <v>7140</v>
      </c>
      <c r="B853" s="162" t="s">
        <v>10584</v>
      </c>
      <c r="C853" s="108" t="str">
        <f>VLOOKUP(A853,'Main Sheet'!A:AV,48,False)</f>
        <v>No</v>
      </c>
      <c r="D853" s="109" t="str">
        <f>VLOOKUP(A853,'Main Sheet'!A:BB,7,0)</f>
        <v>Second</v>
      </c>
      <c r="E853" s="109" t="str">
        <f>VLOOKUP(A853,'Main Sheet'!A:BB,12,0)</f>
        <v>Ndzondelelo HS</v>
      </c>
      <c r="F853" s="109" t="str">
        <f>VLOOKUP(A853,'Main Sheet'!A:BB,17,0)</f>
        <v>Chulumanco</v>
      </c>
      <c r="G853" s="110" t="str">
        <f>VLOOKUP(A853,'Main Sheet'!A:BB,14,0)</f>
        <v>NMB</v>
      </c>
      <c r="H853" s="111"/>
      <c r="I853" s="111"/>
      <c r="J853" s="111"/>
      <c r="K853" s="111"/>
      <c r="L853" s="111"/>
      <c r="M853" s="109"/>
      <c r="N853" s="110"/>
      <c r="O853" s="111"/>
      <c r="P853" s="111"/>
      <c r="Q853" s="112"/>
      <c r="R853" s="111"/>
      <c r="S853" s="111"/>
      <c r="T853" s="111"/>
      <c r="U853" s="110"/>
      <c r="V853" s="109"/>
      <c r="W853" s="109"/>
      <c r="X853" s="110"/>
      <c r="Y853" s="109"/>
      <c r="Z853" s="110"/>
      <c r="AA853" s="110"/>
      <c r="AB853" s="110"/>
      <c r="AC853" s="109"/>
      <c r="AD853" s="109"/>
      <c r="AE853" s="110"/>
      <c r="AF853" s="109"/>
      <c r="AG853" s="109"/>
      <c r="AH853" s="109"/>
      <c r="AI853" s="110"/>
      <c r="AJ853" s="110"/>
      <c r="AK853" s="110"/>
      <c r="AL853" s="110"/>
      <c r="AM853" s="110"/>
      <c r="AN853" s="110"/>
      <c r="AO853" s="110"/>
      <c r="AP853" s="110"/>
      <c r="AQ853" s="110"/>
      <c r="AR853" s="110"/>
      <c r="AS853" s="110"/>
      <c r="AT853" s="110"/>
      <c r="AU853" s="110"/>
      <c r="AV853" s="110"/>
      <c r="AW853" s="110"/>
      <c r="AX853" s="110"/>
      <c r="AY853" s="110"/>
      <c r="AZ853" s="110"/>
      <c r="BA853" s="110"/>
      <c r="BB853" s="110"/>
      <c r="BC853" s="110"/>
      <c r="BD853" s="110"/>
      <c r="BE853" s="110"/>
      <c r="BF853" s="114"/>
      <c r="BG853" s="114"/>
      <c r="BH853" s="114"/>
      <c r="BI853" s="114"/>
      <c r="BJ853" s="114"/>
      <c r="BK853" s="114"/>
      <c r="BL853" s="114"/>
      <c r="BM853" s="114"/>
      <c r="BN853" s="114"/>
      <c r="BO853" s="114"/>
    </row>
    <row r="854" ht="15.75" hidden="1" customHeight="1">
      <c r="A854" s="106" t="s">
        <v>7143</v>
      </c>
      <c r="B854" s="162" t="s">
        <v>10585</v>
      </c>
      <c r="C854" s="108" t="str">
        <f>VLOOKUP(A854,'Main Sheet'!A:AV,48,False)</f>
        <v>Yes</v>
      </c>
      <c r="D854" s="109" t="str">
        <f>VLOOKUP(A854,'Main Sheet'!A:BB,7,0)</f>
        <v>Second</v>
      </c>
      <c r="E854" s="109" t="str">
        <f>VLOOKUP(A854,'Main Sheet'!A:BB,12,0)</f>
        <v>Ndzondelelo HS</v>
      </c>
      <c r="F854" s="109" t="str">
        <f>VLOOKUP(A854,'Main Sheet'!A:BB,17,0)</f>
        <v>Chulumanco</v>
      </c>
      <c r="G854" s="110" t="str">
        <f>VLOOKUP(A854,'Main Sheet'!A:BB,14,0)</f>
        <v>NMB</v>
      </c>
      <c r="H854" s="111" t="s">
        <v>9078</v>
      </c>
      <c r="I854" s="111"/>
      <c r="J854" s="112"/>
      <c r="K854" s="111">
        <v>2.33936327E8</v>
      </c>
      <c r="L854" s="111">
        <v>70808.0</v>
      </c>
      <c r="M854" s="109" t="s">
        <v>9079</v>
      </c>
      <c r="N854" s="110"/>
      <c r="O854" s="111" t="s">
        <v>117</v>
      </c>
      <c r="P854" s="111"/>
      <c r="Q854" s="112"/>
      <c r="R854" s="111">
        <v>2.26215765E8</v>
      </c>
      <c r="S854" s="111">
        <v>36252.0</v>
      </c>
      <c r="T854" s="111"/>
      <c r="U854" s="110"/>
      <c r="V854" s="109" t="s">
        <v>117</v>
      </c>
      <c r="W854" s="109"/>
      <c r="X854" s="110"/>
      <c r="Y854" s="168" t="s">
        <v>10586</v>
      </c>
      <c r="Z854" s="110"/>
      <c r="AA854" s="110"/>
      <c r="AB854" s="110"/>
      <c r="AC854" s="109" t="s">
        <v>9078</v>
      </c>
      <c r="AD854" s="109"/>
      <c r="AE854" s="110"/>
      <c r="AF854" s="109">
        <v>2.61311638E8</v>
      </c>
      <c r="AG854" s="109">
        <v>29763.0</v>
      </c>
      <c r="AH854" s="109" t="s">
        <v>9079</v>
      </c>
      <c r="AI854" s="110"/>
      <c r="AJ854" s="110"/>
      <c r="AK854" s="110"/>
      <c r="AL854" s="110"/>
      <c r="AM854" s="110"/>
      <c r="AN854" s="110"/>
      <c r="AO854" s="110"/>
      <c r="AP854" s="110"/>
      <c r="AQ854" s="110"/>
      <c r="AR854" s="110"/>
      <c r="AS854" s="110"/>
      <c r="AT854" s="110"/>
      <c r="AU854" s="110"/>
      <c r="AV854" s="110"/>
      <c r="AW854" s="110"/>
      <c r="AX854" s="110"/>
      <c r="AY854" s="110"/>
      <c r="AZ854" s="110"/>
      <c r="BA854" s="110"/>
      <c r="BB854" s="110"/>
      <c r="BC854" s="110"/>
      <c r="BD854" s="110"/>
      <c r="BE854" s="110"/>
      <c r="BF854" s="114"/>
      <c r="BG854" s="114"/>
      <c r="BH854" s="114"/>
      <c r="BI854" s="114"/>
      <c r="BJ854" s="114"/>
      <c r="BK854" s="114"/>
      <c r="BL854" s="114"/>
      <c r="BM854" s="114"/>
      <c r="BN854" s="114"/>
      <c r="BO854" s="114"/>
    </row>
    <row r="855" ht="15.75" hidden="1" customHeight="1">
      <c r="A855" s="106" t="s">
        <v>7146</v>
      </c>
      <c r="B855" s="162" t="s">
        <v>10587</v>
      </c>
      <c r="C855" s="108" t="str">
        <f>VLOOKUP(A855,'Main Sheet'!A:AV,48,False)</f>
        <v>Yes</v>
      </c>
      <c r="D855" s="109" t="str">
        <f>VLOOKUP(A855,'Main Sheet'!A:BB,7,0)</f>
        <v>Second</v>
      </c>
      <c r="E855" s="109" t="str">
        <f>VLOOKUP(A855,'Main Sheet'!A:BB,12,0)</f>
        <v>Rocklands IS</v>
      </c>
      <c r="F855" s="109" t="str">
        <f>VLOOKUP(A855,'Main Sheet'!A:BB,17,0)</f>
        <v>Sive</v>
      </c>
      <c r="G855" s="110" t="str">
        <f>VLOOKUP(A855,'Main Sheet'!A:BB,14,0)</f>
        <v>Rural</v>
      </c>
      <c r="H855" s="111" t="s">
        <v>117</v>
      </c>
      <c r="I855" s="111"/>
      <c r="J855" s="112"/>
      <c r="K855" s="111">
        <v>2.34133384E8</v>
      </c>
      <c r="L855" s="111">
        <v>58515.0</v>
      </c>
      <c r="M855" s="109"/>
      <c r="N855" s="110"/>
      <c r="O855" s="111" t="s">
        <v>117</v>
      </c>
      <c r="P855" s="111"/>
      <c r="Q855" s="112"/>
      <c r="R855" s="111">
        <v>2.26277139E8</v>
      </c>
      <c r="S855" s="111">
        <v>23235.0</v>
      </c>
      <c r="T855" s="111" t="s">
        <v>10588</v>
      </c>
      <c r="U855" s="110"/>
      <c r="V855" s="109" t="s">
        <v>117</v>
      </c>
      <c r="W855" s="109"/>
      <c r="X855" s="110"/>
      <c r="Y855" s="177" t="s">
        <v>10589</v>
      </c>
      <c r="Z855" s="110"/>
      <c r="AA855" s="110"/>
      <c r="AB855" s="110"/>
      <c r="AC855" s="109" t="s">
        <v>117</v>
      </c>
      <c r="AD855" s="109"/>
      <c r="AE855" s="110"/>
      <c r="AF855" s="109">
        <v>2.61632973E8</v>
      </c>
      <c r="AG855" s="109">
        <v>23235.0</v>
      </c>
      <c r="AH855" s="109"/>
      <c r="AI855" s="110"/>
      <c r="AJ855" s="110"/>
      <c r="AK855" s="110"/>
      <c r="AL855" s="110"/>
      <c r="AM855" s="110"/>
      <c r="AN855" s="110"/>
      <c r="AO855" s="110"/>
      <c r="AP855" s="110"/>
      <c r="AQ855" s="110"/>
      <c r="AR855" s="110"/>
      <c r="AS855" s="110"/>
      <c r="AT855" s="110"/>
      <c r="AU855" s="110"/>
      <c r="AV855" s="110"/>
      <c r="AW855" s="110"/>
      <c r="AX855" s="110"/>
      <c r="AY855" s="110"/>
      <c r="AZ855" s="110"/>
      <c r="BA855" s="110"/>
      <c r="BB855" s="110"/>
      <c r="BC855" s="110"/>
      <c r="BD855" s="110"/>
      <c r="BE855" s="110"/>
      <c r="BF855" s="114"/>
      <c r="BG855" s="114"/>
      <c r="BH855" s="114"/>
      <c r="BI855" s="114"/>
      <c r="BJ855" s="114"/>
      <c r="BK855" s="114"/>
      <c r="BL855" s="114"/>
      <c r="BM855" s="114"/>
      <c r="BN855" s="114"/>
      <c r="BO855" s="114"/>
    </row>
    <row r="856" ht="15.75" hidden="1" customHeight="1">
      <c r="A856" s="106" t="s">
        <v>7156</v>
      </c>
      <c r="B856" s="162" t="s">
        <v>10590</v>
      </c>
      <c r="C856" s="108" t="str">
        <f>VLOOKUP(A856,'Main Sheet'!A:AV,48,False)</f>
        <v>Yes</v>
      </c>
      <c r="D856" s="109" t="str">
        <f>VLOOKUP(A856,'Main Sheet'!A:BB,7,0)</f>
        <v>Second</v>
      </c>
      <c r="E856" s="109" t="str">
        <f>VLOOKUP(A856,'Main Sheet'!A:BB,12,0)</f>
        <v>Ndzondelelo HS</v>
      </c>
      <c r="F856" s="109" t="str">
        <f>VLOOKUP(A856,'Main Sheet'!A:BB,17,0)</f>
        <v>Chulumanco</v>
      </c>
      <c r="G856" s="110" t="str">
        <f>VLOOKUP(A856,'Main Sheet'!A:BB,14,0)</f>
        <v>NMB</v>
      </c>
      <c r="H856" s="111" t="s">
        <v>9078</v>
      </c>
      <c r="I856" s="111"/>
      <c r="J856" s="112"/>
      <c r="K856" s="111">
        <v>2.336803365E9</v>
      </c>
      <c r="L856" s="111"/>
      <c r="M856" s="109"/>
      <c r="N856" s="110"/>
      <c r="O856" s="111" t="s">
        <v>117</v>
      </c>
      <c r="P856" s="111"/>
      <c r="Q856" s="112"/>
      <c r="R856" s="111">
        <v>2.2625449E7</v>
      </c>
      <c r="S856" s="111">
        <v>23235.0</v>
      </c>
      <c r="T856" s="111"/>
      <c r="U856" s="110"/>
      <c r="V856" s="109" t="s">
        <v>9078</v>
      </c>
      <c r="W856" s="109"/>
      <c r="X856" s="110"/>
      <c r="Y856" s="109" t="s">
        <v>10591</v>
      </c>
      <c r="Z856" s="110"/>
      <c r="AA856" s="110"/>
      <c r="AB856" s="109" t="s">
        <v>9079</v>
      </c>
      <c r="AC856" s="109" t="s">
        <v>9078</v>
      </c>
      <c r="AD856" s="109"/>
      <c r="AE856" s="110"/>
      <c r="AF856" s="109"/>
      <c r="AG856" s="109"/>
      <c r="AH856" s="109"/>
      <c r="AI856" s="110"/>
      <c r="AJ856" s="110"/>
      <c r="AK856" s="110"/>
      <c r="AL856" s="110"/>
      <c r="AM856" s="110"/>
      <c r="AN856" s="110"/>
      <c r="AO856" s="110"/>
      <c r="AP856" s="110"/>
      <c r="AQ856" s="110"/>
      <c r="AR856" s="110"/>
      <c r="AS856" s="110"/>
      <c r="AT856" s="110"/>
      <c r="AU856" s="110"/>
      <c r="AV856" s="110"/>
      <c r="AW856" s="110"/>
      <c r="AX856" s="110"/>
      <c r="AY856" s="110"/>
      <c r="AZ856" s="110"/>
      <c r="BA856" s="110"/>
      <c r="BB856" s="110"/>
      <c r="BC856" s="110"/>
      <c r="BD856" s="110"/>
      <c r="BE856" s="110"/>
      <c r="BF856" s="114"/>
      <c r="BG856" s="114"/>
      <c r="BH856" s="114"/>
      <c r="BI856" s="114"/>
      <c r="BJ856" s="114"/>
      <c r="BK856" s="114"/>
      <c r="BL856" s="114"/>
      <c r="BM856" s="114"/>
      <c r="BN856" s="114"/>
      <c r="BO856" s="114"/>
    </row>
    <row r="857" ht="15.75" hidden="1" customHeight="1">
      <c r="A857" s="106" t="s">
        <v>7159</v>
      </c>
      <c r="B857" s="162" t="s">
        <v>645</v>
      </c>
      <c r="C857" s="108" t="str">
        <f>VLOOKUP(A857,'Main Sheet'!A:AV,48,False)</f>
        <v/>
      </c>
      <c r="D857" s="109" t="str">
        <f>VLOOKUP(A857,'Main Sheet'!A:BB,7,0)</f>
        <v>First</v>
      </c>
      <c r="E857" s="109" t="str">
        <f>VLOOKUP(A857,'Main Sheet'!A:BB,12,0)</f>
        <v>Ndzondelelo HS</v>
      </c>
      <c r="F857" s="109" t="str">
        <f>VLOOKUP(A857,'Main Sheet'!A:BB,17,0)</f>
        <v>Chulumanco</v>
      </c>
      <c r="G857" s="110" t="str">
        <f>VLOOKUP(A857,'Main Sheet'!A:BB,14,0)</f>
        <v>NMB</v>
      </c>
      <c r="H857" s="111"/>
      <c r="I857" s="111"/>
      <c r="J857" s="112"/>
      <c r="K857" s="111"/>
      <c r="L857" s="111"/>
      <c r="M857" s="109"/>
      <c r="N857" s="110"/>
      <c r="O857" s="111"/>
      <c r="P857" s="111"/>
      <c r="Q857" s="112"/>
      <c r="R857" s="111"/>
      <c r="S857" s="111"/>
      <c r="T857" s="111"/>
      <c r="U857" s="110"/>
      <c r="V857" s="109"/>
      <c r="W857" s="109"/>
      <c r="X857" s="110"/>
      <c r="Y857" s="109"/>
      <c r="Z857" s="110"/>
      <c r="AA857" s="110"/>
      <c r="AB857" s="110"/>
      <c r="AC857" s="109"/>
      <c r="AD857" s="109"/>
      <c r="AE857" s="110"/>
      <c r="AF857" s="109"/>
      <c r="AG857" s="109"/>
      <c r="AH857" s="109"/>
      <c r="AI857" s="110"/>
      <c r="AJ857" s="110"/>
      <c r="AK857" s="110"/>
      <c r="AL857" s="110"/>
      <c r="AM857" s="110"/>
      <c r="AN857" s="110"/>
      <c r="AO857" s="110"/>
      <c r="AP857" s="110"/>
      <c r="AQ857" s="110"/>
      <c r="AR857" s="110"/>
      <c r="AS857" s="110"/>
      <c r="AT857" s="110"/>
      <c r="AU857" s="110"/>
      <c r="AV857" s="110"/>
      <c r="AW857" s="110"/>
      <c r="AX857" s="110"/>
      <c r="AY857" s="110"/>
      <c r="AZ857" s="110"/>
      <c r="BA857" s="110"/>
      <c r="BB857" s="110"/>
      <c r="BC857" s="110"/>
      <c r="BD857" s="110"/>
      <c r="BE857" s="110"/>
      <c r="BF857" s="114"/>
      <c r="BG857" s="114"/>
      <c r="BH857" s="114"/>
      <c r="BI857" s="114"/>
      <c r="BJ857" s="114"/>
      <c r="BK857" s="114"/>
      <c r="BL857" s="114"/>
      <c r="BM857" s="114"/>
      <c r="BN857" s="114"/>
      <c r="BO857" s="114"/>
    </row>
    <row r="858" ht="15.75" hidden="1" customHeight="1">
      <c r="A858" s="106" t="s">
        <v>7161</v>
      </c>
      <c r="B858" s="162" t="s">
        <v>10592</v>
      </c>
      <c r="C858" s="108" t="str">
        <f>VLOOKUP(A858,'Main Sheet'!A:AV,48,False)</f>
        <v>Yes</v>
      </c>
      <c r="D858" s="109" t="str">
        <f>VLOOKUP(A858,'Main Sheet'!A:BB,7,0)</f>
        <v>Second</v>
      </c>
      <c r="E858" s="109" t="str">
        <f>VLOOKUP(A858,'Main Sheet'!A:BB,12,0)</f>
        <v>Ndzondelelo HS</v>
      </c>
      <c r="F858" s="109" t="str">
        <f>VLOOKUP(A858,'Main Sheet'!A:BB,17,0)</f>
        <v>Chulumanco</v>
      </c>
      <c r="G858" s="110" t="str">
        <f>VLOOKUP(A858,'Main Sheet'!A:BB,14,0)</f>
        <v>NMB</v>
      </c>
      <c r="H858" s="111" t="s">
        <v>9078</v>
      </c>
      <c r="I858" s="111"/>
      <c r="J858" s="112"/>
      <c r="K858" s="111">
        <v>2.33875026E8</v>
      </c>
      <c r="L858" s="111"/>
      <c r="M858" s="109" t="s">
        <v>9079</v>
      </c>
      <c r="N858" s="110"/>
      <c r="O858" s="111"/>
      <c r="P858" s="111"/>
      <c r="Q858" s="112"/>
      <c r="R858" s="111"/>
      <c r="S858" s="111"/>
      <c r="T858" s="111"/>
      <c r="U858" s="110"/>
      <c r="V858" s="109" t="s">
        <v>9078</v>
      </c>
      <c r="W858" s="109"/>
      <c r="X858" s="110"/>
      <c r="Y858" s="109" t="s">
        <v>10593</v>
      </c>
      <c r="Z858" s="110"/>
      <c r="AA858" s="110"/>
      <c r="AB858" s="109" t="s">
        <v>9079</v>
      </c>
      <c r="AC858" s="109" t="s">
        <v>117</v>
      </c>
      <c r="AD858" s="109"/>
      <c r="AE858" s="110"/>
      <c r="AF858" s="109">
        <v>2.61726927E8</v>
      </c>
      <c r="AG858" s="109">
        <v>23235.0</v>
      </c>
      <c r="AH858" s="109"/>
      <c r="AI858" s="110"/>
      <c r="AJ858" s="110"/>
      <c r="AK858" s="110"/>
      <c r="AL858" s="110"/>
      <c r="AM858" s="110"/>
      <c r="AN858" s="110"/>
      <c r="AO858" s="110"/>
      <c r="AP858" s="110"/>
      <c r="AQ858" s="110"/>
      <c r="AR858" s="110"/>
      <c r="AS858" s="110"/>
      <c r="AT858" s="110"/>
      <c r="AU858" s="110"/>
      <c r="AV858" s="110"/>
      <c r="AW858" s="110"/>
      <c r="AX858" s="110"/>
      <c r="AY858" s="110"/>
      <c r="AZ858" s="110"/>
      <c r="BA858" s="110"/>
      <c r="BB858" s="110"/>
      <c r="BC858" s="110"/>
      <c r="BD858" s="110"/>
      <c r="BE858" s="110"/>
      <c r="BF858" s="114"/>
      <c r="BG858" s="114"/>
      <c r="BH858" s="114"/>
      <c r="BI858" s="114"/>
      <c r="BJ858" s="114"/>
      <c r="BK858" s="114"/>
      <c r="BL858" s="114"/>
      <c r="BM858" s="114"/>
      <c r="BN858" s="114"/>
      <c r="BO858" s="114"/>
    </row>
    <row r="859" ht="15.75" hidden="1" customHeight="1">
      <c r="A859" s="106" t="s">
        <v>7168</v>
      </c>
      <c r="B859" s="162" t="s">
        <v>10594</v>
      </c>
      <c r="C859" s="108" t="str">
        <f>VLOOKUP(A859,'Main Sheet'!A:AV,48,False)</f>
        <v>Yes</v>
      </c>
      <c r="D859" s="109" t="str">
        <f>VLOOKUP(A859,'Main Sheet'!A:BB,7,0)</f>
        <v>Second</v>
      </c>
      <c r="E859" s="109" t="str">
        <f>VLOOKUP(A859,'Main Sheet'!A:BB,12,0)</f>
        <v>Ndzondelelo HS</v>
      </c>
      <c r="F859" s="109" t="str">
        <f>VLOOKUP(A859,'Main Sheet'!A:BB,17,0)</f>
        <v>Chulumanco</v>
      </c>
      <c r="G859" s="110" t="str">
        <f>VLOOKUP(A859,'Main Sheet'!A:BB,14,0)</f>
        <v>NMB</v>
      </c>
      <c r="H859" s="111" t="s">
        <v>9078</v>
      </c>
      <c r="I859" s="111"/>
      <c r="J859" s="112"/>
      <c r="K859" s="111">
        <v>2.33794034E8</v>
      </c>
      <c r="L859" s="111">
        <v>94045.0</v>
      </c>
      <c r="M859" s="109" t="s">
        <v>9079</v>
      </c>
      <c r="N859" s="110"/>
      <c r="O859" s="111"/>
      <c r="P859" s="111"/>
      <c r="Q859" s="112"/>
      <c r="R859" s="111"/>
      <c r="S859" s="111"/>
      <c r="T859" s="111"/>
      <c r="U859" s="110"/>
      <c r="V859" s="109" t="s">
        <v>117</v>
      </c>
      <c r="W859" s="109"/>
      <c r="X859" s="110"/>
      <c r="Y859" s="109" t="s">
        <v>10595</v>
      </c>
      <c r="Z859" s="110"/>
      <c r="AA859" s="110"/>
      <c r="AB859" s="109" t="s">
        <v>237</v>
      </c>
      <c r="AC859" s="109" t="s">
        <v>117</v>
      </c>
      <c r="AD859" s="109"/>
      <c r="AE859" s="110"/>
      <c r="AF859" s="109">
        <v>2.61751115E8</v>
      </c>
      <c r="AG859" s="109">
        <v>23235.0</v>
      </c>
      <c r="AH859" s="109"/>
      <c r="AI859" s="110"/>
      <c r="AJ859" s="110"/>
      <c r="AK859" s="110"/>
      <c r="AL859" s="110"/>
      <c r="AM859" s="110"/>
      <c r="AN859" s="110"/>
      <c r="AO859" s="110"/>
      <c r="AP859" s="110"/>
      <c r="AQ859" s="110"/>
      <c r="AR859" s="110"/>
      <c r="AS859" s="110"/>
      <c r="AT859" s="110"/>
      <c r="AU859" s="110"/>
      <c r="AV859" s="110"/>
      <c r="AW859" s="110"/>
      <c r="AX859" s="110"/>
      <c r="AY859" s="110"/>
      <c r="AZ859" s="110"/>
      <c r="BA859" s="110"/>
      <c r="BB859" s="110"/>
      <c r="BC859" s="110"/>
      <c r="BD859" s="110"/>
      <c r="BE859" s="110"/>
      <c r="BF859" s="114"/>
      <c r="BG859" s="114"/>
      <c r="BH859" s="114"/>
      <c r="BI859" s="114"/>
      <c r="BJ859" s="114"/>
      <c r="BK859" s="114"/>
      <c r="BL859" s="114"/>
      <c r="BM859" s="114"/>
      <c r="BN859" s="114"/>
      <c r="BO859" s="114"/>
    </row>
    <row r="860" ht="15.75" hidden="1" customHeight="1">
      <c r="A860" s="106" t="s">
        <v>7171</v>
      </c>
      <c r="B860" s="162" t="s">
        <v>10596</v>
      </c>
      <c r="C860" s="108" t="str">
        <f>VLOOKUP(A860,'Main Sheet'!A:AV,48,False)</f>
        <v>Yes</v>
      </c>
      <c r="D860" s="109" t="str">
        <f>VLOOKUP(A860,'Main Sheet'!A:BB,7,0)</f>
        <v>Second</v>
      </c>
      <c r="E860" s="109" t="str">
        <f>VLOOKUP(A860,'Main Sheet'!A:BB,12,0)</f>
        <v>Ndzondelelo HS</v>
      </c>
      <c r="F860" s="109" t="str">
        <f>VLOOKUP(A860,'Main Sheet'!A:BB,17,0)</f>
        <v>Chulumanco</v>
      </c>
      <c r="G860" s="110" t="str">
        <f>VLOOKUP(A860,'Main Sheet'!A:BB,14,0)</f>
        <v>NMB</v>
      </c>
      <c r="H860" s="111" t="s">
        <v>9078</v>
      </c>
      <c r="I860" s="111"/>
      <c r="J860" s="112"/>
      <c r="K860" s="111">
        <v>2.3369506E8</v>
      </c>
      <c r="L860" s="111"/>
      <c r="M860" s="109" t="s">
        <v>10597</v>
      </c>
      <c r="N860" s="110"/>
      <c r="O860" s="111"/>
      <c r="P860" s="111"/>
      <c r="Q860" s="112"/>
      <c r="R860" s="111"/>
      <c r="S860" s="111"/>
      <c r="T860" s="111"/>
      <c r="U860" s="110"/>
      <c r="V860" s="109" t="s">
        <v>9078</v>
      </c>
      <c r="W860" s="109" t="s">
        <v>9078</v>
      </c>
      <c r="X860" s="109"/>
      <c r="Y860" s="109" t="s">
        <v>10598</v>
      </c>
      <c r="Z860" s="110"/>
      <c r="AA860" s="110"/>
      <c r="AB860" s="110"/>
      <c r="AC860" s="109"/>
      <c r="AD860" s="109"/>
      <c r="AE860" s="110"/>
      <c r="AF860" s="109"/>
      <c r="AG860" s="109"/>
      <c r="AH860" s="109"/>
      <c r="AI860" s="110"/>
      <c r="AJ860" s="110"/>
      <c r="AK860" s="110"/>
      <c r="AL860" s="110"/>
      <c r="AM860" s="110"/>
      <c r="AN860" s="110"/>
      <c r="AO860" s="110"/>
      <c r="AP860" s="110"/>
      <c r="AQ860" s="110"/>
      <c r="AR860" s="110"/>
      <c r="AS860" s="110"/>
      <c r="AT860" s="110"/>
      <c r="AU860" s="110"/>
      <c r="AV860" s="110"/>
      <c r="AW860" s="110"/>
      <c r="AX860" s="110"/>
      <c r="AY860" s="110"/>
      <c r="AZ860" s="110"/>
      <c r="BA860" s="110"/>
      <c r="BB860" s="110"/>
      <c r="BC860" s="110"/>
      <c r="BD860" s="110"/>
      <c r="BE860" s="110"/>
      <c r="BF860" s="114"/>
      <c r="BG860" s="114"/>
      <c r="BH860" s="114"/>
      <c r="BI860" s="114"/>
      <c r="BJ860" s="114"/>
      <c r="BK860" s="114"/>
      <c r="BL860" s="114"/>
      <c r="BM860" s="114"/>
      <c r="BN860" s="114"/>
      <c r="BO860" s="114"/>
    </row>
    <row r="861" ht="15.75" hidden="1" customHeight="1">
      <c r="A861" s="106" t="s">
        <v>7175</v>
      </c>
      <c r="B861" s="162" t="s">
        <v>10599</v>
      </c>
      <c r="C861" s="108" t="str">
        <f>VLOOKUP(A861,'Main Sheet'!A:AV,48,False)</f>
        <v>Yes</v>
      </c>
      <c r="D861" s="109" t="str">
        <f>VLOOKUP(A861,'Main Sheet'!A:BB,7,0)</f>
        <v>Second</v>
      </c>
      <c r="E861" s="109" t="str">
        <f>VLOOKUP(A861,'Main Sheet'!A:BB,12,0)</f>
        <v>Ndzondelelo HS</v>
      </c>
      <c r="F861" s="109" t="str">
        <f>VLOOKUP(A861,'Main Sheet'!A:BB,17,0)</f>
        <v>Chulumanco</v>
      </c>
      <c r="G861" s="110" t="str">
        <f>VLOOKUP(A861,'Main Sheet'!A:BB,14,0)</f>
        <v>NMB</v>
      </c>
      <c r="H861" s="111" t="s">
        <v>117</v>
      </c>
      <c r="I861" s="111"/>
      <c r="J861" s="112"/>
      <c r="K861" s="111">
        <v>2.34188669E8</v>
      </c>
      <c r="L861" s="111">
        <v>27865.0</v>
      </c>
      <c r="M861" s="109" t="s">
        <v>139</v>
      </c>
      <c r="N861" s="110"/>
      <c r="O861" s="111" t="s">
        <v>117</v>
      </c>
      <c r="P861" s="111"/>
      <c r="Q861" s="112"/>
      <c r="R861" s="111">
        <v>2.26254174E8</v>
      </c>
      <c r="S861" s="111">
        <v>23235.0</v>
      </c>
      <c r="T861" s="111"/>
      <c r="U861" s="110"/>
      <c r="V861" s="109" t="s">
        <v>117</v>
      </c>
      <c r="W861" s="109"/>
      <c r="X861" s="110"/>
      <c r="Y861" s="109" t="s">
        <v>10600</v>
      </c>
      <c r="Z861" s="110"/>
      <c r="AA861" s="110"/>
      <c r="AB861" s="109" t="s">
        <v>406</v>
      </c>
      <c r="AC861" s="109" t="s">
        <v>117</v>
      </c>
      <c r="AD861" s="109"/>
      <c r="AE861" s="110"/>
      <c r="AF861" s="109">
        <v>2.61616498E8</v>
      </c>
      <c r="AG861" s="109">
        <v>23235.0</v>
      </c>
      <c r="AH861" s="109" t="s">
        <v>9310</v>
      </c>
      <c r="AI861" s="110"/>
      <c r="AJ861" s="110"/>
      <c r="AK861" s="110"/>
      <c r="AL861" s="110"/>
      <c r="AM861" s="110"/>
      <c r="AN861" s="110"/>
      <c r="AO861" s="110"/>
      <c r="AP861" s="110"/>
      <c r="AQ861" s="110"/>
      <c r="AR861" s="110"/>
      <c r="AS861" s="110"/>
      <c r="AT861" s="110"/>
      <c r="AU861" s="110"/>
      <c r="AV861" s="110"/>
      <c r="AW861" s="110"/>
      <c r="AX861" s="110"/>
      <c r="AY861" s="110"/>
      <c r="AZ861" s="110"/>
      <c r="BA861" s="110"/>
      <c r="BB861" s="110"/>
      <c r="BC861" s="110"/>
      <c r="BD861" s="110"/>
      <c r="BE861" s="110"/>
      <c r="BF861" s="114"/>
      <c r="BG861" s="114"/>
      <c r="BH861" s="114"/>
      <c r="BI861" s="114"/>
      <c r="BJ861" s="114"/>
      <c r="BK861" s="114"/>
      <c r="BL861" s="114"/>
      <c r="BM861" s="114"/>
      <c r="BN861" s="114"/>
      <c r="BO861" s="114"/>
    </row>
    <row r="862" ht="15.75" hidden="1" customHeight="1">
      <c r="A862" s="106" t="s">
        <v>7177</v>
      </c>
      <c r="B862" s="162" t="s">
        <v>10601</v>
      </c>
      <c r="C862" s="108" t="str">
        <f>VLOOKUP(A862,'Main Sheet'!A:AV,48,False)</f>
        <v>No</v>
      </c>
      <c r="D862" s="109" t="str">
        <f>VLOOKUP(A862,'Main Sheet'!A:BB,7,0)</f>
        <v>Second</v>
      </c>
      <c r="E862" s="109" t="str">
        <f>VLOOKUP(A862,'Main Sheet'!A:BB,12,0)</f>
        <v>Ndzondelelo HS</v>
      </c>
      <c r="F862" s="109" t="str">
        <f>VLOOKUP(A862,'Main Sheet'!A:BB,17,0)</f>
        <v>Chulumanco</v>
      </c>
      <c r="G862" s="110" t="str">
        <f>VLOOKUP(A862,'Main Sheet'!A:BB,14,0)</f>
        <v>NMB</v>
      </c>
      <c r="H862" s="111"/>
      <c r="I862" s="111"/>
      <c r="J862" s="111"/>
      <c r="K862" s="111"/>
      <c r="L862" s="111"/>
      <c r="M862" s="109"/>
      <c r="N862" s="110"/>
      <c r="O862" s="111"/>
      <c r="P862" s="111"/>
      <c r="Q862" s="112"/>
      <c r="R862" s="111"/>
      <c r="S862" s="111"/>
      <c r="T862" s="111"/>
      <c r="U862" s="110"/>
      <c r="V862" s="109"/>
      <c r="W862" s="109"/>
      <c r="X862" s="110"/>
      <c r="Y862" s="109"/>
      <c r="Z862" s="110"/>
      <c r="AA862" s="110"/>
      <c r="AB862" s="110"/>
      <c r="AC862" s="109"/>
      <c r="AD862" s="109"/>
      <c r="AE862" s="110"/>
      <c r="AF862" s="109"/>
      <c r="AG862" s="109"/>
      <c r="AH862" s="109"/>
      <c r="AI862" s="110"/>
      <c r="AJ862" s="110"/>
      <c r="AK862" s="110"/>
      <c r="AL862" s="110"/>
      <c r="AM862" s="110"/>
      <c r="AN862" s="110"/>
      <c r="AO862" s="110"/>
      <c r="AP862" s="110"/>
      <c r="AQ862" s="110"/>
      <c r="AR862" s="110"/>
      <c r="AS862" s="110"/>
      <c r="AT862" s="110"/>
      <c r="AU862" s="110"/>
      <c r="AV862" s="110"/>
      <c r="AW862" s="110"/>
      <c r="AX862" s="110"/>
      <c r="AY862" s="110"/>
      <c r="AZ862" s="110"/>
      <c r="BA862" s="110"/>
      <c r="BB862" s="110"/>
      <c r="BC862" s="110"/>
      <c r="BD862" s="110"/>
      <c r="BE862" s="110"/>
      <c r="BF862" s="114"/>
      <c r="BG862" s="114"/>
      <c r="BH862" s="114"/>
      <c r="BI862" s="114"/>
      <c r="BJ862" s="114"/>
      <c r="BK862" s="114"/>
      <c r="BL862" s="114"/>
      <c r="BM862" s="114"/>
      <c r="BN862" s="114"/>
      <c r="BO862" s="114"/>
    </row>
    <row r="863" ht="15.75" hidden="1" customHeight="1">
      <c r="A863" s="106" t="s">
        <v>7181</v>
      </c>
      <c r="B863" s="162" t="s">
        <v>10602</v>
      </c>
      <c r="C863" s="108" t="str">
        <f>VLOOKUP(A863,'Main Sheet'!A:AV,48,False)</f>
        <v>No</v>
      </c>
      <c r="D863" s="109" t="str">
        <f>VLOOKUP(A863,'Main Sheet'!A:BB,7,0)</f>
        <v>Second</v>
      </c>
      <c r="E863" s="109" t="str">
        <f>VLOOKUP(A863,'Main Sheet'!A:BB,12,0)</f>
        <v>Ndzondelelo HS</v>
      </c>
      <c r="F863" s="109" t="str">
        <f>VLOOKUP(A863,'Main Sheet'!A:BB,17,0)</f>
        <v>Chulumanco</v>
      </c>
      <c r="G863" s="110" t="str">
        <f>VLOOKUP(A863,'Main Sheet'!A:BB,14,0)</f>
        <v>NMB</v>
      </c>
      <c r="H863" s="111"/>
      <c r="I863" s="111"/>
      <c r="J863" s="111"/>
      <c r="K863" s="111"/>
      <c r="L863" s="111"/>
      <c r="M863" s="109"/>
      <c r="N863" s="110"/>
      <c r="O863" s="111"/>
      <c r="P863" s="111"/>
      <c r="Q863" s="112"/>
      <c r="R863" s="111"/>
      <c r="S863" s="111"/>
      <c r="T863" s="111"/>
      <c r="U863" s="110"/>
      <c r="V863" s="109"/>
      <c r="W863" s="109"/>
      <c r="X863" s="110"/>
      <c r="Y863" s="109"/>
      <c r="Z863" s="110"/>
      <c r="AA863" s="110"/>
      <c r="AB863" s="110"/>
      <c r="AC863" s="109"/>
      <c r="AD863" s="109"/>
      <c r="AE863" s="110"/>
      <c r="AF863" s="109"/>
      <c r="AG863" s="109"/>
      <c r="AH863" s="109"/>
      <c r="AI863" s="110"/>
      <c r="AJ863" s="110"/>
      <c r="AK863" s="110"/>
      <c r="AL863" s="110"/>
      <c r="AM863" s="110"/>
      <c r="AN863" s="110"/>
      <c r="AO863" s="110"/>
      <c r="AP863" s="110"/>
      <c r="AQ863" s="110"/>
      <c r="AR863" s="110"/>
      <c r="AS863" s="110"/>
      <c r="AT863" s="110"/>
      <c r="AU863" s="110"/>
      <c r="AV863" s="110"/>
      <c r="AW863" s="110"/>
      <c r="AX863" s="110"/>
      <c r="AY863" s="110"/>
      <c r="AZ863" s="110"/>
      <c r="BA863" s="110"/>
      <c r="BB863" s="110"/>
      <c r="BC863" s="110"/>
      <c r="BD863" s="110"/>
      <c r="BE863" s="110"/>
      <c r="BF863" s="114"/>
      <c r="BG863" s="114"/>
      <c r="BH863" s="114"/>
      <c r="BI863" s="114"/>
      <c r="BJ863" s="114"/>
      <c r="BK863" s="114"/>
      <c r="BL863" s="114"/>
      <c r="BM863" s="114"/>
      <c r="BN863" s="114"/>
      <c r="BO863" s="114"/>
    </row>
    <row r="864" ht="15.75" hidden="1" customHeight="1">
      <c r="A864" s="106" t="s">
        <v>7185</v>
      </c>
      <c r="B864" s="162" t="s">
        <v>10603</v>
      </c>
      <c r="C864" s="108" t="str">
        <f>VLOOKUP(A864,'Main Sheet'!A:AV,48,False)</f>
        <v>Yes</v>
      </c>
      <c r="D864" s="109" t="str">
        <f>VLOOKUP(A864,'Main Sheet'!A:BB,7,0)</f>
        <v>Second</v>
      </c>
      <c r="E864" s="109" t="str">
        <f>VLOOKUP(A864,'Main Sheet'!A:BB,12,0)</f>
        <v>Lungisa HS</v>
      </c>
      <c r="F864" s="109" t="str">
        <f>VLOOKUP(A864,'Main Sheet'!A:BB,17,0)</f>
        <v>Asemahle</v>
      </c>
      <c r="G864" s="110" t="str">
        <f>VLOOKUP(A864,'Main Sheet'!A:BB,14,0)</f>
        <v>NMB</v>
      </c>
      <c r="H864" s="111" t="s">
        <v>117</v>
      </c>
      <c r="I864" s="111"/>
      <c r="J864" s="112"/>
      <c r="K864" s="111">
        <v>2.34246995E8</v>
      </c>
      <c r="L864" s="111">
        <v>25037.0</v>
      </c>
      <c r="M864" s="109" t="s">
        <v>10604</v>
      </c>
      <c r="N864" s="110"/>
      <c r="O864" s="111" t="s">
        <v>9078</v>
      </c>
      <c r="P864" s="111"/>
      <c r="Q864" s="112"/>
      <c r="R864" s="111" t="s">
        <v>9078</v>
      </c>
      <c r="S864" s="111" t="s">
        <v>9078</v>
      </c>
      <c r="T864" s="111" t="s">
        <v>9079</v>
      </c>
      <c r="U864" s="110"/>
      <c r="V864" s="109" t="s">
        <v>117</v>
      </c>
      <c r="W864" s="109"/>
      <c r="X864" s="110"/>
      <c r="Y864" s="109" t="s">
        <v>10605</v>
      </c>
      <c r="Z864" s="110"/>
      <c r="AA864" s="110"/>
      <c r="AB864" s="109" t="s">
        <v>6542</v>
      </c>
      <c r="AC864" s="109" t="s">
        <v>121</v>
      </c>
      <c r="AD864" s="109"/>
      <c r="AE864" s="109" t="s">
        <v>9876</v>
      </c>
      <c r="AF864" s="109" t="s">
        <v>122</v>
      </c>
      <c r="AG864" s="109" t="s">
        <v>122</v>
      </c>
      <c r="AH864" s="176" t="s">
        <v>9877</v>
      </c>
      <c r="AI864" s="110"/>
      <c r="AJ864" s="110"/>
      <c r="AK864" s="110"/>
      <c r="AL864" s="110"/>
      <c r="AM864" s="110"/>
      <c r="AN864" s="110"/>
      <c r="AO864" s="110"/>
      <c r="AP864" s="110"/>
      <c r="AQ864" s="110"/>
      <c r="AR864" s="110"/>
      <c r="AS864" s="110"/>
      <c r="AT864" s="110"/>
      <c r="AU864" s="110"/>
      <c r="AV864" s="110"/>
      <c r="AW864" s="110"/>
      <c r="AX864" s="110"/>
      <c r="AY864" s="110"/>
      <c r="AZ864" s="110"/>
      <c r="BA864" s="110"/>
      <c r="BB864" s="110"/>
      <c r="BC864" s="110"/>
      <c r="BD864" s="110"/>
      <c r="BE864" s="110"/>
      <c r="BF864" s="114"/>
      <c r="BG864" s="114"/>
      <c r="BH864" s="114"/>
      <c r="BI864" s="114"/>
      <c r="BJ864" s="114"/>
      <c r="BK864" s="114"/>
      <c r="BL864" s="114"/>
      <c r="BM864" s="114"/>
      <c r="BN864" s="114"/>
      <c r="BO864" s="114"/>
    </row>
    <row r="865" ht="15.75" hidden="1" customHeight="1">
      <c r="A865" s="106" t="s">
        <v>7191</v>
      </c>
      <c r="B865" s="162" t="s">
        <v>10606</v>
      </c>
      <c r="C865" s="108" t="str">
        <f>VLOOKUP(A865,'Main Sheet'!A:AV,48,False)</f>
        <v>No</v>
      </c>
      <c r="D865" s="109" t="str">
        <f>VLOOKUP(A865,'Main Sheet'!A:BB,7,0)</f>
        <v>Second</v>
      </c>
      <c r="E865" s="109" t="str">
        <f>VLOOKUP(A865,'Main Sheet'!A:BB,12,0)</f>
        <v>Ndzondelelo HS</v>
      </c>
      <c r="F865" s="109" t="str">
        <f>VLOOKUP(A865,'Main Sheet'!A:BB,17,0)</f>
        <v>Chulumanco</v>
      </c>
      <c r="G865" s="110" t="str">
        <f>VLOOKUP(A865,'Main Sheet'!A:BB,14,0)</f>
        <v>NMB</v>
      </c>
      <c r="H865" s="111"/>
      <c r="I865" s="111"/>
      <c r="J865" s="111"/>
      <c r="K865" s="111"/>
      <c r="L865" s="111"/>
      <c r="M865" s="109"/>
      <c r="N865" s="110"/>
      <c r="O865" s="111"/>
      <c r="P865" s="111"/>
      <c r="Q865" s="112"/>
      <c r="R865" s="111"/>
      <c r="S865" s="111"/>
      <c r="T865" s="111"/>
      <c r="U865" s="110"/>
      <c r="V865" s="109"/>
      <c r="W865" s="109"/>
      <c r="X865" s="110"/>
      <c r="Y865" s="109"/>
      <c r="Z865" s="110"/>
      <c r="AA865" s="110"/>
      <c r="AB865" s="110"/>
      <c r="AC865" s="109"/>
      <c r="AD865" s="109"/>
      <c r="AE865" s="110"/>
      <c r="AF865" s="109"/>
      <c r="AG865" s="109"/>
      <c r="AH865" s="109"/>
      <c r="AI865" s="110"/>
      <c r="AJ865" s="110"/>
      <c r="AK865" s="110"/>
      <c r="AL865" s="110"/>
      <c r="AM865" s="110"/>
      <c r="AN865" s="110"/>
      <c r="AO865" s="110"/>
      <c r="AP865" s="110"/>
      <c r="AQ865" s="110"/>
      <c r="AR865" s="110"/>
      <c r="AS865" s="110"/>
      <c r="AT865" s="110"/>
      <c r="AU865" s="110"/>
      <c r="AV865" s="110"/>
      <c r="AW865" s="110"/>
      <c r="AX865" s="110"/>
      <c r="AY865" s="110"/>
      <c r="AZ865" s="110"/>
      <c r="BA865" s="110"/>
      <c r="BB865" s="110"/>
      <c r="BC865" s="110"/>
      <c r="BD865" s="110"/>
      <c r="BE865" s="110"/>
      <c r="BF865" s="114"/>
      <c r="BG865" s="114"/>
      <c r="BH865" s="114"/>
      <c r="BI865" s="114"/>
      <c r="BJ865" s="114"/>
      <c r="BK865" s="114"/>
      <c r="BL865" s="114"/>
      <c r="BM865" s="114"/>
      <c r="BN865" s="114"/>
      <c r="BO865" s="114"/>
    </row>
    <row r="866" ht="15.75" hidden="1" customHeight="1">
      <c r="A866" s="106" t="s">
        <v>7195</v>
      </c>
      <c r="B866" s="162" t="s">
        <v>10607</v>
      </c>
      <c r="C866" s="108" t="str">
        <f>VLOOKUP(A866,'Main Sheet'!A:AV,48,False)</f>
        <v>Yes</v>
      </c>
      <c r="D866" s="109" t="str">
        <f>VLOOKUP(A866,'Main Sheet'!A:BB,7,0)</f>
        <v>Second</v>
      </c>
      <c r="E866" s="109" t="str">
        <f>VLOOKUP(A866,'Main Sheet'!A:BB,12,0)</f>
        <v>Ndzondelelo HS</v>
      </c>
      <c r="F866" s="109" t="str">
        <f>VLOOKUP(A866,'Main Sheet'!A:BB,17,0)</f>
        <v>Chulumanco</v>
      </c>
      <c r="G866" s="110" t="str">
        <f>VLOOKUP(A866,'Main Sheet'!A:BB,14,0)</f>
        <v>NMB</v>
      </c>
      <c r="H866" s="111" t="s">
        <v>9078</v>
      </c>
      <c r="I866" s="111"/>
      <c r="J866" s="112"/>
      <c r="K866" s="111">
        <v>2.33220488E8</v>
      </c>
      <c r="L866" s="111"/>
      <c r="M866" s="109" t="s">
        <v>9079</v>
      </c>
      <c r="N866" s="110"/>
      <c r="O866" s="111"/>
      <c r="P866" s="111"/>
      <c r="Q866" s="112"/>
      <c r="R866" s="111"/>
      <c r="S866" s="111"/>
      <c r="T866" s="111"/>
      <c r="U866" s="110"/>
      <c r="V866" s="109" t="s">
        <v>9078</v>
      </c>
      <c r="W866" s="109"/>
      <c r="X866" s="110"/>
      <c r="Y866" s="109" t="s">
        <v>10608</v>
      </c>
      <c r="Z866" s="110"/>
      <c r="AA866" s="110"/>
      <c r="AB866" s="109" t="s">
        <v>9079</v>
      </c>
      <c r="AC866" s="109" t="s">
        <v>9078</v>
      </c>
      <c r="AD866" s="109" t="s">
        <v>9078</v>
      </c>
      <c r="AE866" s="109"/>
      <c r="AF866" s="109">
        <v>2.61029274E8</v>
      </c>
      <c r="AG866" s="109"/>
      <c r="AH866" s="109" t="s">
        <v>9079</v>
      </c>
      <c r="AI866" s="110"/>
      <c r="AJ866" s="110"/>
      <c r="AK866" s="110"/>
      <c r="AL866" s="110"/>
      <c r="AM866" s="110"/>
      <c r="AN866" s="110"/>
      <c r="AO866" s="110"/>
      <c r="AP866" s="110"/>
      <c r="AQ866" s="110"/>
      <c r="AR866" s="110"/>
      <c r="AS866" s="110"/>
      <c r="AT866" s="110"/>
      <c r="AU866" s="110"/>
      <c r="AV866" s="110"/>
      <c r="AW866" s="110"/>
      <c r="AX866" s="110"/>
      <c r="AY866" s="110"/>
      <c r="AZ866" s="110"/>
      <c r="BA866" s="110"/>
      <c r="BB866" s="110"/>
      <c r="BC866" s="110"/>
      <c r="BD866" s="110"/>
      <c r="BE866" s="110"/>
      <c r="BF866" s="114"/>
      <c r="BG866" s="114"/>
      <c r="BH866" s="114"/>
      <c r="BI866" s="114"/>
      <c r="BJ866" s="114"/>
      <c r="BK866" s="114"/>
      <c r="BL866" s="114"/>
      <c r="BM866" s="114"/>
      <c r="BN866" s="114"/>
      <c r="BO866" s="114"/>
    </row>
    <row r="867" ht="15.75" hidden="1" customHeight="1">
      <c r="A867" s="106" t="s">
        <v>7199</v>
      </c>
      <c r="B867" s="162" t="s">
        <v>10609</v>
      </c>
      <c r="C867" s="108" t="str">
        <f>VLOOKUP(A867,'Main Sheet'!A:AV,48,False)</f>
        <v>Yes</v>
      </c>
      <c r="D867" s="109" t="str">
        <f>VLOOKUP(A867,'Main Sheet'!A:BB,7,0)</f>
        <v>Second</v>
      </c>
      <c r="E867" s="109" t="str">
        <f>VLOOKUP(A867,'Main Sheet'!A:BB,12,0)</f>
        <v>Ndzondelelo HS</v>
      </c>
      <c r="F867" s="109" t="str">
        <f>VLOOKUP(A867,'Main Sheet'!A:BB,17,0)</f>
        <v>Chulumanco</v>
      </c>
      <c r="G867" s="110" t="str">
        <f>VLOOKUP(A867,'Main Sheet'!A:BB,14,0)</f>
        <v>NMB</v>
      </c>
      <c r="H867" s="111" t="s">
        <v>9078</v>
      </c>
      <c r="I867" s="111"/>
      <c r="J867" s="111"/>
      <c r="K867" s="111">
        <v>2.34074701E8</v>
      </c>
      <c r="L867" s="111">
        <v>75709.0</v>
      </c>
      <c r="M867" s="109" t="s">
        <v>10482</v>
      </c>
      <c r="N867" s="110"/>
      <c r="O867" s="111" t="s">
        <v>9078</v>
      </c>
      <c r="P867" s="111"/>
      <c r="Q867" s="112"/>
      <c r="R867" s="111">
        <v>2.2608707E7</v>
      </c>
      <c r="S867" s="111"/>
      <c r="T867" s="111"/>
      <c r="U867" s="110"/>
      <c r="V867" s="109" t="s">
        <v>117</v>
      </c>
      <c r="W867" s="109"/>
      <c r="X867" s="109"/>
      <c r="Y867" s="109" t="s">
        <v>10610</v>
      </c>
      <c r="Z867" s="109"/>
      <c r="AA867" s="109"/>
      <c r="AB867" s="109" t="s">
        <v>1094</v>
      </c>
      <c r="AC867" s="109" t="s">
        <v>117</v>
      </c>
      <c r="AD867" s="109"/>
      <c r="AE867" s="110"/>
      <c r="AF867" s="109">
        <v>2.61606379E8</v>
      </c>
      <c r="AG867" s="109">
        <v>23235.0</v>
      </c>
      <c r="AH867" s="109"/>
      <c r="AI867" s="110"/>
      <c r="AJ867" s="110"/>
      <c r="AK867" s="110"/>
      <c r="AL867" s="110"/>
      <c r="AM867" s="110"/>
      <c r="AN867" s="110"/>
      <c r="AO867" s="110"/>
      <c r="AP867" s="110"/>
      <c r="AQ867" s="110"/>
      <c r="AR867" s="110"/>
      <c r="AS867" s="110"/>
      <c r="AT867" s="110"/>
      <c r="AU867" s="110"/>
      <c r="AV867" s="110"/>
      <c r="AW867" s="110"/>
      <c r="AX867" s="110"/>
      <c r="AY867" s="110"/>
      <c r="AZ867" s="110"/>
      <c r="BA867" s="110"/>
      <c r="BB867" s="110"/>
      <c r="BC867" s="110"/>
      <c r="BD867" s="110"/>
      <c r="BE867" s="110"/>
      <c r="BF867" s="114"/>
      <c r="BG867" s="114"/>
      <c r="BH867" s="114"/>
      <c r="BI867" s="114"/>
      <c r="BJ867" s="114"/>
      <c r="BK867" s="114"/>
      <c r="BL867" s="114"/>
      <c r="BM867" s="114"/>
      <c r="BN867" s="114"/>
      <c r="BO867" s="114"/>
    </row>
    <row r="868" ht="15.75" hidden="1" customHeight="1">
      <c r="A868" s="106" t="s">
        <v>7201</v>
      </c>
      <c r="B868" s="162" t="s">
        <v>927</v>
      </c>
      <c r="C868" s="108" t="str">
        <f>VLOOKUP(A868,'Main Sheet'!A:AV,48,False)</f>
        <v/>
      </c>
      <c r="D868" s="109" t="str">
        <f>VLOOKUP(A868,'Main Sheet'!A:BB,7,0)</f>
        <v>First</v>
      </c>
      <c r="E868" s="109" t="str">
        <f>VLOOKUP(A868,'Main Sheet'!A:BB,12,0)</f>
        <v>Ndzondelelo HS</v>
      </c>
      <c r="F868" s="109" t="str">
        <f>VLOOKUP(A868,'Main Sheet'!A:BB,17,0)</f>
        <v>Chulumanco</v>
      </c>
      <c r="G868" s="110" t="str">
        <f>VLOOKUP(A868,'Main Sheet'!A:BB,14,0)</f>
        <v>NMB</v>
      </c>
      <c r="H868" s="111"/>
      <c r="I868" s="111"/>
      <c r="J868" s="112"/>
      <c r="K868" s="111"/>
      <c r="L868" s="111"/>
      <c r="M868" s="109"/>
      <c r="N868" s="110"/>
      <c r="O868" s="111"/>
      <c r="P868" s="111"/>
      <c r="Q868" s="112"/>
      <c r="R868" s="111"/>
      <c r="S868" s="111"/>
      <c r="T868" s="111"/>
      <c r="U868" s="110"/>
      <c r="V868" s="109"/>
      <c r="W868" s="109"/>
      <c r="X868" s="110"/>
      <c r="Y868" s="109"/>
      <c r="Z868" s="110"/>
      <c r="AA868" s="110"/>
      <c r="AB868" s="110"/>
      <c r="AC868" s="109"/>
      <c r="AD868" s="109"/>
      <c r="AE868" s="110"/>
      <c r="AF868" s="109"/>
      <c r="AG868" s="109"/>
      <c r="AH868" s="109"/>
      <c r="AI868" s="110"/>
      <c r="AJ868" s="110"/>
      <c r="AK868" s="110"/>
      <c r="AL868" s="110"/>
      <c r="AM868" s="110"/>
      <c r="AN868" s="110"/>
      <c r="AO868" s="110"/>
      <c r="AP868" s="110"/>
      <c r="AQ868" s="110"/>
      <c r="AR868" s="110"/>
      <c r="AS868" s="110"/>
      <c r="AT868" s="110"/>
      <c r="AU868" s="110"/>
      <c r="AV868" s="110"/>
      <c r="AW868" s="110"/>
      <c r="AX868" s="110"/>
      <c r="AY868" s="110"/>
      <c r="AZ868" s="110"/>
      <c r="BA868" s="110"/>
      <c r="BB868" s="110"/>
      <c r="BC868" s="110"/>
      <c r="BD868" s="110"/>
      <c r="BE868" s="110"/>
      <c r="BF868" s="114"/>
      <c r="BG868" s="114"/>
      <c r="BH868" s="114"/>
      <c r="BI868" s="114"/>
      <c r="BJ868" s="114"/>
      <c r="BK868" s="114"/>
      <c r="BL868" s="114"/>
      <c r="BM868" s="114"/>
      <c r="BN868" s="114"/>
      <c r="BO868" s="114"/>
    </row>
    <row r="869" ht="15.75" hidden="1" customHeight="1">
      <c r="A869" s="106" t="s">
        <v>7204</v>
      </c>
      <c r="B869" s="162" t="s">
        <v>10611</v>
      </c>
      <c r="C869" s="108" t="str">
        <f>VLOOKUP(A869,'Main Sheet'!A:AV,48,False)</f>
        <v>Yes</v>
      </c>
      <c r="D869" s="109" t="str">
        <f>VLOOKUP(A869,'Main Sheet'!A:BB,7,0)</f>
        <v>Second</v>
      </c>
      <c r="E869" s="109" t="str">
        <f>VLOOKUP(A869,'Main Sheet'!A:BB,12,0)</f>
        <v>Ndzondelelo HS</v>
      </c>
      <c r="F869" s="109" t="str">
        <f>VLOOKUP(A869,'Main Sheet'!A:BB,17,0)</f>
        <v>Chulumanco</v>
      </c>
      <c r="G869" s="110" t="str">
        <f>VLOOKUP(A869,'Main Sheet'!A:BB,14,0)</f>
        <v>NMB</v>
      </c>
      <c r="H869" s="111" t="s">
        <v>9078</v>
      </c>
      <c r="I869" s="111"/>
      <c r="J869" s="112"/>
      <c r="K869" s="111">
        <v>2.33430059E8</v>
      </c>
      <c r="L869" s="111">
        <v>69582.0</v>
      </c>
      <c r="M869" s="109" t="s">
        <v>9079</v>
      </c>
      <c r="N869" s="110"/>
      <c r="O869" s="111" t="s">
        <v>9078</v>
      </c>
      <c r="P869" s="111"/>
      <c r="Q869" s="112"/>
      <c r="R869" s="111">
        <v>2.26007784E8</v>
      </c>
      <c r="S869" s="111"/>
      <c r="T869" s="111"/>
      <c r="U869" s="110"/>
      <c r="V869" s="109" t="s">
        <v>9078</v>
      </c>
      <c r="W869" s="109"/>
      <c r="X869" s="110"/>
      <c r="Y869" s="109" t="s">
        <v>10612</v>
      </c>
      <c r="Z869" s="110"/>
      <c r="AA869" s="110"/>
      <c r="AB869" s="110"/>
      <c r="AC869" s="109" t="s">
        <v>9078</v>
      </c>
      <c r="AD869" s="109"/>
      <c r="AE869" s="110"/>
      <c r="AF869" s="109" t="s">
        <v>10612</v>
      </c>
      <c r="AG869" s="109"/>
      <c r="AH869" s="109"/>
      <c r="AI869" s="110"/>
      <c r="AJ869" s="109" t="s">
        <v>117</v>
      </c>
      <c r="AK869" s="110"/>
      <c r="AL869" s="110"/>
      <c r="AM869" s="109">
        <v>2.61620444E8</v>
      </c>
      <c r="AN869" s="109">
        <v>23235.0</v>
      </c>
      <c r="AO869" s="109" t="s">
        <v>981</v>
      </c>
      <c r="AP869" s="110"/>
      <c r="AQ869" s="110"/>
      <c r="AR869" s="110"/>
      <c r="AS869" s="110"/>
      <c r="AT869" s="110"/>
      <c r="AU869" s="110"/>
      <c r="AV869" s="110"/>
      <c r="AW869" s="110"/>
      <c r="AX869" s="110"/>
      <c r="AY869" s="110"/>
      <c r="AZ869" s="110"/>
      <c r="BA869" s="110"/>
      <c r="BB869" s="110"/>
      <c r="BC869" s="110"/>
      <c r="BD869" s="110"/>
      <c r="BE869" s="110"/>
      <c r="BF869" s="114"/>
      <c r="BG869" s="114"/>
      <c r="BH869" s="114"/>
      <c r="BI869" s="114"/>
      <c r="BJ869" s="114"/>
      <c r="BK869" s="114"/>
      <c r="BL869" s="114"/>
      <c r="BM869" s="114"/>
      <c r="BN869" s="114"/>
      <c r="BO869" s="114"/>
    </row>
    <row r="870" ht="15.75" hidden="1" customHeight="1">
      <c r="A870" s="106" t="s">
        <v>7208</v>
      </c>
      <c r="B870" s="162" t="s">
        <v>10613</v>
      </c>
      <c r="C870" s="108" t="str">
        <f>VLOOKUP(A870,'Main Sheet'!A:AV,48,False)</f>
        <v>Yes</v>
      </c>
      <c r="D870" s="109" t="str">
        <f>VLOOKUP(A870,'Main Sheet'!A:BB,7,0)</f>
        <v>Second</v>
      </c>
      <c r="E870" s="109" t="str">
        <f>VLOOKUP(A870,'Main Sheet'!A:BB,12,0)</f>
        <v>Lungisa HS</v>
      </c>
      <c r="F870" s="109" t="str">
        <f>VLOOKUP(A870,'Main Sheet'!A:BB,17,0)</f>
        <v>Asemahle</v>
      </c>
      <c r="G870" s="110" t="str">
        <f>VLOOKUP(A870,'Main Sheet'!A:BB,14,0)</f>
        <v>NMB</v>
      </c>
      <c r="H870" s="111" t="s">
        <v>117</v>
      </c>
      <c r="I870" s="111"/>
      <c r="J870" s="112"/>
      <c r="K870" s="111">
        <v>2.34381876E8</v>
      </c>
      <c r="L870" s="111">
        <v>80752.0</v>
      </c>
      <c r="M870" s="109" t="s">
        <v>9077</v>
      </c>
      <c r="N870" s="110"/>
      <c r="O870" s="111" t="s">
        <v>117</v>
      </c>
      <c r="P870" s="111"/>
      <c r="Q870" s="112"/>
      <c r="R870" s="111">
        <v>2.26282773E8</v>
      </c>
      <c r="S870" s="111">
        <v>25252.0</v>
      </c>
      <c r="T870" s="111" t="s">
        <v>10614</v>
      </c>
      <c r="U870" s="110"/>
      <c r="V870" s="109" t="s">
        <v>117</v>
      </c>
      <c r="W870" s="109"/>
      <c r="X870" s="110"/>
      <c r="Y870" s="109" t="s">
        <v>10615</v>
      </c>
      <c r="Z870" s="110"/>
      <c r="AA870" s="110"/>
      <c r="AB870" s="109" t="s">
        <v>237</v>
      </c>
      <c r="AC870" s="109" t="s">
        <v>117</v>
      </c>
      <c r="AD870" s="109"/>
      <c r="AE870" s="110"/>
      <c r="AF870" s="109">
        <v>2.61746456E8</v>
      </c>
      <c r="AG870" s="109">
        <v>24694.0</v>
      </c>
      <c r="AH870" s="109" t="s">
        <v>9679</v>
      </c>
      <c r="AI870" s="110"/>
      <c r="AJ870" s="110"/>
      <c r="AK870" s="110"/>
      <c r="AL870" s="110"/>
      <c r="AM870" s="110"/>
      <c r="AN870" s="110"/>
      <c r="AO870" s="110"/>
      <c r="AP870" s="110"/>
      <c r="AQ870" s="110"/>
      <c r="AR870" s="110"/>
      <c r="AS870" s="110"/>
      <c r="AT870" s="110"/>
      <c r="AU870" s="110"/>
      <c r="AV870" s="110"/>
      <c r="AW870" s="110"/>
      <c r="AX870" s="110"/>
      <c r="AY870" s="110"/>
      <c r="AZ870" s="110"/>
      <c r="BA870" s="110"/>
      <c r="BB870" s="110"/>
      <c r="BC870" s="110"/>
      <c r="BD870" s="110"/>
      <c r="BE870" s="110"/>
      <c r="BF870" s="114"/>
      <c r="BG870" s="114"/>
      <c r="BH870" s="114"/>
      <c r="BI870" s="114"/>
      <c r="BJ870" s="114"/>
      <c r="BK870" s="114"/>
      <c r="BL870" s="114"/>
      <c r="BM870" s="114"/>
      <c r="BN870" s="114"/>
      <c r="BO870" s="114"/>
    </row>
    <row r="871" ht="15.75" hidden="1" customHeight="1">
      <c r="A871" s="106" t="s">
        <v>7216</v>
      </c>
      <c r="B871" s="162" t="s">
        <v>1072</v>
      </c>
      <c r="C871" s="108" t="str">
        <f>VLOOKUP(A871,'Main Sheet'!A:AV,48,False)</f>
        <v/>
      </c>
      <c r="D871" s="109" t="str">
        <f>VLOOKUP(A871,'Main Sheet'!A:BB,7,0)</f>
        <v>First</v>
      </c>
      <c r="E871" s="109" t="str">
        <f>VLOOKUP(A871,'Main Sheet'!A:BB,12,0)</f>
        <v>Ndzondelelo HS</v>
      </c>
      <c r="F871" s="109" t="str">
        <f>VLOOKUP(A871,'Main Sheet'!A:BB,17,0)</f>
        <v>Chulumanco</v>
      </c>
      <c r="G871" s="110" t="str">
        <f>VLOOKUP(A871,'Main Sheet'!A:BB,14,0)</f>
        <v>NMB</v>
      </c>
      <c r="H871" s="111"/>
      <c r="I871" s="111"/>
      <c r="J871" s="112"/>
      <c r="K871" s="111"/>
      <c r="L871" s="111"/>
      <c r="M871" s="109"/>
      <c r="N871" s="110"/>
      <c r="O871" s="111"/>
      <c r="P871" s="111"/>
      <c r="Q871" s="112"/>
      <c r="R871" s="111"/>
      <c r="S871" s="111"/>
      <c r="T871" s="111"/>
      <c r="U871" s="110"/>
      <c r="V871" s="109"/>
      <c r="W871" s="109"/>
      <c r="X871" s="110"/>
      <c r="Y871" s="109"/>
      <c r="Z871" s="110"/>
      <c r="AA871" s="110"/>
      <c r="AB871" s="110"/>
      <c r="AC871" s="109"/>
      <c r="AD871" s="109"/>
      <c r="AE871" s="110"/>
      <c r="AF871" s="109"/>
      <c r="AG871" s="109"/>
      <c r="AH871" s="109"/>
      <c r="AI871" s="110"/>
      <c r="AJ871" s="110"/>
      <c r="AK871" s="110"/>
      <c r="AL871" s="110"/>
      <c r="AM871" s="110"/>
      <c r="AN871" s="110"/>
      <c r="AO871" s="110"/>
      <c r="AP871" s="110"/>
      <c r="AQ871" s="110"/>
      <c r="AR871" s="110"/>
      <c r="AS871" s="110"/>
      <c r="AT871" s="110"/>
      <c r="AU871" s="110"/>
      <c r="AV871" s="110"/>
      <c r="AW871" s="110"/>
      <c r="AX871" s="110"/>
      <c r="AY871" s="110"/>
      <c r="AZ871" s="110"/>
      <c r="BA871" s="110"/>
      <c r="BB871" s="110"/>
      <c r="BC871" s="110"/>
      <c r="BD871" s="110"/>
      <c r="BE871" s="110"/>
      <c r="BF871" s="114"/>
      <c r="BG871" s="114"/>
      <c r="BH871" s="114"/>
      <c r="BI871" s="114"/>
      <c r="BJ871" s="114"/>
      <c r="BK871" s="114"/>
      <c r="BL871" s="114"/>
      <c r="BM871" s="114"/>
      <c r="BN871" s="114"/>
      <c r="BO871" s="114"/>
    </row>
    <row r="872" ht="15.75" hidden="1" customHeight="1">
      <c r="A872" s="106" t="s">
        <v>7218</v>
      </c>
      <c r="B872" s="162" t="s">
        <v>10616</v>
      </c>
      <c r="C872" s="108" t="str">
        <f>VLOOKUP(A872,'Main Sheet'!A:AV,48,False)</f>
        <v>Yes</v>
      </c>
      <c r="D872" s="109" t="str">
        <f>VLOOKUP(A872,'Main Sheet'!A:BB,7,0)</f>
        <v>Second</v>
      </c>
      <c r="E872" s="109" t="str">
        <f>VLOOKUP(A872,'Main Sheet'!A:BB,12,0)</f>
        <v>Lungisa HS</v>
      </c>
      <c r="F872" s="109" t="str">
        <f>VLOOKUP(A872,'Main Sheet'!A:BB,17,0)</f>
        <v>Asemahle</v>
      </c>
      <c r="G872" s="110" t="str">
        <f>VLOOKUP(A872,'Main Sheet'!A:BB,14,0)</f>
        <v>NMB</v>
      </c>
      <c r="H872" s="111" t="s">
        <v>9078</v>
      </c>
      <c r="I872" s="111"/>
      <c r="J872" s="112"/>
      <c r="K872" s="111">
        <v>2.33904255E8</v>
      </c>
      <c r="L872" s="111" t="s">
        <v>9078</v>
      </c>
      <c r="M872" s="109" t="s">
        <v>9079</v>
      </c>
      <c r="N872" s="110"/>
      <c r="O872" s="111" t="s">
        <v>9078</v>
      </c>
      <c r="P872" s="111"/>
      <c r="Q872" s="112"/>
      <c r="R872" s="111">
        <v>2.26156421E8</v>
      </c>
      <c r="S872" s="111">
        <v>198676.0</v>
      </c>
      <c r="T872" s="111" t="s">
        <v>9079</v>
      </c>
      <c r="U872" s="110"/>
      <c r="V872" s="109" t="s">
        <v>9078</v>
      </c>
      <c r="W872" s="109"/>
      <c r="X872" s="110"/>
      <c r="Y872" s="109" t="s">
        <v>10617</v>
      </c>
      <c r="Z872" s="110"/>
      <c r="AA872" s="110"/>
      <c r="AB872" s="109" t="s">
        <v>9079</v>
      </c>
      <c r="AC872" s="109" t="s">
        <v>121</v>
      </c>
      <c r="AD872" s="109"/>
      <c r="AE872" s="109" t="s">
        <v>9876</v>
      </c>
      <c r="AF872" s="109" t="s">
        <v>122</v>
      </c>
      <c r="AG872" s="109" t="s">
        <v>122</v>
      </c>
      <c r="AH872" s="176" t="s">
        <v>9877</v>
      </c>
      <c r="AI872" s="110"/>
      <c r="AJ872" s="110"/>
      <c r="AK872" s="110"/>
      <c r="AL872" s="110"/>
      <c r="AM872" s="110"/>
      <c r="AN872" s="110"/>
      <c r="AO872" s="110"/>
      <c r="AP872" s="110"/>
      <c r="AQ872" s="110"/>
      <c r="AR872" s="110"/>
      <c r="AS872" s="110"/>
      <c r="AT872" s="110"/>
      <c r="AU872" s="110"/>
      <c r="AV872" s="110"/>
      <c r="AW872" s="110"/>
      <c r="AX872" s="110"/>
      <c r="AY872" s="110"/>
      <c r="AZ872" s="110"/>
      <c r="BA872" s="110"/>
      <c r="BB872" s="110"/>
      <c r="BC872" s="110"/>
      <c r="BD872" s="110"/>
      <c r="BE872" s="110"/>
      <c r="BF872" s="114"/>
      <c r="BG872" s="114"/>
      <c r="BH872" s="114"/>
      <c r="BI872" s="114"/>
      <c r="BJ872" s="114"/>
      <c r="BK872" s="114"/>
      <c r="BL872" s="114"/>
      <c r="BM872" s="114"/>
      <c r="BN872" s="114"/>
      <c r="BO872" s="114"/>
    </row>
    <row r="873" ht="15.75" hidden="1" customHeight="1">
      <c r="A873" s="106" t="s">
        <v>7225</v>
      </c>
      <c r="B873" s="162" t="s">
        <v>2908</v>
      </c>
      <c r="C873" s="108" t="str">
        <f>VLOOKUP(A873,'Main Sheet'!A:AV,48,False)</f>
        <v>Yes</v>
      </c>
      <c r="D873" s="109" t="str">
        <f>VLOOKUP(A873,'Main Sheet'!A:BB,7,0)</f>
        <v>Second</v>
      </c>
      <c r="E873" s="109" t="str">
        <f>VLOOKUP(A873,'Main Sheet'!A:BB,12,0)</f>
        <v>Ndzondelelo HS</v>
      </c>
      <c r="F873" s="109" t="str">
        <f>VLOOKUP(A873,'Main Sheet'!A:BB,17,0)</f>
        <v>Chulumanco</v>
      </c>
      <c r="G873" s="110" t="str">
        <f>VLOOKUP(A873,'Main Sheet'!A:BB,14,0)</f>
        <v>NMB</v>
      </c>
      <c r="H873" s="111" t="s">
        <v>9078</v>
      </c>
      <c r="I873" s="111"/>
      <c r="J873" s="112"/>
      <c r="K873" s="111">
        <v>2.33743588E8</v>
      </c>
      <c r="L873" s="111">
        <v>53258.0</v>
      </c>
      <c r="M873" s="109" t="s">
        <v>9079</v>
      </c>
      <c r="N873" s="110"/>
      <c r="O873" s="111" t="s">
        <v>9078</v>
      </c>
      <c r="P873" s="111"/>
      <c r="Q873" s="112"/>
      <c r="R873" s="111">
        <v>2.26152809E8</v>
      </c>
      <c r="S873" s="111">
        <v>94904.0</v>
      </c>
      <c r="T873" s="111"/>
      <c r="U873" s="110"/>
      <c r="V873" s="109" t="s">
        <v>9078</v>
      </c>
      <c r="W873" s="109"/>
      <c r="X873" s="110"/>
      <c r="Y873" s="109"/>
      <c r="Z873" s="110"/>
      <c r="AA873" s="110"/>
      <c r="AB873" s="110"/>
      <c r="AC873" s="109"/>
      <c r="AD873" s="109"/>
      <c r="AE873" s="110"/>
      <c r="AF873" s="109"/>
      <c r="AG873" s="109"/>
      <c r="AH873" s="109"/>
      <c r="AI873" s="110"/>
      <c r="AJ873" s="110"/>
      <c r="AK873" s="110"/>
      <c r="AL873" s="110"/>
      <c r="AM873" s="110"/>
      <c r="AN873" s="110"/>
      <c r="AO873" s="110"/>
      <c r="AP873" s="110"/>
      <c r="AQ873" s="110"/>
      <c r="AR873" s="110"/>
      <c r="AS873" s="110"/>
      <c r="AT873" s="110"/>
      <c r="AU873" s="110"/>
      <c r="AV873" s="110"/>
      <c r="AW873" s="110"/>
      <c r="AX873" s="110"/>
      <c r="AY873" s="110"/>
      <c r="AZ873" s="110"/>
      <c r="BA873" s="110"/>
      <c r="BB873" s="110"/>
      <c r="BC873" s="110"/>
      <c r="BD873" s="110"/>
      <c r="BE873" s="110"/>
      <c r="BF873" s="114"/>
      <c r="BG873" s="114"/>
      <c r="BH873" s="114"/>
      <c r="BI873" s="114"/>
      <c r="BJ873" s="114"/>
      <c r="BK873" s="114"/>
      <c r="BL873" s="114"/>
      <c r="BM873" s="114"/>
      <c r="BN873" s="114"/>
      <c r="BO873" s="114"/>
    </row>
    <row r="874" ht="15.75" hidden="1" customHeight="1">
      <c r="A874" s="106" t="s">
        <v>7227</v>
      </c>
      <c r="B874" s="162" t="s">
        <v>10618</v>
      </c>
      <c r="C874" s="108" t="str">
        <f>VLOOKUP(A874,'Main Sheet'!A:AV,48,False)</f>
        <v>Yes</v>
      </c>
      <c r="D874" s="109" t="str">
        <f>VLOOKUP(A874,'Main Sheet'!A:BB,7,0)</f>
        <v>Second</v>
      </c>
      <c r="E874" s="109" t="str">
        <f>VLOOKUP(A874,'Main Sheet'!A:BB,12,0)</f>
        <v>Moses Mabhida HS</v>
      </c>
      <c r="F874" s="109" t="str">
        <f>VLOOKUP(A874,'Main Sheet'!A:BB,17,0)</f>
        <v>Sive</v>
      </c>
      <c r="G874" s="110" t="str">
        <f>VLOOKUP(A874,'Main Sheet'!A:BB,14,0)</f>
        <v>Rural</v>
      </c>
      <c r="H874" s="111" t="s">
        <v>117</v>
      </c>
      <c r="I874" s="111"/>
      <c r="J874" s="111"/>
      <c r="K874" s="111">
        <v>2.34305045E8</v>
      </c>
      <c r="L874" s="111">
        <v>23041.0</v>
      </c>
      <c r="M874" s="109" t="s">
        <v>10619</v>
      </c>
      <c r="N874" s="110"/>
      <c r="O874" s="111" t="s">
        <v>117</v>
      </c>
      <c r="P874" s="111"/>
      <c r="Q874" s="112"/>
      <c r="R874" s="111">
        <v>2.26256991E8</v>
      </c>
      <c r="S874" s="111">
        <v>23235.0</v>
      </c>
      <c r="T874" s="111" t="s">
        <v>10620</v>
      </c>
      <c r="U874" s="110"/>
      <c r="V874" s="109" t="s">
        <v>117</v>
      </c>
      <c r="W874" s="109"/>
      <c r="X874" s="110"/>
      <c r="Y874" s="109" t="s">
        <v>10621</v>
      </c>
      <c r="Z874" s="110"/>
      <c r="AA874" s="110"/>
      <c r="AB874" s="110"/>
      <c r="AC874" s="109" t="s">
        <v>117</v>
      </c>
      <c r="AD874" s="109"/>
      <c r="AE874" s="110"/>
      <c r="AF874" s="109">
        <v>2.61606581E8</v>
      </c>
      <c r="AG874" s="109">
        <v>23235.0</v>
      </c>
      <c r="AH874" s="109"/>
      <c r="AI874" s="110"/>
      <c r="AJ874" s="110"/>
      <c r="AK874" s="110"/>
      <c r="AL874" s="110"/>
      <c r="AM874" s="110"/>
      <c r="AN874" s="110"/>
      <c r="AO874" s="110"/>
      <c r="AP874" s="110"/>
      <c r="AQ874" s="110"/>
      <c r="AR874" s="110"/>
      <c r="AS874" s="110"/>
      <c r="AT874" s="110"/>
      <c r="AU874" s="110"/>
      <c r="AV874" s="110"/>
      <c r="AW874" s="110"/>
      <c r="AX874" s="110"/>
      <c r="AY874" s="110"/>
      <c r="AZ874" s="110"/>
      <c r="BA874" s="110"/>
      <c r="BB874" s="110"/>
      <c r="BC874" s="110"/>
      <c r="BD874" s="110"/>
      <c r="BE874" s="110"/>
      <c r="BF874" s="114"/>
      <c r="BG874" s="114"/>
      <c r="BH874" s="114"/>
      <c r="BI874" s="114"/>
      <c r="BJ874" s="114"/>
      <c r="BK874" s="114"/>
      <c r="BL874" s="114"/>
      <c r="BM874" s="114"/>
      <c r="BN874" s="114"/>
      <c r="BO874" s="114"/>
    </row>
    <row r="875" ht="15.75" hidden="1" customHeight="1">
      <c r="A875" s="106" t="s">
        <v>7236</v>
      </c>
      <c r="B875" s="162" t="s">
        <v>10622</v>
      </c>
      <c r="C875" s="108" t="str">
        <f>VLOOKUP(A875,'Main Sheet'!A:AV,48,False)</f>
        <v>Yes</v>
      </c>
      <c r="D875" s="109" t="str">
        <f>VLOOKUP(A875,'Main Sheet'!A:BB,7,0)</f>
        <v>Second</v>
      </c>
      <c r="E875" s="109" t="str">
        <f>VLOOKUP(A875,'Main Sheet'!A:BB,12,0)</f>
        <v>Ndzondelelo HS</v>
      </c>
      <c r="F875" s="109" t="str">
        <f>VLOOKUP(A875,'Main Sheet'!A:BB,17,0)</f>
        <v>Chulumanco</v>
      </c>
      <c r="G875" s="110" t="str">
        <f>VLOOKUP(A875,'Main Sheet'!A:BB,14,0)</f>
        <v>NMB</v>
      </c>
      <c r="H875" s="111" t="s">
        <v>117</v>
      </c>
      <c r="I875" s="111"/>
      <c r="J875" s="111"/>
      <c r="K875" s="111">
        <v>2.34355395E8</v>
      </c>
      <c r="L875" s="111">
        <v>78624.0</v>
      </c>
      <c r="M875" s="109" t="s">
        <v>139</v>
      </c>
      <c r="N875" s="110"/>
      <c r="O875" s="111" t="s">
        <v>117</v>
      </c>
      <c r="P875" s="111"/>
      <c r="Q875" s="112"/>
      <c r="R875" s="111">
        <v>2.26261469E8</v>
      </c>
      <c r="S875" s="111">
        <v>23235.0</v>
      </c>
      <c r="T875" s="111"/>
      <c r="U875" s="110"/>
      <c r="V875" s="109" t="s">
        <v>117</v>
      </c>
      <c r="W875" s="109"/>
      <c r="X875" s="110"/>
      <c r="Y875" s="109" t="s">
        <v>10623</v>
      </c>
      <c r="Z875" s="110"/>
      <c r="AA875" s="110"/>
      <c r="AB875" s="109" t="s">
        <v>1094</v>
      </c>
      <c r="AC875" s="109" t="s">
        <v>117</v>
      </c>
      <c r="AD875" s="109"/>
      <c r="AE875" s="110"/>
      <c r="AF875" s="109">
        <v>2.26261469E8</v>
      </c>
      <c r="AG875" s="109">
        <v>23235.0</v>
      </c>
      <c r="AH875" s="109"/>
      <c r="AI875" s="110"/>
      <c r="AJ875" s="110"/>
      <c r="AK875" s="110"/>
      <c r="AL875" s="110"/>
      <c r="AM875" s="110"/>
      <c r="AN875" s="110"/>
      <c r="AO875" s="110"/>
      <c r="AP875" s="110"/>
      <c r="AQ875" s="110"/>
      <c r="AR875" s="110"/>
      <c r="AS875" s="110"/>
      <c r="AT875" s="110"/>
      <c r="AU875" s="110"/>
      <c r="AV875" s="110"/>
      <c r="AW875" s="110"/>
      <c r="AX875" s="110"/>
      <c r="AY875" s="110"/>
      <c r="AZ875" s="110"/>
      <c r="BA875" s="110"/>
      <c r="BB875" s="110"/>
      <c r="BC875" s="110"/>
      <c r="BD875" s="110"/>
      <c r="BE875" s="110"/>
      <c r="BF875" s="114"/>
      <c r="BG875" s="114"/>
      <c r="BH875" s="114"/>
      <c r="BI875" s="114"/>
      <c r="BJ875" s="114"/>
      <c r="BK875" s="114"/>
      <c r="BL875" s="114"/>
      <c r="BM875" s="114"/>
      <c r="BN875" s="114"/>
      <c r="BO875" s="114"/>
    </row>
    <row r="876" ht="15.75" hidden="1" customHeight="1">
      <c r="A876" s="106" t="s">
        <v>7240</v>
      </c>
      <c r="B876" s="162" t="s">
        <v>10624</v>
      </c>
      <c r="C876" s="108" t="str">
        <f>VLOOKUP(A876,'Main Sheet'!A:AV,48,False)</f>
        <v>Yes</v>
      </c>
      <c r="D876" s="109" t="str">
        <f>VLOOKUP(A876,'Main Sheet'!A:BB,7,0)</f>
        <v>Second</v>
      </c>
      <c r="E876" s="109" t="str">
        <f>VLOOKUP(A876,'Main Sheet'!A:BB,12,0)</f>
        <v>Lungisa HS</v>
      </c>
      <c r="F876" s="109" t="str">
        <f>VLOOKUP(A876,'Main Sheet'!A:BB,17,0)</f>
        <v>Asemahle</v>
      </c>
      <c r="G876" s="110" t="str">
        <f>VLOOKUP(A876,'Main Sheet'!A:BB,14,0)</f>
        <v>NMB</v>
      </c>
      <c r="H876" s="111" t="s">
        <v>117</v>
      </c>
      <c r="I876" s="111"/>
      <c r="J876" s="111"/>
      <c r="K876" s="111">
        <v>2.34381744E8</v>
      </c>
      <c r="L876" s="111">
        <v>69283.0</v>
      </c>
      <c r="M876" s="109" t="s">
        <v>10625</v>
      </c>
      <c r="N876" s="110"/>
      <c r="O876" s="111" t="s">
        <v>117</v>
      </c>
      <c r="P876" s="111"/>
      <c r="Q876" s="112"/>
      <c r="R876" s="111">
        <v>2.26283379E8</v>
      </c>
      <c r="S876" s="111">
        <v>25252.0</v>
      </c>
      <c r="T876" s="111" t="s">
        <v>10081</v>
      </c>
      <c r="U876" s="110"/>
      <c r="V876" s="109" t="s">
        <v>117</v>
      </c>
      <c r="W876" s="109"/>
      <c r="X876" s="110"/>
      <c r="Y876" s="109" t="s">
        <v>10626</v>
      </c>
      <c r="Z876" s="110"/>
      <c r="AA876" s="110"/>
      <c r="AB876" s="109" t="s">
        <v>4424</v>
      </c>
      <c r="AC876" s="109" t="s">
        <v>117</v>
      </c>
      <c r="AD876" s="109"/>
      <c r="AE876" s="110"/>
      <c r="AF876" s="109">
        <v>2.61746669E8</v>
      </c>
      <c r="AG876" s="109">
        <v>24694.0</v>
      </c>
      <c r="AH876" s="109" t="s">
        <v>3077</v>
      </c>
      <c r="AI876" s="110"/>
      <c r="AJ876" s="110"/>
      <c r="AK876" s="110"/>
      <c r="AL876" s="110"/>
      <c r="AM876" s="110"/>
      <c r="AN876" s="110"/>
      <c r="AO876" s="110"/>
      <c r="AP876" s="110"/>
      <c r="AQ876" s="110"/>
      <c r="AR876" s="110"/>
      <c r="AS876" s="110"/>
      <c r="AT876" s="110"/>
      <c r="AU876" s="110"/>
      <c r="AV876" s="110"/>
      <c r="AW876" s="110"/>
      <c r="AX876" s="110"/>
      <c r="AY876" s="110"/>
      <c r="AZ876" s="110"/>
      <c r="BA876" s="110"/>
      <c r="BB876" s="110"/>
      <c r="BC876" s="110"/>
      <c r="BD876" s="110"/>
      <c r="BE876" s="110"/>
      <c r="BF876" s="114"/>
      <c r="BG876" s="114"/>
      <c r="BH876" s="114"/>
      <c r="BI876" s="114"/>
      <c r="BJ876" s="114"/>
      <c r="BK876" s="114"/>
      <c r="BL876" s="114"/>
      <c r="BM876" s="114"/>
      <c r="BN876" s="114"/>
      <c r="BO876" s="114"/>
    </row>
    <row r="877" ht="15.75" hidden="1" customHeight="1">
      <c r="A877" s="106" t="s">
        <v>7249</v>
      </c>
      <c r="B877" s="162" t="s">
        <v>10627</v>
      </c>
      <c r="C877" s="108" t="str">
        <f>VLOOKUP(A877,'Main Sheet'!A:AV,48,False)</f>
        <v>Yes</v>
      </c>
      <c r="D877" s="109" t="str">
        <f>VLOOKUP(A877,'Main Sheet'!A:BB,7,0)</f>
        <v>Second</v>
      </c>
      <c r="E877" s="109" t="str">
        <f>VLOOKUP(A877,'Main Sheet'!A:BB,12,0)</f>
        <v>Ndzondelelo HS</v>
      </c>
      <c r="F877" s="109" t="str">
        <f>VLOOKUP(A877,'Main Sheet'!A:BB,17,0)</f>
        <v>Chulumanco</v>
      </c>
      <c r="G877" s="110" t="str">
        <f>VLOOKUP(A877,'Main Sheet'!A:BB,14,0)</f>
        <v>NMB</v>
      </c>
      <c r="H877" s="111" t="s">
        <v>9078</v>
      </c>
      <c r="I877" s="111"/>
      <c r="J877" s="112"/>
      <c r="K877" s="111">
        <v>2.33843477E8</v>
      </c>
      <c r="L877" s="111"/>
      <c r="M877" s="109" t="s">
        <v>9079</v>
      </c>
      <c r="N877" s="110"/>
      <c r="O877" s="111"/>
      <c r="P877" s="111"/>
      <c r="Q877" s="112"/>
      <c r="R877" s="111"/>
      <c r="S877" s="111"/>
      <c r="T877" s="111"/>
      <c r="U877" s="110"/>
      <c r="V877" s="109" t="s">
        <v>117</v>
      </c>
      <c r="W877" s="109"/>
      <c r="X877" s="110"/>
      <c r="Y877" s="109" t="s">
        <v>10628</v>
      </c>
      <c r="Z877" s="110"/>
      <c r="AA877" s="110"/>
      <c r="AB877" s="109" t="s">
        <v>1094</v>
      </c>
      <c r="AC877" s="109" t="s">
        <v>117</v>
      </c>
      <c r="AD877" s="109"/>
      <c r="AE877" s="110"/>
      <c r="AF877" s="109">
        <v>2.61606131E8</v>
      </c>
      <c r="AG877" s="109">
        <v>23235.0</v>
      </c>
      <c r="AH877" s="109"/>
      <c r="AI877" s="110"/>
      <c r="AJ877" s="110"/>
      <c r="AK877" s="110"/>
      <c r="AL877" s="110"/>
      <c r="AM877" s="110"/>
      <c r="AN877" s="110"/>
      <c r="AO877" s="110"/>
      <c r="AP877" s="110"/>
      <c r="AQ877" s="110"/>
      <c r="AR877" s="110"/>
      <c r="AS877" s="110"/>
      <c r="AT877" s="110"/>
      <c r="AU877" s="110"/>
      <c r="AV877" s="110"/>
      <c r="AW877" s="110"/>
      <c r="AX877" s="110"/>
      <c r="AY877" s="110"/>
      <c r="AZ877" s="110"/>
      <c r="BA877" s="110"/>
      <c r="BB877" s="110"/>
      <c r="BC877" s="110"/>
      <c r="BD877" s="110"/>
      <c r="BE877" s="110"/>
      <c r="BF877" s="114"/>
      <c r="BG877" s="114"/>
      <c r="BH877" s="114"/>
      <c r="BI877" s="114"/>
      <c r="BJ877" s="114"/>
      <c r="BK877" s="114"/>
      <c r="BL877" s="114"/>
      <c r="BM877" s="114"/>
      <c r="BN877" s="114"/>
      <c r="BO877" s="114"/>
    </row>
    <row r="878" ht="15.75" hidden="1" customHeight="1">
      <c r="A878" s="106" t="s">
        <v>7253</v>
      </c>
      <c r="B878" s="162" t="s">
        <v>10629</v>
      </c>
      <c r="C878" s="108" t="str">
        <f>VLOOKUP(A878,'Main Sheet'!A:AV,48,False)</f>
        <v>Yes</v>
      </c>
      <c r="D878" s="109" t="str">
        <f>VLOOKUP(A878,'Main Sheet'!A:BB,7,0)</f>
        <v>Second</v>
      </c>
      <c r="E878" s="109" t="str">
        <f>VLOOKUP(A878,'Main Sheet'!A:BB,12,0)</f>
        <v>Ndzondelelo HS</v>
      </c>
      <c r="F878" s="109" t="str">
        <f>VLOOKUP(A878,'Main Sheet'!A:BB,17,0)</f>
        <v>Chulumanco</v>
      </c>
      <c r="G878" s="110" t="str">
        <f>VLOOKUP(A878,'Main Sheet'!A:BB,14,0)</f>
        <v>NMB</v>
      </c>
      <c r="H878" s="111" t="s">
        <v>9078</v>
      </c>
      <c r="I878" s="111"/>
      <c r="J878" s="112"/>
      <c r="K878" s="111">
        <v>2.3372857E8</v>
      </c>
      <c r="L878" s="111">
        <v>81916.0</v>
      </c>
      <c r="M878" s="109" t="s">
        <v>9079</v>
      </c>
      <c r="N878" s="110"/>
      <c r="O878" s="111" t="s">
        <v>9078</v>
      </c>
      <c r="P878" s="111"/>
      <c r="Q878" s="112"/>
      <c r="R878" s="111">
        <v>2.2175169E7</v>
      </c>
      <c r="S878" s="111">
        <v>17892.0</v>
      </c>
      <c r="T878" s="111" t="s">
        <v>9079</v>
      </c>
      <c r="U878" s="110"/>
      <c r="V878" s="109" t="s">
        <v>9078</v>
      </c>
      <c r="W878" s="109" t="s">
        <v>9078</v>
      </c>
      <c r="X878" s="110"/>
      <c r="Y878" s="109" t="s">
        <v>10630</v>
      </c>
      <c r="Z878" s="110"/>
      <c r="AA878" s="109" t="s">
        <v>9079</v>
      </c>
      <c r="AB878" s="110"/>
      <c r="AC878" s="109" t="s">
        <v>117</v>
      </c>
      <c r="AD878" s="109"/>
      <c r="AE878" s="110"/>
      <c r="AF878" s="109">
        <v>2.61788183E8</v>
      </c>
      <c r="AG878" s="109">
        <v>23235.0</v>
      </c>
      <c r="AH878" s="109"/>
      <c r="AI878" s="110"/>
      <c r="AJ878" s="110"/>
      <c r="AK878" s="110"/>
      <c r="AL878" s="110"/>
      <c r="AM878" s="110"/>
      <c r="AN878" s="110"/>
      <c r="AO878" s="110"/>
      <c r="AP878" s="110"/>
      <c r="AQ878" s="110"/>
      <c r="AR878" s="110"/>
      <c r="AS878" s="110"/>
      <c r="AT878" s="110"/>
      <c r="AU878" s="110"/>
      <c r="AV878" s="110"/>
      <c r="AW878" s="110"/>
      <c r="AX878" s="110"/>
      <c r="AY878" s="110"/>
      <c r="AZ878" s="110"/>
      <c r="BA878" s="110"/>
      <c r="BB878" s="110"/>
      <c r="BC878" s="110"/>
      <c r="BD878" s="110"/>
      <c r="BE878" s="110"/>
      <c r="BF878" s="114"/>
      <c r="BG878" s="114"/>
      <c r="BH878" s="114"/>
      <c r="BI878" s="114"/>
      <c r="BJ878" s="114"/>
      <c r="BK878" s="114"/>
      <c r="BL878" s="114"/>
      <c r="BM878" s="114"/>
      <c r="BN878" s="114"/>
      <c r="BO878" s="114"/>
    </row>
    <row r="879" ht="15.75" hidden="1" customHeight="1">
      <c r="A879" s="106" t="s">
        <v>7256</v>
      </c>
      <c r="B879" s="162" t="s">
        <v>1831</v>
      </c>
      <c r="C879" s="108" t="str">
        <f>VLOOKUP(A879,'Main Sheet'!A:AV,48,False)</f>
        <v/>
      </c>
      <c r="D879" s="109" t="str">
        <f>VLOOKUP(A879,'Main Sheet'!A:BB,7,0)</f>
        <v>First</v>
      </c>
      <c r="E879" s="109" t="str">
        <f>VLOOKUP(A879,'Main Sheet'!A:BB,12,0)</f>
        <v>Ndzondelelo HS</v>
      </c>
      <c r="F879" s="109" t="str">
        <f>VLOOKUP(A879,'Main Sheet'!A:BB,17,0)</f>
        <v>Chulumanco</v>
      </c>
      <c r="G879" s="110" t="str">
        <f>VLOOKUP(A879,'Main Sheet'!A:BB,14,0)</f>
        <v>NMB</v>
      </c>
      <c r="H879" s="111"/>
      <c r="I879" s="111"/>
      <c r="J879" s="112"/>
      <c r="K879" s="111"/>
      <c r="L879" s="111"/>
      <c r="M879" s="109"/>
      <c r="N879" s="110"/>
      <c r="O879" s="111"/>
      <c r="P879" s="111"/>
      <c r="Q879" s="112"/>
      <c r="R879" s="111"/>
      <c r="S879" s="111"/>
      <c r="T879" s="111"/>
      <c r="U879" s="110"/>
      <c r="V879" s="109"/>
      <c r="W879" s="109"/>
      <c r="X879" s="110"/>
      <c r="Y879" s="109"/>
      <c r="Z879" s="110"/>
      <c r="AA879" s="110"/>
      <c r="AB879" s="110"/>
      <c r="AC879" s="109"/>
      <c r="AD879" s="109"/>
      <c r="AE879" s="110"/>
      <c r="AF879" s="109"/>
      <c r="AG879" s="109"/>
      <c r="AH879" s="109"/>
      <c r="AI879" s="110"/>
      <c r="AJ879" s="110"/>
      <c r="AK879" s="110"/>
      <c r="AL879" s="110"/>
      <c r="AM879" s="110"/>
      <c r="AN879" s="110"/>
      <c r="AO879" s="110"/>
      <c r="AP879" s="110"/>
      <c r="AQ879" s="110"/>
      <c r="AR879" s="110"/>
      <c r="AS879" s="110"/>
      <c r="AT879" s="110"/>
      <c r="AU879" s="110"/>
      <c r="AV879" s="110"/>
      <c r="AW879" s="110"/>
      <c r="AX879" s="110"/>
      <c r="AY879" s="110"/>
      <c r="AZ879" s="110"/>
      <c r="BA879" s="110"/>
      <c r="BB879" s="110"/>
      <c r="BC879" s="110"/>
      <c r="BD879" s="110"/>
      <c r="BE879" s="110"/>
      <c r="BF879" s="114"/>
      <c r="BG879" s="114"/>
      <c r="BH879" s="114"/>
      <c r="BI879" s="114"/>
      <c r="BJ879" s="114"/>
      <c r="BK879" s="114"/>
      <c r="BL879" s="114"/>
      <c r="BM879" s="114"/>
      <c r="BN879" s="114"/>
      <c r="BO879" s="114"/>
    </row>
    <row r="880" ht="15.75" hidden="1" customHeight="1">
      <c r="A880" s="106" t="s">
        <v>7258</v>
      </c>
      <c r="B880" s="162" t="s">
        <v>10631</v>
      </c>
      <c r="C880" s="108" t="str">
        <f>VLOOKUP(A880,'Main Sheet'!A:AV,48,False)</f>
        <v>Yes</v>
      </c>
      <c r="D880" s="109" t="str">
        <f>VLOOKUP(A880,'Main Sheet'!A:BB,7,0)</f>
        <v>Second</v>
      </c>
      <c r="E880" s="109" t="str">
        <f>VLOOKUP(A880,'Main Sheet'!A:BB,12,0)</f>
        <v>Lungisa HS</v>
      </c>
      <c r="F880" s="109" t="str">
        <f>VLOOKUP(A880,'Main Sheet'!A:BB,17,0)</f>
        <v>Asemahle</v>
      </c>
      <c r="G880" s="110" t="str">
        <f>VLOOKUP(A880,'Main Sheet'!A:BB,14,0)</f>
        <v>NMB</v>
      </c>
      <c r="H880" s="111" t="s">
        <v>9078</v>
      </c>
      <c r="I880" s="111"/>
      <c r="J880" s="111"/>
      <c r="K880" s="111">
        <v>2.33680756E8</v>
      </c>
      <c r="L880" s="111" t="s">
        <v>9078</v>
      </c>
      <c r="M880" s="109" t="s">
        <v>9079</v>
      </c>
      <c r="N880" s="110"/>
      <c r="O880" s="111" t="s">
        <v>117</v>
      </c>
      <c r="P880" s="111"/>
      <c r="Q880" s="112"/>
      <c r="R880" s="111">
        <v>2.26282757E8</v>
      </c>
      <c r="S880" s="111">
        <v>25252.0</v>
      </c>
      <c r="T880" s="111" t="s">
        <v>237</v>
      </c>
      <c r="U880" s="110"/>
      <c r="V880" s="109" t="s">
        <v>117</v>
      </c>
      <c r="W880" s="109"/>
      <c r="X880" s="110"/>
      <c r="Y880" s="109" t="s">
        <v>10632</v>
      </c>
      <c r="Z880" s="110"/>
      <c r="AA880" s="110"/>
      <c r="AB880" s="109" t="s">
        <v>10633</v>
      </c>
      <c r="AC880" s="109" t="s">
        <v>117</v>
      </c>
      <c r="AD880" s="109"/>
      <c r="AE880" s="110"/>
      <c r="AF880" s="109">
        <v>2.61797107E8</v>
      </c>
      <c r="AG880" s="109">
        <v>24694.0</v>
      </c>
      <c r="AH880" s="109" t="s">
        <v>1180</v>
      </c>
      <c r="AI880" s="110"/>
      <c r="AJ880" s="110"/>
      <c r="AK880" s="110"/>
      <c r="AL880" s="110"/>
      <c r="AM880" s="110"/>
      <c r="AN880" s="110"/>
      <c r="AO880" s="110"/>
      <c r="AP880" s="110"/>
      <c r="AQ880" s="110"/>
      <c r="AR880" s="110"/>
      <c r="AS880" s="110"/>
      <c r="AT880" s="110"/>
      <c r="AU880" s="110"/>
      <c r="AV880" s="110"/>
      <c r="AW880" s="110"/>
      <c r="AX880" s="110"/>
      <c r="AY880" s="110"/>
      <c r="AZ880" s="110"/>
      <c r="BA880" s="110"/>
      <c r="BB880" s="110"/>
      <c r="BC880" s="110"/>
      <c r="BD880" s="110"/>
      <c r="BE880" s="110"/>
      <c r="BF880" s="114"/>
      <c r="BG880" s="114"/>
      <c r="BH880" s="114"/>
      <c r="BI880" s="114"/>
      <c r="BJ880" s="114"/>
      <c r="BK880" s="114"/>
      <c r="BL880" s="114"/>
      <c r="BM880" s="114"/>
      <c r="BN880" s="114"/>
      <c r="BO880" s="114"/>
    </row>
    <row r="881" ht="15.75" hidden="1" customHeight="1">
      <c r="A881" s="106" t="s">
        <v>7267</v>
      </c>
      <c r="B881" s="162" t="s">
        <v>10634</v>
      </c>
      <c r="C881" s="108" t="str">
        <f>VLOOKUP(A881,'Main Sheet'!A:AV,48,False)</f>
        <v>Yes</v>
      </c>
      <c r="D881" s="109" t="str">
        <f>VLOOKUP(A881,'Main Sheet'!A:BB,7,0)</f>
        <v>Second</v>
      </c>
      <c r="E881" s="109" t="str">
        <f>VLOOKUP(A881,'Main Sheet'!A:BB,12,0)</f>
        <v>Lungisa HS</v>
      </c>
      <c r="F881" s="109" t="str">
        <f>VLOOKUP(A881,'Main Sheet'!A:BB,17,0)</f>
        <v>Asemahle</v>
      </c>
      <c r="G881" s="110" t="str">
        <f>VLOOKUP(A881,'Main Sheet'!A:BB,14,0)</f>
        <v>NMB</v>
      </c>
      <c r="H881" s="111" t="s">
        <v>9078</v>
      </c>
      <c r="I881" s="111"/>
      <c r="J881" s="111"/>
      <c r="K881" s="111">
        <v>2.3381638E8</v>
      </c>
      <c r="L881" s="111">
        <v>13979.0</v>
      </c>
      <c r="M881" s="109" t="s">
        <v>9079</v>
      </c>
      <c r="N881" s="110"/>
      <c r="O881" s="111" t="s">
        <v>9078</v>
      </c>
      <c r="P881" s="111"/>
      <c r="Q881" s="112"/>
      <c r="R881" s="111" t="s">
        <v>9078</v>
      </c>
      <c r="S881" s="111" t="s">
        <v>9078</v>
      </c>
      <c r="T881" s="111" t="s">
        <v>9079</v>
      </c>
      <c r="U881" s="110"/>
      <c r="V881" s="109" t="s">
        <v>117</v>
      </c>
      <c r="W881" s="109"/>
      <c r="X881" s="110"/>
      <c r="Y881" s="109" t="s">
        <v>10635</v>
      </c>
      <c r="Z881" s="110"/>
      <c r="AA881" s="110"/>
      <c r="AB881" s="109" t="s">
        <v>10636</v>
      </c>
      <c r="AC881" s="109" t="s">
        <v>121</v>
      </c>
      <c r="AD881" s="109"/>
      <c r="AE881" s="109" t="s">
        <v>9876</v>
      </c>
      <c r="AF881" s="109" t="s">
        <v>122</v>
      </c>
      <c r="AG881" s="109" t="s">
        <v>122</v>
      </c>
      <c r="AH881" s="109" t="s">
        <v>9877</v>
      </c>
      <c r="AI881" s="110"/>
      <c r="AJ881" s="110"/>
      <c r="AK881" s="110"/>
      <c r="AL881" s="110"/>
      <c r="AM881" s="110"/>
      <c r="AN881" s="110"/>
      <c r="AO881" s="110"/>
      <c r="AP881" s="110"/>
      <c r="AQ881" s="110"/>
      <c r="AR881" s="110"/>
      <c r="AS881" s="110"/>
      <c r="AT881" s="110"/>
      <c r="AU881" s="110"/>
      <c r="AV881" s="110"/>
      <c r="AW881" s="110"/>
      <c r="AX881" s="110"/>
      <c r="AY881" s="110"/>
      <c r="AZ881" s="110"/>
      <c r="BA881" s="110"/>
      <c r="BB881" s="110"/>
      <c r="BC881" s="110"/>
      <c r="BD881" s="110"/>
      <c r="BE881" s="110"/>
      <c r="BF881" s="114"/>
      <c r="BG881" s="114"/>
      <c r="BH881" s="114"/>
      <c r="BI881" s="114"/>
      <c r="BJ881" s="114"/>
      <c r="BK881" s="114"/>
      <c r="BL881" s="114"/>
      <c r="BM881" s="114"/>
      <c r="BN881" s="114"/>
      <c r="BO881" s="114"/>
    </row>
    <row r="882" ht="15.75" hidden="1" customHeight="1">
      <c r="A882" s="106" t="s">
        <v>7276</v>
      </c>
      <c r="B882" s="162" t="s">
        <v>10637</v>
      </c>
      <c r="C882" s="108" t="str">
        <f>VLOOKUP(A882,'Main Sheet'!A:AV,48,False)</f>
        <v>Yes</v>
      </c>
      <c r="D882" s="109" t="str">
        <f>VLOOKUP(A882,'Main Sheet'!A:BB,7,0)</f>
        <v>Second</v>
      </c>
      <c r="E882" s="109" t="str">
        <f>VLOOKUP(A882,'Main Sheet'!A:BB,12,0)</f>
        <v>Moses Mabhida HS</v>
      </c>
      <c r="F882" s="109" t="str">
        <f>VLOOKUP(A882,'Main Sheet'!A:BB,17,0)</f>
        <v>Sive</v>
      </c>
      <c r="G882" s="110" t="str">
        <f>VLOOKUP(A882,'Main Sheet'!A:BB,14,0)</f>
        <v>Rural</v>
      </c>
      <c r="H882" s="111" t="s">
        <v>117</v>
      </c>
      <c r="I882" s="111"/>
      <c r="J882" s="111"/>
      <c r="K882" s="111">
        <v>2.34375981E8</v>
      </c>
      <c r="L882" s="111">
        <v>75251.0</v>
      </c>
      <c r="M882" s="109"/>
      <c r="N882" s="110"/>
      <c r="O882" s="111" t="s">
        <v>117</v>
      </c>
      <c r="P882" s="111"/>
      <c r="Q882" s="112"/>
      <c r="R882" s="111">
        <v>2.61615017E8</v>
      </c>
      <c r="S882" s="111">
        <v>23235.0</v>
      </c>
      <c r="T882" s="111" t="s">
        <v>4424</v>
      </c>
      <c r="U882" s="110"/>
      <c r="V882" s="109" t="s">
        <v>9078</v>
      </c>
      <c r="W882" s="109"/>
      <c r="X882" s="109"/>
      <c r="Y882" s="168" t="s">
        <v>10638</v>
      </c>
      <c r="Z882" s="110"/>
      <c r="AA882" s="110"/>
      <c r="AB882" s="110"/>
      <c r="AC882" s="109" t="s">
        <v>117</v>
      </c>
      <c r="AD882" s="109"/>
      <c r="AE882" s="110"/>
      <c r="AF882" s="109">
        <v>2.61615017E8</v>
      </c>
      <c r="AG882" s="109">
        <v>23235.0</v>
      </c>
      <c r="AH882" s="109"/>
      <c r="AI882" s="110"/>
      <c r="AJ882" s="110"/>
      <c r="AK882" s="110"/>
      <c r="AL882" s="110"/>
      <c r="AM882" s="110"/>
      <c r="AN882" s="110"/>
      <c r="AO882" s="110"/>
      <c r="AP882" s="110"/>
      <c r="AQ882" s="110"/>
      <c r="AR882" s="110"/>
      <c r="AS882" s="110"/>
      <c r="AT882" s="110"/>
      <c r="AU882" s="110"/>
      <c r="AV882" s="110"/>
      <c r="AW882" s="110"/>
      <c r="AX882" s="110"/>
      <c r="AY882" s="110"/>
      <c r="AZ882" s="110"/>
      <c r="BA882" s="110"/>
      <c r="BB882" s="110"/>
      <c r="BC882" s="110"/>
      <c r="BD882" s="110"/>
      <c r="BE882" s="110"/>
      <c r="BF882" s="114"/>
      <c r="BG882" s="114"/>
      <c r="BH882" s="114"/>
      <c r="BI882" s="114"/>
      <c r="BJ882" s="114"/>
      <c r="BK882" s="114"/>
      <c r="BL882" s="114"/>
      <c r="BM882" s="114"/>
      <c r="BN882" s="114"/>
      <c r="BO882" s="114"/>
    </row>
    <row r="883" ht="15.75" hidden="1" customHeight="1">
      <c r="A883" s="106" t="s">
        <v>7283</v>
      </c>
      <c r="B883" s="162" t="s">
        <v>10639</v>
      </c>
      <c r="C883" s="108" t="str">
        <f>VLOOKUP(A883,'Main Sheet'!A:AV,48,False)</f>
        <v>No</v>
      </c>
      <c r="D883" s="109" t="str">
        <f>VLOOKUP(A883,'Main Sheet'!A:BB,7,0)</f>
        <v>Second</v>
      </c>
      <c r="E883" s="109" t="str">
        <f>VLOOKUP(A883,'Main Sheet'!A:BB,12,0)</f>
        <v>Lungisa HS</v>
      </c>
      <c r="F883" s="109" t="str">
        <f>VLOOKUP(A883,'Main Sheet'!A:BB,17,0)</f>
        <v>Asemahle</v>
      </c>
      <c r="G883" s="110" t="str">
        <f>VLOOKUP(A883,'Main Sheet'!A:BB,14,0)</f>
        <v>NMB</v>
      </c>
      <c r="H883" s="111"/>
      <c r="I883" s="111"/>
      <c r="J883" s="111"/>
      <c r="K883" s="111"/>
      <c r="L883" s="111"/>
      <c r="M883" s="109"/>
      <c r="N883" s="110"/>
      <c r="O883" s="111"/>
      <c r="P883" s="111"/>
      <c r="Q883" s="112"/>
      <c r="R883" s="111"/>
      <c r="S883" s="111"/>
      <c r="T883" s="111"/>
      <c r="U883" s="110"/>
      <c r="V883" s="109"/>
      <c r="W883" s="109"/>
      <c r="X883" s="110"/>
      <c r="Y883" s="109"/>
      <c r="Z883" s="110"/>
      <c r="AA883" s="110"/>
      <c r="AB883" s="110"/>
      <c r="AC883" s="109"/>
      <c r="AD883" s="109"/>
      <c r="AE883" s="110"/>
      <c r="AF883" s="109"/>
      <c r="AG883" s="109"/>
      <c r="AH883" s="109"/>
      <c r="AI883" s="110"/>
      <c r="AJ883" s="110"/>
      <c r="AK883" s="110"/>
      <c r="AL883" s="110"/>
      <c r="AM883" s="110"/>
      <c r="AN883" s="110"/>
      <c r="AO883" s="110"/>
      <c r="AP883" s="110"/>
      <c r="AQ883" s="110"/>
      <c r="AR883" s="110"/>
      <c r="AS883" s="110"/>
      <c r="AT883" s="110"/>
      <c r="AU883" s="110"/>
      <c r="AV883" s="110"/>
      <c r="AW883" s="110"/>
      <c r="AX883" s="110"/>
      <c r="AY883" s="110"/>
      <c r="AZ883" s="110"/>
      <c r="BA883" s="110"/>
      <c r="BB883" s="110"/>
      <c r="BC883" s="110"/>
      <c r="BD883" s="110"/>
      <c r="BE883" s="110"/>
      <c r="BF883" s="114"/>
      <c r="BG883" s="114"/>
      <c r="BH883" s="114"/>
      <c r="BI883" s="114"/>
      <c r="BJ883" s="114"/>
      <c r="BK883" s="114"/>
      <c r="BL883" s="114"/>
      <c r="BM883" s="114"/>
      <c r="BN883" s="114"/>
      <c r="BO883" s="114"/>
    </row>
    <row r="884" ht="15.75" hidden="1" customHeight="1">
      <c r="A884" s="106" t="s">
        <v>7292</v>
      </c>
      <c r="B884" s="162" t="s">
        <v>10640</v>
      </c>
      <c r="C884" s="108" t="str">
        <f>VLOOKUP(A884,'Main Sheet'!A:AV,48,False)</f>
        <v>Yes</v>
      </c>
      <c r="D884" s="109" t="str">
        <f>VLOOKUP(A884,'Main Sheet'!A:BB,7,0)</f>
        <v>Second</v>
      </c>
      <c r="E884" s="109" t="str">
        <f>VLOOKUP(A884,'Main Sheet'!A:BB,12,0)</f>
        <v>Dalubuhle HS</v>
      </c>
      <c r="F884" s="109" t="str">
        <f>VLOOKUP(A884,'Main Sheet'!A:BB,17,0)</f>
        <v>Chulumanco</v>
      </c>
      <c r="G884" s="110" t="str">
        <f>VLOOKUP(A884,'Main Sheet'!A:BB,14,0)</f>
        <v>Rural</v>
      </c>
      <c r="H884" s="111" t="s">
        <v>117</v>
      </c>
      <c r="I884" s="111"/>
      <c r="J884" s="112"/>
      <c r="K884" s="111">
        <v>2.34229209E8</v>
      </c>
      <c r="L884" s="111">
        <v>67092.0</v>
      </c>
      <c r="M884" s="109" t="s">
        <v>237</v>
      </c>
      <c r="N884" s="110"/>
      <c r="O884" s="111" t="s">
        <v>117</v>
      </c>
      <c r="P884" s="111"/>
      <c r="Q884" s="112"/>
      <c r="R884" s="111">
        <v>2.26278467E8</v>
      </c>
      <c r="S884" s="111">
        <v>23235.0</v>
      </c>
      <c r="T884" s="111"/>
      <c r="U884" s="110"/>
      <c r="V884" s="109" t="s">
        <v>117</v>
      </c>
      <c r="W884" s="109"/>
      <c r="X884" s="110"/>
      <c r="Y884" s="177" t="s">
        <v>10641</v>
      </c>
      <c r="Z884" s="110"/>
      <c r="AA884" s="110"/>
      <c r="AB884" s="109" t="s">
        <v>4424</v>
      </c>
      <c r="AC884" s="109" t="s">
        <v>121</v>
      </c>
      <c r="AD884" s="109"/>
      <c r="AE884" s="109" t="s">
        <v>9876</v>
      </c>
      <c r="AF884" s="109" t="s">
        <v>122</v>
      </c>
      <c r="AG884" s="109" t="s">
        <v>122</v>
      </c>
      <c r="AH884" s="109" t="s">
        <v>9877</v>
      </c>
      <c r="AI884" s="110"/>
      <c r="AJ884" s="109" t="s">
        <v>117</v>
      </c>
      <c r="AK884" s="110"/>
      <c r="AL884" s="110"/>
      <c r="AM884" s="109">
        <v>2.61423185E8</v>
      </c>
      <c r="AN884" s="109">
        <v>68739.0</v>
      </c>
      <c r="AO884" s="110"/>
      <c r="AP884" s="110"/>
      <c r="AQ884" s="110"/>
      <c r="AR884" s="110"/>
      <c r="AS884" s="110"/>
      <c r="AT884" s="110"/>
      <c r="AU884" s="110"/>
      <c r="AV884" s="110"/>
      <c r="AW884" s="110"/>
      <c r="AX884" s="110"/>
      <c r="AY884" s="110"/>
      <c r="AZ884" s="110"/>
      <c r="BA884" s="110"/>
      <c r="BB884" s="110"/>
      <c r="BC884" s="110"/>
      <c r="BD884" s="110"/>
      <c r="BE884" s="110"/>
      <c r="BF884" s="114"/>
      <c r="BG884" s="114"/>
      <c r="BH884" s="114"/>
      <c r="BI884" s="114"/>
      <c r="BJ884" s="114"/>
      <c r="BK884" s="114"/>
      <c r="BL884" s="114"/>
      <c r="BM884" s="114"/>
      <c r="BN884" s="114"/>
      <c r="BO884" s="114"/>
    </row>
    <row r="885" ht="15.75" hidden="1" customHeight="1">
      <c r="A885" s="106" t="s">
        <v>7298</v>
      </c>
      <c r="B885" s="162" t="s">
        <v>10642</v>
      </c>
      <c r="C885" s="108" t="str">
        <f>VLOOKUP(A885,'Main Sheet'!A:AV,48,False)</f>
        <v>Yes</v>
      </c>
      <c r="D885" s="109" t="str">
        <f>VLOOKUP(A885,'Main Sheet'!A:BB,7,0)</f>
        <v>Second</v>
      </c>
      <c r="E885" s="109" t="str">
        <f>VLOOKUP(A885,'Main Sheet'!A:BB,12,0)</f>
        <v>Lungisa HS</v>
      </c>
      <c r="F885" s="109" t="str">
        <f>VLOOKUP(A885,'Main Sheet'!A:BB,17,0)</f>
        <v>Asemahle</v>
      </c>
      <c r="G885" s="110" t="str">
        <f>VLOOKUP(A885,'Main Sheet'!A:BB,14,0)</f>
        <v>NMB</v>
      </c>
      <c r="H885" s="111" t="s">
        <v>9078</v>
      </c>
      <c r="I885" s="111"/>
      <c r="J885" s="111"/>
      <c r="K885" s="111">
        <v>2.33651543E8</v>
      </c>
      <c r="L885" s="111" t="s">
        <v>9078</v>
      </c>
      <c r="M885" s="109" t="s">
        <v>9079</v>
      </c>
      <c r="N885" s="110"/>
      <c r="O885" s="111" t="s">
        <v>9078</v>
      </c>
      <c r="P885" s="111"/>
      <c r="Q885" s="112"/>
      <c r="R885" s="111">
        <v>2.26172777E8</v>
      </c>
      <c r="S885" s="111" t="s">
        <v>9078</v>
      </c>
      <c r="T885" s="111" t="s">
        <v>9079</v>
      </c>
      <c r="U885" s="110"/>
      <c r="V885" s="109" t="s">
        <v>9078</v>
      </c>
      <c r="W885" s="109"/>
      <c r="X885" s="110"/>
      <c r="Y885" s="109" t="s">
        <v>10643</v>
      </c>
      <c r="Z885" s="110"/>
      <c r="AA885" s="110"/>
      <c r="AB885" s="109" t="s">
        <v>9079</v>
      </c>
      <c r="AC885" s="109" t="s">
        <v>117</v>
      </c>
      <c r="AD885" s="109"/>
      <c r="AE885" s="110"/>
      <c r="AF885" s="109">
        <v>2.61796003E8</v>
      </c>
      <c r="AG885" s="109">
        <v>24694.0</v>
      </c>
      <c r="AH885" s="109" t="s">
        <v>9084</v>
      </c>
      <c r="AI885" s="110"/>
      <c r="AJ885" s="110"/>
      <c r="AK885" s="110"/>
      <c r="AL885" s="110"/>
      <c r="AM885" s="110"/>
      <c r="AN885" s="110"/>
      <c r="AO885" s="110"/>
      <c r="AP885" s="110"/>
      <c r="AQ885" s="110"/>
      <c r="AR885" s="110"/>
      <c r="AS885" s="110"/>
      <c r="AT885" s="110"/>
      <c r="AU885" s="110"/>
      <c r="AV885" s="110"/>
      <c r="AW885" s="110"/>
      <c r="AX885" s="110"/>
      <c r="AY885" s="110"/>
      <c r="AZ885" s="110"/>
      <c r="BA885" s="110"/>
      <c r="BB885" s="110"/>
      <c r="BC885" s="110"/>
      <c r="BD885" s="110"/>
      <c r="BE885" s="110"/>
      <c r="BF885" s="114"/>
      <c r="BG885" s="114"/>
      <c r="BH885" s="114"/>
      <c r="BI885" s="114"/>
      <c r="BJ885" s="114"/>
      <c r="BK885" s="114"/>
      <c r="BL885" s="114"/>
      <c r="BM885" s="114"/>
      <c r="BN885" s="114"/>
      <c r="BO885" s="114"/>
    </row>
    <row r="886" ht="15.75" hidden="1" customHeight="1">
      <c r="A886" s="106" t="s">
        <v>7307</v>
      </c>
      <c r="B886" s="162" t="s">
        <v>10644</v>
      </c>
      <c r="C886" s="108" t="str">
        <f>VLOOKUP(A886,'Main Sheet'!A:AV,48,False)</f>
        <v>Yes</v>
      </c>
      <c r="D886" s="109" t="str">
        <f>VLOOKUP(A886,'Main Sheet'!A:BB,7,0)</f>
        <v>Second</v>
      </c>
      <c r="E886" s="109" t="str">
        <f>VLOOKUP(A886,'Main Sheet'!A:BB,12,0)</f>
        <v>Dalubuhle HS</v>
      </c>
      <c r="F886" s="109" t="str">
        <f>VLOOKUP(A886,'Main Sheet'!A:BB,17,0)</f>
        <v>Chulumanco</v>
      </c>
      <c r="G886" s="110" t="str">
        <f>VLOOKUP(A886,'Main Sheet'!A:BB,14,0)</f>
        <v>Rural</v>
      </c>
      <c r="H886" s="111" t="s">
        <v>117</v>
      </c>
      <c r="I886" s="111"/>
      <c r="J886" s="112"/>
      <c r="K886" s="163">
        <v>2.34263547E8</v>
      </c>
      <c r="L886" s="163">
        <v>57172.0</v>
      </c>
      <c r="M886" s="109" t="s">
        <v>4424</v>
      </c>
      <c r="N886" s="110"/>
      <c r="O886" s="111" t="s">
        <v>117</v>
      </c>
      <c r="P886" s="111"/>
      <c r="Q886" s="112"/>
      <c r="R886" s="111">
        <v>2.2627844E8</v>
      </c>
      <c r="S886" s="111">
        <v>23235.0</v>
      </c>
      <c r="T886" s="111"/>
      <c r="U886" s="110"/>
      <c r="V886" s="109" t="s">
        <v>117</v>
      </c>
      <c r="W886" s="109"/>
      <c r="X886" s="110"/>
      <c r="Y886" s="109" t="s">
        <v>10645</v>
      </c>
      <c r="Z886" s="110"/>
      <c r="AA886" s="110"/>
      <c r="AB886" s="109" t="s">
        <v>4424</v>
      </c>
      <c r="AC886" s="109" t="s">
        <v>121</v>
      </c>
      <c r="AD886" s="109"/>
      <c r="AE886" s="109" t="s">
        <v>9876</v>
      </c>
      <c r="AF886" s="109" t="s">
        <v>122</v>
      </c>
      <c r="AG886" s="109" t="s">
        <v>122</v>
      </c>
      <c r="AH886" s="176" t="s">
        <v>9877</v>
      </c>
      <c r="AI886" s="110"/>
      <c r="AJ886" s="109" t="s">
        <v>117</v>
      </c>
      <c r="AK886" s="110"/>
      <c r="AL886" s="110"/>
      <c r="AM886" s="109">
        <v>2.61422502E8</v>
      </c>
      <c r="AN886" s="109">
        <v>68475.0</v>
      </c>
      <c r="AO886" s="110"/>
      <c r="AP886" s="110"/>
      <c r="AQ886" s="110"/>
      <c r="AR886" s="110"/>
      <c r="AS886" s="110"/>
      <c r="AT886" s="110"/>
      <c r="AU886" s="110"/>
      <c r="AV886" s="110"/>
      <c r="AW886" s="110"/>
      <c r="AX886" s="110"/>
      <c r="AY886" s="110"/>
      <c r="AZ886" s="110"/>
      <c r="BA886" s="110"/>
      <c r="BB886" s="110"/>
      <c r="BC886" s="110"/>
      <c r="BD886" s="110"/>
      <c r="BE886" s="110"/>
      <c r="BF886" s="114"/>
      <c r="BG886" s="114"/>
      <c r="BH886" s="114"/>
      <c r="BI886" s="114"/>
      <c r="BJ886" s="114"/>
      <c r="BK886" s="114"/>
      <c r="BL886" s="114"/>
      <c r="BM886" s="114"/>
      <c r="BN886" s="114"/>
      <c r="BO886" s="114"/>
    </row>
    <row r="887" ht="15.75" hidden="1" customHeight="1">
      <c r="A887" s="106" t="s">
        <v>7310</v>
      </c>
      <c r="B887" s="162" t="s">
        <v>10646</v>
      </c>
      <c r="C887" s="108" t="str">
        <f>VLOOKUP(A887,'Main Sheet'!A:AV,48,False)</f>
        <v>Yes</v>
      </c>
      <c r="D887" s="109" t="str">
        <f>VLOOKUP(A887,'Main Sheet'!A:BB,7,0)</f>
        <v>Second</v>
      </c>
      <c r="E887" s="109" t="str">
        <f>VLOOKUP(A887,'Main Sheet'!A:BB,12,0)</f>
        <v>Dalubuhle HS</v>
      </c>
      <c r="F887" s="109" t="str">
        <f>VLOOKUP(A887,'Main Sheet'!A:BB,17,0)</f>
        <v>Chulumanco</v>
      </c>
      <c r="G887" s="110" t="str">
        <f>VLOOKUP(A887,'Main Sheet'!A:BB,14,0)</f>
        <v>Rural</v>
      </c>
      <c r="H887" s="111" t="s">
        <v>9078</v>
      </c>
      <c r="I887" s="111"/>
      <c r="J887" s="112"/>
      <c r="K887" s="111">
        <v>2.33704787E8</v>
      </c>
      <c r="L887" s="111">
        <v>43218.0</v>
      </c>
      <c r="M887" s="109" t="s">
        <v>9079</v>
      </c>
      <c r="N887" s="110"/>
      <c r="O887" s="111" t="s">
        <v>117</v>
      </c>
      <c r="P887" s="111"/>
      <c r="Q887" s="112"/>
      <c r="R887" s="111">
        <v>2.26278535E8</v>
      </c>
      <c r="S887" s="111">
        <v>23235.0</v>
      </c>
      <c r="T887" s="111"/>
      <c r="U887" s="110"/>
      <c r="V887" s="109" t="s">
        <v>9078</v>
      </c>
      <c r="W887" s="109"/>
      <c r="X887" s="110"/>
      <c r="Y887" s="109" t="s">
        <v>10647</v>
      </c>
      <c r="Z887" s="110"/>
      <c r="AA887" s="110"/>
      <c r="AB887" s="109" t="s">
        <v>9079</v>
      </c>
      <c r="AC887" s="109" t="s">
        <v>117</v>
      </c>
      <c r="AD887" s="109"/>
      <c r="AE887" s="110"/>
      <c r="AF887" s="109">
        <v>2.61807684E8</v>
      </c>
      <c r="AG887" s="109">
        <v>23235.0</v>
      </c>
      <c r="AH887" s="109"/>
      <c r="AI887" s="110"/>
      <c r="AJ887" s="110"/>
      <c r="AK887" s="110"/>
      <c r="AL887" s="110"/>
      <c r="AM887" s="110"/>
      <c r="AN887" s="110"/>
      <c r="AO887" s="110"/>
      <c r="AP887" s="110"/>
      <c r="AQ887" s="110"/>
      <c r="AR887" s="110"/>
      <c r="AS887" s="110"/>
      <c r="AT887" s="110"/>
      <c r="AU887" s="110"/>
      <c r="AV887" s="110"/>
      <c r="AW887" s="110"/>
      <c r="AX887" s="110"/>
      <c r="AY887" s="110"/>
      <c r="AZ887" s="110"/>
      <c r="BA887" s="110"/>
      <c r="BB887" s="110"/>
      <c r="BC887" s="110"/>
      <c r="BD887" s="110"/>
      <c r="BE887" s="110"/>
      <c r="BF887" s="114"/>
      <c r="BG887" s="114"/>
      <c r="BH887" s="114"/>
      <c r="BI887" s="114"/>
      <c r="BJ887" s="114"/>
      <c r="BK887" s="114"/>
      <c r="BL887" s="114"/>
      <c r="BM887" s="114"/>
      <c r="BN887" s="114"/>
      <c r="BO887" s="114"/>
    </row>
    <row r="888" ht="15.75" hidden="1" customHeight="1">
      <c r="A888" s="106" t="s">
        <v>7313</v>
      </c>
      <c r="B888" s="162" t="s">
        <v>10648</v>
      </c>
      <c r="C888" s="108" t="str">
        <f>VLOOKUP(A888,'Main Sheet'!A:AV,48,False)</f>
        <v>Yes</v>
      </c>
      <c r="D888" s="109" t="str">
        <f>VLOOKUP(A888,'Main Sheet'!A:BB,7,0)</f>
        <v>Second</v>
      </c>
      <c r="E888" s="109" t="str">
        <f>VLOOKUP(A888,'Main Sheet'!A:BB,12,0)</f>
        <v>Moses Mabhida HS</v>
      </c>
      <c r="F888" s="109" t="str">
        <f>VLOOKUP(A888,'Main Sheet'!A:BB,17,0)</f>
        <v>Sive</v>
      </c>
      <c r="G888" s="110" t="str">
        <f>VLOOKUP(A888,'Main Sheet'!A:BB,14,0)</f>
        <v>Rural</v>
      </c>
      <c r="H888" s="111" t="s">
        <v>9078</v>
      </c>
      <c r="I888" s="111"/>
      <c r="J888" s="111"/>
      <c r="K888" s="111">
        <v>2.34304774E8</v>
      </c>
      <c r="L888" s="111">
        <v>37056.0</v>
      </c>
      <c r="M888" s="109"/>
      <c r="N888" s="110"/>
      <c r="O888" s="111" t="s">
        <v>117</v>
      </c>
      <c r="P888" s="111"/>
      <c r="Q888" s="112"/>
      <c r="R888" s="111">
        <v>2.26256955E8</v>
      </c>
      <c r="S888" s="111">
        <v>23235.0</v>
      </c>
      <c r="T888" s="111" t="s">
        <v>1094</v>
      </c>
      <c r="U888" s="110"/>
      <c r="V888" s="109" t="s">
        <v>117</v>
      </c>
      <c r="W888" s="109"/>
      <c r="X888" s="110"/>
      <c r="Y888" s="168" t="s">
        <v>10649</v>
      </c>
      <c r="Z888" s="110"/>
      <c r="AA888" s="110"/>
      <c r="AB888" s="110"/>
      <c r="AC888" s="109" t="s">
        <v>117</v>
      </c>
      <c r="AD888" s="109"/>
      <c r="AE888" s="110"/>
      <c r="AF888" s="109">
        <v>2.61607111E8</v>
      </c>
      <c r="AG888" s="109">
        <v>23235.0</v>
      </c>
      <c r="AH888" s="109"/>
      <c r="AI888" s="110"/>
      <c r="AJ888" s="110"/>
      <c r="AK888" s="110"/>
      <c r="AL888" s="110"/>
      <c r="AM888" s="110"/>
      <c r="AN888" s="110"/>
      <c r="AO888" s="110"/>
      <c r="AP888" s="110"/>
      <c r="AQ888" s="110"/>
      <c r="AR888" s="110"/>
      <c r="AS888" s="110"/>
      <c r="AT888" s="110"/>
      <c r="AU888" s="110"/>
      <c r="AV888" s="110"/>
      <c r="AW888" s="110"/>
      <c r="AX888" s="110"/>
      <c r="AY888" s="110"/>
      <c r="AZ888" s="110"/>
      <c r="BA888" s="110"/>
      <c r="BB888" s="110"/>
      <c r="BC888" s="110"/>
      <c r="BD888" s="110"/>
      <c r="BE888" s="110"/>
      <c r="BF888" s="114"/>
      <c r="BG888" s="114"/>
      <c r="BH888" s="114"/>
      <c r="BI888" s="114"/>
      <c r="BJ888" s="114"/>
      <c r="BK888" s="114"/>
      <c r="BL888" s="114"/>
      <c r="BM888" s="114"/>
      <c r="BN888" s="114"/>
      <c r="BO888" s="114"/>
    </row>
    <row r="889" ht="15.75" hidden="1" customHeight="1">
      <c r="A889" s="106" t="s">
        <v>7322</v>
      </c>
      <c r="B889" s="162" t="s">
        <v>10650</v>
      </c>
      <c r="C889" s="108" t="str">
        <f>VLOOKUP(A889,'Main Sheet'!A:AV,48,False)</f>
        <v>Yes</v>
      </c>
      <c r="D889" s="109" t="str">
        <f>VLOOKUP(A889,'Main Sheet'!A:BB,7,0)</f>
        <v>Second</v>
      </c>
      <c r="E889" s="109" t="str">
        <f>VLOOKUP(A889,'Main Sheet'!A:BB,12,0)</f>
        <v>Dalubuhle HS</v>
      </c>
      <c r="F889" s="109" t="str">
        <f>VLOOKUP(A889,'Main Sheet'!A:BB,17,0)</f>
        <v>Chulumanco</v>
      </c>
      <c r="G889" s="110" t="str">
        <f>VLOOKUP(A889,'Main Sheet'!A:BB,14,0)</f>
        <v>Rural</v>
      </c>
      <c r="H889" s="111" t="s">
        <v>117</v>
      </c>
      <c r="I889" s="111"/>
      <c r="J889" s="112"/>
      <c r="K889" s="111">
        <v>2.3441496E8</v>
      </c>
      <c r="L889" s="111">
        <v>34681.0</v>
      </c>
      <c r="M889" s="109"/>
      <c r="N889" s="110"/>
      <c r="O889" s="111" t="s">
        <v>117</v>
      </c>
      <c r="P889" s="111"/>
      <c r="Q889" s="112"/>
      <c r="R889" s="111">
        <v>2.26282406E8</v>
      </c>
      <c r="S889" s="111">
        <v>23235.0</v>
      </c>
      <c r="T889" s="111"/>
      <c r="U889" s="110"/>
      <c r="V889" s="109" t="s">
        <v>117</v>
      </c>
      <c r="W889" s="109"/>
      <c r="X889" s="110"/>
      <c r="Y889" s="109" t="s">
        <v>10651</v>
      </c>
      <c r="Z889" s="110"/>
      <c r="AA889" s="110"/>
      <c r="AB889" s="110"/>
      <c r="AC889" s="109" t="s">
        <v>117</v>
      </c>
      <c r="AD889" s="109"/>
      <c r="AE889" s="110"/>
      <c r="AF889" s="109">
        <v>2.61807595E8</v>
      </c>
      <c r="AG889" s="109">
        <v>23235.0</v>
      </c>
      <c r="AH889" s="109"/>
      <c r="AI889" s="110"/>
      <c r="AJ889" s="110"/>
      <c r="AK889" s="110"/>
      <c r="AL889" s="110"/>
      <c r="AM889" s="110"/>
      <c r="AN889" s="110"/>
      <c r="AO889" s="110"/>
      <c r="AP889" s="110"/>
      <c r="AQ889" s="110"/>
      <c r="AR889" s="110"/>
      <c r="AS889" s="110"/>
      <c r="AT889" s="110"/>
      <c r="AU889" s="110"/>
      <c r="AV889" s="110"/>
      <c r="AW889" s="110"/>
      <c r="AX889" s="110"/>
      <c r="AY889" s="110"/>
      <c r="AZ889" s="110"/>
      <c r="BA889" s="110"/>
      <c r="BB889" s="110"/>
      <c r="BC889" s="110"/>
      <c r="BD889" s="110"/>
      <c r="BE889" s="110"/>
      <c r="BF889" s="114"/>
      <c r="BG889" s="114"/>
      <c r="BH889" s="114"/>
      <c r="BI889" s="114"/>
      <c r="BJ889" s="114"/>
      <c r="BK889" s="114"/>
      <c r="BL889" s="114"/>
      <c r="BM889" s="114"/>
      <c r="BN889" s="114"/>
      <c r="BO889" s="114"/>
    </row>
    <row r="890" ht="15.75" hidden="1" customHeight="1">
      <c r="A890" s="106" t="s">
        <v>7326</v>
      </c>
      <c r="B890" s="162" t="s">
        <v>10652</v>
      </c>
      <c r="C890" s="108" t="str">
        <f>VLOOKUP(A890,'Main Sheet'!A:AV,48,False)</f>
        <v>Yes</v>
      </c>
      <c r="D890" s="109" t="str">
        <f>VLOOKUP(A890,'Main Sheet'!A:BB,7,0)</f>
        <v>Second</v>
      </c>
      <c r="E890" s="109" t="str">
        <f>VLOOKUP(A890,'Main Sheet'!A:BB,12,0)</f>
        <v>Lungisa HS</v>
      </c>
      <c r="F890" s="109" t="str">
        <f>VLOOKUP(A890,'Main Sheet'!A:BB,17,0)</f>
        <v>Asemahle</v>
      </c>
      <c r="G890" s="110" t="str">
        <f>VLOOKUP(A890,'Main Sheet'!A:BB,14,0)</f>
        <v>NMB</v>
      </c>
      <c r="H890" s="111" t="s">
        <v>117</v>
      </c>
      <c r="I890" s="111"/>
      <c r="J890" s="111"/>
      <c r="K890" s="111">
        <v>2.34376392E8</v>
      </c>
      <c r="L890" s="111">
        <v>27048.0</v>
      </c>
      <c r="M890" s="109" t="s">
        <v>9074</v>
      </c>
      <c r="N890" s="110"/>
      <c r="O890" s="111" t="s">
        <v>9078</v>
      </c>
      <c r="P890" s="111"/>
      <c r="Q890" s="112"/>
      <c r="R890" s="111" t="s">
        <v>9078</v>
      </c>
      <c r="S890" s="111" t="s">
        <v>9078</v>
      </c>
      <c r="T890" s="111" t="s">
        <v>10653</v>
      </c>
      <c r="U890" s="110"/>
      <c r="V890" s="109" t="s">
        <v>117</v>
      </c>
      <c r="W890" s="109"/>
      <c r="X890" s="110"/>
      <c r="Y890" s="109" t="s">
        <v>10654</v>
      </c>
      <c r="Z890" s="110"/>
      <c r="AA890" s="110"/>
      <c r="AB890" s="109" t="s">
        <v>9789</v>
      </c>
      <c r="AC890" s="109" t="s">
        <v>9078</v>
      </c>
      <c r="AD890" s="109"/>
      <c r="AE890" s="110"/>
      <c r="AF890" s="109" t="s">
        <v>9078</v>
      </c>
      <c r="AG890" s="109" t="s">
        <v>9078</v>
      </c>
      <c r="AH890" s="109" t="s">
        <v>9079</v>
      </c>
      <c r="AI890" s="110"/>
      <c r="AJ890" s="110"/>
      <c r="AK890" s="110"/>
      <c r="AL890" s="110"/>
      <c r="AM890" s="110"/>
      <c r="AN890" s="110"/>
      <c r="AO890" s="110"/>
      <c r="AP890" s="110"/>
      <c r="AQ890" s="110"/>
      <c r="AR890" s="110"/>
      <c r="AS890" s="110"/>
      <c r="AT890" s="110"/>
      <c r="AU890" s="110"/>
      <c r="AV890" s="110"/>
      <c r="AW890" s="110"/>
      <c r="AX890" s="110"/>
      <c r="AY890" s="110"/>
      <c r="AZ890" s="110"/>
      <c r="BA890" s="110"/>
      <c r="BB890" s="110"/>
      <c r="BC890" s="110"/>
      <c r="BD890" s="110"/>
      <c r="BE890" s="110"/>
      <c r="BF890" s="114"/>
      <c r="BG890" s="114"/>
      <c r="BH890" s="114"/>
      <c r="BI890" s="114"/>
      <c r="BJ890" s="114"/>
      <c r="BK890" s="114"/>
      <c r="BL890" s="114"/>
      <c r="BM890" s="114"/>
      <c r="BN890" s="114"/>
      <c r="BO890" s="114"/>
    </row>
    <row r="891" ht="15.75" hidden="1" customHeight="1">
      <c r="A891" s="106" t="s">
        <v>7333</v>
      </c>
      <c r="B891" s="162" t="s">
        <v>10655</v>
      </c>
      <c r="C891" s="108" t="str">
        <f>VLOOKUP(A891,'Main Sheet'!A:AV,48,False)</f>
        <v>Yes</v>
      </c>
      <c r="D891" s="109" t="str">
        <f>VLOOKUP(A891,'Main Sheet'!A:BB,7,0)</f>
        <v>Second</v>
      </c>
      <c r="E891" s="109" t="str">
        <f>VLOOKUP(A891,'Main Sheet'!A:BB,12,0)</f>
        <v>Moses Mabhida HS</v>
      </c>
      <c r="F891" s="109" t="str">
        <f>VLOOKUP(A891,'Main Sheet'!A:BB,17,0)</f>
        <v>Sive</v>
      </c>
      <c r="G891" s="110" t="str">
        <f>VLOOKUP(A891,'Main Sheet'!A:BB,14,0)</f>
        <v>Rural</v>
      </c>
      <c r="H891" s="111" t="s">
        <v>117</v>
      </c>
      <c r="I891" s="111"/>
      <c r="J891" s="112"/>
      <c r="K891" s="182">
        <v>2.34122528E8</v>
      </c>
      <c r="L891" s="182">
        <v>75256.0</v>
      </c>
      <c r="M891" s="109"/>
      <c r="N891" s="110"/>
      <c r="O891" s="111" t="s">
        <v>117</v>
      </c>
      <c r="P891" s="111"/>
      <c r="Q891" s="112"/>
      <c r="R891" s="111">
        <v>2.26256899E8</v>
      </c>
      <c r="S891" s="111">
        <v>23235.0</v>
      </c>
      <c r="T891" s="111" t="s">
        <v>10656</v>
      </c>
      <c r="U891" s="110"/>
      <c r="V891" s="109" t="s">
        <v>117</v>
      </c>
      <c r="W891" s="109"/>
      <c r="X891" s="110"/>
      <c r="Y891" s="109" t="s">
        <v>10657</v>
      </c>
      <c r="Z891" s="110"/>
      <c r="AA891" s="110"/>
      <c r="AB891" s="110"/>
      <c r="AC891" s="109" t="s">
        <v>117</v>
      </c>
      <c r="AD891" s="109"/>
      <c r="AE891" s="110"/>
      <c r="AF891" s="109">
        <v>2.61607561E8</v>
      </c>
      <c r="AG891" s="109">
        <v>23235.0</v>
      </c>
      <c r="AH891" s="109"/>
      <c r="AI891" s="110"/>
      <c r="AJ891" s="110"/>
      <c r="AK891" s="110"/>
      <c r="AL891" s="110"/>
      <c r="AM891" s="110"/>
      <c r="AN891" s="110"/>
      <c r="AO891" s="110"/>
      <c r="AP891" s="110"/>
      <c r="AQ891" s="110"/>
      <c r="AR891" s="110"/>
      <c r="AS891" s="110"/>
      <c r="AT891" s="110"/>
      <c r="AU891" s="110"/>
      <c r="AV891" s="110"/>
      <c r="AW891" s="110"/>
      <c r="AX891" s="110"/>
      <c r="AY891" s="110"/>
      <c r="AZ891" s="110"/>
      <c r="BA891" s="110"/>
      <c r="BB891" s="110"/>
      <c r="BC891" s="110"/>
      <c r="BD891" s="110"/>
      <c r="BE891" s="110"/>
      <c r="BF891" s="114"/>
      <c r="BG891" s="114"/>
      <c r="BH891" s="114"/>
      <c r="BI891" s="114"/>
      <c r="BJ891" s="114"/>
      <c r="BK891" s="114"/>
      <c r="BL891" s="114"/>
      <c r="BM891" s="114"/>
      <c r="BN891" s="114"/>
      <c r="BO891" s="114"/>
    </row>
    <row r="892" ht="15.75" hidden="1" customHeight="1">
      <c r="A892" s="106" t="s">
        <v>7342</v>
      </c>
      <c r="B892" s="162" t="s">
        <v>10658</v>
      </c>
      <c r="C892" s="108" t="str">
        <f>VLOOKUP(A892,'Main Sheet'!A:AV,48,False)</f>
        <v>Yes</v>
      </c>
      <c r="D892" s="109" t="str">
        <f>VLOOKUP(A892,'Main Sheet'!A:BB,7,0)</f>
        <v>Second</v>
      </c>
      <c r="E892" s="109" t="str">
        <f>VLOOKUP(A892,'Main Sheet'!A:BB,12,0)</f>
        <v>Moses Mabhida HS</v>
      </c>
      <c r="F892" s="109" t="str">
        <f>VLOOKUP(A892,'Main Sheet'!A:BB,17,0)</f>
        <v>Sive</v>
      </c>
      <c r="G892" s="110" t="str">
        <f>VLOOKUP(A892,'Main Sheet'!A:BB,14,0)</f>
        <v>Rural</v>
      </c>
      <c r="H892" s="111" t="s">
        <v>9078</v>
      </c>
      <c r="I892" s="111"/>
      <c r="J892" s="111" t="s">
        <v>9568</v>
      </c>
      <c r="K892" s="111">
        <v>2.34215445E8</v>
      </c>
      <c r="L892" s="111">
        <v>67637.0</v>
      </c>
      <c r="M892" s="109"/>
      <c r="N892" s="110"/>
      <c r="O892" s="111" t="s">
        <v>9078</v>
      </c>
      <c r="P892" s="111"/>
      <c r="Q892" s="112"/>
      <c r="R892" s="111">
        <v>2.2615325E8</v>
      </c>
      <c r="S892" s="111">
        <v>31258.0</v>
      </c>
      <c r="T892" s="111"/>
      <c r="U892" s="110"/>
      <c r="V892" s="109" t="s">
        <v>9078</v>
      </c>
      <c r="W892" s="109"/>
      <c r="X892" s="109"/>
      <c r="Y892" s="168" t="s">
        <v>10659</v>
      </c>
      <c r="Z892" s="110"/>
      <c r="AA892" s="110"/>
      <c r="AB892" s="110"/>
      <c r="AC892" s="109" t="s">
        <v>9078</v>
      </c>
      <c r="AD892" s="109"/>
      <c r="AE892" s="109" t="s">
        <v>9079</v>
      </c>
      <c r="AF892" s="109">
        <v>2.60833657E8</v>
      </c>
      <c r="AG892" s="109">
        <v>31258.0</v>
      </c>
      <c r="AH892" s="109"/>
      <c r="AI892" s="110"/>
      <c r="AJ892" s="110"/>
      <c r="AK892" s="110"/>
      <c r="AL892" s="110"/>
      <c r="AM892" s="110"/>
      <c r="AN892" s="110"/>
      <c r="AO892" s="110"/>
      <c r="AP892" s="110"/>
      <c r="AQ892" s="110"/>
      <c r="AR892" s="110"/>
      <c r="AS892" s="110"/>
      <c r="AT892" s="110"/>
      <c r="AU892" s="110"/>
      <c r="AV892" s="110"/>
      <c r="AW892" s="110"/>
      <c r="AX892" s="110"/>
      <c r="AY892" s="110"/>
      <c r="AZ892" s="110"/>
      <c r="BA892" s="110"/>
      <c r="BB892" s="110"/>
      <c r="BC892" s="110"/>
      <c r="BD892" s="110"/>
      <c r="BE892" s="110"/>
      <c r="BF892" s="114"/>
      <c r="BG892" s="114"/>
      <c r="BH892" s="114"/>
      <c r="BI892" s="114"/>
      <c r="BJ892" s="114"/>
      <c r="BK892" s="114"/>
      <c r="BL892" s="114"/>
      <c r="BM892" s="114"/>
      <c r="BN892" s="114"/>
      <c r="BO892" s="114"/>
    </row>
    <row r="893" ht="15.75" hidden="1" customHeight="1">
      <c r="A893" s="106" t="s">
        <v>7352</v>
      </c>
      <c r="B893" s="162" t="s">
        <v>10660</v>
      </c>
      <c r="C893" s="108" t="str">
        <f>VLOOKUP(A893,'Main Sheet'!A:AV,48,False)</f>
        <v>Yes</v>
      </c>
      <c r="D893" s="109" t="str">
        <f>VLOOKUP(A893,'Main Sheet'!A:BB,7,0)</f>
        <v>Second</v>
      </c>
      <c r="E893" s="109" t="str">
        <f>VLOOKUP(A893,'Main Sheet'!A:BB,12,0)</f>
        <v>Lungisa HS</v>
      </c>
      <c r="F893" s="109" t="str">
        <f>VLOOKUP(A893,'Main Sheet'!A:BB,17,0)</f>
        <v>Asemahle</v>
      </c>
      <c r="G893" s="110" t="str">
        <f>VLOOKUP(A893,'Main Sheet'!A:BB,14,0)</f>
        <v>NMB</v>
      </c>
      <c r="H893" s="111" t="s">
        <v>9078</v>
      </c>
      <c r="I893" s="111"/>
      <c r="J893" s="111"/>
      <c r="K893" s="111">
        <v>2.34169737E8</v>
      </c>
      <c r="L893" s="111" t="s">
        <v>9078</v>
      </c>
      <c r="M893" s="109" t="s">
        <v>9079</v>
      </c>
      <c r="N893" s="110"/>
      <c r="O893" s="111" t="s">
        <v>117</v>
      </c>
      <c r="P893" s="111"/>
      <c r="Q893" s="112"/>
      <c r="R893" s="111">
        <v>2.26282744E8</v>
      </c>
      <c r="S893" s="111">
        <v>25252.0</v>
      </c>
      <c r="T893" s="111" t="s">
        <v>9682</v>
      </c>
      <c r="U893" s="110"/>
      <c r="V893" s="109" t="s">
        <v>117</v>
      </c>
      <c r="W893" s="109"/>
      <c r="X893" s="110"/>
      <c r="Y893" s="109" t="s">
        <v>10661</v>
      </c>
      <c r="Z893" s="110"/>
      <c r="AA893" s="110"/>
      <c r="AB893" s="109" t="s">
        <v>263</v>
      </c>
      <c r="AC893" s="109" t="s">
        <v>117</v>
      </c>
      <c r="AD893" s="109"/>
      <c r="AE893" s="110"/>
      <c r="AF893" s="109">
        <v>2.61794027E8</v>
      </c>
      <c r="AG893" s="109">
        <v>24694.0</v>
      </c>
      <c r="AH893" s="109" t="s">
        <v>9697</v>
      </c>
      <c r="AI893" s="110"/>
      <c r="AJ893" s="110"/>
      <c r="AK893" s="110"/>
      <c r="AL893" s="110"/>
      <c r="AM893" s="110"/>
      <c r="AN893" s="110"/>
      <c r="AO893" s="110"/>
      <c r="AP893" s="110"/>
      <c r="AQ893" s="110"/>
      <c r="AR893" s="110"/>
      <c r="AS893" s="110"/>
      <c r="AT893" s="110"/>
      <c r="AU893" s="110"/>
      <c r="AV893" s="110"/>
      <c r="AW893" s="110"/>
      <c r="AX893" s="110"/>
      <c r="AY893" s="110"/>
      <c r="AZ893" s="110"/>
      <c r="BA893" s="110"/>
      <c r="BB893" s="110"/>
      <c r="BC893" s="110"/>
      <c r="BD893" s="110"/>
      <c r="BE893" s="110"/>
      <c r="BF893" s="114"/>
      <c r="BG893" s="114"/>
      <c r="BH893" s="114"/>
      <c r="BI893" s="114"/>
      <c r="BJ893" s="114"/>
      <c r="BK893" s="114"/>
      <c r="BL893" s="114"/>
      <c r="BM893" s="114"/>
      <c r="BN893" s="114"/>
      <c r="BO893" s="114"/>
    </row>
    <row r="894" ht="15.75" hidden="1" customHeight="1">
      <c r="A894" s="106" t="s">
        <v>7362</v>
      </c>
      <c r="B894" s="162" t="s">
        <v>10662</v>
      </c>
      <c r="C894" s="108" t="str">
        <f>VLOOKUP(A894,'Main Sheet'!A:AV,48,False)</f>
        <v>Yes</v>
      </c>
      <c r="D894" s="109" t="str">
        <f>VLOOKUP(A894,'Main Sheet'!A:BB,7,0)</f>
        <v>Second</v>
      </c>
      <c r="E894" s="109" t="str">
        <f>VLOOKUP(A894,'Main Sheet'!A:BB,12,0)</f>
        <v>Lungisa HS</v>
      </c>
      <c r="F894" s="109" t="str">
        <f>VLOOKUP(A894,'Main Sheet'!A:BB,17,0)</f>
        <v>Asemahle</v>
      </c>
      <c r="G894" s="110" t="str">
        <f>VLOOKUP(A894,'Main Sheet'!A:BB,14,0)</f>
        <v>NMB</v>
      </c>
      <c r="H894" s="111" t="s">
        <v>117</v>
      </c>
      <c r="I894" s="111"/>
      <c r="J894" s="111"/>
      <c r="K894" s="111">
        <v>2.34381582E8</v>
      </c>
      <c r="L894" s="111">
        <v>25289.0</v>
      </c>
      <c r="M894" s="109" t="s">
        <v>9077</v>
      </c>
      <c r="N894" s="110"/>
      <c r="O894" s="111" t="s">
        <v>117</v>
      </c>
      <c r="P894" s="111"/>
      <c r="Q894" s="112"/>
      <c r="R894" s="111">
        <v>2.26283397E8</v>
      </c>
      <c r="S894" s="111">
        <v>25252.0</v>
      </c>
      <c r="T894" s="111" t="s">
        <v>237</v>
      </c>
      <c r="U894" s="110"/>
      <c r="V894" s="109" t="s">
        <v>9078</v>
      </c>
      <c r="W894" s="109"/>
      <c r="X894" s="110"/>
      <c r="Y894" s="109" t="s">
        <v>10663</v>
      </c>
      <c r="Z894" s="110"/>
      <c r="AA894" s="110"/>
      <c r="AB894" s="109" t="s">
        <v>237</v>
      </c>
      <c r="AC894" s="109" t="s">
        <v>117</v>
      </c>
      <c r="AD894" s="109"/>
      <c r="AE894" s="110"/>
      <c r="AF894" s="109">
        <v>2.61746936E8</v>
      </c>
      <c r="AG894" s="109">
        <v>24694.0</v>
      </c>
      <c r="AH894" s="109" t="s">
        <v>10033</v>
      </c>
      <c r="AI894" s="110"/>
      <c r="AJ894" s="110"/>
      <c r="AK894" s="110"/>
      <c r="AL894" s="110"/>
      <c r="AM894" s="110"/>
      <c r="AN894" s="110"/>
      <c r="AO894" s="110"/>
      <c r="AP894" s="110"/>
      <c r="AQ894" s="110"/>
      <c r="AR894" s="110"/>
      <c r="AS894" s="110"/>
      <c r="AT894" s="110"/>
      <c r="AU894" s="110"/>
      <c r="AV894" s="110"/>
      <c r="AW894" s="110"/>
      <c r="AX894" s="110"/>
      <c r="AY894" s="110"/>
      <c r="AZ894" s="110"/>
      <c r="BA894" s="110"/>
      <c r="BB894" s="110"/>
      <c r="BC894" s="110"/>
      <c r="BD894" s="110"/>
      <c r="BE894" s="110"/>
      <c r="BF894" s="114"/>
      <c r="BG894" s="114"/>
      <c r="BH894" s="114"/>
      <c r="BI894" s="114"/>
      <c r="BJ894" s="114"/>
      <c r="BK894" s="114"/>
      <c r="BL894" s="114"/>
      <c r="BM894" s="114"/>
      <c r="BN894" s="114"/>
      <c r="BO894" s="114"/>
    </row>
    <row r="895" ht="15.75" hidden="1" customHeight="1">
      <c r="A895" s="106" t="s">
        <v>7370</v>
      </c>
      <c r="B895" s="162" t="s">
        <v>10664</v>
      </c>
      <c r="C895" s="108" t="str">
        <f>VLOOKUP(A895,'Main Sheet'!A:AV,48,False)</f>
        <v>Yes</v>
      </c>
      <c r="D895" s="109" t="str">
        <f>VLOOKUP(A895,'Main Sheet'!A:BB,7,0)</f>
        <v>Second</v>
      </c>
      <c r="E895" s="109" t="str">
        <f>VLOOKUP(A895,'Main Sheet'!A:BB,12,0)</f>
        <v>Lungisa HS</v>
      </c>
      <c r="F895" s="109" t="str">
        <f>VLOOKUP(A895,'Main Sheet'!A:BB,17,0)</f>
        <v>Asemahle</v>
      </c>
      <c r="G895" s="110" t="str">
        <f>VLOOKUP(A895,'Main Sheet'!A:BB,14,0)</f>
        <v>NMB</v>
      </c>
      <c r="H895" s="111" t="s">
        <v>117</v>
      </c>
      <c r="I895" s="111"/>
      <c r="J895" s="111"/>
      <c r="K895" s="111">
        <v>2.34304898E8</v>
      </c>
      <c r="L895" s="111">
        <v>96932.0</v>
      </c>
      <c r="M895" s="109" t="s">
        <v>4424</v>
      </c>
      <c r="N895" s="110"/>
      <c r="O895" s="111" t="s">
        <v>117</v>
      </c>
      <c r="P895" s="111"/>
      <c r="Q895" s="112"/>
      <c r="R895" s="111">
        <v>2.26282716E8</v>
      </c>
      <c r="S895" s="111">
        <v>25252.0</v>
      </c>
      <c r="T895" s="111" t="s">
        <v>10665</v>
      </c>
      <c r="U895" s="110"/>
      <c r="V895" s="109" t="s">
        <v>117</v>
      </c>
      <c r="W895" s="109"/>
      <c r="X895" s="110"/>
      <c r="Y895" s="109" t="s">
        <v>10666</v>
      </c>
      <c r="Z895" s="110"/>
      <c r="AA895" s="110"/>
      <c r="AB895" s="109" t="s">
        <v>4424</v>
      </c>
      <c r="AC895" s="109" t="s">
        <v>117</v>
      </c>
      <c r="AD895" s="109"/>
      <c r="AE895" s="110"/>
      <c r="AF895" s="109">
        <v>2.61790706E8</v>
      </c>
      <c r="AG895" s="109">
        <v>23235.0</v>
      </c>
      <c r="AH895" s="109" t="s">
        <v>1180</v>
      </c>
      <c r="AI895" s="110"/>
      <c r="AJ895" s="110"/>
      <c r="AK895" s="110"/>
      <c r="AL895" s="110"/>
      <c r="AM895" s="110"/>
      <c r="AN895" s="110"/>
      <c r="AO895" s="110"/>
      <c r="AP895" s="110"/>
      <c r="AQ895" s="110"/>
      <c r="AR895" s="110"/>
      <c r="AS895" s="110"/>
      <c r="AT895" s="110"/>
      <c r="AU895" s="110"/>
      <c r="AV895" s="110"/>
      <c r="AW895" s="110"/>
      <c r="AX895" s="110"/>
      <c r="AY895" s="110"/>
      <c r="AZ895" s="110"/>
      <c r="BA895" s="110"/>
      <c r="BB895" s="110"/>
      <c r="BC895" s="110"/>
      <c r="BD895" s="110"/>
      <c r="BE895" s="110"/>
      <c r="BF895" s="114"/>
      <c r="BG895" s="114"/>
      <c r="BH895" s="114"/>
      <c r="BI895" s="114"/>
      <c r="BJ895" s="114"/>
      <c r="BK895" s="114"/>
      <c r="BL895" s="114"/>
      <c r="BM895" s="114"/>
      <c r="BN895" s="114"/>
      <c r="BO895" s="114"/>
    </row>
    <row r="896" ht="15.75" hidden="1" customHeight="1">
      <c r="A896" s="106" t="s">
        <v>7377</v>
      </c>
      <c r="B896" s="162" t="s">
        <v>10667</v>
      </c>
      <c r="C896" s="108" t="str">
        <f>VLOOKUP(A896,'Main Sheet'!A:AV,48,False)</f>
        <v>No</v>
      </c>
      <c r="D896" s="109" t="str">
        <f>VLOOKUP(A896,'Main Sheet'!A:BB,7,0)</f>
        <v>Second</v>
      </c>
      <c r="E896" s="109" t="str">
        <f>VLOOKUP(A896,'Main Sheet'!A:BB,12,0)</f>
        <v>Lungisa HS</v>
      </c>
      <c r="F896" s="109" t="str">
        <f>VLOOKUP(A896,'Main Sheet'!A:BB,17,0)</f>
        <v>Asemahle</v>
      </c>
      <c r="G896" s="110" t="str">
        <f>VLOOKUP(A896,'Main Sheet'!A:BB,14,0)</f>
        <v>NMB</v>
      </c>
      <c r="H896" s="111"/>
      <c r="I896" s="111"/>
      <c r="J896" s="111"/>
      <c r="K896" s="111"/>
      <c r="L896" s="111"/>
      <c r="M896" s="109"/>
      <c r="N896" s="110"/>
      <c r="O896" s="111"/>
      <c r="P896" s="111"/>
      <c r="Q896" s="112"/>
      <c r="R896" s="111"/>
      <c r="S896" s="111"/>
      <c r="T896" s="111"/>
      <c r="U896" s="110"/>
      <c r="V896" s="109"/>
      <c r="W896" s="109"/>
      <c r="X896" s="110"/>
      <c r="Y896" s="109"/>
      <c r="Z896" s="110"/>
      <c r="AA896" s="110"/>
      <c r="AB896" s="110"/>
      <c r="AC896" s="109"/>
      <c r="AD896" s="109"/>
      <c r="AE896" s="110"/>
      <c r="AF896" s="109"/>
      <c r="AG896" s="109"/>
      <c r="AH896" s="109"/>
      <c r="AI896" s="110"/>
      <c r="AJ896" s="110"/>
      <c r="AK896" s="110"/>
      <c r="AL896" s="110"/>
      <c r="AM896" s="110"/>
      <c r="AN896" s="110"/>
      <c r="AO896" s="110"/>
      <c r="AP896" s="110"/>
      <c r="AQ896" s="110"/>
      <c r="AR896" s="110"/>
      <c r="AS896" s="110"/>
      <c r="AT896" s="110"/>
      <c r="AU896" s="110"/>
      <c r="AV896" s="110"/>
      <c r="AW896" s="110"/>
      <c r="AX896" s="110"/>
      <c r="AY896" s="110"/>
      <c r="AZ896" s="110"/>
      <c r="BA896" s="110"/>
      <c r="BB896" s="110"/>
      <c r="BC896" s="110"/>
      <c r="BD896" s="110"/>
      <c r="BE896" s="110"/>
      <c r="BF896" s="114"/>
      <c r="BG896" s="114"/>
      <c r="BH896" s="114"/>
      <c r="BI896" s="114"/>
      <c r="BJ896" s="114"/>
      <c r="BK896" s="114"/>
      <c r="BL896" s="114"/>
      <c r="BM896" s="114"/>
      <c r="BN896" s="114"/>
      <c r="BO896" s="114"/>
    </row>
    <row r="897" ht="15.75" hidden="1" customHeight="1">
      <c r="A897" s="106" t="s">
        <v>7384</v>
      </c>
      <c r="B897" s="162" t="s">
        <v>10668</v>
      </c>
      <c r="C897" s="108" t="str">
        <f>VLOOKUP(A897,'Main Sheet'!A:AV,48,False)</f>
        <v>Yes</v>
      </c>
      <c r="D897" s="109" t="str">
        <f>VLOOKUP(A897,'Main Sheet'!A:BB,7,0)</f>
        <v>Second</v>
      </c>
      <c r="E897" s="109" t="str">
        <f>VLOOKUP(A897,'Main Sheet'!A:BB,12,0)</f>
        <v>Lungisa HS</v>
      </c>
      <c r="F897" s="109" t="str">
        <f>VLOOKUP(A897,'Main Sheet'!A:BB,17,0)</f>
        <v>Asemahle</v>
      </c>
      <c r="G897" s="110" t="str">
        <f>VLOOKUP(A897,'Main Sheet'!A:BB,14,0)</f>
        <v>NMB</v>
      </c>
      <c r="H897" s="111" t="s">
        <v>9078</v>
      </c>
      <c r="I897" s="111"/>
      <c r="J897" s="111"/>
      <c r="K897" s="111">
        <v>2.33796614E8</v>
      </c>
      <c r="L897" s="111" t="s">
        <v>9078</v>
      </c>
      <c r="M897" s="109" t="s">
        <v>9079</v>
      </c>
      <c r="N897" s="110"/>
      <c r="O897" s="111" t="s">
        <v>9078</v>
      </c>
      <c r="P897" s="111"/>
      <c r="Q897" s="112"/>
      <c r="R897" s="111">
        <v>2.26185135E8</v>
      </c>
      <c r="S897" s="111">
        <v>92835.0</v>
      </c>
      <c r="T897" s="111" t="s">
        <v>9079</v>
      </c>
      <c r="U897" s="110"/>
      <c r="V897" s="109" t="s">
        <v>117</v>
      </c>
      <c r="W897" s="109"/>
      <c r="X897" s="110"/>
      <c r="Y897" s="109" t="s">
        <v>10669</v>
      </c>
      <c r="Z897" s="110"/>
      <c r="AA897" s="110"/>
      <c r="AB897" s="109" t="s">
        <v>10670</v>
      </c>
      <c r="AC897" s="109" t="s">
        <v>121</v>
      </c>
      <c r="AD897" s="109"/>
      <c r="AE897" s="109" t="s">
        <v>9876</v>
      </c>
      <c r="AF897" s="109" t="s">
        <v>122</v>
      </c>
      <c r="AG897" s="109" t="s">
        <v>122</v>
      </c>
      <c r="AH897" s="109" t="s">
        <v>9877</v>
      </c>
      <c r="AI897" s="110"/>
      <c r="AJ897" s="110"/>
      <c r="AK897" s="110"/>
      <c r="AL897" s="110"/>
      <c r="AM897" s="110"/>
      <c r="AN897" s="110"/>
      <c r="AO897" s="110"/>
      <c r="AP897" s="110"/>
      <c r="AQ897" s="110"/>
      <c r="AR897" s="110"/>
      <c r="AS897" s="110"/>
      <c r="AT897" s="110"/>
      <c r="AU897" s="110"/>
      <c r="AV897" s="110"/>
      <c r="AW897" s="110"/>
      <c r="AX897" s="110"/>
      <c r="AY897" s="110"/>
      <c r="AZ897" s="110"/>
      <c r="BA897" s="110"/>
      <c r="BB897" s="110"/>
      <c r="BC897" s="110"/>
      <c r="BD897" s="110"/>
      <c r="BE897" s="110"/>
      <c r="BF897" s="114"/>
      <c r="BG897" s="114"/>
      <c r="BH897" s="114"/>
      <c r="BI897" s="114"/>
      <c r="BJ897" s="114"/>
      <c r="BK897" s="114"/>
      <c r="BL897" s="114"/>
      <c r="BM897" s="114"/>
      <c r="BN897" s="114"/>
      <c r="BO897" s="114"/>
    </row>
    <row r="898" ht="15.75" hidden="1" customHeight="1">
      <c r="A898" s="106" t="s">
        <v>7393</v>
      </c>
      <c r="B898" s="162" t="s">
        <v>10671</v>
      </c>
      <c r="C898" s="108" t="str">
        <f>VLOOKUP(A898,'Main Sheet'!A:AV,48,False)</f>
        <v>Yes</v>
      </c>
      <c r="D898" s="109" t="str">
        <f>VLOOKUP(A898,'Main Sheet'!A:BB,7,0)</f>
        <v>Second</v>
      </c>
      <c r="E898" s="109" t="str">
        <f>VLOOKUP(A898,'Main Sheet'!A:BB,12,0)</f>
        <v>KwaMagxaki HS</v>
      </c>
      <c r="F898" s="109" t="str">
        <f>VLOOKUP(A898,'Main Sheet'!A:BB,17,0)</f>
        <v>Asemahle</v>
      </c>
      <c r="G898" s="110" t="str">
        <f>VLOOKUP(A898,'Main Sheet'!A:BB,14,0)</f>
        <v>NMB</v>
      </c>
      <c r="H898" s="111" t="s">
        <v>9078</v>
      </c>
      <c r="I898" s="111"/>
      <c r="J898" s="111"/>
      <c r="K898" s="111">
        <v>2.33126082E8</v>
      </c>
      <c r="L898" s="111">
        <v>37867.0</v>
      </c>
      <c r="M898" s="109" t="s">
        <v>9079</v>
      </c>
      <c r="N898" s="110"/>
      <c r="O898" s="111" t="s">
        <v>9078</v>
      </c>
      <c r="P898" s="111"/>
      <c r="Q898" s="112"/>
      <c r="R898" s="111"/>
      <c r="S898" s="111"/>
      <c r="T898" s="111"/>
      <c r="U898" s="110"/>
      <c r="V898" s="109" t="s">
        <v>117</v>
      </c>
      <c r="W898" s="109"/>
      <c r="X898" s="110"/>
      <c r="Y898" s="109" t="s">
        <v>10672</v>
      </c>
      <c r="Z898" s="110"/>
      <c r="AA898" s="110"/>
      <c r="AB898" s="110"/>
      <c r="AC898" s="109"/>
      <c r="AD898" s="109"/>
      <c r="AE898" s="110"/>
      <c r="AF898" s="109"/>
      <c r="AG898" s="109"/>
      <c r="AH898" s="109"/>
      <c r="AI898" s="110"/>
      <c r="AJ898" s="110"/>
      <c r="AK898" s="110"/>
      <c r="AL898" s="110"/>
      <c r="AM898" s="110"/>
      <c r="AN898" s="110"/>
      <c r="AO898" s="110"/>
      <c r="AP898" s="110"/>
      <c r="AQ898" s="110"/>
      <c r="AR898" s="110"/>
      <c r="AS898" s="110"/>
      <c r="AT898" s="110"/>
      <c r="AU898" s="110"/>
      <c r="AV898" s="110"/>
      <c r="AW898" s="110"/>
      <c r="AX898" s="110"/>
      <c r="AY898" s="110"/>
      <c r="AZ898" s="110"/>
      <c r="BA898" s="110"/>
      <c r="BB898" s="110"/>
      <c r="BC898" s="110"/>
      <c r="BD898" s="110"/>
      <c r="BE898" s="110"/>
      <c r="BF898" s="114"/>
      <c r="BG898" s="114"/>
      <c r="BH898" s="114"/>
      <c r="BI898" s="114"/>
      <c r="BJ898" s="114"/>
      <c r="BK898" s="114"/>
      <c r="BL898" s="114"/>
      <c r="BM898" s="114"/>
      <c r="BN898" s="114"/>
      <c r="BO898" s="114"/>
    </row>
    <row r="899" ht="15.75" hidden="1" customHeight="1">
      <c r="A899" s="106" t="s">
        <v>7402</v>
      </c>
      <c r="B899" s="162" t="s">
        <v>10673</v>
      </c>
      <c r="C899" s="108" t="str">
        <f>VLOOKUP(A899,'Main Sheet'!A:AV,48,False)</f>
        <v>Yes</v>
      </c>
      <c r="D899" s="109" t="str">
        <f>VLOOKUP(A899,'Main Sheet'!A:BB,7,0)</f>
        <v>Second</v>
      </c>
      <c r="E899" s="109" t="str">
        <f>VLOOKUP(A899,'Main Sheet'!A:BB,12,0)</f>
        <v>KwaMagxaki HS</v>
      </c>
      <c r="F899" s="109" t="str">
        <f>VLOOKUP(A899,'Main Sheet'!A:BB,17,0)</f>
        <v>Asemahle</v>
      </c>
      <c r="G899" s="110" t="str">
        <f>VLOOKUP(A899,'Main Sheet'!A:BB,14,0)</f>
        <v>NMB</v>
      </c>
      <c r="H899" s="111" t="s">
        <v>117</v>
      </c>
      <c r="I899" s="111"/>
      <c r="J899" s="111"/>
      <c r="K899" s="111">
        <v>2.34282835E8</v>
      </c>
      <c r="L899" s="111">
        <v>64579.0</v>
      </c>
      <c r="M899" s="109" t="s">
        <v>10674</v>
      </c>
      <c r="N899" s="110"/>
      <c r="O899" s="111" t="s">
        <v>117</v>
      </c>
      <c r="P899" s="111"/>
      <c r="Q899" s="112"/>
      <c r="R899" s="111">
        <v>2.26254622E8</v>
      </c>
      <c r="S899" s="111">
        <v>20252.0</v>
      </c>
      <c r="T899" s="111"/>
      <c r="U899" s="110"/>
      <c r="V899" s="109" t="s">
        <v>117</v>
      </c>
      <c r="W899" s="109"/>
      <c r="X899" s="110"/>
      <c r="Y899" s="109" t="s">
        <v>10675</v>
      </c>
      <c r="Z899" s="110"/>
      <c r="AA899" s="110"/>
      <c r="AB899" s="110"/>
      <c r="AC899" s="109" t="s">
        <v>117</v>
      </c>
      <c r="AD899" s="109"/>
      <c r="AE899" s="110"/>
      <c r="AF899" s="109">
        <v>2.61747126E8</v>
      </c>
      <c r="AG899" s="109">
        <v>24694.0</v>
      </c>
      <c r="AH899" s="109" t="s">
        <v>10676</v>
      </c>
      <c r="AI899" s="110"/>
      <c r="AJ899" s="110"/>
      <c r="AK899" s="110"/>
      <c r="AL899" s="110"/>
      <c r="AM899" s="110"/>
      <c r="AN899" s="110"/>
      <c r="AO899" s="110"/>
      <c r="AP899" s="110"/>
      <c r="AQ899" s="110"/>
      <c r="AR899" s="110"/>
      <c r="AS899" s="110"/>
      <c r="AT899" s="110"/>
      <c r="AU899" s="110"/>
      <c r="AV899" s="110"/>
      <c r="AW899" s="110"/>
      <c r="AX899" s="110"/>
      <c r="AY899" s="110"/>
      <c r="AZ899" s="110"/>
      <c r="BA899" s="110"/>
      <c r="BB899" s="110"/>
      <c r="BC899" s="110"/>
      <c r="BD899" s="110"/>
      <c r="BE899" s="110"/>
      <c r="BF899" s="114"/>
      <c r="BG899" s="114"/>
      <c r="BH899" s="114"/>
      <c r="BI899" s="114"/>
      <c r="BJ899" s="114"/>
      <c r="BK899" s="114"/>
      <c r="BL899" s="114"/>
      <c r="BM899" s="114"/>
      <c r="BN899" s="114"/>
      <c r="BO899" s="114"/>
    </row>
    <row r="900" ht="15.75" hidden="1" customHeight="1">
      <c r="A900" s="106" t="s">
        <v>7410</v>
      </c>
      <c r="B900" s="162" t="s">
        <v>10677</v>
      </c>
      <c r="C900" s="108" t="str">
        <f>VLOOKUP(A900,'Main Sheet'!A:AV,48,False)</f>
        <v>No</v>
      </c>
      <c r="D900" s="109" t="str">
        <f>VLOOKUP(A900,'Main Sheet'!A:BB,7,0)</f>
        <v>Second</v>
      </c>
      <c r="E900" s="109" t="str">
        <f>VLOOKUP(A900,'Main Sheet'!A:BB,12,0)</f>
        <v>KwaMagxaki HS</v>
      </c>
      <c r="F900" s="109" t="str">
        <f>VLOOKUP(A900,'Main Sheet'!A:BB,17,0)</f>
        <v>Asemahle</v>
      </c>
      <c r="G900" s="110" t="str">
        <f>VLOOKUP(A900,'Main Sheet'!A:BB,14,0)</f>
        <v>NMB</v>
      </c>
      <c r="H900" s="111"/>
      <c r="I900" s="111"/>
      <c r="J900" s="111"/>
      <c r="K900" s="111"/>
      <c r="L900" s="111"/>
      <c r="M900" s="109"/>
      <c r="N900" s="110"/>
      <c r="O900" s="111"/>
      <c r="P900" s="111"/>
      <c r="Q900" s="112"/>
      <c r="R900" s="111"/>
      <c r="S900" s="111"/>
      <c r="T900" s="111"/>
      <c r="U900" s="110"/>
      <c r="V900" s="109"/>
      <c r="W900" s="109"/>
      <c r="X900" s="110"/>
      <c r="Y900" s="109"/>
      <c r="Z900" s="110"/>
      <c r="AA900" s="110"/>
      <c r="AB900" s="110"/>
      <c r="AC900" s="109"/>
      <c r="AD900" s="109"/>
      <c r="AE900" s="110"/>
      <c r="AF900" s="109"/>
      <c r="AG900" s="109"/>
      <c r="AH900" s="109"/>
      <c r="AI900" s="110"/>
      <c r="AJ900" s="110"/>
      <c r="AK900" s="110"/>
      <c r="AL900" s="110"/>
      <c r="AM900" s="110"/>
      <c r="AN900" s="110"/>
      <c r="AO900" s="110"/>
      <c r="AP900" s="110"/>
      <c r="AQ900" s="110"/>
      <c r="AR900" s="110"/>
      <c r="AS900" s="110"/>
      <c r="AT900" s="110"/>
      <c r="AU900" s="110"/>
      <c r="AV900" s="110"/>
      <c r="AW900" s="110"/>
      <c r="AX900" s="110"/>
      <c r="AY900" s="110"/>
      <c r="AZ900" s="110"/>
      <c r="BA900" s="110"/>
      <c r="BB900" s="110"/>
      <c r="BC900" s="110"/>
      <c r="BD900" s="110"/>
      <c r="BE900" s="110"/>
      <c r="BF900" s="114"/>
      <c r="BG900" s="114"/>
      <c r="BH900" s="114"/>
      <c r="BI900" s="114"/>
      <c r="BJ900" s="114"/>
      <c r="BK900" s="114"/>
      <c r="BL900" s="114"/>
      <c r="BM900" s="114"/>
      <c r="BN900" s="114"/>
      <c r="BO900" s="114"/>
    </row>
    <row r="901" ht="15.75" hidden="1" customHeight="1">
      <c r="A901" s="106" t="s">
        <v>7419</v>
      </c>
      <c r="B901" s="162" t="s">
        <v>10678</v>
      </c>
      <c r="C901" s="108" t="str">
        <f>VLOOKUP(A901,'Main Sheet'!A:AV,48,False)</f>
        <v>Yes</v>
      </c>
      <c r="D901" s="109" t="str">
        <f>VLOOKUP(A901,'Main Sheet'!A:BB,7,0)</f>
        <v>Second</v>
      </c>
      <c r="E901" s="109" t="str">
        <f>VLOOKUP(A901,'Main Sheet'!A:BB,12,0)</f>
        <v>KwaMagxaki HS</v>
      </c>
      <c r="F901" s="109" t="str">
        <f>VLOOKUP(A901,'Main Sheet'!A:BB,17,0)</f>
        <v>Asemahle</v>
      </c>
      <c r="G901" s="110" t="str">
        <f>VLOOKUP(A901,'Main Sheet'!A:BB,14,0)</f>
        <v>NMB</v>
      </c>
      <c r="H901" s="111" t="s">
        <v>9078</v>
      </c>
      <c r="I901" s="111"/>
      <c r="J901" s="111"/>
      <c r="K901" s="111">
        <v>2.33127437E8</v>
      </c>
      <c r="L901" s="111">
        <v>49768.0</v>
      </c>
      <c r="M901" s="109" t="s">
        <v>9079</v>
      </c>
      <c r="N901" s="110"/>
      <c r="O901" s="111" t="s">
        <v>9078</v>
      </c>
      <c r="P901" s="111"/>
      <c r="Q901" s="112"/>
      <c r="R901" s="111"/>
      <c r="S901" s="111"/>
      <c r="T901" s="111"/>
      <c r="U901" s="110"/>
      <c r="V901" s="109" t="s">
        <v>9078</v>
      </c>
      <c r="W901" s="109"/>
      <c r="X901" s="110"/>
      <c r="Y901" s="109" t="s">
        <v>10679</v>
      </c>
      <c r="Z901" s="110"/>
      <c r="AA901" s="110"/>
      <c r="AB901" s="110"/>
      <c r="AC901" s="109"/>
      <c r="AD901" s="109"/>
      <c r="AE901" s="110"/>
      <c r="AF901" s="109"/>
      <c r="AG901" s="109"/>
      <c r="AH901" s="109"/>
      <c r="AI901" s="110"/>
      <c r="AJ901" s="110"/>
      <c r="AK901" s="110"/>
      <c r="AL901" s="110"/>
      <c r="AM901" s="110"/>
      <c r="AN901" s="110"/>
      <c r="AO901" s="110"/>
      <c r="AP901" s="110"/>
      <c r="AQ901" s="110"/>
      <c r="AR901" s="110"/>
      <c r="AS901" s="110"/>
      <c r="AT901" s="110"/>
      <c r="AU901" s="110"/>
      <c r="AV901" s="110"/>
      <c r="AW901" s="110"/>
      <c r="AX901" s="110"/>
      <c r="AY901" s="110"/>
      <c r="AZ901" s="110"/>
      <c r="BA901" s="110"/>
      <c r="BB901" s="110"/>
      <c r="BC901" s="110"/>
      <c r="BD901" s="110"/>
      <c r="BE901" s="110"/>
      <c r="BF901" s="114"/>
      <c r="BG901" s="114"/>
      <c r="BH901" s="114"/>
      <c r="BI901" s="114"/>
      <c r="BJ901" s="114"/>
      <c r="BK901" s="114"/>
      <c r="BL901" s="114"/>
      <c r="BM901" s="114"/>
      <c r="BN901" s="114"/>
      <c r="BO901" s="114"/>
    </row>
    <row r="902" ht="15.75" hidden="1" customHeight="1">
      <c r="A902" s="106" t="s">
        <v>7430</v>
      </c>
      <c r="B902" s="162" t="s">
        <v>10680</v>
      </c>
      <c r="C902" s="108" t="str">
        <f>VLOOKUP(A902,'Main Sheet'!A:AV,48,False)</f>
        <v>Yes</v>
      </c>
      <c r="D902" s="109" t="str">
        <f>VLOOKUP(A902,'Main Sheet'!A:BB,7,0)</f>
        <v>Second</v>
      </c>
      <c r="E902" s="109" t="str">
        <f>VLOOKUP(A902,'Main Sheet'!A:BB,12,0)</f>
        <v>KwaMagxaki HS</v>
      </c>
      <c r="F902" s="109" t="str">
        <f>VLOOKUP(A902,'Main Sheet'!A:BB,17,0)</f>
        <v>Asemahle</v>
      </c>
      <c r="G902" s="110" t="str">
        <f>VLOOKUP(A902,'Main Sheet'!A:BB,14,0)</f>
        <v>NMB</v>
      </c>
      <c r="H902" s="111" t="s">
        <v>117</v>
      </c>
      <c r="I902" s="111"/>
      <c r="J902" s="111"/>
      <c r="K902" s="111">
        <v>2.3424746E8</v>
      </c>
      <c r="L902" s="111">
        <v>90508.0</v>
      </c>
      <c r="M902" s="109" t="s">
        <v>10681</v>
      </c>
      <c r="N902" s="110"/>
      <c r="O902" s="111" t="s">
        <v>117</v>
      </c>
      <c r="P902" s="111"/>
      <c r="Q902" s="112"/>
      <c r="R902" s="111">
        <v>2.2625544E8</v>
      </c>
      <c r="S902" s="111">
        <v>20252.0</v>
      </c>
      <c r="T902" s="111"/>
      <c r="U902" s="110"/>
      <c r="V902" s="109" t="s">
        <v>117</v>
      </c>
      <c r="W902" s="109"/>
      <c r="X902" s="110"/>
      <c r="Y902" s="109" t="s">
        <v>10682</v>
      </c>
      <c r="Z902" s="110"/>
      <c r="AA902" s="110"/>
      <c r="AB902" s="110"/>
      <c r="AC902" s="109"/>
      <c r="AD902" s="109"/>
      <c r="AE902" s="110"/>
      <c r="AF902" s="109"/>
      <c r="AG902" s="109"/>
      <c r="AH902" s="109"/>
      <c r="AI902" s="110"/>
      <c r="AJ902" s="110"/>
      <c r="AK902" s="110"/>
      <c r="AL902" s="110"/>
      <c r="AM902" s="110"/>
      <c r="AN902" s="110"/>
      <c r="AO902" s="110"/>
      <c r="AP902" s="110"/>
      <c r="AQ902" s="110"/>
      <c r="AR902" s="110"/>
      <c r="AS902" s="110"/>
      <c r="AT902" s="110"/>
      <c r="AU902" s="110"/>
      <c r="AV902" s="110"/>
      <c r="AW902" s="110"/>
      <c r="AX902" s="110"/>
      <c r="AY902" s="110"/>
      <c r="AZ902" s="110"/>
      <c r="BA902" s="110"/>
      <c r="BB902" s="110"/>
      <c r="BC902" s="110"/>
      <c r="BD902" s="110"/>
      <c r="BE902" s="110"/>
      <c r="BF902" s="114"/>
      <c r="BG902" s="114"/>
      <c r="BH902" s="114"/>
      <c r="BI902" s="114"/>
      <c r="BJ902" s="114"/>
      <c r="BK902" s="114"/>
      <c r="BL902" s="114"/>
      <c r="BM902" s="114"/>
      <c r="BN902" s="114"/>
      <c r="BO902" s="114"/>
    </row>
    <row r="903" ht="15.75" hidden="1" customHeight="1">
      <c r="A903" s="106" t="s">
        <v>7439</v>
      </c>
      <c r="B903" s="162" t="s">
        <v>10683</v>
      </c>
      <c r="C903" s="108" t="str">
        <f>VLOOKUP(A903,'Main Sheet'!A:AV,48,False)</f>
        <v>Yes</v>
      </c>
      <c r="D903" s="109" t="str">
        <f>VLOOKUP(A903,'Main Sheet'!A:BB,7,0)</f>
        <v>Second</v>
      </c>
      <c r="E903" s="109" t="str">
        <f>VLOOKUP(A903,'Main Sheet'!A:BB,12,0)</f>
        <v>KwaMagxaki HS</v>
      </c>
      <c r="F903" s="109" t="str">
        <f>VLOOKUP(A903,'Main Sheet'!A:BB,17,0)</f>
        <v>Asemahle</v>
      </c>
      <c r="G903" s="110" t="str">
        <f>VLOOKUP(A903,'Main Sheet'!A:BB,14,0)</f>
        <v>NMB</v>
      </c>
      <c r="H903" s="111" t="s">
        <v>117</v>
      </c>
      <c r="I903" s="111"/>
      <c r="J903" s="111"/>
      <c r="K903" s="111">
        <v>2.34409398E8</v>
      </c>
      <c r="L903" s="111">
        <v>25303.0</v>
      </c>
      <c r="M903" s="109" t="s">
        <v>10230</v>
      </c>
      <c r="N903" s="110"/>
      <c r="O903" s="111" t="s">
        <v>9078</v>
      </c>
      <c r="P903" s="111"/>
      <c r="Q903" s="112"/>
      <c r="R903" s="111"/>
      <c r="S903" s="111"/>
      <c r="T903" s="111"/>
      <c r="U903" s="110"/>
      <c r="V903" s="109" t="s">
        <v>9078</v>
      </c>
      <c r="W903" s="109"/>
      <c r="X903" s="110"/>
      <c r="Y903" s="109" t="s">
        <v>10684</v>
      </c>
      <c r="Z903" s="110"/>
      <c r="AA903" s="110"/>
      <c r="AB903" s="110"/>
      <c r="AC903" s="109"/>
      <c r="AD903" s="109"/>
      <c r="AE903" s="110"/>
      <c r="AF903" s="109"/>
      <c r="AG903" s="109"/>
      <c r="AH903" s="109"/>
      <c r="AI903" s="110"/>
      <c r="AJ903" s="110"/>
      <c r="AK903" s="110"/>
      <c r="AL903" s="110"/>
      <c r="AM903" s="110"/>
      <c r="AN903" s="110"/>
      <c r="AO903" s="110"/>
      <c r="AP903" s="110"/>
      <c r="AQ903" s="110"/>
      <c r="AR903" s="110"/>
      <c r="AS903" s="110"/>
      <c r="AT903" s="110"/>
      <c r="AU903" s="110"/>
      <c r="AV903" s="110"/>
      <c r="AW903" s="110"/>
      <c r="AX903" s="110"/>
      <c r="AY903" s="110"/>
      <c r="AZ903" s="110"/>
      <c r="BA903" s="110"/>
      <c r="BB903" s="110"/>
      <c r="BC903" s="110"/>
      <c r="BD903" s="110"/>
      <c r="BE903" s="110"/>
      <c r="BF903" s="114"/>
      <c r="BG903" s="114"/>
      <c r="BH903" s="114"/>
      <c r="BI903" s="114"/>
      <c r="BJ903" s="114"/>
      <c r="BK903" s="114"/>
      <c r="BL903" s="114"/>
      <c r="BM903" s="114"/>
      <c r="BN903" s="114"/>
      <c r="BO903" s="114"/>
    </row>
    <row r="904" ht="15.75" hidden="1" customHeight="1">
      <c r="A904" s="106" t="s">
        <v>7449</v>
      </c>
      <c r="B904" s="162" t="s">
        <v>10685</v>
      </c>
      <c r="C904" s="108" t="str">
        <f>VLOOKUP(A904,'Main Sheet'!A:AV,48,False)</f>
        <v>Yes</v>
      </c>
      <c r="D904" s="109" t="str">
        <f>VLOOKUP(A904,'Main Sheet'!A:BB,7,0)</f>
        <v>Second</v>
      </c>
      <c r="E904" s="109" t="str">
        <f>VLOOKUP(A904,'Main Sheet'!A:BB,12,0)</f>
        <v>KwaMagxaki HS</v>
      </c>
      <c r="F904" s="109" t="str">
        <f>VLOOKUP(A904,'Main Sheet'!A:BB,17,0)</f>
        <v>Asemahle</v>
      </c>
      <c r="G904" s="110" t="str">
        <f>VLOOKUP(A904,'Main Sheet'!A:BB,14,0)</f>
        <v>NMB</v>
      </c>
      <c r="H904" s="111" t="s">
        <v>117</v>
      </c>
      <c r="I904" s="111"/>
      <c r="J904" s="111"/>
      <c r="K904" s="111">
        <v>2.34162988E8</v>
      </c>
      <c r="L904" s="111">
        <v>27345.0</v>
      </c>
      <c r="M904" s="109" t="s">
        <v>10686</v>
      </c>
      <c r="N904" s="110"/>
      <c r="O904" s="111" t="s">
        <v>117</v>
      </c>
      <c r="P904" s="111"/>
      <c r="Q904" s="112"/>
      <c r="R904" s="111">
        <v>2.26256877E8</v>
      </c>
      <c r="S904" s="111">
        <v>20252.0</v>
      </c>
      <c r="T904" s="111"/>
      <c r="U904" s="110"/>
      <c r="V904" s="109" t="s">
        <v>117</v>
      </c>
      <c r="W904" s="109"/>
      <c r="X904" s="110"/>
      <c r="Y904" s="109" t="s">
        <v>10687</v>
      </c>
      <c r="Z904" s="110"/>
      <c r="AA904" s="110"/>
      <c r="AB904" s="110"/>
      <c r="AC904" s="109"/>
      <c r="AD904" s="109"/>
      <c r="AE904" s="110"/>
      <c r="AF904" s="109"/>
      <c r="AG904" s="109"/>
      <c r="AH904" s="109"/>
      <c r="AI904" s="110"/>
      <c r="AJ904" s="110"/>
      <c r="AK904" s="110"/>
      <c r="AL904" s="110"/>
      <c r="AM904" s="110"/>
      <c r="AN904" s="110"/>
      <c r="AO904" s="110"/>
      <c r="AP904" s="110"/>
      <c r="AQ904" s="110"/>
      <c r="AR904" s="110"/>
      <c r="AS904" s="110"/>
      <c r="AT904" s="110"/>
      <c r="AU904" s="110"/>
      <c r="AV904" s="110"/>
      <c r="AW904" s="110"/>
      <c r="AX904" s="110"/>
      <c r="AY904" s="110"/>
      <c r="AZ904" s="110"/>
      <c r="BA904" s="110"/>
      <c r="BB904" s="110"/>
      <c r="BC904" s="110"/>
      <c r="BD904" s="110"/>
      <c r="BE904" s="110"/>
      <c r="BF904" s="114"/>
      <c r="BG904" s="114"/>
      <c r="BH904" s="114"/>
      <c r="BI904" s="114"/>
      <c r="BJ904" s="114"/>
      <c r="BK904" s="114"/>
      <c r="BL904" s="114"/>
      <c r="BM904" s="114"/>
      <c r="BN904" s="114"/>
      <c r="BO904" s="114"/>
    </row>
    <row r="905" ht="15.75" hidden="1" customHeight="1">
      <c r="A905" s="106" t="s">
        <v>7456</v>
      </c>
      <c r="B905" s="162" t="s">
        <v>10688</v>
      </c>
      <c r="C905" s="108" t="str">
        <f>VLOOKUP(A905,'Main Sheet'!A:AV,48,False)</f>
        <v>Yes</v>
      </c>
      <c r="D905" s="109" t="str">
        <f>VLOOKUP(A905,'Main Sheet'!A:BB,7,0)</f>
        <v>Second</v>
      </c>
      <c r="E905" s="109" t="str">
        <f>VLOOKUP(A905,'Main Sheet'!A:BB,12,0)</f>
        <v>KwaMagxaki HS</v>
      </c>
      <c r="F905" s="109" t="str">
        <f>VLOOKUP(A905,'Main Sheet'!A:BB,17,0)</f>
        <v>Asemahle</v>
      </c>
      <c r="G905" s="110" t="str">
        <f>VLOOKUP(A905,'Main Sheet'!A:BB,14,0)</f>
        <v>NMB</v>
      </c>
      <c r="H905" s="111" t="s">
        <v>9078</v>
      </c>
      <c r="I905" s="111"/>
      <c r="J905" s="111"/>
      <c r="K905" s="111">
        <v>2.34016434E8</v>
      </c>
      <c r="L905" s="111">
        <v>94142.0</v>
      </c>
      <c r="M905" s="109" t="s">
        <v>9079</v>
      </c>
      <c r="N905" s="110"/>
      <c r="O905" s="111" t="s">
        <v>117</v>
      </c>
      <c r="P905" s="111"/>
      <c r="Q905" s="112"/>
      <c r="R905" s="111">
        <v>2.26256852E8</v>
      </c>
      <c r="S905" s="111">
        <v>20252.0</v>
      </c>
      <c r="T905" s="111"/>
      <c r="U905" s="110"/>
      <c r="V905" s="109" t="s">
        <v>117</v>
      </c>
      <c r="W905" s="109"/>
      <c r="X905" s="110"/>
      <c r="Y905" s="109" t="s">
        <v>10689</v>
      </c>
      <c r="Z905" s="110"/>
      <c r="AA905" s="110"/>
      <c r="AB905" s="110"/>
      <c r="AC905" s="109"/>
      <c r="AD905" s="109"/>
      <c r="AE905" s="110"/>
      <c r="AF905" s="109"/>
      <c r="AG905" s="109"/>
      <c r="AH905" s="109"/>
      <c r="AI905" s="110"/>
      <c r="AJ905" s="110"/>
      <c r="AK905" s="110"/>
      <c r="AL905" s="110"/>
      <c r="AM905" s="110"/>
      <c r="AN905" s="110"/>
      <c r="AO905" s="110"/>
      <c r="AP905" s="110"/>
      <c r="AQ905" s="110"/>
      <c r="AR905" s="110"/>
      <c r="AS905" s="110"/>
      <c r="AT905" s="110"/>
      <c r="AU905" s="110"/>
      <c r="AV905" s="110"/>
      <c r="AW905" s="110"/>
      <c r="AX905" s="110"/>
      <c r="AY905" s="110"/>
      <c r="AZ905" s="110"/>
      <c r="BA905" s="110"/>
      <c r="BB905" s="110"/>
      <c r="BC905" s="110"/>
      <c r="BD905" s="110"/>
      <c r="BE905" s="110"/>
      <c r="BF905" s="114"/>
      <c r="BG905" s="114"/>
      <c r="BH905" s="114"/>
      <c r="BI905" s="114"/>
      <c r="BJ905" s="114"/>
      <c r="BK905" s="114"/>
      <c r="BL905" s="114"/>
      <c r="BM905" s="114"/>
      <c r="BN905" s="114"/>
      <c r="BO905" s="114"/>
    </row>
    <row r="906" ht="15.75" hidden="1" customHeight="1">
      <c r="A906" s="106" t="s">
        <v>7465</v>
      </c>
      <c r="B906" s="162" t="s">
        <v>10690</v>
      </c>
      <c r="C906" s="108" t="str">
        <f>VLOOKUP(A906,'Main Sheet'!A:AV,48,False)</f>
        <v>No</v>
      </c>
      <c r="D906" s="109" t="str">
        <f>VLOOKUP(A906,'Main Sheet'!A:BB,7,0)</f>
        <v>Second</v>
      </c>
      <c r="E906" s="109" t="str">
        <f>VLOOKUP(A906,'Main Sheet'!A:BB,12,0)</f>
        <v>KwaMagxaki HS</v>
      </c>
      <c r="F906" s="109" t="str">
        <f>VLOOKUP(A906,'Main Sheet'!A:BB,17,0)</f>
        <v>Asemahle</v>
      </c>
      <c r="G906" s="110" t="str">
        <f>VLOOKUP(A906,'Main Sheet'!A:BB,14,0)</f>
        <v>NMB</v>
      </c>
      <c r="H906" s="111"/>
      <c r="I906" s="111"/>
      <c r="J906" s="111"/>
      <c r="K906" s="111"/>
      <c r="L906" s="111"/>
      <c r="M906" s="109"/>
      <c r="N906" s="110"/>
      <c r="O906" s="111"/>
      <c r="P906" s="111"/>
      <c r="Q906" s="112"/>
      <c r="R906" s="111"/>
      <c r="S906" s="111"/>
      <c r="T906" s="111"/>
      <c r="U906" s="110"/>
      <c r="V906" s="109"/>
      <c r="W906" s="109"/>
      <c r="X906" s="110"/>
      <c r="Y906" s="109"/>
      <c r="Z906" s="110"/>
      <c r="AA906" s="110"/>
      <c r="AB906" s="110"/>
      <c r="AC906" s="109"/>
      <c r="AD906" s="109"/>
      <c r="AE906" s="110"/>
      <c r="AF906" s="109"/>
      <c r="AG906" s="109"/>
      <c r="AH906" s="109"/>
      <c r="AI906" s="110"/>
      <c r="AJ906" s="110"/>
      <c r="AK906" s="110"/>
      <c r="AL906" s="110"/>
      <c r="AM906" s="110"/>
      <c r="AN906" s="110"/>
      <c r="AO906" s="110"/>
      <c r="AP906" s="110"/>
      <c r="AQ906" s="110"/>
      <c r="AR906" s="110"/>
      <c r="AS906" s="110"/>
      <c r="AT906" s="110"/>
      <c r="AU906" s="110"/>
      <c r="AV906" s="110"/>
      <c r="AW906" s="110"/>
      <c r="AX906" s="110"/>
      <c r="AY906" s="110"/>
      <c r="AZ906" s="110"/>
      <c r="BA906" s="110"/>
      <c r="BB906" s="110"/>
      <c r="BC906" s="110"/>
      <c r="BD906" s="110"/>
      <c r="BE906" s="110"/>
      <c r="BF906" s="114"/>
      <c r="BG906" s="114"/>
      <c r="BH906" s="114"/>
      <c r="BI906" s="114"/>
      <c r="BJ906" s="114"/>
      <c r="BK906" s="114"/>
      <c r="BL906" s="114"/>
      <c r="BM906" s="114"/>
      <c r="BN906" s="114"/>
      <c r="BO906" s="114"/>
    </row>
    <row r="907" ht="15.75" hidden="1" customHeight="1">
      <c r="A907" s="106" t="s">
        <v>7474</v>
      </c>
      <c r="B907" s="162" t="s">
        <v>10691</v>
      </c>
      <c r="C907" s="108" t="str">
        <f>VLOOKUP(A907,'Main Sheet'!A:AV,48,False)</f>
        <v>Yes</v>
      </c>
      <c r="D907" s="109" t="str">
        <f>VLOOKUP(A907,'Main Sheet'!A:BB,7,0)</f>
        <v>Second</v>
      </c>
      <c r="E907" s="109" t="str">
        <f>VLOOKUP(A907,'Main Sheet'!A:BB,12,0)</f>
        <v>VM Kwinana</v>
      </c>
      <c r="F907" s="109" t="str">
        <f>VLOOKUP(A907,'Main Sheet'!A:BB,17,0)</f>
        <v>Sive</v>
      </c>
      <c r="G907" s="110" t="str">
        <f>VLOOKUP(A907,'Main Sheet'!A:BB,14,0)</f>
        <v>Rural</v>
      </c>
      <c r="H907" s="111" t="s">
        <v>9078</v>
      </c>
      <c r="I907" s="111"/>
      <c r="J907" s="111" t="s">
        <v>9568</v>
      </c>
      <c r="K907" s="111">
        <v>2.33411429E8</v>
      </c>
      <c r="L907" s="111"/>
      <c r="M907" s="109"/>
      <c r="N907" s="110"/>
      <c r="O907" s="111" t="s">
        <v>117</v>
      </c>
      <c r="P907" s="111"/>
      <c r="Q907" s="112"/>
      <c r="R907" s="111">
        <v>2.26282488E8</v>
      </c>
      <c r="S907" s="111">
        <v>23235.0</v>
      </c>
      <c r="T907" s="111"/>
      <c r="U907" s="110"/>
      <c r="V907" s="109" t="s">
        <v>117</v>
      </c>
      <c r="W907" s="109"/>
      <c r="X907" s="110"/>
      <c r="Y907" s="168" t="s">
        <v>10692</v>
      </c>
      <c r="Z907" s="110"/>
      <c r="AA907" s="109" t="s">
        <v>4424</v>
      </c>
      <c r="AB907" s="110"/>
      <c r="AC907" s="109" t="s">
        <v>117</v>
      </c>
      <c r="AD907" s="109"/>
      <c r="AE907" s="110"/>
      <c r="AF907" s="109">
        <v>2.61683888E8</v>
      </c>
      <c r="AG907" s="109">
        <v>23235.0</v>
      </c>
      <c r="AH907" s="109" t="s">
        <v>10693</v>
      </c>
      <c r="AI907" s="110"/>
      <c r="AJ907" s="110"/>
      <c r="AK907" s="110"/>
      <c r="AL907" s="110"/>
      <c r="AM907" s="110"/>
      <c r="AN907" s="110"/>
      <c r="AO907" s="110"/>
      <c r="AP907" s="110"/>
      <c r="AQ907" s="110"/>
      <c r="AR907" s="110"/>
      <c r="AS907" s="110"/>
      <c r="AT907" s="110"/>
      <c r="AU907" s="110"/>
      <c r="AV907" s="110"/>
      <c r="AW907" s="110"/>
      <c r="AX907" s="110"/>
      <c r="AY907" s="110"/>
      <c r="AZ907" s="110"/>
      <c r="BA907" s="110"/>
      <c r="BB907" s="110"/>
      <c r="BC907" s="110"/>
      <c r="BD907" s="110"/>
      <c r="BE907" s="110"/>
      <c r="BF907" s="114"/>
      <c r="BG907" s="114"/>
      <c r="BH907" s="114"/>
      <c r="BI907" s="114"/>
      <c r="BJ907" s="114"/>
      <c r="BK907" s="114"/>
      <c r="BL907" s="114"/>
      <c r="BM907" s="114"/>
      <c r="BN907" s="114"/>
      <c r="BO907" s="114"/>
    </row>
    <row r="908" ht="15.75" hidden="1" customHeight="1">
      <c r="A908" s="106" t="s">
        <v>7481</v>
      </c>
      <c r="B908" s="162" t="s">
        <v>10694</v>
      </c>
      <c r="C908" s="108" t="str">
        <f>VLOOKUP(A908,'Main Sheet'!A:AV,48,False)</f>
        <v>Yes</v>
      </c>
      <c r="D908" s="109" t="str">
        <f>VLOOKUP(A908,'Main Sheet'!A:BB,7,0)</f>
        <v>Second</v>
      </c>
      <c r="E908" s="109" t="str">
        <f>VLOOKUP(A908,'Main Sheet'!A:BB,12,0)</f>
        <v>KwaMagxaki HS</v>
      </c>
      <c r="F908" s="109" t="str">
        <f>VLOOKUP(A908,'Main Sheet'!A:BB,17,0)</f>
        <v>Asemahle</v>
      </c>
      <c r="G908" s="110" t="str">
        <f>VLOOKUP(A908,'Main Sheet'!A:BB,14,0)</f>
        <v>NMB</v>
      </c>
      <c r="H908" s="111" t="s">
        <v>117</v>
      </c>
      <c r="I908" s="111"/>
      <c r="J908" s="111"/>
      <c r="K908" s="111">
        <v>2.34303654E8</v>
      </c>
      <c r="L908" s="111">
        <v>57476.0</v>
      </c>
      <c r="M908" s="109" t="s">
        <v>9775</v>
      </c>
      <c r="N908" s="110"/>
      <c r="O908" s="111" t="s">
        <v>117</v>
      </c>
      <c r="P908" s="111"/>
      <c r="Q908" s="112"/>
      <c r="R908" s="111">
        <v>2.26255389E8</v>
      </c>
      <c r="S908" s="111">
        <v>20252.0</v>
      </c>
      <c r="T908" s="111"/>
      <c r="U908" s="110"/>
      <c r="V908" s="109" t="s">
        <v>117</v>
      </c>
      <c r="W908" s="109"/>
      <c r="X908" s="110"/>
      <c r="Y908" s="109" t="s">
        <v>10695</v>
      </c>
      <c r="Z908" s="110"/>
      <c r="AA908" s="110"/>
      <c r="AB908" s="110"/>
      <c r="AC908" s="109"/>
      <c r="AD908" s="109"/>
      <c r="AE908" s="110"/>
      <c r="AF908" s="109"/>
      <c r="AG908" s="109"/>
      <c r="AH908" s="109"/>
      <c r="AI908" s="110"/>
      <c r="AJ908" s="110"/>
      <c r="AK908" s="110"/>
      <c r="AL908" s="110"/>
      <c r="AM908" s="110"/>
      <c r="AN908" s="110"/>
      <c r="AO908" s="110"/>
      <c r="AP908" s="110"/>
      <c r="AQ908" s="110"/>
      <c r="AR908" s="110"/>
      <c r="AS908" s="110"/>
      <c r="AT908" s="110"/>
      <c r="AU908" s="110"/>
      <c r="AV908" s="110"/>
      <c r="AW908" s="110"/>
      <c r="AX908" s="110"/>
      <c r="AY908" s="110"/>
      <c r="AZ908" s="110"/>
      <c r="BA908" s="110"/>
      <c r="BB908" s="110"/>
      <c r="BC908" s="110"/>
      <c r="BD908" s="110"/>
      <c r="BE908" s="110"/>
      <c r="BF908" s="114"/>
      <c r="BG908" s="114"/>
      <c r="BH908" s="114"/>
      <c r="BI908" s="114"/>
      <c r="BJ908" s="114"/>
      <c r="BK908" s="114"/>
      <c r="BL908" s="114"/>
      <c r="BM908" s="114"/>
      <c r="BN908" s="114"/>
      <c r="BO908" s="114"/>
    </row>
    <row r="909" ht="15.75" hidden="1" customHeight="1">
      <c r="A909" s="106" t="s">
        <v>7489</v>
      </c>
      <c r="B909" s="162" t="s">
        <v>10696</v>
      </c>
      <c r="C909" s="108" t="str">
        <f>VLOOKUP(A909,'Main Sheet'!A:AV,48,False)</f>
        <v>Yes</v>
      </c>
      <c r="D909" s="109" t="str">
        <f>VLOOKUP(A909,'Main Sheet'!A:BB,7,0)</f>
        <v>Second</v>
      </c>
      <c r="E909" s="109" t="str">
        <f>VLOOKUP(A909,'Main Sheet'!A:BB,12,0)</f>
        <v>KwaMagxaki HS</v>
      </c>
      <c r="F909" s="109" t="str">
        <f>VLOOKUP(A909,'Main Sheet'!A:BB,17,0)</f>
        <v>Asemahle</v>
      </c>
      <c r="G909" s="110" t="str">
        <f>VLOOKUP(A909,'Main Sheet'!A:BB,14,0)</f>
        <v>NMB</v>
      </c>
      <c r="H909" s="111" t="s">
        <v>9078</v>
      </c>
      <c r="I909" s="111"/>
      <c r="J909" s="111"/>
      <c r="K909" s="111">
        <v>2.33746757E8</v>
      </c>
      <c r="L909" s="111">
        <v>16586.0</v>
      </c>
      <c r="M909" s="109" t="s">
        <v>9077</v>
      </c>
      <c r="N909" s="110"/>
      <c r="O909" s="111" t="s">
        <v>9078</v>
      </c>
      <c r="P909" s="111"/>
      <c r="Q909" s="112"/>
      <c r="R909" s="111">
        <v>2.26177634E8</v>
      </c>
      <c r="S909" s="111"/>
      <c r="T909" s="111"/>
      <c r="U909" s="110"/>
      <c r="V909" s="109" t="s">
        <v>117</v>
      </c>
      <c r="W909" s="109"/>
      <c r="X909" s="110"/>
      <c r="Y909" s="109" t="s">
        <v>10697</v>
      </c>
      <c r="Z909" s="110"/>
      <c r="AA909" s="110"/>
      <c r="AB909" s="110"/>
      <c r="AC909" s="109" t="s">
        <v>9078</v>
      </c>
      <c r="AD909" s="109"/>
      <c r="AE909" s="110"/>
      <c r="AF909" s="109">
        <v>2.61069373E8</v>
      </c>
      <c r="AG909" s="109"/>
      <c r="AH909" s="109"/>
      <c r="AI909" s="110"/>
      <c r="AJ909" s="110"/>
      <c r="AK909" s="110"/>
      <c r="AL909" s="110"/>
      <c r="AM909" s="110"/>
      <c r="AN909" s="110"/>
      <c r="AO909" s="110"/>
      <c r="AP909" s="110"/>
      <c r="AQ909" s="110"/>
      <c r="AR909" s="110"/>
      <c r="AS909" s="110"/>
      <c r="AT909" s="110"/>
      <c r="AU909" s="110"/>
      <c r="AV909" s="110"/>
      <c r="AW909" s="110"/>
      <c r="AX909" s="110"/>
      <c r="AY909" s="110"/>
      <c r="AZ909" s="110"/>
      <c r="BA909" s="110"/>
      <c r="BB909" s="110"/>
      <c r="BC909" s="110"/>
      <c r="BD909" s="110"/>
      <c r="BE909" s="110"/>
      <c r="BF909" s="114"/>
      <c r="BG909" s="114"/>
      <c r="BH909" s="114"/>
      <c r="BI909" s="114"/>
      <c r="BJ909" s="114"/>
      <c r="BK909" s="114"/>
      <c r="BL909" s="114"/>
      <c r="BM909" s="114"/>
      <c r="BN909" s="114"/>
      <c r="BO909" s="114"/>
    </row>
    <row r="910" ht="15.75" hidden="1" customHeight="1">
      <c r="A910" s="106" t="s">
        <v>7499</v>
      </c>
      <c r="B910" s="162" t="s">
        <v>10698</v>
      </c>
      <c r="C910" s="108" t="str">
        <f>VLOOKUP(A910,'Main Sheet'!A:AV,48,False)</f>
        <v>Yes</v>
      </c>
      <c r="D910" s="109" t="str">
        <f>VLOOKUP(A910,'Main Sheet'!A:BB,7,0)</f>
        <v>Second</v>
      </c>
      <c r="E910" s="109" t="str">
        <f>VLOOKUP(A910,'Main Sheet'!A:BB,12,0)</f>
        <v>KwaMagxaki HS</v>
      </c>
      <c r="F910" s="109" t="str">
        <f>VLOOKUP(A910,'Main Sheet'!A:BB,17,0)</f>
        <v>Asemahle</v>
      </c>
      <c r="G910" s="110" t="str">
        <f>VLOOKUP(A910,'Main Sheet'!A:BB,14,0)</f>
        <v>NMB</v>
      </c>
      <c r="H910" s="111" t="s">
        <v>117</v>
      </c>
      <c r="I910" s="111"/>
      <c r="J910" s="111"/>
      <c r="K910" s="111">
        <v>2.34162341E8</v>
      </c>
      <c r="L910" s="111">
        <v>76797.0</v>
      </c>
      <c r="M910" s="109" t="s">
        <v>10699</v>
      </c>
      <c r="N910" s="110"/>
      <c r="O910" s="111" t="s">
        <v>117</v>
      </c>
      <c r="P910" s="111"/>
      <c r="Q910" s="112"/>
      <c r="R910" s="111">
        <v>2.26256819E8</v>
      </c>
      <c r="S910" s="111">
        <v>20252.0</v>
      </c>
      <c r="T910" s="111"/>
      <c r="U910" s="110"/>
      <c r="V910" s="109" t="s">
        <v>117</v>
      </c>
      <c r="W910" s="109"/>
      <c r="X910" s="110"/>
      <c r="Y910" s="109" t="s">
        <v>10700</v>
      </c>
      <c r="Z910" s="110"/>
      <c r="AA910" s="110"/>
      <c r="AB910" s="110"/>
      <c r="AC910" s="109"/>
      <c r="AD910" s="109"/>
      <c r="AE910" s="110"/>
      <c r="AF910" s="109"/>
      <c r="AG910" s="109"/>
      <c r="AH910" s="109"/>
      <c r="AI910" s="110"/>
      <c r="AJ910" s="110"/>
      <c r="AK910" s="110"/>
      <c r="AL910" s="110"/>
      <c r="AM910" s="110"/>
      <c r="AN910" s="110"/>
      <c r="AO910" s="110"/>
      <c r="AP910" s="110"/>
      <c r="AQ910" s="110"/>
      <c r="AR910" s="110"/>
      <c r="AS910" s="110"/>
      <c r="AT910" s="110"/>
      <c r="AU910" s="110"/>
      <c r="AV910" s="110"/>
      <c r="AW910" s="110"/>
      <c r="AX910" s="110"/>
      <c r="AY910" s="110"/>
      <c r="AZ910" s="110"/>
      <c r="BA910" s="110"/>
      <c r="BB910" s="110"/>
      <c r="BC910" s="110"/>
      <c r="BD910" s="110"/>
      <c r="BE910" s="110"/>
      <c r="BF910" s="114"/>
      <c r="BG910" s="114"/>
      <c r="BH910" s="114"/>
      <c r="BI910" s="114"/>
      <c r="BJ910" s="114"/>
      <c r="BK910" s="114"/>
      <c r="BL910" s="114"/>
      <c r="BM910" s="114"/>
      <c r="BN910" s="114"/>
      <c r="BO910" s="114"/>
    </row>
    <row r="911" ht="15.75" hidden="1" customHeight="1">
      <c r="A911" s="106" t="s">
        <v>7508</v>
      </c>
      <c r="B911" s="162" t="s">
        <v>10701</v>
      </c>
      <c r="C911" s="108" t="str">
        <f>VLOOKUP(A911,'Main Sheet'!A:AV,48,False)</f>
        <v>Yes</v>
      </c>
      <c r="D911" s="109" t="str">
        <f>VLOOKUP(A911,'Main Sheet'!A:BB,7,0)</f>
        <v>Second</v>
      </c>
      <c r="E911" s="109" t="str">
        <f>VLOOKUP(A911,'Main Sheet'!A:BB,12,0)</f>
        <v>KwaMagxaki HS</v>
      </c>
      <c r="F911" s="109" t="str">
        <f>VLOOKUP(A911,'Main Sheet'!A:BB,17,0)</f>
        <v>Asemahle</v>
      </c>
      <c r="G911" s="110" t="str">
        <f>VLOOKUP(A911,'Main Sheet'!A:BB,14,0)</f>
        <v>NMB</v>
      </c>
      <c r="H911" s="111" t="s">
        <v>9078</v>
      </c>
      <c r="I911" s="111"/>
      <c r="J911" s="111"/>
      <c r="K911" s="111">
        <v>2.34021918E8</v>
      </c>
      <c r="L911" s="111">
        <v>63136.0</v>
      </c>
      <c r="M911" s="109" t="s">
        <v>9079</v>
      </c>
      <c r="N911" s="110"/>
      <c r="O911" s="111" t="s">
        <v>9078</v>
      </c>
      <c r="P911" s="111"/>
      <c r="Q911" s="112"/>
      <c r="R911" s="111"/>
      <c r="S911" s="111"/>
      <c r="T911" s="111"/>
      <c r="U911" s="110"/>
      <c r="V911" s="109" t="s">
        <v>117</v>
      </c>
      <c r="W911" s="109"/>
      <c r="X911" s="110"/>
      <c r="Y911" s="109" t="s">
        <v>10702</v>
      </c>
      <c r="Z911" s="110"/>
      <c r="AA911" s="110"/>
      <c r="AB911" s="110"/>
      <c r="AC911" s="109"/>
      <c r="AD911" s="109"/>
      <c r="AE911" s="110"/>
      <c r="AF911" s="109"/>
      <c r="AG911" s="109"/>
      <c r="AH911" s="109"/>
      <c r="AI911" s="110"/>
      <c r="AJ911" s="110"/>
      <c r="AK911" s="110"/>
      <c r="AL911" s="110"/>
      <c r="AM911" s="110"/>
      <c r="AN911" s="110"/>
      <c r="AO911" s="110"/>
      <c r="AP911" s="110"/>
      <c r="AQ911" s="110"/>
      <c r="AR911" s="110"/>
      <c r="AS911" s="110"/>
      <c r="AT911" s="110"/>
      <c r="AU911" s="110"/>
      <c r="AV911" s="110"/>
      <c r="AW911" s="110"/>
      <c r="AX911" s="110"/>
      <c r="AY911" s="110"/>
      <c r="AZ911" s="110"/>
      <c r="BA911" s="110"/>
      <c r="BB911" s="110"/>
      <c r="BC911" s="110"/>
      <c r="BD911" s="110"/>
      <c r="BE911" s="110"/>
      <c r="BF911" s="114"/>
      <c r="BG911" s="114"/>
      <c r="BH911" s="114"/>
      <c r="BI911" s="114"/>
      <c r="BJ911" s="114"/>
      <c r="BK911" s="114"/>
      <c r="BL911" s="114"/>
      <c r="BM911" s="114"/>
      <c r="BN911" s="114"/>
      <c r="BO911" s="114"/>
    </row>
    <row r="912" ht="15.75" hidden="1" customHeight="1">
      <c r="A912" s="106" t="s">
        <v>7518</v>
      </c>
      <c r="B912" s="162" t="s">
        <v>10703</v>
      </c>
      <c r="C912" s="108" t="str">
        <f>VLOOKUP(A912,'Main Sheet'!A:AV,48,False)</f>
        <v>Yes</v>
      </c>
      <c r="D912" s="109" t="str">
        <f>VLOOKUP(A912,'Main Sheet'!A:BB,7,0)</f>
        <v>Second</v>
      </c>
      <c r="E912" s="109" t="str">
        <f>VLOOKUP(A912,'Main Sheet'!A:BB,12,0)</f>
        <v>KwaMagxaki HS</v>
      </c>
      <c r="F912" s="109" t="str">
        <f>VLOOKUP(A912,'Main Sheet'!A:BB,17,0)</f>
        <v>Asemahle</v>
      </c>
      <c r="G912" s="110" t="str">
        <f>VLOOKUP(A912,'Main Sheet'!A:BB,14,0)</f>
        <v>NMB</v>
      </c>
      <c r="H912" s="111" t="s">
        <v>117</v>
      </c>
      <c r="I912" s="111"/>
      <c r="J912" s="111"/>
      <c r="K912" s="111">
        <v>2.34141255E8</v>
      </c>
      <c r="L912" s="111">
        <v>85072.0</v>
      </c>
      <c r="M912" s="109" t="s">
        <v>10704</v>
      </c>
      <c r="N912" s="110"/>
      <c r="O912" s="111" t="s">
        <v>117</v>
      </c>
      <c r="P912" s="111"/>
      <c r="Q912" s="112"/>
      <c r="R912" s="111">
        <v>2.26255649E8</v>
      </c>
      <c r="S912" s="111">
        <v>20252.0</v>
      </c>
      <c r="T912" s="111"/>
      <c r="U912" s="110"/>
      <c r="V912" s="109"/>
      <c r="W912" s="109"/>
      <c r="X912" s="110"/>
      <c r="Y912" s="109"/>
      <c r="Z912" s="110"/>
      <c r="AA912" s="110"/>
      <c r="AB912" s="110"/>
      <c r="AC912" s="109"/>
      <c r="AD912" s="109"/>
      <c r="AE912" s="110"/>
      <c r="AF912" s="109"/>
      <c r="AG912" s="109"/>
      <c r="AH912" s="109"/>
      <c r="AI912" s="110"/>
      <c r="AJ912" s="110"/>
      <c r="AK912" s="110"/>
      <c r="AL912" s="110"/>
      <c r="AM912" s="110"/>
      <c r="AN912" s="110"/>
      <c r="AO912" s="110"/>
      <c r="AP912" s="110"/>
      <c r="AQ912" s="110"/>
      <c r="AR912" s="110"/>
      <c r="AS912" s="110"/>
      <c r="AT912" s="110"/>
      <c r="AU912" s="110"/>
      <c r="AV912" s="110"/>
      <c r="AW912" s="110"/>
      <c r="AX912" s="110"/>
      <c r="AY912" s="110"/>
      <c r="AZ912" s="110"/>
      <c r="BA912" s="110"/>
      <c r="BB912" s="110"/>
      <c r="BC912" s="110"/>
      <c r="BD912" s="110"/>
      <c r="BE912" s="110"/>
      <c r="BF912" s="114"/>
      <c r="BG912" s="114"/>
      <c r="BH912" s="114"/>
      <c r="BI912" s="114"/>
      <c r="BJ912" s="114"/>
      <c r="BK912" s="114"/>
      <c r="BL912" s="114"/>
      <c r="BM912" s="114"/>
      <c r="BN912" s="114"/>
      <c r="BO912" s="114"/>
    </row>
    <row r="913" ht="15.75" hidden="1" customHeight="1">
      <c r="A913" s="106" t="s">
        <v>7527</v>
      </c>
      <c r="B913" s="162" t="s">
        <v>7528</v>
      </c>
      <c r="C913" s="108" t="str">
        <f>VLOOKUP(A913,'Main Sheet'!A:AV,48,False)</f>
        <v>Yes</v>
      </c>
      <c r="D913" s="109" t="str">
        <f>VLOOKUP(A913,'Main Sheet'!A:BB,7,0)</f>
        <v>Second</v>
      </c>
      <c r="E913" s="109" t="str">
        <f>VLOOKUP(A913,'Main Sheet'!A:BB,12,0)</f>
        <v>KwaMagxaki HS</v>
      </c>
      <c r="F913" s="109" t="str">
        <f>VLOOKUP(A913,'Main Sheet'!A:BB,17,0)</f>
        <v>Asemahle</v>
      </c>
      <c r="G913" s="110" t="str">
        <f>VLOOKUP(A913,'Main Sheet'!A:BB,14,0)</f>
        <v>NMB</v>
      </c>
      <c r="H913" s="111" t="s">
        <v>117</v>
      </c>
      <c r="I913" s="111"/>
      <c r="J913" s="111"/>
      <c r="K913" s="111">
        <v>2.34141468E8</v>
      </c>
      <c r="L913" s="111">
        <v>17621.0</v>
      </c>
      <c r="M913" s="109" t="s">
        <v>9077</v>
      </c>
      <c r="N913" s="110"/>
      <c r="O913" s="111" t="s">
        <v>9078</v>
      </c>
      <c r="P913" s="111"/>
      <c r="Q913" s="112"/>
      <c r="R913" s="111"/>
      <c r="S913" s="111"/>
      <c r="T913" s="111"/>
      <c r="U913" s="110"/>
      <c r="V913" s="109"/>
      <c r="W913" s="109"/>
      <c r="X913" s="110"/>
      <c r="Y913" s="109"/>
      <c r="Z913" s="110"/>
      <c r="AA913" s="110"/>
      <c r="AB913" s="110"/>
      <c r="AC913" s="109"/>
      <c r="AD913" s="109"/>
      <c r="AE913" s="110"/>
      <c r="AF913" s="109"/>
      <c r="AG913" s="109"/>
      <c r="AH913" s="109"/>
      <c r="AI913" s="110"/>
      <c r="AJ913" s="110"/>
      <c r="AK913" s="110"/>
      <c r="AL913" s="110"/>
      <c r="AM913" s="110"/>
      <c r="AN913" s="110"/>
      <c r="AO913" s="110"/>
      <c r="AP913" s="110"/>
      <c r="AQ913" s="110"/>
      <c r="AR913" s="110"/>
      <c r="AS913" s="110"/>
      <c r="AT913" s="110"/>
      <c r="AU913" s="110"/>
      <c r="AV913" s="110"/>
      <c r="AW913" s="110"/>
      <c r="AX913" s="110"/>
      <c r="AY913" s="110"/>
      <c r="AZ913" s="110"/>
      <c r="BA913" s="110"/>
      <c r="BB913" s="110"/>
      <c r="BC913" s="110"/>
      <c r="BD913" s="110"/>
      <c r="BE913" s="110"/>
      <c r="BF913" s="114"/>
      <c r="BG913" s="114"/>
      <c r="BH913" s="114"/>
      <c r="BI913" s="114"/>
      <c r="BJ913" s="114"/>
      <c r="BK913" s="114"/>
      <c r="BL913" s="114"/>
      <c r="BM913" s="114"/>
      <c r="BN913" s="114"/>
      <c r="BO913" s="114"/>
    </row>
    <row r="914" ht="15.75" hidden="1" customHeight="1">
      <c r="A914" s="106" t="s">
        <v>7536</v>
      </c>
      <c r="B914" s="162" t="s">
        <v>10705</v>
      </c>
      <c r="C914" s="108" t="str">
        <f>VLOOKUP(A914,'Main Sheet'!A:AV,48,False)</f>
        <v>Yes</v>
      </c>
      <c r="D914" s="109" t="str">
        <f>VLOOKUP(A914,'Main Sheet'!A:BB,7,0)</f>
        <v>Second</v>
      </c>
      <c r="E914" s="109" t="str">
        <f>VLOOKUP(A914,'Main Sheet'!A:BB,12,0)</f>
        <v>VM Kwinana</v>
      </c>
      <c r="F914" s="109" t="str">
        <f>VLOOKUP(A914,'Main Sheet'!A:BB,17,0)</f>
        <v>Sive</v>
      </c>
      <c r="G914" s="110" t="str">
        <f>VLOOKUP(A914,'Main Sheet'!A:BB,14,0)</f>
        <v>Rural</v>
      </c>
      <c r="H914" s="111" t="s">
        <v>9078</v>
      </c>
      <c r="I914" s="111"/>
      <c r="J914" s="111" t="s">
        <v>9568</v>
      </c>
      <c r="K914" s="111">
        <v>2.33261761E8</v>
      </c>
      <c r="L914" s="111"/>
      <c r="M914" s="109"/>
      <c r="N914" s="110"/>
      <c r="O914" s="111" t="s">
        <v>117</v>
      </c>
      <c r="P914" s="111"/>
      <c r="Q914" s="112"/>
      <c r="R914" s="111">
        <v>2.2628244E8</v>
      </c>
      <c r="S914" s="111">
        <v>23235.0</v>
      </c>
      <c r="T914" s="111"/>
      <c r="U914" s="110"/>
      <c r="V914" s="109" t="s">
        <v>117</v>
      </c>
      <c r="W914" s="109"/>
      <c r="X914" s="110"/>
      <c r="Y914" s="168" t="s">
        <v>10706</v>
      </c>
      <c r="Z914" s="110"/>
      <c r="AA914" s="110"/>
      <c r="AB914" s="110"/>
      <c r="AC914" s="109" t="s">
        <v>117</v>
      </c>
      <c r="AD914" s="109"/>
      <c r="AE914" s="110"/>
      <c r="AF914" s="109">
        <v>2.61682334E8</v>
      </c>
      <c r="AG914" s="109">
        <v>23235.0</v>
      </c>
      <c r="AH914" s="109"/>
      <c r="AI914" s="110"/>
      <c r="AJ914" s="110"/>
      <c r="AK914" s="110"/>
      <c r="AL914" s="110"/>
      <c r="AM914" s="110"/>
      <c r="AN914" s="110"/>
      <c r="AO914" s="110"/>
      <c r="AP914" s="110"/>
      <c r="AQ914" s="110"/>
      <c r="AR914" s="110"/>
      <c r="AS914" s="110"/>
      <c r="AT914" s="110"/>
      <c r="AU914" s="110"/>
      <c r="AV914" s="110"/>
      <c r="AW914" s="110"/>
      <c r="AX914" s="110"/>
      <c r="AY914" s="110"/>
      <c r="AZ914" s="110"/>
      <c r="BA914" s="110"/>
      <c r="BB914" s="110"/>
      <c r="BC914" s="110"/>
      <c r="BD914" s="110"/>
      <c r="BE914" s="110"/>
      <c r="BF914" s="114"/>
      <c r="BG914" s="114"/>
      <c r="BH914" s="114"/>
      <c r="BI914" s="114"/>
      <c r="BJ914" s="114"/>
      <c r="BK914" s="114"/>
      <c r="BL914" s="114"/>
      <c r="BM914" s="114"/>
      <c r="BN914" s="114"/>
      <c r="BO914" s="114"/>
    </row>
    <row r="915" ht="15.75" hidden="1" customHeight="1">
      <c r="A915" s="106" t="s">
        <v>7544</v>
      </c>
      <c r="B915" s="162" t="s">
        <v>10707</v>
      </c>
      <c r="C915" s="108" t="str">
        <f>VLOOKUP(A915,'Main Sheet'!A:AV,48,False)</f>
        <v>No</v>
      </c>
      <c r="D915" s="109" t="str">
        <f>VLOOKUP(A915,'Main Sheet'!A:BB,7,0)</f>
        <v>Second</v>
      </c>
      <c r="E915" s="109" t="str">
        <f>VLOOKUP(A915,'Main Sheet'!A:BB,12,0)</f>
        <v>KwaMagxaki HS</v>
      </c>
      <c r="F915" s="109" t="str">
        <f>VLOOKUP(A915,'Main Sheet'!A:BB,17,0)</f>
        <v>Asemahle</v>
      </c>
      <c r="G915" s="110" t="str">
        <f>VLOOKUP(A915,'Main Sheet'!A:BB,14,0)</f>
        <v>NMB</v>
      </c>
      <c r="H915" s="111"/>
      <c r="I915" s="111"/>
      <c r="J915" s="111"/>
      <c r="K915" s="111"/>
      <c r="L915" s="111"/>
      <c r="M915" s="109"/>
      <c r="N915" s="110"/>
      <c r="O915" s="111"/>
      <c r="P915" s="111"/>
      <c r="Q915" s="112"/>
      <c r="R915" s="111"/>
      <c r="S915" s="111"/>
      <c r="T915" s="111"/>
      <c r="U915" s="110"/>
      <c r="V915" s="109"/>
      <c r="W915" s="109"/>
      <c r="X915" s="110"/>
      <c r="Y915" s="109"/>
      <c r="Z915" s="110"/>
      <c r="AA915" s="110"/>
      <c r="AB915" s="110"/>
      <c r="AC915" s="109"/>
      <c r="AD915" s="109"/>
      <c r="AE915" s="110"/>
      <c r="AF915" s="109"/>
      <c r="AG915" s="109"/>
      <c r="AH915" s="109"/>
      <c r="AI915" s="110"/>
      <c r="AJ915" s="110"/>
      <c r="AK915" s="110"/>
      <c r="AL915" s="110"/>
      <c r="AM915" s="110"/>
      <c r="AN915" s="110"/>
      <c r="AO915" s="110"/>
      <c r="AP915" s="110"/>
      <c r="AQ915" s="110"/>
      <c r="AR915" s="110"/>
      <c r="AS915" s="110"/>
      <c r="AT915" s="110"/>
      <c r="AU915" s="110"/>
      <c r="AV915" s="110"/>
      <c r="AW915" s="110"/>
      <c r="AX915" s="110"/>
      <c r="AY915" s="110"/>
      <c r="AZ915" s="110"/>
      <c r="BA915" s="110"/>
      <c r="BB915" s="110"/>
      <c r="BC915" s="110"/>
      <c r="BD915" s="110"/>
      <c r="BE915" s="110"/>
      <c r="BF915" s="114"/>
      <c r="BG915" s="114"/>
      <c r="BH915" s="114"/>
      <c r="BI915" s="114"/>
      <c r="BJ915" s="114"/>
      <c r="BK915" s="114"/>
      <c r="BL915" s="114"/>
      <c r="BM915" s="114"/>
      <c r="BN915" s="114"/>
      <c r="BO915" s="114"/>
    </row>
    <row r="916" ht="15.75" hidden="1" customHeight="1">
      <c r="A916" s="106" t="s">
        <v>7554</v>
      </c>
      <c r="B916" s="162" t="s">
        <v>10708</v>
      </c>
      <c r="C916" s="108" t="str">
        <f>VLOOKUP(A916,'Main Sheet'!A:AV,48,False)</f>
        <v>Yes</v>
      </c>
      <c r="D916" s="109" t="str">
        <f>VLOOKUP(A916,'Main Sheet'!A:BB,7,0)</f>
        <v>Second</v>
      </c>
      <c r="E916" s="109" t="str">
        <f>VLOOKUP(A916,'Main Sheet'!A:BB,12,0)</f>
        <v>KwaMagxaki HS</v>
      </c>
      <c r="F916" s="109" t="str">
        <f>VLOOKUP(A916,'Main Sheet'!A:BB,17,0)</f>
        <v>Asemahle</v>
      </c>
      <c r="G916" s="110" t="str">
        <f>VLOOKUP(A916,'Main Sheet'!A:BB,14,0)</f>
        <v>NMB</v>
      </c>
      <c r="H916" s="111" t="s">
        <v>9078</v>
      </c>
      <c r="I916" s="111"/>
      <c r="J916" s="111"/>
      <c r="K916" s="111">
        <v>2.32271569E8</v>
      </c>
      <c r="L916" s="111">
        <v>94306.0</v>
      </c>
      <c r="M916" s="109" t="s">
        <v>9079</v>
      </c>
      <c r="N916" s="110"/>
      <c r="O916" s="111" t="s">
        <v>9078</v>
      </c>
      <c r="P916" s="111"/>
      <c r="Q916" s="112"/>
      <c r="R916" s="111"/>
      <c r="S916" s="111"/>
      <c r="T916" s="111"/>
      <c r="U916" s="110"/>
      <c r="V916" s="109"/>
      <c r="W916" s="109"/>
      <c r="X916" s="110"/>
      <c r="Y916" s="109"/>
      <c r="Z916" s="110"/>
      <c r="AA916" s="110"/>
      <c r="AB916" s="110"/>
      <c r="AC916" s="109"/>
      <c r="AD916" s="109"/>
      <c r="AE916" s="110"/>
      <c r="AF916" s="109"/>
      <c r="AG916" s="109"/>
      <c r="AH916" s="109"/>
      <c r="AI916" s="110"/>
      <c r="AJ916" s="110"/>
      <c r="AK916" s="110"/>
      <c r="AL916" s="110"/>
      <c r="AM916" s="110"/>
      <c r="AN916" s="110"/>
      <c r="AO916" s="110"/>
      <c r="AP916" s="110"/>
      <c r="AQ916" s="110"/>
      <c r="AR916" s="110"/>
      <c r="AS916" s="110"/>
      <c r="AT916" s="110"/>
      <c r="AU916" s="110"/>
      <c r="AV916" s="110"/>
      <c r="AW916" s="110"/>
      <c r="AX916" s="110"/>
      <c r="AY916" s="110"/>
      <c r="AZ916" s="110"/>
      <c r="BA916" s="110"/>
      <c r="BB916" s="110"/>
      <c r="BC916" s="110"/>
      <c r="BD916" s="110"/>
      <c r="BE916" s="110"/>
      <c r="BF916" s="114"/>
      <c r="BG916" s="114"/>
      <c r="BH916" s="114"/>
      <c r="BI916" s="114"/>
      <c r="BJ916" s="114"/>
      <c r="BK916" s="114"/>
      <c r="BL916" s="114"/>
      <c r="BM916" s="114"/>
      <c r="BN916" s="114"/>
      <c r="BO916" s="114"/>
    </row>
    <row r="917" ht="15.75" hidden="1" customHeight="1">
      <c r="A917" s="106" t="s">
        <v>7565</v>
      </c>
      <c r="B917" s="162" t="s">
        <v>10709</v>
      </c>
      <c r="C917" s="108" t="str">
        <f>VLOOKUP(A917,'Main Sheet'!A:AV,48,False)</f>
        <v>Yes</v>
      </c>
      <c r="D917" s="109" t="str">
        <f>VLOOKUP(A917,'Main Sheet'!A:BB,7,0)</f>
        <v>Second</v>
      </c>
      <c r="E917" s="109" t="str">
        <f>VLOOKUP(A917,'Main Sheet'!A:BB,12,0)</f>
        <v>KwaMagxaki HS</v>
      </c>
      <c r="F917" s="109" t="str">
        <f>VLOOKUP(A917,'Main Sheet'!A:BB,17,0)</f>
        <v>Asemahle</v>
      </c>
      <c r="G917" s="110" t="str">
        <f>VLOOKUP(A917,'Main Sheet'!A:BB,14,0)</f>
        <v>NMB</v>
      </c>
      <c r="H917" s="111" t="s">
        <v>9078</v>
      </c>
      <c r="I917" s="111"/>
      <c r="J917" s="111"/>
      <c r="K917" s="111">
        <v>2.33731237E8</v>
      </c>
      <c r="L917" s="111">
        <v>74526.0</v>
      </c>
      <c r="M917" s="109" t="s">
        <v>9079</v>
      </c>
      <c r="N917" s="110"/>
      <c r="O917" s="111" t="s">
        <v>117</v>
      </c>
      <c r="P917" s="111"/>
      <c r="Q917" s="112"/>
      <c r="R917" s="111"/>
      <c r="S917" s="111"/>
      <c r="T917" s="111"/>
      <c r="U917" s="110"/>
      <c r="V917" s="109"/>
      <c r="W917" s="109"/>
      <c r="X917" s="110"/>
      <c r="Y917" s="109"/>
      <c r="Z917" s="110"/>
      <c r="AA917" s="110"/>
      <c r="AB917" s="110"/>
      <c r="AC917" s="109"/>
      <c r="AD917" s="109"/>
      <c r="AE917" s="110"/>
      <c r="AF917" s="109"/>
      <c r="AG917" s="109"/>
      <c r="AH917" s="109"/>
      <c r="AI917" s="110"/>
      <c r="AJ917" s="110"/>
      <c r="AK917" s="110"/>
      <c r="AL917" s="110"/>
      <c r="AM917" s="110"/>
      <c r="AN917" s="110"/>
      <c r="AO917" s="110"/>
      <c r="AP917" s="110"/>
      <c r="AQ917" s="110"/>
      <c r="AR917" s="110"/>
      <c r="AS917" s="110"/>
      <c r="AT917" s="110"/>
      <c r="AU917" s="110"/>
      <c r="AV917" s="110"/>
      <c r="AW917" s="110"/>
      <c r="AX917" s="110"/>
      <c r="AY917" s="110"/>
      <c r="AZ917" s="110"/>
      <c r="BA917" s="110"/>
      <c r="BB917" s="110"/>
      <c r="BC917" s="110"/>
      <c r="BD917" s="110"/>
      <c r="BE917" s="110"/>
      <c r="BF917" s="114"/>
      <c r="BG917" s="114"/>
      <c r="BH917" s="114"/>
      <c r="BI917" s="114"/>
      <c r="BJ917" s="114"/>
      <c r="BK917" s="114"/>
      <c r="BL917" s="114"/>
      <c r="BM917" s="114"/>
      <c r="BN917" s="114"/>
      <c r="BO917" s="114"/>
    </row>
    <row r="918" ht="15.75" hidden="1" customHeight="1">
      <c r="A918" s="106" t="s">
        <v>7572</v>
      </c>
      <c r="B918" s="162" t="s">
        <v>10710</v>
      </c>
      <c r="C918" s="108" t="str">
        <f>VLOOKUP(A918,'Main Sheet'!A:AV,48,False)</f>
        <v>Yes</v>
      </c>
      <c r="D918" s="109" t="str">
        <f>VLOOKUP(A918,'Main Sheet'!A:BB,7,0)</f>
        <v>Second</v>
      </c>
      <c r="E918" s="109" t="str">
        <f>VLOOKUP(A918,'Main Sheet'!A:BB,12,0)</f>
        <v>KwaMagxaki HS</v>
      </c>
      <c r="F918" s="109" t="str">
        <f>VLOOKUP(A918,'Main Sheet'!A:BB,17,0)</f>
        <v>Asemahle</v>
      </c>
      <c r="G918" s="110" t="str">
        <f>VLOOKUP(A918,'Main Sheet'!A:BB,14,0)</f>
        <v>NMB</v>
      </c>
      <c r="H918" s="111" t="s">
        <v>117</v>
      </c>
      <c r="I918" s="111"/>
      <c r="J918" s="111"/>
      <c r="K918" s="111">
        <v>2.34409177E8</v>
      </c>
      <c r="L918" s="111">
        <v>14368.0</v>
      </c>
      <c r="M918" s="109" t="s">
        <v>10222</v>
      </c>
      <c r="N918" s="110"/>
      <c r="O918" s="111" t="s">
        <v>117</v>
      </c>
      <c r="P918" s="111"/>
      <c r="Q918" s="112"/>
      <c r="R918" s="111">
        <v>2.26254508E8</v>
      </c>
      <c r="S918" s="111">
        <v>20252.0</v>
      </c>
      <c r="T918" s="111"/>
      <c r="U918" s="110"/>
      <c r="V918" s="109"/>
      <c r="W918" s="109"/>
      <c r="X918" s="110"/>
      <c r="Y918" s="109"/>
      <c r="Z918" s="110"/>
      <c r="AA918" s="110"/>
      <c r="AB918" s="110"/>
      <c r="AC918" s="109"/>
      <c r="AD918" s="109"/>
      <c r="AE918" s="110"/>
      <c r="AF918" s="109"/>
      <c r="AG918" s="109"/>
      <c r="AH918" s="109"/>
      <c r="AI918" s="110"/>
      <c r="AJ918" s="110"/>
      <c r="AK918" s="110"/>
      <c r="AL918" s="110"/>
      <c r="AM918" s="110"/>
      <c r="AN918" s="110"/>
      <c r="AO918" s="110"/>
      <c r="AP918" s="110"/>
      <c r="AQ918" s="110"/>
      <c r="AR918" s="110"/>
      <c r="AS918" s="110"/>
      <c r="AT918" s="110"/>
      <c r="AU918" s="110"/>
      <c r="AV918" s="110"/>
      <c r="AW918" s="110"/>
      <c r="AX918" s="110"/>
      <c r="AY918" s="110"/>
      <c r="AZ918" s="110"/>
      <c r="BA918" s="110"/>
      <c r="BB918" s="110"/>
      <c r="BC918" s="110"/>
      <c r="BD918" s="110"/>
      <c r="BE918" s="110"/>
      <c r="BF918" s="114"/>
      <c r="BG918" s="114"/>
      <c r="BH918" s="114"/>
      <c r="BI918" s="114"/>
      <c r="BJ918" s="114"/>
      <c r="BK918" s="114"/>
      <c r="BL918" s="114"/>
      <c r="BM918" s="114"/>
      <c r="BN918" s="114"/>
      <c r="BO918" s="114"/>
    </row>
    <row r="919" ht="15.75" hidden="1" customHeight="1">
      <c r="A919" s="106" t="s">
        <v>7578</v>
      </c>
      <c r="B919" s="162" t="s">
        <v>10711</v>
      </c>
      <c r="C919" s="108" t="str">
        <f>VLOOKUP(A919,'Main Sheet'!A:AV,48,False)</f>
        <v>Yes</v>
      </c>
      <c r="D919" s="109" t="str">
        <f>VLOOKUP(A919,'Main Sheet'!A:BB,7,0)</f>
        <v>Second</v>
      </c>
      <c r="E919" s="109" t="str">
        <f>VLOOKUP(A919,'Main Sheet'!A:BB,12,0)</f>
        <v>KwaMagxaki HS</v>
      </c>
      <c r="F919" s="109" t="str">
        <f>VLOOKUP(A919,'Main Sheet'!A:BB,17,0)</f>
        <v>Asemahle</v>
      </c>
      <c r="G919" s="110" t="str">
        <f>VLOOKUP(A919,'Main Sheet'!A:BB,14,0)</f>
        <v>NMB</v>
      </c>
      <c r="H919" s="111" t="s">
        <v>9078</v>
      </c>
      <c r="I919" s="111"/>
      <c r="J919" s="111"/>
      <c r="K919" s="111">
        <v>2.33235396E8</v>
      </c>
      <c r="L919" s="111">
        <v>39612.0</v>
      </c>
      <c r="M919" s="109" t="s">
        <v>9079</v>
      </c>
      <c r="N919" s="110"/>
      <c r="O919" s="111" t="s">
        <v>9078</v>
      </c>
      <c r="P919" s="111"/>
      <c r="Q919" s="112"/>
      <c r="R919" s="111">
        <v>2.26105986E8</v>
      </c>
      <c r="S919" s="111"/>
      <c r="T919" s="111"/>
      <c r="U919" s="110"/>
      <c r="V919" s="109"/>
      <c r="W919" s="109"/>
      <c r="X919" s="110"/>
      <c r="Y919" s="109"/>
      <c r="Z919" s="110"/>
      <c r="AA919" s="110"/>
      <c r="AB919" s="110"/>
      <c r="AC919" s="109"/>
      <c r="AD919" s="109"/>
      <c r="AE919" s="110"/>
      <c r="AF919" s="109"/>
      <c r="AG919" s="109"/>
      <c r="AH919" s="109"/>
      <c r="AI919" s="110"/>
      <c r="AJ919" s="110"/>
      <c r="AK919" s="110"/>
      <c r="AL919" s="110"/>
      <c r="AM919" s="110"/>
      <c r="AN919" s="110"/>
      <c r="AO919" s="110"/>
      <c r="AP919" s="110"/>
      <c r="AQ919" s="110"/>
      <c r="AR919" s="110"/>
      <c r="AS919" s="110"/>
      <c r="AT919" s="110"/>
      <c r="AU919" s="110"/>
      <c r="AV919" s="110"/>
      <c r="AW919" s="110"/>
      <c r="AX919" s="110"/>
      <c r="AY919" s="110"/>
      <c r="AZ919" s="110"/>
      <c r="BA919" s="110"/>
      <c r="BB919" s="110"/>
      <c r="BC919" s="110"/>
      <c r="BD919" s="110"/>
      <c r="BE919" s="110"/>
      <c r="BF919" s="114"/>
      <c r="BG919" s="114"/>
      <c r="BH919" s="114"/>
      <c r="BI919" s="114"/>
      <c r="BJ919" s="114"/>
      <c r="BK919" s="114"/>
      <c r="BL919" s="114"/>
      <c r="BM919" s="114"/>
      <c r="BN919" s="114"/>
      <c r="BO919" s="114"/>
    </row>
    <row r="920" ht="15.75" hidden="1" customHeight="1">
      <c r="A920" s="106" t="s">
        <v>7588</v>
      </c>
      <c r="B920" s="162" t="s">
        <v>10712</v>
      </c>
      <c r="C920" s="108" t="str">
        <f>VLOOKUP(A920,'Main Sheet'!A:AV,48,False)</f>
        <v>Yes</v>
      </c>
      <c r="D920" s="109" t="str">
        <f>VLOOKUP(A920,'Main Sheet'!A:BB,7,0)</f>
        <v>Second</v>
      </c>
      <c r="E920" s="109" t="str">
        <f>VLOOKUP(A920,'Main Sheet'!A:BB,12,0)</f>
        <v>KwaMagxaki HS</v>
      </c>
      <c r="F920" s="109" t="str">
        <f>VLOOKUP(A920,'Main Sheet'!A:BB,17,0)</f>
        <v>Asemahle</v>
      </c>
      <c r="G920" s="110" t="str">
        <f>VLOOKUP(A920,'Main Sheet'!A:BB,14,0)</f>
        <v>NMB</v>
      </c>
      <c r="H920" s="111" t="s">
        <v>117</v>
      </c>
      <c r="I920" s="111"/>
      <c r="J920" s="111"/>
      <c r="K920" s="111">
        <v>2.34323248E8</v>
      </c>
      <c r="L920" s="111">
        <v>76382.0</v>
      </c>
      <c r="M920" s="109" t="s">
        <v>9633</v>
      </c>
      <c r="N920" s="110"/>
      <c r="O920" s="111" t="s">
        <v>117</v>
      </c>
      <c r="P920" s="111"/>
      <c r="Q920" s="112"/>
      <c r="R920" s="111">
        <v>2.26255676E8</v>
      </c>
      <c r="S920" s="111">
        <v>20252.0</v>
      </c>
      <c r="T920" s="111"/>
      <c r="U920" s="110"/>
      <c r="V920" s="109"/>
      <c r="W920" s="109"/>
      <c r="X920" s="110"/>
      <c r="Y920" s="109"/>
      <c r="Z920" s="110"/>
      <c r="AA920" s="110"/>
      <c r="AB920" s="110"/>
      <c r="AC920" s="109"/>
      <c r="AD920" s="109"/>
      <c r="AE920" s="110"/>
      <c r="AF920" s="109"/>
      <c r="AG920" s="109"/>
      <c r="AH920" s="109"/>
      <c r="AI920" s="110"/>
      <c r="AJ920" s="110"/>
      <c r="AK920" s="110"/>
      <c r="AL920" s="110"/>
      <c r="AM920" s="110"/>
      <c r="AN920" s="110"/>
      <c r="AO920" s="110"/>
      <c r="AP920" s="110"/>
      <c r="AQ920" s="110"/>
      <c r="AR920" s="110"/>
      <c r="AS920" s="110"/>
      <c r="AT920" s="110"/>
      <c r="AU920" s="110"/>
      <c r="AV920" s="110"/>
      <c r="AW920" s="110"/>
      <c r="AX920" s="110"/>
      <c r="AY920" s="110"/>
      <c r="AZ920" s="110"/>
      <c r="BA920" s="110"/>
      <c r="BB920" s="110"/>
      <c r="BC920" s="110"/>
      <c r="BD920" s="110"/>
      <c r="BE920" s="110"/>
      <c r="BF920" s="114"/>
      <c r="BG920" s="114"/>
      <c r="BH920" s="114"/>
      <c r="BI920" s="114"/>
      <c r="BJ920" s="114"/>
      <c r="BK920" s="114"/>
      <c r="BL920" s="114"/>
      <c r="BM920" s="114"/>
      <c r="BN920" s="114"/>
      <c r="BO920" s="114"/>
    </row>
    <row r="921" ht="15.75" hidden="1" customHeight="1">
      <c r="A921" s="106" t="s">
        <v>7597</v>
      </c>
      <c r="B921" s="162" t="s">
        <v>10713</v>
      </c>
      <c r="C921" s="108" t="str">
        <f>VLOOKUP(A921,'Main Sheet'!A:AV,48,False)</f>
        <v>Yes</v>
      </c>
      <c r="D921" s="109" t="str">
        <f>VLOOKUP(A921,'Main Sheet'!A:BB,7,0)</f>
        <v>Second</v>
      </c>
      <c r="E921" s="109" t="str">
        <f>VLOOKUP(A921,'Main Sheet'!A:BB,12,0)</f>
        <v>VM Kwinana</v>
      </c>
      <c r="F921" s="109" t="str">
        <f>VLOOKUP(A921,'Main Sheet'!A:BB,17,0)</f>
        <v>Sive</v>
      </c>
      <c r="G921" s="110" t="str">
        <f>VLOOKUP(A921,'Main Sheet'!A:BB,14,0)</f>
        <v>Rural</v>
      </c>
      <c r="H921" s="111" t="s">
        <v>9078</v>
      </c>
      <c r="I921" s="111"/>
      <c r="J921" s="111" t="s">
        <v>9079</v>
      </c>
      <c r="K921" s="111">
        <v>2.33410589E8</v>
      </c>
      <c r="L921" s="111">
        <v>62909.0</v>
      </c>
      <c r="M921" s="109"/>
      <c r="N921" s="110"/>
      <c r="O921" s="111" t="s">
        <v>117</v>
      </c>
      <c r="P921" s="111"/>
      <c r="Q921" s="112"/>
      <c r="R921" s="111">
        <v>2.26282469E8</v>
      </c>
      <c r="S921" s="111">
        <v>23235.0</v>
      </c>
      <c r="T921" s="111"/>
      <c r="U921" s="110"/>
      <c r="V921" s="109" t="s">
        <v>117</v>
      </c>
      <c r="W921" s="109"/>
      <c r="X921" s="110"/>
      <c r="Y921" s="168" t="s">
        <v>10714</v>
      </c>
      <c r="Z921" s="110"/>
      <c r="AA921" s="109" t="s">
        <v>4424</v>
      </c>
      <c r="AB921" s="110"/>
      <c r="AC921" s="109" t="s">
        <v>9078</v>
      </c>
      <c r="AD921" s="109"/>
      <c r="AE921" s="110"/>
      <c r="AF921" s="109">
        <v>2.60163783E8</v>
      </c>
      <c r="AG921" s="109"/>
      <c r="AH921" s="109"/>
      <c r="AI921" s="110"/>
      <c r="AJ921" s="110"/>
      <c r="AK921" s="110"/>
      <c r="AL921" s="110"/>
      <c r="AM921" s="110"/>
      <c r="AN921" s="110"/>
      <c r="AO921" s="110"/>
      <c r="AP921" s="110"/>
      <c r="AQ921" s="110"/>
      <c r="AR921" s="110"/>
      <c r="AS921" s="110"/>
      <c r="AT921" s="110"/>
      <c r="AU921" s="110"/>
      <c r="AV921" s="110"/>
      <c r="AW921" s="110"/>
      <c r="AX921" s="110"/>
      <c r="AY921" s="110"/>
      <c r="AZ921" s="110"/>
      <c r="BA921" s="110"/>
      <c r="BB921" s="110"/>
      <c r="BC921" s="110"/>
      <c r="BD921" s="110"/>
      <c r="BE921" s="110"/>
      <c r="BF921" s="114"/>
      <c r="BG921" s="114"/>
      <c r="BH921" s="114"/>
      <c r="BI921" s="114"/>
      <c r="BJ921" s="114"/>
      <c r="BK921" s="114"/>
      <c r="BL921" s="114"/>
      <c r="BM921" s="114"/>
      <c r="BN921" s="114"/>
      <c r="BO921" s="114"/>
    </row>
    <row r="922" ht="15.75" hidden="1" customHeight="1">
      <c r="A922" s="106" t="s">
        <v>7605</v>
      </c>
      <c r="B922" s="162" t="s">
        <v>10715</v>
      </c>
      <c r="C922" s="108" t="str">
        <f>VLOOKUP(A922,'Main Sheet'!A:AV,48,False)</f>
        <v>Yes</v>
      </c>
      <c r="D922" s="109" t="str">
        <f>VLOOKUP(A922,'Main Sheet'!A:BB,7,0)</f>
        <v>Second</v>
      </c>
      <c r="E922" s="109" t="str">
        <f>VLOOKUP(A922,'Main Sheet'!A:BB,12,0)</f>
        <v>KwaMagxaki HS</v>
      </c>
      <c r="F922" s="109" t="str">
        <f>VLOOKUP(A922,'Main Sheet'!A:BB,17,0)</f>
        <v>Asemahle</v>
      </c>
      <c r="G922" s="110" t="str">
        <f>VLOOKUP(A922,'Main Sheet'!A:BB,14,0)</f>
        <v>NMB</v>
      </c>
      <c r="H922" s="111" t="s">
        <v>9078</v>
      </c>
      <c r="I922" s="111"/>
      <c r="J922" s="111"/>
      <c r="K922" s="111">
        <v>2.33979697E8</v>
      </c>
      <c r="L922" s="111" t="s">
        <v>9078</v>
      </c>
      <c r="M922" s="109" t="s">
        <v>9079</v>
      </c>
      <c r="N922" s="110"/>
      <c r="O922" s="111" t="s">
        <v>9078</v>
      </c>
      <c r="P922" s="111"/>
      <c r="Q922" s="112"/>
      <c r="R922" s="111">
        <v>2.26196081E8</v>
      </c>
      <c r="S922" s="111"/>
      <c r="T922" s="111"/>
      <c r="U922" s="110"/>
      <c r="V922" s="109"/>
      <c r="W922" s="109"/>
      <c r="X922" s="110"/>
      <c r="Y922" s="109"/>
      <c r="Z922" s="110"/>
      <c r="AA922" s="110"/>
      <c r="AB922" s="110"/>
      <c r="AC922" s="109"/>
      <c r="AD922" s="109"/>
      <c r="AE922" s="110"/>
      <c r="AF922" s="109"/>
      <c r="AG922" s="109"/>
      <c r="AH922" s="109"/>
      <c r="AI922" s="110"/>
      <c r="AJ922" s="110"/>
      <c r="AK922" s="110"/>
      <c r="AL922" s="110"/>
      <c r="AM922" s="110"/>
      <c r="AN922" s="110"/>
      <c r="AO922" s="110"/>
      <c r="AP922" s="110"/>
      <c r="AQ922" s="110"/>
      <c r="AR922" s="110"/>
      <c r="AS922" s="110"/>
      <c r="AT922" s="110"/>
      <c r="AU922" s="110"/>
      <c r="AV922" s="110"/>
      <c r="AW922" s="110"/>
      <c r="AX922" s="110"/>
      <c r="AY922" s="110"/>
      <c r="AZ922" s="110"/>
      <c r="BA922" s="110"/>
      <c r="BB922" s="110"/>
      <c r="BC922" s="110"/>
      <c r="BD922" s="110"/>
      <c r="BE922" s="110"/>
      <c r="BF922" s="114"/>
      <c r="BG922" s="114"/>
      <c r="BH922" s="114"/>
      <c r="BI922" s="114"/>
      <c r="BJ922" s="114"/>
      <c r="BK922" s="114"/>
      <c r="BL922" s="114"/>
      <c r="BM922" s="114"/>
      <c r="BN922" s="114"/>
      <c r="BO922" s="114"/>
    </row>
    <row r="923" ht="15.75" hidden="1" customHeight="1">
      <c r="A923" s="106" t="s">
        <v>7615</v>
      </c>
      <c r="B923" s="162" t="s">
        <v>10716</v>
      </c>
      <c r="C923" s="108" t="str">
        <f>VLOOKUP(A923,'Main Sheet'!A:AV,48,False)</f>
        <v>Yes</v>
      </c>
      <c r="D923" s="109" t="str">
        <f>VLOOKUP(A923,'Main Sheet'!A:BB,7,0)</f>
        <v>Second</v>
      </c>
      <c r="E923" s="109" t="str">
        <f>VLOOKUP(A923,'Main Sheet'!A:BB,12,0)</f>
        <v>KwaMagxaki HS</v>
      </c>
      <c r="F923" s="109" t="str">
        <f>VLOOKUP(A923,'Main Sheet'!A:BB,17,0)</f>
        <v>Asemahle</v>
      </c>
      <c r="G923" s="110" t="str">
        <f>VLOOKUP(A923,'Main Sheet'!A:BB,14,0)</f>
        <v>NMB</v>
      </c>
      <c r="H923" s="111" t="s">
        <v>9078</v>
      </c>
      <c r="I923" s="111"/>
      <c r="J923" s="111"/>
      <c r="K923" s="111">
        <v>2.33709533E8</v>
      </c>
      <c r="L923" s="111">
        <v>85026.0</v>
      </c>
      <c r="M923" s="109" t="s">
        <v>9079</v>
      </c>
      <c r="N923" s="110"/>
      <c r="O923" s="111" t="s">
        <v>117</v>
      </c>
      <c r="P923" s="111"/>
      <c r="Q923" s="112"/>
      <c r="R923" s="111">
        <v>2.26255585E8</v>
      </c>
      <c r="S923" s="111">
        <v>20252.0</v>
      </c>
      <c r="T923" s="111"/>
      <c r="U923" s="110"/>
      <c r="V923" s="109"/>
      <c r="W923" s="109"/>
      <c r="X923" s="110"/>
      <c r="Y923" s="109"/>
      <c r="Z923" s="110"/>
      <c r="AA923" s="110"/>
      <c r="AB923" s="110"/>
      <c r="AC923" s="109"/>
      <c r="AD923" s="109"/>
      <c r="AE923" s="110"/>
      <c r="AF923" s="109"/>
      <c r="AG923" s="109"/>
      <c r="AH923" s="109"/>
      <c r="AI923" s="110"/>
      <c r="AJ923" s="110"/>
      <c r="AK923" s="110"/>
      <c r="AL923" s="110"/>
      <c r="AM923" s="110"/>
      <c r="AN923" s="110"/>
      <c r="AO923" s="110"/>
      <c r="AP923" s="110"/>
      <c r="AQ923" s="110"/>
      <c r="AR923" s="110"/>
      <c r="AS923" s="110"/>
      <c r="AT923" s="110"/>
      <c r="AU923" s="110"/>
      <c r="AV923" s="110"/>
      <c r="AW923" s="110"/>
      <c r="AX923" s="110"/>
      <c r="AY923" s="110"/>
      <c r="AZ923" s="110"/>
      <c r="BA923" s="110"/>
      <c r="BB923" s="110"/>
      <c r="BC923" s="110"/>
      <c r="BD923" s="110"/>
      <c r="BE923" s="110"/>
      <c r="BF923" s="114"/>
      <c r="BG923" s="114"/>
      <c r="BH923" s="114"/>
      <c r="BI923" s="114"/>
      <c r="BJ923" s="114"/>
      <c r="BK923" s="114"/>
      <c r="BL923" s="114"/>
      <c r="BM923" s="114"/>
      <c r="BN923" s="114"/>
      <c r="BO923" s="114"/>
    </row>
    <row r="924" ht="15.75" hidden="1" customHeight="1">
      <c r="A924" s="106" t="s">
        <v>7624</v>
      </c>
      <c r="B924" s="162" t="s">
        <v>10717</v>
      </c>
      <c r="C924" s="108" t="str">
        <f>VLOOKUP(A924,'Main Sheet'!A:AV,48,False)</f>
        <v>Yes</v>
      </c>
      <c r="D924" s="109" t="str">
        <f>VLOOKUP(A924,'Main Sheet'!A:BB,7,0)</f>
        <v>Second</v>
      </c>
      <c r="E924" s="109" t="str">
        <f>VLOOKUP(A924,'Main Sheet'!A:BB,12,0)</f>
        <v>KwaMagxaki HS</v>
      </c>
      <c r="F924" s="109" t="str">
        <f>VLOOKUP(A924,'Main Sheet'!A:BB,17,0)</f>
        <v>Asemahle</v>
      </c>
      <c r="G924" s="110" t="str">
        <f>VLOOKUP(A924,'Main Sheet'!A:BB,14,0)</f>
        <v>NMB</v>
      </c>
      <c r="H924" s="111" t="s">
        <v>117</v>
      </c>
      <c r="I924" s="111"/>
      <c r="J924" s="112"/>
      <c r="K924" s="111">
        <v>2.3416274E8</v>
      </c>
      <c r="L924" s="111">
        <v>65641.0</v>
      </c>
      <c r="M924" s="109" t="s">
        <v>10129</v>
      </c>
      <c r="N924" s="110"/>
      <c r="O924" s="111" t="s">
        <v>117</v>
      </c>
      <c r="P924" s="111"/>
      <c r="Q924" s="112"/>
      <c r="R924" s="111">
        <v>2.26255551E8</v>
      </c>
      <c r="S924" s="111">
        <v>20252.0</v>
      </c>
      <c r="T924" s="111"/>
      <c r="U924" s="110"/>
      <c r="V924" s="109"/>
      <c r="W924" s="109"/>
      <c r="X924" s="110"/>
      <c r="Y924" s="109"/>
      <c r="Z924" s="110"/>
      <c r="AA924" s="110"/>
      <c r="AB924" s="110"/>
      <c r="AC924" s="109"/>
      <c r="AD924" s="109"/>
      <c r="AE924" s="110"/>
      <c r="AF924" s="109"/>
      <c r="AG924" s="109"/>
      <c r="AH924" s="109"/>
      <c r="AI924" s="110"/>
      <c r="AJ924" s="110"/>
      <c r="AK924" s="110"/>
      <c r="AL924" s="110"/>
      <c r="AM924" s="110"/>
      <c r="AN924" s="110"/>
      <c r="AO924" s="110"/>
      <c r="AP924" s="110"/>
      <c r="AQ924" s="110"/>
      <c r="AR924" s="110"/>
      <c r="AS924" s="110"/>
      <c r="AT924" s="110"/>
      <c r="AU924" s="110"/>
      <c r="AV924" s="110"/>
      <c r="AW924" s="110"/>
      <c r="AX924" s="110"/>
      <c r="AY924" s="110"/>
      <c r="AZ924" s="110"/>
      <c r="BA924" s="110"/>
      <c r="BB924" s="110"/>
      <c r="BC924" s="110"/>
      <c r="BD924" s="110"/>
      <c r="BE924" s="110"/>
      <c r="BF924" s="114"/>
      <c r="BG924" s="114"/>
      <c r="BH924" s="114"/>
      <c r="BI924" s="114"/>
      <c r="BJ924" s="114"/>
      <c r="BK924" s="114"/>
      <c r="BL924" s="114"/>
      <c r="BM924" s="114"/>
      <c r="BN924" s="114"/>
      <c r="BO924" s="114"/>
    </row>
    <row r="925" ht="15.75" hidden="1" customHeight="1">
      <c r="A925" s="106" t="s">
        <v>7631</v>
      </c>
      <c r="B925" s="162" t="s">
        <v>10718</v>
      </c>
      <c r="C925" s="108" t="str">
        <f>VLOOKUP(A925,'Main Sheet'!A:AV,48,False)</f>
        <v>Yes</v>
      </c>
      <c r="D925" s="109" t="str">
        <f>VLOOKUP(A925,'Main Sheet'!A:BB,7,0)</f>
        <v>Second</v>
      </c>
      <c r="E925" s="109" t="str">
        <f>VLOOKUP(A925,'Main Sheet'!A:BB,12,0)</f>
        <v>KwaMagxaki HS</v>
      </c>
      <c r="F925" s="109" t="str">
        <f>VLOOKUP(A925,'Main Sheet'!A:BB,17,0)</f>
        <v>Asemahle</v>
      </c>
      <c r="G925" s="110" t="str">
        <f>VLOOKUP(A925,'Main Sheet'!A:BB,14,0)</f>
        <v>NMB</v>
      </c>
      <c r="H925" s="111" t="s">
        <v>117</v>
      </c>
      <c r="I925" s="111"/>
      <c r="J925" s="112"/>
      <c r="K925" s="111">
        <v>2.34303654E8</v>
      </c>
      <c r="L925" s="111">
        <v>57476.0</v>
      </c>
      <c r="M925" s="109" t="s">
        <v>10719</v>
      </c>
      <c r="N925" s="110"/>
      <c r="O925" s="111" t="s">
        <v>9078</v>
      </c>
      <c r="P925" s="111"/>
      <c r="Q925" s="112"/>
      <c r="R925" s="111"/>
      <c r="S925" s="111"/>
      <c r="T925" s="111"/>
      <c r="U925" s="110"/>
      <c r="V925" s="109"/>
      <c r="W925" s="109"/>
      <c r="X925" s="110"/>
      <c r="Y925" s="109"/>
      <c r="Z925" s="110"/>
      <c r="AA925" s="110"/>
      <c r="AB925" s="110"/>
      <c r="AC925" s="109"/>
      <c r="AD925" s="109"/>
      <c r="AE925" s="110"/>
      <c r="AF925" s="109"/>
      <c r="AG925" s="109"/>
      <c r="AH925" s="109"/>
      <c r="AI925" s="110"/>
      <c r="AJ925" s="110"/>
      <c r="AK925" s="110"/>
      <c r="AL925" s="110"/>
      <c r="AM925" s="110"/>
      <c r="AN925" s="110"/>
      <c r="AO925" s="110"/>
      <c r="AP925" s="110"/>
      <c r="AQ925" s="110"/>
      <c r="AR925" s="110"/>
      <c r="AS925" s="110"/>
      <c r="AT925" s="110"/>
      <c r="AU925" s="110"/>
      <c r="AV925" s="110"/>
      <c r="AW925" s="110"/>
      <c r="AX925" s="110"/>
      <c r="AY925" s="110"/>
      <c r="AZ925" s="110"/>
      <c r="BA925" s="110"/>
      <c r="BB925" s="110"/>
      <c r="BC925" s="110"/>
      <c r="BD925" s="110"/>
      <c r="BE925" s="110"/>
      <c r="BF925" s="114"/>
      <c r="BG925" s="114"/>
      <c r="BH925" s="114"/>
      <c r="BI925" s="114"/>
      <c r="BJ925" s="114"/>
      <c r="BK925" s="114"/>
      <c r="BL925" s="114"/>
      <c r="BM925" s="114"/>
      <c r="BN925" s="114"/>
      <c r="BO925" s="114"/>
    </row>
    <row r="926" ht="15.75" hidden="1" customHeight="1">
      <c r="A926" s="106" t="s">
        <v>7640</v>
      </c>
      <c r="B926" s="162" t="s">
        <v>10720</v>
      </c>
      <c r="C926" s="108" t="str">
        <f>VLOOKUP(A926,'Main Sheet'!A:AV,48,False)</f>
        <v>Yes</v>
      </c>
      <c r="D926" s="109" t="str">
        <f>VLOOKUP(A926,'Main Sheet'!A:BB,7,0)</f>
        <v>Second</v>
      </c>
      <c r="E926" s="109" t="str">
        <f>VLOOKUP(A926,'Main Sheet'!A:BB,12,0)</f>
        <v>VM Kwinana</v>
      </c>
      <c r="F926" s="109" t="str">
        <f>VLOOKUP(A926,'Main Sheet'!A:BB,17,0)</f>
        <v>Sive</v>
      </c>
      <c r="G926" s="110" t="str">
        <f>VLOOKUP(A926,'Main Sheet'!A:BB,14,0)</f>
        <v>Rural</v>
      </c>
      <c r="H926" s="111" t="s">
        <v>9078</v>
      </c>
      <c r="I926" s="111"/>
      <c r="J926" s="111" t="s">
        <v>9079</v>
      </c>
      <c r="K926" s="111">
        <v>2.33563547E8</v>
      </c>
      <c r="L926" s="111">
        <v>51863.0</v>
      </c>
      <c r="M926" s="109"/>
      <c r="N926" s="110"/>
      <c r="O926" s="111" t="s">
        <v>117</v>
      </c>
      <c r="P926" s="111"/>
      <c r="Q926" s="112"/>
      <c r="R926" s="111">
        <v>2.26282391E8</v>
      </c>
      <c r="S926" s="111">
        <v>23235.0</v>
      </c>
      <c r="T926" s="111"/>
      <c r="U926" s="110"/>
      <c r="V926" s="109" t="s">
        <v>117</v>
      </c>
      <c r="W926" s="109"/>
      <c r="X926" s="110"/>
      <c r="Y926" s="168" t="s">
        <v>10721</v>
      </c>
      <c r="Z926" s="110"/>
      <c r="AA926" s="109" t="s">
        <v>4424</v>
      </c>
      <c r="AB926" s="110"/>
      <c r="AC926" s="109" t="s">
        <v>117</v>
      </c>
      <c r="AD926" s="109"/>
      <c r="AE926" s="110"/>
      <c r="AF926" s="109">
        <v>2.61684205E8</v>
      </c>
      <c r="AG926" s="109"/>
      <c r="AH926" s="109"/>
      <c r="AI926" s="110"/>
      <c r="AJ926" s="110"/>
      <c r="AK926" s="110"/>
      <c r="AL926" s="110"/>
      <c r="AM926" s="110"/>
      <c r="AN926" s="110"/>
      <c r="AO926" s="110"/>
      <c r="AP926" s="110"/>
      <c r="AQ926" s="110"/>
      <c r="AR926" s="110"/>
      <c r="AS926" s="110"/>
      <c r="AT926" s="110"/>
      <c r="AU926" s="110"/>
      <c r="AV926" s="110"/>
      <c r="AW926" s="110"/>
      <c r="AX926" s="110"/>
      <c r="AY926" s="110"/>
      <c r="AZ926" s="110"/>
      <c r="BA926" s="110"/>
      <c r="BB926" s="110"/>
      <c r="BC926" s="110"/>
      <c r="BD926" s="110"/>
      <c r="BE926" s="110"/>
      <c r="BF926" s="114"/>
      <c r="BG926" s="114"/>
      <c r="BH926" s="114"/>
      <c r="BI926" s="114"/>
      <c r="BJ926" s="114"/>
      <c r="BK926" s="114"/>
      <c r="BL926" s="114"/>
      <c r="BM926" s="114"/>
      <c r="BN926" s="114"/>
      <c r="BO926" s="114"/>
    </row>
    <row r="927" ht="15.75" hidden="1" customHeight="1">
      <c r="A927" s="106" t="s">
        <v>7650</v>
      </c>
      <c r="B927" s="162" t="s">
        <v>10722</v>
      </c>
      <c r="C927" s="108" t="str">
        <f>VLOOKUP(A927,'Main Sheet'!A:AV,48,False)</f>
        <v>Yes</v>
      </c>
      <c r="D927" s="109" t="str">
        <f>VLOOKUP(A927,'Main Sheet'!A:BB,7,0)</f>
        <v>Second</v>
      </c>
      <c r="E927" s="109" t="str">
        <f>VLOOKUP(A927,'Main Sheet'!A:BB,12,0)</f>
        <v>KwaMagxaki HS</v>
      </c>
      <c r="F927" s="109" t="str">
        <f>VLOOKUP(A927,'Main Sheet'!A:BB,17,0)</f>
        <v>Asemahle</v>
      </c>
      <c r="G927" s="110" t="str">
        <f>VLOOKUP(A927,'Main Sheet'!A:BB,14,0)</f>
        <v>NMB</v>
      </c>
      <c r="H927" s="111" t="s">
        <v>9078</v>
      </c>
      <c r="I927" s="111"/>
      <c r="J927" s="112"/>
      <c r="K927" s="111">
        <v>2.33538542E8</v>
      </c>
      <c r="L927" s="111" t="s">
        <v>9078</v>
      </c>
      <c r="M927" s="109" t="s">
        <v>9079</v>
      </c>
      <c r="N927" s="110"/>
      <c r="O927" s="111" t="s">
        <v>9078</v>
      </c>
      <c r="P927" s="111"/>
      <c r="Q927" s="112"/>
      <c r="R927" s="111"/>
      <c r="S927" s="111"/>
      <c r="T927" s="111"/>
      <c r="U927" s="110"/>
      <c r="V927" s="109"/>
      <c r="W927" s="109"/>
      <c r="X927" s="110"/>
      <c r="Y927" s="109"/>
      <c r="Z927" s="110"/>
      <c r="AA927" s="110"/>
      <c r="AB927" s="110"/>
      <c r="AC927" s="109"/>
      <c r="AD927" s="109"/>
      <c r="AE927" s="110"/>
      <c r="AF927" s="109"/>
      <c r="AG927" s="109"/>
      <c r="AH927" s="109"/>
      <c r="AI927" s="110"/>
      <c r="AJ927" s="110"/>
      <c r="AK927" s="110"/>
      <c r="AL927" s="110"/>
      <c r="AM927" s="110"/>
      <c r="AN927" s="110"/>
      <c r="AO927" s="110"/>
      <c r="AP927" s="110"/>
      <c r="AQ927" s="110"/>
      <c r="AR927" s="110"/>
      <c r="AS927" s="110"/>
      <c r="AT927" s="110"/>
      <c r="AU927" s="110"/>
      <c r="AV927" s="110"/>
      <c r="AW927" s="110"/>
      <c r="AX927" s="110"/>
      <c r="AY927" s="110"/>
      <c r="AZ927" s="110"/>
      <c r="BA927" s="110"/>
      <c r="BB927" s="110"/>
      <c r="BC927" s="110"/>
      <c r="BD927" s="110"/>
      <c r="BE927" s="110"/>
      <c r="BF927" s="114"/>
      <c r="BG927" s="114"/>
      <c r="BH927" s="114"/>
      <c r="BI927" s="114"/>
      <c r="BJ927" s="114"/>
      <c r="BK927" s="114"/>
      <c r="BL927" s="114"/>
      <c r="BM927" s="114"/>
      <c r="BN927" s="114"/>
      <c r="BO927" s="114"/>
    </row>
    <row r="928" ht="15.75" hidden="1" customHeight="1">
      <c r="A928" s="106" t="s">
        <v>7659</v>
      </c>
      <c r="B928" s="162" t="s">
        <v>10723</v>
      </c>
      <c r="C928" s="108" t="str">
        <f>VLOOKUP(A928,'Main Sheet'!A:AV,48,False)</f>
        <v>Yes</v>
      </c>
      <c r="D928" s="109" t="str">
        <f>VLOOKUP(A928,'Main Sheet'!A:BB,7,0)</f>
        <v>Second</v>
      </c>
      <c r="E928" s="109" t="str">
        <f>VLOOKUP(A928,'Main Sheet'!A:BB,12,0)</f>
        <v>KwaMagxaki HS</v>
      </c>
      <c r="F928" s="109" t="str">
        <f>VLOOKUP(A928,'Main Sheet'!A:BB,17,0)</f>
        <v>Asemahle</v>
      </c>
      <c r="G928" s="110" t="str">
        <f>VLOOKUP(A928,'Main Sheet'!A:BB,14,0)</f>
        <v>NMB</v>
      </c>
      <c r="H928" s="111" t="s">
        <v>117</v>
      </c>
      <c r="I928" s="111"/>
      <c r="J928" s="112"/>
      <c r="K928" s="111">
        <v>2.34141743E8</v>
      </c>
      <c r="L928" s="111">
        <v>61601.0</v>
      </c>
      <c r="M928" s="109" t="s">
        <v>10724</v>
      </c>
      <c r="N928" s="110"/>
      <c r="O928" s="111" t="s">
        <v>117</v>
      </c>
      <c r="P928" s="111"/>
      <c r="Q928" s="112"/>
      <c r="R928" s="111">
        <v>2.26255505E8</v>
      </c>
      <c r="S928" s="111">
        <v>20252.0</v>
      </c>
      <c r="T928" s="111"/>
      <c r="U928" s="110"/>
      <c r="V928" s="109"/>
      <c r="W928" s="109"/>
      <c r="X928" s="110"/>
      <c r="Y928" s="109"/>
      <c r="Z928" s="110"/>
      <c r="AA928" s="110"/>
      <c r="AB928" s="110"/>
      <c r="AC928" s="109"/>
      <c r="AD928" s="109"/>
      <c r="AE928" s="110"/>
      <c r="AF928" s="109"/>
      <c r="AG928" s="109"/>
      <c r="AH928" s="109"/>
      <c r="AI928" s="110"/>
      <c r="AJ928" s="110"/>
      <c r="AK928" s="110"/>
      <c r="AL928" s="110"/>
      <c r="AM928" s="110"/>
      <c r="AN928" s="110"/>
      <c r="AO928" s="110"/>
      <c r="AP928" s="110"/>
      <c r="AQ928" s="110"/>
      <c r="AR928" s="110"/>
      <c r="AS928" s="110"/>
      <c r="AT928" s="110"/>
      <c r="AU928" s="110"/>
      <c r="AV928" s="110"/>
      <c r="AW928" s="110"/>
      <c r="AX928" s="110"/>
      <c r="AY928" s="110"/>
      <c r="AZ928" s="110"/>
      <c r="BA928" s="110"/>
      <c r="BB928" s="110"/>
      <c r="BC928" s="110"/>
      <c r="BD928" s="110"/>
      <c r="BE928" s="110"/>
      <c r="BF928" s="114"/>
      <c r="BG928" s="114"/>
      <c r="BH928" s="114"/>
      <c r="BI928" s="114"/>
      <c r="BJ928" s="114"/>
      <c r="BK928" s="114"/>
      <c r="BL928" s="114"/>
      <c r="BM928" s="114"/>
      <c r="BN928" s="114"/>
      <c r="BO928" s="114"/>
    </row>
    <row r="929" ht="15.75" hidden="1" customHeight="1">
      <c r="A929" s="106" t="s">
        <v>7671</v>
      </c>
      <c r="B929" s="162" t="s">
        <v>10725</v>
      </c>
      <c r="C929" s="108" t="str">
        <f>VLOOKUP(A929,'Main Sheet'!A:AV,48,False)</f>
        <v>Yes</v>
      </c>
      <c r="D929" s="109" t="str">
        <f>VLOOKUP(A929,'Main Sheet'!A:BB,7,0)</f>
        <v>Second</v>
      </c>
      <c r="E929" s="109" t="str">
        <f>VLOOKUP(A929,'Main Sheet'!A:BB,12,0)</f>
        <v>KwaMagxaki HS</v>
      </c>
      <c r="F929" s="109" t="str">
        <f>VLOOKUP(A929,'Main Sheet'!A:BB,17,0)</f>
        <v>Asemahle</v>
      </c>
      <c r="G929" s="110" t="str">
        <f>VLOOKUP(A929,'Main Sheet'!A:BB,14,0)</f>
        <v>NMB</v>
      </c>
      <c r="H929" s="111" t="s">
        <v>117</v>
      </c>
      <c r="I929" s="111"/>
      <c r="J929" s="112"/>
      <c r="K929" s="111">
        <v>2.34381329E8</v>
      </c>
      <c r="L929" s="111">
        <v>52805.0</v>
      </c>
      <c r="M929" s="109" t="s">
        <v>9789</v>
      </c>
      <c r="N929" s="110"/>
      <c r="O929" s="111" t="s">
        <v>117</v>
      </c>
      <c r="P929" s="111"/>
      <c r="Q929" s="112"/>
      <c r="R929" s="111">
        <v>2.26255413E8</v>
      </c>
      <c r="S929" s="111">
        <v>20252.0</v>
      </c>
      <c r="T929" s="111"/>
      <c r="U929" s="110"/>
      <c r="V929" s="109"/>
      <c r="W929" s="109"/>
      <c r="X929" s="110"/>
      <c r="Y929" s="109"/>
      <c r="Z929" s="110"/>
      <c r="AA929" s="110"/>
      <c r="AB929" s="110"/>
      <c r="AC929" s="109"/>
      <c r="AD929" s="109"/>
      <c r="AE929" s="110"/>
      <c r="AF929" s="109"/>
      <c r="AG929" s="109"/>
      <c r="AH929" s="109"/>
      <c r="AI929" s="110"/>
      <c r="AJ929" s="110"/>
      <c r="AK929" s="110"/>
      <c r="AL929" s="110"/>
      <c r="AM929" s="110"/>
      <c r="AN929" s="110"/>
      <c r="AO929" s="110"/>
      <c r="AP929" s="110"/>
      <c r="AQ929" s="110"/>
      <c r="AR929" s="110"/>
      <c r="AS929" s="110"/>
      <c r="AT929" s="110"/>
      <c r="AU929" s="110"/>
      <c r="AV929" s="110"/>
      <c r="AW929" s="110"/>
      <c r="AX929" s="110"/>
      <c r="AY929" s="110"/>
      <c r="AZ929" s="110"/>
      <c r="BA929" s="110"/>
      <c r="BB929" s="110"/>
      <c r="BC929" s="110"/>
      <c r="BD929" s="110"/>
      <c r="BE929" s="110"/>
      <c r="BF929" s="114"/>
      <c r="BG929" s="114"/>
      <c r="BH929" s="114"/>
      <c r="BI929" s="114"/>
      <c r="BJ929" s="114"/>
      <c r="BK929" s="114"/>
      <c r="BL929" s="114"/>
      <c r="BM929" s="114"/>
      <c r="BN929" s="114"/>
      <c r="BO929" s="114"/>
    </row>
    <row r="930" ht="15.75" hidden="1" customHeight="1">
      <c r="A930" s="106" t="s">
        <v>7680</v>
      </c>
      <c r="B930" s="162" t="s">
        <v>10726</v>
      </c>
      <c r="C930" s="108" t="str">
        <f>VLOOKUP(A930,'Main Sheet'!A:AV,48,False)</f>
        <v>Yes</v>
      </c>
      <c r="D930" s="109" t="str">
        <f>VLOOKUP(A930,'Main Sheet'!A:BB,7,0)</f>
        <v>Second</v>
      </c>
      <c r="E930" s="109" t="str">
        <f>VLOOKUP(A930,'Main Sheet'!A:BB,12,0)</f>
        <v>KwaMagxaki HS</v>
      </c>
      <c r="F930" s="109" t="str">
        <f>VLOOKUP(A930,'Main Sheet'!A:BB,17,0)</f>
        <v>Asemahle</v>
      </c>
      <c r="G930" s="110" t="str">
        <f>VLOOKUP(A930,'Main Sheet'!A:BB,14,0)</f>
        <v>NMB</v>
      </c>
      <c r="H930" s="111" t="s">
        <v>117</v>
      </c>
      <c r="I930" s="111"/>
      <c r="J930" s="112"/>
      <c r="K930" s="111">
        <v>2.34140984E8</v>
      </c>
      <c r="L930" s="111">
        <v>16479.0</v>
      </c>
      <c r="M930" s="109" t="s">
        <v>9077</v>
      </c>
      <c r="N930" s="110"/>
      <c r="O930" s="111" t="s">
        <v>117</v>
      </c>
      <c r="P930" s="111"/>
      <c r="Q930" s="112"/>
      <c r="R930" s="111">
        <v>2.2625548E8</v>
      </c>
      <c r="S930" s="111">
        <v>20252.0</v>
      </c>
      <c r="T930" s="111"/>
      <c r="U930" s="110"/>
      <c r="V930" s="109" t="s">
        <v>117</v>
      </c>
      <c r="W930" s="109"/>
      <c r="X930" s="110"/>
      <c r="Y930" s="109" t="s">
        <v>10727</v>
      </c>
      <c r="Z930" s="109"/>
      <c r="AA930" s="110"/>
      <c r="AB930" s="110"/>
      <c r="AC930" s="109"/>
      <c r="AD930" s="109"/>
      <c r="AE930" s="110"/>
      <c r="AF930" s="109"/>
      <c r="AG930" s="109"/>
      <c r="AH930" s="109"/>
      <c r="AI930" s="110"/>
      <c r="AJ930" s="110"/>
      <c r="AK930" s="110"/>
      <c r="AL930" s="110"/>
      <c r="AM930" s="110"/>
      <c r="AN930" s="110"/>
      <c r="AO930" s="110"/>
      <c r="AP930" s="110"/>
      <c r="AQ930" s="110"/>
      <c r="AR930" s="110"/>
      <c r="AS930" s="110"/>
      <c r="AT930" s="110"/>
      <c r="AU930" s="110"/>
      <c r="AV930" s="110"/>
      <c r="AW930" s="110"/>
      <c r="AX930" s="110"/>
      <c r="AY930" s="110"/>
      <c r="AZ930" s="110"/>
      <c r="BA930" s="110"/>
      <c r="BB930" s="110"/>
      <c r="BC930" s="110"/>
      <c r="BD930" s="110"/>
      <c r="BE930" s="110"/>
      <c r="BF930" s="114"/>
      <c r="BG930" s="114"/>
      <c r="BH930" s="114"/>
      <c r="BI930" s="114"/>
      <c r="BJ930" s="114"/>
      <c r="BK930" s="114"/>
      <c r="BL930" s="114"/>
      <c r="BM930" s="114"/>
      <c r="BN930" s="114"/>
      <c r="BO930" s="114"/>
    </row>
    <row r="931" ht="15.75" hidden="1" customHeight="1">
      <c r="A931" s="106" t="s">
        <v>7688</v>
      </c>
      <c r="B931" s="162" t="s">
        <v>10728</v>
      </c>
      <c r="C931" s="108" t="str">
        <f>VLOOKUP(A931,'Main Sheet'!A:AV,48,False)</f>
        <v>No</v>
      </c>
      <c r="D931" s="109" t="str">
        <f>VLOOKUP(A931,'Main Sheet'!A:BB,7,0)</f>
        <v>Second</v>
      </c>
      <c r="E931" s="109" t="str">
        <f>VLOOKUP(A931,'Main Sheet'!A:BB,12,0)</f>
        <v>KwaMagxaki HS</v>
      </c>
      <c r="F931" s="109" t="str">
        <f>VLOOKUP(A931,'Main Sheet'!A:BB,17,0)</f>
        <v>Asemahle</v>
      </c>
      <c r="G931" s="110" t="str">
        <f>VLOOKUP(A931,'Main Sheet'!A:BB,14,0)</f>
        <v>NMB</v>
      </c>
      <c r="H931" s="111"/>
      <c r="I931" s="111"/>
      <c r="J931" s="111"/>
      <c r="K931" s="111"/>
      <c r="L931" s="111"/>
      <c r="M931" s="109"/>
      <c r="N931" s="110"/>
      <c r="O931" s="111"/>
      <c r="P931" s="111"/>
      <c r="Q931" s="112"/>
      <c r="R931" s="111"/>
      <c r="S931" s="111"/>
      <c r="T931" s="111"/>
      <c r="U931" s="110"/>
      <c r="V931" s="109"/>
      <c r="W931" s="109"/>
      <c r="X931" s="110"/>
      <c r="Y931" s="109"/>
      <c r="Z931" s="110"/>
      <c r="AA931" s="110"/>
      <c r="AB931" s="110"/>
      <c r="AC931" s="109"/>
      <c r="AD931" s="109"/>
      <c r="AE931" s="110"/>
      <c r="AF931" s="109"/>
      <c r="AG931" s="109"/>
      <c r="AH931" s="109"/>
      <c r="AI931" s="110"/>
      <c r="AJ931" s="110"/>
      <c r="AK931" s="110"/>
      <c r="AL931" s="110"/>
      <c r="AM931" s="110"/>
      <c r="AN931" s="110"/>
      <c r="AO931" s="110"/>
      <c r="AP931" s="110"/>
      <c r="AQ931" s="110"/>
      <c r="AR931" s="110"/>
      <c r="AS931" s="110"/>
      <c r="AT931" s="110"/>
      <c r="AU931" s="110"/>
      <c r="AV931" s="110"/>
      <c r="AW931" s="110"/>
      <c r="AX931" s="110"/>
      <c r="AY931" s="110"/>
      <c r="AZ931" s="110"/>
      <c r="BA931" s="110"/>
      <c r="BB931" s="110"/>
      <c r="BC931" s="110"/>
      <c r="BD931" s="110"/>
      <c r="BE931" s="110"/>
      <c r="BF931" s="114"/>
      <c r="BG931" s="114"/>
      <c r="BH931" s="114"/>
      <c r="BI931" s="114"/>
      <c r="BJ931" s="114"/>
      <c r="BK931" s="114"/>
      <c r="BL931" s="114"/>
      <c r="BM931" s="114"/>
      <c r="BN931" s="114"/>
      <c r="BO931" s="114"/>
    </row>
    <row r="932" ht="15.75" hidden="1" customHeight="1">
      <c r="A932" s="106" t="s">
        <v>7697</v>
      </c>
      <c r="B932" s="162" t="s">
        <v>10729</v>
      </c>
      <c r="C932" s="108" t="str">
        <f>VLOOKUP(A932,'Main Sheet'!A:AV,48,False)</f>
        <v>No</v>
      </c>
      <c r="D932" s="109" t="str">
        <f>VLOOKUP(A932,'Main Sheet'!A:BB,7,0)</f>
        <v>Second</v>
      </c>
      <c r="E932" s="109" t="str">
        <f>VLOOKUP(A932,'Main Sheet'!A:BB,12,0)</f>
        <v>KwaMagxaki HS</v>
      </c>
      <c r="F932" s="109" t="str">
        <f>VLOOKUP(A932,'Main Sheet'!A:BB,17,0)</f>
        <v>Asemahle</v>
      </c>
      <c r="G932" s="110" t="str">
        <f>VLOOKUP(A932,'Main Sheet'!A:BB,14,0)</f>
        <v>NMB</v>
      </c>
      <c r="H932" s="111"/>
      <c r="I932" s="111"/>
      <c r="J932" s="111"/>
      <c r="K932" s="111"/>
      <c r="L932" s="111"/>
      <c r="M932" s="109"/>
      <c r="N932" s="110"/>
      <c r="O932" s="111"/>
      <c r="P932" s="111"/>
      <c r="Q932" s="112"/>
      <c r="R932" s="111"/>
      <c r="S932" s="111"/>
      <c r="T932" s="111"/>
      <c r="U932" s="110"/>
      <c r="V932" s="109"/>
      <c r="W932" s="109"/>
      <c r="X932" s="110"/>
      <c r="Y932" s="109"/>
      <c r="Z932" s="110"/>
      <c r="AA932" s="110"/>
      <c r="AB932" s="110"/>
      <c r="AC932" s="109"/>
      <c r="AD932" s="109"/>
      <c r="AE932" s="110"/>
      <c r="AF932" s="109"/>
      <c r="AG932" s="109"/>
      <c r="AH932" s="109"/>
      <c r="AI932" s="110"/>
      <c r="AJ932" s="110"/>
      <c r="AK932" s="110"/>
      <c r="AL932" s="110"/>
      <c r="AM932" s="110"/>
      <c r="AN932" s="110"/>
      <c r="AO932" s="110"/>
      <c r="AP932" s="110"/>
      <c r="AQ932" s="110"/>
      <c r="AR932" s="110"/>
      <c r="AS932" s="110"/>
      <c r="AT932" s="110"/>
      <c r="AU932" s="110"/>
      <c r="AV932" s="110"/>
      <c r="AW932" s="110"/>
      <c r="AX932" s="110"/>
      <c r="AY932" s="110"/>
      <c r="AZ932" s="110"/>
      <c r="BA932" s="110"/>
      <c r="BB932" s="110"/>
      <c r="BC932" s="110"/>
      <c r="BD932" s="110"/>
      <c r="BE932" s="110"/>
      <c r="BF932" s="114"/>
      <c r="BG932" s="114"/>
      <c r="BH932" s="114"/>
      <c r="BI932" s="114"/>
      <c r="BJ932" s="114"/>
      <c r="BK932" s="114"/>
      <c r="BL932" s="114"/>
      <c r="BM932" s="114"/>
      <c r="BN932" s="114"/>
      <c r="BO932" s="114"/>
    </row>
    <row r="933" ht="15.75" hidden="1" customHeight="1">
      <c r="A933" s="106" t="s">
        <v>7700</v>
      </c>
      <c r="B933" s="162" t="s">
        <v>10730</v>
      </c>
      <c r="C933" s="108" t="str">
        <f>VLOOKUP(A933,'Main Sheet'!A:AV,48,False)</f>
        <v>Yes</v>
      </c>
      <c r="D933" s="109" t="str">
        <f>VLOOKUP(A933,'Main Sheet'!A:BB,7,0)</f>
        <v>Second</v>
      </c>
      <c r="E933" s="109" t="str">
        <f>VLOOKUP(A933,'Main Sheet'!A:BB,12,0)</f>
        <v>VM Kwinana</v>
      </c>
      <c r="F933" s="109" t="str">
        <f>VLOOKUP(A933,'Main Sheet'!A:BB,17,0)</f>
        <v>Sive</v>
      </c>
      <c r="G933" s="110" t="str">
        <f>VLOOKUP(A933,'Main Sheet'!A:BB,14,0)</f>
        <v>Rural</v>
      </c>
      <c r="H933" s="111" t="s">
        <v>117</v>
      </c>
      <c r="I933" s="111"/>
      <c r="J933" s="112"/>
      <c r="K933" s="111">
        <v>2.34196718E8</v>
      </c>
      <c r="L933" s="111">
        <v>90938.0</v>
      </c>
      <c r="M933" s="109"/>
      <c r="N933" s="110"/>
      <c r="O933" s="111" t="s">
        <v>117</v>
      </c>
      <c r="P933" s="111"/>
      <c r="Q933" s="112"/>
      <c r="R933" s="111">
        <v>2.26282512E8</v>
      </c>
      <c r="S933" s="111">
        <v>23235.0</v>
      </c>
      <c r="T933" s="111"/>
      <c r="U933" s="110"/>
      <c r="V933" s="109" t="s">
        <v>117</v>
      </c>
      <c r="W933" s="109"/>
      <c r="X933" s="110"/>
      <c r="Y933" s="168" t="s">
        <v>10731</v>
      </c>
      <c r="Z933" s="110"/>
      <c r="AA933" s="109" t="s">
        <v>4424</v>
      </c>
      <c r="AB933" s="110"/>
      <c r="AC933" s="109" t="s">
        <v>117</v>
      </c>
      <c r="AD933" s="109"/>
      <c r="AE933" s="110"/>
      <c r="AF933" s="109">
        <v>2.616861E8</v>
      </c>
      <c r="AG933" s="109">
        <v>23235.0</v>
      </c>
      <c r="AH933" s="109"/>
      <c r="AI933" s="110"/>
      <c r="AJ933" s="110"/>
      <c r="AK933" s="110"/>
      <c r="AL933" s="110"/>
      <c r="AM933" s="110"/>
      <c r="AN933" s="110"/>
      <c r="AO933" s="110"/>
      <c r="AP933" s="110"/>
      <c r="AQ933" s="110"/>
      <c r="AR933" s="110"/>
      <c r="AS933" s="110"/>
      <c r="AT933" s="110"/>
      <c r="AU933" s="110"/>
      <c r="AV933" s="110"/>
      <c r="AW933" s="110"/>
      <c r="AX933" s="110"/>
      <c r="AY933" s="110"/>
      <c r="AZ933" s="110"/>
      <c r="BA933" s="110"/>
      <c r="BB933" s="110"/>
      <c r="BC933" s="110"/>
      <c r="BD933" s="110"/>
      <c r="BE933" s="110"/>
      <c r="BF933" s="114"/>
      <c r="BG933" s="114"/>
      <c r="BH933" s="114"/>
      <c r="BI933" s="114"/>
      <c r="BJ933" s="114"/>
      <c r="BK933" s="114"/>
      <c r="BL933" s="114"/>
      <c r="BM933" s="114"/>
      <c r="BN933" s="114"/>
      <c r="BO933" s="114"/>
    </row>
    <row r="934" ht="15.75" hidden="1" customHeight="1">
      <c r="A934" s="106" t="s">
        <v>7706</v>
      </c>
      <c r="B934" s="162" t="s">
        <v>10732</v>
      </c>
      <c r="C934" s="108" t="str">
        <f>VLOOKUP(A934,'Main Sheet'!A:AV,48,False)</f>
        <v>Yes</v>
      </c>
      <c r="D934" s="109" t="str">
        <f>VLOOKUP(A934,'Main Sheet'!A:BB,7,0)</f>
        <v>Second</v>
      </c>
      <c r="E934" s="109" t="str">
        <f>VLOOKUP(A934,'Main Sheet'!A:BB,12,0)</f>
        <v>KwaMagxaki HS</v>
      </c>
      <c r="F934" s="109" t="str">
        <f>VLOOKUP(A934,'Main Sheet'!A:BB,17,0)</f>
        <v>Asemahle</v>
      </c>
      <c r="G934" s="110" t="str">
        <f>VLOOKUP(A934,'Main Sheet'!A:BB,14,0)</f>
        <v>NMB</v>
      </c>
      <c r="H934" s="111" t="s">
        <v>9078</v>
      </c>
      <c r="I934" s="111"/>
      <c r="J934" s="112"/>
      <c r="K934" s="111">
        <v>2.34345594E8</v>
      </c>
      <c r="L934" s="111" t="s">
        <v>9078</v>
      </c>
      <c r="M934" s="109" t="s">
        <v>9079</v>
      </c>
      <c r="N934" s="110"/>
      <c r="O934" s="111" t="s">
        <v>9078</v>
      </c>
      <c r="P934" s="111"/>
      <c r="Q934" s="112"/>
      <c r="R934" s="111">
        <v>2.26187093E8</v>
      </c>
      <c r="S934" s="111">
        <v>36912.0</v>
      </c>
      <c r="T934" s="111"/>
      <c r="U934" s="110"/>
      <c r="V934" s="109"/>
      <c r="W934" s="109"/>
      <c r="X934" s="110"/>
      <c r="Y934" s="109"/>
      <c r="Z934" s="110"/>
      <c r="AA934" s="110"/>
      <c r="AB934" s="110"/>
      <c r="AC934" s="109"/>
      <c r="AD934" s="109"/>
      <c r="AE934" s="110"/>
      <c r="AF934" s="109"/>
      <c r="AG934" s="109"/>
      <c r="AH934" s="109"/>
      <c r="AI934" s="110"/>
      <c r="AJ934" s="110"/>
      <c r="AK934" s="110"/>
      <c r="AL934" s="110"/>
      <c r="AM934" s="110"/>
      <c r="AN934" s="110"/>
      <c r="AO934" s="110"/>
      <c r="AP934" s="110"/>
      <c r="AQ934" s="110"/>
      <c r="AR934" s="110"/>
      <c r="AS934" s="110"/>
      <c r="AT934" s="110"/>
      <c r="AU934" s="110"/>
      <c r="AV934" s="110"/>
      <c r="AW934" s="110"/>
      <c r="AX934" s="110"/>
      <c r="AY934" s="110"/>
      <c r="AZ934" s="110"/>
      <c r="BA934" s="110"/>
      <c r="BB934" s="110"/>
      <c r="BC934" s="110"/>
      <c r="BD934" s="110"/>
      <c r="BE934" s="110"/>
      <c r="BF934" s="114"/>
      <c r="BG934" s="114"/>
      <c r="BH934" s="114"/>
      <c r="BI934" s="114"/>
      <c r="BJ934" s="114"/>
      <c r="BK934" s="114"/>
      <c r="BL934" s="114"/>
      <c r="BM934" s="114"/>
      <c r="BN934" s="114"/>
      <c r="BO934" s="114"/>
    </row>
    <row r="935" ht="15.75" hidden="1" customHeight="1">
      <c r="A935" s="106" t="s">
        <v>7719</v>
      </c>
      <c r="B935" s="162" t="s">
        <v>10733</v>
      </c>
      <c r="C935" s="108" t="str">
        <f>VLOOKUP(A935,'Main Sheet'!A:AV,48,False)</f>
        <v>Yes</v>
      </c>
      <c r="D935" s="109" t="str">
        <f>VLOOKUP(A935,'Main Sheet'!A:BB,7,0)</f>
        <v>Second</v>
      </c>
      <c r="E935" s="109" t="str">
        <f>VLOOKUP(A935,'Main Sheet'!A:BB,12,0)</f>
        <v>KwaMagxaki HS</v>
      </c>
      <c r="F935" s="109" t="str">
        <f>VLOOKUP(A935,'Main Sheet'!A:BB,17,0)</f>
        <v>Asemahle</v>
      </c>
      <c r="G935" s="110" t="str">
        <f>VLOOKUP(A935,'Main Sheet'!A:BB,14,0)</f>
        <v>NMB</v>
      </c>
      <c r="H935" s="111" t="s">
        <v>117</v>
      </c>
      <c r="I935" s="111"/>
      <c r="J935" s="112"/>
      <c r="K935" s="111">
        <v>2.3441255E8</v>
      </c>
      <c r="L935" s="111">
        <v>10568.0</v>
      </c>
      <c r="M935" s="109" t="s">
        <v>4424</v>
      </c>
      <c r="N935" s="110"/>
      <c r="O935" s="111" t="s">
        <v>117</v>
      </c>
      <c r="P935" s="111"/>
      <c r="Q935" s="112"/>
      <c r="R935" s="111">
        <v>2.26255461E8</v>
      </c>
      <c r="S935" s="111">
        <v>20252.0</v>
      </c>
      <c r="T935" s="111"/>
      <c r="U935" s="110"/>
      <c r="V935" s="109"/>
      <c r="W935" s="109"/>
      <c r="X935" s="110"/>
      <c r="Y935" s="109"/>
      <c r="Z935" s="110"/>
      <c r="AA935" s="110"/>
      <c r="AB935" s="110"/>
      <c r="AC935" s="109"/>
      <c r="AD935" s="109"/>
      <c r="AE935" s="110"/>
      <c r="AF935" s="109"/>
      <c r="AG935" s="109"/>
      <c r="AH935" s="109"/>
      <c r="AI935" s="110"/>
      <c r="AJ935" s="110"/>
      <c r="AK935" s="110"/>
      <c r="AL935" s="110"/>
      <c r="AM935" s="110"/>
      <c r="AN935" s="110"/>
      <c r="AO935" s="110"/>
      <c r="AP935" s="110"/>
      <c r="AQ935" s="110"/>
      <c r="AR935" s="110"/>
      <c r="AS935" s="110"/>
      <c r="AT935" s="110"/>
      <c r="AU935" s="110"/>
      <c r="AV935" s="110"/>
      <c r="AW935" s="110"/>
      <c r="AX935" s="110"/>
      <c r="AY935" s="110"/>
      <c r="AZ935" s="110"/>
      <c r="BA935" s="110"/>
      <c r="BB935" s="110"/>
      <c r="BC935" s="110"/>
      <c r="BD935" s="110"/>
      <c r="BE935" s="110"/>
      <c r="BF935" s="114"/>
      <c r="BG935" s="114"/>
      <c r="BH935" s="114"/>
      <c r="BI935" s="114"/>
      <c r="BJ935" s="114"/>
      <c r="BK935" s="114"/>
      <c r="BL935" s="114"/>
      <c r="BM935" s="114"/>
      <c r="BN935" s="114"/>
      <c r="BO935" s="114"/>
    </row>
    <row r="936" ht="15.75" hidden="1" customHeight="1">
      <c r="A936" s="106" t="s">
        <v>7728</v>
      </c>
      <c r="B936" s="162" t="s">
        <v>10734</v>
      </c>
      <c r="C936" s="108" t="str">
        <f>VLOOKUP(A936,'Main Sheet'!A:AV,48,False)</f>
        <v>Yes</v>
      </c>
      <c r="D936" s="109" t="str">
        <f>VLOOKUP(A936,'Main Sheet'!A:BB,7,0)</f>
        <v>Second</v>
      </c>
      <c r="E936" s="109" t="str">
        <f>VLOOKUP(A936,'Main Sheet'!A:BB,12,0)</f>
        <v>KwaMagxaki HS</v>
      </c>
      <c r="F936" s="109" t="str">
        <f>VLOOKUP(A936,'Main Sheet'!A:BB,17,0)</f>
        <v>Asemahle</v>
      </c>
      <c r="G936" s="110" t="str">
        <f>VLOOKUP(A936,'Main Sheet'!A:BB,14,0)</f>
        <v>NMB</v>
      </c>
      <c r="H936" s="111" t="s">
        <v>117</v>
      </c>
      <c r="I936" s="111"/>
      <c r="J936" s="112"/>
      <c r="K936" s="111">
        <v>2.34411651E8</v>
      </c>
      <c r="L936" s="111">
        <v>78286.0</v>
      </c>
      <c r="M936" s="109" t="s">
        <v>9077</v>
      </c>
      <c r="N936" s="110"/>
      <c r="O936" s="111" t="s">
        <v>117</v>
      </c>
      <c r="P936" s="111"/>
      <c r="Q936" s="112"/>
      <c r="R936" s="111">
        <v>2.26254563E8</v>
      </c>
      <c r="S936" s="111">
        <v>20252.0</v>
      </c>
      <c r="T936" s="111"/>
      <c r="U936" s="110"/>
      <c r="V936" s="109"/>
      <c r="W936" s="109"/>
      <c r="X936" s="110"/>
      <c r="Y936" s="109"/>
      <c r="Z936" s="110"/>
      <c r="AA936" s="110"/>
      <c r="AB936" s="110"/>
      <c r="AC936" s="109"/>
      <c r="AD936" s="109"/>
      <c r="AE936" s="110"/>
      <c r="AF936" s="109"/>
      <c r="AG936" s="109"/>
      <c r="AH936" s="109"/>
      <c r="AI936" s="110"/>
      <c r="AJ936" s="110"/>
      <c r="AK936" s="110"/>
      <c r="AL936" s="110"/>
      <c r="AM936" s="110"/>
      <c r="AN936" s="110"/>
      <c r="AO936" s="110"/>
      <c r="AP936" s="110"/>
      <c r="AQ936" s="110"/>
      <c r="AR936" s="110"/>
      <c r="AS936" s="110"/>
      <c r="AT936" s="110"/>
      <c r="AU936" s="110"/>
      <c r="AV936" s="110"/>
      <c r="AW936" s="110"/>
      <c r="AX936" s="110"/>
      <c r="AY936" s="110"/>
      <c r="AZ936" s="110"/>
      <c r="BA936" s="110"/>
      <c r="BB936" s="110"/>
      <c r="BC936" s="110"/>
      <c r="BD936" s="110"/>
      <c r="BE936" s="110"/>
      <c r="BF936" s="114"/>
      <c r="BG936" s="114"/>
      <c r="BH936" s="114"/>
      <c r="BI936" s="114"/>
      <c r="BJ936" s="114"/>
      <c r="BK936" s="114"/>
      <c r="BL936" s="114"/>
      <c r="BM936" s="114"/>
      <c r="BN936" s="114"/>
      <c r="BO936" s="114"/>
    </row>
    <row r="937" ht="15.75" hidden="1" customHeight="1">
      <c r="A937" s="106" t="s">
        <v>7734</v>
      </c>
      <c r="B937" s="162" t="s">
        <v>10735</v>
      </c>
      <c r="C937" s="108" t="str">
        <f>VLOOKUP(A937,'Main Sheet'!A:AV,48,False)</f>
        <v>Yes</v>
      </c>
      <c r="D937" s="109" t="str">
        <f>VLOOKUP(A937,'Main Sheet'!A:BB,7,0)</f>
        <v>Second</v>
      </c>
      <c r="E937" s="109" t="str">
        <f>VLOOKUP(A937,'Main Sheet'!A:BB,12,0)</f>
        <v>VM Kwinana</v>
      </c>
      <c r="F937" s="109" t="str">
        <f>VLOOKUP(A937,'Main Sheet'!A:BB,17,0)</f>
        <v>Sive</v>
      </c>
      <c r="G937" s="110" t="str">
        <f>VLOOKUP(A937,'Main Sheet'!A:BB,14,0)</f>
        <v>Rural</v>
      </c>
      <c r="H937" s="111" t="s">
        <v>9078</v>
      </c>
      <c r="I937" s="111"/>
      <c r="J937" s="111" t="s">
        <v>9079</v>
      </c>
      <c r="K937" s="111">
        <v>2.33000186E8</v>
      </c>
      <c r="L937" s="111">
        <v>97637.0</v>
      </c>
      <c r="M937" s="109"/>
      <c r="N937" s="110"/>
      <c r="O937" s="111" t="s">
        <v>117</v>
      </c>
      <c r="P937" s="111"/>
      <c r="Q937" s="112"/>
      <c r="R937" s="111">
        <v>2.26282405E8</v>
      </c>
      <c r="S937" s="111">
        <v>23235.0</v>
      </c>
      <c r="T937" s="111"/>
      <c r="U937" s="110"/>
      <c r="V937" s="109" t="s">
        <v>9078</v>
      </c>
      <c r="W937" s="109"/>
      <c r="X937" s="109"/>
      <c r="Y937" s="109" t="s">
        <v>10736</v>
      </c>
      <c r="Z937" s="110"/>
      <c r="AA937" s="110"/>
      <c r="AB937" s="110"/>
      <c r="AC937" s="109" t="s">
        <v>9078</v>
      </c>
      <c r="AD937" s="109"/>
      <c r="AE937" s="110"/>
      <c r="AF937" s="109">
        <v>2.60218987E8</v>
      </c>
      <c r="AG937" s="109">
        <v>83617.0</v>
      </c>
      <c r="AH937" s="109"/>
      <c r="AI937" s="110"/>
      <c r="AJ937" s="110"/>
      <c r="AK937" s="110"/>
      <c r="AL937" s="110"/>
      <c r="AM937" s="110"/>
      <c r="AN937" s="110"/>
      <c r="AO937" s="110"/>
      <c r="AP937" s="110"/>
      <c r="AQ937" s="110"/>
      <c r="AR937" s="110"/>
      <c r="AS937" s="110"/>
      <c r="AT937" s="110"/>
      <c r="AU937" s="110"/>
      <c r="AV937" s="110"/>
      <c r="AW937" s="110"/>
      <c r="AX937" s="110"/>
      <c r="AY937" s="110"/>
      <c r="AZ937" s="110"/>
      <c r="BA937" s="110"/>
      <c r="BB937" s="110"/>
      <c r="BC937" s="110"/>
      <c r="BD937" s="110"/>
      <c r="BE937" s="110"/>
      <c r="BF937" s="114"/>
      <c r="BG937" s="114"/>
      <c r="BH937" s="114"/>
      <c r="BI937" s="114"/>
      <c r="BJ937" s="114"/>
      <c r="BK937" s="114"/>
      <c r="BL937" s="114"/>
      <c r="BM937" s="114"/>
      <c r="BN937" s="114"/>
      <c r="BO937" s="114"/>
    </row>
    <row r="938" ht="15.75" hidden="1" customHeight="1">
      <c r="A938" s="106" t="s">
        <v>7743</v>
      </c>
      <c r="B938" s="162" t="s">
        <v>10737</v>
      </c>
      <c r="C938" s="108" t="str">
        <f>VLOOKUP(A938,'Main Sheet'!A:AV,48,False)</f>
        <v>Yes</v>
      </c>
      <c r="D938" s="109" t="str">
        <f>VLOOKUP(A938,'Main Sheet'!A:BB,7,0)</f>
        <v>Second</v>
      </c>
      <c r="E938" s="109" t="str">
        <f>VLOOKUP(A938,'Main Sheet'!A:BB,12,0)</f>
        <v>KwaMagxaki HS</v>
      </c>
      <c r="F938" s="109" t="str">
        <f>VLOOKUP(A938,'Main Sheet'!A:BB,17,0)</f>
        <v>Asemahle</v>
      </c>
      <c r="G938" s="110" t="str">
        <f>VLOOKUP(A938,'Main Sheet'!A:BB,14,0)</f>
        <v>NMB</v>
      </c>
      <c r="H938" s="111" t="s">
        <v>9078</v>
      </c>
      <c r="I938" s="111"/>
      <c r="J938" s="112"/>
      <c r="K938" s="111">
        <v>2.33355391E8</v>
      </c>
      <c r="L938" s="111">
        <v>78068.0</v>
      </c>
      <c r="M938" s="109" t="s">
        <v>9079</v>
      </c>
      <c r="N938" s="110"/>
      <c r="O938" s="111" t="s">
        <v>117</v>
      </c>
      <c r="P938" s="111"/>
      <c r="Q938" s="112"/>
      <c r="R938" s="111">
        <v>2.26256903E8</v>
      </c>
      <c r="S938" s="111">
        <v>20252.0</v>
      </c>
      <c r="T938" s="111"/>
      <c r="U938" s="110"/>
      <c r="V938" s="109"/>
      <c r="W938" s="109"/>
      <c r="X938" s="110"/>
      <c r="Y938" s="109"/>
      <c r="Z938" s="110"/>
      <c r="AA938" s="110"/>
      <c r="AB938" s="110"/>
      <c r="AC938" s="109"/>
      <c r="AD938" s="109"/>
      <c r="AE938" s="110"/>
      <c r="AF938" s="109"/>
      <c r="AG938" s="109"/>
      <c r="AH938" s="109"/>
      <c r="AI938" s="110"/>
      <c r="AJ938" s="110"/>
      <c r="AK938" s="110"/>
      <c r="AL938" s="110"/>
      <c r="AM938" s="110"/>
      <c r="AN938" s="110"/>
      <c r="AO938" s="110"/>
      <c r="AP938" s="110"/>
      <c r="AQ938" s="110"/>
      <c r="AR938" s="110"/>
      <c r="AS938" s="110"/>
      <c r="AT938" s="110"/>
      <c r="AU938" s="110"/>
      <c r="AV938" s="110"/>
      <c r="AW938" s="110"/>
      <c r="AX938" s="110"/>
      <c r="AY938" s="110"/>
      <c r="AZ938" s="110"/>
      <c r="BA938" s="110"/>
      <c r="BB938" s="110"/>
      <c r="BC938" s="110"/>
      <c r="BD938" s="110"/>
      <c r="BE938" s="110"/>
      <c r="BF938" s="114"/>
      <c r="BG938" s="114"/>
      <c r="BH938" s="114"/>
      <c r="BI938" s="114"/>
      <c r="BJ938" s="114"/>
      <c r="BK938" s="114"/>
      <c r="BL938" s="114"/>
      <c r="BM938" s="114"/>
      <c r="BN938" s="114"/>
      <c r="BO938" s="114"/>
    </row>
    <row r="939" ht="15.75" hidden="1" customHeight="1">
      <c r="A939" s="106" t="s">
        <v>7751</v>
      </c>
      <c r="B939" s="162" t="s">
        <v>10738</v>
      </c>
      <c r="C939" s="108" t="str">
        <f>VLOOKUP(A939,'Main Sheet'!A:AV,48,False)</f>
        <v>Yes</v>
      </c>
      <c r="D939" s="109" t="str">
        <f>VLOOKUP(A939,'Main Sheet'!A:BB,7,0)</f>
        <v>Second</v>
      </c>
      <c r="E939" s="109" t="str">
        <f>VLOOKUP(A939,'Main Sheet'!A:BB,12,0)</f>
        <v>VM Kwinana</v>
      </c>
      <c r="F939" s="109" t="str">
        <f>VLOOKUP(A939,'Main Sheet'!A:BB,17,0)</f>
        <v>Sive</v>
      </c>
      <c r="G939" s="110" t="str">
        <f>VLOOKUP(A939,'Main Sheet'!A:BB,14,0)</f>
        <v>Rural</v>
      </c>
      <c r="H939" s="111" t="s">
        <v>117</v>
      </c>
      <c r="I939" s="111"/>
      <c r="J939" s="111"/>
      <c r="K939" s="111">
        <v>2.34233796E8</v>
      </c>
      <c r="L939" s="111">
        <v>17938.0</v>
      </c>
      <c r="M939" s="109"/>
      <c r="N939" s="110"/>
      <c r="O939" s="111" t="s">
        <v>117</v>
      </c>
      <c r="P939" s="111"/>
      <c r="Q939" s="112"/>
      <c r="R939" s="111">
        <v>2.26282419E8</v>
      </c>
      <c r="S939" s="111">
        <v>23235.0</v>
      </c>
      <c r="T939" s="111"/>
      <c r="U939" s="110"/>
      <c r="V939" s="109" t="s">
        <v>117</v>
      </c>
      <c r="W939" s="109"/>
      <c r="X939" s="110"/>
      <c r="Y939" s="168" t="s">
        <v>10739</v>
      </c>
      <c r="Z939" s="110"/>
      <c r="AA939" s="109" t="s">
        <v>4424</v>
      </c>
      <c r="AB939" s="110"/>
      <c r="AC939" s="109" t="s">
        <v>9078</v>
      </c>
      <c r="AD939" s="109"/>
      <c r="AE939" s="110"/>
      <c r="AF939" s="109">
        <v>2.60442818E8</v>
      </c>
      <c r="AG939" s="109">
        <v>82731.0</v>
      </c>
      <c r="AH939" s="109"/>
      <c r="AI939" s="110"/>
      <c r="AJ939" s="110"/>
      <c r="AK939" s="110"/>
      <c r="AL939" s="110"/>
      <c r="AM939" s="110"/>
      <c r="AN939" s="110"/>
      <c r="AO939" s="110"/>
      <c r="AP939" s="110"/>
      <c r="AQ939" s="110"/>
      <c r="AR939" s="110"/>
      <c r="AS939" s="110"/>
      <c r="AT939" s="110"/>
      <c r="AU939" s="110"/>
      <c r="AV939" s="110"/>
      <c r="AW939" s="110"/>
      <c r="AX939" s="110"/>
      <c r="AY939" s="110"/>
      <c r="AZ939" s="110"/>
      <c r="BA939" s="110"/>
      <c r="BB939" s="110"/>
      <c r="BC939" s="110"/>
      <c r="BD939" s="110"/>
      <c r="BE939" s="110"/>
      <c r="BF939" s="114"/>
      <c r="BG939" s="114"/>
      <c r="BH939" s="114"/>
      <c r="BI939" s="114"/>
      <c r="BJ939" s="114"/>
      <c r="BK939" s="114"/>
      <c r="BL939" s="114"/>
      <c r="BM939" s="114"/>
      <c r="BN939" s="114"/>
      <c r="BO939" s="114"/>
    </row>
    <row r="940" ht="15.75" hidden="1" customHeight="1">
      <c r="A940" s="106" t="s">
        <v>7762</v>
      </c>
      <c r="B940" s="162" t="s">
        <v>536</v>
      </c>
      <c r="C940" s="108" t="str">
        <f>VLOOKUP(A940,'Main Sheet'!A:AV,48,False)</f>
        <v>Yes</v>
      </c>
      <c r="D940" s="109" t="str">
        <f>VLOOKUP(A940,'Main Sheet'!A:BB,7,0)</f>
        <v>Second</v>
      </c>
      <c r="E940" s="109" t="str">
        <f>VLOOKUP(A940,'Main Sheet'!A:BB,12,0)</f>
        <v>Hlokoma HS</v>
      </c>
      <c r="F940" s="109" t="str">
        <f>VLOOKUP(A940,'Main Sheet'!A:BB,17,0)</f>
        <v>Asemahle</v>
      </c>
      <c r="G940" s="110" t="str">
        <f>VLOOKUP(A940,'Main Sheet'!A:BB,14,0)</f>
        <v>Rural</v>
      </c>
      <c r="H940" s="111" t="s">
        <v>9078</v>
      </c>
      <c r="I940" s="111"/>
      <c r="J940" s="112"/>
      <c r="K940" s="111">
        <v>2.33765484E8</v>
      </c>
      <c r="L940" s="111" t="s">
        <v>9078</v>
      </c>
      <c r="M940" s="109" t="s">
        <v>9079</v>
      </c>
      <c r="N940" s="110"/>
      <c r="O940" s="111"/>
      <c r="P940" s="111"/>
      <c r="Q940" s="112"/>
      <c r="R940" s="111"/>
      <c r="S940" s="111"/>
      <c r="T940" s="111"/>
      <c r="U940" s="110"/>
      <c r="V940" s="109" t="s">
        <v>117</v>
      </c>
      <c r="W940" s="109"/>
      <c r="X940" s="110"/>
      <c r="Y940" s="109" t="s">
        <v>10740</v>
      </c>
      <c r="Z940" s="110"/>
      <c r="AA940" s="110"/>
      <c r="AB940" s="109" t="s">
        <v>9305</v>
      </c>
      <c r="AC940" s="109" t="s">
        <v>117</v>
      </c>
      <c r="AD940" s="109"/>
      <c r="AE940" s="110"/>
      <c r="AF940" s="109">
        <v>2.61740822E8</v>
      </c>
      <c r="AG940" s="109">
        <v>24694.0</v>
      </c>
      <c r="AH940" s="109" t="s">
        <v>9697</v>
      </c>
      <c r="AI940" s="110"/>
      <c r="AJ940" s="110"/>
      <c r="AK940" s="110"/>
      <c r="AL940" s="110"/>
      <c r="AM940" s="110"/>
      <c r="AN940" s="110"/>
      <c r="AO940" s="110"/>
      <c r="AP940" s="110"/>
      <c r="AQ940" s="110"/>
      <c r="AR940" s="110"/>
      <c r="AS940" s="110"/>
      <c r="AT940" s="110"/>
      <c r="AU940" s="110"/>
      <c r="AV940" s="110"/>
      <c r="AW940" s="110"/>
      <c r="AX940" s="110"/>
      <c r="AY940" s="110"/>
      <c r="AZ940" s="110"/>
      <c r="BA940" s="110"/>
      <c r="BB940" s="110"/>
      <c r="BC940" s="110"/>
      <c r="BD940" s="110"/>
      <c r="BE940" s="110"/>
      <c r="BF940" s="114"/>
      <c r="BG940" s="114"/>
      <c r="BH940" s="114"/>
      <c r="BI940" s="114"/>
      <c r="BJ940" s="114"/>
      <c r="BK940" s="114"/>
      <c r="BL940" s="114"/>
      <c r="BM940" s="114"/>
      <c r="BN940" s="114"/>
      <c r="BO940" s="114"/>
    </row>
    <row r="941" ht="15.75" hidden="1" customHeight="1">
      <c r="A941" s="106" t="s">
        <v>7768</v>
      </c>
      <c r="B941" s="162" t="s">
        <v>10741</v>
      </c>
      <c r="C941" s="108" t="str">
        <f>VLOOKUP(A941,'Main Sheet'!A:AV,48,False)</f>
        <v>Yes</v>
      </c>
      <c r="D941" s="109" t="str">
        <f>VLOOKUP(A941,'Main Sheet'!A:BB,7,0)</f>
        <v>Second</v>
      </c>
      <c r="E941" s="109" t="str">
        <f>VLOOKUP(A941,'Main Sheet'!A:BB,12,0)</f>
        <v>Hlokoma HS</v>
      </c>
      <c r="F941" s="109" t="str">
        <f>VLOOKUP(A941,'Main Sheet'!A:BB,17,0)</f>
        <v>Asemahle</v>
      </c>
      <c r="G941" s="110" t="str">
        <f>VLOOKUP(A941,'Main Sheet'!A:BB,14,0)</f>
        <v>Rural</v>
      </c>
      <c r="H941" s="111" t="s">
        <v>9078</v>
      </c>
      <c r="I941" s="111"/>
      <c r="J941" s="112"/>
      <c r="K941" s="111">
        <v>2.33844201E8</v>
      </c>
      <c r="L941" s="111">
        <v>54754.0</v>
      </c>
      <c r="M941" s="109" t="s">
        <v>9079</v>
      </c>
      <c r="N941" s="110"/>
      <c r="O941" s="111"/>
      <c r="P941" s="111"/>
      <c r="Q941" s="112"/>
      <c r="R941" s="111"/>
      <c r="S941" s="111"/>
      <c r="T941" s="111"/>
      <c r="U941" s="110"/>
      <c r="V941" s="109" t="s">
        <v>9078</v>
      </c>
      <c r="W941" s="109"/>
      <c r="X941" s="110"/>
      <c r="Y941" s="109" t="s">
        <v>10742</v>
      </c>
      <c r="Z941" s="110"/>
      <c r="AA941" s="110"/>
      <c r="AB941" s="109" t="s">
        <v>9250</v>
      </c>
      <c r="AC941" s="109" t="s">
        <v>9078</v>
      </c>
      <c r="AD941" s="109"/>
      <c r="AE941" s="110"/>
      <c r="AF941" s="109" t="s">
        <v>9078</v>
      </c>
      <c r="AG941" s="109" t="s">
        <v>9078</v>
      </c>
      <c r="AH941" s="109" t="s">
        <v>9079</v>
      </c>
      <c r="AI941" s="110"/>
      <c r="AJ941" s="110"/>
      <c r="AK941" s="110"/>
      <c r="AL941" s="110"/>
      <c r="AM941" s="110"/>
      <c r="AN941" s="110"/>
      <c r="AO941" s="110"/>
      <c r="AP941" s="110"/>
      <c r="AQ941" s="110"/>
      <c r="AR941" s="110"/>
      <c r="AS941" s="110"/>
      <c r="AT941" s="110"/>
      <c r="AU941" s="110"/>
      <c r="AV941" s="110"/>
      <c r="AW941" s="110"/>
      <c r="AX941" s="110"/>
      <c r="AY941" s="110"/>
      <c r="AZ941" s="110"/>
      <c r="BA941" s="110"/>
      <c r="BB941" s="110"/>
      <c r="BC941" s="110"/>
      <c r="BD941" s="110"/>
      <c r="BE941" s="110"/>
      <c r="BF941" s="114"/>
      <c r="BG941" s="114"/>
      <c r="BH941" s="114"/>
      <c r="BI941" s="114"/>
      <c r="BJ941" s="114"/>
      <c r="BK941" s="114"/>
      <c r="BL941" s="114"/>
      <c r="BM941" s="114"/>
      <c r="BN941" s="114"/>
      <c r="BO941" s="114"/>
    </row>
    <row r="942" ht="15.75" hidden="1" customHeight="1">
      <c r="A942" s="106" t="s">
        <v>7778</v>
      </c>
      <c r="B942" s="162" t="s">
        <v>2843</v>
      </c>
      <c r="C942" s="108" t="str">
        <f>VLOOKUP(A942,'Main Sheet'!A:AV,48,False)</f>
        <v>Yes</v>
      </c>
      <c r="D942" s="109" t="str">
        <f>VLOOKUP(A942,'Main Sheet'!A:BB,7,0)</f>
        <v>Second</v>
      </c>
      <c r="E942" s="109" t="str">
        <f>VLOOKUP(A942,'Main Sheet'!A:BB,12,0)</f>
        <v>Hlokoma HS</v>
      </c>
      <c r="F942" s="109" t="str">
        <f>VLOOKUP(A942,'Main Sheet'!A:BB,17,0)</f>
        <v>Asemahle</v>
      </c>
      <c r="G942" s="110" t="str">
        <f>VLOOKUP(A942,'Main Sheet'!A:BB,14,0)</f>
        <v>Rural</v>
      </c>
      <c r="H942" s="111" t="s">
        <v>117</v>
      </c>
      <c r="I942" s="111"/>
      <c r="J942" s="112"/>
      <c r="K942" s="111">
        <v>2.3422236E8</v>
      </c>
      <c r="L942" s="111">
        <v>87037.0</v>
      </c>
      <c r="M942" s="109" t="s">
        <v>1834</v>
      </c>
      <c r="N942" s="110"/>
      <c r="O942" s="111"/>
      <c r="P942" s="111"/>
      <c r="Q942" s="112"/>
      <c r="R942" s="111"/>
      <c r="S942" s="111"/>
      <c r="T942" s="111"/>
      <c r="U942" s="110"/>
      <c r="V942" s="109" t="s">
        <v>117</v>
      </c>
      <c r="W942" s="109"/>
      <c r="X942" s="110"/>
      <c r="Y942" s="109" t="s">
        <v>10743</v>
      </c>
      <c r="Z942" s="110"/>
      <c r="AA942" s="110"/>
      <c r="AB942" s="109" t="s">
        <v>10744</v>
      </c>
      <c r="AC942" s="109" t="s">
        <v>9078</v>
      </c>
      <c r="AD942" s="109"/>
      <c r="AE942" s="110"/>
      <c r="AF942" s="109" t="s">
        <v>9078</v>
      </c>
      <c r="AG942" s="109" t="s">
        <v>9078</v>
      </c>
      <c r="AH942" s="109" t="s">
        <v>9079</v>
      </c>
      <c r="AI942" s="110"/>
      <c r="AJ942" s="110"/>
      <c r="AK942" s="110"/>
      <c r="AL942" s="110"/>
      <c r="AM942" s="110"/>
      <c r="AN942" s="110"/>
      <c r="AO942" s="110"/>
      <c r="AP942" s="110"/>
      <c r="AQ942" s="110"/>
      <c r="AR942" s="110"/>
      <c r="AS942" s="110"/>
      <c r="AT942" s="110"/>
      <c r="AU942" s="110"/>
      <c r="AV942" s="110"/>
      <c r="AW942" s="110"/>
      <c r="AX942" s="110"/>
      <c r="AY942" s="110"/>
      <c r="AZ942" s="110"/>
      <c r="BA942" s="110"/>
      <c r="BB942" s="110"/>
      <c r="BC942" s="110"/>
      <c r="BD942" s="110"/>
      <c r="BE942" s="110"/>
      <c r="BF942" s="114"/>
      <c r="BG942" s="114"/>
      <c r="BH942" s="114"/>
      <c r="BI942" s="114"/>
      <c r="BJ942" s="114"/>
      <c r="BK942" s="114"/>
      <c r="BL942" s="114"/>
      <c r="BM942" s="114"/>
      <c r="BN942" s="114"/>
      <c r="BO942" s="114"/>
    </row>
    <row r="943" ht="15.75" hidden="1" customHeight="1">
      <c r="A943" s="106" t="s">
        <v>7786</v>
      </c>
      <c r="B943" s="162" t="s">
        <v>10745</v>
      </c>
      <c r="C943" s="108" t="str">
        <f>VLOOKUP(A943,'Main Sheet'!A:AV,48,False)</f>
        <v>Yes</v>
      </c>
      <c r="D943" s="109" t="str">
        <f>VLOOKUP(A943,'Main Sheet'!A:BB,7,0)</f>
        <v>Second</v>
      </c>
      <c r="E943" s="109" t="str">
        <f>VLOOKUP(A943,'Main Sheet'!A:BB,12,0)</f>
        <v>Hlokoma HS</v>
      </c>
      <c r="F943" s="109" t="str">
        <f>VLOOKUP(A943,'Main Sheet'!A:BB,17,0)</f>
        <v>Asemahle</v>
      </c>
      <c r="G943" s="110" t="str">
        <f>VLOOKUP(A943,'Main Sheet'!A:BB,14,0)</f>
        <v>Rural</v>
      </c>
      <c r="H943" s="111" t="s">
        <v>117</v>
      </c>
      <c r="I943" s="111"/>
      <c r="J943" s="112"/>
      <c r="K943" s="111">
        <v>2.34226749E8</v>
      </c>
      <c r="L943" s="111">
        <v>81727.0</v>
      </c>
      <c r="M943" s="109" t="s">
        <v>4424</v>
      </c>
      <c r="N943" s="110"/>
      <c r="O943" s="111"/>
      <c r="P943" s="111"/>
      <c r="Q943" s="112"/>
      <c r="R943" s="111"/>
      <c r="S943" s="111"/>
      <c r="T943" s="111"/>
      <c r="U943" s="110"/>
      <c r="V943" s="109" t="s">
        <v>117</v>
      </c>
      <c r="W943" s="109"/>
      <c r="X943" s="110"/>
      <c r="Y943" s="109" t="s">
        <v>10746</v>
      </c>
      <c r="Z943" s="110"/>
      <c r="AA943" s="110"/>
      <c r="AB943" s="109" t="s">
        <v>10747</v>
      </c>
      <c r="AC943" s="109" t="s">
        <v>117</v>
      </c>
      <c r="AD943" s="109"/>
      <c r="AE943" s="110"/>
      <c r="AF943" s="109">
        <v>2.61668358E8</v>
      </c>
      <c r="AG943" s="109">
        <v>24694.0</v>
      </c>
      <c r="AH943" s="109" t="s">
        <v>10748</v>
      </c>
      <c r="AI943" s="110"/>
      <c r="AJ943" s="110"/>
      <c r="AK943" s="110"/>
      <c r="AL943" s="110"/>
      <c r="AM943" s="110"/>
      <c r="AN943" s="110"/>
      <c r="AO943" s="110"/>
      <c r="AP943" s="110"/>
      <c r="AQ943" s="110"/>
      <c r="AR943" s="110"/>
      <c r="AS943" s="110"/>
      <c r="AT943" s="110"/>
      <c r="AU943" s="110"/>
      <c r="AV943" s="110"/>
      <c r="AW943" s="110"/>
      <c r="AX943" s="110"/>
      <c r="AY943" s="110"/>
      <c r="AZ943" s="110"/>
      <c r="BA943" s="110"/>
      <c r="BB943" s="110"/>
      <c r="BC943" s="110"/>
      <c r="BD943" s="110"/>
      <c r="BE943" s="110"/>
      <c r="BF943" s="114"/>
      <c r="BG943" s="114"/>
      <c r="BH943" s="114"/>
      <c r="BI943" s="114"/>
      <c r="BJ943" s="114"/>
      <c r="BK943" s="114"/>
      <c r="BL943" s="114"/>
      <c r="BM943" s="114"/>
      <c r="BN943" s="114"/>
      <c r="BO943" s="114"/>
    </row>
    <row r="944" ht="15.75" hidden="1" customHeight="1">
      <c r="A944" s="106" t="s">
        <v>7795</v>
      </c>
      <c r="B944" s="162" t="s">
        <v>10749</v>
      </c>
      <c r="C944" s="108" t="str">
        <f>VLOOKUP(A944,'Main Sheet'!A:AV,48,False)</f>
        <v>No</v>
      </c>
      <c r="D944" s="109" t="str">
        <f>VLOOKUP(A944,'Main Sheet'!A:BB,7,0)</f>
        <v>Second</v>
      </c>
      <c r="E944" s="109" t="str">
        <f>VLOOKUP(A944,'Main Sheet'!A:BB,12,0)</f>
        <v>VM Kwinana</v>
      </c>
      <c r="F944" s="109" t="str">
        <f>VLOOKUP(A944,'Main Sheet'!A:BB,17,0)</f>
        <v>Sive</v>
      </c>
      <c r="G944" s="110" t="str">
        <f>VLOOKUP(A944,'Main Sheet'!A:BB,14,0)</f>
        <v>Rural</v>
      </c>
      <c r="H944" s="111" t="s">
        <v>121</v>
      </c>
      <c r="I944" s="111"/>
      <c r="J944" s="111" t="s">
        <v>10024</v>
      </c>
      <c r="K944" s="111"/>
      <c r="L944" s="111"/>
      <c r="M944" s="109"/>
      <c r="N944" s="110"/>
      <c r="O944" s="111" t="s">
        <v>121</v>
      </c>
      <c r="P944" s="111"/>
      <c r="Q944" s="111" t="s">
        <v>10024</v>
      </c>
      <c r="R944" s="111"/>
      <c r="S944" s="111"/>
      <c r="T944" s="111"/>
      <c r="U944" s="110"/>
      <c r="V944" s="109" t="s">
        <v>121</v>
      </c>
      <c r="W944" s="109"/>
      <c r="X944" s="109" t="s">
        <v>10024</v>
      </c>
      <c r="Y944" s="109"/>
      <c r="Z944" s="110"/>
      <c r="AA944" s="110"/>
      <c r="AB944" s="110"/>
      <c r="AC944" s="109" t="s">
        <v>121</v>
      </c>
      <c r="AD944" s="109"/>
      <c r="AE944" s="109" t="s">
        <v>10024</v>
      </c>
      <c r="AF944" s="109"/>
      <c r="AG944" s="109"/>
      <c r="AH944" s="109"/>
      <c r="AI944" s="110"/>
      <c r="AJ944" s="110"/>
      <c r="AK944" s="110"/>
      <c r="AL944" s="110"/>
      <c r="AM944" s="110"/>
      <c r="AN944" s="110"/>
      <c r="AO944" s="110"/>
      <c r="AP944" s="110"/>
      <c r="AQ944" s="110"/>
      <c r="AR944" s="110"/>
      <c r="AS944" s="110"/>
      <c r="AT944" s="110"/>
      <c r="AU944" s="110"/>
      <c r="AV944" s="110"/>
      <c r="AW944" s="110"/>
      <c r="AX944" s="110"/>
      <c r="AY944" s="110"/>
      <c r="AZ944" s="110"/>
      <c r="BA944" s="110"/>
      <c r="BB944" s="110"/>
      <c r="BC944" s="110"/>
      <c r="BD944" s="110"/>
      <c r="BE944" s="110"/>
      <c r="BF944" s="114"/>
      <c r="BG944" s="114"/>
      <c r="BH944" s="114"/>
      <c r="BI944" s="114"/>
      <c r="BJ944" s="114"/>
      <c r="BK944" s="114"/>
      <c r="BL944" s="114"/>
      <c r="BM944" s="114"/>
      <c r="BN944" s="114"/>
      <c r="BO944" s="114"/>
    </row>
    <row r="945" ht="15.75" hidden="1" customHeight="1">
      <c r="A945" s="106" t="s">
        <v>7802</v>
      </c>
      <c r="B945" s="162" t="s">
        <v>10750</v>
      </c>
      <c r="C945" s="108" t="str">
        <f>VLOOKUP(A945,'Main Sheet'!A:AV,48,False)</f>
        <v>Yes</v>
      </c>
      <c r="D945" s="109" t="str">
        <f>VLOOKUP(A945,'Main Sheet'!A:BB,7,0)</f>
        <v>Second</v>
      </c>
      <c r="E945" s="109" t="str">
        <f>VLOOKUP(A945,'Main Sheet'!A:BB,12,0)</f>
        <v>Hlokoma HS</v>
      </c>
      <c r="F945" s="109" t="str">
        <f>VLOOKUP(A945,'Main Sheet'!A:BB,17,0)</f>
        <v>Asemahle</v>
      </c>
      <c r="G945" s="110" t="str">
        <f>VLOOKUP(A945,'Main Sheet'!A:BB,14,0)</f>
        <v>Rural</v>
      </c>
      <c r="H945" s="111" t="s">
        <v>117</v>
      </c>
      <c r="I945" s="111"/>
      <c r="J945" s="112"/>
      <c r="K945" s="111">
        <v>2.34226935E8</v>
      </c>
      <c r="L945" s="111">
        <v>72026.0</v>
      </c>
      <c r="M945" s="109" t="s">
        <v>4424</v>
      </c>
      <c r="N945" s="110"/>
      <c r="O945" s="111"/>
      <c r="P945" s="111"/>
      <c r="Q945" s="112"/>
      <c r="R945" s="111"/>
      <c r="S945" s="111"/>
      <c r="T945" s="111"/>
      <c r="U945" s="110"/>
      <c r="V945" s="109" t="s">
        <v>117</v>
      </c>
      <c r="W945" s="109"/>
      <c r="X945" s="110"/>
      <c r="Y945" s="109" t="s">
        <v>10751</v>
      </c>
      <c r="Z945" s="110"/>
      <c r="AA945" s="110"/>
      <c r="AB945" s="109" t="s">
        <v>10364</v>
      </c>
      <c r="AC945" s="109" t="s">
        <v>117</v>
      </c>
      <c r="AD945" s="109"/>
      <c r="AE945" s="110"/>
      <c r="AF945" s="109">
        <v>2.61643681E8</v>
      </c>
      <c r="AG945" s="109">
        <v>24694.0</v>
      </c>
      <c r="AH945" s="109" t="s">
        <v>9679</v>
      </c>
      <c r="AI945" s="110"/>
      <c r="AJ945" s="110"/>
      <c r="AK945" s="110"/>
      <c r="AL945" s="110"/>
      <c r="AM945" s="110"/>
      <c r="AN945" s="110"/>
      <c r="AO945" s="110"/>
      <c r="AP945" s="110"/>
      <c r="AQ945" s="110"/>
      <c r="AR945" s="110"/>
      <c r="AS945" s="110"/>
      <c r="AT945" s="110"/>
      <c r="AU945" s="110"/>
      <c r="AV945" s="110"/>
      <c r="AW945" s="110"/>
      <c r="AX945" s="110"/>
      <c r="AY945" s="110"/>
      <c r="AZ945" s="110"/>
      <c r="BA945" s="110"/>
      <c r="BB945" s="110"/>
      <c r="BC945" s="110"/>
      <c r="BD945" s="110"/>
      <c r="BE945" s="110"/>
      <c r="BF945" s="114"/>
      <c r="BG945" s="114"/>
      <c r="BH945" s="114"/>
      <c r="BI945" s="114"/>
      <c r="BJ945" s="114"/>
      <c r="BK945" s="114"/>
      <c r="BL945" s="114"/>
      <c r="BM945" s="114"/>
      <c r="BN945" s="114"/>
      <c r="BO945" s="114"/>
    </row>
    <row r="946" ht="15.75" hidden="1" customHeight="1">
      <c r="A946" s="106" t="s">
        <v>7812</v>
      </c>
      <c r="B946" s="162" t="s">
        <v>10752</v>
      </c>
      <c r="C946" s="108" t="str">
        <f>VLOOKUP(A946,'Main Sheet'!A:AV,48,False)</f>
        <v>Yes</v>
      </c>
      <c r="D946" s="109" t="str">
        <f>VLOOKUP(A946,'Main Sheet'!A:BB,7,0)</f>
        <v>Second</v>
      </c>
      <c r="E946" s="109" t="str">
        <f>VLOOKUP(A946,'Main Sheet'!A:BB,12,0)</f>
        <v>Hlokoma HS</v>
      </c>
      <c r="F946" s="109" t="str">
        <f>VLOOKUP(A946,'Main Sheet'!A:BB,17,0)</f>
        <v>Asemahle</v>
      </c>
      <c r="G946" s="110" t="str">
        <f>VLOOKUP(A946,'Main Sheet'!A:BB,14,0)</f>
        <v>Rural</v>
      </c>
      <c r="H946" s="111" t="s">
        <v>117</v>
      </c>
      <c r="I946" s="111"/>
      <c r="J946" s="112"/>
      <c r="K946" s="111">
        <v>2.34289937E8</v>
      </c>
      <c r="L946" s="111">
        <v>28931.0</v>
      </c>
      <c r="M946" s="109" t="s">
        <v>10753</v>
      </c>
      <c r="N946" s="110"/>
      <c r="O946" s="111"/>
      <c r="P946" s="111"/>
      <c r="Q946" s="112"/>
      <c r="R946" s="111"/>
      <c r="S946" s="111"/>
      <c r="T946" s="111"/>
      <c r="U946" s="110"/>
      <c r="V946" s="109" t="s">
        <v>117</v>
      </c>
      <c r="W946" s="109"/>
      <c r="X946" s="110"/>
      <c r="Y946" s="109" t="s">
        <v>10754</v>
      </c>
      <c r="Z946" s="110"/>
      <c r="AA946" s="110"/>
      <c r="AB946" s="109" t="s">
        <v>141</v>
      </c>
      <c r="AC946" s="109" t="s">
        <v>121</v>
      </c>
      <c r="AD946" s="109"/>
      <c r="AE946" s="109" t="s">
        <v>9876</v>
      </c>
      <c r="AF946" s="109" t="s">
        <v>122</v>
      </c>
      <c r="AG946" s="109" t="s">
        <v>122</v>
      </c>
      <c r="AH946" s="109" t="s">
        <v>9877</v>
      </c>
      <c r="AI946" s="110"/>
      <c r="AJ946" s="110"/>
      <c r="AK946" s="110"/>
      <c r="AL946" s="110"/>
      <c r="AM946" s="110"/>
      <c r="AN946" s="110"/>
      <c r="AO946" s="110"/>
      <c r="AP946" s="110"/>
      <c r="AQ946" s="110"/>
      <c r="AR946" s="110"/>
      <c r="AS946" s="110"/>
      <c r="AT946" s="110"/>
      <c r="AU946" s="110"/>
      <c r="AV946" s="110"/>
      <c r="AW946" s="110"/>
      <c r="AX946" s="110"/>
      <c r="AY946" s="110"/>
      <c r="AZ946" s="110"/>
      <c r="BA946" s="110"/>
      <c r="BB946" s="110"/>
      <c r="BC946" s="110"/>
      <c r="BD946" s="110"/>
      <c r="BE946" s="110"/>
      <c r="BF946" s="114"/>
      <c r="BG946" s="114"/>
      <c r="BH946" s="114"/>
      <c r="BI946" s="114"/>
      <c r="BJ946" s="114"/>
      <c r="BK946" s="114"/>
      <c r="BL946" s="114"/>
      <c r="BM946" s="114"/>
      <c r="BN946" s="114"/>
      <c r="BO946" s="114"/>
    </row>
    <row r="947" ht="15.75" hidden="1" customHeight="1">
      <c r="A947" s="106" t="s">
        <v>7819</v>
      </c>
      <c r="B947" s="162" t="s">
        <v>10755</v>
      </c>
      <c r="C947" s="108" t="str">
        <f>VLOOKUP(A947,'Main Sheet'!A:AV,48,False)</f>
        <v>Yes</v>
      </c>
      <c r="D947" s="109" t="str">
        <f>VLOOKUP(A947,'Main Sheet'!A:BB,7,0)</f>
        <v>Second</v>
      </c>
      <c r="E947" s="109" t="str">
        <f>VLOOKUP(A947,'Main Sheet'!A:BB,12,0)</f>
        <v>Hlokoma HS</v>
      </c>
      <c r="F947" s="109" t="str">
        <f>VLOOKUP(A947,'Main Sheet'!A:BB,17,0)</f>
        <v>Asemahle</v>
      </c>
      <c r="G947" s="110" t="str">
        <f>VLOOKUP(A947,'Main Sheet'!A:BB,14,0)</f>
        <v>Rural</v>
      </c>
      <c r="H947" s="111" t="s">
        <v>117</v>
      </c>
      <c r="I947" s="111"/>
      <c r="J947" s="111"/>
      <c r="K947" s="111">
        <v>2.3441126E8</v>
      </c>
      <c r="L947" s="111">
        <v>95248.0</v>
      </c>
      <c r="M947" s="109" t="s">
        <v>10395</v>
      </c>
      <c r="N947" s="110"/>
      <c r="O947" s="111"/>
      <c r="P947" s="111"/>
      <c r="Q947" s="112"/>
      <c r="R947" s="111"/>
      <c r="S947" s="111"/>
      <c r="T947" s="111"/>
      <c r="U947" s="110"/>
      <c r="V947" s="109" t="s">
        <v>117</v>
      </c>
      <c r="W947" s="109"/>
      <c r="X947" s="110"/>
      <c r="Y947" s="109" t="s">
        <v>10756</v>
      </c>
      <c r="Z947" s="110"/>
      <c r="AA947" s="110"/>
      <c r="AB947" s="109" t="s">
        <v>10364</v>
      </c>
      <c r="AC947" s="109" t="s">
        <v>117</v>
      </c>
      <c r="AD947" s="109"/>
      <c r="AE947" s="110"/>
      <c r="AF947" s="109">
        <v>2.61740822E8</v>
      </c>
      <c r="AG947" s="109">
        <v>24694.0</v>
      </c>
      <c r="AH947" s="109" t="s">
        <v>9679</v>
      </c>
      <c r="AI947" s="110"/>
      <c r="AJ947" s="110"/>
      <c r="AK947" s="110"/>
      <c r="AL947" s="110"/>
      <c r="AM947" s="110"/>
      <c r="AN947" s="110"/>
      <c r="AO947" s="110"/>
      <c r="AP947" s="110"/>
      <c r="AQ947" s="110"/>
      <c r="AR947" s="110"/>
      <c r="AS947" s="110"/>
      <c r="AT947" s="110"/>
      <c r="AU947" s="110"/>
      <c r="AV947" s="110"/>
      <c r="AW947" s="110"/>
      <c r="AX947" s="110"/>
      <c r="AY947" s="110"/>
      <c r="AZ947" s="110"/>
      <c r="BA947" s="110"/>
      <c r="BB947" s="110"/>
      <c r="BC947" s="110"/>
      <c r="BD947" s="110"/>
      <c r="BE947" s="110"/>
      <c r="BF947" s="114"/>
      <c r="BG947" s="114"/>
      <c r="BH947" s="114"/>
      <c r="BI947" s="114"/>
      <c r="BJ947" s="114"/>
      <c r="BK947" s="114"/>
      <c r="BL947" s="114"/>
      <c r="BM947" s="114"/>
      <c r="BN947" s="114"/>
      <c r="BO947" s="114"/>
    </row>
    <row r="948" ht="15.75" hidden="1" customHeight="1">
      <c r="A948" s="106" t="s">
        <v>7831</v>
      </c>
      <c r="B948" s="162" t="s">
        <v>10757</v>
      </c>
      <c r="C948" s="108" t="str">
        <f>VLOOKUP(A948,'Main Sheet'!A:AV,48,False)</f>
        <v>Yes</v>
      </c>
      <c r="D948" s="109" t="str">
        <f>VLOOKUP(A948,'Main Sheet'!A:BB,7,0)</f>
        <v>Second</v>
      </c>
      <c r="E948" s="109" t="str">
        <f>VLOOKUP(A948,'Main Sheet'!A:BB,12,0)</f>
        <v>Mzontsundu HS</v>
      </c>
      <c r="F948" s="109" t="str">
        <f>VLOOKUP(A948,'Main Sheet'!A:BB,17,0)</f>
        <v>Asemahle</v>
      </c>
      <c r="G948" s="110" t="str">
        <f>VLOOKUP(A948,'Main Sheet'!A:BB,14,0)</f>
        <v>NMB</v>
      </c>
      <c r="H948" s="111" t="s">
        <v>9078</v>
      </c>
      <c r="I948" s="111"/>
      <c r="J948" s="112"/>
      <c r="K948" s="111">
        <v>2.33686088E8</v>
      </c>
      <c r="L948" s="111" t="s">
        <v>9078</v>
      </c>
      <c r="M948" s="109" t="s">
        <v>10758</v>
      </c>
      <c r="N948" s="110"/>
      <c r="O948" s="111"/>
      <c r="P948" s="111"/>
      <c r="Q948" s="112"/>
      <c r="R948" s="111"/>
      <c r="S948" s="111"/>
      <c r="T948" s="111"/>
      <c r="U948" s="110"/>
      <c r="V948" s="109" t="s">
        <v>117</v>
      </c>
      <c r="W948" s="109"/>
      <c r="X948" s="110"/>
      <c r="Y948" s="109" t="s">
        <v>10759</v>
      </c>
      <c r="Z948" s="110"/>
      <c r="AA948" s="110"/>
      <c r="AB948" s="109" t="s">
        <v>9542</v>
      </c>
      <c r="AC948" s="109" t="s">
        <v>121</v>
      </c>
      <c r="AD948" s="109"/>
      <c r="AE948" s="109" t="s">
        <v>9876</v>
      </c>
      <c r="AF948" s="109" t="s">
        <v>122</v>
      </c>
      <c r="AG948" s="109" t="s">
        <v>122</v>
      </c>
      <c r="AH948" s="109" t="s">
        <v>9877</v>
      </c>
      <c r="AI948" s="110"/>
      <c r="AJ948" s="110"/>
      <c r="AK948" s="110"/>
      <c r="AL948" s="110"/>
      <c r="AM948" s="110"/>
      <c r="AN948" s="110"/>
      <c r="AO948" s="110"/>
      <c r="AP948" s="110"/>
      <c r="AQ948" s="110"/>
      <c r="AR948" s="110"/>
      <c r="AS948" s="110"/>
      <c r="AT948" s="110"/>
      <c r="AU948" s="110"/>
      <c r="AV948" s="110"/>
      <c r="AW948" s="110"/>
      <c r="AX948" s="110"/>
      <c r="AY948" s="110"/>
      <c r="AZ948" s="110"/>
      <c r="BA948" s="110"/>
      <c r="BB948" s="110"/>
      <c r="BC948" s="110"/>
      <c r="BD948" s="110"/>
      <c r="BE948" s="110"/>
      <c r="BF948" s="114"/>
      <c r="BG948" s="114"/>
      <c r="BH948" s="114"/>
      <c r="BI948" s="114"/>
      <c r="BJ948" s="114"/>
      <c r="BK948" s="114"/>
      <c r="BL948" s="114"/>
      <c r="BM948" s="114"/>
      <c r="BN948" s="114"/>
      <c r="BO948" s="114"/>
    </row>
    <row r="949" ht="15.75" hidden="1" customHeight="1">
      <c r="A949" s="106" t="s">
        <v>7838</v>
      </c>
      <c r="B949" s="162" t="s">
        <v>10760</v>
      </c>
      <c r="C949" s="108" t="str">
        <f>VLOOKUP(A949,'Main Sheet'!A:AV,48,False)</f>
        <v>Yes</v>
      </c>
      <c r="D949" s="109" t="str">
        <f>VLOOKUP(A949,'Main Sheet'!A:BB,7,0)</f>
        <v>Second</v>
      </c>
      <c r="E949" s="109" t="str">
        <f>VLOOKUP(A949,'Main Sheet'!A:BB,12,0)</f>
        <v>Zanolwazi SS</v>
      </c>
      <c r="F949" s="109" t="str">
        <f>VLOOKUP(A949,'Main Sheet'!A:BB,17,0)</f>
        <v>Sive</v>
      </c>
      <c r="G949" s="110" t="str">
        <f>VLOOKUP(A949,'Main Sheet'!A:BB,14,0)</f>
        <v>Rural</v>
      </c>
      <c r="H949" s="111" t="s">
        <v>9078</v>
      </c>
      <c r="I949" s="111"/>
      <c r="J949" s="112"/>
      <c r="K949" s="111">
        <v>2.33988556E8</v>
      </c>
      <c r="L949" s="111">
        <v>90417.0</v>
      </c>
      <c r="M949" s="109"/>
      <c r="N949" s="110"/>
      <c r="O949" s="111" t="s">
        <v>117</v>
      </c>
      <c r="P949" s="111"/>
      <c r="Q949" s="112"/>
      <c r="R949" s="111">
        <v>2.26256999E8</v>
      </c>
      <c r="S949" s="111">
        <v>23235.0</v>
      </c>
      <c r="T949" s="111"/>
      <c r="U949" s="110"/>
      <c r="V949" s="109" t="s">
        <v>117</v>
      </c>
      <c r="W949" s="109"/>
      <c r="X949" s="110"/>
      <c r="Y949" s="109" t="s">
        <v>10761</v>
      </c>
      <c r="Z949" s="110"/>
      <c r="AA949" s="110"/>
      <c r="AB949" s="110"/>
      <c r="AC949" s="109" t="s">
        <v>117</v>
      </c>
      <c r="AD949" s="109"/>
      <c r="AE949" s="110"/>
      <c r="AF949" s="109">
        <v>2.61616676E8</v>
      </c>
      <c r="AG949" s="109">
        <v>23235.0</v>
      </c>
      <c r="AH949" s="109"/>
      <c r="AI949" s="110"/>
      <c r="AJ949" s="110"/>
      <c r="AK949" s="110"/>
      <c r="AL949" s="110"/>
      <c r="AM949" s="110"/>
      <c r="AN949" s="110"/>
      <c r="AO949" s="110"/>
      <c r="AP949" s="110"/>
      <c r="AQ949" s="110"/>
      <c r="AR949" s="110"/>
      <c r="AS949" s="110"/>
      <c r="AT949" s="110"/>
      <c r="AU949" s="110"/>
      <c r="AV949" s="110"/>
      <c r="AW949" s="110"/>
      <c r="AX949" s="110"/>
      <c r="AY949" s="110"/>
      <c r="AZ949" s="110"/>
      <c r="BA949" s="110"/>
      <c r="BB949" s="110"/>
      <c r="BC949" s="110"/>
      <c r="BD949" s="110"/>
      <c r="BE949" s="110"/>
      <c r="BF949" s="114"/>
      <c r="BG949" s="114"/>
      <c r="BH949" s="114"/>
      <c r="BI949" s="114"/>
      <c r="BJ949" s="114"/>
      <c r="BK949" s="114"/>
      <c r="BL949" s="114"/>
      <c r="BM949" s="114"/>
      <c r="BN949" s="114"/>
      <c r="BO949" s="114"/>
    </row>
    <row r="950" ht="15.75" hidden="1" customHeight="1">
      <c r="A950" s="106" t="s">
        <v>7850</v>
      </c>
      <c r="B950" s="162" t="s">
        <v>10762</v>
      </c>
      <c r="C950" s="108" t="str">
        <f>VLOOKUP(A950,'Main Sheet'!A:AV,48,False)</f>
        <v>Yes</v>
      </c>
      <c r="D950" s="109" t="str">
        <f>VLOOKUP(A950,'Main Sheet'!A:BB,7,0)</f>
        <v>Second</v>
      </c>
      <c r="E950" s="109" t="str">
        <f>VLOOKUP(A950,'Main Sheet'!A:BB,12,0)</f>
        <v>Zanolwazi SS</v>
      </c>
      <c r="F950" s="109" t="str">
        <f>VLOOKUP(A950,'Main Sheet'!A:BB,17,0)</f>
        <v>Sive</v>
      </c>
      <c r="G950" s="110" t="str">
        <f>VLOOKUP(A950,'Main Sheet'!A:BB,14,0)</f>
        <v>Rural</v>
      </c>
      <c r="H950" s="111" t="s">
        <v>117</v>
      </c>
      <c r="I950" s="111"/>
      <c r="J950" s="111"/>
      <c r="K950" s="111">
        <v>2.3430532E8</v>
      </c>
      <c r="L950" s="111">
        <v>25651.0</v>
      </c>
      <c r="M950" s="109"/>
      <c r="N950" s="110"/>
      <c r="O950" s="111"/>
      <c r="P950" s="111"/>
      <c r="Q950" s="112"/>
      <c r="R950" s="111"/>
      <c r="S950" s="111"/>
      <c r="T950" s="111"/>
      <c r="U950" s="110"/>
      <c r="V950" s="109" t="s">
        <v>117</v>
      </c>
      <c r="W950" s="109"/>
      <c r="X950" s="109"/>
      <c r="Y950" s="168" t="s">
        <v>10763</v>
      </c>
      <c r="Z950" s="110"/>
      <c r="AA950" s="110"/>
      <c r="AB950" s="110"/>
      <c r="AC950" s="109" t="s">
        <v>117</v>
      </c>
      <c r="AD950" s="109"/>
      <c r="AE950" s="110"/>
      <c r="AF950" s="109">
        <v>2.61615483E8</v>
      </c>
      <c r="AG950" s="109">
        <v>23235.0</v>
      </c>
      <c r="AH950" s="109" t="s">
        <v>369</v>
      </c>
      <c r="AI950" s="110"/>
      <c r="AJ950" s="110"/>
      <c r="AK950" s="110"/>
      <c r="AL950" s="110"/>
      <c r="AM950" s="110"/>
      <c r="AN950" s="110"/>
      <c r="AO950" s="110"/>
      <c r="AP950" s="110"/>
      <c r="AQ950" s="110"/>
      <c r="AR950" s="110"/>
      <c r="AS950" s="110"/>
      <c r="AT950" s="110"/>
      <c r="AU950" s="110"/>
      <c r="AV950" s="110"/>
      <c r="AW950" s="110"/>
      <c r="AX950" s="110"/>
      <c r="AY950" s="110"/>
      <c r="AZ950" s="110"/>
      <c r="BA950" s="110"/>
      <c r="BB950" s="110"/>
      <c r="BC950" s="110"/>
      <c r="BD950" s="110"/>
      <c r="BE950" s="110"/>
      <c r="BF950" s="114"/>
      <c r="BG950" s="114"/>
      <c r="BH950" s="114"/>
      <c r="BI950" s="114"/>
      <c r="BJ950" s="114"/>
      <c r="BK950" s="114"/>
      <c r="BL950" s="114"/>
      <c r="BM950" s="114"/>
      <c r="BN950" s="114"/>
      <c r="BO950" s="114"/>
    </row>
    <row r="951" ht="15.75" hidden="1" customHeight="1">
      <c r="A951" s="106" t="s">
        <v>7862</v>
      </c>
      <c r="B951" s="162" t="s">
        <v>857</v>
      </c>
      <c r="C951" s="108" t="str">
        <f>VLOOKUP(A951,'Main Sheet'!A:AV,48,False)</f>
        <v>Yes</v>
      </c>
      <c r="D951" s="109" t="str">
        <f>VLOOKUP(A951,'Main Sheet'!A:BB,7,0)</f>
        <v>Second</v>
      </c>
      <c r="E951" s="109" t="str">
        <f>VLOOKUP(A951,'Main Sheet'!A:BB,12,0)</f>
        <v>Zanolwazi SS</v>
      </c>
      <c r="F951" s="109" t="str">
        <f>VLOOKUP(A951,'Main Sheet'!A:BB,17,0)</f>
        <v>Sive</v>
      </c>
      <c r="G951" s="110" t="str">
        <f>VLOOKUP(A951,'Main Sheet'!A:BB,14,0)</f>
        <v>Rural</v>
      </c>
      <c r="H951" s="111" t="s">
        <v>9078</v>
      </c>
      <c r="I951" s="111"/>
      <c r="J951" s="112"/>
      <c r="K951" s="111">
        <v>2.33897798E8</v>
      </c>
      <c r="L951" s="111">
        <v>36437.0</v>
      </c>
      <c r="M951" s="109"/>
      <c r="N951" s="110"/>
      <c r="O951" s="111" t="s">
        <v>117</v>
      </c>
      <c r="P951" s="111"/>
      <c r="Q951" s="112"/>
      <c r="R951" s="111">
        <v>2.26256938E8</v>
      </c>
      <c r="S951" s="111">
        <v>23235.0</v>
      </c>
      <c r="T951" s="111"/>
      <c r="U951" s="110"/>
      <c r="V951" s="109" t="s">
        <v>117</v>
      </c>
      <c r="W951" s="109"/>
      <c r="X951" s="110"/>
      <c r="Y951" s="168" t="s">
        <v>10764</v>
      </c>
      <c r="Z951" s="110"/>
      <c r="AA951" s="110"/>
      <c r="AB951" s="110"/>
      <c r="AC951" s="109" t="s">
        <v>117</v>
      </c>
      <c r="AD951" s="109"/>
      <c r="AE951" s="110"/>
      <c r="AF951" s="109">
        <v>2.61616102E8</v>
      </c>
      <c r="AG951" s="109">
        <v>23235.0</v>
      </c>
      <c r="AH951" s="109"/>
      <c r="AI951" s="110"/>
      <c r="AJ951" s="110"/>
      <c r="AK951" s="110"/>
      <c r="AL951" s="110"/>
      <c r="AM951" s="110"/>
      <c r="AN951" s="110"/>
      <c r="AO951" s="110"/>
      <c r="AP951" s="110"/>
      <c r="AQ951" s="110"/>
      <c r="AR951" s="110"/>
      <c r="AS951" s="110"/>
      <c r="AT951" s="110"/>
      <c r="AU951" s="110"/>
      <c r="AV951" s="110"/>
      <c r="AW951" s="110"/>
      <c r="AX951" s="110"/>
      <c r="AY951" s="110"/>
      <c r="AZ951" s="110"/>
      <c r="BA951" s="110"/>
      <c r="BB951" s="110"/>
      <c r="BC951" s="110"/>
      <c r="BD951" s="110"/>
      <c r="BE951" s="110"/>
      <c r="BF951" s="114"/>
      <c r="BG951" s="114"/>
      <c r="BH951" s="114"/>
      <c r="BI951" s="114"/>
      <c r="BJ951" s="114"/>
      <c r="BK951" s="114"/>
      <c r="BL951" s="114"/>
      <c r="BM951" s="114"/>
      <c r="BN951" s="114"/>
      <c r="BO951" s="114"/>
    </row>
    <row r="952" ht="15.75" hidden="1" customHeight="1">
      <c r="A952" s="106" t="s">
        <v>7871</v>
      </c>
      <c r="B952" s="162" t="s">
        <v>10765</v>
      </c>
      <c r="C952" s="108" t="str">
        <f>VLOOKUP(A952,'Main Sheet'!A:AV,48,False)</f>
        <v>Yes</v>
      </c>
      <c r="D952" s="109" t="str">
        <f>VLOOKUP(A952,'Main Sheet'!A:BB,7,0)</f>
        <v>Second</v>
      </c>
      <c r="E952" s="109" t="str">
        <f>VLOOKUP(A952,'Main Sheet'!A:BB,12,0)</f>
        <v>Zanolwazi SS</v>
      </c>
      <c r="F952" s="109" t="str">
        <f>VLOOKUP(A952,'Main Sheet'!A:BB,17,0)</f>
        <v>Sive</v>
      </c>
      <c r="G952" s="110" t="str">
        <f>VLOOKUP(A952,'Main Sheet'!A:BB,14,0)</f>
        <v>Rural</v>
      </c>
      <c r="H952" s="111" t="s">
        <v>9078</v>
      </c>
      <c r="I952" s="111"/>
      <c r="J952" s="112"/>
      <c r="K952" s="111">
        <v>2.3385785E8</v>
      </c>
      <c r="L952" s="111">
        <v>70242.0</v>
      </c>
      <c r="M952" s="109"/>
      <c r="N952" s="110"/>
      <c r="O952" s="111" t="s">
        <v>117</v>
      </c>
      <c r="P952" s="111"/>
      <c r="Q952" s="112"/>
      <c r="R952" s="111">
        <v>2.2625697E8</v>
      </c>
      <c r="S952" s="111">
        <v>23235.0</v>
      </c>
      <c r="T952" s="111"/>
      <c r="U952" s="110"/>
      <c r="V952" s="109" t="s">
        <v>9078</v>
      </c>
      <c r="W952" s="109"/>
      <c r="X952" s="109"/>
      <c r="Y952" s="109" t="s">
        <v>10766</v>
      </c>
      <c r="Z952" s="110"/>
      <c r="AA952" s="110"/>
      <c r="AB952" s="110"/>
      <c r="AC952" s="109" t="s">
        <v>9078</v>
      </c>
      <c r="AD952" s="109"/>
      <c r="AE952" s="109" t="s">
        <v>9079</v>
      </c>
      <c r="AF952" s="109">
        <v>2.60917508E8</v>
      </c>
      <c r="AG952" s="109">
        <v>26475.0</v>
      </c>
      <c r="AH952" s="109"/>
      <c r="AI952" s="110"/>
      <c r="AJ952" s="110"/>
      <c r="AK952" s="110"/>
      <c r="AL952" s="110"/>
      <c r="AM952" s="110"/>
      <c r="AN952" s="110"/>
      <c r="AO952" s="110"/>
      <c r="AP952" s="110"/>
      <c r="AQ952" s="110"/>
      <c r="AR952" s="110"/>
      <c r="AS952" s="110"/>
      <c r="AT952" s="110"/>
      <c r="AU952" s="110"/>
      <c r="AV952" s="110"/>
      <c r="AW952" s="110"/>
      <c r="AX952" s="110"/>
      <c r="AY952" s="110"/>
      <c r="AZ952" s="110"/>
      <c r="BA952" s="110"/>
      <c r="BB952" s="110"/>
      <c r="BC952" s="110"/>
      <c r="BD952" s="110"/>
      <c r="BE952" s="110"/>
      <c r="BF952" s="114"/>
      <c r="BG952" s="114"/>
      <c r="BH952" s="114"/>
      <c r="BI952" s="114"/>
      <c r="BJ952" s="114"/>
      <c r="BK952" s="114"/>
      <c r="BL952" s="114"/>
      <c r="BM952" s="114"/>
      <c r="BN952" s="114"/>
      <c r="BO952" s="114"/>
    </row>
    <row r="953" ht="15.75" hidden="1" customHeight="1">
      <c r="A953" s="106" t="s">
        <v>7880</v>
      </c>
      <c r="B953" s="162" t="s">
        <v>835</v>
      </c>
      <c r="C953" s="108" t="str">
        <f>VLOOKUP(A953,'Main Sheet'!A:AV,48,False)</f>
        <v>Yes</v>
      </c>
      <c r="D953" s="109" t="str">
        <f>VLOOKUP(A953,'Main Sheet'!A:BB,7,0)</f>
        <v>Second</v>
      </c>
      <c r="E953" s="109" t="str">
        <f>VLOOKUP(A953,'Main Sheet'!A:BB,12,0)</f>
        <v>Zanolwazi SS</v>
      </c>
      <c r="F953" s="109" t="str">
        <f>VLOOKUP(A953,'Main Sheet'!A:BB,17,0)</f>
        <v>Sive</v>
      </c>
      <c r="G953" s="110" t="str">
        <f>VLOOKUP(A953,'Main Sheet'!A:BB,14,0)</f>
        <v>Rural</v>
      </c>
      <c r="H953" s="111" t="s">
        <v>9078</v>
      </c>
      <c r="I953" s="111"/>
      <c r="J953" s="112"/>
      <c r="K953" s="111">
        <v>2.33739661E8</v>
      </c>
      <c r="L953" s="111">
        <v>95313.0</v>
      </c>
      <c r="M953" s="109"/>
      <c r="N953" s="110"/>
      <c r="O953" s="111"/>
      <c r="P953" s="111"/>
      <c r="Q953" s="112"/>
      <c r="R953" s="111"/>
      <c r="S953" s="111"/>
      <c r="T953" s="111"/>
      <c r="U953" s="110"/>
      <c r="V953" s="109" t="s">
        <v>9078</v>
      </c>
      <c r="W953" s="109"/>
      <c r="X953" s="109"/>
      <c r="Y953" s="109" t="s">
        <v>10767</v>
      </c>
      <c r="Z953" s="110"/>
      <c r="AA953" s="110"/>
      <c r="AB953" s="110"/>
      <c r="AC953" s="109" t="s">
        <v>9078</v>
      </c>
      <c r="AD953" s="109"/>
      <c r="AE953" s="109" t="s">
        <v>9568</v>
      </c>
      <c r="AF953" s="109"/>
      <c r="AG953" s="109"/>
      <c r="AH953" s="109"/>
      <c r="AI953" s="110"/>
      <c r="AJ953" s="110"/>
      <c r="AK953" s="110"/>
      <c r="AL953" s="110"/>
      <c r="AM953" s="110"/>
      <c r="AN953" s="110"/>
      <c r="AO953" s="110"/>
      <c r="AP953" s="110"/>
      <c r="AQ953" s="110"/>
      <c r="AR953" s="110"/>
      <c r="AS953" s="110"/>
      <c r="AT953" s="110"/>
      <c r="AU953" s="110"/>
      <c r="AV953" s="110"/>
      <c r="AW953" s="110"/>
      <c r="AX953" s="110"/>
      <c r="AY953" s="110"/>
      <c r="AZ953" s="110"/>
      <c r="BA953" s="110"/>
      <c r="BB953" s="110"/>
      <c r="BC953" s="110"/>
      <c r="BD953" s="110"/>
      <c r="BE953" s="110"/>
      <c r="BF953" s="114"/>
      <c r="BG953" s="114"/>
      <c r="BH953" s="114"/>
      <c r="BI953" s="114"/>
      <c r="BJ953" s="114"/>
      <c r="BK953" s="114"/>
      <c r="BL953" s="114"/>
      <c r="BM953" s="114"/>
      <c r="BN953" s="114"/>
      <c r="BO953" s="114"/>
    </row>
    <row r="954" ht="15.75" hidden="1" customHeight="1">
      <c r="A954" s="106" t="s">
        <v>7888</v>
      </c>
      <c r="B954" s="162" t="s">
        <v>10768</v>
      </c>
      <c r="C954" s="108" t="str">
        <f>VLOOKUP(A954,'Main Sheet'!A:AV,48,False)</f>
        <v>Yes</v>
      </c>
      <c r="D954" s="109" t="str">
        <f>VLOOKUP(A954,'Main Sheet'!A:BB,7,0)</f>
        <v>Second</v>
      </c>
      <c r="E954" s="109" t="str">
        <f>VLOOKUP(A954,'Main Sheet'!A:BB,12,0)</f>
        <v>Motherwell HS</v>
      </c>
      <c r="F954" s="109" t="str">
        <f>VLOOKUP(A954,'Main Sheet'!A:BB,17,0)</f>
        <v>Sive</v>
      </c>
      <c r="G954" s="110" t="str">
        <f>VLOOKUP(A954,'Main Sheet'!A:BB,14,0)</f>
        <v>NMB</v>
      </c>
      <c r="H954" s="111" t="s">
        <v>9078</v>
      </c>
      <c r="I954" s="111"/>
      <c r="J954" s="111" t="s">
        <v>9070</v>
      </c>
      <c r="K954" s="111">
        <v>2.33208542E8</v>
      </c>
      <c r="L954" s="111">
        <v>37659.0</v>
      </c>
      <c r="M954" s="109"/>
      <c r="N954" s="110"/>
      <c r="O954" s="111"/>
      <c r="P954" s="111"/>
      <c r="Q954" s="112"/>
      <c r="R954" s="111"/>
      <c r="S954" s="111"/>
      <c r="T954" s="111"/>
      <c r="U954" s="110"/>
      <c r="V954" s="109" t="s">
        <v>117</v>
      </c>
      <c r="W954" s="109"/>
      <c r="X954" s="110"/>
      <c r="Y954" s="168" t="s">
        <v>10769</v>
      </c>
      <c r="Z954" s="110"/>
      <c r="AA954" s="110"/>
      <c r="AB954" s="109" t="s">
        <v>10770</v>
      </c>
      <c r="AC954" s="109" t="s">
        <v>117</v>
      </c>
      <c r="AD954" s="109"/>
      <c r="AE954" s="110"/>
      <c r="AF954" s="109">
        <v>2.6171037E8</v>
      </c>
      <c r="AG954" s="109">
        <v>23235.0</v>
      </c>
      <c r="AH954" s="109"/>
      <c r="AI954" s="110"/>
      <c r="AJ954" s="110"/>
      <c r="AK954" s="110"/>
      <c r="AL954" s="110"/>
      <c r="AM954" s="110"/>
      <c r="AN954" s="110"/>
      <c r="AO954" s="110"/>
      <c r="AP954" s="110"/>
      <c r="AQ954" s="110"/>
      <c r="AR954" s="110"/>
      <c r="AS954" s="110"/>
      <c r="AT954" s="110"/>
      <c r="AU954" s="110"/>
      <c r="AV954" s="110"/>
      <c r="AW954" s="110"/>
      <c r="AX954" s="110"/>
      <c r="AY954" s="110"/>
      <c r="AZ954" s="110"/>
      <c r="BA954" s="110"/>
      <c r="BB954" s="110"/>
      <c r="BC954" s="110"/>
      <c r="BD954" s="110"/>
      <c r="BE954" s="110"/>
      <c r="BF954" s="114"/>
      <c r="BG954" s="114"/>
      <c r="BH954" s="114"/>
      <c r="BI954" s="114"/>
      <c r="BJ954" s="114"/>
      <c r="BK954" s="114"/>
      <c r="BL954" s="114"/>
      <c r="BM954" s="114"/>
      <c r="BN954" s="114"/>
      <c r="BO954" s="114"/>
    </row>
    <row r="955" hidden="1">
      <c r="A955" s="106" t="s">
        <v>7895</v>
      </c>
      <c r="B955" s="162" t="s">
        <v>10771</v>
      </c>
      <c r="C955" s="108" t="str">
        <f>VLOOKUP(A955,'Main Sheet'!A:AV,48,False)</f>
        <v>Yes</v>
      </c>
      <c r="D955" s="109" t="str">
        <f>VLOOKUP(A955,'Main Sheet'!A:BB,7,0)</f>
        <v>Second</v>
      </c>
      <c r="E955" s="109" t="str">
        <f>VLOOKUP(A955,'Main Sheet'!A:BB,12,0)</f>
        <v>Motherwell HS</v>
      </c>
      <c r="F955" s="109" t="str">
        <f>VLOOKUP(A955,'Main Sheet'!A:BB,17,0)</f>
        <v>Sive</v>
      </c>
      <c r="G955" s="110" t="str">
        <f>VLOOKUP(A955,'Main Sheet'!A:BB,14,0)</f>
        <v>NMB</v>
      </c>
      <c r="H955" s="111" t="s">
        <v>9078</v>
      </c>
      <c r="I955" s="111"/>
      <c r="J955" s="111"/>
      <c r="K955" s="111">
        <v>2.23451838E8</v>
      </c>
      <c r="L955" s="111">
        <v>18404.0</v>
      </c>
      <c r="M955" s="109"/>
      <c r="N955" s="110"/>
      <c r="O955" s="111"/>
      <c r="P955" s="111"/>
      <c r="Q955" s="112"/>
      <c r="R955" s="111"/>
      <c r="S955" s="111"/>
      <c r="T955" s="111"/>
      <c r="U955" s="110"/>
      <c r="V955" s="109" t="s">
        <v>9078</v>
      </c>
      <c r="W955" s="109"/>
      <c r="X955" s="109"/>
      <c r="Y955" s="109" t="s">
        <v>10772</v>
      </c>
      <c r="Z955" s="110"/>
      <c r="AA955" s="110"/>
      <c r="AB955" s="110"/>
      <c r="AC955" s="109" t="s">
        <v>9078</v>
      </c>
      <c r="AD955" s="109"/>
      <c r="AE955" s="110"/>
      <c r="AF955" s="109">
        <v>2.60942642E8</v>
      </c>
      <c r="AG955" s="109">
        <v>32645.0</v>
      </c>
      <c r="AH955" s="109"/>
      <c r="AI955" s="110"/>
      <c r="AJ955" s="110"/>
      <c r="AK955" s="110"/>
      <c r="AL955" s="110"/>
      <c r="AM955" s="110"/>
      <c r="AN955" s="110"/>
      <c r="AO955" s="110"/>
      <c r="AP955" s="110"/>
      <c r="AQ955" s="110"/>
      <c r="AR955" s="110"/>
      <c r="AS955" s="110"/>
      <c r="AT955" s="110"/>
      <c r="AU955" s="110"/>
      <c r="AV955" s="110"/>
      <c r="AW955" s="110"/>
      <c r="AX955" s="110"/>
      <c r="AY955" s="110"/>
      <c r="AZ955" s="110"/>
      <c r="BA955" s="110"/>
      <c r="BB955" s="110"/>
      <c r="BC955" s="110"/>
      <c r="BD955" s="110"/>
      <c r="BE955" s="110"/>
      <c r="BF955" s="114"/>
      <c r="BG955" s="114"/>
      <c r="BH955" s="114"/>
      <c r="BI955" s="114"/>
      <c r="BJ955" s="114"/>
      <c r="BK955" s="114"/>
      <c r="BL955" s="114"/>
      <c r="BM955" s="114"/>
      <c r="BN955" s="114"/>
      <c r="BO955" s="114"/>
    </row>
    <row r="956" hidden="1">
      <c r="A956" s="106" t="s">
        <v>7904</v>
      </c>
      <c r="B956" s="162" t="s">
        <v>10773</v>
      </c>
      <c r="C956" s="108" t="str">
        <f>VLOOKUP(A956,'Main Sheet'!A:AV,48,False)</f>
        <v>Yes</v>
      </c>
      <c r="D956" s="109" t="str">
        <f>VLOOKUP(A956,'Main Sheet'!A:BB,7,0)</f>
        <v>Second</v>
      </c>
      <c r="E956" s="109" t="str">
        <f>VLOOKUP(A956,'Main Sheet'!A:BB,12,0)</f>
        <v>Motherwell HS</v>
      </c>
      <c r="F956" s="109" t="str">
        <f>VLOOKUP(A956,'Main Sheet'!A:BB,17,0)</f>
        <v>Sive</v>
      </c>
      <c r="G956" s="110" t="str">
        <f>VLOOKUP(A956,'Main Sheet'!A:BB,14,0)</f>
        <v>NMB</v>
      </c>
      <c r="H956" s="111" t="s">
        <v>9078</v>
      </c>
      <c r="I956" s="111"/>
      <c r="J956" s="111"/>
      <c r="K956" s="111">
        <v>2.34132493E8</v>
      </c>
      <c r="L956" s="111">
        <v>16832.0</v>
      </c>
      <c r="M956" s="109"/>
      <c r="N956" s="110"/>
      <c r="O956" s="111"/>
      <c r="P956" s="111"/>
      <c r="Q956" s="112"/>
      <c r="R956" s="111"/>
      <c r="S956" s="111"/>
      <c r="T956" s="111"/>
      <c r="U956" s="110"/>
      <c r="V956" s="109" t="s">
        <v>117</v>
      </c>
      <c r="W956" s="109"/>
      <c r="X956" s="110"/>
      <c r="Y956" s="168" t="s">
        <v>10774</v>
      </c>
      <c r="Z956" s="110"/>
      <c r="AA956" s="110"/>
      <c r="AB956" s="110"/>
      <c r="AC956" s="109" t="s">
        <v>117</v>
      </c>
      <c r="AD956" s="109"/>
      <c r="AE956" s="110"/>
      <c r="AF956" s="109">
        <v>2.61724436E8</v>
      </c>
      <c r="AG956" s="109">
        <v>23235.0</v>
      </c>
      <c r="AH956" s="109"/>
      <c r="AI956" s="110"/>
      <c r="AJ956" s="110"/>
      <c r="AK956" s="110"/>
      <c r="AL956" s="110"/>
      <c r="AM956" s="110"/>
      <c r="AN956" s="110"/>
      <c r="AO956" s="110"/>
      <c r="AP956" s="110"/>
      <c r="AQ956" s="110"/>
      <c r="AR956" s="110"/>
      <c r="AS956" s="110"/>
      <c r="AT956" s="110"/>
      <c r="AU956" s="110"/>
      <c r="AV956" s="110"/>
      <c r="AW956" s="110"/>
      <c r="AX956" s="110"/>
      <c r="AY956" s="110"/>
      <c r="AZ956" s="110"/>
      <c r="BA956" s="110"/>
      <c r="BB956" s="110"/>
      <c r="BC956" s="110"/>
      <c r="BD956" s="110"/>
      <c r="BE956" s="110"/>
      <c r="BF956" s="114"/>
      <c r="BG956" s="114"/>
      <c r="BH956" s="114"/>
      <c r="BI956" s="114"/>
      <c r="BJ956" s="114"/>
      <c r="BK956" s="114"/>
      <c r="BL956" s="114"/>
      <c r="BM956" s="114"/>
      <c r="BN956" s="114"/>
      <c r="BO956" s="114"/>
    </row>
    <row r="957" hidden="1">
      <c r="A957" s="106" t="s">
        <v>7913</v>
      </c>
      <c r="B957" s="162" t="s">
        <v>10775</v>
      </c>
      <c r="C957" s="108" t="str">
        <f>VLOOKUP(A957,'Main Sheet'!A:AV,48,False)</f>
        <v>Yes</v>
      </c>
      <c r="D957" s="109" t="str">
        <f>VLOOKUP(A957,'Main Sheet'!A:BB,7,0)</f>
        <v>Second</v>
      </c>
      <c r="E957" s="109" t="str">
        <f>VLOOKUP(A957,'Main Sheet'!A:BB,12,0)</f>
        <v>Motherwell HS</v>
      </c>
      <c r="F957" s="109" t="str">
        <f>VLOOKUP(A957,'Main Sheet'!A:BB,17,0)</f>
        <v>Sive</v>
      </c>
      <c r="G957" s="110" t="str">
        <f>VLOOKUP(A957,'Main Sheet'!A:BB,14,0)</f>
        <v>NMB</v>
      </c>
      <c r="H957" s="111" t="s">
        <v>117</v>
      </c>
      <c r="I957" s="111"/>
      <c r="J957" s="111"/>
      <c r="K957" s="111">
        <v>2.34414626E8</v>
      </c>
      <c r="L957" s="111">
        <v>32971.0</v>
      </c>
      <c r="M957" s="109" t="s">
        <v>141</v>
      </c>
      <c r="N957" s="110"/>
      <c r="O957" s="111"/>
      <c r="P957" s="111"/>
      <c r="Q957" s="112"/>
      <c r="R957" s="111"/>
      <c r="S957" s="111"/>
      <c r="T957" s="111"/>
      <c r="U957" s="110"/>
      <c r="V957" s="109" t="s">
        <v>117</v>
      </c>
      <c r="W957" s="109"/>
      <c r="X957" s="109"/>
      <c r="Y957" s="168" t="s">
        <v>10776</v>
      </c>
      <c r="Z957" s="110"/>
      <c r="AA957" s="110"/>
      <c r="AB957" s="110"/>
      <c r="AC957" s="109" t="s">
        <v>117</v>
      </c>
      <c r="AD957" s="109"/>
      <c r="AE957" s="110"/>
      <c r="AF957" s="109">
        <v>2.61710702E8</v>
      </c>
      <c r="AG957" s="109">
        <v>23235.0</v>
      </c>
      <c r="AH957" s="109"/>
      <c r="AI957" s="110"/>
      <c r="AJ957" s="110"/>
      <c r="AK957" s="110"/>
      <c r="AL957" s="110"/>
      <c r="AM957" s="110"/>
      <c r="AN957" s="110"/>
      <c r="AO957" s="110"/>
      <c r="AP957" s="110"/>
      <c r="AQ957" s="110"/>
      <c r="AR957" s="110"/>
      <c r="AS957" s="110"/>
      <c r="AT957" s="110"/>
      <c r="AU957" s="110"/>
      <c r="AV957" s="110"/>
      <c r="AW957" s="110"/>
      <c r="AX957" s="110"/>
      <c r="AY957" s="110"/>
      <c r="AZ957" s="110"/>
      <c r="BA957" s="110"/>
      <c r="BB957" s="110"/>
      <c r="BC957" s="110"/>
      <c r="BD957" s="110"/>
      <c r="BE957" s="110"/>
      <c r="BF957" s="114"/>
      <c r="BG957" s="114"/>
      <c r="BH957" s="114"/>
      <c r="BI957" s="114"/>
      <c r="BJ957" s="114"/>
      <c r="BK957" s="114"/>
      <c r="BL957" s="114"/>
      <c r="BM957" s="114"/>
      <c r="BN957" s="114"/>
      <c r="BO957" s="114"/>
    </row>
    <row r="958" hidden="1">
      <c r="A958" s="106" t="s">
        <v>7923</v>
      </c>
      <c r="B958" s="162" t="s">
        <v>10777</v>
      </c>
      <c r="C958" s="108" t="str">
        <f>VLOOKUP(A958,'Main Sheet'!A:AV,48,False)</f>
        <v>Yes</v>
      </c>
      <c r="D958" s="109" t="str">
        <f>VLOOKUP(A958,'Main Sheet'!A:BB,7,0)</f>
        <v>Second</v>
      </c>
      <c r="E958" s="109" t="str">
        <f>VLOOKUP(A958,'Main Sheet'!A:BB,12,0)</f>
        <v>Motherwell HS</v>
      </c>
      <c r="F958" s="109" t="str">
        <f>VLOOKUP(A958,'Main Sheet'!A:BB,17,0)</f>
        <v>Sive</v>
      </c>
      <c r="G958" s="110" t="str">
        <f>VLOOKUP(A958,'Main Sheet'!A:BB,14,0)</f>
        <v>NMB</v>
      </c>
      <c r="H958" s="111" t="s">
        <v>9078</v>
      </c>
      <c r="I958" s="111"/>
      <c r="J958" s="111"/>
      <c r="K958" s="111">
        <v>2.33983139E8</v>
      </c>
      <c r="L958" s="111">
        <v>86373.0</v>
      </c>
      <c r="M958" s="109"/>
      <c r="N958" s="110"/>
      <c r="O958" s="111"/>
      <c r="P958" s="111"/>
      <c r="Q958" s="112"/>
      <c r="R958" s="111"/>
      <c r="S958" s="111"/>
      <c r="T958" s="111"/>
      <c r="U958" s="110"/>
      <c r="V958" s="109" t="s">
        <v>117</v>
      </c>
      <c r="W958" s="109"/>
      <c r="X958" s="110"/>
      <c r="Y958" s="168" t="s">
        <v>10778</v>
      </c>
      <c r="Z958" s="110"/>
      <c r="AA958" s="110"/>
      <c r="AB958" s="110"/>
      <c r="AC958" s="109" t="s">
        <v>117</v>
      </c>
      <c r="AD958" s="109"/>
      <c r="AE958" s="110"/>
      <c r="AF958" s="109">
        <v>2.61710192E8</v>
      </c>
      <c r="AG958" s="109">
        <v>23235.0</v>
      </c>
      <c r="AH958" s="109"/>
      <c r="AI958" s="110"/>
      <c r="AJ958" s="110"/>
      <c r="AK958" s="110"/>
      <c r="AL958" s="110"/>
      <c r="AM958" s="110"/>
      <c r="AN958" s="110"/>
      <c r="AO958" s="110"/>
      <c r="AP958" s="110"/>
      <c r="AQ958" s="110"/>
      <c r="AR958" s="110"/>
      <c r="AS958" s="110"/>
      <c r="AT958" s="110"/>
      <c r="AU958" s="110"/>
      <c r="AV958" s="110"/>
      <c r="AW958" s="110"/>
      <c r="AX958" s="110"/>
      <c r="AY958" s="110"/>
      <c r="AZ958" s="110"/>
      <c r="BA958" s="110"/>
      <c r="BB958" s="110"/>
      <c r="BC958" s="110"/>
      <c r="BD958" s="110"/>
      <c r="BE958" s="110"/>
      <c r="BF958" s="114"/>
      <c r="BG958" s="114"/>
      <c r="BH958" s="114"/>
      <c r="BI958" s="114"/>
      <c r="BJ958" s="114"/>
      <c r="BK958" s="114"/>
      <c r="BL958" s="114"/>
      <c r="BM958" s="114"/>
      <c r="BN958" s="114"/>
      <c r="BO958" s="114"/>
    </row>
    <row r="959" ht="15.75" hidden="1" customHeight="1">
      <c r="A959" s="106" t="s">
        <v>7932</v>
      </c>
      <c r="B959" s="162" t="s">
        <v>10779</v>
      </c>
      <c r="C959" s="108" t="str">
        <f>VLOOKUP(A959,'Main Sheet'!A:AV,48,False)</f>
        <v>Yes</v>
      </c>
      <c r="D959" s="109" t="str">
        <f>VLOOKUP(A959,'Main Sheet'!A:BB,7,0)</f>
        <v>Second</v>
      </c>
      <c r="E959" s="109" t="str">
        <f>VLOOKUP(A959,'Main Sheet'!A:BB,12,0)</f>
        <v>Motherwell HS</v>
      </c>
      <c r="F959" s="109" t="str">
        <f>VLOOKUP(A959,'Main Sheet'!A:BB,17,0)</f>
        <v>Sive</v>
      </c>
      <c r="G959" s="110" t="str">
        <f>VLOOKUP(A959,'Main Sheet'!A:BB,14,0)</f>
        <v>NMB</v>
      </c>
      <c r="H959" s="111" t="s">
        <v>9078</v>
      </c>
      <c r="I959" s="111"/>
      <c r="J959" s="111"/>
      <c r="K959" s="111" t="s">
        <v>10780</v>
      </c>
      <c r="L959" s="111" t="s">
        <v>10781</v>
      </c>
      <c r="M959" s="109"/>
      <c r="N959" s="110"/>
      <c r="O959" s="111" t="s">
        <v>9078</v>
      </c>
      <c r="P959" s="111"/>
      <c r="Q959" s="112"/>
      <c r="R959" s="111">
        <v>2.26187072E8</v>
      </c>
      <c r="S959" s="111"/>
      <c r="T959" s="111"/>
      <c r="U959" s="110"/>
      <c r="V959" s="109" t="s">
        <v>117</v>
      </c>
      <c r="W959" s="109"/>
      <c r="X959" s="110"/>
      <c r="Y959" s="168" t="s">
        <v>10782</v>
      </c>
      <c r="Z959" s="110"/>
      <c r="AA959" s="110"/>
      <c r="AB959" s="109" t="s">
        <v>141</v>
      </c>
      <c r="AC959" s="109" t="s">
        <v>9078</v>
      </c>
      <c r="AD959" s="109"/>
      <c r="AE959" s="110"/>
      <c r="AF959" s="109">
        <v>2.60820008E8</v>
      </c>
      <c r="AG959" s="109">
        <v>27082.0</v>
      </c>
      <c r="AH959" s="109"/>
      <c r="AI959" s="110"/>
      <c r="AJ959" s="110"/>
      <c r="AK959" s="110"/>
      <c r="AL959" s="110"/>
      <c r="AM959" s="110"/>
      <c r="AN959" s="110"/>
      <c r="AO959" s="110"/>
      <c r="AP959" s="110"/>
      <c r="AQ959" s="110"/>
      <c r="AR959" s="110"/>
      <c r="AS959" s="110"/>
      <c r="AT959" s="110"/>
      <c r="AU959" s="110"/>
      <c r="AV959" s="110"/>
      <c r="AW959" s="110"/>
      <c r="AX959" s="110"/>
      <c r="AY959" s="110"/>
      <c r="AZ959" s="110"/>
      <c r="BA959" s="110"/>
      <c r="BB959" s="110"/>
      <c r="BC959" s="110"/>
      <c r="BD959" s="110"/>
      <c r="BE959" s="110"/>
      <c r="BF959" s="114"/>
      <c r="BG959" s="114"/>
      <c r="BH959" s="114"/>
      <c r="BI959" s="114"/>
      <c r="BJ959" s="114"/>
      <c r="BK959" s="114"/>
      <c r="BL959" s="114"/>
      <c r="BM959" s="114"/>
      <c r="BN959" s="114"/>
      <c r="BO959" s="114"/>
    </row>
    <row r="960" ht="15.75" hidden="1" customHeight="1">
      <c r="A960" s="106" t="s">
        <v>7941</v>
      </c>
      <c r="B960" s="162" t="s">
        <v>10783</v>
      </c>
      <c r="C960" s="108" t="str">
        <f>VLOOKUP(A960,'Main Sheet'!A:AV,48,False)</f>
        <v>Yes</v>
      </c>
      <c r="D960" s="109" t="str">
        <f>VLOOKUP(A960,'Main Sheet'!A:BB,7,0)</f>
        <v>Second</v>
      </c>
      <c r="E960" s="109" t="str">
        <f>VLOOKUP(A960,'Main Sheet'!A:BB,12,0)</f>
        <v>Motherwell HS</v>
      </c>
      <c r="F960" s="109" t="str">
        <f>VLOOKUP(A960,'Main Sheet'!A:BB,17,0)</f>
        <v>Sive</v>
      </c>
      <c r="G960" s="110" t="str">
        <f>VLOOKUP(A960,'Main Sheet'!A:BB,14,0)</f>
        <v>NMB</v>
      </c>
      <c r="H960" s="111" t="s">
        <v>9078</v>
      </c>
      <c r="I960" s="111"/>
      <c r="J960" s="111"/>
      <c r="K960" s="111">
        <v>2.33722505E8</v>
      </c>
      <c r="L960" s="111">
        <v>96087.0</v>
      </c>
      <c r="M960" s="109"/>
      <c r="N960" s="110"/>
      <c r="O960" s="111"/>
      <c r="P960" s="111"/>
      <c r="Q960" s="112"/>
      <c r="R960" s="111"/>
      <c r="S960" s="111"/>
      <c r="T960" s="111"/>
      <c r="U960" s="110"/>
      <c r="V960" s="109" t="s">
        <v>117</v>
      </c>
      <c r="W960" s="109"/>
      <c r="X960" s="110"/>
      <c r="Y960" s="109" t="s">
        <v>10784</v>
      </c>
      <c r="Z960" s="110"/>
      <c r="AA960" s="110"/>
      <c r="AB960" s="110"/>
      <c r="AC960" s="109" t="s">
        <v>117</v>
      </c>
      <c r="AD960" s="109"/>
      <c r="AE960" s="110"/>
      <c r="AF960" s="109">
        <v>2.61701371E8</v>
      </c>
      <c r="AG960" s="109">
        <v>23235.0</v>
      </c>
      <c r="AH960" s="109"/>
      <c r="AI960" s="110"/>
      <c r="AJ960" s="110"/>
      <c r="AK960" s="110"/>
      <c r="AL960" s="110"/>
      <c r="AM960" s="110"/>
      <c r="AN960" s="110"/>
      <c r="AO960" s="110"/>
      <c r="AP960" s="110"/>
      <c r="AQ960" s="110"/>
      <c r="AR960" s="110"/>
      <c r="AS960" s="110"/>
      <c r="AT960" s="110"/>
      <c r="AU960" s="110"/>
      <c r="AV960" s="110"/>
      <c r="AW960" s="110"/>
      <c r="AX960" s="110"/>
      <c r="AY960" s="110"/>
      <c r="AZ960" s="110"/>
      <c r="BA960" s="110"/>
      <c r="BB960" s="110"/>
      <c r="BC960" s="110"/>
      <c r="BD960" s="110"/>
      <c r="BE960" s="110"/>
      <c r="BF960" s="114"/>
      <c r="BG960" s="114"/>
      <c r="BH960" s="114"/>
      <c r="BI960" s="114"/>
      <c r="BJ960" s="114"/>
      <c r="BK960" s="114"/>
      <c r="BL960" s="114"/>
      <c r="BM960" s="114"/>
      <c r="BN960" s="114"/>
      <c r="BO960" s="114"/>
    </row>
    <row r="961" ht="15.75" hidden="1" customHeight="1">
      <c r="A961" s="106" t="s">
        <v>7947</v>
      </c>
      <c r="B961" s="162" t="s">
        <v>10785</v>
      </c>
      <c r="C961" s="108" t="str">
        <f>VLOOKUP(A961,'Main Sheet'!A:AV,48,False)</f>
        <v>Yes</v>
      </c>
      <c r="D961" s="109" t="str">
        <f>VLOOKUP(A961,'Main Sheet'!A:BB,7,0)</f>
        <v>Second</v>
      </c>
      <c r="E961" s="109" t="str">
        <f>VLOOKUP(A961,'Main Sheet'!A:BB,12,0)</f>
        <v>Motherwell HS</v>
      </c>
      <c r="F961" s="109" t="str">
        <f>VLOOKUP(A961,'Main Sheet'!A:BB,17,0)</f>
        <v>Sive</v>
      </c>
      <c r="G961" s="110" t="str">
        <f>VLOOKUP(A961,'Main Sheet'!A:BB,14,0)</f>
        <v>NMB</v>
      </c>
      <c r="H961" s="111" t="s">
        <v>117</v>
      </c>
      <c r="I961" s="111"/>
      <c r="J961" s="111"/>
      <c r="K961" s="111">
        <v>2.34140011E8</v>
      </c>
      <c r="L961" s="111">
        <v>74047.0</v>
      </c>
      <c r="M961" s="109"/>
      <c r="N961" s="110"/>
      <c r="O961" s="111"/>
      <c r="P961" s="111"/>
      <c r="Q961" s="112"/>
      <c r="R961" s="111"/>
      <c r="S961" s="111"/>
      <c r="T961" s="111"/>
      <c r="U961" s="110"/>
      <c r="V961" s="109" t="s">
        <v>117</v>
      </c>
      <c r="W961" s="109"/>
      <c r="X961" s="110"/>
      <c r="Y961" s="168" t="s">
        <v>10786</v>
      </c>
      <c r="Z961" s="110"/>
      <c r="AA961" s="110"/>
      <c r="AB961" s="109" t="s">
        <v>1094</v>
      </c>
      <c r="AC961" s="109" t="s">
        <v>117</v>
      </c>
      <c r="AD961" s="109"/>
      <c r="AE961" s="110"/>
      <c r="AF961" s="109">
        <v>2.61706454E8</v>
      </c>
      <c r="AG961" s="109">
        <v>23235.0</v>
      </c>
      <c r="AH961" s="109"/>
      <c r="AI961" s="110"/>
      <c r="AJ961" s="110"/>
      <c r="AK961" s="110"/>
      <c r="AL961" s="110"/>
      <c r="AM961" s="110"/>
      <c r="AN961" s="110"/>
      <c r="AO961" s="110"/>
      <c r="AP961" s="110"/>
      <c r="AQ961" s="110"/>
      <c r="AR961" s="110"/>
      <c r="AS961" s="110"/>
      <c r="AT961" s="110"/>
      <c r="AU961" s="110"/>
      <c r="AV961" s="110"/>
      <c r="AW961" s="110"/>
      <c r="AX961" s="110"/>
      <c r="AY961" s="110"/>
      <c r="AZ961" s="110"/>
      <c r="BA961" s="110"/>
      <c r="BB961" s="110"/>
      <c r="BC961" s="110"/>
      <c r="BD961" s="110"/>
      <c r="BE961" s="110"/>
      <c r="BF961" s="114"/>
      <c r="BG961" s="114"/>
      <c r="BH961" s="114"/>
      <c r="BI961" s="114"/>
      <c r="BJ961" s="114"/>
      <c r="BK961" s="114"/>
      <c r="BL961" s="114"/>
      <c r="BM961" s="114"/>
      <c r="BN961" s="114"/>
      <c r="BO961" s="114"/>
    </row>
    <row r="962" ht="15.75" hidden="1" customHeight="1">
      <c r="A962" s="106" t="s">
        <v>7955</v>
      </c>
      <c r="B962" s="162" t="s">
        <v>10787</v>
      </c>
      <c r="C962" s="108" t="str">
        <f>VLOOKUP(A962,'Main Sheet'!A:AV,48,False)</f>
        <v>Yes</v>
      </c>
      <c r="D962" s="109" t="str">
        <f>VLOOKUP(A962,'Main Sheet'!A:BB,7,0)</f>
        <v>Second</v>
      </c>
      <c r="E962" s="109" t="str">
        <f>VLOOKUP(A962,'Main Sheet'!A:BB,12,0)</f>
        <v>Motherwell HS</v>
      </c>
      <c r="F962" s="109" t="str">
        <f>VLOOKUP(A962,'Main Sheet'!A:BB,17,0)</f>
        <v>Sive</v>
      </c>
      <c r="G962" s="110" t="str">
        <f>VLOOKUP(A962,'Main Sheet'!A:BB,14,0)</f>
        <v>NMB</v>
      </c>
      <c r="H962" s="111" t="s">
        <v>117</v>
      </c>
      <c r="I962" s="111"/>
      <c r="J962" s="112"/>
      <c r="K962" s="111">
        <v>2.34134186E8</v>
      </c>
      <c r="L962" s="111">
        <v>45238.0</v>
      </c>
      <c r="M962" s="109"/>
      <c r="N962" s="110"/>
      <c r="O962" s="111"/>
      <c r="P962" s="111"/>
      <c r="Q962" s="112"/>
      <c r="R962" s="111"/>
      <c r="S962" s="111"/>
      <c r="T962" s="111"/>
      <c r="U962" s="110"/>
      <c r="V962" s="109" t="s">
        <v>117</v>
      </c>
      <c r="W962" s="109"/>
      <c r="X962" s="110"/>
      <c r="Y962" s="168" t="s">
        <v>10788</v>
      </c>
      <c r="Z962" s="110"/>
      <c r="AA962" s="110"/>
      <c r="AB962" s="109" t="s">
        <v>1094</v>
      </c>
      <c r="AC962" s="109" t="s">
        <v>117</v>
      </c>
      <c r="AD962" s="109"/>
      <c r="AE962" s="110"/>
      <c r="AF962" s="109">
        <v>2.61706705E8</v>
      </c>
      <c r="AG962" s="109">
        <v>23235.0</v>
      </c>
      <c r="AH962" s="109"/>
      <c r="AI962" s="110"/>
      <c r="AJ962" s="110"/>
      <c r="AK962" s="110"/>
      <c r="AL962" s="110"/>
      <c r="AM962" s="110"/>
      <c r="AN962" s="110"/>
      <c r="AO962" s="110"/>
      <c r="AP962" s="110"/>
      <c r="AQ962" s="110"/>
      <c r="AR962" s="110"/>
      <c r="AS962" s="110"/>
      <c r="AT962" s="110"/>
      <c r="AU962" s="110"/>
      <c r="AV962" s="110"/>
      <c r="AW962" s="110"/>
      <c r="AX962" s="110"/>
      <c r="AY962" s="110"/>
      <c r="AZ962" s="110"/>
      <c r="BA962" s="110"/>
      <c r="BB962" s="110"/>
      <c r="BC962" s="110"/>
      <c r="BD962" s="110"/>
      <c r="BE962" s="110"/>
      <c r="BF962" s="114"/>
      <c r="BG962" s="114"/>
      <c r="BH962" s="114"/>
      <c r="BI962" s="114"/>
      <c r="BJ962" s="114"/>
      <c r="BK962" s="114"/>
      <c r="BL962" s="114"/>
      <c r="BM962" s="114"/>
      <c r="BN962" s="114"/>
      <c r="BO962" s="114"/>
    </row>
    <row r="963" ht="15.75" hidden="1" customHeight="1">
      <c r="A963" s="106" t="s">
        <v>7963</v>
      </c>
      <c r="B963" s="162" t="s">
        <v>10789</v>
      </c>
      <c r="C963" s="108" t="str">
        <f>VLOOKUP(A963,'Main Sheet'!A:AV,48,False)</f>
        <v>Yes</v>
      </c>
      <c r="D963" s="109" t="str">
        <f>VLOOKUP(A963,'Main Sheet'!A:BB,7,0)</f>
        <v>Second</v>
      </c>
      <c r="E963" s="109" t="str">
        <f>VLOOKUP(A963,'Main Sheet'!A:BB,12,0)</f>
        <v>Motherwell HS</v>
      </c>
      <c r="F963" s="109" t="str">
        <f>VLOOKUP(A963,'Main Sheet'!A:BB,17,0)</f>
        <v>Sive</v>
      </c>
      <c r="G963" s="110" t="str">
        <f>VLOOKUP(A963,'Main Sheet'!A:BB,14,0)</f>
        <v>NMB</v>
      </c>
      <c r="H963" s="111" t="s">
        <v>9078</v>
      </c>
      <c r="I963" s="111"/>
      <c r="J963" s="111"/>
      <c r="K963" s="111" t="s">
        <v>10790</v>
      </c>
      <c r="L963" s="111" t="s">
        <v>10791</v>
      </c>
      <c r="M963" s="109"/>
      <c r="N963" s="110"/>
      <c r="O963" s="111"/>
      <c r="P963" s="111"/>
      <c r="Q963" s="112"/>
      <c r="R963" s="111"/>
      <c r="S963" s="111"/>
      <c r="T963" s="111"/>
      <c r="U963" s="110"/>
      <c r="V963" s="109" t="s">
        <v>117</v>
      </c>
      <c r="W963" s="109"/>
      <c r="X963" s="110"/>
      <c r="Y963" s="168" t="s">
        <v>10792</v>
      </c>
      <c r="Z963" s="110"/>
      <c r="AA963" s="110"/>
      <c r="AB963" s="110"/>
      <c r="AC963" s="109" t="s">
        <v>117</v>
      </c>
      <c r="AD963" s="109"/>
      <c r="AE963" s="110"/>
      <c r="AF963" s="109">
        <v>2.61724045E8</v>
      </c>
      <c r="AG963" s="109">
        <v>23235.0</v>
      </c>
      <c r="AH963" s="109"/>
      <c r="AI963" s="110"/>
      <c r="AJ963" s="110"/>
      <c r="AK963" s="110"/>
      <c r="AL963" s="110"/>
      <c r="AM963" s="110"/>
      <c r="AN963" s="110"/>
      <c r="AO963" s="110"/>
      <c r="AP963" s="110"/>
      <c r="AQ963" s="110"/>
      <c r="AR963" s="110"/>
      <c r="AS963" s="110"/>
      <c r="AT963" s="110"/>
      <c r="AU963" s="110"/>
      <c r="AV963" s="110"/>
      <c r="AW963" s="110"/>
      <c r="AX963" s="110"/>
      <c r="AY963" s="110"/>
      <c r="AZ963" s="110"/>
      <c r="BA963" s="110"/>
      <c r="BB963" s="110"/>
      <c r="BC963" s="110"/>
      <c r="BD963" s="110"/>
      <c r="BE963" s="110"/>
      <c r="BF963" s="114"/>
      <c r="BG963" s="114"/>
      <c r="BH963" s="114"/>
      <c r="BI963" s="114"/>
      <c r="BJ963" s="114"/>
      <c r="BK963" s="114"/>
      <c r="BL963" s="114"/>
      <c r="BM963" s="114"/>
      <c r="BN963" s="114"/>
      <c r="BO963" s="114"/>
    </row>
    <row r="964" ht="15.75" hidden="1" customHeight="1">
      <c r="A964" s="106" t="s">
        <v>7974</v>
      </c>
      <c r="B964" s="162" t="s">
        <v>10793</v>
      </c>
      <c r="C964" s="108" t="str">
        <f>VLOOKUP(A964,'Main Sheet'!A:AV,48,False)</f>
        <v>Yes</v>
      </c>
      <c r="D964" s="109" t="str">
        <f>VLOOKUP(A964,'Main Sheet'!A:BB,7,0)</f>
        <v>Second</v>
      </c>
      <c r="E964" s="109" t="str">
        <f>VLOOKUP(A964,'Main Sheet'!A:BB,12,0)</f>
        <v>EZ Khabane HS</v>
      </c>
      <c r="F964" s="109" t="str">
        <f>VLOOKUP(A964,'Main Sheet'!A:BB,17,0)</f>
        <v>Asemahle</v>
      </c>
      <c r="G964" s="110" t="str">
        <f>VLOOKUP(A964,'Main Sheet'!A:BB,14,0)</f>
        <v>NMB</v>
      </c>
      <c r="H964" s="111" t="s">
        <v>117</v>
      </c>
      <c r="I964" s="111"/>
      <c r="J964" s="112"/>
      <c r="K964" s="111">
        <v>2.34188502E8</v>
      </c>
      <c r="L964" s="111">
        <v>65285.0</v>
      </c>
      <c r="M964" s="109" t="s">
        <v>10794</v>
      </c>
      <c r="N964" s="110"/>
      <c r="O964" s="111" t="s">
        <v>117</v>
      </c>
      <c r="P964" s="111"/>
      <c r="Q964" s="112"/>
      <c r="R964" s="111">
        <v>2.26261609E8</v>
      </c>
      <c r="S964" s="111">
        <v>20252.0</v>
      </c>
      <c r="T964" s="111"/>
      <c r="U964" s="110"/>
      <c r="V964" s="109" t="s">
        <v>117</v>
      </c>
      <c r="W964" s="109"/>
      <c r="X964" s="110"/>
      <c r="Y964" s="109" t="s">
        <v>10795</v>
      </c>
      <c r="Z964" s="110"/>
      <c r="AA964" s="110"/>
      <c r="AB964" s="109" t="s">
        <v>9789</v>
      </c>
      <c r="AC964" s="109" t="s">
        <v>117</v>
      </c>
      <c r="AD964" s="109"/>
      <c r="AE964" s="110"/>
      <c r="AF964" s="109">
        <v>2.61760092E8</v>
      </c>
      <c r="AG964" s="109">
        <v>23235.0</v>
      </c>
      <c r="AH964" s="109"/>
      <c r="AI964" s="110"/>
      <c r="AJ964" s="110"/>
      <c r="AK964" s="110"/>
      <c r="AL964" s="110"/>
      <c r="AM964" s="110"/>
      <c r="AN964" s="110"/>
      <c r="AO964" s="110"/>
      <c r="AP964" s="110"/>
      <c r="AQ964" s="110"/>
      <c r="AR964" s="110"/>
      <c r="AS964" s="110"/>
      <c r="AT964" s="110"/>
      <c r="AU964" s="110"/>
      <c r="AV964" s="110"/>
      <c r="AW964" s="110"/>
      <c r="AX964" s="110"/>
      <c r="AY964" s="110"/>
      <c r="AZ964" s="110"/>
      <c r="BA964" s="110"/>
      <c r="BB964" s="110"/>
      <c r="BC964" s="110"/>
      <c r="BD964" s="110"/>
      <c r="BE964" s="110"/>
      <c r="BF964" s="114"/>
      <c r="BG964" s="114"/>
      <c r="BH964" s="114"/>
      <c r="BI964" s="114"/>
      <c r="BJ964" s="114"/>
      <c r="BK964" s="114"/>
      <c r="BL964" s="114"/>
      <c r="BM964" s="114"/>
      <c r="BN964" s="114"/>
      <c r="BO964" s="114"/>
    </row>
    <row r="965" ht="15.75" hidden="1" customHeight="1">
      <c r="A965" s="106" t="s">
        <v>7983</v>
      </c>
      <c r="B965" s="162" t="s">
        <v>10796</v>
      </c>
      <c r="C965" s="108" t="str">
        <f>VLOOKUP(A965,'Main Sheet'!A:AV,48,False)</f>
        <v>Yes</v>
      </c>
      <c r="D965" s="109" t="str">
        <f>VLOOKUP(A965,'Main Sheet'!A:BB,7,0)</f>
        <v>Second</v>
      </c>
      <c r="E965" s="109" t="str">
        <f>VLOOKUP(A965,'Main Sheet'!A:BB,12,0)</f>
        <v>Motherwell HS</v>
      </c>
      <c r="F965" s="109" t="str">
        <f>VLOOKUP(A965,'Main Sheet'!A:BB,17,0)</f>
        <v>Sive</v>
      </c>
      <c r="G965" s="110" t="str">
        <f>VLOOKUP(A965,'Main Sheet'!A:BB,14,0)</f>
        <v>NMB</v>
      </c>
      <c r="H965" s="111" t="s">
        <v>117</v>
      </c>
      <c r="I965" s="111"/>
      <c r="J965" s="112"/>
      <c r="K965" s="111">
        <v>2.34415126E8</v>
      </c>
      <c r="L965" s="111">
        <v>63782.0</v>
      </c>
      <c r="M965" s="109"/>
      <c r="N965" s="110"/>
      <c r="O965" s="111"/>
      <c r="P965" s="111"/>
      <c r="Q965" s="112"/>
      <c r="R965" s="111"/>
      <c r="S965" s="111"/>
      <c r="T965" s="111"/>
      <c r="U965" s="110"/>
      <c r="V965" s="109" t="s">
        <v>117</v>
      </c>
      <c r="W965" s="109"/>
      <c r="X965" s="110"/>
      <c r="Y965" s="168" t="s">
        <v>10797</v>
      </c>
      <c r="Z965" s="110"/>
      <c r="AA965" s="110"/>
      <c r="AB965" s="109" t="s">
        <v>1094</v>
      </c>
      <c r="AC965" s="109" t="s">
        <v>117</v>
      </c>
      <c r="AD965" s="109"/>
      <c r="AE965" s="110"/>
      <c r="AF965" s="109">
        <v>2.61687344E8</v>
      </c>
      <c r="AG965" s="109">
        <v>23235.0</v>
      </c>
      <c r="AH965" s="109"/>
      <c r="AI965" s="110"/>
      <c r="AJ965" s="110"/>
      <c r="AK965" s="110"/>
      <c r="AL965" s="110"/>
      <c r="AM965" s="110"/>
      <c r="AN965" s="110"/>
      <c r="AO965" s="110"/>
      <c r="AP965" s="110"/>
      <c r="AQ965" s="110"/>
      <c r="AR965" s="110"/>
      <c r="AS965" s="110"/>
      <c r="AT965" s="110"/>
      <c r="AU965" s="110"/>
      <c r="AV965" s="110"/>
      <c r="AW965" s="110"/>
      <c r="AX965" s="110"/>
      <c r="AY965" s="110"/>
      <c r="AZ965" s="110"/>
      <c r="BA965" s="110"/>
      <c r="BB965" s="110"/>
      <c r="BC965" s="110"/>
      <c r="BD965" s="110"/>
      <c r="BE965" s="110"/>
      <c r="BF965" s="114"/>
      <c r="BG965" s="114"/>
      <c r="BH965" s="114"/>
      <c r="BI965" s="114"/>
      <c r="BJ965" s="114"/>
      <c r="BK965" s="114"/>
      <c r="BL965" s="114"/>
      <c r="BM965" s="114"/>
      <c r="BN965" s="114"/>
      <c r="BO965" s="114"/>
    </row>
    <row r="966" ht="15.75" hidden="1" customHeight="1">
      <c r="A966" s="106" t="s">
        <v>7994</v>
      </c>
      <c r="B966" s="162" t="s">
        <v>10798</v>
      </c>
      <c r="C966" s="108" t="str">
        <f>VLOOKUP(A966,'Main Sheet'!A:AV,48,False)</f>
        <v>Yes</v>
      </c>
      <c r="D966" s="109" t="str">
        <f>VLOOKUP(A966,'Main Sheet'!A:BB,7,0)</f>
        <v>Second</v>
      </c>
      <c r="E966" s="109" t="str">
        <f>VLOOKUP(A966,'Main Sheet'!A:BB,12,0)</f>
        <v>Motherwell HS</v>
      </c>
      <c r="F966" s="109" t="str">
        <f>VLOOKUP(A966,'Main Sheet'!A:BB,17,0)</f>
        <v>Sive</v>
      </c>
      <c r="G966" s="110" t="str">
        <f>VLOOKUP(A966,'Main Sheet'!A:BB,14,0)</f>
        <v>NMB</v>
      </c>
      <c r="H966" s="111" t="s">
        <v>9078</v>
      </c>
      <c r="I966" s="111"/>
      <c r="J966" s="111" t="s">
        <v>9568</v>
      </c>
      <c r="K966" s="111"/>
      <c r="L966" s="111"/>
      <c r="M966" s="109"/>
      <c r="N966" s="110"/>
      <c r="O966" s="111" t="s">
        <v>117</v>
      </c>
      <c r="P966" s="111"/>
      <c r="Q966" s="112"/>
      <c r="R966" s="111">
        <v>2.26282771E8</v>
      </c>
      <c r="S966" s="111">
        <v>23235.0</v>
      </c>
      <c r="T966" s="111"/>
      <c r="U966" s="110"/>
      <c r="V966" s="109" t="s">
        <v>9078</v>
      </c>
      <c r="W966" s="109"/>
      <c r="X966" s="109"/>
      <c r="Y966" s="109" t="s">
        <v>10799</v>
      </c>
      <c r="Z966" s="110"/>
      <c r="AA966" s="110"/>
      <c r="AB966" s="110"/>
      <c r="AC966" s="109" t="s">
        <v>9078</v>
      </c>
      <c r="AD966" s="109"/>
      <c r="AE966" s="110"/>
      <c r="AF966" s="109">
        <v>2.61137352E8</v>
      </c>
      <c r="AG966" s="109">
        <v>36912.0</v>
      </c>
      <c r="AH966" s="109"/>
      <c r="AI966" s="110"/>
      <c r="AJ966" s="110"/>
      <c r="AK966" s="110"/>
      <c r="AL966" s="110"/>
      <c r="AM966" s="110"/>
      <c r="AN966" s="110"/>
      <c r="AO966" s="110"/>
      <c r="AP966" s="110"/>
      <c r="AQ966" s="110"/>
      <c r="AR966" s="110"/>
      <c r="AS966" s="110"/>
      <c r="AT966" s="110"/>
      <c r="AU966" s="110"/>
      <c r="AV966" s="110"/>
      <c r="AW966" s="110"/>
      <c r="AX966" s="110"/>
      <c r="AY966" s="110"/>
      <c r="AZ966" s="110"/>
      <c r="BA966" s="110"/>
      <c r="BB966" s="110"/>
      <c r="BC966" s="110"/>
      <c r="BD966" s="110"/>
      <c r="BE966" s="110"/>
      <c r="BF966" s="114"/>
      <c r="BG966" s="114"/>
      <c r="BH966" s="114"/>
      <c r="BI966" s="114"/>
      <c r="BJ966" s="114"/>
      <c r="BK966" s="114"/>
      <c r="BL966" s="114"/>
      <c r="BM966" s="114"/>
      <c r="BN966" s="114"/>
      <c r="BO966" s="114"/>
    </row>
    <row r="967" ht="15.75" hidden="1" customHeight="1">
      <c r="A967" s="106" t="s">
        <v>8003</v>
      </c>
      <c r="B967" s="162" t="s">
        <v>10800</v>
      </c>
      <c r="C967" s="108" t="str">
        <f>VLOOKUP(A967,'Main Sheet'!A:AV,48,False)</f>
        <v>Yes</v>
      </c>
      <c r="D967" s="109" t="str">
        <f>VLOOKUP(A967,'Main Sheet'!A:BB,7,0)</f>
        <v>Second</v>
      </c>
      <c r="E967" s="109" t="str">
        <f>VLOOKUP(A967,'Main Sheet'!A:BB,12,0)</f>
        <v>Motherwell HS</v>
      </c>
      <c r="F967" s="109" t="str">
        <f>VLOOKUP(A967,'Main Sheet'!A:BB,17,0)</f>
        <v>Sive</v>
      </c>
      <c r="G967" s="110" t="str">
        <f>VLOOKUP(A967,'Main Sheet'!A:BB,14,0)</f>
        <v>NMB</v>
      </c>
      <c r="H967" s="111" t="s">
        <v>9078</v>
      </c>
      <c r="I967" s="111"/>
      <c r="J967" s="111"/>
      <c r="K967" s="111">
        <v>2.33677496E8</v>
      </c>
      <c r="L967" s="111">
        <v>86837.0</v>
      </c>
      <c r="M967" s="109"/>
      <c r="N967" s="110"/>
      <c r="O967" s="111" t="s">
        <v>117</v>
      </c>
      <c r="P967" s="111"/>
      <c r="Q967" s="112"/>
      <c r="R967" s="111">
        <v>2.2628275E8</v>
      </c>
      <c r="S967" s="111">
        <v>23235.0</v>
      </c>
      <c r="T967" s="111"/>
      <c r="U967" s="110"/>
      <c r="V967" s="109" t="s">
        <v>9078</v>
      </c>
      <c r="W967" s="109"/>
      <c r="X967" s="109"/>
      <c r="Y967" s="109" t="s">
        <v>10801</v>
      </c>
      <c r="Z967" s="110"/>
      <c r="AA967" s="110"/>
      <c r="AB967" s="110"/>
      <c r="AC967" s="109" t="s">
        <v>9078</v>
      </c>
      <c r="AD967" s="109"/>
      <c r="AE967" s="110"/>
      <c r="AF967" s="109">
        <v>2.6080139E8</v>
      </c>
      <c r="AG967" s="109">
        <v>81754.0</v>
      </c>
      <c r="AH967" s="109"/>
      <c r="AI967" s="110"/>
      <c r="AJ967" s="110"/>
      <c r="AK967" s="110"/>
      <c r="AL967" s="110"/>
      <c r="AM967" s="110"/>
      <c r="AN967" s="110"/>
      <c r="AO967" s="110"/>
      <c r="AP967" s="110"/>
      <c r="AQ967" s="110"/>
      <c r="AR967" s="110"/>
      <c r="AS967" s="110"/>
      <c r="AT967" s="110"/>
      <c r="AU967" s="110"/>
      <c r="AV967" s="110"/>
      <c r="AW967" s="110"/>
      <c r="AX967" s="110"/>
      <c r="AY967" s="110"/>
      <c r="AZ967" s="110"/>
      <c r="BA967" s="110"/>
      <c r="BB967" s="110"/>
      <c r="BC967" s="110"/>
      <c r="BD967" s="110"/>
      <c r="BE967" s="110"/>
      <c r="BF967" s="114"/>
      <c r="BG967" s="114"/>
      <c r="BH967" s="114"/>
      <c r="BI967" s="114"/>
      <c r="BJ967" s="114"/>
      <c r="BK967" s="114"/>
      <c r="BL967" s="114"/>
      <c r="BM967" s="114"/>
      <c r="BN967" s="114"/>
      <c r="BO967" s="114"/>
    </row>
    <row r="968" ht="15.75" hidden="1" customHeight="1">
      <c r="A968" s="106" t="s">
        <v>8013</v>
      </c>
      <c r="B968" s="162" t="s">
        <v>10802</v>
      </c>
      <c r="C968" s="108" t="str">
        <f>VLOOKUP(A968,'Main Sheet'!A:AV,48,False)</f>
        <v>Yes</v>
      </c>
      <c r="D968" s="109" t="str">
        <f>VLOOKUP(A968,'Main Sheet'!A:BB,7,0)</f>
        <v>Second</v>
      </c>
      <c r="E968" s="109" t="str">
        <f>VLOOKUP(A968,'Main Sheet'!A:BB,12,0)</f>
        <v>Motherwell HS</v>
      </c>
      <c r="F968" s="109" t="str">
        <f>VLOOKUP(A968,'Main Sheet'!A:BB,17,0)</f>
        <v>Sive</v>
      </c>
      <c r="G968" s="110" t="str">
        <f>VLOOKUP(A968,'Main Sheet'!A:BB,14,0)</f>
        <v>NMB</v>
      </c>
      <c r="H968" s="111" t="s">
        <v>9078</v>
      </c>
      <c r="I968" s="111"/>
      <c r="J968" s="111"/>
      <c r="K968" s="111">
        <v>2.33741577E8</v>
      </c>
      <c r="L968" s="111">
        <v>30361.0</v>
      </c>
      <c r="M968" s="109"/>
      <c r="N968" s="110"/>
      <c r="O968" s="111"/>
      <c r="P968" s="111"/>
      <c r="Q968" s="112"/>
      <c r="R968" s="111"/>
      <c r="S968" s="111"/>
      <c r="T968" s="111"/>
      <c r="U968" s="110"/>
      <c r="V968" s="109" t="s">
        <v>9078</v>
      </c>
      <c r="W968" s="109"/>
      <c r="X968" s="109"/>
      <c r="Y968" s="109" t="s">
        <v>10803</v>
      </c>
      <c r="Z968" s="110"/>
      <c r="AA968" s="110"/>
      <c r="AB968" s="110"/>
      <c r="AC968" s="109" t="s">
        <v>117</v>
      </c>
      <c r="AD968" s="109"/>
      <c r="AE968" s="110"/>
      <c r="AF968" s="109">
        <v>2.61706284E8</v>
      </c>
      <c r="AG968" s="109">
        <v>23235.0</v>
      </c>
      <c r="AH968" s="109"/>
      <c r="AI968" s="110"/>
      <c r="AJ968" s="110"/>
      <c r="AK968" s="110"/>
      <c r="AL968" s="110"/>
      <c r="AM968" s="110"/>
      <c r="AN968" s="110"/>
      <c r="AO968" s="110"/>
      <c r="AP968" s="110"/>
      <c r="AQ968" s="110"/>
      <c r="AR968" s="110"/>
      <c r="AS968" s="110"/>
      <c r="AT968" s="110"/>
      <c r="AU968" s="110"/>
      <c r="AV968" s="110"/>
      <c r="AW968" s="110"/>
      <c r="AX968" s="110"/>
      <c r="AY968" s="110"/>
      <c r="AZ968" s="110"/>
      <c r="BA968" s="110"/>
      <c r="BB968" s="110"/>
      <c r="BC968" s="110"/>
      <c r="BD968" s="110"/>
      <c r="BE968" s="110"/>
      <c r="BF968" s="114"/>
      <c r="BG968" s="114"/>
      <c r="BH968" s="114"/>
      <c r="BI968" s="114"/>
      <c r="BJ968" s="114"/>
      <c r="BK968" s="114"/>
      <c r="BL968" s="114"/>
      <c r="BM968" s="114"/>
      <c r="BN968" s="114"/>
      <c r="BO968" s="114"/>
    </row>
    <row r="969" ht="15.75" hidden="1" customHeight="1">
      <c r="A969" s="106" t="s">
        <v>8021</v>
      </c>
      <c r="B969" s="162" t="s">
        <v>10804</v>
      </c>
      <c r="C969" s="108" t="str">
        <f>VLOOKUP(A969,'Main Sheet'!A:AV,48,False)</f>
        <v>Yes</v>
      </c>
      <c r="D969" s="109" t="str">
        <f>VLOOKUP(A969,'Main Sheet'!A:BB,7,0)</f>
        <v>Second</v>
      </c>
      <c r="E969" s="109" t="str">
        <f>VLOOKUP(A969,'Main Sheet'!A:BB,12,0)</f>
        <v>Motherwell HS</v>
      </c>
      <c r="F969" s="109" t="str">
        <f>VLOOKUP(A969,'Main Sheet'!A:BB,17,0)</f>
        <v>Sive</v>
      </c>
      <c r="G969" s="110" t="str">
        <f>VLOOKUP(A969,'Main Sheet'!A:BB,14,0)</f>
        <v>NMB</v>
      </c>
      <c r="H969" s="111" t="s">
        <v>9078</v>
      </c>
      <c r="I969" s="111"/>
      <c r="J969" s="111" t="s">
        <v>9568</v>
      </c>
      <c r="K969" s="111"/>
      <c r="L969" s="111"/>
      <c r="M969" s="109"/>
      <c r="N969" s="110"/>
      <c r="O969" s="111"/>
      <c r="P969" s="111"/>
      <c r="Q969" s="112"/>
      <c r="R969" s="111"/>
      <c r="S969" s="111"/>
      <c r="T969" s="111"/>
      <c r="U969" s="110"/>
      <c r="V969" s="109" t="s">
        <v>117</v>
      </c>
      <c r="W969" s="109"/>
      <c r="X969" s="110"/>
      <c r="Y969" s="168" t="s">
        <v>10805</v>
      </c>
      <c r="Z969" s="110"/>
      <c r="AA969" s="110"/>
      <c r="AB969" s="110"/>
      <c r="AC969" s="109" t="s">
        <v>117</v>
      </c>
      <c r="AD969" s="109"/>
      <c r="AE969" s="110"/>
      <c r="AF969" s="109">
        <v>2.61704974E8</v>
      </c>
      <c r="AG969" s="109">
        <v>23235.0</v>
      </c>
      <c r="AH969" s="109"/>
      <c r="AI969" s="110"/>
      <c r="AJ969" s="110"/>
      <c r="AK969" s="110"/>
      <c r="AL969" s="110"/>
      <c r="AM969" s="110"/>
      <c r="AN969" s="110"/>
      <c r="AO969" s="110"/>
      <c r="AP969" s="110"/>
      <c r="AQ969" s="110"/>
      <c r="AR969" s="110"/>
      <c r="AS969" s="110"/>
      <c r="AT969" s="110"/>
      <c r="AU969" s="110"/>
      <c r="AV969" s="110"/>
      <c r="AW969" s="110"/>
      <c r="AX969" s="110"/>
      <c r="AY969" s="110"/>
      <c r="AZ969" s="110"/>
      <c r="BA969" s="110"/>
      <c r="BB969" s="110"/>
      <c r="BC969" s="110"/>
      <c r="BD969" s="110"/>
      <c r="BE969" s="110"/>
      <c r="BF969" s="114"/>
      <c r="BG969" s="114"/>
      <c r="BH969" s="114"/>
      <c r="BI969" s="114"/>
      <c r="BJ969" s="114"/>
      <c r="BK969" s="114"/>
      <c r="BL969" s="114"/>
      <c r="BM969" s="114"/>
      <c r="BN969" s="114"/>
      <c r="BO969" s="114"/>
    </row>
    <row r="970" ht="15.75" hidden="1" customHeight="1">
      <c r="A970" s="106" t="s">
        <v>8030</v>
      </c>
      <c r="B970" s="162" t="s">
        <v>10806</v>
      </c>
      <c r="C970" s="108" t="str">
        <f>VLOOKUP(A970,'Main Sheet'!A:AV,48,False)</f>
        <v>Yes</v>
      </c>
      <c r="D970" s="109" t="str">
        <f>VLOOKUP(A970,'Main Sheet'!A:BB,7,0)</f>
        <v>Second</v>
      </c>
      <c r="E970" s="109" t="str">
        <f>VLOOKUP(A970,'Main Sheet'!A:BB,12,0)</f>
        <v>Motherwell HS</v>
      </c>
      <c r="F970" s="109" t="str">
        <f>VLOOKUP(A970,'Main Sheet'!A:BB,17,0)</f>
        <v>Sive</v>
      </c>
      <c r="G970" s="110" t="str">
        <f>VLOOKUP(A970,'Main Sheet'!A:BB,14,0)</f>
        <v>NMB</v>
      </c>
      <c r="H970" s="111" t="s">
        <v>9078</v>
      </c>
      <c r="I970" s="111"/>
      <c r="J970" s="111"/>
      <c r="K970" s="111" t="s">
        <v>10807</v>
      </c>
      <c r="L970" s="111" t="s">
        <v>10808</v>
      </c>
      <c r="M970" s="109"/>
      <c r="N970" s="110"/>
      <c r="O970" s="111" t="s">
        <v>117</v>
      </c>
      <c r="P970" s="111"/>
      <c r="Q970" s="112"/>
      <c r="R970" s="111">
        <v>2.26282713E8</v>
      </c>
      <c r="S970" s="111">
        <v>23235.0</v>
      </c>
      <c r="T970" s="111"/>
      <c r="U970" s="110"/>
      <c r="V970" s="109" t="s">
        <v>117</v>
      </c>
      <c r="W970" s="109"/>
      <c r="X970" s="110"/>
      <c r="Y970" s="168" t="s">
        <v>10809</v>
      </c>
      <c r="Z970" s="110"/>
      <c r="AA970" s="110"/>
      <c r="AB970" s="110"/>
      <c r="AC970" s="109" t="s">
        <v>117</v>
      </c>
      <c r="AD970" s="109"/>
      <c r="AE970" s="110"/>
      <c r="AF970" s="109">
        <v>2.61700685E8</v>
      </c>
      <c r="AG970" s="109">
        <v>23235.0</v>
      </c>
      <c r="AH970" s="109" t="s">
        <v>10810</v>
      </c>
      <c r="AI970" s="110"/>
      <c r="AJ970" s="110"/>
      <c r="AK970" s="110"/>
      <c r="AL970" s="110"/>
      <c r="AM970" s="110"/>
      <c r="AN970" s="110"/>
      <c r="AO970" s="110"/>
      <c r="AP970" s="110"/>
      <c r="AQ970" s="110"/>
      <c r="AR970" s="110"/>
      <c r="AS970" s="110"/>
      <c r="AT970" s="110"/>
      <c r="AU970" s="110"/>
      <c r="AV970" s="110"/>
      <c r="AW970" s="110"/>
      <c r="AX970" s="110"/>
      <c r="AY970" s="110"/>
      <c r="AZ970" s="110"/>
      <c r="BA970" s="110"/>
      <c r="BB970" s="110"/>
      <c r="BC970" s="110"/>
      <c r="BD970" s="110"/>
      <c r="BE970" s="110"/>
      <c r="BF970" s="114"/>
      <c r="BG970" s="114"/>
      <c r="BH970" s="114"/>
      <c r="BI970" s="114"/>
      <c r="BJ970" s="114"/>
      <c r="BK970" s="114"/>
      <c r="BL970" s="114"/>
      <c r="BM970" s="114"/>
      <c r="BN970" s="114"/>
      <c r="BO970" s="114"/>
    </row>
    <row r="971" ht="15.75" hidden="1" customHeight="1">
      <c r="A971" s="106" t="s">
        <v>8036</v>
      </c>
      <c r="B971" s="162" t="s">
        <v>10811</v>
      </c>
      <c r="C971" s="108" t="str">
        <f>VLOOKUP(A971,'Main Sheet'!A:AV,48,False)</f>
        <v>Yes</v>
      </c>
      <c r="D971" s="109" t="str">
        <f>VLOOKUP(A971,'Main Sheet'!A:BB,7,0)</f>
        <v>Second</v>
      </c>
      <c r="E971" s="109" t="str">
        <f>VLOOKUP(A971,'Main Sheet'!A:BB,12,0)</f>
        <v>St James SS</v>
      </c>
      <c r="F971" s="109" t="str">
        <f>VLOOKUP(A971,'Main Sheet'!A:BB,17,0)</f>
        <v>Sive</v>
      </c>
      <c r="G971" s="110" t="str">
        <f>VLOOKUP(A971,'Main Sheet'!A:BB,14,0)</f>
        <v>NMB</v>
      </c>
      <c r="H971" s="111" t="s">
        <v>117</v>
      </c>
      <c r="I971" s="111"/>
      <c r="J971" s="111"/>
      <c r="K971" s="111">
        <v>2.34375752E8</v>
      </c>
      <c r="L971" s="111">
        <v>57309.0</v>
      </c>
      <c r="M971" s="109"/>
      <c r="N971" s="110"/>
      <c r="O971" s="111" t="s">
        <v>9078</v>
      </c>
      <c r="P971" s="111"/>
      <c r="Q971" s="111" t="s">
        <v>9568</v>
      </c>
      <c r="R971" s="111"/>
      <c r="S971" s="111"/>
      <c r="T971" s="111"/>
      <c r="U971" s="110"/>
      <c r="V971" s="109" t="s">
        <v>117</v>
      </c>
      <c r="W971" s="109"/>
      <c r="X971" s="110"/>
      <c r="Y971" s="109" t="s">
        <v>10812</v>
      </c>
      <c r="Z971" s="110"/>
      <c r="AA971" s="110"/>
      <c r="AB971" s="110"/>
      <c r="AC971" s="109" t="s">
        <v>9078</v>
      </c>
      <c r="AD971" s="109"/>
      <c r="AE971" s="109" t="s">
        <v>9079</v>
      </c>
      <c r="AF971" s="109">
        <v>2.60068349E8</v>
      </c>
      <c r="AG971" s="109">
        <v>20615.0</v>
      </c>
      <c r="AH971" s="109"/>
      <c r="AI971" s="110"/>
      <c r="AJ971" s="110"/>
      <c r="AK971" s="110"/>
      <c r="AL971" s="110"/>
      <c r="AM971" s="110"/>
      <c r="AN971" s="110"/>
      <c r="AO971" s="110"/>
      <c r="AP971" s="110"/>
      <c r="AQ971" s="110"/>
      <c r="AR971" s="110"/>
      <c r="AS971" s="110"/>
      <c r="AT971" s="110"/>
      <c r="AU971" s="110"/>
      <c r="AV971" s="110"/>
      <c r="AW971" s="110"/>
      <c r="AX971" s="110"/>
      <c r="AY971" s="110"/>
      <c r="AZ971" s="110"/>
      <c r="BA971" s="110"/>
      <c r="BB971" s="110"/>
      <c r="BC971" s="110"/>
      <c r="BD971" s="110"/>
      <c r="BE971" s="110"/>
      <c r="BF971" s="114"/>
      <c r="BG971" s="114"/>
      <c r="BH971" s="114"/>
      <c r="BI971" s="114"/>
      <c r="BJ971" s="114"/>
      <c r="BK971" s="114"/>
      <c r="BL971" s="114"/>
      <c r="BM971" s="114"/>
      <c r="BN971" s="114"/>
      <c r="BO971" s="114"/>
    </row>
    <row r="972" ht="15.75" hidden="1" customHeight="1">
      <c r="A972" s="106" t="s">
        <v>8044</v>
      </c>
      <c r="B972" s="162" t="s">
        <v>10813</v>
      </c>
      <c r="C972" s="108" t="str">
        <f>VLOOKUP(A972,'Main Sheet'!A:AV,48,False)</f>
        <v>No</v>
      </c>
      <c r="D972" s="109" t="str">
        <f>VLOOKUP(A972,'Main Sheet'!A:BB,7,0)</f>
        <v>Second</v>
      </c>
      <c r="E972" s="109" t="str">
        <f>VLOOKUP(A972,'Main Sheet'!A:BB,12,0)</f>
        <v>St James SS</v>
      </c>
      <c r="F972" s="109" t="str">
        <f>VLOOKUP(A972,'Main Sheet'!A:BB,17,0)</f>
        <v>Sive</v>
      </c>
      <c r="G972" s="110" t="str">
        <f>VLOOKUP(A972,'Main Sheet'!A:BB,14,0)</f>
        <v>NMB</v>
      </c>
      <c r="H972" s="111" t="s">
        <v>121</v>
      </c>
      <c r="I972" s="111"/>
      <c r="J972" s="111" t="s">
        <v>10024</v>
      </c>
      <c r="K972" s="111"/>
      <c r="L972" s="111"/>
      <c r="M972" s="109"/>
      <c r="N972" s="110"/>
      <c r="O972" s="111" t="s">
        <v>121</v>
      </c>
      <c r="P972" s="111"/>
      <c r="Q972" s="111" t="s">
        <v>10024</v>
      </c>
      <c r="R972" s="111"/>
      <c r="S972" s="111"/>
      <c r="T972" s="111"/>
      <c r="U972" s="110"/>
      <c r="V972" s="109" t="s">
        <v>121</v>
      </c>
      <c r="W972" s="109"/>
      <c r="X972" s="109" t="s">
        <v>9245</v>
      </c>
      <c r="Y972" s="109"/>
      <c r="Z972" s="110"/>
      <c r="AA972" s="110"/>
      <c r="AB972" s="110"/>
      <c r="AC972" s="109" t="s">
        <v>121</v>
      </c>
      <c r="AD972" s="109"/>
      <c r="AE972" s="109" t="s">
        <v>10024</v>
      </c>
      <c r="AF972" s="109"/>
      <c r="AG972" s="109"/>
      <c r="AH972" s="109"/>
      <c r="AI972" s="110"/>
      <c r="AJ972" s="110"/>
      <c r="AK972" s="110"/>
      <c r="AL972" s="110"/>
      <c r="AM972" s="110"/>
      <c r="AN972" s="110"/>
      <c r="AO972" s="110"/>
      <c r="AP972" s="110"/>
      <c r="AQ972" s="110"/>
      <c r="AR972" s="110"/>
      <c r="AS972" s="110"/>
      <c r="AT972" s="110"/>
      <c r="AU972" s="110"/>
      <c r="AV972" s="110"/>
      <c r="AW972" s="110"/>
      <c r="AX972" s="110"/>
      <c r="AY972" s="110"/>
      <c r="AZ972" s="110"/>
      <c r="BA972" s="110"/>
      <c r="BB972" s="110"/>
      <c r="BC972" s="110"/>
      <c r="BD972" s="110"/>
      <c r="BE972" s="110"/>
      <c r="BF972" s="114"/>
      <c r="BG972" s="114"/>
      <c r="BH972" s="114"/>
      <c r="BI972" s="114"/>
      <c r="BJ972" s="114"/>
      <c r="BK972" s="114"/>
      <c r="BL972" s="114"/>
      <c r="BM972" s="114"/>
      <c r="BN972" s="114"/>
      <c r="BO972" s="114"/>
    </row>
    <row r="973" ht="15.75" hidden="1" customHeight="1">
      <c r="A973" s="106" t="s">
        <v>8052</v>
      </c>
      <c r="B973" s="162" t="s">
        <v>10814</v>
      </c>
      <c r="C973" s="108" t="str">
        <f>VLOOKUP(A973,'Main Sheet'!A:AV,48,False)</f>
        <v>Yes</v>
      </c>
      <c r="D973" s="109" t="str">
        <f>VLOOKUP(A973,'Main Sheet'!A:BB,7,0)</f>
        <v>Second</v>
      </c>
      <c r="E973" s="109" t="str">
        <f>VLOOKUP(A973,'Main Sheet'!A:BB,12,0)</f>
        <v>St James SS</v>
      </c>
      <c r="F973" s="109" t="str">
        <f>VLOOKUP(A973,'Main Sheet'!A:BB,17,0)</f>
        <v>Sive</v>
      </c>
      <c r="G973" s="110" t="str">
        <f>VLOOKUP(A973,'Main Sheet'!A:BB,14,0)</f>
        <v>NMB</v>
      </c>
      <c r="H973" s="111" t="s">
        <v>9078</v>
      </c>
      <c r="I973" s="111"/>
      <c r="J973" s="111"/>
      <c r="K973" s="111">
        <v>2.33110224E8</v>
      </c>
      <c r="L973" s="111">
        <v>25973.0</v>
      </c>
      <c r="M973" s="109" t="s">
        <v>10815</v>
      </c>
      <c r="N973" s="110"/>
      <c r="O973" s="111" t="s">
        <v>117</v>
      </c>
      <c r="P973" s="111"/>
      <c r="Q973" s="112"/>
      <c r="R973" s="111">
        <v>2.26278417E8</v>
      </c>
      <c r="S973" s="111">
        <v>23235.0</v>
      </c>
      <c r="T973" s="111" t="s">
        <v>2976</v>
      </c>
      <c r="U973" s="110"/>
      <c r="V973" s="109" t="s">
        <v>117</v>
      </c>
      <c r="W973" s="109"/>
      <c r="X973" s="110"/>
      <c r="Y973" s="109" t="s">
        <v>10816</v>
      </c>
      <c r="Z973" s="110"/>
      <c r="AA973" s="110"/>
      <c r="AB973" s="110"/>
      <c r="AC973" s="109" t="s">
        <v>117</v>
      </c>
      <c r="AD973" s="109"/>
      <c r="AE973" s="110"/>
      <c r="AF973" s="109">
        <v>2.61625691E8</v>
      </c>
      <c r="AG973" s="109">
        <v>23235.0</v>
      </c>
      <c r="AH973" s="109"/>
      <c r="AI973" s="110"/>
      <c r="AJ973" s="110"/>
      <c r="AK973" s="110"/>
      <c r="AL973" s="110"/>
      <c r="AM973" s="110"/>
      <c r="AN973" s="110"/>
      <c r="AO973" s="110"/>
      <c r="AP973" s="110"/>
      <c r="AQ973" s="110"/>
      <c r="AR973" s="110"/>
      <c r="AS973" s="110"/>
      <c r="AT973" s="110"/>
      <c r="AU973" s="110"/>
      <c r="AV973" s="110"/>
      <c r="AW973" s="110"/>
      <c r="AX973" s="110"/>
      <c r="AY973" s="110"/>
      <c r="AZ973" s="110"/>
      <c r="BA973" s="110"/>
      <c r="BB973" s="110"/>
      <c r="BC973" s="110"/>
      <c r="BD973" s="110"/>
      <c r="BE973" s="110"/>
      <c r="BF973" s="114"/>
      <c r="BG973" s="114"/>
      <c r="BH973" s="114"/>
      <c r="BI973" s="114"/>
      <c r="BJ973" s="114"/>
      <c r="BK973" s="114"/>
      <c r="BL973" s="114"/>
      <c r="BM973" s="114"/>
      <c r="BN973" s="114"/>
      <c r="BO973" s="114"/>
    </row>
    <row r="974" ht="15.75" hidden="1" customHeight="1">
      <c r="A974" s="106" t="s">
        <v>8059</v>
      </c>
      <c r="B974" s="162" t="s">
        <v>10817</v>
      </c>
      <c r="C974" s="108" t="str">
        <f>VLOOKUP(A974,'Main Sheet'!A:AV,48,False)</f>
        <v>Yes</v>
      </c>
      <c r="D974" s="109" t="str">
        <f>VLOOKUP(A974,'Main Sheet'!A:BB,7,0)</f>
        <v>Second</v>
      </c>
      <c r="E974" s="109" t="str">
        <f>VLOOKUP(A974,'Main Sheet'!A:BB,12,0)</f>
        <v>St James SS</v>
      </c>
      <c r="F974" s="109" t="str">
        <f>VLOOKUP(A974,'Main Sheet'!A:BB,17,0)</f>
        <v>Sive</v>
      </c>
      <c r="G974" s="110" t="str">
        <f>VLOOKUP(A974,'Main Sheet'!A:BB,14,0)</f>
        <v>NMB</v>
      </c>
      <c r="H974" s="111" t="s">
        <v>9078</v>
      </c>
      <c r="I974" s="111"/>
      <c r="J974" s="111"/>
      <c r="K974" s="111">
        <v>2.34140127E8</v>
      </c>
      <c r="L974" s="111">
        <v>96798.0</v>
      </c>
      <c r="M974" s="109"/>
      <c r="N974" s="110"/>
      <c r="O974" s="111" t="s">
        <v>117</v>
      </c>
      <c r="P974" s="111"/>
      <c r="Q974" s="112"/>
      <c r="R974" s="111">
        <v>2.61625403E8</v>
      </c>
      <c r="S974" s="111">
        <v>23235.0</v>
      </c>
      <c r="T974" s="111"/>
      <c r="U974" s="110"/>
      <c r="V974" s="109" t="s">
        <v>117</v>
      </c>
      <c r="W974" s="109"/>
      <c r="X974" s="110"/>
      <c r="Y974" s="109" t="s">
        <v>10818</v>
      </c>
      <c r="Z974" s="110"/>
      <c r="AA974" s="110"/>
      <c r="AB974" s="110"/>
      <c r="AC974" s="109" t="s">
        <v>117</v>
      </c>
      <c r="AD974" s="109"/>
      <c r="AE974" s="110"/>
      <c r="AF974" s="109">
        <v>2.61625403E8</v>
      </c>
      <c r="AG974" s="109">
        <v>23235.0</v>
      </c>
      <c r="AH974" s="109" t="s">
        <v>10819</v>
      </c>
      <c r="AI974" s="110"/>
      <c r="AJ974" s="110"/>
      <c r="AK974" s="110"/>
      <c r="AL974" s="110"/>
      <c r="AM974" s="110"/>
      <c r="AN974" s="110"/>
      <c r="AO974" s="110"/>
      <c r="AP974" s="110"/>
      <c r="AQ974" s="110"/>
      <c r="AR974" s="110"/>
      <c r="AS974" s="110"/>
      <c r="AT974" s="110"/>
      <c r="AU974" s="110"/>
      <c r="AV974" s="110"/>
      <c r="AW974" s="110"/>
      <c r="AX974" s="110"/>
      <c r="AY974" s="110"/>
      <c r="AZ974" s="110"/>
      <c r="BA974" s="110"/>
      <c r="BB974" s="110"/>
      <c r="BC974" s="110"/>
      <c r="BD974" s="110"/>
      <c r="BE974" s="110"/>
      <c r="BF974" s="114"/>
      <c r="BG974" s="114"/>
      <c r="BH974" s="114"/>
      <c r="BI974" s="114"/>
      <c r="BJ974" s="114"/>
      <c r="BK974" s="114"/>
      <c r="BL974" s="114"/>
      <c r="BM974" s="114"/>
      <c r="BN974" s="114"/>
      <c r="BO974" s="114"/>
    </row>
    <row r="975" ht="15.75" hidden="1" customHeight="1">
      <c r="A975" s="106" t="s">
        <v>8071</v>
      </c>
      <c r="B975" s="162" t="s">
        <v>10820</v>
      </c>
      <c r="C975" s="108" t="str">
        <f>VLOOKUP(A975,'Main Sheet'!A:AV,48,False)</f>
        <v>Yes</v>
      </c>
      <c r="D975" s="109" t="str">
        <f>VLOOKUP(A975,'Main Sheet'!A:BB,7,0)</f>
        <v>Second</v>
      </c>
      <c r="E975" s="109" t="str">
        <f>VLOOKUP(A975,'Main Sheet'!A:BB,12,0)</f>
        <v>Cowan HS</v>
      </c>
      <c r="F975" s="109" t="str">
        <f>VLOOKUP(A975,'Main Sheet'!A:BB,17,0)</f>
        <v>Chulumanco</v>
      </c>
      <c r="G975" s="110" t="str">
        <f>VLOOKUP(A975,'Main Sheet'!A:BB,14,0)</f>
        <v>NMB</v>
      </c>
      <c r="H975" s="111" t="s">
        <v>9078</v>
      </c>
      <c r="I975" s="111"/>
      <c r="J975" s="112"/>
      <c r="K975" s="111">
        <v>2.3331192E8</v>
      </c>
      <c r="L975" s="111"/>
      <c r="M975" s="109"/>
      <c r="N975" s="110"/>
      <c r="O975" s="111" t="s">
        <v>9078</v>
      </c>
      <c r="P975" s="111" t="s">
        <v>121</v>
      </c>
      <c r="Q975" s="111"/>
      <c r="R975" s="111">
        <v>2.26047525E8</v>
      </c>
      <c r="S975" s="111"/>
      <c r="T975" s="111"/>
      <c r="U975" s="110"/>
      <c r="V975" s="109" t="s">
        <v>9078</v>
      </c>
      <c r="W975" s="109" t="s">
        <v>121</v>
      </c>
      <c r="X975" s="109"/>
      <c r="Y975" s="109" t="s">
        <v>10821</v>
      </c>
      <c r="Z975" s="110"/>
      <c r="AA975" s="110"/>
      <c r="AB975" s="110"/>
      <c r="AC975" s="109"/>
      <c r="AD975" s="109"/>
      <c r="AE975" s="110"/>
      <c r="AF975" s="109"/>
      <c r="AG975" s="109"/>
      <c r="AH975" s="109"/>
      <c r="AI975" s="110"/>
      <c r="AJ975" s="110"/>
      <c r="AK975" s="110"/>
      <c r="AL975" s="110"/>
      <c r="AM975" s="110"/>
      <c r="AN975" s="110"/>
      <c r="AO975" s="110"/>
      <c r="AP975" s="110"/>
      <c r="AQ975" s="110"/>
      <c r="AR975" s="110"/>
      <c r="AS975" s="110"/>
      <c r="AT975" s="110"/>
      <c r="AU975" s="110"/>
      <c r="AV975" s="110"/>
      <c r="AW975" s="110"/>
      <c r="AX975" s="110"/>
      <c r="AY975" s="110"/>
      <c r="AZ975" s="110"/>
      <c r="BA975" s="110"/>
      <c r="BB975" s="110"/>
      <c r="BC975" s="110"/>
      <c r="BD975" s="110"/>
      <c r="BE975" s="110"/>
      <c r="BF975" s="114"/>
      <c r="BG975" s="114"/>
      <c r="BH975" s="114"/>
      <c r="BI975" s="114"/>
      <c r="BJ975" s="114"/>
      <c r="BK975" s="114"/>
      <c r="BL975" s="114"/>
      <c r="BM975" s="114"/>
      <c r="BN975" s="114"/>
      <c r="BO975" s="114"/>
    </row>
    <row r="976" ht="15.75" hidden="1" customHeight="1">
      <c r="A976" s="106" t="s">
        <v>8080</v>
      </c>
      <c r="B976" s="162" t="s">
        <v>10822</v>
      </c>
      <c r="C976" s="108" t="str">
        <f>VLOOKUP(A976,'Main Sheet'!A:AV,48,False)</f>
        <v>No</v>
      </c>
      <c r="D976" s="109" t="str">
        <f>VLOOKUP(A976,'Main Sheet'!A:BB,7,0)</f>
        <v>Second</v>
      </c>
      <c r="E976" s="109" t="str">
        <f>VLOOKUP(A976,'Main Sheet'!A:BB,12,0)</f>
        <v>Cowan HS</v>
      </c>
      <c r="F976" s="109" t="str">
        <f>VLOOKUP(A976,'Main Sheet'!A:BB,17,0)</f>
        <v>Chulumanco</v>
      </c>
      <c r="G976" s="110" t="str">
        <f>VLOOKUP(A976,'Main Sheet'!A:BB,14,0)</f>
        <v>NMB</v>
      </c>
      <c r="H976" s="111"/>
      <c r="I976" s="111"/>
      <c r="J976" s="111"/>
      <c r="K976" s="111"/>
      <c r="L976" s="111"/>
      <c r="M976" s="109"/>
      <c r="N976" s="110"/>
      <c r="O976" s="111"/>
      <c r="P976" s="111"/>
      <c r="Q976" s="112"/>
      <c r="R976" s="111"/>
      <c r="S976" s="111"/>
      <c r="T976" s="111"/>
      <c r="U976" s="110"/>
      <c r="V976" s="109"/>
      <c r="W976" s="109"/>
      <c r="X976" s="110"/>
      <c r="Y976" s="109"/>
      <c r="Z976" s="110"/>
      <c r="AA976" s="110"/>
      <c r="AB976" s="110"/>
      <c r="AC976" s="109"/>
      <c r="AD976" s="109"/>
      <c r="AE976" s="110"/>
      <c r="AF976" s="109"/>
      <c r="AG976" s="109"/>
      <c r="AH976" s="109"/>
      <c r="AI976" s="110"/>
      <c r="AJ976" s="110"/>
      <c r="AK976" s="110"/>
      <c r="AL976" s="110"/>
      <c r="AM976" s="110"/>
      <c r="AN976" s="110"/>
      <c r="AO976" s="110"/>
      <c r="AP976" s="110"/>
      <c r="AQ976" s="110"/>
      <c r="AR976" s="110"/>
      <c r="AS976" s="110"/>
      <c r="AT976" s="110"/>
      <c r="AU976" s="110"/>
      <c r="AV976" s="110"/>
      <c r="AW976" s="110"/>
      <c r="AX976" s="110"/>
      <c r="AY976" s="110"/>
      <c r="AZ976" s="110"/>
      <c r="BA976" s="110"/>
      <c r="BB976" s="110"/>
      <c r="BC976" s="110"/>
      <c r="BD976" s="110"/>
      <c r="BE976" s="110"/>
      <c r="BF976" s="114"/>
      <c r="BG976" s="114"/>
      <c r="BH976" s="114"/>
      <c r="BI976" s="114"/>
      <c r="BJ976" s="114"/>
      <c r="BK976" s="114"/>
      <c r="BL976" s="114"/>
      <c r="BM976" s="114"/>
      <c r="BN976" s="114"/>
      <c r="BO976" s="114"/>
    </row>
    <row r="977" ht="15.75" hidden="1" customHeight="1">
      <c r="A977" s="106" t="s">
        <v>8086</v>
      </c>
      <c r="B977" s="162" t="s">
        <v>10823</v>
      </c>
      <c r="C977" s="108" t="str">
        <f>VLOOKUP(A977,'Main Sheet'!A:AV,48,False)</f>
        <v>Yes</v>
      </c>
      <c r="D977" s="109" t="str">
        <f>VLOOKUP(A977,'Main Sheet'!A:BB,7,0)</f>
        <v>Second</v>
      </c>
      <c r="E977" s="109" t="str">
        <f>VLOOKUP(A977,'Main Sheet'!A:BB,12,0)</f>
        <v>Cowan HS</v>
      </c>
      <c r="F977" s="109" t="str">
        <f>VLOOKUP(A977,'Main Sheet'!A:BB,17,0)</f>
        <v>Chulumanco</v>
      </c>
      <c r="G977" s="110" t="str">
        <f>VLOOKUP(A977,'Main Sheet'!A:BB,14,0)</f>
        <v>NMB</v>
      </c>
      <c r="H977" s="111" t="s">
        <v>9078</v>
      </c>
      <c r="I977" s="111"/>
      <c r="J977" s="111" t="s">
        <v>9568</v>
      </c>
      <c r="K977" s="111"/>
      <c r="L977" s="111"/>
      <c r="M977" s="109"/>
      <c r="N977" s="110"/>
      <c r="O977" s="111"/>
      <c r="P977" s="111"/>
      <c r="Q977" s="112"/>
      <c r="R977" s="111"/>
      <c r="S977" s="111"/>
      <c r="T977" s="111"/>
      <c r="U977" s="110"/>
      <c r="V977" s="109" t="s">
        <v>117</v>
      </c>
      <c r="W977" s="109"/>
      <c r="X977" s="110"/>
      <c r="Y977" s="109" t="s">
        <v>10824</v>
      </c>
      <c r="Z977" s="110"/>
      <c r="AA977" s="110"/>
      <c r="AB977" s="109" t="s">
        <v>4424</v>
      </c>
      <c r="AC977" s="109"/>
      <c r="AD977" s="109"/>
      <c r="AE977" s="110"/>
      <c r="AF977" s="109">
        <v>2.61591851E8</v>
      </c>
      <c r="AG977" s="109">
        <v>23235.0</v>
      </c>
      <c r="AH977" s="109" t="s">
        <v>622</v>
      </c>
      <c r="AI977" s="110"/>
      <c r="AJ977" s="110"/>
      <c r="AK977" s="110"/>
      <c r="AL977" s="110"/>
      <c r="AM977" s="110"/>
      <c r="AN977" s="110"/>
      <c r="AO977" s="110"/>
      <c r="AP977" s="110"/>
      <c r="AQ977" s="110"/>
      <c r="AR977" s="110"/>
      <c r="AS977" s="110"/>
      <c r="AT977" s="110"/>
      <c r="AU977" s="110"/>
      <c r="AV977" s="110"/>
      <c r="AW977" s="110"/>
      <c r="AX977" s="110"/>
      <c r="AY977" s="110"/>
      <c r="AZ977" s="110"/>
      <c r="BA977" s="110"/>
      <c r="BB977" s="110"/>
      <c r="BC977" s="110"/>
      <c r="BD977" s="110"/>
      <c r="BE977" s="110"/>
      <c r="BF977" s="114"/>
      <c r="BG977" s="114"/>
      <c r="BH977" s="114"/>
      <c r="BI977" s="114"/>
      <c r="BJ977" s="114"/>
      <c r="BK977" s="114"/>
      <c r="BL977" s="114"/>
      <c r="BM977" s="114"/>
      <c r="BN977" s="114"/>
      <c r="BO977" s="114"/>
    </row>
    <row r="978" ht="15.75" hidden="1" customHeight="1">
      <c r="A978" s="106" t="s">
        <v>8094</v>
      </c>
      <c r="B978" s="162" t="s">
        <v>10825</v>
      </c>
      <c r="C978" s="108" t="str">
        <f>VLOOKUP(A978,'Main Sheet'!A:AV,48,False)</f>
        <v>No</v>
      </c>
      <c r="D978" s="109" t="str">
        <f>VLOOKUP(A978,'Main Sheet'!A:BB,7,0)</f>
        <v>Second</v>
      </c>
      <c r="E978" s="109" t="str">
        <f>VLOOKUP(A978,'Main Sheet'!A:BB,12,0)</f>
        <v>Cowan HS</v>
      </c>
      <c r="F978" s="109" t="str">
        <f>VLOOKUP(A978,'Main Sheet'!A:BB,17,0)</f>
        <v>Chulumanco</v>
      </c>
      <c r="G978" s="110" t="str">
        <f>VLOOKUP(A978,'Main Sheet'!A:BB,14,0)</f>
        <v>NMB</v>
      </c>
      <c r="H978" s="111"/>
      <c r="I978" s="111"/>
      <c r="J978" s="111"/>
      <c r="K978" s="111"/>
      <c r="L978" s="111"/>
      <c r="M978" s="109"/>
      <c r="N978" s="110"/>
      <c r="O978" s="111"/>
      <c r="P978" s="111"/>
      <c r="Q978" s="112"/>
      <c r="R978" s="111"/>
      <c r="S978" s="111"/>
      <c r="T978" s="111"/>
      <c r="U978" s="110"/>
      <c r="V978" s="109"/>
      <c r="W978" s="109"/>
      <c r="X978" s="110"/>
      <c r="Y978" s="109"/>
      <c r="Z978" s="110"/>
      <c r="AA978" s="110"/>
      <c r="AB978" s="110"/>
      <c r="AC978" s="109"/>
      <c r="AD978" s="109"/>
      <c r="AE978" s="110"/>
      <c r="AF978" s="109"/>
      <c r="AG978" s="109"/>
      <c r="AH978" s="109"/>
      <c r="AI978" s="110"/>
      <c r="AJ978" s="110"/>
      <c r="AK978" s="110"/>
      <c r="AL978" s="110"/>
      <c r="AM978" s="110"/>
      <c r="AN978" s="110"/>
      <c r="AO978" s="110"/>
      <c r="AP978" s="110"/>
      <c r="AQ978" s="110"/>
      <c r="AR978" s="110"/>
      <c r="AS978" s="110"/>
      <c r="AT978" s="110"/>
      <c r="AU978" s="110"/>
      <c r="AV978" s="110"/>
      <c r="AW978" s="110"/>
      <c r="AX978" s="110"/>
      <c r="AY978" s="110"/>
      <c r="AZ978" s="110"/>
      <c r="BA978" s="110"/>
      <c r="BB978" s="110"/>
      <c r="BC978" s="110"/>
      <c r="BD978" s="110"/>
      <c r="BE978" s="110"/>
      <c r="BF978" s="114"/>
      <c r="BG978" s="114"/>
      <c r="BH978" s="114"/>
      <c r="BI978" s="114"/>
      <c r="BJ978" s="114"/>
      <c r="BK978" s="114"/>
      <c r="BL978" s="114"/>
      <c r="BM978" s="114"/>
      <c r="BN978" s="114"/>
      <c r="BO978" s="114"/>
    </row>
    <row r="979" ht="15.75" hidden="1" customHeight="1">
      <c r="A979" s="106" t="s">
        <v>8102</v>
      </c>
      <c r="B979" s="162" t="s">
        <v>10826</v>
      </c>
      <c r="C979" s="108" t="str">
        <f>VLOOKUP(A979,'Main Sheet'!A:AV,48,False)</f>
        <v>No</v>
      </c>
      <c r="D979" s="109" t="str">
        <f>VLOOKUP(A979,'Main Sheet'!A:BB,7,0)</f>
        <v>Second</v>
      </c>
      <c r="E979" s="109" t="str">
        <f>VLOOKUP(A979,'Main Sheet'!A:BB,12,0)</f>
        <v>Cowan HS</v>
      </c>
      <c r="F979" s="109" t="str">
        <f>VLOOKUP(A979,'Main Sheet'!A:BB,17,0)</f>
        <v>Chulumanco</v>
      </c>
      <c r="G979" s="110" t="str">
        <f>VLOOKUP(A979,'Main Sheet'!A:BB,14,0)</f>
        <v>NMB</v>
      </c>
      <c r="H979" s="111"/>
      <c r="I979" s="111"/>
      <c r="J979" s="111"/>
      <c r="K979" s="111"/>
      <c r="L979" s="111"/>
      <c r="M979" s="109"/>
      <c r="N979" s="110"/>
      <c r="O979" s="111"/>
      <c r="P979" s="111"/>
      <c r="Q979" s="112"/>
      <c r="R979" s="111"/>
      <c r="S979" s="111"/>
      <c r="T979" s="111"/>
      <c r="U979" s="110"/>
      <c r="V979" s="109"/>
      <c r="W979" s="109"/>
      <c r="X979" s="110"/>
      <c r="Y979" s="109"/>
      <c r="Z979" s="110"/>
      <c r="AA979" s="110"/>
      <c r="AB979" s="110"/>
      <c r="AC979" s="109"/>
      <c r="AD979" s="109"/>
      <c r="AE979" s="110"/>
      <c r="AF979" s="109"/>
      <c r="AG979" s="109"/>
      <c r="AH979" s="109"/>
      <c r="AI979" s="110"/>
      <c r="AJ979" s="110"/>
      <c r="AK979" s="110"/>
      <c r="AL979" s="110"/>
      <c r="AM979" s="110"/>
      <c r="AN979" s="110"/>
      <c r="AO979" s="110"/>
      <c r="AP979" s="110"/>
      <c r="AQ979" s="110"/>
      <c r="AR979" s="110"/>
      <c r="AS979" s="110"/>
      <c r="AT979" s="110"/>
      <c r="AU979" s="110"/>
      <c r="AV979" s="110"/>
      <c r="AW979" s="110"/>
      <c r="AX979" s="110"/>
      <c r="AY979" s="110"/>
      <c r="AZ979" s="110"/>
      <c r="BA979" s="110"/>
      <c r="BB979" s="110"/>
      <c r="BC979" s="110"/>
      <c r="BD979" s="110"/>
      <c r="BE979" s="110"/>
      <c r="BF979" s="114"/>
      <c r="BG979" s="114"/>
      <c r="BH979" s="114"/>
      <c r="BI979" s="114"/>
      <c r="BJ979" s="114"/>
      <c r="BK979" s="114"/>
      <c r="BL979" s="114"/>
      <c r="BM979" s="114"/>
      <c r="BN979" s="114"/>
      <c r="BO979" s="114"/>
    </row>
    <row r="980" ht="15.75" hidden="1" customHeight="1">
      <c r="A980" s="106" t="s">
        <v>8109</v>
      </c>
      <c r="B980" s="162" t="s">
        <v>10827</v>
      </c>
      <c r="C980" s="108" t="str">
        <f>VLOOKUP(A980,'Main Sheet'!A:AV,48,False)</f>
        <v>Yes</v>
      </c>
      <c r="D980" s="109" t="str">
        <f>VLOOKUP(A980,'Main Sheet'!A:BB,7,0)</f>
        <v>Second</v>
      </c>
      <c r="E980" s="109" t="str">
        <f>VLOOKUP(A980,'Main Sheet'!A:BB,12,0)</f>
        <v>Cowan HS</v>
      </c>
      <c r="F980" s="109" t="str">
        <f>VLOOKUP(A980,'Main Sheet'!A:BB,17,0)</f>
        <v>Chulumanco</v>
      </c>
      <c r="G980" s="110" t="str">
        <f>VLOOKUP(A980,'Main Sheet'!A:BB,14,0)</f>
        <v>NMB</v>
      </c>
      <c r="H980" s="111" t="s">
        <v>9078</v>
      </c>
      <c r="I980" s="111"/>
      <c r="J980" s="111"/>
      <c r="K980" s="111">
        <v>2.3393066E7</v>
      </c>
      <c r="L980" s="111">
        <v>26973.0</v>
      </c>
      <c r="M980" s="109"/>
      <c r="N980" s="110"/>
      <c r="O980" s="111"/>
      <c r="P980" s="111"/>
      <c r="Q980" s="112"/>
      <c r="R980" s="111"/>
      <c r="S980" s="111"/>
      <c r="T980" s="111"/>
      <c r="U980" s="110"/>
      <c r="V980" s="109"/>
      <c r="W980" s="109"/>
      <c r="X980" s="110"/>
      <c r="Y980" s="109"/>
      <c r="Z980" s="110"/>
      <c r="AA980" s="110"/>
      <c r="AB980" s="110"/>
      <c r="AC980" s="109" t="s">
        <v>9078</v>
      </c>
      <c r="AD980" s="109"/>
      <c r="AE980" s="110"/>
      <c r="AF980" s="109"/>
      <c r="AG980" s="109"/>
      <c r="AH980" s="109"/>
      <c r="AI980" s="110"/>
      <c r="AJ980" s="110"/>
      <c r="AK980" s="110"/>
      <c r="AL980" s="110"/>
      <c r="AM980" s="110"/>
      <c r="AN980" s="110"/>
      <c r="AO980" s="110"/>
      <c r="AP980" s="110"/>
      <c r="AQ980" s="110"/>
      <c r="AR980" s="110"/>
      <c r="AS980" s="110"/>
      <c r="AT980" s="110"/>
      <c r="AU980" s="110"/>
      <c r="AV980" s="110"/>
      <c r="AW980" s="110"/>
      <c r="AX980" s="110"/>
      <c r="AY980" s="110"/>
      <c r="AZ980" s="110"/>
      <c r="BA980" s="110"/>
      <c r="BB980" s="110"/>
      <c r="BC980" s="110"/>
      <c r="BD980" s="110"/>
      <c r="BE980" s="110"/>
      <c r="BF980" s="114"/>
      <c r="BG980" s="114"/>
      <c r="BH980" s="114"/>
      <c r="BI980" s="114"/>
      <c r="BJ980" s="114"/>
      <c r="BK980" s="114"/>
      <c r="BL980" s="114"/>
      <c r="BM980" s="114"/>
      <c r="BN980" s="114"/>
      <c r="BO980" s="114"/>
    </row>
    <row r="981" ht="15.75" hidden="1" customHeight="1">
      <c r="A981" s="106" t="s">
        <v>8116</v>
      </c>
      <c r="B981" s="162" t="s">
        <v>1343</v>
      </c>
      <c r="C981" s="108" t="str">
        <f>VLOOKUP(A981,'Main Sheet'!A:AV,48,False)</f>
        <v>Yes</v>
      </c>
      <c r="D981" s="109" t="str">
        <f>VLOOKUP(A981,'Main Sheet'!A:BB,7,0)</f>
        <v>Second</v>
      </c>
      <c r="E981" s="109" t="str">
        <f>VLOOKUP(A981,'Main Sheet'!A:BB,12,0)</f>
        <v>Cowan HS</v>
      </c>
      <c r="F981" s="109" t="str">
        <f>VLOOKUP(A981,'Main Sheet'!A:BB,17,0)</f>
        <v>Chulumanco</v>
      </c>
      <c r="G981" s="110" t="str">
        <f>VLOOKUP(A981,'Main Sheet'!A:BB,14,0)</f>
        <v>NMB</v>
      </c>
      <c r="H981" s="111" t="s">
        <v>117</v>
      </c>
      <c r="I981" s="111"/>
      <c r="J981" s="111" t="s">
        <v>9568</v>
      </c>
      <c r="K981" s="174">
        <v>2.34355603E8</v>
      </c>
      <c r="L981" s="111">
        <v>39878.0</v>
      </c>
      <c r="M981" s="109" t="s">
        <v>237</v>
      </c>
      <c r="N981" s="110"/>
      <c r="O981" s="111" t="s">
        <v>117</v>
      </c>
      <c r="P981" s="111"/>
      <c r="Q981" s="112"/>
      <c r="R981" s="111">
        <v>2.26067239E8</v>
      </c>
      <c r="S981" s="111"/>
      <c r="T981" s="111"/>
      <c r="U981" s="110"/>
      <c r="V981" s="109" t="s">
        <v>117</v>
      </c>
      <c r="W981" s="109"/>
      <c r="X981" s="110"/>
      <c r="Y981" s="109" t="s">
        <v>10828</v>
      </c>
      <c r="Z981" s="110"/>
      <c r="AA981" s="110"/>
      <c r="AB981" s="110"/>
      <c r="AC981" s="109" t="s">
        <v>117</v>
      </c>
      <c r="AD981" s="109"/>
      <c r="AE981" s="110"/>
      <c r="AF981" s="109">
        <v>2.60419311E8</v>
      </c>
      <c r="AG981" s="109"/>
      <c r="AH981" s="109"/>
      <c r="AI981" s="110"/>
      <c r="AJ981" s="110"/>
      <c r="AK981" s="110"/>
      <c r="AL981" s="110"/>
      <c r="AM981" s="110"/>
      <c r="AN981" s="110"/>
      <c r="AO981" s="110"/>
      <c r="AP981" s="110"/>
      <c r="AQ981" s="110"/>
      <c r="AR981" s="110"/>
      <c r="AS981" s="110"/>
      <c r="AT981" s="110"/>
      <c r="AU981" s="110"/>
      <c r="AV981" s="110"/>
      <c r="AW981" s="110"/>
      <c r="AX981" s="110"/>
      <c r="AY981" s="110"/>
      <c r="AZ981" s="110"/>
      <c r="BA981" s="110"/>
      <c r="BB981" s="110"/>
      <c r="BC981" s="110"/>
      <c r="BD981" s="110"/>
      <c r="BE981" s="110"/>
      <c r="BF981" s="114"/>
      <c r="BG981" s="114"/>
      <c r="BH981" s="114"/>
      <c r="BI981" s="114"/>
      <c r="BJ981" s="114"/>
      <c r="BK981" s="114"/>
      <c r="BL981" s="114"/>
      <c r="BM981" s="114"/>
      <c r="BN981" s="114"/>
      <c r="BO981" s="114"/>
    </row>
    <row r="982" ht="15.75" hidden="1" customHeight="1">
      <c r="A982" s="106" t="s">
        <v>8125</v>
      </c>
      <c r="B982" s="162" t="s">
        <v>10829</v>
      </c>
      <c r="C982" s="108" t="str">
        <f>VLOOKUP(A982,'Main Sheet'!A:AV,48,False)</f>
        <v>Yes</v>
      </c>
      <c r="D982" s="109" t="str">
        <f>VLOOKUP(A982,'Main Sheet'!A:BB,7,0)</f>
        <v>Second</v>
      </c>
      <c r="E982" s="109" t="str">
        <f>VLOOKUP(A982,'Main Sheet'!A:BB,12,0)</f>
        <v>Qhayiyalethu HS</v>
      </c>
      <c r="F982" s="109" t="str">
        <f>VLOOKUP(A982,'Main Sheet'!A:BB,17,0)</f>
        <v>Sive</v>
      </c>
      <c r="G982" s="110" t="str">
        <f>VLOOKUP(A982,'Main Sheet'!A:BB,14,0)</f>
        <v>Rural</v>
      </c>
      <c r="H982" s="111" t="s">
        <v>9078</v>
      </c>
      <c r="I982" s="111"/>
      <c r="J982" s="111" t="s">
        <v>9568</v>
      </c>
      <c r="K982" s="111"/>
      <c r="L982" s="111"/>
      <c r="M982" s="109"/>
      <c r="N982" s="110"/>
      <c r="O982" s="111"/>
      <c r="P982" s="111"/>
      <c r="Q982" s="112"/>
      <c r="R982" s="111"/>
      <c r="S982" s="111"/>
      <c r="T982" s="111"/>
      <c r="U982" s="110"/>
      <c r="V982" s="109" t="s">
        <v>117</v>
      </c>
      <c r="W982" s="109"/>
      <c r="X982" s="110"/>
      <c r="Y982" s="168" t="s">
        <v>10830</v>
      </c>
      <c r="Z982" s="110"/>
      <c r="AA982" s="109" t="s">
        <v>10831</v>
      </c>
      <c r="AB982" s="110"/>
      <c r="AC982" s="109"/>
      <c r="AD982" s="109"/>
      <c r="AE982" s="110"/>
      <c r="AF982" s="109"/>
      <c r="AG982" s="109"/>
      <c r="AH982" s="109"/>
      <c r="AI982" s="110"/>
      <c r="AJ982" s="110"/>
      <c r="AK982" s="110"/>
      <c r="AL982" s="110"/>
      <c r="AM982" s="110"/>
      <c r="AN982" s="110"/>
      <c r="AO982" s="110"/>
      <c r="AP982" s="110"/>
      <c r="AQ982" s="110"/>
      <c r="AR982" s="110"/>
      <c r="AS982" s="110"/>
      <c r="AT982" s="110"/>
      <c r="AU982" s="110"/>
      <c r="AV982" s="110"/>
      <c r="AW982" s="110"/>
      <c r="AX982" s="110"/>
      <c r="AY982" s="110"/>
      <c r="AZ982" s="110"/>
      <c r="BA982" s="110"/>
      <c r="BB982" s="110"/>
      <c r="BC982" s="110"/>
      <c r="BD982" s="110"/>
      <c r="BE982" s="110"/>
      <c r="BF982" s="114"/>
      <c r="BG982" s="114"/>
      <c r="BH982" s="114"/>
      <c r="BI982" s="114"/>
      <c r="BJ982" s="114"/>
      <c r="BK982" s="114"/>
      <c r="BL982" s="114"/>
      <c r="BM982" s="114"/>
      <c r="BN982" s="114"/>
      <c r="BO982" s="114"/>
    </row>
    <row r="983" ht="15.75" hidden="1" customHeight="1">
      <c r="A983" s="106" t="s">
        <v>8134</v>
      </c>
      <c r="B983" s="162" t="s">
        <v>2363</v>
      </c>
      <c r="C983" s="108" t="str">
        <f>VLOOKUP(A983,'Main Sheet'!A:AV,48,False)</f>
        <v>Yes</v>
      </c>
      <c r="D983" s="109" t="str">
        <f>VLOOKUP(A983,'Main Sheet'!A:BB,7,0)</f>
        <v>Second</v>
      </c>
      <c r="E983" s="109" t="str">
        <f>VLOOKUP(A983,'Main Sheet'!A:BB,12,0)</f>
        <v>Cowan HS</v>
      </c>
      <c r="F983" s="109" t="str">
        <f>VLOOKUP(A983,'Main Sheet'!A:BB,17,0)</f>
        <v>Chulumanco</v>
      </c>
      <c r="G983" s="110" t="str">
        <f>VLOOKUP(A983,'Main Sheet'!A:BB,14,0)</f>
        <v>NMB</v>
      </c>
      <c r="H983" s="111" t="s">
        <v>9078</v>
      </c>
      <c r="I983" s="111"/>
      <c r="J983" s="111" t="s">
        <v>9568</v>
      </c>
      <c r="K983" s="111"/>
      <c r="L983" s="111"/>
      <c r="M983" s="109"/>
      <c r="N983" s="110"/>
      <c r="O983" s="111" t="s">
        <v>9078</v>
      </c>
      <c r="P983" s="111" t="s">
        <v>121</v>
      </c>
      <c r="Q983" s="111"/>
      <c r="R983" s="111">
        <v>2.26189244E8</v>
      </c>
      <c r="S983" s="111">
        <v>20140.0</v>
      </c>
      <c r="T983" s="111"/>
      <c r="U983" s="110"/>
      <c r="V983" s="109" t="s">
        <v>117</v>
      </c>
      <c r="W983" s="109"/>
      <c r="X983" s="110"/>
      <c r="Y983" s="177" t="s">
        <v>10832</v>
      </c>
      <c r="Z983" s="110"/>
      <c r="AA983" s="110"/>
      <c r="AB983" s="109" t="s">
        <v>10833</v>
      </c>
      <c r="AC983" s="109"/>
      <c r="AD983" s="109"/>
      <c r="AE983" s="110"/>
      <c r="AF983" s="109"/>
      <c r="AG983" s="109"/>
      <c r="AH983" s="109"/>
      <c r="AI983" s="110"/>
      <c r="AJ983" s="110"/>
      <c r="AK983" s="110"/>
      <c r="AL983" s="110"/>
      <c r="AM983" s="110"/>
      <c r="AN983" s="110"/>
      <c r="AO983" s="110"/>
      <c r="AP983" s="110"/>
      <c r="AQ983" s="110"/>
      <c r="AR983" s="110"/>
      <c r="AS983" s="110"/>
      <c r="AT983" s="110"/>
      <c r="AU983" s="110"/>
      <c r="AV983" s="110"/>
      <c r="AW983" s="110"/>
      <c r="AX983" s="110"/>
      <c r="AY983" s="110"/>
      <c r="AZ983" s="110"/>
      <c r="BA983" s="110"/>
      <c r="BB983" s="110"/>
      <c r="BC983" s="110"/>
      <c r="BD983" s="110"/>
      <c r="BE983" s="110"/>
      <c r="BF983" s="114"/>
      <c r="BG983" s="114"/>
      <c r="BH983" s="114"/>
      <c r="BI983" s="114"/>
      <c r="BJ983" s="114"/>
      <c r="BK983" s="114"/>
      <c r="BL983" s="114"/>
      <c r="BM983" s="114"/>
      <c r="BN983" s="114"/>
      <c r="BO983" s="114"/>
    </row>
    <row r="984" ht="15.75" hidden="1" customHeight="1">
      <c r="A984" s="106" t="s">
        <v>8139</v>
      </c>
      <c r="B984" s="162" t="s">
        <v>10834</v>
      </c>
      <c r="C984" s="108" t="str">
        <f>VLOOKUP(A984,'Main Sheet'!A:AV,48,False)</f>
        <v>Yes</v>
      </c>
      <c r="D984" s="109" t="str">
        <f>VLOOKUP(A984,'Main Sheet'!A:BB,7,0)</f>
        <v>Second</v>
      </c>
      <c r="E984" s="109" t="str">
        <f>VLOOKUP(A984,'Main Sheet'!A:BB,12,0)</f>
        <v>Qhayiyalethu HS</v>
      </c>
      <c r="F984" s="109" t="str">
        <f>VLOOKUP(A984,'Main Sheet'!A:BB,17,0)</f>
        <v>Sive</v>
      </c>
      <c r="G984" s="110" t="str">
        <f>VLOOKUP(A984,'Main Sheet'!A:BB,14,0)</f>
        <v>Rural</v>
      </c>
      <c r="H984" s="111" t="s">
        <v>9078</v>
      </c>
      <c r="I984" s="111"/>
      <c r="J984" s="111"/>
      <c r="K984" s="111">
        <v>2.33933182E8</v>
      </c>
      <c r="L984" s="111">
        <v>48397.0</v>
      </c>
      <c r="M984" s="109"/>
      <c r="N984" s="110"/>
      <c r="O984" s="111" t="s">
        <v>9078</v>
      </c>
      <c r="P984" s="111"/>
      <c r="Q984" s="112"/>
      <c r="R984" s="111">
        <v>2.26192069E8</v>
      </c>
      <c r="S984" s="111"/>
      <c r="T984" s="111"/>
      <c r="U984" s="110"/>
      <c r="V984" s="109" t="s">
        <v>117</v>
      </c>
      <c r="W984" s="109"/>
      <c r="X984" s="110"/>
      <c r="Y984" s="168" t="s">
        <v>10835</v>
      </c>
      <c r="Z984" s="110"/>
      <c r="AA984" s="109" t="s">
        <v>10831</v>
      </c>
      <c r="AB984" s="110"/>
      <c r="AC984" s="109"/>
      <c r="AD984" s="109"/>
      <c r="AE984" s="110"/>
      <c r="AF984" s="109"/>
      <c r="AG984" s="109"/>
      <c r="AH984" s="109"/>
      <c r="AI984" s="110"/>
      <c r="AJ984" s="110"/>
      <c r="AK984" s="110"/>
      <c r="AL984" s="110"/>
      <c r="AM984" s="110"/>
      <c r="AN984" s="110"/>
      <c r="AO984" s="110"/>
      <c r="AP984" s="110"/>
      <c r="AQ984" s="110"/>
      <c r="AR984" s="110"/>
      <c r="AS984" s="110"/>
      <c r="AT984" s="110"/>
      <c r="AU984" s="110"/>
      <c r="AV984" s="110"/>
      <c r="AW984" s="110"/>
      <c r="AX984" s="110"/>
      <c r="AY984" s="110"/>
      <c r="AZ984" s="110"/>
      <c r="BA984" s="110"/>
      <c r="BB984" s="110"/>
      <c r="BC984" s="110"/>
      <c r="BD984" s="110"/>
      <c r="BE984" s="110"/>
      <c r="BF984" s="114"/>
      <c r="BG984" s="114"/>
      <c r="BH984" s="114"/>
      <c r="BI984" s="114"/>
      <c r="BJ984" s="114"/>
      <c r="BK984" s="114"/>
      <c r="BL984" s="114"/>
      <c r="BM984" s="114"/>
      <c r="BN984" s="114"/>
      <c r="BO984" s="114"/>
    </row>
    <row r="985" ht="15.75" hidden="1" customHeight="1">
      <c r="A985" s="106" t="s">
        <v>8147</v>
      </c>
      <c r="B985" s="162" t="s">
        <v>10836</v>
      </c>
      <c r="C985" s="108" t="str">
        <f>VLOOKUP(A985,'Main Sheet'!A:AV,48,False)</f>
        <v>Yes</v>
      </c>
      <c r="D985" s="109" t="str">
        <f>VLOOKUP(A985,'Main Sheet'!A:BB,7,0)</f>
        <v>Second</v>
      </c>
      <c r="E985" s="109" t="str">
        <f>VLOOKUP(A985,'Main Sheet'!A:BB,12,0)</f>
        <v>Qhayiyalethu HS</v>
      </c>
      <c r="F985" s="109" t="str">
        <f>VLOOKUP(A985,'Main Sheet'!A:BB,17,0)</f>
        <v>Sive</v>
      </c>
      <c r="G985" s="110" t="str">
        <f>VLOOKUP(A985,'Main Sheet'!A:BB,14,0)</f>
        <v>Rural</v>
      </c>
      <c r="H985" s="111" t="s">
        <v>9078</v>
      </c>
      <c r="I985" s="111"/>
      <c r="J985" s="111"/>
      <c r="K985" s="111">
        <v>2.33933719E8</v>
      </c>
      <c r="L985" s="111" t="s">
        <v>10837</v>
      </c>
      <c r="M985" s="109"/>
      <c r="N985" s="110"/>
      <c r="O985" s="111" t="s">
        <v>117</v>
      </c>
      <c r="P985" s="111"/>
      <c r="Q985" s="112"/>
      <c r="R985" s="111">
        <v>2.26278744E8</v>
      </c>
      <c r="S985" s="111">
        <v>23235.0</v>
      </c>
      <c r="T985" s="111"/>
      <c r="U985" s="110"/>
      <c r="V985" s="109" t="s">
        <v>117</v>
      </c>
      <c r="W985" s="109"/>
      <c r="X985" s="110"/>
      <c r="Y985" s="168" t="s">
        <v>10838</v>
      </c>
      <c r="Z985" s="110"/>
      <c r="AA985" s="110"/>
      <c r="AB985" s="110"/>
      <c r="AC985" s="109"/>
      <c r="AD985" s="109"/>
      <c r="AE985" s="110"/>
      <c r="AF985" s="109"/>
      <c r="AG985" s="109"/>
      <c r="AH985" s="109"/>
      <c r="AI985" s="110"/>
      <c r="AJ985" s="110"/>
      <c r="AK985" s="110"/>
      <c r="AL985" s="110"/>
      <c r="AM985" s="110"/>
      <c r="AN985" s="110"/>
      <c r="AO985" s="110"/>
      <c r="AP985" s="110"/>
      <c r="AQ985" s="110"/>
      <c r="AR985" s="110"/>
      <c r="AS985" s="110"/>
      <c r="AT985" s="110"/>
      <c r="AU985" s="110"/>
      <c r="AV985" s="110"/>
      <c r="AW985" s="110"/>
      <c r="AX985" s="110"/>
      <c r="AY985" s="110"/>
      <c r="AZ985" s="110"/>
      <c r="BA985" s="110"/>
      <c r="BB985" s="110"/>
      <c r="BC985" s="110"/>
      <c r="BD985" s="110"/>
      <c r="BE985" s="110"/>
      <c r="BF985" s="114"/>
      <c r="BG985" s="114"/>
      <c r="BH985" s="114"/>
      <c r="BI985" s="114"/>
      <c r="BJ985" s="114"/>
      <c r="BK985" s="114"/>
      <c r="BL985" s="114"/>
      <c r="BM985" s="114"/>
      <c r="BN985" s="114"/>
      <c r="BO985" s="114"/>
    </row>
    <row r="986" ht="15.75" hidden="1" customHeight="1">
      <c r="A986" s="106" t="s">
        <v>8155</v>
      </c>
      <c r="B986" s="162" t="s">
        <v>10839</v>
      </c>
      <c r="C986" s="108" t="str">
        <f>VLOOKUP(A986,'Main Sheet'!A:AV,48,False)</f>
        <v>Yes</v>
      </c>
      <c r="D986" s="109" t="str">
        <f>VLOOKUP(A986,'Main Sheet'!A:BB,7,0)</f>
        <v>Second</v>
      </c>
      <c r="E986" s="109" t="str">
        <f>VLOOKUP(A986,'Main Sheet'!A:BB,12,0)</f>
        <v>Qhayiyalethu HS</v>
      </c>
      <c r="F986" s="109" t="str">
        <f>VLOOKUP(A986,'Main Sheet'!A:BB,17,0)</f>
        <v>Sive</v>
      </c>
      <c r="G986" s="110" t="str">
        <f>VLOOKUP(A986,'Main Sheet'!A:BB,14,0)</f>
        <v>Rural</v>
      </c>
      <c r="H986" s="111" t="s">
        <v>9078</v>
      </c>
      <c r="I986" s="111"/>
      <c r="J986" s="111"/>
      <c r="K986" s="111">
        <v>2.33941657E8</v>
      </c>
      <c r="L986" s="111">
        <v>69154.0</v>
      </c>
      <c r="M986" s="109"/>
      <c r="N986" s="110"/>
      <c r="O986" s="111" t="s">
        <v>117</v>
      </c>
      <c r="P986" s="111"/>
      <c r="Q986" s="112"/>
      <c r="R986" s="111">
        <v>2.26278775E8</v>
      </c>
      <c r="S986" s="111">
        <v>23235.0</v>
      </c>
      <c r="T986" s="111"/>
      <c r="U986" s="110"/>
      <c r="V986" s="109" t="s">
        <v>117</v>
      </c>
      <c r="W986" s="109"/>
      <c r="X986" s="110"/>
      <c r="Y986" s="168" t="s">
        <v>10840</v>
      </c>
      <c r="Z986" s="110"/>
      <c r="AA986" s="109" t="s">
        <v>141</v>
      </c>
      <c r="AB986" s="110"/>
      <c r="AC986" s="109" t="s">
        <v>117</v>
      </c>
      <c r="AD986" s="109"/>
      <c r="AE986" s="110"/>
      <c r="AF986" s="109">
        <v>2.61681788E8</v>
      </c>
      <c r="AG986" s="109">
        <v>23235.0</v>
      </c>
      <c r="AH986" s="109" t="s">
        <v>10841</v>
      </c>
      <c r="AI986" s="110"/>
      <c r="AJ986" s="110"/>
      <c r="AK986" s="110"/>
      <c r="AL986" s="110"/>
      <c r="AM986" s="110"/>
      <c r="AN986" s="110"/>
      <c r="AO986" s="110"/>
      <c r="AP986" s="110"/>
      <c r="AQ986" s="110"/>
      <c r="AR986" s="110"/>
      <c r="AS986" s="110"/>
      <c r="AT986" s="110"/>
      <c r="AU986" s="110"/>
      <c r="AV986" s="110"/>
      <c r="AW986" s="110"/>
      <c r="AX986" s="110"/>
      <c r="AY986" s="110"/>
      <c r="AZ986" s="110"/>
      <c r="BA986" s="110"/>
      <c r="BB986" s="110"/>
      <c r="BC986" s="110"/>
      <c r="BD986" s="110"/>
      <c r="BE986" s="110"/>
      <c r="BF986" s="114"/>
      <c r="BG986" s="114"/>
      <c r="BH986" s="114"/>
      <c r="BI986" s="114"/>
      <c r="BJ986" s="114"/>
      <c r="BK986" s="114"/>
      <c r="BL986" s="114"/>
      <c r="BM986" s="114"/>
      <c r="BN986" s="114"/>
      <c r="BO986" s="114"/>
    </row>
    <row r="987" ht="15.75" hidden="1" customHeight="1">
      <c r="A987" s="106" t="s">
        <v>8161</v>
      </c>
      <c r="B987" s="162" t="s">
        <v>10842</v>
      </c>
      <c r="C987" s="108" t="str">
        <f>VLOOKUP(A987,'Main Sheet'!A:AV,48,False)</f>
        <v>No</v>
      </c>
      <c r="D987" s="109" t="str">
        <f>VLOOKUP(A987,'Main Sheet'!A:BB,7,0)</f>
        <v>Second</v>
      </c>
      <c r="E987" s="109" t="str">
        <f>VLOOKUP(A987,'Main Sheet'!A:BB,12,0)</f>
        <v>Cowan HS</v>
      </c>
      <c r="F987" s="109" t="str">
        <f>VLOOKUP(A987,'Main Sheet'!A:BB,17,0)</f>
        <v>Chulumanco</v>
      </c>
      <c r="G987" s="110" t="str">
        <f>VLOOKUP(A987,'Main Sheet'!A:BB,14,0)</f>
        <v>NMB</v>
      </c>
      <c r="H987" s="111" t="s">
        <v>9078</v>
      </c>
      <c r="I987" s="111"/>
      <c r="J987" s="111"/>
      <c r="K987" s="111">
        <v>2.34170328E8</v>
      </c>
      <c r="L987" s="111"/>
      <c r="M987" s="109"/>
      <c r="N987" s="110"/>
      <c r="O987" s="111"/>
      <c r="P987" s="111"/>
      <c r="Q987" s="112"/>
      <c r="R987" s="111"/>
      <c r="S987" s="111"/>
      <c r="T987" s="111"/>
      <c r="U987" s="110"/>
      <c r="V987" s="109" t="s">
        <v>117</v>
      </c>
      <c r="W987" s="109"/>
      <c r="X987" s="110"/>
      <c r="Y987" s="109" t="s">
        <v>10843</v>
      </c>
      <c r="Z987" s="110"/>
      <c r="AA987" s="110"/>
      <c r="AB987" s="110"/>
      <c r="AC987" s="109" t="s">
        <v>117</v>
      </c>
      <c r="AD987" s="109"/>
      <c r="AE987" s="110"/>
      <c r="AF987" s="109">
        <v>2.61786377E8</v>
      </c>
      <c r="AG987" s="109">
        <v>23235.0</v>
      </c>
      <c r="AH987" s="109"/>
      <c r="AI987" s="110"/>
      <c r="AJ987" s="110"/>
      <c r="AK987" s="110"/>
      <c r="AL987" s="110"/>
      <c r="AM987" s="110"/>
      <c r="AN987" s="110"/>
      <c r="AO987" s="110"/>
      <c r="AP987" s="110"/>
      <c r="AQ987" s="110"/>
      <c r="AR987" s="110"/>
      <c r="AS987" s="110"/>
      <c r="AT987" s="110"/>
      <c r="AU987" s="110"/>
      <c r="AV987" s="110"/>
      <c r="AW987" s="110"/>
      <c r="AX987" s="110"/>
      <c r="AY987" s="110"/>
      <c r="AZ987" s="110"/>
      <c r="BA987" s="110"/>
      <c r="BB987" s="110"/>
      <c r="BC987" s="110"/>
      <c r="BD987" s="110"/>
      <c r="BE987" s="110"/>
      <c r="BF987" s="114"/>
      <c r="BG987" s="114"/>
      <c r="BH987" s="114"/>
      <c r="BI987" s="114"/>
      <c r="BJ987" s="114"/>
      <c r="BK987" s="114"/>
      <c r="BL987" s="114"/>
      <c r="BM987" s="114"/>
      <c r="BN987" s="114"/>
      <c r="BO987" s="114"/>
    </row>
    <row r="988" ht="18.0" hidden="1" customHeight="1">
      <c r="A988" s="106" t="s">
        <v>8168</v>
      </c>
      <c r="B988" s="162" t="s">
        <v>10844</v>
      </c>
      <c r="C988" s="108" t="str">
        <f>VLOOKUP(A988,'Main Sheet'!A:AV,48,False)</f>
        <v>Yes</v>
      </c>
      <c r="D988" s="109" t="str">
        <f>VLOOKUP(A988,'Main Sheet'!A:BB,7,0)</f>
        <v>Second</v>
      </c>
      <c r="E988" s="109" t="str">
        <f>VLOOKUP(A988,'Main Sheet'!A:BB,12,0)</f>
        <v>Cowan HS</v>
      </c>
      <c r="F988" s="109" t="str">
        <f>VLOOKUP(A988,'Main Sheet'!A:BB,17,0)</f>
        <v>Chulumanco</v>
      </c>
      <c r="G988" s="110" t="str">
        <f>VLOOKUP(A988,'Main Sheet'!A:BB,14,0)</f>
        <v>NMB</v>
      </c>
      <c r="H988" s="111" t="s">
        <v>9078</v>
      </c>
      <c r="I988" s="111"/>
      <c r="J988" s="112"/>
      <c r="K988" s="111">
        <v>2.34226269E8</v>
      </c>
      <c r="L988" s="111"/>
      <c r="M988" s="109"/>
      <c r="N988" s="110"/>
      <c r="O988" s="111" t="s">
        <v>9078</v>
      </c>
      <c r="P988" s="111" t="s">
        <v>9078</v>
      </c>
      <c r="Q988" s="112"/>
      <c r="R988" s="111">
        <v>2.26196655E8</v>
      </c>
      <c r="S988" s="111">
        <v>20581.0</v>
      </c>
      <c r="T988" s="111"/>
      <c r="U988" s="110"/>
      <c r="V988" s="109" t="s">
        <v>117</v>
      </c>
      <c r="W988" s="109"/>
      <c r="X988" s="110"/>
      <c r="Y988" s="177" t="s">
        <v>10845</v>
      </c>
      <c r="Z988" s="110"/>
      <c r="AA988" s="110"/>
      <c r="AB988" s="109" t="s">
        <v>10472</v>
      </c>
      <c r="AC988" s="109" t="s">
        <v>117</v>
      </c>
      <c r="AD988" s="109"/>
      <c r="AE988" s="110"/>
      <c r="AF988" s="109">
        <v>2.615923E8</v>
      </c>
      <c r="AG988" s="109">
        <v>23235.0</v>
      </c>
      <c r="AH988" s="109"/>
      <c r="AI988" s="110"/>
      <c r="AJ988" s="110"/>
      <c r="AK988" s="110"/>
      <c r="AL988" s="110"/>
      <c r="AM988" s="110"/>
      <c r="AN988" s="110"/>
      <c r="AO988" s="110"/>
      <c r="AP988" s="110"/>
      <c r="AQ988" s="110"/>
      <c r="AR988" s="110"/>
      <c r="AS988" s="110"/>
      <c r="AT988" s="110"/>
      <c r="AU988" s="110"/>
      <c r="AV988" s="110"/>
      <c r="AW988" s="110"/>
      <c r="AX988" s="110"/>
      <c r="AY988" s="110"/>
      <c r="AZ988" s="110"/>
      <c r="BA988" s="110"/>
      <c r="BB988" s="110"/>
      <c r="BC988" s="110"/>
      <c r="BD988" s="110"/>
      <c r="BE988" s="110"/>
      <c r="BF988" s="114"/>
      <c r="BG988" s="114"/>
      <c r="BH988" s="114"/>
      <c r="BI988" s="114"/>
      <c r="BJ988" s="114"/>
      <c r="BK988" s="114"/>
      <c r="BL988" s="114"/>
      <c r="BM988" s="114"/>
      <c r="BN988" s="114"/>
      <c r="BO988" s="114"/>
    </row>
    <row r="989" ht="15.75" hidden="1" customHeight="1">
      <c r="A989" s="106" t="s">
        <v>8178</v>
      </c>
      <c r="B989" s="162" t="s">
        <v>10846</v>
      </c>
      <c r="C989" s="108" t="str">
        <f>VLOOKUP(A989,'Main Sheet'!A:AV,48,False)</f>
        <v>Yes</v>
      </c>
      <c r="D989" s="109" t="str">
        <f>VLOOKUP(A989,'Main Sheet'!A:BB,7,0)</f>
        <v>Second</v>
      </c>
      <c r="E989" s="109" t="str">
        <f>VLOOKUP(A989,'Main Sheet'!A:BB,12,0)</f>
        <v>Sakhisizwe SS</v>
      </c>
      <c r="F989" s="109" t="str">
        <f>VLOOKUP(A989,'Main Sheet'!A:BB,17,0)</f>
        <v>Chulumanco</v>
      </c>
      <c r="G989" s="110" t="str">
        <f>VLOOKUP(A989,'Main Sheet'!A:BB,14,0)</f>
        <v>NMB</v>
      </c>
      <c r="H989" s="111" t="s">
        <v>9078</v>
      </c>
      <c r="I989" s="111"/>
      <c r="J989" s="112"/>
      <c r="K989" s="111">
        <v>2.33732705E8</v>
      </c>
      <c r="L989" s="111" t="s">
        <v>9078</v>
      </c>
      <c r="M989" s="109" t="s">
        <v>9079</v>
      </c>
      <c r="N989" s="110"/>
      <c r="O989" s="111" t="s">
        <v>9078</v>
      </c>
      <c r="P989" s="111"/>
      <c r="Q989" s="112"/>
      <c r="R989" s="111" t="s">
        <v>9078</v>
      </c>
      <c r="S989" s="111" t="s">
        <v>9078</v>
      </c>
      <c r="T989" s="111" t="s">
        <v>9079</v>
      </c>
      <c r="U989" s="110"/>
      <c r="V989" s="109" t="s">
        <v>9078</v>
      </c>
      <c r="W989" s="109"/>
      <c r="X989" s="110"/>
      <c r="Y989" s="109" t="s">
        <v>10847</v>
      </c>
      <c r="Z989" s="110"/>
      <c r="AA989" s="110"/>
      <c r="AB989" s="110"/>
      <c r="AC989" s="109" t="s">
        <v>9078</v>
      </c>
      <c r="AD989" s="109"/>
      <c r="AE989" s="110"/>
      <c r="AF989" s="109">
        <v>2.60342025E8</v>
      </c>
      <c r="AG989" s="109" t="s">
        <v>9078</v>
      </c>
      <c r="AH989" s="109" t="s">
        <v>9079</v>
      </c>
      <c r="AI989" s="110"/>
      <c r="AJ989" s="110"/>
      <c r="AK989" s="110"/>
      <c r="AL989" s="110"/>
      <c r="AM989" s="110"/>
      <c r="AN989" s="110"/>
      <c r="AO989" s="110"/>
      <c r="AP989" s="110"/>
      <c r="AQ989" s="110"/>
      <c r="AR989" s="110"/>
      <c r="AS989" s="110"/>
      <c r="AT989" s="110"/>
      <c r="AU989" s="110"/>
      <c r="AV989" s="110"/>
      <c r="AW989" s="110"/>
      <c r="AX989" s="110"/>
      <c r="AY989" s="110"/>
      <c r="AZ989" s="110"/>
      <c r="BA989" s="110"/>
      <c r="BB989" s="110"/>
      <c r="BC989" s="110"/>
      <c r="BD989" s="110"/>
      <c r="BE989" s="110"/>
      <c r="BF989" s="114"/>
      <c r="BG989" s="114"/>
      <c r="BH989" s="114"/>
      <c r="BI989" s="114"/>
      <c r="BJ989" s="114"/>
      <c r="BK989" s="114"/>
      <c r="BL989" s="114"/>
      <c r="BM989" s="114"/>
      <c r="BN989" s="114"/>
      <c r="BO989" s="114"/>
    </row>
    <row r="990" ht="15.75" hidden="1" customHeight="1">
      <c r="A990" s="106" t="s">
        <v>8185</v>
      </c>
      <c r="B990" s="162" t="s">
        <v>10848</v>
      </c>
      <c r="C990" s="108" t="str">
        <f>VLOOKUP(A990,'Main Sheet'!A:AV,48,False)</f>
        <v>Yes</v>
      </c>
      <c r="D990" s="109" t="str">
        <f>VLOOKUP(A990,'Main Sheet'!A:BB,7,0)</f>
        <v>Second</v>
      </c>
      <c r="E990" s="109" t="str">
        <f>VLOOKUP(A990,'Main Sheet'!A:BB,12,0)</f>
        <v>Sakhisizwe SS</v>
      </c>
      <c r="F990" s="109" t="str">
        <f>VLOOKUP(A990,'Main Sheet'!A:BB,17,0)</f>
        <v>Chulumanco</v>
      </c>
      <c r="G990" s="110" t="str">
        <f>VLOOKUP(A990,'Main Sheet'!A:BB,14,0)</f>
        <v>NMB</v>
      </c>
      <c r="H990" s="111" t="s">
        <v>9078</v>
      </c>
      <c r="I990" s="111"/>
      <c r="J990" s="112"/>
      <c r="K990" s="111">
        <v>2.33711155E8</v>
      </c>
      <c r="L990" s="111">
        <v>82925.0</v>
      </c>
      <c r="M990" s="109" t="s">
        <v>9079</v>
      </c>
      <c r="N990" s="110"/>
      <c r="O990" s="111" t="s">
        <v>9078</v>
      </c>
      <c r="P990" s="111"/>
      <c r="Q990" s="112"/>
      <c r="R990" s="111">
        <v>2.26147872E8</v>
      </c>
      <c r="S990" s="111">
        <v>15798.0</v>
      </c>
      <c r="T990" s="111" t="s">
        <v>9079</v>
      </c>
      <c r="U990" s="110"/>
      <c r="V990" s="109" t="s">
        <v>9078</v>
      </c>
      <c r="W990" s="109"/>
      <c r="X990" s="110"/>
      <c r="Y990" s="109" t="s">
        <v>10849</v>
      </c>
      <c r="Z990" s="110"/>
      <c r="AA990" s="110"/>
      <c r="AB990" s="110"/>
      <c r="AC990" s="109" t="s">
        <v>9078</v>
      </c>
      <c r="AD990" s="109"/>
      <c r="AE990" s="110"/>
      <c r="AF990" s="109">
        <v>2.60775797E8</v>
      </c>
      <c r="AG990" s="109">
        <v>47174.0</v>
      </c>
      <c r="AH990" s="109" t="s">
        <v>9079</v>
      </c>
      <c r="AI990" s="110"/>
      <c r="AJ990" s="110"/>
      <c r="AK990" s="110"/>
      <c r="AL990" s="110"/>
      <c r="AM990" s="110"/>
      <c r="AN990" s="110"/>
      <c r="AO990" s="110"/>
      <c r="AP990" s="110"/>
      <c r="AQ990" s="110"/>
      <c r="AR990" s="110"/>
      <c r="AS990" s="110"/>
      <c r="AT990" s="110"/>
      <c r="AU990" s="110"/>
      <c r="AV990" s="110"/>
      <c r="AW990" s="110"/>
      <c r="AX990" s="110"/>
      <c r="AY990" s="110"/>
      <c r="AZ990" s="110"/>
      <c r="BA990" s="110"/>
      <c r="BB990" s="110"/>
      <c r="BC990" s="110"/>
      <c r="BD990" s="110"/>
      <c r="BE990" s="110"/>
      <c r="BF990" s="114"/>
      <c r="BG990" s="114"/>
      <c r="BH990" s="114"/>
      <c r="BI990" s="114"/>
      <c r="BJ990" s="114"/>
      <c r="BK990" s="114"/>
      <c r="BL990" s="114"/>
      <c r="BM990" s="114"/>
      <c r="BN990" s="114"/>
      <c r="BO990" s="114"/>
    </row>
    <row r="991" ht="15.75" hidden="1" customHeight="1">
      <c r="A991" s="106" t="s">
        <v>8193</v>
      </c>
      <c r="B991" s="162" t="s">
        <v>10850</v>
      </c>
      <c r="C991" s="108" t="str">
        <f>VLOOKUP(A991,'Main Sheet'!A:AV,48,False)</f>
        <v>Yes</v>
      </c>
      <c r="D991" s="109" t="str">
        <f>VLOOKUP(A991,'Main Sheet'!A:BB,7,0)</f>
        <v>Second</v>
      </c>
      <c r="E991" s="109" t="str">
        <f>VLOOKUP(A991,'Main Sheet'!A:BB,12,0)</f>
        <v>Sakhisizwe SS</v>
      </c>
      <c r="F991" s="109" t="str">
        <f>VLOOKUP(A991,'Main Sheet'!A:BB,17,0)</f>
        <v>Chulumanco</v>
      </c>
      <c r="G991" s="110" t="str">
        <f>VLOOKUP(A991,'Main Sheet'!A:BB,14,0)</f>
        <v>NMB</v>
      </c>
      <c r="H991" s="111" t="s">
        <v>9078</v>
      </c>
      <c r="I991" s="111"/>
      <c r="J991" s="111"/>
      <c r="K991" s="111">
        <v>2.33906355E8</v>
      </c>
      <c r="L991" s="111">
        <v>47134.0</v>
      </c>
      <c r="M991" s="109" t="s">
        <v>9079</v>
      </c>
      <c r="N991" s="110"/>
      <c r="O991" s="111" t="s">
        <v>9078</v>
      </c>
      <c r="P991" s="111"/>
      <c r="Q991" s="112"/>
      <c r="R991" s="111">
        <v>2.26183906E8</v>
      </c>
      <c r="S991" s="111">
        <v>27049.0</v>
      </c>
      <c r="T991" s="111" t="s">
        <v>9079</v>
      </c>
      <c r="U991" s="110"/>
      <c r="V991" s="109" t="s">
        <v>9078</v>
      </c>
      <c r="W991" s="109"/>
      <c r="X991" s="110"/>
      <c r="Y991" s="109" t="s">
        <v>10851</v>
      </c>
      <c r="Z991" s="110"/>
      <c r="AA991" s="110"/>
      <c r="AB991" s="110"/>
      <c r="AC991" s="109" t="s">
        <v>117</v>
      </c>
      <c r="AD991" s="109"/>
      <c r="AE991" s="110"/>
      <c r="AF991" s="109">
        <v>2.61629093E8</v>
      </c>
      <c r="AG991" s="109">
        <v>23235.0</v>
      </c>
      <c r="AH991" s="109" t="s">
        <v>431</v>
      </c>
      <c r="AI991" s="110"/>
      <c r="AJ991" s="110"/>
      <c r="AK991" s="110"/>
      <c r="AL991" s="110"/>
      <c r="AM991" s="110"/>
      <c r="AN991" s="110"/>
      <c r="AO991" s="110"/>
      <c r="AP991" s="110"/>
      <c r="AQ991" s="110"/>
      <c r="AR991" s="110"/>
      <c r="AS991" s="110"/>
      <c r="AT991" s="110"/>
      <c r="AU991" s="110"/>
      <c r="AV991" s="110"/>
      <c r="AW991" s="110"/>
      <c r="AX991" s="110"/>
      <c r="AY991" s="110"/>
      <c r="AZ991" s="110"/>
      <c r="BA991" s="110"/>
      <c r="BB991" s="110"/>
      <c r="BC991" s="110"/>
      <c r="BD991" s="110"/>
      <c r="BE991" s="110"/>
      <c r="BF991" s="114"/>
      <c r="BG991" s="114"/>
      <c r="BH991" s="114"/>
      <c r="BI991" s="114"/>
      <c r="BJ991" s="114"/>
      <c r="BK991" s="114"/>
      <c r="BL991" s="114"/>
      <c r="BM991" s="114"/>
      <c r="BN991" s="114"/>
      <c r="BO991" s="114"/>
    </row>
    <row r="992" ht="15.75" hidden="1" customHeight="1">
      <c r="A992" s="106" t="s">
        <v>8202</v>
      </c>
      <c r="B992" s="162" t="s">
        <v>10852</v>
      </c>
      <c r="C992" s="108" t="str">
        <f>VLOOKUP(A992,'Main Sheet'!A:AV,48,False)</f>
        <v>Yes</v>
      </c>
      <c r="D992" s="109" t="str">
        <f>VLOOKUP(A992,'Main Sheet'!A:BB,7,0)</f>
        <v>Second</v>
      </c>
      <c r="E992" s="109" t="str">
        <f>VLOOKUP(A992,'Main Sheet'!A:BB,12,0)</f>
        <v>Sakhisizwe SS</v>
      </c>
      <c r="F992" s="109" t="str">
        <f>VLOOKUP(A992,'Main Sheet'!A:BB,17,0)</f>
        <v>Chulumanco</v>
      </c>
      <c r="G992" s="110" t="str">
        <f>VLOOKUP(A992,'Main Sheet'!A:BB,14,0)</f>
        <v>NMB</v>
      </c>
      <c r="H992" s="111" t="s">
        <v>117</v>
      </c>
      <c r="I992" s="111"/>
      <c r="J992" s="111"/>
      <c r="K992" s="111">
        <v>2.34323914E8</v>
      </c>
      <c r="L992" s="111">
        <v>82369.0</v>
      </c>
      <c r="M992" s="109" t="s">
        <v>10853</v>
      </c>
      <c r="N992" s="110"/>
      <c r="O992" s="111" t="s">
        <v>117</v>
      </c>
      <c r="P992" s="111"/>
      <c r="Q992" s="112"/>
      <c r="R992" s="111">
        <v>2.2682395E7</v>
      </c>
      <c r="S992" s="111">
        <v>23235.0</v>
      </c>
      <c r="T992" s="111" t="s">
        <v>4387</v>
      </c>
      <c r="U992" s="110"/>
      <c r="V992" s="109" t="s">
        <v>9078</v>
      </c>
      <c r="W992" s="109"/>
      <c r="X992" s="110"/>
      <c r="Y992" s="109" t="s">
        <v>10854</v>
      </c>
      <c r="Z992" s="110"/>
      <c r="AA992" s="110"/>
      <c r="AB992" s="110"/>
      <c r="AC992" s="109" t="s">
        <v>117</v>
      </c>
      <c r="AD992" s="109"/>
      <c r="AE992" s="110"/>
      <c r="AF992" s="109">
        <v>2.61629891E8</v>
      </c>
      <c r="AG992" s="109">
        <v>23235.0</v>
      </c>
      <c r="AH992" s="109"/>
      <c r="AI992" s="110"/>
      <c r="AJ992" s="110"/>
      <c r="AK992" s="110"/>
      <c r="AL992" s="110"/>
      <c r="AM992" s="110"/>
      <c r="AN992" s="110"/>
      <c r="AO992" s="110"/>
      <c r="AP992" s="110"/>
      <c r="AQ992" s="110"/>
      <c r="AR992" s="110"/>
      <c r="AS992" s="110"/>
      <c r="AT992" s="110"/>
      <c r="AU992" s="110"/>
      <c r="AV992" s="110"/>
      <c r="AW992" s="110"/>
      <c r="AX992" s="110"/>
      <c r="AY992" s="110"/>
      <c r="AZ992" s="110"/>
      <c r="BA992" s="110"/>
      <c r="BB992" s="110"/>
      <c r="BC992" s="110"/>
      <c r="BD992" s="110"/>
      <c r="BE992" s="110"/>
      <c r="BF992" s="114"/>
      <c r="BG992" s="114"/>
      <c r="BH992" s="114"/>
      <c r="BI992" s="114"/>
      <c r="BJ992" s="114"/>
      <c r="BK992" s="114"/>
      <c r="BL992" s="114"/>
      <c r="BM992" s="114"/>
      <c r="BN992" s="114"/>
      <c r="BO992" s="114"/>
    </row>
    <row r="993" ht="15.75" hidden="1" customHeight="1">
      <c r="A993" s="106" t="s">
        <v>8210</v>
      </c>
      <c r="B993" s="162" t="s">
        <v>10855</v>
      </c>
      <c r="C993" s="108" t="str">
        <f>VLOOKUP(A993,'Main Sheet'!A:AV,48,False)</f>
        <v>Yes</v>
      </c>
      <c r="D993" s="109" t="str">
        <f>VLOOKUP(A993,'Main Sheet'!A:BB,7,0)</f>
        <v>Second</v>
      </c>
      <c r="E993" s="109" t="str">
        <f>VLOOKUP(A993,'Main Sheet'!A:BB,12,0)</f>
        <v>Sakhisizwe SS</v>
      </c>
      <c r="F993" s="109" t="str">
        <f>VLOOKUP(A993,'Main Sheet'!A:BB,17,0)</f>
        <v>Chulumanco</v>
      </c>
      <c r="G993" s="110" t="str">
        <f>VLOOKUP(A993,'Main Sheet'!A:BB,14,0)</f>
        <v>NMB</v>
      </c>
      <c r="H993" s="111" t="s">
        <v>9078</v>
      </c>
      <c r="I993" s="111"/>
      <c r="J993" s="112"/>
      <c r="K993" s="111">
        <v>2.33666788E8</v>
      </c>
      <c r="L993" s="111">
        <v>98023.0</v>
      </c>
      <c r="M993" s="109" t="s">
        <v>10653</v>
      </c>
      <c r="N993" s="110"/>
      <c r="O993" s="111" t="s">
        <v>117</v>
      </c>
      <c r="P993" s="111"/>
      <c r="Q993" s="112"/>
      <c r="R993" s="111">
        <v>2.26255445E8</v>
      </c>
      <c r="S993" s="111">
        <v>23235.0</v>
      </c>
      <c r="T993" s="111" t="s">
        <v>1010</v>
      </c>
      <c r="U993" s="110"/>
      <c r="V993" s="109" t="s">
        <v>117</v>
      </c>
      <c r="W993" s="109"/>
      <c r="X993" s="110"/>
      <c r="Y993" s="109" t="s">
        <v>10856</v>
      </c>
      <c r="Z993" s="110"/>
      <c r="AA993" s="110"/>
      <c r="AB993" s="109" t="s">
        <v>10472</v>
      </c>
      <c r="AC993" s="109" t="s">
        <v>9078</v>
      </c>
      <c r="AD993" s="109"/>
      <c r="AE993" s="110"/>
      <c r="AF993" s="109" t="s">
        <v>9078</v>
      </c>
      <c r="AG993" s="109" t="s">
        <v>9078</v>
      </c>
      <c r="AH993" s="109" t="s">
        <v>9079</v>
      </c>
      <c r="AI993" s="110"/>
      <c r="AJ993" s="110"/>
      <c r="AK993" s="110"/>
      <c r="AL993" s="110"/>
      <c r="AM993" s="110"/>
      <c r="AN993" s="110"/>
      <c r="AO993" s="110"/>
      <c r="AP993" s="110"/>
      <c r="AQ993" s="110"/>
      <c r="AR993" s="110"/>
      <c r="AS993" s="110"/>
      <c r="AT993" s="110"/>
      <c r="AU993" s="110"/>
      <c r="AV993" s="110"/>
      <c r="AW993" s="110"/>
      <c r="AX993" s="110"/>
      <c r="AY993" s="110"/>
      <c r="AZ993" s="110"/>
      <c r="BA993" s="110"/>
      <c r="BB993" s="110"/>
      <c r="BC993" s="110"/>
      <c r="BD993" s="110"/>
      <c r="BE993" s="110"/>
      <c r="BF993" s="114"/>
      <c r="BG993" s="114"/>
      <c r="BH993" s="114"/>
      <c r="BI993" s="114"/>
      <c r="BJ993" s="114"/>
      <c r="BK993" s="114"/>
      <c r="BL993" s="114"/>
      <c r="BM993" s="114"/>
      <c r="BN993" s="114"/>
      <c r="BO993" s="114"/>
    </row>
    <row r="994" ht="15.75" hidden="1" customHeight="1">
      <c r="A994" s="106" t="s">
        <v>8218</v>
      </c>
      <c r="B994" s="162" t="s">
        <v>10857</v>
      </c>
      <c r="C994" s="108" t="str">
        <f>VLOOKUP(A994,'Main Sheet'!A:AV,48,False)</f>
        <v>Yes</v>
      </c>
      <c r="D994" s="109" t="str">
        <f>VLOOKUP(A994,'Main Sheet'!A:BB,7,0)</f>
        <v>Second</v>
      </c>
      <c r="E994" s="109" t="str">
        <f>VLOOKUP(A994,'Main Sheet'!A:BB,12,0)</f>
        <v>Lungiso HS</v>
      </c>
      <c r="F994" s="109" t="str">
        <f>VLOOKUP(A994,'Main Sheet'!A:BB,17,0)</f>
        <v>Sive</v>
      </c>
      <c r="G994" s="110" t="str">
        <f>VLOOKUP(A994,'Main Sheet'!A:BB,14,0)</f>
        <v>Rural</v>
      </c>
      <c r="H994" s="111"/>
      <c r="I994" s="111"/>
      <c r="J994" s="112"/>
      <c r="K994" s="111"/>
      <c r="L994" s="111"/>
      <c r="M994" s="109"/>
      <c r="N994" s="110"/>
      <c r="O994" s="111"/>
      <c r="P994" s="111"/>
      <c r="Q994" s="112"/>
      <c r="R994" s="111"/>
      <c r="S994" s="111"/>
      <c r="T994" s="111"/>
      <c r="U994" s="110"/>
      <c r="V994" s="109"/>
      <c r="W994" s="109"/>
      <c r="X994" s="110"/>
      <c r="Y994" s="109"/>
      <c r="Z994" s="110"/>
      <c r="AA994" s="110"/>
      <c r="AB994" s="110"/>
      <c r="AC994" s="109"/>
      <c r="AD994" s="109"/>
      <c r="AE994" s="110"/>
      <c r="AF994" s="109"/>
      <c r="AG994" s="109"/>
      <c r="AH994" s="109"/>
      <c r="AI994" s="110"/>
      <c r="AJ994" s="110"/>
      <c r="AK994" s="110"/>
      <c r="AL994" s="110"/>
      <c r="AM994" s="110"/>
      <c r="AN994" s="110"/>
      <c r="AO994" s="110"/>
      <c r="AP994" s="110"/>
      <c r="AQ994" s="110"/>
      <c r="AR994" s="110"/>
      <c r="AS994" s="110"/>
      <c r="AT994" s="110"/>
      <c r="AU994" s="110"/>
      <c r="AV994" s="110"/>
      <c r="AW994" s="110"/>
      <c r="AX994" s="110"/>
      <c r="AY994" s="110"/>
      <c r="AZ994" s="110"/>
      <c r="BA994" s="110"/>
      <c r="BB994" s="110"/>
      <c r="BC994" s="110"/>
      <c r="BD994" s="110"/>
      <c r="BE994" s="110"/>
      <c r="BF994" s="114"/>
      <c r="BG994" s="114"/>
      <c r="BH994" s="114"/>
      <c r="BI994" s="114"/>
      <c r="BJ994" s="114"/>
      <c r="BK994" s="114"/>
      <c r="BL994" s="114"/>
      <c r="BM994" s="114"/>
      <c r="BN994" s="114"/>
      <c r="BO994" s="114"/>
    </row>
    <row r="995" ht="15.75" hidden="1" customHeight="1">
      <c r="A995" s="106" t="s">
        <v>8224</v>
      </c>
      <c r="B995" s="162" t="s">
        <v>10858</v>
      </c>
      <c r="C995" s="108" t="str">
        <f>VLOOKUP(A995,'Main Sheet'!A:AV,48,False)</f>
        <v>Yes</v>
      </c>
      <c r="D995" s="109" t="str">
        <f>VLOOKUP(A995,'Main Sheet'!A:BB,7,0)</f>
        <v>Second</v>
      </c>
      <c r="E995" s="109" t="str">
        <f>VLOOKUP(A995,'Main Sheet'!A:BB,12,0)</f>
        <v>Cowan HS</v>
      </c>
      <c r="F995" s="109" t="str">
        <f>VLOOKUP(A995,'Main Sheet'!A:BB,17,0)</f>
        <v>Chulumanco</v>
      </c>
      <c r="G995" s="110" t="str">
        <f>VLOOKUP(A995,'Main Sheet'!A:BB,14,0)</f>
        <v>NMB</v>
      </c>
      <c r="H995" s="111" t="s">
        <v>117</v>
      </c>
      <c r="I995" s="111"/>
      <c r="J995" s="111"/>
      <c r="K995" s="178">
        <v>2.34303387E8</v>
      </c>
      <c r="L995" s="111">
        <v>933743.0</v>
      </c>
      <c r="M995" s="109"/>
      <c r="N995" s="110"/>
      <c r="O995" s="111"/>
      <c r="P995" s="111"/>
      <c r="Q995" s="112"/>
      <c r="R995" s="111"/>
      <c r="S995" s="111"/>
      <c r="T995" s="111"/>
      <c r="U995" s="110"/>
      <c r="V995" s="109" t="s">
        <v>9078</v>
      </c>
      <c r="W995" s="109" t="s">
        <v>121</v>
      </c>
      <c r="X995" s="109"/>
      <c r="Y995" s="109" t="s">
        <v>10851</v>
      </c>
      <c r="Z995" s="110"/>
      <c r="AA995" s="110"/>
      <c r="AB995" s="110"/>
      <c r="AC995" s="109"/>
      <c r="AD995" s="109"/>
      <c r="AE995" s="110"/>
      <c r="AF995" s="109"/>
      <c r="AG995" s="109"/>
      <c r="AH995" s="109"/>
      <c r="AI995" s="110"/>
      <c r="AJ995" s="110"/>
      <c r="AK995" s="110"/>
      <c r="AL995" s="110"/>
      <c r="AM995" s="110"/>
      <c r="AN995" s="110"/>
      <c r="AO995" s="110"/>
      <c r="AP995" s="110"/>
      <c r="AQ995" s="110"/>
      <c r="AR995" s="110"/>
      <c r="AS995" s="110"/>
      <c r="AT995" s="110"/>
      <c r="AU995" s="110"/>
      <c r="AV995" s="110"/>
      <c r="AW995" s="110"/>
      <c r="AX995" s="110"/>
      <c r="AY995" s="110"/>
      <c r="AZ995" s="110"/>
      <c r="BA995" s="110"/>
      <c r="BB995" s="110"/>
      <c r="BC995" s="110"/>
      <c r="BD995" s="110"/>
      <c r="BE995" s="110"/>
      <c r="BF995" s="114"/>
      <c r="BG995" s="114"/>
      <c r="BH995" s="114"/>
      <c r="BI995" s="114"/>
      <c r="BJ995" s="114"/>
      <c r="BK995" s="114"/>
      <c r="BL995" s="114"/>
      <c r="BM995" s="114"/>
      <c r="BN995" s="114"/>
      <c r="BO995" s="114"/>
    </row>
    <row r="996" ht="15.75" hidden="1" customHeight="1">
      <c r="A996" s="106" t="s">
        <v>8232</v>
      </c>
      <c r="B996" s="162" t="s">
        <v>10859</v>
      </c>
      <c r="C996" s="108" t="str">
        <f>VLOOKUP(A996,'Main Sheet'!A:AV,48,False)</f>
        <v>Yes</v>
      </c>
      <c r="D996" s="109" t="str">
        <f>VLOOKUP(A996,'Main Sheet'!A:BB,7,0)</f>
        <v>Second</v>
      </c>
      <c r="E996" s="109" t="str">
        <f>VLOOKUP(A996,'Main Sheet'!A:BB,12,0)</f>
        <v>Lungiso HS</v>
      </c>
      <c r="F996" s="109" t="str">
        <f>VLOOKUP(A996,'Main Sheet'!A:BB,17,0)</f>
        <v>Sive</v>
      </c>
      <c r="G996" s="110" t="str">
        <f>VLOOKUP(A996,'Main Sheet'!A:BB,14,0)</f>
        <v>Rural</v>
      </c>
      <c r="H996" s="111"/>
      <c r="I996" s="111"/>
      <c r="J996" s="112"/>
      <c r="K996" s="111"/>
      <c r="L996" s="111"/>
      <c r="M996" s="109"/>
      <c r="N996" s="110"/>
      <c r="O996" s="111"/>
      <c r="P996" s="111"/>
      <c r="Q996" s="112"/>
      <c r="R996" s="111"/>
      <c r="S996" s="111"/>
      <c r="T996" s="111"/>
      <c r="U996" s="110"/>
      <c r="V996" s="109"/>
      <c r="W996" s="109"/>
      <c r="X996" s="110"/>
      <c r="Y996" s="109"/>
      <c r="Z996" s="110"/>
      <c r="AA996" s="110"/>
      <c r="AB996" s="110"/>
      <c r="AC996" s="109"/>
      <c r="AD996" s="109"/>
      <c r="AE996" s="110"/>
      <c r="AF996" s="109"/>
      <c r="AG996" s="109"/>
      <c r="AH996" s="109"/>
      <c r="AI996" s="110"/>
      <c r="AJ996" s="110"/>
      <c r="AK996" s="110"/>
      <c r="AL996" s="110"/>
      <c r="AM996" s="110"/>
      <c r="AN996" s="110"/>
      <c r="AO996" s="110"/>
      <c r="AP996" s="110"/>
      <c r="AQ996" s="110"/>
      <c r="AR996" s="110"/>
      <c r="AS996" s="110"/>
      <c r="AT996" s="110"/>
      <c r="AU996" s="110"/>
      <c r="AV996" s="110"/>
      <c r="AW996" s="110"/>
      <c r="AX996" s="110"/>
      <c r="AY996" s="110"/>
      <c r="AZ996" s="110"/>
      <c r="BA996" s="110"/>
      <c r="BB996" s="110"/>
      <c r="BC996" s="110"/>
      <c r="BD996" s="110"/>
      <c r="BE996" s="110"/>
      <c r="BF996" s="114"/>
      <c r="BG996" s="114"/>
      <c r="BH996" s="114"/>
      <c r="BI996" s="114"/>
      <c r="BJ996" s="114"/>
      <c r="BK996" s="114"/>
      <c r="BL996" s="114"/>
      <c r="BM996" s="114"/>
      <c r="BN996" s="114"/>
      <c r="BO996" s="114"/>
    </row>
    <row r="997" ht="15.75" hidden="1" customHeight="1">
      <c r="A997" s="106" t="s">
        <v>8236</v>
      </c>
      <c r="B997" s="162" t="s">
        <v>10860</v>
      </c>
      <c r="C997" s="108" t="str">
        <f>VLOOKUP(A997,'Main Sheet'!A:AV,48,False)</f>
        <v>Yes</v>
      </c>
      <c r="D997" s="109" t="str">
        <f>VLOOKUP(A997,'Main Sheet'!A:BB,7,0)</f>
        <v>Second</v>
      </c>
      <c r="E997" s="109" t="str">
        <f>VLOOKUP(A997,'Main Sheet'!A:BB,12,0)</f>
        <v>Cowan HS</v>
      </c>
      <c r="F997" s="109" t="str">
        <f>VLOOKUP(A997,'Main Sheet'!A:BB,17,0)</f>
        <v>Chulumanco</v>
      </c>
      <c r="G997" s="110" t="str">
        <f>VLOOKUP(A997,'Main Sheet'!A:BB,14,0)</f>
        <v>NMB</v>
      </c>
      <c r="H997" s="111" t="s">
        <v>9078</v>
      </c>
      <c r="I997" s="111"/>
      <c r="J997" s="112"/>
      <c r="K997" s="111">
        <v>2.33672443E8</v>
      </c>
      <c r="L997" s="111">
        <v>34207.0</v>
      </c>
      <c r="M997" s="109"/>
      <c r="N997" s="110"/>
      <c r="O997" s="111" t="s">
        <v>117</v>
      </c>
      <c r="P997" s="111"/>
      <c r="Q997" s="112"/>
      <c r="R997" s="111">
        <v>2.26251846E8</v>
      </c>
      <c r="S997" s="111">
        <v>23235.0</v>
      </c>
      <c r="T997" s="111" t="s">
        <v>139</v>
      </c>
      <c r="U997" s="110"/>
      <c r="V997" s="109" t="s">
        <v>9078</v>
      </c>
      <c r="W997" s="109" t="s">
        <v>121</v>
      </c>
      <c r="X997" s="109"/>
      <c r="Y997" s="109" t="s">
        <v>10861</v>
      </c>
      <c r="Z997" s="110"/>
      <c r="AA997" s="110"/>
      <c r="AB997" s="110"/>
      <c r="AC997" s="109" t="s">
        <v>9078</v>
      </c>
      <c r="AD997" s="109" t="s">
        <v>121</v>
      </c>
      <c r="AE997" s="109"/>
      <c r="AF997" s="109">
        <v>2.60377376E8</v>
      </c>
      <c r="AG997" s="109">
        <v>34207.0</v>
      </c>
      <c r="AH997" s="109"/>
      <c r="AI997" s="110"/>
      <c r="AJ997" s="110"/>
      <c r="AK997" s="110"/>
      <c r="AL997" s="110"/>
      <c r="AM997" s="110"/>
      <c r="AN997" s="110"/>
      <c r="AO997" s="110"/>
      <c r="AP997" s="110"/>
      <c r="AQ997" s="110"/>
      <c r="AR997" s="110"/>
      <c r="AS997" s="110"/>
      <c r="AT997" s="110"/>
      <c r="AU997" s="110"/>
      <c r="AV997" s="110"/>
      <c r="AW997" s="110"/>
      <c r="AX997" s="110"/>
      <c r="AY997" s="110"/>
      <c r="AZ997" s="110"/>
      <c r="BA997" s="110"/>
      <c r="BB997" s="110"/>
      <c r="BC997" s="110"/>
      <c r="BD997" s="110"/>
      <c r="BE997" s="110"/>
      <c r="BF997" s="114"/>
      <c r="BG997" s="114"/>
      <c r="BH997" s="114"/>
      <c r="BI997" s="114"/>
      <c r="BJ997" s="114"/>
      <c r="BK997" s="114"/>
      <c r="BL997" s="114"/>
      <c r="BM997" s="114"/>
      <c r="BN997" s="114"/>
      <c r="BO997" s="114"/>
    </row>
    <row r="998" ht="15.75" hidden="1" customHeight="1">
      <c r="A998" s="106" t="s">
        <v>8242</v>
      </c>
      <c r="B998" s="162" t="s">
        <v>10862</v>
      </c>
      <c r="C998" s="108" t="str">
        <f>VLOOKUP(A998,'Main Sheet'!A:AV,48,False)</f>
        <v>No</v>
      </c>
      <c r="D998" s="109" t="str">
        <f>VLOOKUP(A998,'Main Sheet'!A:BB,7,0)</f>
        <v>Second</v>
      </c>
      <c r="E998" s="109" t="str">
        <f>VLOOKUP(A998,'Main Sheet'!A:BB,12,0)</f>
        <v>Cowan HS</v>
      </c>
      <c r="F998" s="109" t="str">
        <f>VLOOKUP(A998,'Main Sheet'!A:BB,17,0)</f>
        <v>Chulumanco</v>
      </c>
      <c r="G998" s="110" t="str">
        <f>VLOOKUP(A998,'Main Sheet'!A:BB,14,0)</f>
        <v>NMB</v>
      </c>
      <c r="H998" s="111"/>
      <c r="I998" s="111"/>
      <c r="J998" s="111"/>
      <c r="K998" s="111"/>
      <c r="L998" s="111"/>
      <c r="M998" s="109"/>
      <c r="N998" s="110"/>
      <c r="O998" s="111"/>
      <c r="P998" s="111"/>
      <c r="Q998" s="112"/>
      <c r="R998" s="111"/>
      <c r="S998" s="111"/>
      <c r="T998" s="111"/>
      <c r="U998" s="110"/>
      <c r="V998" s="109"/>
      <c r="W998" s="109"/>
      <c r="X998" s="110"/>
      <c r="Y998" s="109"/>
      <c r="Z998" s="110"/>
      <c r="AA998" s="110"/>
      <c r="AB998" s="110"/>
      <c r="AC998" s="109"/>
      <c r="AD998" s="109"/>
      <c r="AE998" s="110"/>
      <c r="AF998" s="109"/>
      <c r="AG998" s="109"/>
      <c r="AH998" s="109"/>
      <c r="AI998" s="110"/>
      <c r="AJ998" s="110"/>
      <c r="AK998" s="110"/>
      <c r="AL998" s="110"/>
      <c r="AM998" s="110"/>
      <c r="AN998" s="110"/>
      <c r="AO998" s="110"/>
      <c r="AP998" s="110"/>
      <c r="AQ998" s="110"/>
      <c r="AR998" s="110"/>
      <c r="AS998" s="110"/>
      <c r="AT998" s="110"/>
      <c r="AU998" s="110"/>
      <c r="AV998" s="110"/>
      <c r="AW998" s="110"/>
      <c r="AX998" s="110"/>
      <c r="AY998" s="110"/>
      <c r="AZ998" s="110"/>
      <c r="BA998" s="110"/>
      <c r="BB998" s="110"/>
      <c r="BC998" s="110"/>
      <c r="BD998" s="110"/>
      <c r="BE998" s="110"/>
      <c r="BF998" s="114"/>
      <c r="BG998" s="114"/>
      <c r="BH998" s="114"/>
      <c r="BI998" s="114"/>
      <c r="BJ998" s="114"/>
      <c r="BK998" s="114"/>
      <c r="BL998" s="114"/>
      <c r="BM998" s="114"/>
      <c r="BN998" s="114"/>
      <c r="BO998" s="114"/>
    </row>
    <row r="999" ht="15.75" hidden="1" customHeight="1">
      <c r="A999" s="106" t="s">
        <v>8253</v>
      </c>
      <c r="B999" s="162" t="s">
        <v>10863</v>
      </c>
      <c r="C999" s="108" t="str">
        <f>VLOOKUP(A999,'Main Sheet'!A:AV,48,False)</f>
        <v>Yes</v>
      </c>
      <c r="D999" s="109" t="str">
        <f>VLOOKUP(A999,'Main Sheet'!A:BB,7,0)</f>
        <v>Second</v>
      </c>
      <c r="E999" s="109" t="str">
        <f>VLOOKUP(A999,'Main Sheet'!A:BB,12,0)</f>
        <v>Cowan HS</v>
      </c>
      <c r="F999" s="109" t="str">
        <f>VLOOKUP(A999,'Main Sheet'!A:BB,17,0)</f>
        <v>Chulumanco</v>
      </c>
      <c r="G999" s="110" t="str">
        <f>VLOOKUP(A999,'Main Sheet'!A:BB,14,0)</f>
        <v>NMB</v>
      </c>
      <c r="H999" s="111" t="s">
        <v>9078</v>
      </c>
      <c r="I999" s="111"/>
      <c r="J999" s="111"/>
      <c r="K999" s="111">
        <v>2.338672E7</v>
      </c>
      <c r="L999" s="111">
        <v>42682.0</v>
      </c>
      <c r="M999" s="109"/>
      <c r="N999" s="110"/>
      <c r="O999" s="111" t="s">
        <v>117</v>
      </c>
      <c r="P999" s="111"/>
      <c r="Q999" s="112"/>
      <c r="R999" s="111">
        <v>2.26252699E8</v>
      </c>
      <c r="S999" s="111">
        <v>23235.0</v>
      </c>
      <c r="T999" s="111" t="s">
        <v>622</v>
      </c>
      <c r="U999" s="110"/>
      <c r="V999" s="109" t="s">
        <v>117</v>
      </c>
      <c r="W999" s="109"/>
      <c r="X999" s="110"/>
      <c r="Y999" s="109" t="s">
        <v>10864</v>
      </c>
      <c r="Z999" s="110"/>
      <c r="AA999" s="110"/>
      <c r="AB999" s="109" t="s">
        <v>1094</v>
      </c>
      <c r="AC999" s="109" t="s">
        <v>117</v>
      </c>
      <c r="AD999" s="109"/>
      <c r="AE999" s="110"/>
      <c r="AF999" s="109">
        <v>2.61602462E8</v>
      </c>
      <c r="AG999" s="109">
        <v>23235.0</v>
      </c>
      <c r="AH999" s="109" t="s">
        <v>10633</v>
      </c>
      <c r="AI999" s="110"/>
      <c r="AJ999" s="110"/>
      <c r="AK999" s="110"/>
      <c r="AL999" s="110"/>
      <c r="AM999" s="110"/>
      <c r="AN999" s="110"/>
      <c r="AO999" s="110"/>
      <c r="AP999" s="110"/>
      <c r="AQ999" s="110"/>
      <c r="AR999" s="110"/>
      <c r="AS999" s="110"/>
      <c r="AT999" s="110"/>
      <c r="AU999" s="110"/>
      <c r="AV999" s="110"/>
      <c r="AW999" s="110"/>
      <c r="AX999" s="110"/>
      <c r="AY999" s="110"/>
      <c r="AZ999" s="110"/>
      <c r="BA999" s="110"/>
      <c r="BB999" s="110"/>
      <c r="BC999" s="110"/>
      <c r="BD999" s="110"/>
      <c r="BE999" s="110"/>
      <c r="BF999" s="114"/>
      <c r="BG999" s="114"/>
      <c r="BH999" s="114"/>
      <c r="BI999" s="114"/>
      <c r="BJ999" s="114"/>
      <c r="BK999" s="114"/>
      <c r="BL999" s="114"/>
      <c r="BM999" s="114"/>
      <c r="BN999" s="114"/>
      <c r="BO999" s="114"/>
    </row>
    <row r="1000" ht="15.75" hidden="1" customHeight="1">
      <c r="A1000" s="106" t="s">
        <v>8260</v>
      </c>
      <c r="B1000" s="162" t="s">
        <v>10865</v>
      </c>
      <c r="C1000" s="108" t="str">
        <f>VLOOKUP(A1000,'Main Sheet'!A:AV,48,False)</f>
        <v>Yes</v>
      </c>
      <c r="D1000" s="109" t="str">
        <f>VLOOKUP(A1000,'Main Sheet'!A:BB,7,0)</f>
        <v>Second</v>
      </c>
      <c r="E1000" s="109" t="str">
        <f>VLOOKUP(A1000,'Main Sheet'!A:BB,12,0)</f>
        <v>Cowan HS</v>
      </c>
      <c r="F1000" s="109" t="str">
        <f>VLOOKUP(A1000,'Main Sheet'!A:BB,17,0)</f>
        <v>Chulumanco</v>
      </c>
      <c r="G1000" s="110" t="str">
        <f>VLOOKUP(A1000,'Main Sheet'!A:BB,14,0)</f>
        <v>NMB</v>
      </c>
      <c r="H1000" s="111" t="s">
        <v>9078</v>
      </c>
      <c r="I1000" s="111"/>
      <c r="J1000" s="111"/>
      <c r="K1000" s="111">
        <v>2.33020799E8</v>
      </c>
      <c r="L1000" s="111">
        <v>86246.0</v>
      </c>
      <c r="M1000" s="109"/>
      <c r="N1000" s="110"/>
      <c r="O1000" s="111"/>
      <c r="P1000" s="111"/>
      <c r="Q1000" s="112"/>
      <c r="R1000" s="111"/>
      <c r="S1000" s="111"/>
      <c r="T1000" s="111"/>
      <c r="U1000" s="110"/>
      <c r="V1000" s="109" t="s">
        <v>117</v>
      </c>
      <c r="W1000" s="109"/>
      <c r="X1000" s="110"/>
      <c r="Y1000" s="177" t="s">
        <v>10866</v>
      </c>
      <c r="Z1000" s="110"/>
      <c r="AA1000" s="110"/>
      <c r="AB1000" s="109" t="s">
        <v>1094</v>
      </c>
      <c r="AC1000" s="109" t="s">
        <v>117</v>
      </c>
      <c r="AD1000" s="109"/>
      <c r="AE1000" s="110"/>
      <c r="AF1000" s="109">
        <v>2.61602713E8</v>
      </c>
      <c r="AG1000" s="109">
        <v>23235.0</v>
      </c>
      <c r="AH1000" s="109" t="s">
        <v>431</v>
      </c>
      <c r="AI1000" s="110"/>
      <c r="AJ1000" s="110"/>
      <c r="AK1000" s="110"/>
      <c r="AL1000" s="110"/>
      <c r="AM1000" s="110"/>
      <c r="AN1000" s="110"/>
      <c r="AO1000" s="110"/>
      <c r="AP1000" s="110"/>
      <c r="AQ1000" s="110"/>
      <c r="AR1000" s="110"/>
      <c r="AS1000" s="110"/>
      <c r="AT1000" s="110"/>
      <c r="AU1000" s="110"/>
      <c r="AV1000" s="110"/>
      <c r="AW1000" s="110"/>
      <c r="AX1000" s="110"/>
      <c r="AY1000" s="110"/>
      <c r="AZ1000" s="110"/>
      <c r="BA1000" s="110"/>
      <c r="BB1000" s="110"/>
      <c r="BC1000" s="110"/>
      <c r="BD1000" s="110"/>
      <c r="BE1000" s="110"/>
      <c r="BF1000" s="114"/>
      <c r="BG1000" s="114"/>
      <c r="BH1000" s="114"/>
      <c r="BI1000" s="114"/>
      <c r="BJ1000" s="114"/>
      <c r="BK1000" s="114"/>
      <c r="BL1000" s="114"/>
      <c r="BM1000" s="114"/>
      <c r="BN1000" s="114"/>
      <c r="BO1000" s="114"/>
    </row>
    <row r="1001" ht="15.75" hidden="1" customHeight="1">
      <c r="A1001" s="106" t="s">
        <v>8267</v>
      </c>
      <c r="B1001" s="162" t="s">
        <v>10867</v>
      </c>
      <c r="C1001" s="108" t="str">
        <f>VLOOKUP(A1001,'Main Sheet'!A:AV,48,False)</f>
        <v>Yes</v>
      </c>
      <c r="D1001" s="109" t="str">
        <f>VLOOKUP(A1001,'Main Sheet'!A:BB,7,0)</f>
        <v>Second</v>
      </c>
      <c r="E1001" s="109" t="str">
        <f>VLOOKUP(A1001,'Main Sheet'!A:BB,12,0)</f>
        <v>EZ Khabane HS</v>
      </c>
      <c r="F1001" s="109" t="str">
        <f>VLOOKUP(A1001,'Main Sheet'!A:BB,17,0)</f>
        <v>Asemahle</v>
      </c>
      <c r="G1001" s="110" t="str">
        <f>VLOOKUP(A1001,'Main Sheet'!A:BB,14,0)</f>
        <v>NMB</v>
      </c>
      <c r="H1001" s="111" t="s">
        <v>9078</v>
      </c>
      <c r="I1001" s="111"/>
      <c r="J1001" s="112"/>
      <c r="K1001" s="111">
        <v>2.33830863E8</v>
      </c>
      <c r="L1001" s="111" t="s">
        <v>9078</v>
      </c>
      <c r="M1001" s="109" t="s">
        <v>9079</v>
      </c>
      <c r="N1001" s="110"/>
      <c r="O1001" s="111" t="s">
        <v>117</v>
      </c>
      <c r="P1001" s="111"/>
      <c r="Q1001" s="112"/>
      <c r="R1001" s="111">
        <v>2.26261572E8</v>
      </c>
      <c r="S1001" s="111">
        <v>20252.0</v>
      </c>
      <c r="T1001" s="111"/>
      <c r="U1001" s="110"/>
      <c r="V1001" s="109" t="s">
        <v>9078</v>
      </c>
      <c r="W1001" s="109"/>
      <c r="X1001" s="110"/>
      <c r="Y1001" s="109" t="s">
        <v>10868</v>
      </c>
      <c r="Z1001" s="110"/>
      <c r="AA1001" s="110"/>
      <c r="AB1001" s="110"/>
      <c r="AC1001" s="109" t="s">
        <v>117</v>
      </c>
      <c r="AD1001" s="109"/>
      <c r="AE1001" s="110"/>
      <c r="AF1001" s="109">
        <v>2.6175945E8</v>
      </c>
      <c r="AG1001" s="109">
        <v>23235.0</v>
      </c>
      <c r="AH1001" s="109"/>
      <c r="AI1001" s="110"/>
      <c r="AJ1001" s="110"/>
      <c r="AK1001" s="110"/>
      <c r="AL1001" s="110"/>
      <c r="AM1001" s="110"/>
      <c r="AN1001" s="110"/>
      <c r="AO1001" s="110"/>
      <c r="AP1001" s="110"/>
      <c r="AQ1001" s="110"/>
      <c r="AR1001" s="110"/>
      <c r="AS1001" s="110"/>
      <c r="AT1001" s="110"/>
      <c r="AU1001" s="110"/>
      <c r="AV1001" s="110"/>
      <c r="AW1001" s="110"/>
      <c r="AX1001" s="110"/>
      <c r="AY1001" s="110"/>
      <c r="AZ1001" s="110"/>
      <c r="BA1001" s="110"/>
      <c r="BB1001" s="110"/>
      <c r="BC1001" s="110"/>
      <c r="BD1001" s="110"/>
      <c r="BE1001" s="110"/>
      <c r="BF1001" s="114"/>
      <c r="BG1001" s="114"/>
      <c r="BH1001" s="114"/>
      <c r="BI1001" s="114"/>
      <c r="BJ1001" s="114"/>
      <c r="BK1001" s="114"/>
      <c r="BL1001" s="114"/>
      <c r="BM1001" s="114"/>
      <c r="BN1001" s="114"/>
      <c r="BO1001" s="114"/>
    </row>
    <row r="1002" ht="15.75" hidden="1" customHeight="1">
      <c r="A1002" s="106" t="s">
        <v>8273</v>
      </c>
      <c r="B1002" s="162" t="s">
        <v>10869</v>
      </c>
      <c r="C1002" s="108" t="str">
        <f>VLOOKUP(A1002,'Main Sheet'!A:AV,48,False)</f>
        <v>Yes</v>
      </c>
      <c r="D1002" s="109" t="str">
        <f>VLOOKUP(A1002,'Main Sheet'!A:BB,7,0)</f>
        <v>Second</v>
      </c>
      <c r="E1002" s="109" t="str">
        <f>VLOOKUP(A1002,'Main Sheet'!A:BB,12,0)</f>
        <v>EZ Khabane HS</v>
      </c>
      <c r="F1002" s="109" t="str">
        <f>VLOOKUP(A1002,'Main Sheet'!A:BB,17,0)</f>
        <v>Asemahle</v>
      </c>
      <c r="G1002" s="110" t="str">
        <f>VLOOKUP(A1002,'Main Sheet'!A:BB,14,0)</f>
        <v>NMB</v>
      </c>
      <c r="H1002" s="111" t="s">
        <v>117</v>
      </c>
      <c r="I1002" s="111"/>
      <c r="J1002" s="111"/>
      <c r="K1002" s="111">
        <v>2.34373482E8</v>
      </c>
      <c r="L1002" s="111">
        <v>17238.0</v>
      </c>
      <c r="M1002" s="109" t="s">
        <v>9077</v>
      </c>
      <c r="N1002" s="110"/>
      <c r="O1002" s="111"/>
      <c r="P1002" s="111"/>
      <c r="Q1002" s="112"/>
      <c r="R1002" s="111"/>
      <c r="S1002" s="111"/>
      <c r="T1002" s="111"/>
      <c r="U1002" s="110"/>
      <c r="V1002" s="109" t="s">
        <v>117</v>
      </c>
      <c r="W1002" s="109"/>
      <c r="X1002" s="110"/>
      <c r="Y1002" s="109" t="s">
        <v>10870</v>
      </c>
      <c r="Z1002" s="110"/>
      <c r="AA1002" s="110"/>
      <c r="AB1002" s="109" t="s">
        <v>1094</v>
      </c>
      <c r="AC1002" s="109"/>
      <c r="AD1002" s="109"/>
      <c r="AE1002" s="110"/>
      <c r="AF1002" s="109"/>
      <c r="AG1002" s="109"/>
      <c r="AH1002" s="109"/>
      <c r="AI1002" s="110"/>
      <c r="AJ1002" s="110"/>
      <c r="AK1002" s="110"/>
      <c r="AL1002" s="110"/>
      <c r="AM1002" s="110"/>
      <c r="AN1002" s="110"/>
      <c r="AO1002" s="110"/>
      <c r="AP1002" s="110"/>
      <c r="AQ1002" s="110"/>
      <c r="AR1002" s="110"/>
      <c r="AS1002" s="110"/>
      <c r="AT1002" s="110"/>
      <c r="AU1002" s="110"/>
      <c r="AV1002" s="110"/>
      <c r="AW1002" s="110"/>
      <c r="AX1002" s="110"/>
      <c r="AY1002" s="110"/>
      <c r="AZ1002" s="110"/>
      <c r="BA1002" s="110"/>
      <c r="BB1002" s="110"/>
      <c r="BC1002" s="110"/>
      <c r="BD1002" s="110"/>
      <c r="BE1002" s="110"/>
      <c r="BF1002" s="114"/>
      <c r="BG1002" s="114"/>
      <c r="BH1002" s="114"/>
      <c r="BI1002" s="114"/>
      <c r="BJ1002" s="114"/>
      <c r="BK1002" s="114"/>
      <c r="BL1002" s="114"/>
      <c r="BM1002" s="114"/>
      <c r="BN1002" s="114"/>
      <c r="BO1002" s="114"/>
    </row>
    <row r="1003" ht="15.75" hidden="1" customHeight="1">
      <c r="A1003" s="106" t="s">
        <v>8282</v>
      </c>
      <c r="B1003" s="162" t="s">
        <v>10871</v>
      </c>
      <c r="C1003" s="108" t="str">
        <f>VLOOKUP(A1003,'Main Sheet'!A:AV,48,False)</f>
        <v>No</v>
      </c>
      <c r="D1003" s="109" t="str">
        <f>VLOOKUP(A1003,'Main Sheet'!A:BB,7,0)</f>
        <v>Second</v>
      </c>
      <c r="E1003" s="109" t="str">
        <f>VLOOKUP(A1003,'Main Sheet'!A:BB,12,0)</f>
        <v>Cowan HS</v>
      </c>
      <c r="F1003" s="109" t="str">
        <f>VLOOKUP(A1003,'Main Sheet'!A:BB,17,0)</f>
        <v>Chulumanco</v>
      </c>
      <c r="G1003" s="110" t="str">
        <f>VLOOKUP(A1003,'Main Sheet'!A:BB,14,0)</f>
        <v>NMB</v>
      </c>
      <c r="H1003" s="111"/>
      <c r="I1003" s="111"/>
      <c r="J1003" s="111"/>
      <c r="K1003" s="111"/>
      <c r="L1003" s="111"/>
      <c r="M1003" s="109"/>
      <c r="N1003" s="110"/>
      <c r="O1003" s="111"/>
      <c r="P1003" s="111"/>
      <c r="Q1003" s="112"/>
      <c r="R1003" s="111"/>
      <c r="S1003" s="111"/>
      <c r="T1003" s="111"/>
      <c r="U1003" s="110"/>
      <c r="V1003" s="109"/>
      <c r="W1003" s="109"/>
      <c r="X1003" s="110"/>
      <c r="Y1003" s="109"/>
      <c r="Z1003" s="110"/>
      <c r="AA1003" s="110"/>
      <c r="AB1003" s="110"/>
      <c r="AC1003" s="109"/>
      <c r="AD1003" s="109"/>
      <c r="AE1003" s="110"/>
      <c r="AF1003" s="109"/>
      <c r="AG1003" s="109"/>
      <c r="AH1003" s="109"/>
      <c r="AI1003" s="110"/>
      <c r="AJ1003" s="110"/>
      <c r="AK1003" s="110"/>
      <c r="AL1003" s="110"/>
      <c r="AM1003" s="110"/>
      <c r="AN1003" s="110"/>
      <c r="AO1003" s="110"/>
      <c r="AP1003" s="110"/>
      <c r="AQ1003" s="110"/>
      <c r="AR1003" s="110"/>
      <c r="AS1003" s="110"/>
      <c r="AT1003" s="110"/>
      <c r="AU1003" s="110"/>
      <c r="AV1003" s="110"/>
      <c r="AW1003" s="110"/>
      <c r="AX1003" s="110"/>
      <c r="AY1003" s="110"/>
      <c r="AZ1003" s="110"/>
      <c r="BA1003" s="110"/>
      <c r="BB1003" s="110"/>
      <c r="BC1003" s="110"/>
      <c r="BD1003" s="110"/>
      <c r="BE1003" s="110"/>
      <c r="BF1003" s="114"/>
      <c r="BG1003" s="114"/>
      <c r="BH1003" s="114"/>
      <c r="BI1003" s="114"/>
      <c r="BJ1003" s="114"/>
      <c r="BK1003" s="114"/>
      <c r="BL1003" s="114"/>
      <c r="BM1003" s="114"/>
      <c r="BN1003" s="114"/>
      <c r="BO1003" s="114"/>
    </row>
    <row r="1004" ht="15.75" hidden="1" customHeight="1">
      <c r="A1004" s="106" t="s">
        <v>8291</v>
      </c>
      <c r="B1004" s="162" t="s">
        <v>10872</v>
      </c>
      <c r="C1004" s="108" t="str">
        <f>VLOOKUP(A1004,'Main Sheet'!A:AV,48,False)</f>
        <v>Yes</v>
      </c>
      <c r="D1004" s="109" t="str">
        <f>VLOOKUP(A1004,'Main Sheet'!A:BB,7,0)</f>
        <v>Second</v>
      </c>
      <c r="E1004" s="109" t="str">
        <f>VLOOKUP(A1004,'Main Sheet'!A:BB,12,0)</f>
        <v>EZ Khabane HS</v>
      </c>
      <c r="F1004" s="109" t="str">
        <f>VLOOKUP(A1004,'Main Sheet'!A:BB,17,0)</f>
        <v>Asemahle</v>
      </c>
      <c r="G1004" s="110" t="str">
        <f>VLOOKUP(A1004,'Main Sheet'!A:BB,14,0)</f>
        <v>NMB</v>
      </c>
      <c r="H1004" s="111" t="s">
        <v>117</v>
      </c>
      <c r="I1004" s="111"/>
      <c r="J1004" s="111"/>
      <c r="K1004" s="111">
        <v>2.3437285E8</v>
      </c>
      <c r="L1004" s="111">
        <v>34345.0</v>
      </c>
      <c r="M1004" s="109" t="s">
        <v>9077</v>
      </c>
      <c r="N1004" s="110"/>
      <c r="O1004" s="111" t="s">
        <v>9078</v>
      </c>
      <c r="P1004" s="111"/>
      <c r="Q1004" s="112"/>
      <c r="R1004" s="111"/>
      <c r="S1004" s="111"/>
      <c r="T1004" s="111"/>
      <c r="U1004" s="110"/>
      <c r="V1004" s="109" t="s">
        <v>9078</v>
      </c>
      <c r="W1004" s="109"/>
      <c r="X1004" s="110"/>
      <c r="Y1004" s="109" t="s">
        <v>10873</v>
      </c>
      <c r="Z1004" s="110"/>
      <c r="AA1004" s="110"/>
      <c r="AB1004" s="110"/>
      <c r="AC1004" s="109" t="s">
        <v>117</v>
      </c>
      <c r="AD1004" s="109"/>
      <c r="AE1004" s="110"/>
      <c r="AF1004" s="109">
        <v>2.61712403E8</v>
      </c>
      <c r="AG1004" s="109">
        <v>24694.0</v>
      </c>
      <c r="AH1004" s="109"/>
      <c r="AI1004" s="110"/>
      <c r="AJ1004" s="110"/>
      <c r="AK1004" s="110"/>
      <c r="AL1004" s="110"/>
      <c r="AM1004" s="110"/>
      <c r="AN1004" s="110"/>
      <c r="AO1004" s="110"/>
      <c r="AP1004" s="110"/>
      <c r="AQ1004" s="110"/>
      <c r="AR1004" s="110"/>
      <c r="AS1004" s="110"/>
      <c r="AT1004" s="110"/>
      <c r="AU1004" s="110"/>
      <c r="AV1004" s="110"/>
      <c r="AW1004" s="110"/>
      <c r="AX1004" s="110"/>
      <c r="AY1004" s="110"/>
      <c r="AZ1004" s="110"/>
      <c r="BA1004" s="110"/>
      <c r="BB1004" s="110"/>
      <c r="BC1004" s="110"/>
      <c r="BD1004" s="110"/>
      <c r="BE1004" s="110"/>
      <c r="BF1004" s="114"/>
      <c r="BG1004" s="114"/>
      <c r="BH1004" s="114"/>
      <c r="BI1004" s="114"/>
      <c r="BJ1004" s="114"/>
      <c r="BK1004" s="114"/>
      <c r="BL1004" s="114"/>
      <c r="BM1004" s="114"/>
      <c r="BN1004" s="114"/>
      <c r="BO1004" s="114"/>
    </row>
    <row r="1005" ht="15.75" hidden="1" customHeight="1">
      <c r="A1005" s="106" t="s">
        <v>8301</v>
      </c>
      <c r="B1005" s="162" t="s">
        <v>10874</v>
      </c>
      <c r="C1005" s="108" t="str">
        <f>VLOOKUP(A1005,'Main Sheet'!A:AV,48,False)</f>
        <v>Yes</v>
      </c>
      <c r="D1005" s="109" t="str">
        <f>VLOOKUP(A1005,'Main Sheet'!A:BB,7,0)</f>
        <v>Second</v>
      </c>
      <c r="E1005" s="109" t="str">
        <f>VLOOKUP(A1005,'Main Sheet'!A:BB,12,0)</f>
        <v>EZ Khabane HS</v>
      </c>
      <c r="F1005" s="109" t="str">
        <f>VLOOKUP(A1005,'Main Sheet'!A:BB,17,0)</f>
        <v>Asemahle</v>
      </c>
      <c r="G1005" s="110" t="str">
        <f>VLOOKUP(A1005,'Main Sheet'!A:BB,14,0)</f>
        <v>NMB</v>
      </c>
      <c r="H1005" s="111" t="s">
        <v>117</v>
      </c>
      <c r="I1005" s="111"/>
      <c r="J1005" s="112"/>
      <c r="K1005" s="111">
        <v>2.34220805E8</v>
      </c>
      <c r="L1005" s="111">
        <v>13612.0</v>
      </c>
      <c r="M1005" s="109" t="s">
        <v>9077</v>
      </c>
      <c r="N1005" s="110"/>
      <c r="O1005" s="111" t="s">
        <v>117</v>
      </c>
      <c r="P1005" s="111"/>
      <c r="Q1005" s="112"/>
      <c r="R1005" s="111">
        <v>2.26260156E8</v>
      </c>
      <c r="S1005" s="111">
        <v>20252.0</v>
      </c>
      <c r="T1005" s="111"/>
      <c r="U1005" s="110"/>
      <c r="V1005" s="109" t="s">
        <v>117</v>
      </c>
      <c r="W1005" s="109"/>
      <c r="X1005" s="110"/>
      <c r="Y1005" s="109" t="s">
        <v>10875</v>
      </c>
      <c r="Z1005" s="110"/>
      <c r="AA1005" s="110"/>
      <c r="AB1005" s="109" t="s">
        <v>141</v>
      </c>
      <c r="AC1005" s="109" t="s">
        <v>117</v>
      </c>
      <c r="AD1005" s="109"/>
      <c r="AE1005" s="110"/>
      <c r="AF1005" s="109">
        <v>2.61758942E8</v>
      </c>
      <c r="AG1005" s="109">
        <v>23235.0</v>
      </c>
      <c r="AH1005" s="109"/>
      <c r="AI1005" s="110"/>
      <c r="AJ1005" s="110"/>
      <c r="AK1005" s="110"/>
      <c r="AL1005" s="110"/>
      <c r="AM1005" s="110"/>
      <c r="AN1005" s="110"/>
      <c r="AO1005" s="110"/>
      <c r="AP1005" s="110"/>
      <c r="AQ1005" s="110"/>
      <c r="AR1005" s="110"/>
      <c r="AS1005" s="110"/>
      <c r="AT1005" s="110"/>
      <c r="AU1005" s="110"/>
      <c r="AV1005" s="110"/>
      <c r="AW1005" s="110"/>
      <c r="AX1005" s="110"/>
      <c r="AY1005" s="110"/>
      <c r="AZ1005" s="110"/>
      <c r="BA1005" s="110"/>
      <c r="BB1005" s="110"/>
      <c r="BC1005" s="110"/>
      <c r="BD1005" s="110"/>
      <c r="BE1005" s="110"/>
      <c r="BF1005" s="114"/>
      <c r="BG1005" s="114"/>
      <c r="BH1005" s="114"/>
      <c r="BI1005" s="114"/>
      <c r="BJ1005" s="114"/>
      <c r="BK1005" s="114"/>
      <c r="BL1005" s="114"/>
      <c r="BM1005" s="114"/>
      <c r="BN1005" s="114"/>
      <c r="BO1005" s="114"/>
    </row>
    <row r="1006" ht="15.75" hidden="1" customHeight="1">
      <c r="A1006" s="106" t="s">
        <v>8307</v>
      </c>
      <c r="B1006" s="162" t="s">
        <v>10876</v>
      </c>
      <c r="C1006" s="108" t="str">
        <f>VLOOKUP(A1006,'Main Sheet'!A:AV,48,False)</f>
        <v>Yes</v>
      </c>
      <c r="D1006" s="109" t="str">
        <f>VLOOKUP(A1006,'Main Sheet'!A:BB,7,0)</f>
        <v>Second</v>
      </c>
      <c r="E1006" s="109" t="str">
        <f>VLOOKUP(A1006,'Main Sheet'!A:BB,12,0)</f>
        <v>Samkelwe SS</v>
      </c>
      <c r="F1006" s="109" t="str">
        <f>VLOOKUP(A1006,'Main Sheet'!A:BB,17,0)</f>
        <v>Sive</v>
      </c>
      <c r="G1006" s="110" t="str">
        <f>VLOOKUP(A1006,'Main Sheet'!A:BB,14,0)</f>
        <v>Rural</v>
      </c>
      <c r="H1006" s="111" t="s">
        <v>117</v>
      </c>
      <c r="I1006" s="111"/>
      <c r="J1006" s="112"/>
      <c r="K1006" s="111">
        <v>2.34226552E8</v>
      </c>
      <c r="L1006" s="111">
        <v>25363.0</v>
      </c>
      <c r="M1006" s="109" t="s">
        <v>10877</v>
      </c>
      <c r="N1006" s="110"/>
      <c r="O1006" s="111" t="s">
        <v>117</v>
      </c>
      <c r="P1006" s="111"/>
      <c r="Q1006" s="112"/>
      <c r="R1006" s="111">
        <v>2.26256777E8</v>
      </c>
      <c r="S1006" s="111">
        <v>23235.0</v>
      </c>
      <c r="T1006" s="111"/>
      <c r="U1006" s="110"/>
      <c r="V1006" s="109" t="s">
        <v>9078</v>
      </c>
      <c r="W1006" s="109"/>
      <c r="X1006" s="109"/>
      <c r="Y1006" s="109" t="s">
        <v>10878</v>
      </c>
      <c r="Z1006" s="110"/>
      <c r="AA1006" s="110"/>
      <c r="AB1006" s="110"/>
      <c r="AC1006" s="109" t="s">
        <v>117</v>
      </c>
      <c r="AD1006" s="109"/>
      <c r="AE1006" s="110"/>
      <c r="AF1006" s="109">
        <v>2.61630504E8</v>
      </c>
      <c r="AG1006" s="109">
        <v>23235.0</v>
      </c>
      <c r="AH1006" s="109"/>
      <c r="AI1006" s="110"/>
      <c r="AJ1006" s="110"/>
      <c r="AK1006" s="110"/>
      <c r="AL1006" s="110"/>
      <c r="AM1006" s="110"/>
      <c r="AN1006" s="110"/>
      <c r="AO1006" s="110"/>
      <c r="AP1006" s="110"/>
      <c r="AQ1006" s="110"/>
      <c r="AR1006" s="110"/>
      <c r="AS1006" s="110"/>
      <c r="AT1006" s="110"/>
      <c r="AU1006" s="110"/>
      <c r="AV1006" s="110"/>
      <c r="AW1006" s="110"/>
      <c r="AX1006" s="110"/>
      <c r="AY1006" s="110"/>
      <c r="AZ1006" s="110"/>
      <c r="BA1006" s="110"/>
      <c r="BB1006" s="110"/>
      <c r="BC1006" s="110"/>
      <c r="BD1006" s="110"/>
      <c r="BE1006" s="110"/>
      <c r="BF1006" s="114"/>
      <c r="BG1006" s="114"/>
      <c r="BH1006" s="114"/>
      <c r="BI1006" s="114"/>
      <c r="BJ1006" s="114"/>
      <c r="BK1006" s="114"/>
      <c r="BL1006" s="114"/>
      <c r="BM1006" s="114"/>
      <c r="BN1006" s="114"/>
      <c r="BO1006" s="114"/>
    </row>
    <row r="1007" ht="15.75" hidden="1" customHeight="1">
      <c r="A1007" s="106" t="s">
        <v>8318</v>
      </c>
      <c r="B1007" s="162" t="s">
        <v>3197</v>
      </c>
      <c r="C1007" s="108" t="str">
        <f>VLOOKUP(A1007,'Main Sheet'!A:AV,48,False)</f>
        <v>Yes</v>
      </c>
      <c r="D1007" s="109" t="str">
        <f>VLOOKUP(A1007,'Main Sheet'!A:BB,7,0)</f>
        <v>Second</v>
      </c>
      <c r="E1007" s="109" t="str">
        <f>VLOOKUP(A1007,'Main Sheet'!A:BB,12,0)</f>
        <v>Samkelwe SS</v>
      </c>
      <c r="F1007" s="109" t="str">
        <f>VLOOKUP(A1007,'Main Sheet'!A:BB,17,0)</f>
        <v>Sive</v>
      </c>
      <c r="G1007" s="110" t="str">
        <f>VLOOKUP(A1007,'Main Sheet'!A:BB,14,0)</f>
        <v>Rural</v>
      </c>
      <c r="H1007" s="111" t="s">
        <v>117</v>
      </c>
      <c r="I1007" s="111"/>
      <c r="J1007" s="112"/>
      <c r="K1007" s="111">
        <v>2.34226684E8</v>
      </c>
      <c r="L1007" s="111">
        <v>18518.0</v>
      </c>
      <c r="M1007" s="109" t="s">
        <v>10831</v>
      </c>
      <c r="N1007" s="110"/>
      <c r="O1007" s="111" t="s">
        <v>117</v>
      </c>
      <c r="P1007" s="111"/>
      <c r="Q1007" s="112"/>
      <c r="R1007" s="111">
        <v>2.26256813E8</v>
      </c>
      <c r="S1007" s="111">
        <v>23235.0</v>
      </c>
      <c r="T1007" s="111"/>
      <c r="U1007" s="110"/>
      <c r="V1007" s="109" t="s">
        <v>9078</v>
      </c>
      <c r="W1007" s="109"/>
      <c r="X1007" s="109"/>
      <c r="Y1007" s="109" t="s">
        <v>10879</v>
      </c>
      <c r="Z1007" s="110"/>
      <c r="AA1007" s="110"/>
      <c r="AB1007" s="110"/>
      <c r="AC1007" s="109" t="s">
        <v>117</v>
      </c>
      <c r="AD1007" s="109"/>
      <c r="AE1007" s="110"/>
      <c r="AF1007" s="109">
        <v>2.61630148E8</v>
      </c>
      <c r="AG1007" s="109">
        <v>23235.0</v>
      </c>
      <c r="AH1007" s="109"/>
      <c r="AI1007" s="110"/>
      <c r="AJ1007" s="110"/>
      <c r="AK1007" s="110"/>
      <c r="AL1007" s="110"/>
      <c r="AM1007" s="110"/>
      <c r="AN1007" s="110"/>
      <c r="AO1007" s="110"/>
      <c r="AP1007" s="110"/>
      <c r="AQ1007" s="110"/>
      <c r="AR1007" s="110"/>
      <c r="AS1007" s="110"/>
      <c r="AT1007" s="110"/>
      <c r="AU1007" s="110"/>
      <c r="AV1007" s="110"/>
      <c r="AW1007" s="110"/>
      <c r="AX1007" s="110"/>
      <c r="AY1007" s="110"/>
      <c r="AZ1007" s="110"/>
      <c r="BA1007" s="110"/>
      <c r="BB1007" s="110"/>
      <c r="BC1007" s="110"/>
      <c r="BD1007" s="110"/>
      <c r="BE1007" s="110"/>
      <c r="BF1007" s="114"/>
      <c r="BG1007" s="114"/>
      <c r="BH1007" s="114"/>
      <c r="BI1007" s="114"/>
      <c r="BJ1007" s="114"/>
      <c r="BK1007" s="114"/>
      <c r="BL1007" s="114"/>
      <c r="BM1007" s="114"/>
      <c r="BN1007" s="114"/>
      <c r="BO1007" s="114"/>
    </row>
    <row r="1008" ht="15.75" hidden="1" customHeight="1">
      <c r="A1008" s="106" t="s">
        <v>8325</v>
      </c>
      <c r="B1008" s="162" t="s">
        <v>10880</v>
      </c>
      <c r="C1008" s="108" t="str">
        <f>VLOOKUP(A1008,'Main Sheet'!A:AV,48,False)</f>
        <v>Yes</v>
      </c>
      <c r="D1008" s="109" t="str">
        <f>VLOOKUP(A1008,'Main Sheet'!A:BB,7,0)</f>
        <v>Second</v>
      </c>
      <c r="E1008" s="109" t="str">
        <f>VLOOKUP(A1008,'Main Sheet'!A:BB,12,0)</f>
        <v>Samkelwe SS</v>
      </c>
      <c r="F1008" s="109" t="str">
        <f>VLOOKUP(A1008,'Main Sheet'!A:BB,17,0)</f>
        <v>Sive</v>
      </c>
      <c r="G1008" s="110" t="str">
        <f>VLOOKUP(A1008,'Main Sheet'!A:BB,14,0)</f>
        <v>Rural</v>
      </c>
      <c r="H1008" s="111" t="s">
        <v>117</v>
      </c>
      <c r="I1008" s="111"/>
      <c r="J1008" s="112"/>
      <c r="K1008" s="111">
        <v>2.34226838E8</v>
      </c>
      <c r="L1008" s="111">
        <v>64179.0</v>
      </c>
      <c r="M1008" s="109" t="s">
        <v>10881</v>
      </c>
      <c r="N1008" s="110"/>
      <c r="O1008" s="111" t="s">
        <v>117</v>
      </c>
      <c r="P1008" s="111"/>
      <c r="Q1008" s="112"/>
      <c r="R1008" s="111">
        <v>2.26256836E8</v>
      </c>
      <c r="S1008" s="111">
        <v>23235.0</v>
      </c>
      <c r="T1008" s="111"/>
      <c r="U1008" s="110"/>
      <c r="V1008" s="109" t="s">
        <v>117</v>
      </c>
      <c r="W1008" s="109"/>
      <c r="X1008" s="110"/>
      <c r="Y1008" s="168" t="s">
        <v>10882</v>
      </c>
      <c r="Z1008" s="110"/>
      <c r="AA1008" s="110"/>
      <c r="AB1008" s="110"/>
      <c r="AC1008" s="109" t="s">
        <v>117</v>
      </c>
      <c r="AD1008" s="109"/>
      <c r="AE1008" s="110"/>
      <c r="AF1008" s="109">
        <v>2.61629751E8</v>
      </c>
      <c r="AG1008" s="109">
        <v>23235.0</v>
      </c>
      <c r="AH1008" s="109"/>
      <c r="AI1008" s="110"/>
      <c r="AJ1008" s="110"/>
      <c r="AK1008" s="110"/>
      <c r="AL1008" s="110"/>
      <c r="AM1008" s="110"/>
      <c r="AN1008" s="110"/>
      <c r="AO1008" s="110"/>
      <c r="AP1008" s="110"/>
      <c r="AQ1008" s="110"/>
      <c r="AR1008" s="110"/>
      <c r="AS1008" s="110"/>
      <c r="AT1008" s="110"/>
      <c r="AU1008" s="110"/>
      <c r="AV1008" s="110"/>
      <c r="AW1008" s="110"/>
      <c r="AX1008" s="110"/>
      <c r="AY1008" s="110"/>
      <c r="AZ1008" s="110"/>
      <c r="BA1008" s="110"/>
      <c r="BB1008" s="110"/>
      <c r="BC1008" s="110"/>
      <c r="BD1008" s="110"/>
      <c r="BE1008" s="110"/>
      <c r="BF1008" s="114"/>
      <c r="BG1008" s="114"/>
      <c r="BH1008" s="114"/>
      <c r="BI1008" s="114"/>
      <c r="BJ1008" s="114"/>
      <c r="BK1008" s="114"/>
      <c r="BL1008" s="114"/>
      <c r="BM1008" s="114"/>
      <c r="BN1008" s="114"/>
      <c r="BO1008" s="114"/>
    </row>
    <row r="1009" ht="15.75" hidden="1" customHeight="1">
      <c r="A1009" s="106" t="s">
        <v>8333</v>
      </c>
      <c r="B1009" s="162" t="s">
        <v>10883</v>
      </c>
      <c r="C1009" s="108" t="str">
        <f>VLOOKUP(A1009,'Main Sheet'!A:AV,48,False)</f>
        <v>Yes</v>
      </c>
      <c r="D1009" s="109" t="str">
        <f>VLOOKUP(A1009,'Main Sheet'!A:BB,7,0)</f>
        <v>Second</v>
      </c>
      <c r="E1009" s="109" t="str">
        <f>VLOOKUP(A1009,'Main Sheet'!A:BB,12,0)</f>
        <v>Samkelwe SS</v>
      </c>
      <c r="F1009" s="109" t="str">
        <f>VLOOKUP(A1009,'Main Sheet'!A:BB,17,0)</f>
        <v>Sive</v>
      </c>
      <c r="G1009" s="110" t="str">
        <f>VLOOKUP(A1009,'Main Sheet'!A:BB,14,0)</f>
        <v>Rural</v>
      </c>
      <c r="H1009" s="111" t="s">
        <v>117</v>
      </c>
      <c r="I1009" s="111"/>
      <c r="J1009" s="111"/>
      <c r="K1009" s="111">
        <v>2.34303352E8</v>
      </c>
      <c r="L1009" s="111">
        <v>10127.0</v>
      </c>
      <c r="M1009" s="109" t="s">
        <v>141</v>
      </c>
      <c r="N1009" s="110"/>
      <c r="O1009" s="111"/>
      <c r="P1009" s="111"/>
      <c r="Q1009" s="112"/>
      <c r="R1009" s="111"/>
      <c r="S1009" s="111"/>
      <c r="T1009" s="111"/>
      <c r="U1009" s="110"/>
      <c r="V1009" s="109" t="s">
        <v>117</v>
      </c>
      <c r="W1009" s="109"/>
      <c r="X1009" s="110"/>
      <c r="Y1009" s="168" t="s">
        <v>10884</v>
      </c>
      <c r="Z1009" s="110"/>
      <c r="AA1009" s="110"/>
      <c r="AB1009" s="110"/>
      <c r="AC1009" s="109" t="s">
        <v>9078</v>
      </c>
      <c r="AD1009" s="109"/>
      <c r="AE1009" s="109"/>
      <c r="AF1009" s="109">
        <v>2.61041118E8</v>
      </c>
      <c r="AG1009" s="109">
        <v>92493.0</v>
      </c>
      <c r="AH1009" s="109"/>
      <c r="AI1009" s="110"/>
      <c r="AJ1009" s="109" t="s">
        <v>9078</v>
      </c>
      <c r="AK1009" s="110"/>
      <c r="AL1009" s="109" t="s">
        <v>9079</v>
      </c>
      <c r="AM1009" s="109">
        <v>2.60651761E8</v>
      </c>
      <c r="AN1009" s="109" t="s">
        <v>10885</v>
      </c>
      <c r="AO1009" s="110"/>
      <c r="AP1009" s="110"/>
      <c r="AQ1009" s="110"/>
      <c r="AR1009" s="110"/>
      <c r="AS1009" s="110"/>
      <c r="AT1009" s="110"/>
      <c r="AU1009" s="110"/>
      <c r="AV1009" s="110"/>
      <c r="AW1009" s="110"/>
      <c r="AX1009" s="110"/>
      <c r="AY1009" s="110"/>
      <c r="AZ1009" s="110"/>
      <c r="BA1009" s="110"/>
      <c r="BB1009" s="110"/>
      <c r="BC1009" s="110"/>
      <c r="BD1009" s="110"/>
      <c r="BE1009" s="110"/>
      <c r="BF1009" s="114"/>
      <c r="BG1009" s="114"/>
      <c r="BH1009" s="114"/>
      <c r="BI1009" s="114"/>
      <c r="BJ1009" s="114"/>
      <c r="BK1009" s="114"/>
      <c r="BL1009" s="114"/>
      <c r="BM1009" s="114"/>
      <c r="BN1009" s="114"/>
      <c r="BO1009" s="114"/>
    </row>
    <row r="1010" ht="15.75" hidden="1" customHeight="1">
      <c r="A1010" s="106" t="s">
        <v>8345</v>
      </c>
      <c r="B1010" s="162" t="s">
        <v>1097</v>
      </c>
      <c r="C1010" s="108" t="str">
        <f>VLOOKUP(A1010,'Main Sheet'!A:AV,48,False)</f>
        <v>Yes</v>
      </c>
      <c r="D1010" s="109" t="str">
        <f>VLOOKUP(A1010,'Main Sheet'!A:BB,7,0)</f>
        <v>Second</v>
      </c>
      <c r="E1010" s="109" t="str">
        <f>VLOOKUP(A1010,'Main Sheet'!A:BB,12,0)</f>
        <v>Samkelwe SS</v>
      </c>
      <c r="F1010" s="109" t="str">
        <f>VLOOKUP(A1010,'Main Sheet'!A:BB,17,0)</f>
        <v>Sive</v>
      </c>
      <c r="G1010" s="110" t="str">
        <f>VLOOKUP(A1010,'Main Sheet'!A:BB,14,0)</f>
        <v>Rural</v>
      </c>
      <c r="H1010" s="111" t="s">
        <v>9078</v>
      </c>
      <c r="I1010" s="111"/>
      <c r="J1010" s="111" t="s">
        <v>9568</v>
      </c>
      <c r="K1010" s="111"/>
      <c r="L1010" s="111"/>
      <c r="M1010" s="109"/>
      <c r="N1010" s="110"/>
      <c r="O1010" s="111" t="s">
        <v>117</v>
      </c>
      <c r="P1010" s="111"/>
      <c r="Q1010" s="112"/>
      <c r="R1010" s="111">
        <v>2.26256866E8</v>
      </c>
      <c r="S1010" s="111">
        <v>23235.0</v>
      </c>
      <c r="T1010" s="111"/>
      <c r="U1010" s="110"/>
      <c r="V1010" s="109" t="s">
        <v>117</v>
      </c>
      <c r="W1010" s="109"/>
      <c r="X1010" s="110"/>
      <c r="Y1010" s="109" t="s">
        <v>10886</v>
      </c>
      <c r="Z1010" s="110"/>
      <c r="AA1010" s="110"/>
      <c r="AB1010" s="110"/>
      <c r="AC1010" s="109" t="s">
        <v>9078</v>
      </c>
      <c r="AD1010" s="109"/>
      <c r="AE1010" s="109"/>
      <c r="AF1010" s="109">
        <v>2.61241613E8</v>
      </c>
      <c r="AG1010" s="109">
        <v>38296.0</v>
      </c>
      <c r="AH1010" s="109"/>
      <c r="AI1010" s="110"/>
      <c r="AJ1010" s="110"/>
      <c r="AK1010" s="110"/>
      <c r="AL1010" s="110"/>
      <c r="AM1010" s="110"/>
      <c r="AN1010" s="110"/>
      <c r="AO1010" s="110"/>
      <c r="AP1010" s="110"/>
      <c r="AQ1010" s="110"/>
      <c r="AR1010" s="110"/>
      <c r="AS1010" s="110"/>
      <c r="AT1010" s="110"/>
      <c r="AU1010" s="110"/>
      <c r="AV1010" s="110"/>
      <c r="AW1010" s="110"/>
      <c r="AX1010" s="110"/>
      <c r="AY1010" s="110"/>
      <c r="AZ1010" s="110"/>
      <c r="BA1010" s="110"/>
      <c r="BB1010" s="110"/>
      <c r="BC1010" s="110"/>
      <c r="BD1010" s="110"/>
      <c r="BE1010" s="110"/>
      <c r="BF1010" s="114"/>
      <c r="BG1010" s="114"/>
      <c r="BH1010" s="114"/>
      <c r="BI1010" s="114"/>
      <c r="BJ1010" s="114"/>
      <c r="BK1010" s="114"/>
      <c r="BL1010" s="114"/>
      <c r="BM1010" s="114"/>
      <c r="BN1010" s="114"/>
      <c r="BO1010" s="114"/>
    </row>
    <row r="1011" ht="15.75" hidden="1" customHeight="1">
      <c r="A1011" s="106" t="s">
        <v>8353</v>
      </c>
      <c r="B1011" s="162" t="s">
        <v>10887</v>
      </c>
      <c r="C1011" s="108" t="str">
        <f>VLOOKUP(A1011,'Main Sheet'!A:AV,48,False)</f>
        <v>Yes</v>
      </c>
      <c r="D1011" s="109" t="str">
        <f>VLOOKUP(A1011,'Main Sheet'!A:BB,7,0)</f>
        <v>Second</v>
      </c>
      <c r="E1011" s="109" t="str">
        <f>VLOOKUP(A1011,'Main Sheet'!A:BB,12,0)</f>
        <v>Samkelwe SS</v>
      </c>
      <c r="F1011" s="109" t="str">
        <f>VLOOKUP(A1011,'Main Sheet'!A:BB,17,0)</f>
        <v>Sive</v>
      </c>
      <c r="G1011" s="110" t="str">
        <f>VLOOKUP(A1011,'Main Sheet'!A:BB,14,0)</f>
        <v>Rural</v>
      </c>
      <c r="H1011" s="111" t="s">
        <v>121</v>
      </c>
      <c r="I1011" s="111"/>
      <c r="J1011" s="111" t="s">
        <v>9411</v>
      </c>
      <c r="K1011" s="111"/>
      <c r="L1011" s="111"/>
      <c r="M1011" s="109"/>
      <c r="N1011" s="110"/>
      <c r="O1011" s="111" t="s">
        <v>121</v>
      </c>
      <c r="P1011" s="111"/>
      <c r="Q1011" s="111" t="s">
        <v>9411</v>
      </c>
      <c r="R1011" s="111"/>
      <c r="S1011" s="111"/>
      <c r="T1011" s="111"/>
      <c r="U1011" s="110"/>
      <c r="V1011" s="109" t="s">
        <v>121</v>
      </c>
      <c r="W1011" s="109"/>
      <c r="X1011" s="109" t="s">
        <v>9411</v>
      </c>
      <c r="Y1011" s="109"/>
      <c r="Z1011" s="110"/>
      <c r="AA1011" s="110"/>
      <c r="AB1011" s="110"/>
      <c r="AC1011" s="109" t="s">
        <v>121</v>
      </c>
      <c r="AD1011" s="109"/>
      <c r="AE1011" s="109" t="s">
        <v>9411</v>
      </c>
      <c r="AF1011" s="109"/>
      <c r="AG1011" s="109"/>
      <c r="AH1011" s="109"/>
      <c r="AI1011" s="110"/>
      <c r="AJ1011" s="110"/>
      <c r="AK1011" s="110"/>
      <c r="AL1011" s="110"/>
      <c r="AM1011" s="110"/>
      <c r="AN1011" s="110"/>
      <c r="AO1011" s="110"/>
      <c r="AP1011" s="110"/>
      <c r="AQ1011" s="110"/>
      <c r="AR1011" s="110"/>
      <c r="AS1011" s="110"/>
      <c r="AT1011" s="110"/>
      <c r="AU1011" s="110"/>
      <c r="AV1011" s="110"/>
      <c r="AW1011" s="110"/>
      <c r="AX1011" s="110"/>
      <c r="AY1011" s="110"/>
      <c r="AZ1011" s="110"/>
      <c r="BA1011" s="110"/>
      <c r="BB1011" s="110"/>
      <c r="BC1011" s="110"/>
      <c r="BD1011" s="110"/>
      <c r="BE1011" s="110"/>
      <c r="BF1011" s="114"/>
      <c r="BG1011" s="114"/>
      <c r="BH1011" s="114"/>
      <c r="BI1011" s="114"/>
      <c r="BJ1011" s="114"/>
      <c r="BK1011" s="114"/>
      <c r="BL1011" s="114"/>
      <c r="BM1011" s="114"/>
      <c r="BN1011" s="114"/>
      <c r="BO1011" s="114"/>
    </row>
    <row r="1012" ht="15.75" hidden="1" customHeight="1">
      <c r="A1012" s="106" t="s">
        <v>8359</v>
      </c>
      <c r="B1012" s="162" t="s">
        <v>10888</v>
      </c>
      <c r="C1012" s="108" t="str">
        <f>VLOOKUP(A1012,'Main Sheet'!A:AV,48,False)</f>
        <v>Yes</v>
      </c>
      <c r="D1012" s="109" t="str">
        <f>VLOOKUP(A1012,'Main Sheet'!A:BB,7,0)</f>
        <v>Second</v>
      </c>
      <c r="E1012" s="109" t="str">
        <f>VLOOKUP(A1012,'Main Sheet'!A:BB,12,0)</f>
        <v>Samkelwe SS</v>
      </c>
      <c r="F1012" s="109" t="str">
        <f>VLOOKUP(A1012,'Main Sheet'!A:BB,17,0)</f>
        <v>Sive</v>
      </c>
      <c r="G1012" s="110" t="str">
        <f>VLOOKUP(A1012,'Main Sheet'!A:BB,14,0)</f>
        <v>Rural</v>
      </c>
      <c r="H1012" s="111" t="s">
        <v>117</v>
      </c>
      <c r="I1012" s="111"/>
      <c r="J1012" s="112"/>
      <c r="K1012" s="111">
        <v>2.34227559E8</v>
      </c>
      <c r="L1012" s="111">
        <v>47805.0</v>
      </c>
      <c r="M1012" s="109" t="s">
        <v>4424</v>
      </c>
      <c r="N1012" s="110"/>
      <c r="O1012" s="111"/>
      <c r="P1012" s="111"/>
      <c r="Q1012" s="112"/>
      <c r="R1012" s="111"/>
      <c r="S1012" s="111"/>
      <c r="T1012" s="111"/>
      <c r="U1012" s="110"/>
      <c r="V1012" s="109" t="s">
        <v>117</v>
      </c>
      <c r="W1012" s="109"/>
      <c r="X1012" s="110"/>
      <c r="Y1012" s="109" t="s">
        <v>10889</v>
      </c>
      <c r="Z1012" s="110"/>
      <c r="AA1012" s="110"/>
      <c r="AB1012" s="110"/>
      <c r="AC1012" s="109" t="s">
        <v>117</v>
      </c>
      <c r="AD1012" s="109"/>
      <c r="AE1012" s="110"/>
      <c r="AF1012" s="109">
        <v>2.61629395E8</v>
      </c>
      <c r="AG1012" s="109">
        <v>23235.0</v>
      </c>
      <c r="AH1012" s="109"/>
      <c r="AI1012" s="110"/>
      <c r="AJ1012" s="110"/>
      <c r="AK1012" s="110"/>
      <c r="AL1012" s="110"/>
      <c r="AM1012" s="110"/>
      <c r="AN1012" s="110"/>
      <c r="AO1012" s="110"/>
      <c r="AP1012" s="110"/>
      <c r="AQ1012" s="110"/>
      <c r="AR1012" s="110"/>
      <c r="AS1012" s="110"/>
      <c r="AT1012" s="110"/>
      <c r="AU1012" s="110"/>
      <c r="AV1012" s="110"/>
      <c r="AW1012" s="110"/>
      <c r="AX1012" s="110"/>
      <c r="AY1012" s="110"/>
      <c r="AZ1012" s="110"/>
      <c r="BA1012" s="110"/>
      <c r="BB1012" s="110"/>
      <c r="BC1012" s="110"/>
      <c r="BD1012" s="110"/>
      <c r="BE1012" s="110"/>
      <c r="BF1012" s="114"/>
      <c r="BG1012" s="114"/>
      <c r="BH1012" s="114"/>
      <c r="BI1012" s="114"/>
      <c r="BJ1012" s="114"/>
      <c r="BK1012" s="114"/>
      <c r="BL1012" s="114"/>
      <c r="BM1012" s="114"/>
      <c r="BN1012" s="114"/>
      <c r="BO1012" s="114"/>
    </row>
    <row r="1013" ht="15.75" hidden="1" customHeight="1">
      <c r="A1013" s="106" t="s">
        <v>8365</v>
      </c>
      <c r="B1013" s="162" t="s">
        <v>10842</v>
      </c>
      <c r="C1013" s="108" t="str">
        <f>VLOOKUP(A1013,'Main Sheet'!A:AV,48,False)</f>
        <v>Yes</v>
      </c>
      <c r="D1013" s="109" t="str">
        <f>VLOOKUP(A1013,'Main Sheet'!A:BB,7,0)</f>
        <v>Second</v>
      </c>
      <c r="E1013" s="109" t="str">
        <f>VLOOKUP(A1013,'Main Sheet'!A:BB,12,0)</f>
        <v>Cowan HS</v>
      </c>
      <c r="F1013" s="109" t="str">
        <f>VLOOKUP(A1013,'Main Sheet'!A:BB,17,0)</f>
        <v>Chulumanco</v>
      </c>
      <c r="G1013" s="110" t="str">
        <f>VLOOKUP(A1013,'Main Sheet'!A:BB,14,0)</f>
        <v>NMB</v>
      </c>
      <c r="H1013" s="111" t="s">
        <v>9078</v>
      </c>
      <c r="I1013" s="111"/>
      <c r="J1013" s="111" t="s">
        <v>9568</v>
      </c>
      <c r="K1013" s="111"/>
      <c r="L1013" s="111"/>
      <c r="M1013" s="109"/>
      <c r="N1013" s="110"/>
      <c r="O1013" s="111"/>
      <c r="P1013" s="111"/>
      <c r="Q1013" s="112"/>
      <c r="R1013" s="111"/>
      <c r="S1013" s="111"/>
      <c r="T1013" s="111"/>
      <c r="U1013" s="110"/>
      <c r="V1013" s="109" t="s">
        <v>117</v>
      </c>
      <c r="W1013" s="109"/>
      <c r="X1013" s="110"/>
      <c r="Y1013" s="177" t="s">
        <v>10843</v>
      </c>
      <c r="Z1013" s="110"/>
      <c r="AA1013" s="110"/>
      <c r="AB1013" s="109" t="s">
        <v>1094</v>
      </c>
      <c r="AC1013" s="109"/>
      <c r="AD1013" s="109"/>
      <c r="AE1013" s="110"/>
      <c r="AF1013" s="109"/>
      <c r="AG1013" s="109"/>
      <c r="AH1013" s="109"/>
      <c r="AI1013" s="110"/>
      <c r="AJ1013" s="110"/>
      <c r="AK1013" s="110"/>
      <c r="AL1013" s="110"/>
      <c r="AM1013" s="110"/>
      <c r="AN1013" s="110"/>
      <c r="AO1013" s="110"/>
      <c r="AP1013" s="110"/>
      <c r="AQ1013" s="110"/>
      <c r="AR1013" s="110"/>
      <c r="AS1013" s="110"/>
      <c r="AT1013" s="110"/>
      <c r="AU1013" s="110"/>
      <c r="AV1013" s="110"/>
      <c r="AW1013" s="110"/>
      <c r="AX1013" s="110"/>
      <c r="AY1013" s="110"/>
      <c r="AZ1013" s="110"/>
      <c r="BA1013" s="110"/>
      <c r="BB1013" s="110"/>
      <c r="BC1013" s="110"/>
      <c r="BD1013" s="110"/>
      <c r="BE1013" s="110"/>
      <c r="BF1013" s="114"/>
      <c r="BG1013" s="114"/>
      <c r="BH1013" s="114"/>
      <c r="BI1013" s="114"/>
      <c r="BJ1013" s="114"/>
      <c r="BK1013" s="114"/>
      <c r="BL1013" s="114"/>
      <c r="BM1013" s="114"/>
      <c r="BN1013" s="114"/>
      <c r="BO1013" s="114"/>
    </row>
    <row r="1014" ht="15.75" hidden="1" customHeight="1">
      <c r="A1014" s="106" t="s">
        <v>8366</v>
      </c>
      <c r="B1014" s="162" t="s">
        <v>10890</v>
      </c>
      <c r="C1014" s="108" t="str">
        <f>VLOOKUP(A1014,'Main Sheet'!A:AV,48,False)</f>
        <v>Yes</v>
      </c>
      <c r="D1014" s="109" t="str">
        <f>VLOOKUP(A1014,'Main Sheet'!A:BB,7,0)</f>
        <v>Second</v>
      </c>
      <c r="E1014" s="109" t="str">
        <f>VLOOKUP(A1014,'Main Sheet'!A:BB,12,0)</f>
        <v>Cowan HS</v>
      </c>
      <c r="F1014" s="109" t="str">
        <f>VLOOKUP(A1014,'Main Sheet'!A:BB,17,0)</f>
        <v>Chulumanco</v>
      </c>
      <c r="G1014" s="110" t="str">
        <f>VLOOKUP(A1014,'Main Sheet'!A:BB,14,0)</f>
        <v>NMB</v>
      </c>
      <c r="H1014" s="111" t="s">
        <v>117</v>
      </c>
      <c r="I1014" s="111"/>
      <c r="J1014" s="111"/>
      <c r="K1014" s="111">
        <v>2.34372729E8</v>
      </c>
      <c r="L1014" s="111">
        <v>83019.0</v>
      </c>
      <c r="M1014" s="109" t="s">
        <v>237</v>
      </c>
      <c r="N1014" s="110"/>
      <c r="O1014" s="111" t="s">
        <v>117</v>
      </c>
      <c r="P1014" s="111"/>
      <c r="Q1014" s="112"/>
      <c r="R1014" s="111">
        <v>2.26255602E8</v>
      </c>
      <c r="S1014" s="111">
        <v>23235.0</v>
      </c>
      <c r="T1014" s="111" t="s">
        <v>1094</v>
      </c>
      <c r="U1014" s="110"/>
      <c r="V1014" s="109" t="s">
        <v>9078</v>
      </c>
      <c r="W1014" s="109"/>
      <c r="X1014" s="110"/>
      <c r="Y1014" s="109" t="s">
        <v>10891</v>
      </c>
      <c r="Z1014" s="110"/>
      <c r="AA1014" s="110"/>
      <c r="AB1014" s="109" t="s">
        <v>9079</v>
      </c>
      <c r="AC1014" s="109" t="s">
        <v>9078</v>
      </c>
      <c r="AD1014" s="109" t="s">
        <v>121</v>
      </c>
      <c r="AE1014" s="109"/>
      <c r="AF1014" s="109">
        <v>2.60655422E8</v>
      </c>
      <c r="AG1014" s="109">
        <v>82416.0</v>
      </c>
      <c r="AH1014" s="109"/>
      <c r="AI1014" s="110"/>
      <c r="AJ1014" s="110"/>
      <c r="AK1014" s="110"/>
      <c r="AL1014" s="110"/>
      <c r="AM1014" s="110"/>
      <c r="AN1014" s="110"/>
      <c r="AO1014" s="110"/>
      <c r="AP1014" s="110"/>
      <c r="AQ1014" s="110"/>
      <c r="AR1014" s="110"/>
      <c r="AS1014" s="110"/>
      <c r="AT1014" s="110"/>
      <c r="AU1014" s="110"/>
      <c r="AV1014" s="110"/>
      <c r="AW1014" s="110"/>
      <c r="AX1014" s="110"/>
      <c r="AY1014" s="110"/>
      <c r="AZ1014" s="110"/>
      <c r="BA1014" s="110"/>
      <c r="BB1014" s="110"/>
      <c r="BC1014" s="110"/>
      <c r="BD1014" s="110"/>
      <c r="BE1014" s="110"/>
      <c r="BF1014" s="114"/>
      <c r="BG1014" s="114"/>
      <c r="BH1014" s="114"/>
      <c r="BI1014" s="114"/>
      <c r="BJ1014" s="114"/>
      <c r="BK1014" s="114"/>
      <c r="BL1014" s="114"/>
      <c r="BM1014" s="114"/>
      <c r="BN1014" s="114"/>
      <c r="BO1014" s="114"/>
    </row>
    <row r="1015" ht="15.75" hidden="1" customHeight="1">
      <c r="A1015" s="106" t="s">
        <v>8370</v>
      </c>
      <c r="B1015" s="162" t="s">
        <v>10892</v>
      </c>
      <c r="C1015" s="108" t="str">
        <f>VLOOKUP(A1015,'Main Sheet'!A:AV,48,False)</f>
        <v>No</v>
      </c>
      <c r="D1015" s="109" t="str">
        <f>VLOOKUP(A1015,'Main Sheet'!A:BB,7,0)</f>
        <v>Second</v>
      </c>
      <c r="E1015" s="109" t="str">
        <f>VLOOKUP(A1015,'Main Sheet'!A:BB,12,0)</f>
        <v>Cowan HS</v>
      </c>
      <c r="F1015" s="109" t="str">
        <f>VLOOKUP(A1015,'Main Sheet'!A:BB,17,0)</f>
        <v>Chulumanco</v>
      </c>
      <c r="G1015" s="110" t="str">
        <f>VLOOKUP(A1015,'Main Sheet'!A:BB,14,0)</f>
        <v>NMB</v>
      </c>
      <c r="H1015" s="111"/>
      <c r="I1015" s="111"/>
      <c r="J1015" s="111"/>
      <c r="K1015" s="111"/>
      <c r="L1015" s="111"/>
      <c r="M1015" s="109"/>
      <c r="N1015" s="110"/>
      <c r="O1015" s="111"/>
      <c r="P1015" s="111"/>
      <c r="Q1015" s="112"/>
      <c r="R1015" s="111"/>
      <c r="S1015" s="111"/>
      <c r="T1015" s="111"/>
      <c r="U1015" s="110"/>
      <c r="V1015" s="109"/>
      <c r="W1015" s="109"/>
      <c r="X1015" s="110"/>
      <c r="Y1015" s="109"/>
      <c r="Z1015" s="110"/>
      <c r="AA1015" s="110"/>
      <c r="AB1015" s="110"/>
      <c r="AC1015" s="109"/>
      <c r="AD1015" s="109"/>
      <c r="AE1015" s="110"/>
      <c r="AF1015" s="109"/>
      <c r="AG1015" s="109"/>
      <c r="AH1015" s="109"/>
      <c r="AI1015" s="110"/>
      <c r="AJ1015" s="110"/>
      <c r="AK1015" s="110"/>
      <c r="AL1015" s="110"/>
      <c r="AM1015" s="110"/>
      <c r="AN1015" s="110"/>
      <c r="AO1015" s="110"/>
      <c r="AP1015" s="110"/>
      <c r="AQ1015" s="110"/>
      <c r="AR1015" s="110"/>
      <c r="AS1015" s="110"/>
      <c r="AT1015" s="110"/>
      <c r="AU1015" s="110"/>
      <c r="AV1015" s="110"/>
      <c r="AW1015" s="110"/>
      <c r="AX1015" s="110"/>
      <c r="AY1015" s="110"/>
      <c r="AZ1015" s="110"/>
      <c r="BA1015" s="110"/>
      <c r="BB1015" s="110"/>
      <c r="BC1015" s="110"/>
      <c r="BD1015" s="110"/>
      <c r="BE1015" s="110"/>
      <c r="BF1015" s="114"/>
      <c r="BG1015" s="114"/>
      <c r="BH1015" s="114"/>
      <c r="BI1015" s="114"/>
      <c r="BJ1015" s="114"/>
      <c r="BK1015" s="114"/>
      <c r="BL1015" s="114"/>
      <c r="BM1015" s="114"/>
      <c r="BN1015" s="114"/>
      <c r="BO1015" s="114"/>
    </row>
    <row r="1016" ht="15.75" hidden="1" customHeight="1">
      <c r="A1016" s="106" t="s">
        <v>8373</v>
      </c>
      <c r="B1016" s="162" t="s">
        <v>10893</v>
      </c>
      <c r="C1016" s="108" t="str">
        <f>VLOOKUP(A1016,'Main Sheet'!A:AV,48,False)</f>
        <v>Yes</v>
      </c>
      <c r="D1016" s="109" t="str">
        <f>VLOOKUP(A1016,'Main Sheet'!A:BB,7,0)</f>
        <v>Second</v>
      </c>
      <c r="E1016" s="109" t="str">
        <f>VLOOKUP(A1016,'Main Sheet'!A:BB,12,0)</f>
        <v>Cowan HS</v>
      </c>
      <c r="F1016" s="109" t="str">
        <f>VLOOKUP(A1016,'Main Sheet'!A:BB,17,0)</f>
        <v>Chulumanco</v>
      </c>
      <c r="G1016" s="110" t="str">
        <f>VLOOKUP(A1016,'Main Sheet'!A:BB,14,0)</f>
        <v>NMB</v>
      </c>
      <c r="H1016" s="111" t="s">
        <v>9078</v>
      </c>
      <c r="I1016" s="111"/>
      <c r="J1016" s="112"/>
      <c r="K1016" s="111">
        <v>2.33450718E8</v>
      </c>
      <c r="L1016" s="111">
        <v>75745.0</v>
      </c>
      <c r="M1016" s="109"/>
      <c r="N1016" s="110"/>
      <c r="O1016" s="111" t="s">
        <v>117</v>
      </c>
      <c r="P1016" s="111"/>
      <c r="Q1016" s="112"/>
      <c r="R1016" s="111">
        <v>2.26251899E8</v>
      </c>
      <c r="S1016" s="111">
        <v>23235.0</v>
      </c>
      <c r="T1016" s="111" t="s">
        <v>9973</v>
      </c>
      <c r="U1016" s="110"/>
      <c r="V1016" s="109" t="s">
        <v>9078</v>
      </c>
      <c r="W1016" s="109" t="s">
        <v>121</v>
      </c>
      <c r="X1016" s="109"/>
      <c r="Y1016" s="176" t="s">
        <v>10894</v>
      </c>
      <c r="Z1016" s="110"/>
      <c r="AA1016" s="110"/>
      <c r="AB1016" s="110"/>
      <c r="AC1016" s="109"/>
      <c r="AD1016" s="109"/>
      <c r="AE1016" s="110"/>
      <c r="AF1016" s="109"/>
      <c r="AG1016" s="109"/>
      <c r="AH1016" s="109"/>
      <c r="AI1016" s="110"/>
      <c r="AJ1016" s="110"/>
      <c r="AK1016" s="110"/>
      <c r="AL1016" s="110"/>
      <c r="AM1016" s="110"/>
      <c r="AN1016" s="110"/>
      <c r="AO1016" s="110"/>
      <c r="AP1016" s="110"/>
      <c r="AQ1016" s="110"/>
      <c r="AR1016" s="110"/>
      <c r="AS1016" s="110"/>
      <c r="AT1016" s="110"/>
      <c r="AU1016" s="110"/>
      <c r="AV1016" s="110"/>
      <c r="AW1016" s="110"/>
      <c r="AX1016" s="110"/>
      <c r="AY1016" s="110"/>
      <c r="AZ1016" s="110"/>
      <c r="BA1016" s="110"/>
      <c r="BB1016" s="110"/>
      <c r="BC1016" s="110"/>
      <c r="BD1016" s="110"/>
      <c r="BE1016" s="110"/>
      <c r="BF1016" s="114"/>
      <c r="BG1016" s="114"/>
      <c r="BH1016" s="114"/>
      <c r="BI1016" s="114"/>
      <c r="BJ1016" s="114"/>
      <c r="BK1016" s="114"/>
      <c r="BL1016" s="114"/>
      <c r="BM1016" s="114"/>
      <c r="BN1016" s="114"/>
      <c r="BO1016" s="114"/>
    </row>
    <row r="1017" ht="15.75" hidden="1" customHeight="1">
      <c r="A1017" s="106" t="s">
        <v>8377</v>
      </c>
      <c r="B1017" s="162" t="s">
        <v>10895</v>
      </c>
      <c r="C1017" s="108" t="str">
        <f>VLOOKUP(A1017,'Main Sheet'!A:AV,48,False)</f>
        <v>No</v>
      </c>
      <c r="D1017" s="109" t="str">
        <f>VLOOKUP(A1017,'Main Sheet'!A:BB,7,0)</f>
        <v>Second</v>
      </c>
      <c r="E1017" s="109" t="str">
        <f>VLOOKUP(A1017,'Main Sheet'!A:BB,12,0)</f>
        <v>Cowan HS</v>
      </c>
      <c r="F1017" s="109" t="str">
        <f>VLOOKUP(A1017,'Main Sheet'!A:BB,17,0)</f>
        <v>Chulumanco</v>
      </c>
      <c r="G1017" s="110" t="str">
        <f>VLOOKUP(A1017,'Main Sheet'!A:BB,14,0)</f>
        <v>NMB</v>
      </c>
      <c r="H1017" s="111"/>
      <c r="I1017" s="111"/>
      <c r="J1017" s="111"/>
      <c r="K1017" s="111"/>
      <c r="L1017" s="111"/>
      <c r="M1017" s="109"/>
      <c r="N1017" s="110"/>
      <c r="O1017" s="111"/>
      <c r="P1017" s="111"/>
      <c r="Q1017" s="112"/>
      <c r="R1017" s="111"/>
      <c r="S1017" s="111"/>
      <c r="T1017" s="111"/>
      <c r="U1017" s="110"/>
      <c r="V1017" s="109"/>
      <c r="W1017" s="109"/>
      <c r="X1017" s="110"/>
      <c r="Y1017" s="109"/>
      <c r="Z1017" s="110"/>
      <c r="AA1017" s="110"/>
      <c r="AB1017" s="110"/>
      <c r="AC1017" s="109"/>
      <c r="AD1017" s="109"/>
      <c r="AE1017" s="110"/>
      <c r="AF1017" s="109"/>
      <c r="AG1017" s="109"/>
      <c r="AH1017" s="109"/>
      <c r="AI1017" s="110"/>
      <c r="AJ1017" s="110"/>
      <c r="AK1017" s="110"/>
      <c r="AL1017" s="110"/>
      <c r="AM1017" s="110"/>
      <c r="AN1017" s="110"/>
      <c r="AO1017" s="110"/>
      <c r="AP1017" s="110"/>
      <c r="AQ1017" s="110"/>
      <c r="AR1017" s="110"/>
      <c r="AS1017" s="110"/>
      <c r="AT1017" s="110"/>
      <c r="AU1017" s="110"/>
      <c r="AV1017" s="110"/>
      <c r="AW1017" s="110"/>
      <c r="AX1017" s="110"/>
      <c r="AY1017" s="110"/>
      <c r="AZ1017" s="110"/>
      <c r="BA1017" s="110"/>
      <c r="BB1017" s="110"/>
      <c r="BC1017" s="110"/>
      <c r="BD1017" s="110"/>
      <c r="BE1017" s="110"/>
      <c r="BF1017" s="114"/>
      <c r="BG1017" s="114"/>
      <c r="BH1017" s="114"/>
      <c r="BI1017" s="114"/>
      <c r="BJ1017" s="114"/>
      <c r="BK1017" s="114"/>
      <c r="BL1017" s="114"/>
      <c r="BM1017" s="114"/>
      <c r="BN1017" s="114"/>
      <c r="BO1017" s="114"/>
    </row>
    <row r="1018" ht="15.75" hidden="1" customHeight="1">
      <c r="A1018" s="106" t="s">
        <v>8381</v>
      </c>
      <c r="B1018" s="162" t="s">
        <v>409</v>
      </c>
      <c r="C1018" s="108" t="str">
        <f>VLOOKUP(A1018,'Main Sheet'!A:AV,48,False)</f>
        <v>Yes</v>
      </c>
      <c r="D1018" s="109" t="str">
        <f>VLOOKUP(A1018,'Main Sheet'!A:BB,7,0)</f>
        <v>Second</v>
      </c>
      <c r="E1018" s="109" t="str">
        <f>VLOOKUP(A1018,'Main Sheet'!A:BB,12,0)</f>
        <v>Cowan HS</v>
      </c>
      <c r="F1018" s="109" t="str">
        <f>VLOOKUP(A1018,'Main Sheet'!A:BB,17,0)</f>
        <v>Chulumanco</v>
      </c>
      <c r="G1018" s="110" t="str">
        <f>VLOOKUP(A1018,'Main Sheet'!A:BB,14,0)</f>
        <v>NMB</v>
      </c>
      <c r="H1018" s="111" t="s">
        <v>9078</v>
      </c>
      <c r="I1018" s="111"/>
      <c r="J1018" s="112"/>
      <c r="K1018" s="111">
        <v>2.33318453E8</v>
      </c>
      <c r="L1018" s="111">
        <v>21437.0</v>
      </c>
      <c r="M1018" s="109" t="s">
        <v>9079</v>
      </c>
      <c r="N1018" s="110"/>
      <c r="O1018" s="111"/>
      <c r="P1018" s="111"/>
      <c r="Q1018" s="112"/>
      <c r="R1018" s="111"/>
      <c r="S1018" s="111"/>
      <c r="T1018" s="111"/>
      <c r="U1018" s="110"/>
      <c r="V1018" s="109" t="s">
        <v>9078</v>
      </c>
      <c r="W1018" s="109"/>
      <c r="X1018" s="110"/>
      <c r="Y1018" s="109" t="s">
        <v>9118</v>
      </c>
      <c r="Z1018" s="110"/>
      <c r="AA1018" s="110"/>
      <c r="AB1018" s="110"/>
      <c r="AC1018" s="109"/>
      <c r="AD1018" s="109"/>
      <c r="AE1018" s="110"/>
      <c r="AF1018" s="109"/>
      <c r="AG1018" s="109"/>
      <c r="AH1018" s="109"/>
      <c r="AI1018" s="110"/>
      <c r="AJ1018" s="110"/>
      <c r="AK1018" s="110"/>
      <c r="AL1018" s="110"/>
      <c r="AM1018" s="110"/>
      <c r="AN1018" s="110"/>
      <c r="AO1018" s="110"/>
      <c r="AP1018" s="110"/>
      <c r="AQ1018" s="110"/>
      <c r="AR1018" s="110"/>
      <c r="AS1018" s="110"/>
      <c r="AT1018" s="110"/>
      <c r="AU1018" s="110"/>
      <c r="AV1018" s="110"/>
      <c r="AW1018" s="110"/>
      <c r="AX1018" s="110"/>
      <c r="AY1018" s="110"/>
      <c r="AZ1018" s="110"/>
      <c r="BA1018" s="110"/>
      <c r="BB1018" s="110"/>
      <c r="BC1018" s="110"/>
      <c r="BD1018" s="110"/>
      <c r="BE1018" s="110"/>
      <c r="BF1018" s="114"/>
      <c r="BG1018" s="114"/>
      <c r="BH1018" s="114"/>
      <c r="BI1018" s="114"/>
      <c r="BJ1018" s="114"/>
      <c r="BK1018" s="114"/>
      <c r="BL1018" s="114"/>
      <c r="BM1018" s="114"/>
      <c r="BN1018" s="114"/>
      <c r="BO1018" s="114"/>
    </row>
    <row r="1019" ht="15.75" hidden="1" customHeight="1">
      <c r="A1019" s="106" t="s">
        <v>8383</v>
      </c>
      <c r="B1019" s="162" t="s">
        <v>10896</v>
      </c>
      <c r="C1019" s="108" t="str">
        <f>VLOOKUP(A1019,'Main Sheet'!A:AV,48,False)</f>
        <v>Yes</v>
      </c>
      <c r="D1019" s="109" t="str">
        <f>VLOOKUP(A1019,'Main Sheet'!A:BB,7,0)</f>
        <v>Second</v>
      </c>
      <c r="E1019" s="109" t="str">
        <f>VLOOKUP(A1019,'Main Sheet'!A:BB,12,0)</f>
        <v>Cowan HS</v>
      </c>
      <c r="F1019" s="109" t="str">
        <f>VLOOKUP(A1019,'Main Sheet'!A:BB,17,0)</f>
        <v>Chulumanco</v>
      </c>
      <c r="G1019" s="110" t="str">
        <f>VLOOKUP(A1019,'Main Sheet'!A:BB,14,0)</f>
        <v>NMB</v>
      </c>
      <c r="H1019" s="111" t="s">
        <v>9078</v>
      </c>
      <c r="I1019" s="111"/>
      <c r="J1019" s="112"/>
      <c r="K1019" s="111">
        <v>2.33249419E8</v>
      </c>
      <c r="L1019" s="111">
        <v>60847.0</v>
      </c>
      <c r="M1019" s="109"/>
      <c r="N1019" s="110"/>
      <c r="O1019" s="111" t="s">
        <v>9078</v>
      </c>
      <c r="P1019" s="111" t="s">
        <v>121</v>
      </c>
      <c r="Q1019" s="111"/>
      <c r="R1019" s="111">
        <v>2.26066736E8</v>
      </c>
      <c r="S1019" s="111">
        <v>25808.0</v>
      </c>
      <c r="T1019" s="111"/>
      <c r="U1019" s="110"/>
      <c r="V1019" s="109" t="s">
        <v>117</v>
      </c>
      <c r="W1019" s="109"/>
      <c r="X1019" s="110"/>
      <c r="Y1019" s="109" t="s">
        <v>10897</v>
      </c>
      <c r="Z1019" s="110"/>
      <c r="AA1019" s="110"/>
      <c r="AB1019" s="109" t="s">
        <v>10472</v>
      </c>
      <c r="AC1019" s="109"/>
      <c r="AD1019" s="109"/>
      <c r="AE1019" s="110"/>
      <c r="AF1019" s="109"/>
      <c r="AG1019" s="109"/>
      <c r="AH1019" s="109"/>
      <c r="AI1019" s="110"/>
      <c r="AJ1019" s="110"/>
      <c r="AK1019" s="110"/>
      <c r="AL1019" s="110"/>
      <c r="AM1019" s="110"/>
      <c r="AN1019" s="110"/>
      <c r="AO1019" s="110"/>
      <c r="AP1019" s="110"/>
      <c r="AQ1019" s="110"/>
      <c r="AR1019" s="110"/>
      <c r="AS1019" s="110"/>
      <c r="AT1019" s="110"/>
      <c r="AU1019" s="110"/>
      <c r="AV1019" s="110"/>
      <c r="AW1019" s="110"/>
      <c r="AX1019" s="110"/>
      <c r="AY1019" s="110"/>
      <c r="AZ1019" s="110"/>
      <c r="BA1019" s="110"/>
      <c r="BB1019" s="110"/>
      <c r="BC1019" s="110"/>
      <c r="BD1019" s="110"/>
      <c r="BE1019" s="110"/>
      <c r="BF1019" s="114"/>
      <c r="BG1019" s="114"/>
      <c r="BH1019" s="114"/>
      <c r="BI1019" s="114"/>
      <c r="BJ1019" s="114"/>
      <c r="BK1019" s="114"/>
      <c r="BL1019" s="114"/>
      <c r="BM1019" s="114"/>
      <c r="BN1019" s="114"/>
      <c r="BO1019" s="114"/>
    </row>
    <row r="1020" ht="15.75" hidden="1" customHeight="1">
      <c r="A1020" s="106" t="s">
        <v>8386</v>
      </c>
      <c r="B1020" s="162" t="s">
        <v>10898</v>
      </c>
      <c r="C1020" s="108" t="str">
        <f>VLOOKUP(A1020,'Main Sheet'!A:AV,48,False)</f>
        <v>No</v>
      </c>
      <c r="D1020" s="109" t="str">
        <f>VLOOKUP(A1020,'Main Sheet'!A:BB,7,0)</f>
        <v>Second</v>
      </c>
      <c r="E1020" s="109" t="str">
        <f>VLOOKUP(A1020,'Main Sheet'!A:BB,12,0)</f>
        <v>Cowan HS</v>
      </c>
      <c r="F1020" s="109" t="str">
        <f>VLOOKUP(A1020,'Main Sheet'!A:BB,17,0)</f>
        <v>Chulumanco</v>
      </c>
      <c r="G1020" s="110" t="str">
        <f>VLOOKUP(A1020,'Main Sheet'!A:BB,14,0)</f>
        <v>NMB</v>
      </c>
      <c r="H1020" s="111"/>
      <c r="I1020" s="111"/>
      <c r="J1020" s="111" t="s">
        <v>9411</v>
      </c>
      <c r="K1020" s="111"/>
      <c r="L1020" s="111"/>
      <c r="M1020" s="109"/>
      <c r="N1020" s="110"/>
      <c r="O1020" s="111"/>
      <c r="P1020" s="111"/>
      <c r="Q1020" s="112"/>
      <c r="R1020" s="111"/>
      <c r="S1020" s="111"/>
      <c r="T1020" s="111"/>
      <c r="U1020" s="110"/>
      <c r="V1020" s="109"/>
      <c r="W1020" s="109"/>
      <c r="X1020" s="110"/>
      <c r="Y1020" s="109"/>
      <c r="Z1020" s="110"/>
      <c r="AA1020" s="110"/>
      <c r="AB1020" s="110"/>
      <c r="AC1020" s="109"/>
      <c r="AD1020" s="109"/>
      <c r="AE1020" s="110"/>
      <c r="AF1020" s="109"/>
      <c r="AG1020" s="109"/>
      <c r="AH1020" s="109"/>
      <c r="AI1020" s="110"/>
      <c r="AJ1020" s="110"/>
      <c r="AK1020" s="110"/>
      <c r="AL1020" s="110"/>
      <c r="AM1020" s="110"/>
      <c r="AN1020" s="110"/>
      <c r="AO1020" s="110"/>
      <c r="AP1020" s="110"/>
      <c r="AQ1020" s="110"/>
      <c r="AR1020" s="110"/>
      <c r="AS1020" s="110"/>
      <c r="AT1020" s="110"/>
      <c r="AU1020" s="110"/>
      <c r="AV1020" s="110"/>
      <c r="AW1020" s="110"/>
      <c r="AX1020" s="110"/>
      <c r="AY1020" s="110"/>
      <c r="AZ1020" s="110"/>
      <c r="BA1020" s="110"/>
      <c r="BB1020" s="110"/>
      <c r="BC1020" s="110"/>
      <c r="BD1020" s="110"/>
      <c r="BE1020" s="110"/>
      <c r="BF1020" s="114"/>
      <c r="BG1020" s="114"/>
      <c r="BH1020" s="114"/>
      <c r="BI1020" s="114"/>
      <c r="BJ1020" s="114"/>
      <c r="BK1020" s="114"/>
      <c r="BL1020" s="114"/>
      <c r="BM1020" s="114"/>
      <c r="BN1020" s="114"/>
      <c r="BO1020" s="114"/>
    </row>
    <row r="1021" ht="15.75" hidden="1" customHeight="1">
      <c r="A1021" s="106" t="s">
        <v>8390</v>
      </c>
      <c r="B1021" s="162" t="s">
        <v>10899</v>
      </c>
      <c r="C1021" s="108" t="str">
        <f>VLOOKUP(A1021,'Main Sheet'!A:AV,48,False)</f>
        <v>Yes</v>
      </c>
      <c r="D1021" s="109" t="str">
        <f>VLOOKUP(A1021,'Main Sheet'!A:BB,7,0)</f>
        <v>Second</v>
      </c>
      <c r="E1021" s="109" t="str">
        <f>VLOOKUP(A1021,'Main Sheet'!A:BB,12,0)</f>
        <v>Cowan HS</v>
      </c>
      <c r="F1021" s="109" t="str">
        <f>VLOOKUP(A1021,'Main Sheet'!A:BB,17,0)</f>
        <v>Chulumanco</v>
      </c>
      <c r="G1021" s="110" t="str">
        <f>VLOOKUP(A1021,'Main Sheet'!A:BB,14,0)</f>
        <v>NMB</v>
      </c>
      <c r="H1021" s="111" t="s">
        <v>9078</v>
      </c>
      <c r="I1021" s="111"/>
      <c r="J1021" s="112"/>
      <c r="K1021" s="111">
        <v>2.33781609E8</v>
      </c>
      <c r="L1021" s="111"/>
      <c r="M1021" s="109" t="s">
        <v>9079</v>
      </c>
      <c r="N1021" s="110"/>
      <c r="O1021" s="111"/>
      <c r="P1021" s="111"/>
      <c r="Q1021" s="112"/>
      <c r="R1021" s="111"/>
      <c r="S1021" s="111"/>
      <c r="T1021" s="111"/>
      <c r="U1021" s="110"/>
      <c r="V1021" s="109" t="s">
        <v>9078</v>
      </c>
      <c r="W1021" s="109"/>
      <c r="X1021" s="110"/>
      <c r="Y1021" s="109" t="s">
        <v>10900</v>
      </c>
      <c r="Z1021" s="110"/>
      <c r="AA1021" s="110"/>
      <c r="AB1021" s="110"/>
      <c r="AC1021" s="109" t="s">
        <v>117</v>
      </c>
      <c r="AD1021" s="109"/>
      <c r="AE1021" s="110"/>
      <c r="AF1021" s="109">
        <v>2.61605968E8</v>
      </c>
      <c r="AG1021" s="109">
        <v>23235.0</v>
      </c>
      <c r="AH1021" s="109"/>
      <c r="AI1021" s="110"/>
      <c r="AJ1021" s="110"/>
      <c r="AK1021" s="110"/>
      <c r="AL1021" s="110"/>
      <c r="AM1021" s="110"/>
      <c r="AN1021" s="110"/>
      <c r="AO1021" s="110"/>
      <c r="AP1021" s="110"/>
      <c r="AQ1021" s="110"/>
      <c r="AR1021" s="110"/>
      <c r="AS1021" s="110"/>
      <c r="AT1021" s="110"/>
      <c r="AU1021" s="110"/>
      <c r="AV1021" s="110"/>
      <c r="AW1021" s="110"/>
      <c r="AX1021" s="110"/>
      <c r="AY1021" s="110"/>
      <c r="AZ1021" s="110"/>
      <c r="BA1021" s="110"/>
      <c r="BB1021" s="110"/>
      <c r="BC1021" s="110"/>
      <c r="BD1021" s="110"/>
      <c r="BE1021" s="110"/>
      <c r="BF1021" s="114"/>
      <c r="BG1021" s="114"/>
      <c r="BH1021" s="114"/>
      <c r="BI1021" s="114"/>
      <c r="BJ1021" s="114"/>
      <c r="BK1021" s="114"/>
      <c r="BL1021" s="114"/>
      <c r="BM1021" s="114"/>
      <c r="BN1021" s="114"/>
      <c r="BO1021" s="114"/>
    </row>
    <row r="1022" ht="15.75" hidden="1" customHeight="1">
      <c r="A1022" s="106" t="s">
        <v>8394</v>
      </c>
      <c r="B1022" s="162" t="s">
        <v>10901</v>
      </c>
      <c r="C1022" s="108" t="str">
        <f>VLOOKUP(A1022,'Main Sheet'!A:AV,48,False)</f>
        <v>Yes</v>
      </c>
      <c r="D1022" s="109" t="str">
        <f>VLOOKUP(A1022,'Main Sheet'!A:BB,7,0)</f>
        <v>Second</v>
      </c>
      <c r="E1022" s="109" t="str">
        <f>VLOOKUP(A1022,'Main Sheet'!A:BB,12,0)</f>
        <v>Cowan HS</v>
      </c>
      <c r="F1022" s="109" t="str">
        <f>VLOOKUP(A1022,'Main Sheet'!A:BB,17,0)</f>
        <v>Chulumanco</v>
      </c>
      <c r="G1022" s="110" t="str">
        <f>VLOOKUP(A1022,'Main Sheet'!A:BB,14,0)</f>
        <v>NMB</v>
      </c>
      <c r="H1022" s="111" t="s">
        <v>9078</v>
      </c>
      <c r="I1022" s="111"/>
      <c r="J1022" s="112"/>
      <c r="K1022" s="111">
        <v>2.33975241E8</v>
      </c>
      <c r="L1022" s="111">
        <v>47645.0</v>
      </c>
      <c r="M1022" s="109"/>
      <c r="N1022" s="110"/>
      <c r="O1022" s="111"/>
      <c r="P1022" s="111"/>
      <c r="Q1022" s="112"/>
      <c r="R1022" s="111"/>
      <c r="S1022" s="111"/>
      <c r="T1022" s="111"/>
      <c r="U1022" s="110"/>
      <c r="V1022" s="109" t="s">
        <v>117</v>
      </c>
      <c r="W1022" s="109"/>
      <c r="X1022" s="110"/>
      <c r="Y1022" s="177" t="s">
        <v>10902</v>
      </c>
      <c r="Z1022" s="110"/>
      <c r="AA1022" s="110"/>
      <c r="AB1022" s="109" t="s">
        <v>4424</v>
      </c>
      <c r="AC1022" s="109"/>
      <c r="AD1022" s="109"/>
      <c r="AE1022" s="110"/>
      <c r="AF1022" s="109"/>
      <c r="AG1022" s="109"/>
      <c r="AH1022" s="109"/>
      <c r="AI1022" s="110"/>
      <c r="AJ1022" s="109" t="s">
        <v>117</v>
      </c>
      <c r="AK1022" s="110"/>
      <c r="AL1022" s="110"/>
      <c r="AM1022" s="109">
        <v>2.61592114E8</v>
      </c>
      <c r="AN1022" s="109">
        <v>23235.0</v>
      </c>
      <c r="AO1022" s="109" t="s">
        <v>10903</v>
      </c>
      <c r="AP1022" s="110"/>
      <c r="AQ1022" s="110"/>
      <c r="AR1022" s="110"/>
      <c r="AS1022" s="110"/>
      <c r="AT1022" s="110"/>
      <c r="AU1022" s="110"/>
      <c r="AV1022" s="110"/>
      <c r="AW1022" s="110"/>
      <c r="AX1022" s="110"/>
      <c r="AY1022" s="110"/>
      <c r="AZ1022" s="110"/>
      <c r="BA1022" s="110"/>
      <c r="BB1022" s="110"/>
      <c r="BC1022" s="110"/>
      <c r="BD1022" s="110"/>
      <c r="BE1022" s="110"/>
      <c r="BF1022" s="114"/>
      <c r="BG1022" s="114"/>
      <c r="BH1022" s="114"/>
      <c r="BI1022" s="114"/>
      <c r="BJ1022" s="114"/>
      <c r="BK1022" s="114"/>
      <c r="BL1022" s="114"/>
      <c r="BM1022" s="114"/>
      <c r="BN1022" s="114"/>
      <c r="BO1022" s="114"/>
    </row>
    <row r="1023" ht="15.75" hidden="1" customHeight="1">
      <c r="A1023" s="106" t="s">
        <v>8402</v>
      </c>
      <c r="B1023" s="162" t="s">
        <v>10904</v>
      </c>
      <c r="C1023" s="108" t="str">
        <f>VLOOKUP(A1023,'Main Sheet'!A:AV,48,False)</f>
        <v>Yes</v>
      </c>
      <c r="D1023" s="109" t="str">
        <f>VLOOKUP(A1023,'Main Sheet'!A:BB,7,0)</f>
        <v>Second</v>
      </c>
      <c r="E1023" s="109" t="str">
        <f>VLOOKUP(A1023,'Main Sheet'!A:BB,12,0)</f>
        <v>Cowan HS</v>
      </c>
      <c r="F1023" s="109" t="str">
        <f>VLOOKUP(A1023,'Main Sheet'!A:BB,17,0)</f>
        <v>Chulumanco</v>
      </c>
      <c r="G1023" s="110" t="str">
        <f>VLOOKUP(A1023,'Main Sheet'!A:BB,14,0)</f>
        <v>NMB</v>
      </c>
      <c r="H1023" s="111" t="s">
        <v>9078</v>
      </c>
      <c r="I1023" s="111"/>
      <c r="J1023" s="111" t="s">
        <v>9568</v>
      </c>
      <c r="K1023" s="111"/>
      <c r="L1023" s="111"/>
      <c r="M1023" s="109"/>
      <c r="N1023" s="110"/>
      <c r="O1023" s="111"/>
      <c r="P1023" s="111"/>
      <c r="Q1023" s="112"/>
      <c r="R1023" s="111"/>
      <c r="S1023" s="111"/>
      <c r="T1023" s="111"/>
      <c r="U1023" s="110"/>
      <c r="V1023" s="109" t="s">
        <v>9078</v>
      </c>
      <c r="W1023" s="109" t="s">
        <v>121</v>
      </c>
      <c r="X1023" s="109"/>
      <c r="Y1023" s="109" t="s">
        <v>10905</v>
      </c>
      <c r="Z1023" s="110"/>
      <c r="AA1023" s="110"/>
      <c r="AB1023" s="110"/>
      <c r="AC1023" s="109"/>
      <c r="AD1023" s="109"/>
      <c r="AE1023" s="110"/>
      <c r="AF1023" s="109"/>
      <c r="AG1023" s="109"/>
      <c r="AH1023" s="109"/>
      <c r="AI1023" s="110"/>
      <c r="AJ1023" s="110"/>
      <c r="AK1023" s="110"/>
      <c r="AL1023" s="110"/>
      <c r="AM1023" s="110"/>
      <c r="AN1023" s="110"/>
      <c r="AO1023" s="110"/>
      <c r="AP1023" s="110"/>
      <c r="AQ1023" s="110"/>
      <c r="AR1023" s="110"/>
      <c r="AS1023" s="110"/>
      <c r="AT1023" s="110"/>
      <c r="AU1023" s="110"/>
      <c r="AV1023" s="110"/>
      <c r="AW1023" s="110"/>
      <c r="AX1023" s="110"/>
      <c r="AY1023" s="110"/>
      <c r="AZ1023" s="110"/>
      <c r="BA1023" s="110"/>
      <c r="BB1023" s="110"/>
      <c r="BC1023" s="110"/>
      <c r="BD1023" s="110"/>
      <c r="BE1023" s="110"/>
      <c r="BF1023" s="114"/>
      <c r="BG1023" s="114"/>
      <c r="BH1023" s="114"/>
      <c r="BI1023" s="114"/>
      <c r="BJ1023" s="114"/>
      <c r="BK1023" s="114"/>
      <c r="BL1023" s="114"/>
      <c r="BM1023" s="114"/>
      <c r="BN1023" s="114"/>
      <c r="BO1023" s="114"/>
    </row>
    <row r="1024" ht="15.75" hidden="1" customHeight="1">
      <c r="A1024" s="106" t="s">
        <v>8410</v>
      </c>
      <c r="B1024" s="162" t="s">
        <v>10906</v>
      </c>
      <c r="C1024" s="108" t="str">
        <f>VLOOKUP(A1024,'Main Sheet'!A:AV,48,False)</f>
        <v>Yes</v>
      </c>
      <c r="D1024" s="109" t="str">
        <f>VLOOKUP(A1024,'Main Sheet'!A:BB,7,0)</f>
        <v>Second</v>
      </c>
      <c r="E1024" s="109" t="str">
        <f>VLOOKUP(A1024,'Main Sheet'!A:BB,12,0)</f>
        <v>Cowan HS</v>
      </c>
      <c r="F1024" s="109" t="str">
        <f>VLOOKUP(A1024,'Main Sheet'!A:BB,17,0)</f>
        <v>Chulumanco</v>
      </c>
      <c r="G1024" s="110" t="str">
        <f>VLOOKUP(A1024,'Main Sheet'!A:BB,14,0)</f>
        <v>NMB</v>
      </c>
      <c r="H1024" s="111"/>
      <c r="I1024" s="111"/>
      <c r="J1024" s="111" t="s">
        <v>9568</v>
      </c>
      <c r="K1024" s="111"/>
      <c r="L1024" s="111"/>
      <c r="M1024" s="109"/>
      <c r="N1024" s="110"/>
      <c r="O1024" s="111"/>
      <c r="P1024" s="111"/>
      <c r="Q1024" s="112"/>
      <c r="R1024" s="111"/>
      <c r="S1024" s="111"/>
      <c r="T1024" s="111"/>
      <c r="U1024" s="110"/>
      <c r="V1024" s="109"/>
      <c r="W1024" s="109"/>
      <c r="X1024" s="110"/>
      <c r="Y1024" s="109"/>
      <c r="Z1024" s="110"/>
      <c r="AA1024" s="110"/>
      <c r="AB1024" s="110"/>
      <c r="AC1024" s="109"/>
      <c r="AD1024" s="109"/>
      <c r="AE1024" s="110"/>
      <c r="AF1024" s="109"/>
      <c r="AG1024" s="109"/>
      <c r="AH1024" s="109"/>
      <c r="AI1024" s="110"/>
      <c r="AJ1024" s="110"/>
      <c r="AK1024" s="110"/>
      <c r="AL1024" s="110"/>
      <c r="AM1024" s="110"/>
      <c r="AN1024" s="110"/>
      <c r="AO1024" s="110"/>
      <c r="AP1024" s="110"/>
      <c r="AQ1024" s="110"/>
      <c r="AR1024" s="110"/>
      <c r="AS1024" s="110"/>
      <c r="AT1024" s="110"/>
      <c r="AU1024" s="110"/>
      <c r="AV1024" s="110"/>
      <c r="AW1024" s="110"/>
      <c r="AX1024" s="110"/>
      <c r="AY1024" s="110"/>
      <c r="AZ1024" s="110"/>
      <c r="BA1024" s="110"/>
      <c r="BB1024" s="110"/>
      <c r="BC1024" s="110"/>
      <c r="BD1024" s="110"/>
      <c r="BE1024" s="110"/>
      <c r="BF1024" s="114"/>
      <c r="BG1024" s="114"/>
      <c r="BH1024" s="114"/>
      <c r="BI1024" s="114"/>
      <c r="BJ1024" s="114"/>
      <c r="BK1024" s="114"/>
      <c r="BL1024" s="114"/>
      <c r="BM1024" s="114"/>
      <c r="BN1024" s="114"/>
      <c r="BO1024" s="114"/>
    </row>
    <row r="1025" ht="15.75" hidden="1" customHeight="1">
      <c r="A1025" s="106" t="s">
        <v>8413</v>
      </c>
      <c r="B1025" s="162" t="s">
        <v>10907</v>
      </c>
      <c r="C1025" s="108" t="str">
        <f>VLOOKUP(A1025,'Main Sheet'!A:AV,48,False)</f>
        <v>Yes</v>
      </c>
      <c r="D1025" s="109" t="str">
        <f>VLOOKUP(A1025,'Main Sheet'!A:BB,7,0)</f>
        <v>Second</v>
      </c>
      <c r="E1025" s="109" t="str">
        <f>VLOOKUP(A1025,'Main Sheet'!A:BB,12,0)</f>
        <v>Cowan HS</v>
      </c>
      <c r="F1025" s="109" t="str">
        <f>VLOOKUP(A1025,'Main Sheet'!A:BB,17,0)</f>
        <v>Chulumanco</v>
      </c>
      <c r="G1025" s="110" t="str">
        <f>VLOOKUP(A1025,'Main Sheet'!A:BB,14,0)</f>
        <v>NMB</v>
      </c>
      <c r="H1025" s="111" t="s">
        <v>9078</v>
      </c>
      <c r="I1025" s="111"/>
      <c r="J1025" s="112"/>
      <c r="K1025" s="111">
        <v>2.33988297E8</v>
      </c>
      <c r="L1025" s="111"/>
      <c r="M1025" s="109" t="s">
        <v>10908</v>
      </c>
      <c r="N1025" s="110"/>
      <c r="O1025" s="111" t="s">
        <v>117</v>
      </c>
      <c r="P1025" s="111"/>
      <c r="Q1025" s="112"/>
      <c r="R1025" s="111">
        <v>2.26252908E8</v>
      </c>
      <c r="S1025" s="111">
        <v>23235.0</v>
      </c>
      <c r="T1025" s="111" t="s">
        <v>10909</v>
      </c>
      <c r="U1025" s="110"/>
      <c r="V1025" s="109" t="s">
        <v>117</v>
      </c>
      <c r="W1025" s="109"/>
      <c r="X1025" s="110"/>
      <c r="Y1025" s="177" t="s">
        <v>10910</v>
      </c>
      <c r="Z1025" s="110"/>
      <c r="AA1025" s="110"/>
      <c r="AB1025" s="109" t="s">
        <v>237</v>
      </c>
      <c r="AC1025" s="109" t="s">
        <v>117</v>
      </c>
      <c r="AD1025" s="109"/>
      <c r="AE1025" s="110"/>
      <c r="AF1025" s="109">
        <v>2.6160736E7</v>
      </c>
      <c r="AG1025" s="109">
        <v>23235.0</v>
      </c>
      <c r="AH1025" s="109" t="s">
        <v>10911</v>
      </c>
      <c r="AI1025" s="110"/>
      <c r="AJ1025" s="110"/>
      <c r="AK1025" s="110"/>
      <c r="AL1025" s="110"/>
      <c r="AM1025" s="110"/>
      <c r="AN1025" s="110"/>
      <c r="AO1025" s="110"/>
      <c r="AP1025" s="110"/>
      <c r="AQ1025" s="110"/>
      <c r="AR1025" s="110"/>
      <c r="AS1025" s="110"/>
      <c r="AT1025" s="110"/>
      <c r="AU1025" s="110"/>
      <c r="AV1025" s="110"/>
      <c r="AW1025" s="110"/>
      <c r="AX1025" s="110"/>
      <c r="AY1025" s="110"/>
      <c r="AZ1025" s="110"/>
      <c r="BA1025" s="110"/>
      <c r="BB1025" s="110"/>
      <c r="BC1025" s="110"/>
      <c r="BD1025" s="110"/>
      <c r="BE1025" s="110"/>
      <c r="BF1025" s="114"/>
      <c r="BG1025" s="114"/>
      <c r="BH1025" s="114"/>
      <c r="BI1025" s="114"/>
      <c r="BJ1025" s="114"/>
      <c r="BK1025" s="114"/>
      <c r="BL1025" s="114"/>
      <c r="BM1025" s="114"/>
      <c r="BN1025" s="114"/>
      <c r="BO1025" s="114"/>
    </row>
    <row r="1026" ht="15.75" hidden="1" customHeight="1">
      <c r="A1026" s="106" t="s">
        <v>8417</v>
      </c>
      <c r="B1026" s="162" t="s">
        <v>10912</v>
      </c>
      <c r="C1026" s="108" t="str">
        <f>VLOOKUP(A1026,'Main Sheet'!A:AV,48,False)</f>
        <v>Yes</v>
      </c>
      <c r="D1026" s="109" t="str">
        <f>VLOOKUP(A1026,'Main Sheet'!A:BB,7,0)</f>
        <v>Second</v>
      </c>
      <c r="E1026" s="109" t="str">
        <f>VLOOKUP(A1026,'Main Sheet'!A:BB,12,0)</f>
        <v>Cowan HS</v>
      </c>
      <c r="F1026" s="109" t="str">
        <f>VLOOKUP(A1026,'Main Sheet'!A:BB,17,0)</f>
        <v>Chulumanco</v>
      </c>
      <c r="G1026" s="110" t="str">
        <f>VLOOKUP(A1026,'Main Sheet'!A:BB,14,0)</f>
        <v>NMB</v>
      </c>
      <c r="H1026" s="111" t="s">
        <v>9078</v>
      </c>
      <c r="I1026" s="111"/>
      <c r="J1026" s="111" t="s">
        <v>9568</v>
      </c>
      <c r="K1026" s="111"/>
      <c r="L1026" s="111"/>
      <c r="M1026" s="109"/>
      <c r="N1026" s="110"/>
      <c r="O1026" s="111"/>
      <c r="P1026" s="111"/>
      <c r="Q1026" s="112"/>
      <c r="R1026" s="111"/>
      <c r="S1026" s="111"/>
      <c r="T1026" s="111"/>
      <c r="U1026" s="110"/>
      <c r="V1026" s="109" t="s">
        <v>117</v>
      </c>
      <c r="W1026" s="109"/>
      <c r="X1026" s="110"/>
      <c r="Y1026" s="109" t="s">
        <v>10913</v>
      </c>
      <c r="Z1026" s="110"/>
      <c r="AA1026" s="110"/>
      <c r="AB1026" s="109" t="s">
        <v>237</v>
      </c>
      <c r="AC1026" s="109" t="s">
        <v>9078</v>
      </c>
      <c r="AD1026" s="109" t="s">
        <v>121</v>
      </c>
      <c r="AE1026" s="109"/>
      <c r="AF1026" s="109">
        <v>2603393.0</v>
      </c>
      <c r="AG1026" s="109">
        <v>95087.0</v>
      </c>
      <c r="AH1026" s="109"/>
      <c r="AI1026" s="110"/>
      <c r="AJ1026" s="110"/>
      <c r="AK1026" s="110"/>
      <c r="AL1026" s="110"/>
      <c r="AM1026" s="110"/>
      <c r="AN1026" s="110"/>
      <c r="AO1026" s="110"/>
      <c r="AP1026" s="110"/>
      <c r="AQ1026" s="110"/>
      <c r="AR1026" s="110"/>
      <c r="AS1026" s="110"/>
      <c r="AT1026" s="110"/>
      <c r="AU1026" s="110"/>
      <c r="AV1026" s="110"/>
      <c r="AW1026" s="110"/>
      <c r="AX1026" s="110"/>
      <c r="AY1026" s="110"/>
      <c r="AZ1026" s="110"/>
      <c r="BA1026" s="110"/>
      <c r="BB1026" s="110"/>
      <c r="BC1026" s="110"/>
      <c r="BD1026" s="110"/>
      <c r="BE1026" s="110"/>
      <c r="BF1026" s="114"/>
      <c r="BG1026" s="114"/>
      <c r="BH1026" s="114"/>
      <c r="BI1026" s="114"/>
      <c r="BJ1026" s="114"/>
      <c r="BK1026" s="114"/>
      <c r="BL1026" s="114"/>
      <c r="BM1026" s="114"/>
      <c r="BN1026" s="114"/>
      <c r="BO1026" s="114"/>
    </row>
    <row r="1027" ht="15.75" hidden="1" customHeight="1">
      <c r="A1027" s="106" t="s">
        <v>8424</v>
      </c>
      <c r="B1027" s="162" t="s">
        <v>8425</v>
      </c>
      <c r="C1027" s="108" t="str">
        <f>VLOOKUP(A1027,'Main Sheet'!A:AV,48,False)</f>
        <v>No</v>
      </c>
      <c r="D1027" s="109" t="str">
        <f>VLOOKUP(A1027,'Main Sheet'!A:BB,7,0)</f>
        <v>Second</v>
      </c>
      <c r="E1027" s="109" t="str">
        <f>VLOOKUP(A1027,'Main Sheet'!A:BB,12,0)</f>
        <v>Cowan HS</v>
      </c>
      <c r="F1027" s="109" t="str">
        <f>VLOOKUP(A1027,'Main Sheet'!A:BB,17,0)</f>
        <v>Chulumanco</v>
      </c>
      <c r="G1027" s="110" t="str">
        <f>VLOOKUP(A1027,'Main Sheet'!A:BB,14,0)</f>
        <v>NMB</v>
      </c>
      <c r="H1027" s="111" t="s">
        <v>9078</v>
      </c>
      <c r="I1027" s="111"/>
      <c r="J1027" s="111"/>
      <c r="K1027" s="111">
        <v>2.3435701E8</v>
      </c>
      <c r="L1027" s="111">
        <v>48291.0</v>
      </c>
      <c r="M1027" s="109"/>
      <c r="N1027" s="110"/>
      <c r="O1027" s="111" t="s">
        <v>121</v>
      </c>
      <c r="P1027" s="111"/>
      <c r="Q1027" s="111" t="s">
        <v>9081</v>
      </c>
      <c r="R1027" s="111"/>
      <c r="S1027" s="111"/>
      <c r="T1027" s="111"/>
      <c r="U1027" s="110"/>
      <c r="V1027" s="109"/>
      <c r="W1027" s="109"/>
      <c r="X1027" s="110"/>
      <c r="Y1027" s="109"/>
      <c r="Z1027" s="110"/>
      <c r="AA1027" s="110"/>
      <c r="AB1027" s="110"/>
      <c r="AC1027" s="109"/>
      <c r="AD1027" s="109"/>
      <c r="AE1027" s="110"/>
      <c r="AF1027" s="109"/>
      <c r="AG1027" s="109"/>
      <c r="AH1027" s="109"/>
      <c r="AI1027" s="110"/>
      <c r="AJ1027" s="110"/>
      <c r="AK1027" s="110"/>
      <c r="AL1027" s="110"/>
      <c r="AM1027" s="110"/>
      <c r="AN1027" s="110"/>
      <c r="AO1027" s="110"/>
      <c r="AP1027" s="110"/>
      <c r="AQ1027" s="110"/>
      <c r="AR1027" s="110"/>
      <c r="AS1027" s="110"/>
      <c r="AT1027" s="110"/>
      <c r="AU1027" s="110"/>
      <c r="AV1027" s="110"/>
      <c r="AW1027" s="110"/>
      <c r="AX1027" s="110"/>
      <c r="AY1027" s="110"/>
      <c r="AZ1027" s="110"/>
      <c r="BA1027" s="110"/>
      <c r="BB1027" s="110"/>
      <c r="BC1027" s="110"/>
      <c r="BD1027" s="110"/>
      <c r="BE1027" s="110"/>
      <c r="BF1027" s="114"/>
      <c r="BG1027" s="114"/>
      <c r="BH1027" s="114"/>
      <c r="BI1027" s="114"/>
      <c r="BJ1027" s="114"/>
      <c r="BK1027" s="114"/>
      <c r="BL1027" s="114"/>
      <c r="BM1027" s="114"/>
      <c r="BN1027" s="114"/>
      <c r="BO1027" s="114"/>
    </row>
    <row r="1028" ht="15.75" hidden="1" customHeight="1">
      <c r="A1028" s="106" t="s">
        <v>8428</v>
      </c>
      <c r="B1028" s="162" t="s">
        <v>10914</v>
      </c>
      <c r="C1028" s="108" t="str">
        <f>VLOOKUP(A1028,'Main Sheet'!A:AV,48,False)</f>
        <v>Yes</v>
      </c>
      <c r="D1028" s="109" t="str">
        <f>VLOOKUP(A1028,'Main Sheet'!A:BB,7,0)</f>
        <v>Second</v>
      </c>
      <c r="E1028" s="109" t="str">
        <f>VLOOKUP(A1028,'Main Sheet'!A:BB,12,0)</f>
        <v>Cowan HS</v>
      </c>
      <c r="F1028" s="109" t="str">
        <f>VLOOKUP(A1028,'Main Sheet'!A:BB,17,0)</f>
        <v>Chulumanco</v>
      </c>
      <c r="G1028" s="110" t="str">
        <f>VLOOKUP(A1028,'Main Sheet'!A:BB,14,0)</f>
        <v>NMB</v>
      </c>
      <c r="H1028" s="111" t="s">
        <v>9078</v>
      </c>
      <c r="I1028" s="111"/>
      <c r="J1028" s="112"/>
      <c r="K1028" s="111">
        <v>2.33249486E8</v>
      </c>
      <c r="L1028" s="111">
        <v>23653.0</v>
      </c>
      <c r="M1028" s="109"/>
      <c r="N1028" s="110"/>
      <c r="O1028" s="111"/>
      <c r="P1028" s="111"/>
      <c r="Q1028" s="112"/>
      <c r="R1028" s="111"/>
      <c r="S1028" s="111"/>
      <c r="T1028" s="111"/>
      <c r="U1028" s="110"/>
      <c r="V1028" s="109" t="s">
        <v>117</v>
      </c>
      <c r="W1028" s="109"/>
      <c r="X1028" s="110"/>
      <c r="Y1028" s="109" t="s">
        <v>10915</v>
      </c>
      <c r="Z1028" s="110"/>
      <c r="AA1028" s="110"/>
      <c r="AB1028" s="109" t="s">
        <v>10472</v>
      </c>
      <c r="AC1028" s="109" t="s">
        <v>117</v>
      </c>
      <c r="AD1028" s="109"/>
      <c r="AE1028" s="110"/>
      <c r="AF1028" s="109">
        <v>2.61592475E8</v>
      </c>
      <c r="AG1028" s="109">
        <v>23235.0</v>
      </c>
      <c r="AH1028" s="109"/>
      <c r="AI1028" s="110"/>
      <c r="AJ1028" s="110"/>
      <c r="AK1028" s="110"/>
      <c r="AL1028" s="110"/>
      <c r="AM1028" s="110"/>
      <c r="AN1028" s="110"/>
      <c r="AO1028" s="110"/>
      <c r="AP1028" s="110"/>
      <c r="AQ1028" s="110"/>
      <c r="AR1028" s="110"/>
      <c r="AS1028" s="110"/>
      <c r="AT1028" s="110"/>
      <c r="AU1028" s="110"/>
      <c r="AV1028" s="110"/>
      <c r="AW1028" s="110"/>
      <c r="AX1028" s="110"/>
      <c r="AY1028" s="110"/>
      <c r="AZ1028" s="110"/>
      <c r="BA1028" s="110"/>
      <c r="BB1028" s="110"/>
      <c r="BC1028" s="110"/>
      <c r="BD1028" s="110"/>
      <c r="BE1028" s="110"/>
      <c r="BF1028" s="114"/>
      <c r="BG1028" s="114"/>
      <c r="BH1028" s="114"/>
      <c r="BI1028" s="114"/>
      <c r="BJ1028" s="114"/>
      <c r="BK1028" s="114"/>
      <c r="BL1028" s="114"/>
      <c r="BM1028" s="114"/>
      <c r="BN1028" s="114"/>
      <c r="BO1028" s="114"/>
    </row>
    <row r="1029" ht="15.75" hidden="1" customHeight="1">
      <c r="A1029" s="106" t="s">
        <v>8433</v>
      </c>
      <c r="B1029" s="162" t="s">
        <v>10916</v>
      </c>
      <c r="C1029" s="108" t="str">
        <f>VLOOKUP(A1029,'Main Sheet'!A:AV,48,False)</f>
        <v>Yes</v>
      </c>
      <c r="D1029" s="109" t="str">
        <f>VLOOKUP(A1029,'Main Sheet'!A:BB,7,0)</f>
        <v>Second</v>
      </c>
      <c r="E1029" s="109" t="str">
        <f>VLOOKUP(A1029,'Main Sheet'!A:BB,12,0)</f>
        <v>Cowan HS</v>
      </c>
      <c r="F1029" s="109" t="str">
        <f>VLOOKUP(A1029,'Main Sheet'!A:BB,17,0)</f>
        <v>Chulumanco</v>
      </c>
      <c r="G1029" s="110" t="str">
        <f>VLOOKUP(A1029,'Main Sheet'!A:BB,14,0)</f>
        <v>NMB</v>
      </c>
      <c r="H1029" s="111" t="s">
        <v>9078</v>
      </c>
      <c r="I1029" s="111"/>
      <c r="J1029" s="112"/>
      <c r="K1029" s="111">
        <v>2.33186018E8</v>
      </c>
      <c r="L1029" s="111"/>
      <c r="M1029" s="109" t="s">
        <v>9079</v>
      </c>
      <c r="N1029" s="110"/>
      <c r="O1029" s="111"/>
      <c r="P1029" s="111"/>
      <c r="Q1029" s="112"/>
      <c r="R1029" s="111"/>
      <c r="S1029" s="111"/>
      <c r="T1029" s="111"/>
      <c r="U1029" s="110"/>
      <c r="V1029" s="109" t="s">
        <v>117</v>
      </c>
      <c r="W1029" s="109"/>
      <c r="X1029" s="110"/>
      <c r="Y1029" s="177" t="s">
        <v>10917</v>
      </c>
      <c r="Z1029" s="110"/>
      <c r="AA1029" s="110"/>
      <c r="AB1029" s="110"/>
      <c r="AC1029" s="109" t="s">
        <v>117</v>
      </c>
      <c r="AD1029" s="109"/>
      <c r="AE1029" s="110"/>
      <c r="AF1029" s="109">
        <v>2.61540149E8</v>
      </c>
      <c r="AG1029" s="109">
        <v>23235.0</v>
      </c>
      <c r="AH1029" s="109"/>
      <c r="AI1029" s="110"/>
      <c r="AJ1029" s="109" t="s">
        <v>117</v>
      </c>
      <c r="AK1029" s="110"/>
      <c r="AL1029" s="110"/>
      <c r="AM1029" s="109">
        <v>2.61540149E8</v>
      </c>
      <c r="AN1029" s="109">
        <v>23235.0</v>
      </c>
      <c r="AO1029" s="109" t="s">
        <v>431</v>
      </c>
      <c r="AP1029" s="110"/>
      <c r="AQ1029" s="110"/>
      <c r="AR1029" s="110"/>
      <c r="AS1029" s="110"/>
      <c r="AT1029" s="110"/>
      <c r="AU1029" s="110"/>
      <c r="AV1029" s="110"/>
      <c r="AW1029" s="110"/>
      <c r="AX1029" s="110"/>
      <c r="AY1029" s="110"/>
      <c r="AZ1029" s="110"/>
      <c r="BA1029" s="110"/>
      <c r="BB1029" s="110"/>
      <c r="BC1029" s="110"/>
      <c r="BD1029" s="110"/>
      <c r="BE1029" s="110"/>
      <c r="BF1029" s="114"/>
      <c r="BG1029" s="114"/>
      <c r="BH1029" s="114"/>
      <c r="BI1029" s="114"/>
      <c r="BJ1029" s="114"/>
      <c r="BK1029" s="114"/>
      <c r="BL1029" s="114"/>
      <c r="BM1029" s="114"/>
      <c r="BN1029" s="114"/>
      <c r="BO1029" s="114"/>
    </row>
    <row r="1030" ht="15.75" hidden="1" customHeight="1">
      <c r="A1030" s="106" t="s">
        <v>8435</v>
      </c>
      <c r="B1030" s="162" t="s">
        <v>10918</v>
      </c>
      <c r="C1030" s="108" t="str">
        <f>VLOOKUP(A1030,'Main Sheet'!A:AV,48,False)</f>
        <v>Yes</v>
      </c>
      <c r="D1030" s="109" t="str">
        <f>VLOOKUP(A1030,'Main Sheet'!A:BB,7,0)</f>
        <v>Second</v>
      </c>
      <c r="E1030" s="109" t="str">
        <f>VLOOKUP(A1030,'Main Sheet'!A:BB,12,0)</f>
        <v>Cowan HS</v>
      </c>
      <c r="F1030" s="109" t="str">
        <f>VLOOKUP(A1030,'Main Sheet'!A:BB,17,0)</f>
        <v>Chulumanco</v>
      </c>
      <c r="G1030" s="110" t="str">
        <f>VLOOKUP(A1030,'Main Sheet'!A:BB,14,0)</f>
        <v>NMB</v>
      </c>
      <c r="H1030" s="111" t="s">
        <v>9078</v>
      </c>
      <c r="I1030" s="111"/>
      <c r="J1030" s="111"/>
      <c r="K1030" s="111">
        <v>2.33249486E8</v>
      </c>
      <c r="L1030" s="183">
        <v>23653.0</v>
      </c>
      <c r="M1030" s="109"/>
      <c r="N1030" s="110"/>
      <c r="O1030" s="111"/>
      <c r="P1030" s="111"/>
      <c r="Q1030" s="112"/>
      <c r="R1030" s="111"/>
      <c r="S1030" s="111"/>
      <c r="T1030" s="111"/>
      <c r="U1030" s="110"/>
      <c r="V1030" s="109" t="s">
        <v>117</v>
      </c>
      <c r="W1030" s="109"/>
      <c r="X1030" s="110"/>
      <c r="Y1030" s="109" t="s">
        <v>10919</v>
      </c>
      <c r="Z1030" s="110"/>
      <c r="AA1030" s="110"/>
      <c r="AB1030" s="109" t="s">
        <v>1094</v>
      </c>
      <c r="AC1030" s="109"/>
      <c r="AD1030" s="109"/>
      <c r="AE1030" s="110"/>
      <c r="AF1030" s="109"/>
      <c r="AG1030" s="109"/>
      <c r="AH1030" s="109"/>
      <c r="AI1030" s="110"/>
      <c r="AJ1030" s="110"/>
      <c r="AK1030" s="110"/>
      <c r="AL1030" s="110"/>
      <c r="AM1030" s="110"/>
      <c r="AN1030" s="110"/>
      <c r="AO1030" s="110"/>
      <c r="AP1030" s="110"/>
      <c r="AQ1030" s="110"/>
      <c r="AR1030" s="110"/>
      <c r="AS1030" s="110"/>
      <c r="AT1030" s="110"/>
      <c r="AU1030" s="110"/>
      <c r="AV1030" s="110"/>
      <c r="AW1030" s="110"/>
      <c r="AX1030" s="110"/>
      <c r="AY1030" s="110"/>
      <c r="AZ1030" s="110"/>
      <c r="BA1030" s="110"/>
      <c r="BB1030" s="110"/>
      <c r="BC1030" s="110"/>
      <c r="BD1030" s="110"/>
      <c r="BE1030" s="110"/>
      <c r="BF1030" s="114"/>
      <c r="BG1030" s="114"/>
      <c r="BH1030" s="114"/>
      <c r="BI1030" s="114"/>
      <c r="BJ1030" s="114"/>
      <c r="BK1030" s="114"/>
      <c r="BL1030" s="114"/>
      <c r="BM1030" s="114"/>
      <c r="BN1030" s="114"/>
      <c r="BO1030" s="114"/>
    </row>
    <row r="1031" ht="15.75" hidden="1" customHeight="1">
      <c r="A1031" s="106" t="s">
        <v>8438</v>
      </c>
      <c r="B1031" s="162" t="s">
        <v>10920</v>
      </c>
      <c r="C1031" s="108" t="str">
        <f>VLOOKUP(A1031,'Main Sheet'!A:AV,48,False)</f>
        <v>No</v>
      </c>
      <c r="D1031" s="109" t="str">
        <f>VLOOKUP(A1031,'Main Sheet'!A:BB,7,0)</f>
        <v>Second</v>
      </c>
      <c r="E1031" s="109" t="str">
        <f>VLOOKUP(A1031,'Main Sheet'!A:BB,12,0)</f>
        <v>Cowan HS</v>
      </c>
      <c r="F1031" s="109" t="str">
        <f>VLOOKUP(A1031,'Main Sheet'!A:BB,17,0)</f>
        <v>Chulumanco</v>
      </c>
      <c r="G1031" s="110" t="str">
        <f>VLOOKUP(A1031,'Main Sheet'!A:BB,14,0)</f>
        <v>NMB</v>
      </c>
      <c r="H1031" s="111"/>
      <c r="I1031" s="111"/>
      <c r="J1031" s="111"/>
      <c r="K1031" s="111"/>
      <c r="L1031" s="111"/>
      <c r="M1031" s="109"/>
      <c r="N1031" s="110"/>
      <c r="O1031" s="111"/>
      <c r="P1031" s="111"/>
      <c r="Q1031" s="112"/>
      <c r="R1031" s="111"/>
      <c r="S1031" s="111"/>
      <c r="T1031" s="111"/>
      <c r="U1031" s="110"/>
      <c r="V1031" s="109"/>
      <c r="W1031" s="109"/>
      <c r="X1031" s="110"/>
      <c r="Y1031" s="109"/>
      <c r="Z1031" s="110"/>
      <c r="AA1031" s="110"/>
      <c r="AB1031" s="110"/>
      <c r="AC1031" s="109"/>
      <c r="AD1031" s="109"/>
      <c r="AE1031" s="110"/>
      <c r="AF1031" s="109"/>
      <c r="AG1031" s="109"/>
      <c r="AH1031" s="109"/>
      <c r="AI1031" s="110"/>
      <c r="AJ1031" s="110"/>
      <c r="AK1031" s="110"/>
      <c r="AL1031" s="110"/>
      <c r="AM1031" s="110"/>
      <c r="AN1031" s="110"/>
      <c r="AO1031" s="110"/>
      <c r="AP1031" s="110"/>
      <c r="AQ1031" s="110"/>
      <c r="AR1031" s="110"/>
      <c r="AS1031" s="110"/>
      <c r="AT1031" s="110"/>
      <c r="AU1031" s="110"/>
      <c r="AV1031" s="110"/>
      <c r="AW1031" s="110"/>
      <c r="AX1031" s="110"/>
      <c r="AY1031" s="110"/>
      <c r="AZ1031" s="110"/>
      <c r="BA1031" s="110"/>
      <c r="BB1031" s="110"/>
      <c r="BC1031" s="110"/>
      <c r="BD1031" s="110"/>
      <c r="BE1031" s="110"/>
      <c r="BF1031" s="114"/>
      <c r="BG1031" s="114"/>
      <c r="BH1031" s="114"/>
      <c r="BI1031" s="114"/>
      <c r="BJ1031" s="114"/>
      <c r="BK1031" s="114"/>
      <c r="BL1031" s="114"/>
      <c r="BM1031" s="114"/>
      <c r="BN1031" s="114"/>
      <c r="BO1031" s="114"/>
    </row>
    <row r="1032" ht="15.75" hidden="1" customHeight="1">
      <c r="A1032" s="106" t="s">
        <v>8441</v>
      </c>
      <c r="B1032" s="162" t="s">
        <v>10921</v>
      </c>
      <c r="C1032" s="108" t="str">
        <f>VLOOKUP(A1032,'Main Sheet'!A:AV,48,False)</f>
        <v>No</v>
      </c>
      <c r="D1032" s="109" t="str">
        <f>VLOOKUP(A1032,'Main Sheet'!A:BB,7,0)</f>
        <v>Second</v>
      </c>
      <c r="E1032" s="109" t="str">
        <f>VLOOKUP(A1032,'Main Sheet'!A:BB,12,0)</f>
        <v>Cowan HS</v>
      </c>
      <c r="F1032" s="109" t="str">
        <f>VLOOKUP(A1032,'Main Sheet'!A:BB,17,0)</f>
        <v>Chulumanco</v>
      </c>
      <c r="G1032" s="110" t="str">
        <f>VLOOKUP(A1032,'Main Sheet'!A:BB,14,0)</f>
        <v>NMB</v>
      </c>
      <c r="H1032" s="111"/>
      <c r="I1032" s="111"/>
      <c r="J1032" s="111"/>
      <c r="K1032" s="111"/>
      <c r="L1032" s="111"/>
      <c r="M1032" s="109"/>
      <c r="N1032" s="110"/>
      <c r="O1032" s="111"/>
      <c r="P1032" s="111"/>
      <c r="Q1032" s="112"/>
      <c r="R1032" s="111"/>
      <c r="S1032" s="111"/>
      <c r="T1032" s="111"/>
      <c r="U1032" s="110"/>
      <c r="V1032" s="109"/>
      <c r="W1032" s="109"/>
      <c r="X1032" s="110"/>
      <c r="Y1032" s="109"/>
      <c r="Z1032" s="110"/>
      <c r="AA1032" s="110"/>
      <c r="AB1032" s="110"/>
      <c r="AC1032" s="109"/>
      <c r="AD1032" s="109"/>
      <c r="AE1032" s="110"/>
      <c r="AF1032" s="109"/>
      <c r="AG1032" s="109"/>
      <c r="AH1032" s="109"/>
      <c r="AI1032" s="110"/>
      <c r="AJ1032" s="110"/>
      <c r="AK1032" s="110"/>
      <c r="AL1032" s="110"/>
      <c r="AM1032" s="110"/>
      <c r="AN1032" s="110"/>
      <c r="AO1032" s="110"/>
      <c r="AP1032" s="110"/>
      <c r="AQ1032" s="110"/>
      <c r="AR1032" s="110"/>
      <c r="AS1032" s="110"/>
      <c r="AT1032" s="110"/>
      <c r="AU1032" s="110"/>
      <c r="AV1032" s="110"/>
      <c r="AW1032" s="110"/>
      <c r="AX1032" s="110"/>
      <c r="AY1032" s="110"/>
      <c r="AZ1032" s="110"/>
      <c r="BA1032" s="110"/>
      <c r="BB1032" s="110"/>
      <c r="BC1032" s="110"/>
      <c r="BD1032" s="110"/>
      <c r="BE1032" s="110"/>
      <c r="BF1032" s="114"/>
      <c r="BG1032" s="114"/>
      <c r="BH1032" s="114"/>
      <c r="BI1032" s="114"/>
      <c r="BJ1032" s="114"/>
      <c r="BK1032" s="114"/>
      <c r="BL1032" s="114"/>
      <c r="BM1032" s="114"/>
      <c r="BN1032" s="114"/>
      <c r="BO1032" s="114"/>
    </row>
    <row r="1033" ht="15.75" hidden="1" customHeight="1">
      <c r="A1033" s="106" t="s">
        <v>8445</v>
      </c>
      <c r="B1033" s="162" t="s">
        <v>10922</v>
      </c>
      <c r="C1033" s="108" t="str">
        <f>VLOOKUP(A1033,'Main Sheet'!A:AV,48,False)</f>
        <v>No</v>
      </c>
      <c r="D1033" s="109" t="str">
        <f>VLOOKUP(A1033,'Main Sheet'!A:BB,7,0)</f>
        <v>Second</v>
      </c>
      <c r="E1033" s="109" t="str">
        <f>VLOOKUP(A1033,'Main Sheet'!A:BB,12,0)</f>
        <v>Cowan HS</v>
      </c>
      <c r="F1033" s="109" t="str">
        <f>VLOOKUP(A1033,'Main Sheet'!A:BB,17,0)</f>
        <v>Chulumanco</v>
      </c>
      <c r="G1033" s="110" t="str">
        <f>VLOOKUP(A1033,'Main Sheet'!A:BB,14,0)</f>
        <v>NMB</v>
      </c>
      <c r="H1033" s="111"/>
      <c r="I1033" s="111"/>
      <c r="J1033" s="111"/>
      <c r="K1033" s="111"/>
      <c r="L1033" s="111"/>
      <c r="M1033" s="109"/>
      <c r="N1033" s="110"/>
      <c r="O1033" s="111"/>
      <c r="P1033" s="111"/>
      <c r="Q1033" s="112"/>
      <c r="R1033" s="111"/>
      <c r="S1033" s="111"/>
      <c r="T1033" s="111"/>
      <c r="U1033" s="110"/>
      <c r="V1033" s="109"/>
      <c r="W1033" s="109"/>
      <c r="X1033" s="110"/>
      <c r="Y1033" s="109"/>
      <c r="Z1033" s="110"/>
      <c r="AA1033" s="110"/>
      <c r="AB1033" s="110"/>
      <c r="AC1033" s="109"/>
      <c r="AD1033" s="109"/>
      <c r="AE1033" s="110"/>
      <c r="AF1033" s="109"/>
      <c r="AG1033" s="109"/>
      <c r="AH1033" s="109"/>
      <c r="AI1033" s="110"/>
      <c r="AJ1033" s="110"/>
      <c r="AK1033" s="110"/>
      <c r="AL1033" s="110"/>
      <c r="AM1033" s="110"/>
      <c r="AN1033" s="110"/>
      <c r="AO1033" s="110"/>
      <c r="AP1033" s="110"/>
      <c r="AQ1033" s="110"/>
      <c r="AR1033" s="110"/>
      <c r="AS1033" s="110"/>
      <c r="AT1033" s="110"/>
      <c r="AU1033" s="110"/>
      <c r="AV1033" s="110"/>
      <c r="AW1033" s="110"/>
      <c r="AX1033" s="110"/>
      <c r="AY1033" s="110"/>
      <c r="AZ1033" s="110"/>
      <c r="BA1033" s="110"/>
      <c r="BB1033" s="110"/>
      <c r="BC1033" s="110"/>
      <c r="BD1033" s="110"/>
      <c r="BE1033" s="110"/>
      <c r="BF1033" s="114"/>
      <c r="BG1033" s="114"/>
      <c r="BH1033" s="114"/>
      <c r="BI1033" s="114"/>
      <c r="BJ1033" s="114"/>
      <c r="BK1033" s="114"/>
      <c r="BL1033" s="114"/>
      <c r="BM1033" s="114"/>
      <c r="BN1033" s="114"/>
      <c r="BO1033" s="114"/>
    </row>
    <row r="1034" ht="15.75" hidden="1" customHeight="1">
      <c r="A1034" s="106" t="s">
        <v>8447</v>
      </c>
      <c r="B1034" s="162" t="s">
        <v>10923</v>
      </c>
      <c r="C1034" s="108" t="str">
        <f>VLOOKUP(A1034,'Main Sheet'!A:AV,48,False)</f>
        <v>Yes</v>
      </c>
      <c r="D1034" s="109" t="str">
        <f>VLOOKUP(A1034,'Main Sheet'!A:BB,7,0)</f>
        <v>Second</v>
      </c>
      <c r="E1034" s="109" t="str">
        <f>VLOOKUP(A1034,'Main Sheet'!A:BB,12,0)</f>
        <v>Cowan HS</v>
      </c>
      <c r="F1034" s="109" t="str">
        <f>VLOOKUP(A1034,'Main Sheet'!A:BB,17,0)</f>
        <v>Chulumanco</v>
      </c>
      <c r="G1034" s="110" t="str">
        <f>VLOOKUP(A1034,'Main Sheet'!A:BB,14,0)</f>
        <v>NMB</v>
      </c>
      <c r="H1034" s="111" t="s">
        <v>9078</v>
      </c>
      <c r="I1034" s="111"/>
      <c r="J1034" s="112"/>
      <c r="K1034" s="111">
        <v>2.3313386E8</v>
      </c>
      <c r="L1034" s="111">
        <v>60516.0</v>
      </c>
      <c r="M1034" s="109" t="s">
        <v>9079</v>
      </c>
      <c r="N1034" s="110"/>
      <c r="O1034" s="111" t="s">
        <v>117</v>
      </c>
      <c r="P1034" s="111"/>
      <c r="Q1034" s="112"/>
      <c r="R1034" s="111"/>
      <c r="S1034" s="111"/>
      <c r="T1034" s="111"/>
      <c r="U1034" s="110"/>
      <c r="V1034" s="109" t="s">
        <v>9078</v>
      </c>
      <c r="W1034" s="109"/>
      <c r="X1034" s="110"/>
      <c r="Y1034" s="109" t="s">
        <v>10924</v>
      </c>
      <c r="Z1034" s="110"/>
      <c r="AA1034" s="110"/>
      <c r="AB1034" s="109" t="s">
        <v>9079</v>
      </c>
      <c r="AC1034" s="109" t="s">
        <v>9078</v>
      </c>
      <c r="AD1034" s="109"/>
      <c r="AE1034" s="110"/>
      <c r="AF1034" s="109">
        <v>2.60107298E8</v>
      </c>
      <c r="AG1034" s="109">
        <v>42838.0</v>
      </c>
      <c r="AH1034" s="109" t="s">
        <v>9079</v>
      </c>
      <c r="AI1034" s="110"/>
      <c r="AJ1034" s="110"/>
      <c r="AK1034" s="110"/>
      <c r="AL1034" s="110"/>
      <c r="AM1034" s="110"/>
      <c r="AN1034" s="110"/>
      <c r="AO1034" s="110"/>
      <c r="AP1034" s="110"/>
      <c r="AQ1034" s="110"/>
      <c r="AR1034" s="110"/>
      <c r="AS1034" s="110"/>
      <c r="AT1034" s="110"/>
      <c r="AU1034" s="110"/>
      <c r="AV1034" s="110"/>
      <c r="AW1034" s="110"/>
      <c r="AX1034" s="110"/>
      <c r="AY1034" s="110"/>
      <c r="AZ1034" s="110"/>
      <c r="BA1034" s="110"/>
      <c r="BB1034" s="110"/>
      <c r="BC1034" s="110"/>
      <c r="BD1034" s="110"/>
      <c r="BE1034" s="110"/>
      <c r="BF1034" s="114"/>
      <c r="BG1034" s="114"/>
      <c r="BH1034" s="114"/>
      <c r="BI1034" s="114"/>
      <c r="BJ1034" s="114"/>
      <c r="BK1034" s="114"/>
      <c r="BL1034" s="114"/>
      <c r="BM1034" s="114"/>
      <c r="BN1034" s="114"/>
      <c r="BO1034" s="114"/>
    </row>
    <row r="1035" ht="15.75" hidden="1" customHeight="1">
      <c r="A1035" s="106" t="s">
        <v>8450</v>
      </c>
      <c r="B1035" s="162" t="s">
        <v>10925</v>
      </c>
      <c r="C1035" s="108" t="str">
        <f>VLOOKUP(A1035,'Main Sheet'!A:AV,48,False)</f>
        <v>Yes</v>
      </c>
      <c r="D1035" s="109" t="str">
        <f>VLOOKUP(A1035,'Main Sheet'!A:BB,7,0)</f>
        <v>Second</v>
      </c>
      <c r="E1035" s="109" t="str">
        <f>VLOOKUP(A1035,'Main Sheet'!A:BB,12,0)</f>
        <v>Sakhisizwe SS</v>
      </c>
      <c r="F1035" s="109" t="str">
        <f>VLOOKUP(A1035,'Main Sheet'!A:BB,17,0)</f>
        <v>Chulumanco</v>
      </c>
      <c r="G1035" s="110" t="str">
        <f>VLOOKUP(A1035,'Main Sheet'!A:BB,14,0)</f>
        <v>NMB</v>
      </c>
      <c r="H1035" s="111"/>
      <c r="I1035" s="111"/>
      <c r="J1035" s="111"/>
      <c r="K1035" s="111"/>
      <c r="L1035" s="111"/>
      <c r="M1035" s="109"/>
      <c r="N1035" s="110"/>
      <c r="O1035" s="111"/>
      <c r="P1035" s="111"/>
      <c r="Q1035" s="112"/>
      <c r="R1035" s="111">
        <v>2.26251927E8</v>
      </c>
      <c r="S1035" s="111">
        <v>23235.0</v>
      </c>
      <c r="T1035" s="111" t="s">
        <v>1094</v>
      </c>
      <c r="U1035" s="110"/>
      <c r="V1035" s="109"/>
      <c r="W1035" s="109"/>
      <c r="X1035" s="110"/>
      <c r="Y1035" s="109"/>
      <c r="Z1035" s="110"/>
      <c r="AA1035" s="110"/>
      <c r="AB1035" s="110"/>
      <c r="AC1035" s="109"/>
      <c r="AD1035" s="109"/>
      <c r="AE1035" s="110"/>
      <c r="AF1035" s="109"/>
      <c r="AG1035" s="109"/>
      <c r="AH1035" s="109"/>
      <c r="AI1035" s="110"/>
      <c r="AJ1035" s="110"/>
      <c r="AK1035" s="110"/>
      <c r="AL1035" s="110"/>
      <c r="AM1035" s="110"/>
      <c r="AN1035" s="110"/>
      <c r="AO1035" s="110"/>
      <c r="AP1035" s="110"/>
      <c r="AQ1035" s="110"/>
      <c r="AR1035" s="110"/>
      <c r="AS1035" s="110"/>
      <c r="AT1035" s="110"/>
      <c r="AU1035" s="110"/>
      <c r="AV1035" s="110"/>
      <c r="AW1035" s="110"/>
      <c r="AX1035" s="110"/>
      <c r="AY1035" s="110"/>
      <c r="AZ1035" s="110"/>
      <c r="BA1035" s="110"/>
      <c r="BB1035" s="110"/>
      <c r="BC1035" s="110"/>
      <c r="BD1035" s="110"/>
      <c r="BE1035" s="110"/>
      <c r="BF1035" s="114"/>
      <c r="BG1035" s="114"/>
      <c r="BH1035" s="114"/>
      <c r="BI1035" s="114"/>
      <c r="BJ1035" s="114"/>
      <c r="BK1035" s="114"/>
      <c r="BL1035" s="114"/>
      <c r="BM1035" s="114"/>
      <c r="BN1035" s="114"/>
      <c r="BO1035" s="114"/>
    </row>
    <row r="1036" ht="15.75" hidden="1" customHeight="1">
      <c r="A1036" s="106" t="s">
        <v>8453</v>
      </c>
      <c r="B1036" s="162" t="s">
        <v>10926</v>
      </c>
      <c r="C1036" s="108" t="str">
        <f>VLOOKUP(A1036,'Main Sheet'!A:AV,48,False)</f>
        <v>Yes</v>
      </c>
      <c r="D1036" s="109" t="str">
        <f>VLOOKUP(A1036,'Main Sheet'!A:BB,7,0)</f>
        <v>Second</v>
      </c>
      <c r="E1036" s="109" t="str">
        <f>VLOOKUP(A1036,'Main Sheet'!A:BB,12,0)</f>
        <v>Cowan HS</v>
      </c>
      <c r="F1036" s="109" t="str">
        <f>VLOOKUP(A1036,'Main Sheet'!A:BB,17,0)</f>
        <v>Chulumanco</v>
      </c>
      <c r="G1036" s="110" t="str">
        <f>VLOOKUP(A1036,'Main Sheet'!A:BB,14,0)</f>
        <v>NMB</v>
      </c>
      <c r="H1036" s="111" t="s">
        <v>9078</v>
      </c>
      <c r="I1036" s="111"/>
      <c r="J1036" s="112"/>
      <c r="K1036" s="111">
        <v>2.33882324E8</v>
      </c>
      <c r="L1036" s="111">
        <v>96815.0</v>
      </c>
      <c r="M1036" s="109" t="s">
        <v>9079</v>
      </c>
      <c r="N1036" s="110"/>
      <c r="O1036" s="111"/>
      <c r="P1036" s="111"/>
      <c r="Q1036" s="112"/>
      <c r="R1036" s="111"/>
      <c r="S1036" s="111"/>
      <c r="T1036" s="111"/>
      <c r="U1036" s="110"/>
      <c r="V1036" s="109" t="s">
        <v>117</v>
      </c>
      <c r="W1036" s="109"/>
      <c r="X1036" s="110"/>
      <c r="Y1036" s="109" t="s">
        <v>10927</v>
      </c>
      <c r="Z1036" s="110"/>
      <c r="AA1036" s="110"/>
      <c r="AB1036" s="109" t="s">
        <v>237</v>
      </c>
      <c r="AC1036" s="109" t="s">
        <v>117</v>
      </c>
      <c r="AD1036" s="109"/>
      <c r="AE1036" s="110"/>
      <c r="AF1036" s="109">
        <v>2.61594222E8</v>
      </c>
      <c r="AG1036" s="109">
        <v>23235.0</v>
      </c>
      <c r="AH1036" s="109" t="s">
        <v>2488</v>
      </c>
      <c r="AI1036" s="110"/>
      <c r="AJ1036" s="110"/>
      <c r="AK1036" s="110"/>
      <c r="AL1036" s="110"/>
      <c r="AM1036" s="110"/>
      <c r="AN1036" s="110"/>
      <c r="AO1036" s="110"/>
      <c r="AP1036" s="110"/>
      <c r="AQ1036" s="110"/>
      <c r="AR1036" s="110"/>
      <c r="AS1036" s="110"/>
      <c r="AT1036" s="110"/>
      <c r="AU1036" s="110"/>
      <c r="AV1036" s="110"/>
      <c r="AW1036" s="110"/>
      <c r="AX1036" s="110"/>
      <c r="AY1036" s="110"/>
      <c r="AZ1036" s="110"/>
      <c r="BA1036" s="110"/>
      <c r="BB1036" s="110"/>
      <c r="BC1036" s="110"/>
      <c r="BD1036" s="110"/>
      <c r="BE1036" s="110"/>
      <c r="BF1036" s="114"/>
      <c r="BG1036" s="114"/>
      <c r="BH1036" s="114"/>
      <c r="BI1036" s="114"/>
      <c r="BJ1036" s="114"/>
      <c r="BK1036" s="114"/>
      <c r="BL1036" s="114"/>
      <c r="BM1036" s="114"/>
      <c r="BN1036" s="114"/>
      <c r="BO1036" s="114"/>
    </row>
    <row r="1037" ht="15.75" hidden="1" customHeight="1">
      <c r="A1037" s="106" t="s">
        <v>8458</v>
      </c>
      <c r="B1037" s="162" t="s">
        <v>10928</v>
      </c>
      <c r="C1037" s="108" t="str">
        <f>VLOOKUP(A1037,'Main Sheet'!A:AV,48,False)</f>
        <v>Yes</v>
      </c>
      <c r="D1037" s="109" t="str">
        <f>VLOOKUP(A1037,'Main Sheet'!A:BB,7,0)</f>
        <v>Second</v>
      </c>
      <c r="E1037" s="109" t="str">
        <f>VLOOKUP(A1037,'Main Sheet'!A:BB,12,0)</f>
        <v>Coselelani HS</v>
      </c>
      <c r="F1037" s="109" t="str">
        <f>VLOOKUP(A1037,'Main Sheet'!A:BB,17,0)</f>
        <v>Siphosihle</v>
      </c>
      <c r="G1037" s="110" t="str">
        <f>VLOOKUP(A1037,'Main Sheet'!A:BB,14,0)</f>
        <v>NMB</v>
      </c>
      <c r="H1037" s="111" t="s">
        <v>117</v>
      </c>
      <c r="I1037" s="111"/>
      <c r="J1037" s="112"/>
      <c r="K1037" s="163">
        <v>2.3428859E8</v>
      </c>
      <c r="L1037" s="163">
        <v>10468.0</v>
      </c>
      <c r="M1037" s="109" t="s">
        <v>9682</v>
      </c>
      <c r="N1037" s="110"/>
      <c r="O1037" s="111" t="s">
        <v>117</v>
      </c>
      <c r="P1037" s="111"/>
      <c r="Q1037" s="112"/>
      <c r="R1037" s="111">
        <v>2.26263233E8</v>
      </c>
      <c r="S1037" s="111">
        <v>45612.0</v>
      </c>
      <c r="T1037" s="111" t="s">
        <v>9682</v>
      </c>
      <c r="U1037" s="110"/>
      <c r="V1037" s="109" t="s">
        <v>117</v>
      </c>
      <c r="W1037" s="109"/>
      <c r="X1037" s="110"/>
      <c r="Y1037" s="109" t="s">
        <v>10929</v>
      </c>
      <c r="Z1037" s="110"/>
      <c r="AA1037" s="110"/>
      <c r="AB1037" s="109" t="s">
        <v>1094</v>
      </c>
      <c r="AC1037" s="109" t="s">
        <v>117</v>
      </c>
      <c r="AD1037" s="109"/>
      <c r="AE1037" s="110"/>
      <c r="AF1037" s="109">
        <v>2.61640569E8</v>
      </c>
      <c r="AG1037" s="109">
        <v>78945.0</v>
      </c>
      <c r="AH1037" s="109" t="s">
        <v>9697</v>
      </c>
      <c r="AI1037" s="110"/>
      <c r="AJ1037" s="110"/>
      <c r="AK1037" s="110"/>
      <c r="AL1037" s="110"/>
      <c r="AM1037" s="110"/>
      <c r="AN1037" s="110"/>
      <c r="AO1037" s="110"/>
      <c r="AP1037" s="110"/>
      <c r="AQ1037" s="110"/>
      <c r="AR1037" s="110"/>
      <c r="AS1037" s="110"/>
      <c r="AT1037" s="110"/>
      <c r="AU1037" s="110"/>
      <c r="AV1037" s="110"/>
      <c r="AW1037" s="110"/>
      <c r="AX1037" s="110"/>
      <c r="AY1037" s="110"/>
      <c r="AZ1037" s="110"/>
      <c r="BA1037" s="110"/>
      <c r="BB1037" s="110"/>
      <c r="BC1037" s="110"/>
      <c r="BD1037" s="110"/>
      <c r="BE1037" s="110"/>
      <c r="BF1037" s="114"/>
      <c r="BG1037" s="114"/>
      <c r="BH1037" s="114"/>
      <c r="BI1037" s="114"/>
      <c r="BJ1037" s="114"/>
      <c r="BK1037" s="114"/>
      <c r="BL1037" s="114"/>
      <c r="BM1037" s="114"/>
      <c r="BN1037" s="114"/>
      <c r="BO1037" s="114"/>
    </row>
    <row r="1038" ht="15.75" hidden="1" customHeight="1">
      <c r="A1038" s="106" t="s">
        <v>8464</v>
      </c>
      <c r="B1038" s="162" t="s">
        <v>10930</v>
      </c>
      <c r="C1038" s="108" t="str">
        <f>VLOOKUP(A1038,'Main Sheet'!A:AV,48,False)</f>
        <v>Yes</v>
      </c>
      <c r="D1038" s="109" t="str">
        <f>VLOOKUP(A1038,'Main Sheet'!A:BB,7,0)</f>
        <v>Second</v>
      </c>
      <c r="E1038" s="109" t="str">
        <f>VLOOKUP(A1038,'Main Sheet'!A:BB,12,0)</f>
        <v>EZ Khabane HS</v>
      </c>
      <c r="F1038" s="109" t="str">
        <f>VLOOKUP(A1038,'Main Sheet'!A:BB,17,0)</f>
        <v>Asemahle</v>
      </c>
      <c r="G1038" s="110" t="str">
        <f>VLOOKUP(A1038,'Main Sheet'!A:BB,14,0)</f>
        <v>NMB</v>
      </c>
      <c r="H1038" s="111" t="s">
        <v>117</v>
      </c>
      <c r="I1038" s="111"/>
      <c r="J1038" s="112"/>
      <c r="K1038" s="111">
        <v>2.34221968E8</v>
      </c>
      <c r="L1038" s="111">
        <v>29523.0</v>
      </c>
      <c r="M1038" s="109" t="s">
        <v>10931</v>
      </c>
      <c r="N1038" s="110"/>
      <c r="O1038" s="111" t="s">
        <v>117</v>
      </c>
      <c r="P1038" s="111"/>
      <c r="Q1038" s="112"/>
      <c r="R1038" s="111">
        <v>2.26260137E8</v>
      </c>
      <c r="S1038" s="111">
        <v>20252.0</v>
      </c>
      <c r="T1038" s="111"/>
      <c r="U1038" s="110"/>
      <c r="V1038" s="109" t="s">
        <v>117</v>
      </c>
      <c r="W1038" s="109"/>
      <c r="X1038" s="110"/>
      <c r="Y1038" s="109" t="s">
        <v>10932</v>
      </c>
      <c r="Z1038" s="110"/>
      <c r="AA1038" s="110"/>
      <c r="AB1038" s="109" t="s">
        <v>10933</v>
      </c>
      <c r="AC1038" s="109" t="s">
        <v>117</v>
      </c>
      <c r="AD1038" s="109"/>
      <c r="AE1038" s="110"/>
      <c r="AF1038" s="109">
        <v>2.61758349E8</v>
      </c>
      <c r="AG1038" s="109">
        <v>23235.0</v>
      </c>
      <c r="AH1038" s="109"/>
      <c r="AI1038" s="110"/>
      <c r="AJ1038" s="110"/>
      <c r="AK1038" s="110"/>
      <c r="AL1038" s="110"/>
      <c r="AM1038" s="110"/>
      <c r="AN1038" s="110"/>
      <c r="AO1038" s="110"/>
      <c r="AP1038" s="110"/>
      <c r="AQ1038" s="110"/>
      <c r="AR1038" s="110"/>
      <c r="AS1038" s="110"/>
      <c r="AT1038" s="110"/>
      <c r="AU1038" s="110"/>
      <c r="AV1038" s="110"/>
      <c r="AW1038" s="110"/>
      <c r="AX1038" s="110"/>
      <c r="AY1038" s="110"/>
      <c r="AZ1038" s="110"/>
      <c r="BA1038" s="110"/>
      <c r="BB1038" s="110"/>
      <c r="BC1038" s="110"/>
      <c r="BD1038" s="110"/>
      <c r="BE1038" s="110"/>
      <c r="BF1038" s="114"/>
      <c r="BG1038" s="114"/>
      <c r="BH1038" s="114"/>
      <c r="BI1038" s="114"/>
      <c r="BJ1038" s="114"/>
      <c r="BK1038" s="114"/>
      <c r="BL1038" s="114"/>
      <c r="BM1038" s="114"/>
      <c r="BN1038" s="114"/>
      <c r="BO1038" s="114"/>
    </row>
    <row r="1039" ht="15.75" hidden="1" customHeight="1">
      <c r="A1039" s="106" t="s">
        <v>8471</v>
      </c>
      <c r="B1039" s="162" t="s">
        <v>10934</v>
      </c>
      <c r="C1039" s="108" t="str">
        <f>VLOOKUP(A1039,'Main Sheet'!A:AV,48,False)</f>
        <v>Yes</v>
      </c>
      <c r="D1039" s="109" t="str">
        <f>VLOOKUP(A1039,'Main Sheet'!A:BB,7,0)</f>
        <v>Second</v>
      </c>
      <c r="E1039" s="109" t="str">
        <f>VLOOKUP(A1039,'Main Sheet'!A:BB,12,0)</f>
        <v>Walmer HS</v>
      </c>
      <c r="F1039" s="109" t="str">
        <f>VLOOKUP(A1039,'Main Sheet'!A:BB,17,0)</f>
        <v>Sive</v>
      </c>
      <c r="G1039" s="110" t="str">
        <f>VLOOKUP(A1039,'Main Sheet'!A:BB,14,0)</f>
        <v>NMB</v>
      </c>
      <c r="H1039" s="111" t="s">
        <v>117</v>
      </c>
      <c r="I1039" s="111"/>
      <c r="J1039" s="112"/>
      <c r="K1039" s="111">
        <v>2.34267992E8</v>
      </c>
      <c r="L1039" s="111">
        <v>58954.0</v>
      </c>
      <c r="M1039" s="109" t="s">
        <v>4424</v>
      </c>
      <c r="N1039" s="110"/>
      <c r="O1039" s="111"/>
      <c r="P1039" s="111"/>
      <c r="Q1039" s="112"/>
      <c r="R1039" s="111"/>
      <c r="S1039" s="111"/>
      <c r="T1039" s="111"/>
      <c r="U1039" s="110"/>
      <c r="V1039" s="109" t="s">
        <v>9078</v>
      </c>
      <c r="W1039" s="109"/>
      <c r="X1039" s="109"/>
      <c r="Y1039" s="109" t="s">
        <v>10935</v>
      </c>
      <c r="Z1039" s="110"/>
      <c r="AA1039" s="110"/>
      <c r="AB1039" s="110"/>
      <c r="AC1039" s="109" t="s">
        <v>121</v>
      </c>
      <c r="AD1039" s="109"/>
      <c r="AE1039" s="109" t="s">
        <v>9568</v>
      </c>
      <c r="AF1039" s="109"/>
      <c r="AG1039" s="109"/>
      <c r="AH1039" s="109"/>
      <c r="AI1039" s="110"/>
      <c r="AJ1039" s="110"/>
      <c r="AK1039" s="110"/>
      <c r="AL1039" s="110"/>
      <c r="AM1039" s="110"/>
      <c r="AN1039" s="110"/>
      <c r="AO1039" s="110"/>
      <c r="AP1039" s="110"/>
      <c r="AQ1039" s="110"/>
      <c r="AR1039" s="110"/>
      <c r="AS1039" s="110"/>
      <c r="AT1039" s="110"/>
      <c r="AU1039" s="110"/>
      <c r="AV1039" s="110"/>
      <c r="AW1039" s="110"/>
      <c r="AX1039" s="110"/>
      <c r="AY1039" s="110"/>
      <c r="AZ1039" s="110"/>
      <c r="BA1039" s="110"/>
      <c r="BB1039" s="110"/>
      <c r="BC1039" s="110"/>
      <c r="BD1039" s="110"/>
      <c r="BE1039" s="110"/>
      <c r="BF1039" s="114"/>
      <c r="BG1039" s="114"/>
      <c r="BH1039" s="114"/>
      <c r="BI1039" s="114"/>
      <c r="BJ1039" s="114"/>
      <c r="BK1039" s="114"/>
      <c r="BL1039" s="114"/>
      <c r="BM1039" s="114"/>
      <c r="BN1039" s="114"/>
      <c r="BO1039" s="114"/>
    </row>
    <row r="1040" ht="15.75" hidden="1" customHeight="1">
      <c r="A1040" s="106" t="s">
        <v>8479</v>
      </c>
      <c r="B1040" s="107" t="s">
        <v>10936</v>
      </c>
      <c r="C1040" s="108" t="str">
        <f>VLOOKUP(A1040,'Main Sheet'!A:AV,48,False)</f>
        <v>Yes</v>
      </c>
      <c r="D1040" s="109" t="str">
        <f>VLOOKUP(A1040,'Main Sheet'!A:BB,7,0)</f>
        <v>Second</v>
      </c>
      <c r="E1040" s="109" t="str">
        <f>VLOOKUP(A1040,'Main Sheet'!A:BB,12,0)</f>
        <v>Walmer HS</v>
      </c>
      <c r="F1040" s="109" t="str">
        <f>VLOOKUP(A1040,'Main Sheet'!A:BB,17,0)</f>
        <v>Sive</v>
      </c>
      <c r="G1040" s="110" t="str">
        <f>VLOOKUP(A1040,'Main Sheet'!A:BB,14,0)</f>
        <v>NMB</v>
      </c>
      <c r="H1040" s="111" t="s">
        <v>9078</v>
      </c>
      <c r="I1040" s="111"/>
      <c r="J1040" s="111" t="s">
        <v>9568</v>
      </c>
      <c r="K1040" s="111"/>
      <c r="L1040" s="111"/>
      <c r="M1040" s="109"/>
      <c r="N1040" s="110"/>
      <c r="O1040" s="111"/>
      <c r="P1040" s="111"/>
      <c r="Q1040" s="112"/>
      <c r="R1040" s="111"/>
      <c r="S1040" s="111"/>
      <c r="T1040" s="111"/>
      <c r="U1040" s="110"/>
      <c r="V1040" s="109" t="s">
        <v>117</v>
      </c>
      <c r="W1040" s="109"/>
      <c r="X1040" s="110"/>
      <c r="Y1040" s="109" t="s">
        <v>10937</v>
      </c>
      <c r="Z1040" s="110"/>
      <c r="AA1040" s="110"/>
      <c r="AB1040" s="110"/>
      <c r="AC1040" s="109"/>
      <c r="AD1040" s="109"/>
      <c r="AE1040" s="110"/>
      <c r="AF1040" s="109"/>
      <c r="AG1040" s="109"/>
      <c r="AH1040" s="109"/>
      <c r="AI1040" s="110"/>
      <c r="AJ1040" s="109" t="s">
        <v>117</v>
      </c>
      <c r="AK1040" s="110"/>
      <c r="AL1040" s="110"/>
      <c r="AM1040" s="109">
        <v>2.61451375E8</v>
      </c>
      <c r="AN1040" s="109">
        <v>34731.0</v>
      </c>
      <c r="AO1040" s="110"/>
      <c r="AP1040" s="110"/>
      <c r="AQ1040" s="110"/>
      <c r="AR1040" s="110"/>
      <c r="AS1040" s="110"/>
      <c r="AT1040" s="110"/>
      <c r="AU1040" s="110"/>
      <c r="AV1040" s="110"/>
      <c r="AW1040" s="110"/>
      <c r="AX1040" s="110"/>
      <c r="AY1040" s="110"/>
      <c r="AZ1040" s="110"/>
      <c r="BA1040" s="110"/>
      <c r="BB1040" s="110"/>
      <c r="BC1040" s="110"/>
      <c r="BD1040" s="110"/>
      <c r="BE1040" s="110"/>
      <c r="BF1040" s="110"/>
      <c r="BG1040" s="110"/>
      <c r="BH1040" s="110"/>
      <c r="BI1040" s="110"/>
      <c r="BJ1040" s="110"/>
      <c r="BK1040" s="110"/>
      <c r="BL1040" s="110"/>
      <c r="BM1040" s="110"/>
      <c r="BN1040" s="110"/>
      <c r="BO1040" s="110"/>
    </row>
    <row r="1041" ht="15.75" hidden="1" customHeight="1">
      <c r="A1041" s="106" t="s">
        <v>8485</v>
      </c>
      <c r="B1041" s="107" t="s">
        <v>10938</v>
      </c>
      <c r="C1041" s="108" t="str">
        <f>VLOOKUP(A1041,'Main Sheet'!A:AV,48,False)</f>
        <v>Yes</v>
      </c>
      <c r="D1041" s="109" t="str">
        <f>VLOOKUP(A1041,'Main Sheet'!A:BB,7,0)</f>
        <v>Second</v>
      </c>
      <c r="E1041" s="109" t="str">
        <f>VLOOKUP(A1041,'Main Sheet'!A:BB,12,0)</f>
        <v>Walmer HS</v>
      </c>
      <c r="F1041" s="109" t="str">
        <f>VLOOKUP(A1041,'Main Sheet'!A:BB,17,0)</f>
        <v>Sive</v>
      </c>
      <c r="G1041" s="110" t="str">
        <f>VLOOKUP(A1041,'Main Sheet'!A:BB,14,0)</f>
        <v>NMB</v>
      </c>
      <c r="H1041" s="111" t="s">
        <v>9078</v>
      </c>
      <c r="I1041" s="111"/>
      <c r="J1041" s="111"/>
      <c r="K1041" s="111">
        <v>2.33688765E8</v>
      </c>
      <c r="L1041" s="111">
        <v>56548.0</v>
      </c>
      <c r="M1041" s="109"/>
      <c r="N1041" s="110"/>
      <c r="O1041" s="111"/>
      <c r="P1041" s="111"/>
      <c r="Q1041" s="112"/>
      <c r="R1041" s="111"/>
      <c r="S1041" s="111"/>
      <c r="T1041" s="111"/>
      <c r="U1041" s="110"/>
      <c r="V1041" s="109" t="s">
        <v>9078</v>
      </c>
      <c r="W1041" s="109"/>
      <c r="X1041" s="109"/>
      <c r="Y1041" s="109" t="s">
        <v>10939</v>
      </c>
      <c r="Z1041" s="110"/>
      <c r="AA1041" s="110"/>
      <c r="AB1041" s="110"/>
      <c r="AC1041" s="109" t="s">
        <v>9078</v>
      </c>
      <c r="AD1041" s="109"/>
      <c r="AE1041" s="110"/>
      <c r="AF1041" s="109">
        <v>2.60773484E8</v>
      </c>
      <c r="AG1041" s="109">
        <v>27257.0</v>
      </c>
      <c r="AH1041" s="109"/>
      <c r="AI1041" s="110"/>
      <c r="AJ1041" s="110"/>
      <c r="AK1041" s="110"/>
      <c r="AL1041" s="110"/>
      <c r="AM1041" s="110"/>
      <c r="AN1041" s="110"/>
      <c r="AO1041" s="110"/>
      <c r="AP1041" s="110"/>
      <c r="AQ1041" s="110"/>
      <c r="AR1041" s="110"/>
      <c r="AS1041" s="110"/>
      <c r="AT1041" s="110"/>
      <c r="AU1041" s="110"/>
      <c r="AV1041" s="110"/>
      <c r="AW1041" s="110"/>
      <c r="AX1041" s="110"/>
      <c r="AY1041" s="110"/>
      <c r="AZ1041" s="110"/>
      <c r="BA1041" s="110"/>
      <c r="BB1041" s="110"/>
      <c r="BC1041" s="110"/>
      <c r="BD1041" s="110"/>
      <c r="BE1041" s="110"/>
      <c r="BF1041" s="110"/>
      <c r="BG1041" s="110"/>
      <c r="BH1041" s="110"/>
      <c r="BI1041" s="110"/>
      <c r="BJ1041" s="110"/>
      <c r="BK1041" s="110"/>
      <c r="BL1041" s="110"/>
      <c r="BM1041" s="110"/>
      <c r="BN1041" s="110"/>
      <c r="BO1041" s="110"/>
    </row>
    <row r="1042" ht="15.75" hidden="1" customHeight="1">
      <c r="A1042" s="106" t="s">
        <v>8493</v>
      </c>
      <c r="B1042" s="107" t="s">
        <v>10940</v>
      </c>
      <c r="C1042" s="108" t="str">
        <f>VLOOKUP(A1042,'Main Sheet'!A:AV,48,False)</f>
        <v>Yes</v>
      </c>
      <c r="D1042" s="109" t="str">
        <f>VLOOKUP(A1042,'Main Sheet'!A:BB,7,0)</f>
        <v>Second</v>
      </c>
      <c r="E1042" s="109" t="str">
        <f>VLOOKUP(A1042,'Main Sheet'!A:BB,12,0)</f>
        <v>Walmer HS</v>
      </c>
      <c r="F1042" s="109" t="str">
        <f>VLOOKUP(A1042,'Main Sheet'!A:BB,17,0)</f>
        <v>Sive</v>
      </c>
      <c r="G1042" s="110" t="str">
        <f>VLOOKUP(A1042,'Main Sheet'!A:BB,14,0)</f>
        <v>NMB</v>
      </c>
      <c r="H1042" s="111" t="s">
        <v>117</v>
      </c>
      <c r="I1042" s="111"/>
      <c r="J1042" s="112"/>
      <c r="K1042" s="111">
        <v>2.34240695E8</v>
      </c>
      <c r="L1042" s="111">
        <v>41869.0</v>
      </c>
      <c r="M1042" s="109" t="s">
        <v>4424</v>
      </c>
      <c r="N1042" s="110"/>
      <c r="O1042" s="111"/>
      <c r="P1042" s="111"/>
      <c r="Q1042" s="112"/>
      <c r="R1042" s="111"/>
      <c r="S1042" s="111"/>
      <c r="T1042" s="111"/>
      <c r="U1042" s="110"/>
      <c r="V1042" s="109" t="s">
        <v>9078</v>
      </c>
      <c r="W1042" s="109"/>
      <c r="X1042" s="109"/>
      <c r="Y1042" s="109" t="s">
        <v>10941</v>
      </c>
      <c r="Z1042" s="110"/>
      <c r="AA1042" s="110"/>
      <c r="AB1042" s="110"/>
      <c r="AC1042" s="109" t="s">
        <v>9078</v>
      </c>
      <c r="AD1042" s="109"/>
      <c r="AE1042" s="110"/>
      <c r="AF1042" s="109">
        <v>2.61752812E8</v>
      </c>
      <c r="AG1042" s="109">
        <v>23235.0</v>
      </c>
      <c r="AH1042" s="109"/>
      <c r="AI1042" s="110"/>
      <c r="AJ1042" s="110"/>
      <c r="AK1042" s="110"/>
      <c r="AL1042" s="110"/>
      <c r="AM1042" s="110"/>
      <c r="AN1042" s="110"/>
      <c r="AO1042" s="110"/>
      <c r="AP1042" s="110"/>
      <c r="AQ1042" s="110"/>
      <c r="AR1042" s="110"/>
      <c r="AS1042" s="110"/>
      <c r="AT1042" s="110"/>
      <c r="AU1042" s="110"/>
      <c r="AV1042" s="110"/>
      <c r="AW1042" s="110"/>
      <c r="AX1042" s="110"/>
      <c r="AY1042" s="110"/>
      <c r="AZ1042" s="110"/>
      <c r="BA1042" s="110"/>
      <c r="BB1042" s="110"/>
      <c r="BC1042" s="110"/>
      <c r="BD1042" s="110"/>
      <c r="BE1042" s="110"/>
      <c r="BF1042" s="110"/>
      <c r="BG1042" s="110"/>
      <c r="BH1042" s="110"/>
      <c r="BI1042" s="110"/>
      <c r="BJ1042" s="110"/>
      <c r="BK1042" s="110"/>
      <c r="BL1042" s="110"/>
      <c r="BM1042" s="110"/>
      <c r="BN1042" s="110"/>
      <c r="BO1042" s="110"/>
    </row>
    <row r="1043" ht="15.75" hidden="1" customHeight="1">
      <c r="A1043" s="106" t="s">
        <v>8503</v>
      </c>
      <c r="B1043" s="107" t="s">
        <v>10942</v>
      </c>
      <c r="C1043" s="108" t="str">
        <f>VLOOKUP(A1043,'Main Sheet'!A:AV,48,False)</f>
        <v>Yes</v>
      </c>
      <c r="D1043" s="109" t="str">
        <f>VLOOKUP(A1043,'Main Sheet'!A:BB,7,0)</f>
        <v>Second</v>
      </c>
      <c r="E1043" s="109" t="str">
        <f>VLOOKUP(A1043,'Main Sheet'!A:BB,12,0)</f>
        <v>Walmer HS</v>
      </c>
      <c r="F1043" s="109" t="str">
        <f>VLOOKUP(A1043,'Main Sheet'!A:BB,17,0)</f>
        <v>Sive</v>
      </c>
      <c r="G1043" s="110" t="str">
        <f>VLOOKUP(A1043,'Main Sheet'!A:BB,14,0)</f>
        <v>NMB</v>
      </c>
      <c r="H1043" s="111" t="s">
        <v>117</v>
      </c>
      <c r="I1043" s="111"/>
      <c r="J1043" s="112"/>
      <c r="K1043" s="111">
        <v>2.34290021E8</v>
      </c>
      <c r="L1043" s="111">
        <v>34181.0</v>
      </c>
      <c r="M1043" s="109" t="s">
        <v>1094</v>
      </c>
      <c r="N1043" s="110"/>
      <c r="O1043" s="111"/>
      <c r="P1043" s="111"/>
      <c r="Q1043" s="112"/>
      <c r="R1043" s="111"/>
      <c r="S1043" s="111"/>
      <c r="T1043" s="111"/>
      <c r="U1043" s="110"/>
      <c r="V1043" s="109" t="s">
        <v>9078</v>
      </c>
      <c r="W1043" s="109"/>
      <c r="X1043" s="109"/>
      <c r="Y1043" s="109" t="s">
        <v>10943</v>
      </c>
      <c r="Z1043" s="110"/>
      <c r="AA1043" s="110"/>
      <c r="AB1043" s="110"/>
      <c r="AC1043" s="109" t="s">
        <v>117</v>
      </c>
      <c r="AD1043" s="109"/>
      <c r="AE1043" s="110"/>
      <c r="AF1043" s="109">
        <v>2.61787535E8</v>
      </c>
      <c r="AG1043" s="109">
        <v>23235.0</v>
      </c>
      <c r="AH1043" s="109"/>
      <c r="AI1043" s="110"/>
      <c r="AJ1043" s="110"/>
      <c r="AK1043" s="110"/>
      <c r="AL1043" s="110"/>
      <c r="AM1043" s="110"/>
      <c r="AN1043" s="110"/>
      <c r="AO1043" s="110"/>
      <c r="AP1043" s="110"/>
      <c r="AQ1043" s="110"/>
      <c r="AR1043" s="110"/>
      <c r="AS1043" s="110"/>
      <c r="AT1043" s="110"/>
      <c r="AU1043" s="110"/>
      <c r="AV1043" s="110"/>
      <c r="AW1043" s="110"/>
      <c r="AX1043" s="110"/>
      <c r="AY1043" s="110"/>
      <c r="AZ1043" s="110"/>
      <c r="BA1043" s="110"/>
      <c r="BB1043" s="110"/>
      <c r="BC1043" s="110"/>
      <c r="BD1043" s="110"/>
      <c r="BE1043" s="110"/>
      <c r="BF1043" s="110"/>
      <c r="BG1043" s="110"/>
      <c r="BH1043" s="110"/>
      <c r="BI1043" s="110"/>
      <c r="BJ1043" s="110"/>
      <c r="BK1043" s="110"/>
      <c r="BL1043" s="110"/>
      <c r="BM1043" s="110"/>
      <c r="BN1043" s="110"/>
      <c r="BO1043" s="110"/>
    </row>
    <row r="1044" ht="15.75" hidden="1" customHeight="1">
      <c r="A1044" s="106" t="s">
        <v>8511</v>
      </c>
      <c r="B1044" s="107" t="s">
        <v>10944</v>
      </c>
      <c r="C1044" s="108" t="str">
        <f>VLOOKUP(A1044,'Main Sheet'!A:AV,48,False)</f>
        <v>Yes</v>
      </c>
      <c r="D1044" s="109" t="str">
        <f>VLOOKUP(A1044,'Main Sheet'!A:BB,7,0)</f>
        <v>Second</v>
      </c>
      <c r="E1044" s="109" t="str">
        <f>VLOOKUP(A1044,'Main Sheet'!A:BB,12,0)</f>
        <v>Walmer HS</v>
      </c>
      <c r="F1044" s="109" t="str">
        <f>VLOOKUP(A1044,'Main Sheet'!A:BB,17,0)</f>
        <v>Sive</v>
      </c>
      <c r="G1044" s="110" t="str">
        <f>VLOOKUP(A1044,'Main Sheet'!A:BB,14,0)</f>
        <v>NMB</v>
      </c>
      <c r="H1044" s="111" t="s">
        <v>117</v>
      </c>
      <c r="I1044" s="111"/>
      <c r="J1044" s="112"/>
      <c r="K1044" s="111">
        <v>2.34242299E8</v>
      </c>
      <c r="L1044" s="111">
        <v>13783.0</v>
      </c>
      <c r="M1044" s="109" t="s">
        <v>369</v>
      </c>
      <c r="N1044" s="110"/>
      <c r="O1044" s="111"/>
      <c r="P1044" s="111"/>
      <c r="Q1044" s="112"/>
      <c r="R1044" s="111"/>
      <c r="S1044" s="111"/>
      <c r="T1044" s="111"/>
      <c r="U1044" s="110"/>
      <c r="V1044" s="109" t="s">
        <v>117</v>
      </c>
      <c r="W1044" s="109"/>
      <c r="X1044" s="110"/>
      <c r="Y1044" s="109" t="s">
        <v>10945</v>
      </c>
      <c r="Z1044" s="110"/>
      <c r="AA1044" s="110"/>
      <c r="AB1044" s="110"/>
      <c r="AC1044" s="109" t="s">
        <v>117</v>
      </c>
      <c r="AD1044" s="109"/>
      <c r="AE1044" s="110"/>
      <c r="AF1044" s="109">
        <v>2.6175069E8</v>
      </c>
      <c r="AG1044" s="109">
        <v>23235.0</v>
      </c>
      <c r="AH1044" s="109" t="s">
        <v>10946</v>
      </c>
      <c r="AI1044" s="110"/>
      <c r="AJ1044" s="110"/>
      <c r="AK1044" s="110"/>
      <c r="AL1044" s="110"/>
      <c r="AM1044" s="110"/>
      <c r="AN1044" s="110"/>
      <c r="AO1044" s="110"/>
      <c r="AP1044" s="110"/>
      <c r="AQ1044" s="110"/>
      <c r="AR1044" s="110"/>
      <c r="AS1044" s="110"/>
      <c r="AT1044" s="110"/>
      <c r="AU1044" s="110"/>
      <c r="AV1044" s="110"/>
      <c r="AW1044" s="110"/>
      <c r="AX1044" s="110"/>
      <c r="AY1044" s="110"/>
      <c r="AZ1044" s="110"/>
      <c r="BA1044" s="110"/>
      <c r="BB1044" s="110"/>
      <c r="BC1044" s="110"/>
      <c r="BD1044" s="110"/>
      <c r="BE1044" s="110"/>
      <c r="BF1044" s="110"/>
      <c r="BG1044" s="110"/>
      <c r="BH1044" s="110"/>
      <c r="BI1044" s="110"/>
      <c r="BJ1044" s="110"/>
      <c r="BK1044" s="110"/>
      <c r="BL1044" s="110"/>
      <c r="BM1044" s="110"/>
      <c r="BN1044" s="110"/>
      <c r="BO1044" s="110"/>
    </row>
    <row r="1045" ht="15.75" hidden="1" customHeight="1">
      <c r="A1045" s="106" t="s">
        <v>8517</v>
      </c>
      <c r="B1045" s="107" t="s">
        <v>10947</v>
      </c>
      <c r="C1045" s="108" t="str">
        <f>VLOOKUP(A1045,'Main Sheet'!A:AV,48,False)</f>
        <v>Yes</v>
      </c>
      <c r="D1045" s="109" t="str">
        <f>VLOOKUP(A1045,'Main Sheet'!A:BB,7,0)</f>
        <v>Second</v>
      </c>
      <c r="E1045" s="109" t="str">
        <f>VLOOKUP(A1045,'Main Sheet'!A:BB,12,0)</f>
        <v>Walmer HS</v>
      </c>
      <c r="F1045" s="109" t="str">
        <f>VLOOKUP(A1045,'Main Sheet'!A:BB,17,0)</f>
        <v>Sive</v>
      </c>
      <c r="G1045" s="110" t="str">
        <f>VLOOKUP(A1045,'Main Sheet'!A:BB,14,0)</f>
        <v>NMB</v>
      </c>
      <c r="H1045" s="111" t="s">
        <v>9078</v>
      </c>
      <c r="I1045" s="111"/>
      <c r="J1045" s="111" t="s">
        <v>9568</v>
      </c>
      <c r="K1045" s="111"/>
      <c r="L1045" s="111"/>
      <c r="M1045" s="109"/>
      <c r="N1045" s="110"/>
      <c r="O1045" s="111"/>
      <c r="P1045" s="111"/>
      <c r="Q1045" s="112"/>
      <c r="R1045" s="111"/>
      <c r="S1045" s="111"/>
      <c r="T1045" s="111"/>
      <c r="U1045" s="110"/>
      <c r="V1045" s="109" t="s">
        <v>9078</v>
      </c>
      <c r="W1045" s="109"/>
      <c r="X1045" s="109"/>
      <c r="Y1045" s="109" t="s">
        <v>10948</v>
      </c>
      <c r="Z1045" s="110"/>
      <c r="AA1045" s="110"/>
      <c r="AB1045" s="110"/>
      <c r="AC1045" s="109" t="s">
        <v>117</v>
      </c>
      <c r="AD1045" s="109"/>
      <c r="AE1045" s="110"/>
      <c r="AF1045" s="109">
        <v>2.61796828E8</v>
      </c>
      <c r="AG1045" s="109">
        <v>23235.0</v>
      </c>
      <c r="AH1045" s="109"/>
      <c r="AI1045" s="110"/>
      <c r="AJ1045" s="110"/>
      <c r="AK1045" s="110"/>
      <c r="AL1045" s="110"/>
      <c r="AM1045" s="110"/>
      <c r="AN1045" s="110"/>
      <c r="AO1045" s="110"/>
      <c r="AP1045" s="110"/>
      <c r="AQ1045" s="110"/>
      <c r="AR1045" s="110"/>
      <c r="AS1045" s="110"/>
      <c r="AT1045" s="110"/>
      <c r="AU1045" s="110"/>
      <c r="AV1045" s="110"/>
      <c r="AW1045" s="110"/>
      <c r="AX1045" s="110"/>
      <c r="AY1045" s="110"/>
      <c r="AZ1045" s="110"/>
      <c r="BA1045" s="110"/>
      <c r="BB1045" s="110"/>
      <c r="BC1045" s="110"/>
      <c r="BD1045" s="110"/>
      <c r="BE1045" s="110"/>
      <c r="BF1045" s="110"/>
      <c r="BG1045" s="110"/>
      <c r="BH1045" s="110"/>
      <c r="BI1045" s="110"/>
      <c r="BJ1045" s="110"/>
      <c r="BK1045" s="110"/>
      <c r="BL1045" s="110"/>
      <c r="BM1045" s="110"/>
      <c r="BN1045" s="110"/>
      <c r="BO1045" s="110"/>
    </row>
    <row r="1046" ht="15.75" hidden="1" customHeight="1">
      <c r="A1046" s="106" t="s">
        <v>8526</v>
      </c>
      <c r="B1046" s="107" t="s">
        <v>10949</v>
      </c>
      <c r="C1046" s="108" t="str">
        <f>VLOOKUP(A1046,'Main Sheet'!A:AV,48,False)</f>
        <v>Yes</v>
      </c>
      <c r="D1046" s="109" t="str">
        <f>VLOOKUP(A1046,'Main Sheet'!A:BB,7,0)</f>
        <v>Second</v>
      </c>
      <c r="E1046" s="109" t="str">
        <f>VLOOKUP(A1046,'Main Sheet'!A:BB,12,0)</f>
        <v>Walmer HS</v>
      </c>
      <c r="F1046" s="109" t="str">
        <f>VLOOKUP(A1046,'Main Sheet'!A:BB,17,0)</f>
        <v>Sive</v>
      </c>
      <c r="G1046" s="110" t="str">
        <f>VLOOKUP(A1046,'Main Sheet'!A:BB,14,0)</f>
        <v>NMB</v>
      </c>
      <c r="H1046" s="111" t="s">
        <v>9078</v>
      </c>
      <c r="I1046" s="111"/>
      <c r="J1046" s="111" t="s">
        <v>9568</v>
      </c>
      <c r="K1046" s="111"/>
      <c r="L1046" s="111"/>
      <c r="M1046" s="109"/>
      <c r="N1046" s="110"/>
      <c r="O1046" s="111"/>
      <c r="P1046" s="111"/>
      <c r="Q1046" s="112"/>
      <c r="R1046" s="111"/>
      <c r="S1046" s="111"/>
      <c r="T1046" s="111"/>
      <c r="U1046" s="110"/>
      <c r="V1046" s="109" t="s">
        <v>117</v>
      </c>
      <c r="W1046" s="109"/>
      <c r="X1046" s="110"/>
      <c r="Y1046" s="109" t="s">
        <v>10950</v>
      </c>
      <c r="Z1046" s="110"/>
      <c r="AA1046" s="110"/>
      <c r="AB1046" s="110"/>
      <c r="AC1046" s="109"/>
      <c r="AD1046" s="109"/>
      <c r="AE1046" s="110"/>
      <c r="AF1046" s="109"/>
      <c r="AG1046" s="109"/>
      <c r="AH1046" s="109"/>
      <c r="AI1046" s="110"/>
      <c r="AJ1046" s="110"/>
      <c r="AK1046" s="110"/>
      <c r="AL1046" s="110"/>
      <c r="AM1046" s="110"/>
      <c r="AN1046" s="110"/>
      <c r="AO1046" s="110"/>
      <c r="AP1046" s="110"/>
      <c r="AQ1046" s="110"/>
      <c r="AR1046" s="110"/>
      <c r="AS1046" s="110"/>
      <c r="AT1046" s="110"/>
      <c r="AU1046" s="110"/>
      <c r="AV1046" s="110"/>
      <c r="AW1046" s="110"/>
      <c r="AX1046" s="110"/>
      <c r="AY1046" s="110"/>
      <c r="AZ1046" s="110"/>
      <c r="BA1046" s="110"/>
      <c r="BB1046" s="110"/>
      <c r="BC1046" s="110"/>
      <c r="BD1046" s="110"/>
      <c r="BE1046" s="110"/>
      <c r="BF1046" s="110"/>
      <c r="BG1046" s="110"/>
      <c r="BH1046" s="110"/>
      <c r="BI1046" s="110"/>
      <c r="BJ1046" s="110"/>
      <c r="BK1046" s="110"/>
      <c r="BL1046" s="110"/>
      <c r="BM1046" s="110"/>
      <c r="BN1046" s="110"/>
      <c r="BO1046" s="110"/>
    </row>
    <row r="1047" ht="15.75" hidden="1" customHeight="1">
      <c r="A1047" s="106" t="s">
        <v>8533</v>
      </c>
      <c r="B1047" s="107" t="s">
        <v>10951</v>
      </c>
      <c r="C1047" s="108" t="str">
        <f>VLOOKUP(A1047,'Main Sheet'!A:AV,48,False)</f>
        <v>Yes</v>
      </c>
      <c r="D1047" s="109" t="str">
        <f>VLOOKUP(A1047,'Main Sheet'!A:BB,7,0)</f>
        <v>Second</v>
      </c>
      <c r="E1047" s="109" t="str">
        <f>VLOOKUP(A1047,'Main Sheet'!A:BB,12,0)</f>
        <v>Walmer HS</v>
      </c>
      <c r="F1047" s="109" t="str">
        <f>VLOOKUP(A1047,'Main Sheet'!A:BB,17,0)</f>
        <v>Sive</v>
      </c>
      <c r="G1047" s="110" t="str">
        <f>VLOOKUP(A1047,'Main Sheet'!A:BB,14,0)</f>
        <v>NMB</v>
      </c>
      <c r="H1047" s="111" t="s">
        <v>117</v>
      </c>
      <c r="I1047" s="111"/>
      <c r="J1047" s="112"/>
      <c r="K1047" s="111">
        <v>2.34261986E8</v>
      </c>
      <c r="L1047" s="111">
        <v>73171.0</v>
      </c>
      <c r="M1047" s="109"/>
      <c r="N1047" s="110"/>
      <c r="O1047" s="111"/>
      <c r="P1047" s="111"/>
      <c r="Q1047" s="112"/>
      <c r="R1047" s="111"/>
      <c r="S1047" s="111"/>
      <c r="T1047" s="111"/>
      <c r="U1047" s="110"/>
      <c r="V1047" s="109" t="s">
        <v>117</v>
      </c>
      <c r="W1047" s="109"/>
      <c r="X1047" s="110"/>
      <c r="Y1047" s="109" t="s">
        <v>10952</v>
      </c>
      <c r="Z1047" s="110"/>
      <c r="AA1047" s="110"/>
      <c r="AB1047" s="110"/>
      <c r="AC1047" s="109"/>
      <c r="AD1047" s="109"/>
      <c r="AE1047" s="110"/>
      <c r="AF1047" s="109"/>
      <c r="AG1047" s="109"/>
      <c r="AH1047" s="109"/>
      <c r="AI1047" s="110"/>
      <c r="AJ1047" s="110"/>
      <c r="AK1047" s="110"/>
      <c r="AL1047" s="110"/>
      <c r="AM1047" s="110"/>
      <c r="AN1047" s="110"/>
      <c r="AO1047" s="110"/>
      <c r="AP1047" s="110"/>
      <c r="AQ1047" s="110"/>
      <c r="AR1047" s="110"/>
      <c r="AS1047" s="110"/>
      <c r="AT1047" s="110"/>
      <c r="AU1047" s="110"/>
      <c r="AV1047" s="110"/>
      <c r="AW1047" s="110"/>
      <c r="AX1047" s="110"/>
      <c r="AY1047" s="110"/>
      <c r="AZ1047" s="110"/>
      <c r="BA1047" s="110"/>
      <c r="BB1047" s="110"/>
      <c r="BC1047" s="110"/>
      <c r="BD1047" s="110"/>
      <c r="BE1047" s="110"/>
      <c r="BF1047" s="110"/>
      <c r="BG1047" s="110"/>
      <c r="BH1047" s="110"/>
      <c r="BI1047" s="110"/>
      <c r="BJ1047" s="110"/>
      <c r="BK1047" s="110"/>
      <c r="BL1047" s="110"/>
      <c r="BM1047" s="110"/>
      <c r="BN1047" s="110"/>
      <c r="BO1047" s="110"/>
    </row>
    <row r="1048" ht="15.75" hidden="1" customHeight="1">
      <c r="A1048" s="106" t="s">
        <v>8541</v>
      </c>
      <c r="B1048" s="107" t="s">
        <v>10953</v>
      </c>
      <c r="C1048" s="108" t="str">
        <f>VLOOKUP(A1048,'Main Sheet'!A:AV,48,False)</f>
        <v>Yes</v>
      </c>
      <c r="D1048" s="109" t="str">
        <f>VLOOKUP(A1048,'Main Sheet'!A:BB,7,0)</f>
        <v>Second</v>
      </c>
      <c r="E1048" s="109" t="str">
        <f>VLOOKUP(A1048,'Main Sheet'!A:BB,12,0)</f>
        <v>Walmer HS</v>
      </c>
      <c r="F1048" s="109" t="str">
        <f>VLOOKUP(A1048,'Main Sheet'!A:BB,17,0)</f>
        <v>Sive</v>
      </c>
      <c r="G1048" s="110" t="str">
        <f>VLOOKUP(A1048,'Main Sheet'!A:BB,14,0)</f>
        <v>NMB</v>
      </c>
      <c r="H1048" s="111" t="s">
        <v>9078</v>
      </c>
      <c r="I1048" s="111"/>
      <c r="J1048" s="111"/>
      <c r="K1048" s="111">
        <v>2.33134379E8</v>
      </c>
      <c r="L1048" s="111">
        <v>82058.0</v>
      </c>
      <c r="M1048" s="109"/>
      <c r="N1048" s="110"/>
      <c r="O1048" s="111"/>
      <c r="P1048" s="111"/>
      <c r="Q1048" s="112"/>
      <c r="R1048" s="111"/>
      <c r="S1048" s="111"/>
      <c r="T1048" s="111"/>
      <c r="U1048" s="110"/>
      <c r="V1048" s="109" t="s">
        <v>117</v>
      </c>
      <c r="W1048" s="109"/>
      <c r="X1048" s="109"/>
      <c r="Y1048" s="109" t="s">
        <v>10954</v>
      </c>
      <c r="Z1048" s="110"/>
      <c r="AA1048" s="110"/>
      <c r="AB1048" s="110"/>
      <c r="AC1048" s="109" t="s">
        <v>9078</v>
      </c>
      <c r="AD1048" s="109"/>
      <c r="AE1048" s="109" t="s">
        <v>9568</v>
      </c>
      <c r="AF1048" s="109"/>
      <c r="AG1048" s="109"/>
      <c r="AH1048" s="109"/>
      <c r="AI1048" s="110"/>
      <c r="AJ1048" s="110"/>
      <c r="AK1048" s="110"/>
      <c r="AL1048" s="110"/>
      <c r="AM1048" s="110"/>
      <c r="AN1048" s="110"/>
      <c r="AO1048" s="110"/>
      <c r="AP1048" s="110"/>
      <c r="AQ1048" s="110"/>
      <c r="AR1048" s="110"/>
      <c r="AS1048" s="110"/>
      <c r="AT1048" s="110"/>
      <c r="AU1048" s="110"/>
      <c r="AV1048" s="110"/>
      <c r="AW1048" s="110"/>
      <c r="AX1048" s="110"/>
      <c r="AY1048" s="110"/>
      <c r="AZ1048" s="110"/>
      <c r="BA1048" s="110"/>
      <c r="BB1048" s="110"/>
      <c r="BC1048" s="110"/>
      <c r="BD1048" s="110"/>
      <c r="BE1048" s="110"/>
      <c r="BF1048" s="110"/>
      <c r="BG1048" s="110"/>
      <c r="BH1048" s="110"/>
      <c r="BI1048" s="110"/>
      <c r="BJ1048" s="110"/>
      <c r="BK1048" s="110"/>
      <c r="BL1048" s="110"/>
      <c r="BM1048" s="110"/>
      <c r="BN1048" s="110"/>
      <c r="BO1048" s="110"/>
    </row>
    <row r="1049" ht="15.75" hidden="1" customHeight="1">
      <c r="A1049" s="106" t="s">
        <v>8552</v>
      </c>
      <c r="B1049" s="107" t="s">
        <v>10955</v>
      </c>
      <c r="C1049" s="108" t="str">
        <f>VLOOKUP(A1049,'Main Sheet'!A:AV,48,False)</f>
        <v>Yes</v>
      </c>
      <c r="D1049" s="109" t="str">
        <f>VLOOKUP(A1049,'Main Sheet'!A:BB,7,0)</f>
        <v>Second</v>
      </c>
      <c r="E1049" s="109" t="str">
        <f>VLOOKUP(A1049,'Main Sheet'!A:BB,12,0)</f>
        <v>Walmer HS</v>
      </c>
      <c r="F1049" s="109" t="str">
        <f>VLOOKUP(A1049,'Main Sheet'!A:BB,17,0)</f>
        <v>Sive</v>
      </c>
      <c r="G1049" s="110" t="str">
        <f>VLOOKUP(A1049,'Main Sheet'!A:BB,14,0)</f>
        <v>NMB</v>
      </c>
      <c r="H1049" s="111" t="s">
        <v>9078</v>
      </c>
      <c r="I1049" s="111"/>
      <c r="J1049" s="111"/>
      <c r="K1049" s="111">
        <v>2.33274626E8</v>
      </c>
      <c r="L1049" s="111">
        <v>65093.0</v>
      </c>
      <c r="M1049" s="109" t="s">
        <v>10956</v>
      </c>
      <c r="N1049" s="110"/>
      <c r="O1049" s="111"/>
      <c r="P1049" s="111"/>
      <c r="Q1049" s="112"/>
      <c r="R1049" s="111"/>
      <c r="S1049" s="111"/>
      <c r="T1049" s="111"/>
      <c r="U1049" s="110"/>
      <c r="V1049" s="109" t="s">
        <v>9078</v>
      </c>
      <c r="W1049" s="109"/>
      <c r="X1049" s="109"/>
      <c r="Y1049" s="109" t="s">
        <v>10957</v>
      </c>
      <c r="Z1049" s="110"/>
      <c r="AA1049" s="110"/>
      <c r="AB1049" s="110"/>
      <c r="AC1049" s="109" t="s">
        <v>9078</v>
      </c>
      <c r="AD1049" s="109"/>
      <c r="AE1049" s="110"/>
      <c r="AF1049" s="109">
        <v>2.60863637E8</v>
      </c>
      <c r="AG1049" s="109">
        <v>54325.0</v>
      </c>
      <c r="AH1049" s="109"/>
      <c r="AI1049" s="110"/>
      <c r="AJ1049" s="110"/>
      <c r="AK1049" s="110"/>
      <c r="AL1049" s="110"/>
      <c r="AM1049" s="110"/>
      <c r="AN1049" s="110"/>
      <c r="AO1049" s="110"/>
      <c r="AP1049" s="110"/>
      <c r="AQ1049" s="110"/>
      <c r="AR1049" s="110"/>
      <c r="AS1049" s="110"/>
      <c r="AT1049" s="110"/>
      <c r="AU1049" s="110"/>
      <c r="AV1049" s="110"/>
      <c r="AW1049" s="110"/>
      <c r="AX1049" s="110"/>
      <c r="AY1049" s="110"/>
      <c r="AZ1049" s="110"/>
      <c r="BA1049" s="110"/>
      <c r="BB1049" s="110"/>
      <c r="BC1049" s="110"/>
      <c r="BD1049" s="110"/>
      <c r="BE1049" s="110"/>
      <c r="BF1049" s="110"/>
      <c r="BG1049" s="110"/>
      <c r="BH1049" s="110"/>
      <c r="BI1049" s="110"/>
      <c r="BJ1049" s="110"/>
      <c r="BK1049" s="110"/>
      <c r="BL1049" s="110"/>
      <c r="BM1049" s="110"/>
      <c r="BN1049" s="110"/>
      <c r="BO1049" s="110"/>
    </row>
    <row r="1050" ht="15.75" hidden="1" customHeight="1">
      <c r="A1050" s="106" t="s">
        <v>8562</v>
      </c>
      <c r="B1050" s="107" t="s">
        <v>10958</v>
      </c>
      <c r="C1050" s="108" t="str">
        <f>VLOOKUP(A1050,'Main Sheet'!A:AV,48,False)</f>
        <v>Yes</v>
      </c>
      <c r="D1050" s="109" t="str">
        <f>VLOOKUP(A1050,'Main Sheet'!A:BB,7,0)</f>
        <v>Second</v>
      </c>
      <c r="E1050" s="109" t="str">
        <f>VLOOKUP(A1050,'Main Sheet'!A:BB,12,0)</f>
        <v>Walmer HS</v>
      </c>
      <c r="F1050" s="109" t="str">
        <f>VLOOKUP(A1050,'Main Sheet'!A:BB,17,0)</f>
        <v>Sive</v>
      </c>
      <c r="G1050" s="110" t="str">
        <f>VLOOKUP(A1050,'Main Sheet'!A:BB,14,0)</f>
        <v>NMB</v>
      </c>
      <c r="H1050" s="111" t="s">
        <v>117</v>
      </c>
      <c r="I1050" s="111"/>
      <c r="J1050" s="112"/>
      <c r="K1050" s="111">
        <v>2.34240474E8</v>
      </c>
      <c r="L1050" s="111">
        <v>24182.0</v>
      </c>
      <c r="M1050" s="109" t="s">
        <v>10831</v>
      </c>
      <c r="N1050" s="110"/>
      <c r="O1050" s="111"/>
      <c r="P1050" s="111"/>
      <c r="Q1050" s="112"/>
      <c r="R1050" s="111"/>
      <c r="S1050" s="111"/>
      <c r="T1050" s="111"/>
      <c r="U1050" s="110"/>
      <c r="V1050" s="109" t="s">
        <v>117</v>
      </c>
      <c r="W1050" s="109"/>
      <c r="X1050" s="110"/>
      <c r="Y1050" s="109" t="s">
        <v>10959</v>
      </c>
      <c r="Z1050" s="110"/>
      <c r="AA1050" s="110"/>
      <c r="AB1050" s="110"/>
      <c r="AC1050" s="109" t="s">
        <v>117</v>
      </c>
      <c r="AD1050" s="109"/>
      <c r="AE1050" s="110"/>
      <c r="AF1050" s="109">
        <v>2.61794272E8</v>
      </c>
      <c r="AG1050" s="109">
        <v>23235.0</v>
      </c>
      <c r="AH1050" s="109"/>
      <c r="AI1050" s="110"/>
      <c r="AJ1050" s="110"/>
      <c r="AK1050" s="110"/>
      <c r="AL1050" s="110"/>
      <c r="AM1050" s="110"/>
      <c r="AN1050" s="110"/>
      <c r="AO1050" s="110"/>
      <c r="AP1050" s="110"/>
      <c r="AQ1050" s="110"/>
      <c r="AR1050" s="110"/>
      <c r="AS1050" s="110"/>
      <c r="AT1050" s="110"/>
      <c r="AU1050" s="110"/>
      <c r="AV1050" s="110"/>
      <c r="AW1050" s="110"/>
      <c r="AX1050" s="110"/>
      <c r="AY1050" s="110"/>
      <c r="AZ1050" s="110"/>
      <c r="BA1050" s="110"/>
      <c r="BB1050" s="110"/>
      <c r="BC1050" s="110"/>
      <c r="BD1050" s="110"/>
      <c r="BE1050" s="110"/>
      <c r="BF1050" s="110"/>
      <c r="BG1050" s="110"/>
      <c r="BH1050" s="110"/>
      <c r="BI1050" s="110"/>
      <c r="BJ1050" s="110"/>
      <c r="BK1050" s="110"/>
      <c r="BL1050" s="110"/>
      <c r="BM1050" s="110"/>
      <c r="BN1050" s="110"/>
      <c r="BO1050" s="110"/>
    </row>
    <row r="1051" ht="15.75" hidden="1" customHeight="1">
      <c r="A1051" s="106" t="s">
        <v>8570</v>
      </c>
      <c r="B1051" s="107" t="s">
        <v>10960</v>
      </c>
      <c r="C1051" s="108" t="str">
        <f>VLOOKUP(A1051,'Main Sheet'!A:AV,48,False)</f>
        <v>Yes</v>
      </c>
      <c r="D1051" s="109" t="str">
        <f>VLOOKUP(A1051,'Main Sheet'!A:BB,7,0)</f>
        <v>Second</v>
      </c>
      <c r="E1051" s="109" t="str">
        <f>VLOOKUP(A1051,'Main Sheet'!A:BB,12,0)</f>
        <v>Walmer HS</v>
      </c>
      <c r="F1051" s="109" t="str">
        <f>VLOOKUP(A1051,'Main Sheet'!A:BB,17,0)</f>
        <v>Sive</v>
      </c>
      <c r="G1051" s="110" t="str">
        <f>VLOOKUP(A1051,'Main Sheet'!A:BB,14,0)</f>
        <v>NMB</v>
      </c>
      <c r="H1051" s="111" t="s">
        <v>9078</v>
      </c>
      <c r="I1051" s="111"/>
      <c r="J1051" s="111" t="s">
        <v>9568</v>
      </c>
      <c r="K1051" s="111"/>
      <c r="L1051" s="111"/>
      <c r="M1051" s="109"/>
      <c r="N1051" s="110"/>
      <c r="O1051" s="111"/>
      <c r="P1051" s="111"/>
      <c r="Q1051" s="112"/>
      <c r="R1051" s="111"/>
      <c r="S1051" s="111"/>
      <c r="T1051" s="111"/>
      <c r="U1051" s="110"/>
      <c r="V1051" s="109" t="s">
        <v>9078</v>
      </c>
      <c r="W1051" s="109"/>
      <c r="X1051" s="109"/>
      <c r="Y1051" s="109" t="s">
        <v>10961</v>
      </c>
      <c r="Z1051" s="110"/>
      <c r="AA1051" s="110"/>
      <c r="AB1051" s="110"/>
      <c r="AC1051" s="109"/>
      <c r="AD1051" s="109"/>
      <c r="AE1051" s="110"/>
      <c r="AF1051" s="109"/>
      <c r="AG1051" s="109"/>
      <c r="AH1051" s="109"/>
      <c r="AI1051" s="110"/>
      <c r="AJ1051" s="110"/>
      <c r="AK1051" s="110"/>
      <c r="AL1051" s="110"/>
      <c r="AM1051" s="110"/>
      <c r="AN1051" s="110"/>
      <c r="AO1051" s="110"/>
      <c r="AP1051" s="110"/>
      <c r="AQ1051" s="110"/>
      <c r="AR1051" s="110"/>
      <c r="AS1051" s="110"/>
      <c r="AT1051" s="110"/>
      <c r="AU1051" s="110"/>
      <c r="AV1051" s="110"/>
      <c r="AW1051" s="110"/>
      <c r="AX1051" s="110"/>
      <c r="AY1051" s="110"/>
      <c r="AZ1051" s="110"/>
      <c r="BA1051" s="110"/>
      <c r="BB1051" s="110"/>
      <c r="BC1051" s="110"/>
      <c r="BD1051" s="110"/>
      <c r="BE1051" s="110"/>
      <c r="BF1051" s="110"/>
      <c r="BG1051" s="110"/>
      <c r="BH1051" s="110"/>
      <c r="BI1051" s="110"/>
      <c r="BJ1051" s="110"/>
      <c r="BK1051" s="110"/>
      <c r="BL1051" s="110"/>
      <c r="BM1051" s="110"/>
      <c r="BN1051" s="110"/>
      <c r="BO1051" s="110"/>
    </row>
    <row r="1052" ht="15.75" hidden="1" customHeight="1">
      <c r="A1052" s="106" t="s">
        <v>8578</v>
      </c>
      <c r="B1052" s="107" t="s">
        <v>10962</v>
      </c>
      <c r="C1052" s="108" t="str">
        <f>VLOOKUP(A1052,'Main Sheet'!A:AV,48,False)</f>
        <v>Yes</v>
      </c>
      <c r="D1052" s="109" t="str">
        <f>VLOOKUP(A1052,'Main Sheet'!A:BB,7,0)</f>
        <v>Second</v>
      </c>
      <c r="E1052" s="109" t="str">
        <f>VLOOKUP(A1052,'Main Sheet'!A:BB,12,0)</f>
        <v>Walmer HS</v>
      </c>
      <c r="F1052" s="109" t="str">
        <f>VLOOKUP(A1052,'Main Sheet'!A:BB,17,0)</f>
        <v>Sive</v>
      </c>
      <c r="G1052" s="110" t="str">
        <f>VLOOKUP(A1052,'Main Sheet'!A:BB,14,0)</f>
        <v>NMB</v>
      </c>
      <c r="H1052" s="111" t="s">
        <v>9078</v>
      </c>
      <c r="I1052" s="111"/>
      <c r="J1052" s="111" t="s">
        <v>9568</v>
      </c>
      <c r="K1052" s="111"/>
      <c r="L1052" s="111"/>
      <c r="M1052" s="109"/>
      <c r="N1052" s="110"/>
      <c r="O1052" s="111"/>
      <c r="P1052" s="111"/>
      <c r="Q1052" s="112"/>
      <c r="R1052" s="111"/>
      <c r="S1052" s="111"/>
      <c r="T1052" s="111"/>
      <c r="U1052" s="109">
        <v>0.0</v>
      </c>
      <c r="V1052" s="109" t="s">
        <v>117</v>
      </c>
      <c r="W1052" s="109"/>
      <c r="X1052" s="110"/>
      <c r="Y1052" s="109" t="s">
        <v>10963</v>
      </c>
      <c r="Z1052" s="110"/>
      <c r="AA1052" s="110"/>
      <c r="AB1052" s="110"/>
      <c r="AC1052" s="109" t="s">
        <v>9078</v>
      </c>
      <c r="AD1052" s="109"/>
      <c r="AE1052" s="110"/>
      <c r="AF1052" s="109">
        <v>2.61214691E8</v>
      </c>
      <c r="AG1052" s="109">
        <v>23084.0</v>
      </c>
      <c r="AH1052" s="109"/>
      <c r="AI1052" s="110"/>
      <c r="AJ1052" s="110"/>
      <c r="AK1052" s="110"/>
      <c r="AL1052" s="110"/>
      <c r="AM1052" s="110"/>
      <c r="AN1052" s="110"/>
      <c r="AO1052" s="110"/>
      <c r="AP1052" s="110"/>
      <c r="AQ1052" s="110"/>
      <c r="AR1052" s="110"/>
      <c r="AS1052" s="110"/>
      <c r="AT1052" s="110"/>
      <c r="AU1052" s="110"/>
      <c r="AV1052" s="110"/>
      <c r="AW1052" s="110"/>
      <c r="AX1052" s="110"/>
      <c r="AY1052" s="110"/>
      <c r="AZ1052" s="110"/>
      <c r="BA1052" s="110"/>
      <c r="BB1052" s="110"/>
      <c r="BC1052" s="110"/>
      <c r="BD1052" s="110"/>
      <c r="BE1052" s="110"/>
      <c r="BF1052" s="110"/>
      <c r="BG1052" s="110"/>
      <c r="BH1052" s="110"/>
      <c r="BI1052" s="110"/>
      <c r="BJ1052" s="110"/>
      <c r="BK1052" s="110"/>
      <c r="BL1052" s="110"/>
      <c r="BM1052" s="110"/>
      <c r="BN1052" s="110"/>
      <c r="BO1052" s="109">
        <v>0.0</v>
      </c>
    </row>
    <row r="1053" ht="15.75" hidden="1" customHeight="1">
      <c r="A1053" s="106" t="s">
        <v>8586</v>
      </c>
      <c r="B1053" s="107" t="s">
        <v>10964</v>
      </c>
      <c r="C1053" s="108" t="str">
        <f>VLOOKUP(A1053,'Main Sheet'!A:AV,48,False)</f>
        <v>Yes</v>
      </c>
      <c r="D1053" s="109" t="str">
        <f>VLOOKUP(A1053,'Main Sheet'!A:BB,7,0)</f>
        <v>Second</v>
      </c>
      <c r="E1053" s="109" t="str">
        <f>VLOOKUP(A1053,'Main Sheet'!A:BB,12,0)</f>
        <v>Walmer HS</v>
      </c>
      <c r="F1053" s="109" t="str">
        <f>VLOOKUP(A1053,'Main Sheet'!A:BB,17,0)</f>
        <v>Sive</v>
      </c>
      <c r="G1053" s="110" t="str">
        <f>VLOOKUP(A1053,'Main Sheet'!A:BB,14,0)</f>
        <v>NMB</v>
      </c>
      <c r="H1053" s="111" t="s">
        <v>9078</v>
      </c>
      <c r="I1053" s="111"/>
      <c r="J1053" s="111"/>
      <c r="K1053" s="111" t="s">
        <v>10965</v>
      </c>
      <c r="L1053" s="111" t="s">
        <v>10966</v>
      </c>
      <c r="M1053" s="109" t="s">
        <v>10967</v>
      </c>
      <c r="N1053" s="110"/>
      <c r="O1053" s="111"/>
      <c r="P1053" s="111"/>
      <c r="Q1053" s="112"/>
      <c r="R1053" s="111"/>
      <c r="S1053" s="111"/>
      <c r="T1053" s="111"/>
      <c r="U1053" s="110"/>
      <c r="V1053" s="109" t="s">
        <v>117</v>
      </c>
      <c r="W1053" s="109"/>
      <c r="X1053" s="110"/>
      <c r="Y1053" s="109" t="s">
        <v>10968</v>
      </c>
      <c r="Z1053" s="110"/>
      <c r="AA1053" s="110"/>
      <c r="AB1053" s="110"/>
      <c r="AC1053" s="109" t="s">
        <v>117</v>
      </c>
      <c r="AD1053" s="109"/>
      <c r="AE1053" s="110"/>
      <c r="AF1053" s="109">
        <v>2.6178796E7</v>
      </c>
      <c r="AG1053" s="109">
        <v>23235.0</v>
      </c>
      <c r="AH1053" s="109"/>
      <c r="AI1053" s="110"/>
      <c r="AJ1053" s="110"/>
      <c r="AK1053" s="110"/>
      <c r="AL1053" s="110"/>
      <c r="AM1053" s="110"/>
      <c r="AN1053" s="110"/>
      <c r="AO1053" s="110"/>
      <c r="AP1053" s="110"/>
      <c r="AQ1053" s="110"/>
      <c r="AR1053" s="110"/>
      <c r="AS1053" s="110"/>
      <c r="AT1053" s="110"/>
      <c r="AU1053" s="110"/>
      <c r="AV1053" s="110"/>
      <c r="AW1053" s="110"/>
      <c r="AX1053" s="110"/>
      <c r="AY1053" s="110"/>
      <c r="AZ1053" s="110"/>
      <c r="BA1053" s="110"/>
      <c r="BB1053" s="110"/>
      <c r="BC1053" s="110"/>
      <c r="BD1053" s="110"/>
      <c r="BE1053" s="110"/>
      <c r="BF1053" s="110"/>
      <c r="BG1053" s="110"/>
      <c r="BH1053" s="110"/>
      <c r="BI1053" s="110"/>
      <c r="BJ1053" s="110"/>
      <c r="BK1053" s="110"/>
      <c r="BL1053" s="110"/>
      <c r="BM1053" s="110"/>
      <c r="BN1053" s="110"/>
      <c r="BO1053" s="110"/>
    </row>
    <row r="1054" ht="15.75" hidden="1" customHeight="1">
      <c r="A1054" s="106" t="s">
        <v>8596</v>
      </c>
      <c r="B1054" s="107" t="s">
        <v>10969</v>
      </c>
      <c r="C1054" s="108" t="str">
        <f>VLOOKUP(A1054,'Main Sheet'!A:AV,48,False)</f>
        <v>Yes</v>
      </c>
      <c r="D1054" s="109" t="str">
        <f>VLOOKUP(A1054,'Main Sheet'!A:BB,7,0)</f>
        <v>Second</v>
      </c>
      <c r="E1054" s="109" t="str">
        <f>VLOOKUP(A1054,'Main Sheet'!A:BB,12,0)</f>
        <v>Walmer HS</v>
      </c>
      <c r="F1054" s="109" t="str">
        <f>VLOOKUP(A1054,'Main Sheet'!A:BB,17,0)</f>
        <v>Sive</v>
      </c>
      <c r="G1054" s="110" t="str">
        <f>VLOOKUP(A1054,'Main Sheet'!A:BB,14,0)</f>
        <v>NMB</v>
      </c>
      <c r="H1054" s="111" t="s">
        <v>9078</v>
      </c>
      <c r="I1054" s="111"/>
      <c r="J1054" s="111" t="s">
        <v>9568</v>
      </c>
      <c r="K1054" s="111"/>
      <c r="L1054" s="111"/>
      <c r="M1054" s="109"/>
      <c r="N1054" s="110"/>
      <c r="O1054" s="111"/>
      <c r="P1054" s="111"/>
      <c r="Q1054" s="112"/>
      <c r="R1054" s="111"/>
      <c r="S1054" s="111"/>
      <c r="T1054" s="111"/>
      <c r="U1054" s="110"/>
      <c r="V1054" s="109" t="s">
        <v>9078</v>
      </c>
      <c r="W1054" s="109"/>
      <c r="X1054" s="109"/>
      <c r="Y1054" s="109" t="s">
        <v>10970</v>
      </c>
      <c r="Z1054" s="110"/>
      <c r="AA1054" s="110"/>
      <c r="AB1054" s="110"/>
      <c r="AC1054" s="109" t="s">
        <v>9078</v>
      </c>
      <c r="AD1054" s="109"/>
      <c r="AE1054" s="110"/>
      <c r="AF1054" s="109">
        <v>2.60723363E8</v>
      </c>
      <c r="AG1054" s="109">
        <v>19054.0</v>
      </c>
      <c r="AH1054" s="109"/>
      <c r="AI1054" s="110"/>
      <c r="AJ1054" s="110"/>
      <c r="AK1054" s="110"/>
      <c r="AL1054" s="110"/>
      <c r="AM1054" s="110"/>
      <c r="AN1054" s="110"/>
      <c r="AO1054" s="110"/>
      <c r="AP1054" s="110"/>
      <c r="AQ1054" s="110"/>
      <c r="AR1054" s="110"/>
      <c r="AS1054" s="110"/>
      <c r="AT1054" s="110"/>
      <c r="AU1054" s="110"/>
      <c r="AV1054" s="110"/>
      <c r="AW1054" s="110"/>
      <c r="AX1054" s="110"/>
      <c r="AY1054" s="110"/>
      <c r="AZ1054" s="110"/>
      <c r="BA1054" s="110"/>
      <c r="BB1054" s="110"/>
      <c r="BC1054" s="110"/>
      <c r="BD1054" s="110"/>
      <c r="BE1054" s="110"/>
      <c r="BF1054" s="110"/>
      <c r="BG1054" s="110"/>
      <c r="BH1054" s="110"/>
      <c r="BI1054" s="110"/>
      <c r="BJ1054" s="110"/>
      <c r="BK1054" s="110"/>
      <c r="BL1054" s="110"/>
      <c r="BM1054" s="110"/>
      <c r="BN1054" s="110"/>
      <c r="BO1054" s="110"/>
    </row>
    <row r="1055" ht="15.75" hidden="1" customHeight="1">
      <c r="A1055" s="106" t="s">
        <v>8605</v>
      </c>
      <c r="B1055" s="107" t="s">
        <v>10971</v>
      </c>
      <c r="C1055" s="108" t="str">
        <f>VLOOKUP(A1055,'Main Sheet'!A:AV,48,False)</f>
        <v>Yes</v>
      </c>
      <c r="D1055" s="109" t="str">
        <f>VLOOKUP(A1055,'Main Sheet'!A:BB,7,0)</f>
        <v>Second</v>
      </c>
      <c r="E1055" s="109" t="str">
        <f>VLOOKUP(A1055,'Main Sheet'!A:BB,12,0)</f>
        <v>Walmer HS</v>
      </c>
      <c r="F1055" s="109" t="str">
        <f>VLOOKUP(A1055,'Main Sheet'!A:BB,17,0)</f>
        <v>Sive</v>
      </c>
      <c r="G1055" s="110" t="str">
        <f>VLOOKUP(A1055,'Main Sheet'!A:BB,14,0)</f>
        <v>NMB</v>
      </c>
      <c r="H1055" s="111" t="s">
        <v>9078</v>
      </c>
      <c r="I1055" s="111"/>
      <c r="J1055" s="111"/>
      <c r="K1055" s="111">
        <v>2.33687904E8</v>
      </c>
      <c r="L1055" s="111">
        <v>94303.0</v>
      </c>
      <c r="M1055" s="109"/>
      <c r="N1055" s="110"/>
      <c r="O1055" s="111"/>
      <c r="P1055" s="111"/>
      <c r="Q1055" s="112"/>
      <c r="R1055" s="111"/>
      <c r="S1055" s="111"/>
      <c r="T1055" s="111"/>
      <c r="U1055" s="110"/>
      <c r="V1055" s="109" t="s">
        <v>117</v>
      </c>
      <c r="W1055" s="109"/>
      <c r="X1055" s="110"/>
      <c r="Y1055" s="109" t="s">
        <v>10972</v>
      </c>
      <c r="Z1055" s="110"/>
      <c r="AA1055" s="110"/>
      <c r="AB1055" s="110"/>
      <c r="AC1055" s="109" t="s">
        <v>9078</v>
      </c>
      <c r="AD1055" s="109"/>
      <c r="AE1055" s="109"/>
      <c r="AF1055" s="109">
        <v>2.61106155E8</v>
      </c>
      <c r="AG1055" s="109">
        <v>23219.0</v>
      </c>
      <c r="AH1055" s="109"/>
      <c r="AI1055" s="110"/>
      <c r="AJ1055" s="110"/>
      <c r="AK1055" s="110"/>
      <c r="AL1055" s="110"/>
      <c r="AM1055" s="110"/>
      <c r="AN1055" s="110"/>
      <c r="AO1055" s="110"/>
      <c r="AP1055" s="110"/>
      <c r="AQ1055" s="110"/>
      <c r="AR1055" s="110"/>
      <c r="AS1055" s="110"/>
      <c r="AT1055" s="110"/>
      <c r="AU1055" s="110"/>
      <c r="AV1055" s="110"/>
      <c r="AW1055" s="110"/>
      <c r="AX1055" s="110"/>
      <c r="AY1055" s="110"/>
      <c r="AZ1055" s="110"/>
      <c r="BA1055" s="110"/>
      <c r="BB1055" s="110"/>
      <c r="BC1055" s="110"/>
      <c r="BD1055" s="110"/>
      <c r="BE1055" s="110"/>
      <c r="BF1055" s="110"/>
      <c r="BG1055" s="110"/>
      <c r="BH1055" s="110"/>
      <c r="BI1055" s="110"/>
      <c r="BJ1055" s="110"/>
      <c r="BK1055" s="110"/>
      <c r="BL1055" s="110"/>
      <c r="BM1055" s="110"/>
      <c r="BN1055" s="110"/>
      <c r="BO1055" s="110"/>
    </row>
    <row r="1056" ht="15.75" hidden="1" customHeight="1">
      <c r="A1056" s="106" t="s">
        <v>8614</v>
      </c>
      <c r="B1056" s="107" t="s">
        <v>10973</v>
      </c>
      <c r="C1056" s="108" t="str">
        <f>VLOOKUP(A1056,'Main Sheet'!A:AV,48,False)</f>
        <v>Yes</v>
      </c>
      <c r="D1056" s="109" t="str">
        <f>VLOOKUP(A1056,'Main Sheet'!A:BB,7,0)</f>
        <v>Second</v>
      </c>
      <c r="E1056" s="109" t="str">
        <f>VLOOKUP(A1056,'Main Sheet'!A:BB,12,0)</f>
        <v>Walmer HS</v>
      </c>
      <c r="F1056" s="109" t="str">
        <f>VLOOKUP(A1056,'Main Sheet'!A:BB,17,0)</f>
        <v>Sive</v>
      </c>
      <c r="G1056" s="110" t="str">
        <f>VLOOKUP(A1056,'Main Sheet'!A:BB,14,0)</f>
        <v>NMB</v>
      </c>
      <c r="H1056" s="111" t="s">
        <v>121</v>
      </c>
      <c r="I1056" s="111"/>
      <c r="J1056" s="111" t="s">
        <v>10024</v>
      </c>
      <c r="K1056" s="111"/>
      <c r="L1056" s="111"/>
      <c r="M1056" s="109"/>
      <c r="N1056" s="110"/>
      <c r="O1056" s="111"/>
      <c r="P1056" s="111"/>
      <c r="Q1056" s="112"/>
      <c r="R1056" s="111"/>
      <c r="S1056" s="111"/>
      <c r="T1056" s="111"/>
      <c r="U1056" s="110"/>
      <c r="V1056" s="109" t="s">
        <v>121</v>
      </c>
      <c r="W1056" s="109"/>
      <c r="X1056" s="109" t="s">
        <v>10024</v>
      </c>
      <c r="Y1056" s="109"/>
      <c r="Z1056" s="110"/>
      <c r="AA1056" s="110"/>
      <c r="AB1056" s="110"/>
      <c r="AC1056" s="109"/>
      <c r="AD1056" s="109"/>
      <c r="AE1056" s="110"/>
      <c r="AF1056" s="109"/>
      <c r="AG1056" s="109"/>
      <c r="AH1056" s="109"/>
      <c r="AI1056" s="110"/>
      <c r="AJ1056" s="110"/>
      <c r="AK1056" s="110"/>
      <c r="AL1056" s="110"/>
      <c r="AM1056" s="110"/>
      <c r="AN1056" s="110"/>
      <c r="AO1056" s="110"/>
      <c r="AP1056" s="110"/>
      <c r="AQ1056" s="110"/>
      <c r="AR1056" s="110"/>
      <c r="AS1056" s="110"/>
      <c r="AT1056" s="110"/>
      <c r="AU1056" s="110"/>
      <c r="AV1056" s="110"/>
      <c r="AW1056" s="110"/>
      <c r="AX1056" s="110"/>
      <c r="AY1056" s="110"/>
      <c r="AZ1056" s="110"/>
      <c r="BA1056" s="110"/>
      <c r="BB1056" s="110"/>
      <c r="BC1056" s="110"/>
      <c r="BD1056" s="110"/>
      <c r="BE1056" s="110"/>
      <c r="BF1056" s="110"/>
      <c r="BG1056" s="110"/>
      <c r="BH1056" s="110"/>
      <c r="BI1056" s="110"/>
      <c r="BJ1056" s="110"/>
      <c r="BK1056" s="110"/>
      <c r="BL1056" s="110"/>
      <c r="BM1056" s="110"/>
      <c r="BN1056" s="110"/>
      <c r="BO1056" s="110"/>
    </row>
    <row r="1057" ht="15.75" hidden="1" customHeight="1">
      <c r="A1057" s="106" t="s">
        <v>8623</v>
      </c>
      <c r="B1057" s="107" t="s">
        <v>10974</v>
      </c>
      <c r="C1057" s="108" t="str">
        <f>VLOOKUP(A1057,'Main Sheet'!A:AV,48,False)</f>
        <v>Yes</v>
      </c>
      <c r="D1057" s="109" t="str">
        <f>VLOOKUP(A1057,'Main Sheet'!A:BB,7,0)</f>
        <v>Second</v>
      </c>
      <c r="E1057" s="109" t="str">
        <f>VLOOKUP(A1057,'Main Sheet'!A:BB,12,0)</f>
        <v>Walmer HS</v>
      </c>
      <c r="F1057" s="109" t="str">
        <f>VLOOKUP(A1057,'Main Sheet'!A:BB,17,0)</f>
        <v>Sive</v>
      </c>
      <c r="G1057" s="110" t="str">
        <f>VLOOKUP(A1057,'Main Sheet'!A:BB,14,0)</f>
        <v>NMB</v>
      </c>
      <c r="H1057" s="111" t="s">
        <v>9078</v>
      </c>
      <c r="I1057" s="111"/>
      <c r="J1057" s="111"/>
      <c r="K1057" s="111">
        <v>2.33657428E8</v>
      </c>
      <c r="L1057" s="111">
        <v>57614.0</v>
      </c>
      <c r="M1057" s="109"/>
      <c r="N1057" s="110"/>
      <c r="O1057" s="111"/>
      <c r="P1057" s="111"/>
      <c r="Q1057" s="112"/>
      <c r="R1057" s="111"/>
      <c r="S1057" s="111"/>
      <c r="T1057" s="111"/>
      <c r="U1057" s="110"/>
      <c r="V1057" s="109" t="s">
        <v>9078</v>
      </c>
      <c r="W1057" s="109"/>
      <c r="X1057" s="109"/>
      <c r="Y1057" s="109" t="s">
        <v>10975</v>
      </c>
      <c r="Z1057" s="110"/>
      <c r="AA1057" s="110"/>
      <c r="AB1057" s="110"/>
      <c r="AC1057" s="109" t="s">
        <v>9078</v>
      </c>
      <c r="AD1057" s="109"/>
      <c r="AE1057" s="109" t="s">
        <v>9568</v>
      </c>
      <c r="AF1057" s="109"/>
      <c r="AG1057" s="109"/>
      <c r="AH1057" s="109"/>
      <c r="AI1057" s="110"/>
      <c r="AJ1057" s="110"/>
      <c r="AK1057" s="110"/>
      <c r="AL1057" s="110"/>
      <c r="AM1057" s="110"/>
      <c r="AN1057" s="110"/>
      <c r="AO1057" s="110"/>
      <c r="AP1057" s="110"/>
      <c r="AQ1057" s="110"/>
      <c r="AR1057" s="110"/>
      <c r="AS1057" s="110"/>
      <c r="AT1057" s="110"/>
      <c r="AU1057" s="110"/>
      <c r="AV1057" s="110"/>
      <c r="AW1057" s="110"/>
      <c r="AX1057" s="110"/>
      <c r="AY1057" s="110"/>
      <c r="AZ1057" s="110"/>
      <c r="BA1057" s="110"/>
      <c r="BB1057" s="110"/>
      <c r="BC1057" s="110"/>
      <c r="BD1057" s="110"/>
      <c r="BE1057" s="110"/>
      <c r="BF1057" s="110"/>
      <c r="BG1057" s="110"/>
      <c r="BH1057" s="110"/>
      <c r="BI1057" s="110"/>
      <c r="BJ1057" s="110"/>
      <c r="BK1057" s="110"/>
      <c r="BL1057" s="110"/>
      <c r="BM1057" s="110"/>
      <c r="BN1057" s="110"/>
      <c r="BO1057" s="110"/>
    </row>
    <row r="1058" ht="15.75" hidden="1" customHeight="1">
      <c r="A1058" s="106" t="s">
        <v>8633</v>
      </c>
      <c r="B1058" s="107" t="s">
        <v>10976</v>
      </c>
      <c r="C1058" s="108" t="str">
        <f>VLOOKUP(A1058,'Main Sheet'!A:AV,48,False)</f>
        <v>Yes</v>
      </c>
      <c r="D1058" s="109" t="str">
        <f>VLOOKUP(A1058,'Main Sheet'!A:BB,7,0)</f>
        <v>Second</v>
      </c>
      <c r="E1058" s="109" t="str">
        <f>VLOOKUP(A1058,'Main Sheet'!A:BB,12,0)</f>
        <v>Walmer HS</v>
      </c>
      <c r="F1058" s="109" t="str">
        <f>VLOOKUP(A1058,'Main Sheet'!A:BB,17,0)</f>
        <v>Sive</v>
      </c>
      <c r="G1058" s="110" t="str">
        <f>VLOOKUP(A1058,'Main Sheet'!A:BB,14,0)</f>
        <v>NMB</v>
      </c>
      <c r="H1058" s="111" t="s">
        <v>117</v>
      </c>
      <c r="I1058" s="111"/>
      <c r="J1058" s="112"/>
      <c r="K1058" s="111">
        <v>2.34241357E8</v>
      </c>
      <c r="L1058" s="111">
        <v>89072.0</v>
      </c>
      <c r="M1058" s="109"/>
      <c r="N1058" s="110"/>
      <c r="O1058" s="111"/>
      <c r="P1058" s="111"/>
      <c r="Q1058" s="112"/>
      <c r="R1058" s="111"/>
      <c r="S1058" s="111"/>
      <c r="T1058" s="111"/>
      <c r="U1058" s="110"/>
      <c r="V1058" s="109" t="s">
        <v>117</v>
      </c>
      <c r="W1058" s="109"/>
      <c r="X1058" s="110"/>
      <c r="Y1058" s="109" t="s">
        <v>10977</v>
      </c>
      <c r="Z1058" s="110"/>
      <c r="AA1058" s="110"/>
      <c r="AB1058" s="110"/>
      <c r="AC1058" s="109" t="s">
        <v>117</v>
      </c>
      <c r="AD1058" s="109"/>
      <c r="AE1058" s="110"/>
      <c r="AF1058" s="109">
        <v>2.61796437E8</v>
      </c>
      <c r="AG1058" s="109">
        <v>23235.0</v>
      </c>
      <c r="AH1058" s="109"/>
      <c r="AI1058" s="110"/>
      <c r="AJ1058" s="110"/>
      <c r="AK1058" s="110"/>
      <c r="AL1058" s="110"/>
      <c r="AM1058" s="110"/>
      <c r="AN1058" s="110"/>
      <c r="AO1058" s="110"/>
      <c r="AP1058" s="110"/>
      <c r="AQ1058" s="110"/>
      <c r="AR1058" s="110"/>
      <c r="AS1058" s="110"/>
      <c r="AT1058" s="110"/>
      <c r="AU1058" s="110"/>
      <c r="AV1058" s="110"/>
      <c r="AW1058" s="110"/>
      <c r="AX1058" s="110"/>
      <c r="AY1058" s="110"/>
      <c r="AZ1058" s="110"/>
      <c r="BA1058" s="110"/>
      <c r="BB1058" s="110"/>
      <c r="BC1058" s="110"/>
      <c r="BD1058" s="110"/>
      <c r="BE1058" s="110"/>
      <c r="BF1058" s="110"/>
      <c r="BG1058" s="110"/>
      <c r="BH1058" s="110"/>
      <c r="BI1058" s="110"/>
      <c r="BJ1058" s="110"/>
      <c r="BK1058" s="110"/>
      <c r="BL1058" s="110"/>
      <c r="BM1058" s="110"/>
      <c r="BN1058" s="110"/>
      <c r="BO1058" s="110"/>
    </row>
    <row r="1059" ht="15.75" hidden="1" customHeight="1">
      <c r="A1059" s="106" t="s">
        <v>8640</v>
      </c>
      <c r="B1059" s="107" t="s">
        <v>10978</v>
      </c>
      <c r="C1059" s="108" t="str">
        <f>VLOOKUP(A1059,'Main Sheet'!A:AV,48,False)</f>
        <v>Yes</v>
      </c>
      <c r="D1059" s="109" t="str">
        <f>VLOOKUP(A1059,'Main Sheet'!A:BB,7,0)</f>
        <v>Second</v>
      </c>
      <c r="E1059" s="109" t="str">
        <f>VLOOKUP(A1059,'Main Sheet'!A:BB,12,0)</f>
        <v>Walmer HS</v>
      </c>
      <c r="F1059" s="109" t="str">
        <f>VLOOKUP(A1059,'Main Sheet'!A:BB,17,0)</f>
        <v>Sive</v>
      </c>
      <c r="G1059" s="110" t="str">
        <f>VLOOKUP(A1059,'Main Sheet'!A:BB,14,0)</f>
        <v>NMB</v>
      </c>
      <c r="H1059" s="111" t="s">
        <v>9078</v>
      </c>
      <c r="I1059" s="111"/>
      <c r="J1059" s="111"/>
      <c r="K1059" s="111">
        <v>2.3371319E8</v>
      </c>
      <c r="L1059" s="111">
        <v>58725.0</v>
      </c>
      <c r="M1059" s="109"/>
      <c r="N1059" s="110"/>
      <c r="O1059" s="111"/>
      <c r="P1059" s="111"/>
      <c r="Q1059" s="112"/>
      <c r="R1059" s="111"/>
      <c r="S1059" s="111"/>
      <c r="T1059" s="111"/>
      <c r="U1059" s="110"/>
      <c r="V1059" s="109" t="s">
        <v>117</v>
      </c>
      <c r="W1059" s="109"/>
      <c r="X1059" s="110"/>
      <c r="Y1059" s="168" t="s">
        <v>10979</v>
      </c>
      <c r="Z1059" s="110"/>
      <c r="AA1059" s="110"/>
      <c r="AB1059" s="110"/>
      <c r="AC1059" s="109" t="s">
        <v>117</v>
      </c>
      <c r="AD1059" s="109"/>
      <c r="AE1059" s="110"/>
      <c r="AF1059" s="109">
        <v>2.61786784E8</v>
      </c>
      <c r="AG1059" s="109">
        <v>23235.0</v>
      </c>
      <c r="AH1059" s="109"/>
      <c r="AI1059" s="110"/>
      <c r="AJ1059" s="110"/>
      <c r="AK1059" s="110"/>
      <c r="AL1059" s="110"/>
      <c r="AM1059" s="110"/>
      <c r="AN1059" s="110"/>
      <c r="AO1059" s="110"/>
      <c r="AP1059" s="110"/>
      <c r="AQ1059" s="110"/>
      <c r="AR1059" s="110"/>
      <c r="AS1059" s="110"/>
      <c r="AT1059" s="110"/>
      <c r="AU1059" s="110"/>
      <c r="AV1059" s="110"/>
      <c r="AW1059" s="110"/>
      <c r="AX1059" s="110"/>
      <c r="AY1059" s="110"/>
      <c r="AZ1059" s="110"/>
      <c r="BA1059" s="110"/>
      <c r="BB1059" s="110"/>
      <c r="BC1059" s="110"/>
      <c r="BD1059" s="110"/>
      <c r="BE1059" s="110"/>
      <c r="BF1059" s="110"/>
      <c r="BG1059" s="110"/>
      <c r="BH1059" s="110"/>
      <c r="BI1059" s="110"/>
      <c r="BJ1059" s="110"/>
      <c r="BK1059" s="110"/>
      <c r="BL1059" s="110"/>
      <c r="BM1059" s="110"/>
      <c r="BN1059" s="110"/>
      <c r="BO1059" s="110"/>
    </row>
    <row r="1060" ht="15.75" hidden="1" customHeight="1">
      <c r="A1060" s="106" t="s">
        <v>8648</v>
      </c>
      <c r="B1060" s="107" t="s">
        <v>10980</v>
      </c>
      <c r="C1060" s="108" t="str">
        <f>VLOOKUP(A1060,'Main Sheet'!A:AV,48,False)</f>
        <v>Yes</v>
      </c>
      <c r="D1060" s="109" t="str">
        <f>VLOOKUP(A1060,'Main Sheet'!A:BB,7,0)</f>
        <v>Second</v>
      </c>
      <c r="E1060" s="109" t="str">
        <f>VLOOKUP(A1060,'Main Sheet'!A:BB,12,0)</f>
        <v>Walmer HS</v>
      </c>
      <c r="F1060" s="109" t="str">
        <f>VLOOKUP(A1060,'Main Sheet'!A:BB,17,0)</f>
        <v>Sive</v>
      </c>
      <c r="G1060" s="110" t="str">
        <f>VLOOKUP(A1060,'Main Sheet'!A:BB,14,0)</f>
        <v>NMB</v>
      </c>
      <c r="H1060" s="111" t="s">
        <v>117</v>
      </c>
      <c r="I1060" s="111"/>
      <c r="J1060" s="112"/>
      <c r="K1060" s="111">
        <v>2.34263636E8</v>
      </c>
      <c r="L1060" s="111">
        <v>59073.0</v>
      </c>
      <c r="M1060" s="109"/>
      <c r="N1060" s="110"/>
      <c r="O1060" s="111"/>
      <c r="P1060" s="111"/>
      <c r="Q1060" s="112"/>
      <c r="R1060" s="111"/>
      <c r="S1060" s="111"/>
      <c r="T1060" s="111"/>
      <c r="U1060" s="110"/>
      <c r="V1060" s="109" t="s">
        <v>9078</v>
      </c>
      <c r="W1060" s="109"/>
      <c r="X1060" s="109"/>
      <c r="Y1060" s="109" t="s">
        <v>10981</v>
      </c>
      <c r="Z1060" s="110"/>
      <c r="AA1060" s="110"/>
      <c r="AB1060" s="110"/>
      <c r="AC1060" s="109"/>
      <c r="AD1060" s="109"/>
      <c r="AE1060" s="110"/>
      <c r="AF1060" s="109"/>
      <c r="AG1060" s="109"/>
      <c r="AH1060" s="109"/>
      <c r="AI1060" s="110"/>
      <c r="AJ1060" s="110"/>
      <c r="AK1060" s="110"/>
      <c r="AL1060" s="110"/>
      <c r="AM1060" s="110"/>
      <c r="AN1060" s="110"/>
      <c r="AO1060" s="110"/>
      <c r="AP1060" s="110"/>
      <c r="AQ1060" s="110"/>
      <c r="AR1060" s="110"/>
      <c r="AS1060" s="110"/>
      <c r="AT1060" s="110"/>
      <c r="AU1060" s="110"/>
      <c r="AV1060" s="110"/>
      <c r="AW1060" s="110"/>
      <c r="AX1060" s="110"/>
      <c r="AY1060" s="110"/>
      <c r="AZ1060" s="110"/>
      <c r="BA1060" s="110"/>
      <c r="BB1060" s="110"/>
      <c r="BC1060" s="110"/>
      <c r="BD1060" s="110"/>
      <c r="BE1060" s="110"/>
      <c r="BF1060" s="110"/>
      <c r="BG1060" s="110"/>
      <c r="BH1060" s="110"/>
      <c r="BI1060" s="110"/>
      <c r="BJ1060" s="110"/>
      <c r="BK1060" s="110"/>
      <c r="BL1060" s="110"/>
      <c r="BM1060" s="110"/>
      <c r="BN1060" s="110"/>
      <c r="BO1060" s="110"/>
    </row>
    <row r="1061" ht="15.75" hidden="1" customHeight="1">
      <c r="A1061" s="106" t="s">
        <v>8655</v>
      </c>
      <c r="B1061" s="107" t="s">
        <v>10982</v>
      </c>
      <c r="C1061" s="108" t="str">
        <f>VLOOKUP(A1061,'Main Sheet'!A:AV,48,False)</f>
        <v>Yes</v>
      </c>
      <c r="D1061" s="109" t="str">
        <f>VLOOKUP(A1061,'Main Sheet'!A:BB,7,0)</f>
        <v>Second</v>
      </c>
      <c r="E1061" s="109" t="str">
        <f>VLOOKUP(A1061,'Main Sheet'!A:BB,12,0)</f>
        <v>Walmer HS</v>
      </c>
      <c r="F1061" s="109" t="str">
        <f>VLOOKUP(A1061,'Main Sheet'!A:BB,17,0)</f>
        <v>Sive</v>
      </c>
      <c r="G1061" s="110" t="str">
        <f>VLOOKUP(A1061,'Main Sheet'!A:BB,14,0)</f>
        <v>NMB</v>
      </c>
      <c r="H1061" s="111" t="s">
        <v>9078</v>
      </c>
      <c r="I1061" s="111"/>
      <c r="J1061" s="111"/>
      <c r="K1061" s="111">
        <v>2.33730877E8</v>
      </c>
      <c r="L1061" s="111">
        <v>65089.0</v>
      </c>
      <c r="M1061" s="109"/>
      <c r="N1061" s="110"/>
      <c r="O1061" s="111"/>
      <c r="P1061" s="111"/>
      <c r="Q1061" s="112"/>
      <c r="R1061" s="111"/>
      <c r="S1061" s="111"/>
      <c r="T1061" s="111"/>
      <c r="U1061" s="110"/>
      <c r="V1061" s="109" t="s">
        <v>9078</v>
      </c>
      <c r="W1061" s="109"/>
      <c r="X1061" s="109"/>
      <c r="Y1061" s="109" t="s">
        <v>10983</v>
      </c>
      <c r="Z1061" s="110"/>
      <c r="AA1061" s="110"/>
      <c r="AB1061" s="110"/>
      <c r="AC1061" s="109" t="s">
        <v>9078</v>
      </c>
      <c r="AD1061" s="109"/>
      <c r="AE1061" s="110"/>
      <c r="AF1061" s="109">
        <v>2.6175363E8</v>
      </c>
      <c r="AG1061" s="109">
        <v>23235.0</v>
      </c>
      <c r="AH1061" s="109"/>
      <c r="AI1061" s="110"/>
      <c r="AJ1061" s="110"/>
      <c r="AK1061" s="110"/>
      <c r="AL1061" s="110"/>
      <c r="AM1061" s="110"/>
      <c r="AN1061" s="110"/>
      <c r="AO1061" s="110"/>
      <c r="AP1061" s="110"/>
      <c r="AQ1061" s="110"/>
      <c r="AR1061" s="110"/>
      <c r="AS1061" s="110"/>
      <c r="AT1061" s="110"/>
      <c r="AU1061" s="110"/>
      <c r="AV1061" s="110"/>
      <c r="AW1061" s="110"/>
      <c r="AX1061" s="110"/>
      <c r="AY1061" s="110"/>
      <c r="AZ1061" s="110"/>
      <c r="BA1061" s="110"/>
      <c r="BB1061" s="110"/>
      <c r="BC1061" s="110"/>
      <c r="BD1061" s="110"/>
      <c r="BE1061" s="110"/>
      <c r="BF1061" s="110"/>
      <c r="BG1061" s="110"/>
      <c r="BH1061" s="110"/>
      <c r="BI1061" s="110"/>
      <c r="BJ1061" s="110"/>
      <c r="BK1061" s="110"/>
      <c r="BL1061" s="110"/>
      <c r="BM1061" s="110"/>
      <c r="BN1061" s="110"/>
      <c r="BO1061" s="110"/>
    </row>
    <row r="1062" ht="15.75" hidden="1" customHeight="1">
      <c r="A1062" s="106" t="s">
        <v>8665</v>
      </c>
      <c r="B1062" s="107" t="s">
        <v>10984</v>
      </c>
      <c r="C1062" s="108" t="str">
        <f>VLOOKUP(A1062,'Main Sheet'!A:AV,48,False)</f>
        <v>Yes</v>
      </c>
      <c r="D1062" s="109" t="str">
        <f>VLOOKUP(A1062,'Main Sheet'!A:BB,7,0)</f>
        <v>Second</v>
      </c>
      <c r="E1062" s="109" t="str">
        <f>VLOOKUP(A1062,'Main Sheet'!A:BB,12,0)</f>
        <v>Walmer HS</v>
      </c>
      <c r="F1062" s="109" t="str">
        <f>VLOOKUP(A1062,'Main Sheet'!A:BB,17,0)</f>
        <v>Sive</v>
      </c>
      <c r="G1062" s="110" t="str">
        <f>VLOOKUP(A1062,'Main Sheet'!A:BB,14,0)</f>
        <v>NMB</v>
      </c>
      <c r="H1062" s="111" t="s">
        <v>9078</v>
      </c>
      <c r="I1062" s="111"/>
      <c r="J1062" s="111"/>
      <c r="K1062" s="111">
        <v>2.33755012E8</v>
      </c>
      <c r="L1062" s="111">
        <v>72357.0</v>
      </c>
      <c r="M1062" s="109"/>
      <c r="N1062" s="110"/>
      <c r="O1062" s="111"/>
      <c r="P1062" s="111"/>
      <c r="Q1062" s="112"/>
      <c r="R1062" s="111"/>
      <c r="S1062" s="111"/>
      <c r="T1062" s="111"/>
      <c r="U1062" s="110"/>
      <c r="V1062" s="109" t="s">
        <v>9078</v>
      </c>
      <c r="W1062" s="109"/>
      <c r="X1062" s="109"/>
      <c r="Y1062" s="109" t="s">
        <v>10985</v>
      </c>
      <c r="Z1062" s="110"/>
      <c r="AA1062" s="110"/>
      <c r="AB1062" s="110"/>
      <c r="AC1062" s="109" t="s">
        <v>117</v>
      </c>
      <c r="AD1062" s="109"/>
      <c r="AE1062" s="110"/>
      <c r="AF1062" s="109">
        <v>2.61795317E8</v>
      </c>
      <c r="AG1062" s="109">
        <v>23235.0</v>
      </c>
      <c r="AH1062" s="109"/>
      <c r="AI1062" s="110"/>
      <c r="AJ1062" s="110"/>
      <c r="AK1062" s="110"/>
      <c r="AL1062" s="110"/>
      <c r="AM1062" s="110"/>
      <c r="AN1062" s="110"/>
      <c r="AO1062" s="110"/>
      <c r="AP1062" s="110"/>
      <c r="AQ1062" s="110"/>
      <c r="AR1062" s="110"/>
      <c r="AS1062" s="110"/>
      <c r="AT1062" s="110"/>
      <c r="AU1062" s="110"/>
      <c r="AV1062" s="110"/>
      <c r="AW1062" s="110"/>
      <c r="AX1062" s="110"/>
      <c r="AY1062" s="110"/>
      <c r="AZ1062" s="110"/>
      <c r="BA1062" s="110"/>
      <c r="BB1062" s="110"/>
      <c r="BC1062" s="110"/>
      <c r="BD1062" s="110"/>
      <c r="BE1062" s="110"/>
      <c r="BF1062" s="110"/>
      <c r="BG1062" s="110"/>
      <c r="BH1062" s="110"/>
      <c r="BI1062" s="110"/>
      <c r="BJ1062" s="110"/>
      <c r="BK1062" s="110"/>
      <c r="BL1062" s="110"/>
      <c r="BM1062" s="110"/>
      <c r="BN1062" s="110"/>
      <c r="BO1062" s="110"/>
    </row>
    <row r="1063" ht="15.75" hidden="1" customHeight="1">
      <c r="A1063" s="106" t="s">
        <v>8672</v>
      </c>
      <c r="B1063" s="107" t="s">
        <v>10986</v>
      </c>
      <c r="C1063" s="108" t="str">
        <f>VLOOKUP(A1063,'Main Sheet'!A:AV,48,False)</f>
        <v>Yes</v>
      </c>
      <c r="D1063" s="109" t="str">
        <f>VLOOKUP(A1063,'Main Sheet'!A:BB,7,0)</f>
        <v>Second</v>
      </c>
      <c r="E1063" s="109" t="str">
        <f>VLOOKUP(A1063,'Main Sheet'!A:BB,12,0)</f>
        <v>Walmer HS</v>
      </c>
      <c r="F1063" s="109" t="str">
        <f>VLOOKUP(A1063,'Main Sheet'!A:BB,17,0)</f>
        <v>Sive</v>
      </c>
      <c r="G1063" s="110" t="str">
        <f>VLOOKUP(A1063,'Main Sheet'!A:BB,14,0)</f>
        <v>NMB</v>
      </c>
      <c r="H1063" s="111" t="s">
        <v>9078</v>
      </c>
      <c r="I1063" s="111"/>
      <c r="J1063" s="111"/>
      <c r="K1063" s="111">
        <v>2.33445382E8</v>
      </c>
      <c r="L1063" s="111">
        <v>56346.0</v>
      </c>
      <c r="M1063" s="109"/>
      <c r="N1063" s="110"/>
      <c r="O1063" s="111"/>
      <c r="P1063" s="111"/>
      <c r="Q1063" s="112"/>
      <c r="R1063" s="111"/>
      <c r="S1063" s="111"/>
      <c r="T1063" s="111"/>
      <c r="U1063" s="110"/>
      <c r="V1063" s="109" t="s">
        <v>9078</v>
      </c>
      <c r="W1063" s="109"/>
      <c r="X1063" s="109"/>
      <c r="Y1063" s="109" t="s">
        <v>10987</v>
      </c>
      <c r="Z1063" s="110"/>
      <c r="AA1063" s="110"/>
      <c r="AB1063" s="110"/>
      <c r="AC1063" s="109" t="s">
        <v>9078</v>
      </c>
      <c r="AD1063" s="109"/>
      <c r="AE1063" s="110"/>
      <c r="AF1063" s="109">
        <v>2.60194336E8</v>
      </c>
      <c r="AG1063" s="109">
        <v>24931.0</v>
      </c>
      <c r="AH1063" s="109"/>
      <c r="AI1063" s="110"/>
      <c r="AJ1063" s="110"/>
      <c r="AK1063" s="110"/>
      <c r="AL1063" s="110"/>
      <c r="AM1063" s="110"/>
      <c r="AN1063" s="110"/>
      <c r="AO1063" s="110"/>
      <c r="AP1063" s="110"/>
      <c r="AQ1063" s="110"/>
      <c r="AR1063" s="110"/>
      <c r="AS1063" s="110"/>
      <c r="AT1063" s="110"/>
      <c r="AU1063" s="110"/>
      <c r="AV1063" s="110"/>
      <c r="AW1063" s="110"/>
      <c r="AX1063" s="110"/>
      <c r="AY1063" s="110"/>
      <c r="AZ1063" s="110"/>
      <c r="BA1063" s="110"/>
      <c r="BB1063" s="110"/>
      <c r="BC1063" s="110"/>
      <c r="BD1063" s="110"/>
      <c r="BE1063" s="110"/>
      <c r="BF1063" s="110"/>
      <c r="BG1063" s="110"/>
      <c r="BH1063" s="110"/>
      <c r="BI1063" s="110"/>
      <c r="BJ1063" s="110"/>
      <c r="BK1063" s="110"/>
      <c r="BL1063" s="110"/>
      <c r="BM1063" s="110"/>
      <c r="BN1063" s="110"/>
      <c r="BO1063" s="110"/>
    </row>
    <row r="1064" ht="15.75" hidden="1" customHeight="1">
      <c r="A1064" s="106" t="s">
        <v>8683</v>
      </c>
      <c r="B1064" s="107" t="s">
        <v>10988</v>
      </c>
      <c r="C1064" s="108" t="str">
        <f>VLOOKUP(A1064,'Main Sheet'!A:AV,48,False)</f>
        <v>Yes</v>
      </c>
      <c r="D1064" s="109" t="str">
        <f>VLOOKUP(A1064,'Main Sheet'!A:BB,7,0)</f>
        <v>Second</v>
      </c>
      <c r="E1064" s="109" t="str">
        <f>VLOOKUP(A1064,'Main Sheet'!A:BB,12,0)</f>
        <v>Walmer HS</v>
      </c>
      <c r="F1064" s="109" t="str">
        <f>VLOOKUP(A1064,'Main Sheet'!A:BB,17,0)</f>
        <v>Sive</v>
      </c>
      <c r="G1064" s="110" t="str">
        <f>VLOOKUP(A1064,'Main Sheet'!A:BB,14,0)</f>
        <v>NMB</v>
      </c>
      <c r="H1064" s="111" t="s">
        <v>9078</v>
      </c>
      <c r="I1064" s="111"/>
      <c r="J1064" s="111"/>
      <c r="K1064" s="111">
        <v>2.33710213E8</v>
      </c>
      <c r="L1064" s="111">
        <v>65383.0</v>
      </c>
      <c r="M1064" s="109" t="s">
        <v>10989</v>
      </c>
      <c r="N1064" s="110"/>
      <c r="O1064" s="111"/>
      <c r="P1064" s="111"/>
      <c r="Q1064" s="112"/>
      <c r="R1064" s="111"/>
      <c r="S1064" s="111"/>
      <c r="T1064" s="111"/>
      <c r="U1064" s="110"/>
      <c r="V1064" s="109" t="s">
        <v>9078</v>
      </c>
      <c r="W1064" s="109"/>
      <c r="X1064" s="109"/>
      <c r="Y1064" s="109" t="s">
        <v>10990</v>
      </c>
      <c r="Z1064" s="110"/>
      <c r="AA1064" s="110"/>
      <c r="AB1064" s="110"/>
      <c r="AC1064" s="109" t="s">
        <v>9078</v>
      </c>
      <c r="AD1064" s="109"/>
      <c r="AE1064" s="110"/>
      <c r="AF1064" s="109">
        <v>2.60205611E9</v>
      </c>
      <c r="AG1064" s="109">
        <v>24931.0</v>
      </c>
      <c r="AH1064" s="109"/>
      <c r="AI1064" s="110"/>
      <c r="AJ1064" s="110"/>
      <c r="AK1064" s="110"/>
      <c r="AL1064" s="110"/>
      <c r="AM1064" s="110"/>
      <c r="AN1064" s="110"/>
      <c r="AO1064" s="110"/>
      <c r="AP1064" s="110"/>
      <c r="AQ1064" s="110"/>
      <c r="AR1064" s="110"/>
      <c r="AS1064" s="110"/>
      <c r="AT1064" s="110"/>
      <c r="AU1064" s="110"/>
      <c r="AV1064" s="110"/>
      <c r="AW1064" s="110"/>
      <c r="AX1064" s="110"/>
      <c r="AY1064" s="110"/>
      <c r="AZ1064" s="110"/>
      <c r="BA1064" s="110"/>
      <c r="BB1064" s="110"/>
      <c r="BC1064" s="110"/>
      <c r="BD1064" s="110"/>
      <c r="BE1064" s="110"/>
      <c r="BF1064" s="110"/>
      <c r="BG1064" s="110"/>
      <c r="BH1064" s="110"/>
      <c r="BI1064" s="110"/>
      <c r="BJ1064" s="110"/>
      <c r="BK1064" s="110"/>
      <c r="BL1064" s="110"/>
      <c r="BM1064" s="110"/>
      <c r="BN1064" s="110"/>
      <c r="BO1064" s="110"/>
    </row>
    <row r="1065" ht="15.75" hidden="1" customHeight="1">
      <c r="A1065" s="106" t="s">
        <v>8691</v>
      </c>
      <c r="B1065" s="107" t="s">
        <v>10991</v>
      </c>
      <c r="C1065" s="108" t="str">
        <f>VLOOKUP(A1065,'Main Sheet'!A:AV,48,False)</f>
        <v>Yes</v>
      </c>
      <c r="D1065" s="109" t="str">
        <f>VLOOKUP(A1065,'Main Sheet'!A:BB,7,0)</f>
        <v>Second</v>
      </c>
      <c r="E1065" s="109" t="str">
        <f>VLOOKUP(A1065,'Main Sheet'!A:BB,12,0)</f>
        <v>Walmer HS</v>
      </c>
      <c r="F1065" s="109" t="str">
        <f>VLOOKUP(A1065,'Main Sheet'!A:BB,17,0)</f>
        <v>Sive</v>
      </c>
      <c r="G1065" s="110" t="str">
        <f>VLOOKUP(A1065,'Main Sheet'!A:BB,14,0)</f>
        <v>NMB</v>
      </c>
      <c r="H1065" s="111" t="s">
        <v>9078</v>
      </c>
      <c r="I1065" s="111"/>
      <c r="J1065" s="111"/>
      <c r="K1065" s="111">
        <v>2.33665064E8</v>
      </c>
      <c r="L1065" s="111">
        <v>48132.0</v>
      </c>
      <c r="M1065" s="109" t="s">
        <v>10992</v>
      </c>
      <c r="N1065" s="110"/>
      <c r="O1065" s="111"/>
      <c r="P1065" s="111"/>
      <c r="Q1065" s="112"/>
      <c r="R1065" s="111"/>
      <c r="S1065" s="111"/>
      <c r="T1065" s="111"/>
      <c r="U1065" s="110"/>
      <c r="V1065" s="109" t="s">
        <v>9078</v>
      </c>
      <c r="W1065" s="109"/>
      <c r="X1065" s="109"/>
      <c r="Y1065" s="109" t="s">
        <v>10993</v>
      </c>
      <c r="Z1065" s="110"/>
      <c r="AA1065" s="110"/>
      <c r="AB1065" s="110"/>
      <c r="AC1065" s="109" t="s">
        <v>9078</v>
      </c>
      <c r="AD1065" s="109"/>
      <c r="AE1065" s="110"/>
      <c r="AF1065" s="109">
        <v>2.60716685E8</v>
      </c>
      <c r="AG1065" s="109">
        <v>20262.0</v>
      </c>
      <c r="AH1065" s="109"/>
      <c r="AI1065" s="110"/>
      <c r="AJ1065" s="110"/>
      <c r="AK1065" s="110"/>
      <c r="AL1065" s="110"/>
      <c r="AM1065" s="110"/>
      <c r="AN1065" s="110"/>
      <c r="AO1065" s="110"/>
      <c r="AP1065" s="110"/>
      <c r="AQ1065" s="110"/>
      <c r="AR1065" s="110"/>
      <c r="AS1065" s="110"/>
      <c r="AT1065" s="110"/>
      <c r="AU1065" s="110"/>
      <c r="AV1065" s="110"/>
      <c r="AW1065" s="110"/>
      <c r="AX1065" s="110"/>
      <c r="AY1065" s="110"/>
      <c r="AZ1065" s="110"/>
      <c r="BA1065" s="110"/>
      <c r="BB1065" s="110"/>
      <c r="BC1065" s="110"/>
      <c r="BD1065" s="110"/>
      <c r="BE1065" s="110"/>
      <c r="BF1065" s="110"/>
      <c r="BG1065" s="110"/>
      <c r="BH1065" s="110"/>
      <c r="BI1065" s="110"/>
      <c r="BJ1065" s="110"/>
      <c r="BK1065" s="110"/>
      <c r="BL1065" s="110"/>
      <c r="BM1065" s="110"/>
      <c r="BN1065" s="110"/>
      <c r="BO1065" s="110"/>
    </row>
    <row r="1066" ht="15.75" hidden="1" customHeight="1">
      <c r="A1066" s="106" t="s">
        <v>8701</v>
      </c>
      <c r="B1066" s="107" t="s">
        <v>10994</v>
      </c>
      <c r="C1066" s="108" t="str">
        <f>VLOOKUP(A1066,'Main Sheet'!A:AV,48,False)</f>
        <v>Yes</v>
      </c>
      <c r="D1066" s="109" t="str">
        <f>VLOOKUP(A1066,'Main Sheet'!A:BB,7,0)</f>
        <v>Second</v>
      </c>
      <c r="E1066" s="109" t="str">
        <f>VLOOKUP(A1066,'Main Sheet'!A:BB,12,0)</f>
        <v>Walmer HS</v>
      </c>
      <c r="F1066" s="109" t="str">
        <f>VLOOKUP(A1066,'Main Sheet'!A:BB,17,0)</f>
        <v>Sive</v>
      </c>
      <c r="G1066" s="110" t="str">
        <f>VLOOKUP(A1066,'Main Sheet'!A:BB,14,0)</f>
        <v>NMB</v>
      </c>
      <c r="H1066" s="111" t="s">
        <v>117</v>
      </c>
      <c r="I1066" s="111"/>
      <c r="J1066" s="112"/>
      <c r="K1066" s="111">
        <v>2.34288191E8</v>
      </c>
      <c r="L1066" s="111">
        <v>76428.0</v>
      </c>
      <c r="M1066" s="109" t="s">
        <v>10995</v>
      </c>
      <c r="N1066" s="110"/>
      <c r="O1066" s="111"/>
      <c r="P1066" s="111"/>
      <c r="Q1066" s="112"/>
      <c r="R1066" s="111"/>
      <c r="S1066" s="111"/>
      <c r="T1066" s="111"/>
      <c r="U1066" s="110"/>
      <c r="V1066" s="109" t="s">
        <v>117</v>
      </c>
      <c r="W1066" s="109"/>
      <c r="X1066" s="110"/>
      <c r="Y1066" s="109" t="s">
        <v>10996</v>
      </c>
      <c r="Z1066" s="110"/>
      <c r="AA1066" s="110"/>
      <c r="AB1066" s="110"/>
      <c r="AC1066" s="109" t="s">
        <v>117</v>
      </c>
      <c r="AD1066" s="109"/>
      <c r="AE1066" s="110"/>
      <c r="AF1066" s="109">
        <v>2.61789058E8</v>
      </c>
      <c r="AG1066" s="109">
        <v>23235.0</v>
      </c>
      <c r="AH1066" s="109"/>
      <c r="AI1066" s="110"/>
      <c r="AJ1066" s="110"/>
      <c r="AK1066" s="110"/>
      <c r="AL1066" s="110"/>
      <c r="AM1066" s="110"/>
      <c r="AN1066" s="110"/>
      <c r="AO1066" s="110"/>
      <c r="AP1066" s="110"/>
      <c r="AQ1066" s="110"/>
      <c r="AR1066" s="110"/>
      <c r="AS1066" s="110"/>
      <c r="AT1066" s="110"/>
      <c r="AU1066" s="110"/>
      <c r="AV1066" s="110"/>
      <c r="AW1066" s="110"/>
      <c r="AX1066" s="110"/>
      <c r="AY1066" s="110"/>
      <c r="AZ1066" s="110"/>
      <c r="BA1066" s="110"/>
      <c r="BB1066" s="110"/>
      <c r="BC1066" s="110"/>
      <c r="BD1066" s="110"/>
      <c r="BE1066" s="110"/>
      <c r="BF1066" s="114"/>
      <c r="BG1066" s="114"/>
      <c r="BH1066" s="114"/>
      <c r="BI1066" s="114"/>
      <c r="BJ1066" s="114"/>
      <c r="BK1066" s="114"/>
      <c r="BL1066" s="114"/>
      <c r="BM1066" s="114"/>
      <c r="BN1066" s="114"/>
      <c r="BO1066" s="114"/>
    </row>
    <row r="1067" ht="15.75" hidden="1" customHeight="1">
      <c r="A1067" s="106" t="s">
        <v>8708</v>
      </c>
      <c r="B1067" s="107" t="s">
        <v>10997</v>
      </c>
      <c r="C1067" s="108" t="str">
        <f>VLOOKUP(A1067,'Main Sheet'!A:AV,48,False)</f>
        <v>Yes</v>
      </c>
      <c r="D1067" s="109" t="str">
        <f>VLOOKUP(A1067,'Main Sheet'!A:BB,7,0)</f>
        <v>Second</v>
      </c>
      <c r="E1067" s="109" t="str">
        <f>VLOOKUP(A1067,'Main Sheet'!A:BB,12,0)</f>
        <v>Walmer HS</v>
      </c>
      <c r="F1067" s="109" t="str">
        <f>VLOOKUP(A1067,'Main Sheet'!A:BB,17,0)</f>
        <v>Sive</v>
      </c>
      <c r="G1067" s="110" t="str">
        <f>VLOOKUP(A1067,'Main Sheet'!A:BB,14,0)</f>
        <v>NMB</v>
      </c>
      <c r="H1067" s="111" t="s">
        <v>9078</v>
      </c>
      <c r="I1067" s="111"/>
      <c r="J1067" s="111"/>
      <c r="K1067" s="111" t="s">
        <v>10998</v>
      </c>
      <c r="L1067" s="111" t="s">
        <v>10999</v>
      </c>
      <c r="M1067" s="109"/>
      <c r="N1067" s="110"/>
      <c r="O1067" s="111"/>
      <c r="P1067" s="111"/>
      <c r="Q1067" s="112"/>
      <c r="R1067" s="111"/>
      <c r="S1067" s="111"/>
      <c r="T1067" s="111"/>
      <c r="U1067" s="110"/>
      <c r="V1067" s="109" t="s">
        <v>9078</v>
      </c>
      <c r="W1067" s="109"/>
      <c r="X1067" s="110"/>
      <c r="Y1067" s="109" t="s">
        <v>11000</v>
      </c>
      <c r="Z1067" s="110"/>
      <c r="AA1067" s="110"/>
      <c r="AB1067" s="110"/>
      <c r="AC1067" s="109" t="s">
        <v>9078</v>
      </c>
      <c r="AD1067" s="109"/>
      <c r="AE1067" s="110"/>
      <c r="AF1067" s="109">
        <v>2.60923737E8</v>
      </c>
      <c r="AG1067" s="109">
        <v>19062.0</v>
      </c>
      <c r="AH1067" s="109"/>
      <c r="AI1067" s="110"/>
      <c r="AJ1067" s="110"/>
      <c r="AK1067" s="110"/>
      <c r="AL1067" s="110"/>
      <c r="AM1067" s="110"/>
      <c r="AN1067" s="110"/>
      <c r="AO1067" s="110"/>
      <c r="AP1067" s="110"/>
      <c r="AQ1067" s="110"/>
      <c r="AR1067" s="110"/>
      <c r="AS1067" s="110"/>
      <c r="AT1067" s="110"/>
      <c r="AU1067" s="110"/>
      <c r="AV1067" s="110"/>
      <c r="AW1067" s="110"/>
      <c r="AX1067" s="110"/>
      <c r="AY1067" s="110"/>
      <c r="AZ1067" s="110"/>
      <c r="BA1067" s="110"/>
      <c r="BB1067" s="110"/>
      <c r="BC1067" s="110"/>
      <c r="BD1067" s="110"/>
      <c r="BE1067" s="110"/>
      <c r="BF1067" s="114"/>
      <c r="BG1067" s="114"/>
      <c r="BH1067" s="114"/>
      <c r="BI1067" s="114"/>
      <c r="BJ1067" s="114"/>
      <c r="BK1067" s="114"/>
      <c r="BL1067" s="114"/>
      <c r="BM1067" s="114"/>
      <c r="BN1067" s="114"/>
      <c r="BO1067" s="114"/>
    </row>
    <row r="1068" ht="15.75" hidden="1" customHeight="1">
      <c r="A1068" s="106" t="s">
        <v>8715</v>
      </c>
      <c r="B1068" s="107" t="s">
        <v>11001</v>
      </c>
      <c r="C1068" s="108" t="str">
        <f>VLOOKUP(A1068,'Main Sheet'!A:AV,48,False)</f>
        <v>Yes</v>
      </c>
      <c r="D1068" s="109" t="str">
        <f>VLOOKUP(A1068,'Main Sheet'!A:BB,7,0)</f>
        <v>Second</v>
      </c>
      <c r="E1068" s="109" t="str">
        <f>VLOOKUP(A1068,'Main Sheet'!A:BB,12,0)</f>
        <v>Walmer HS</v>
      </c>
      <c r="F1068" s="109" t="str">
        <f>VLOOKUP(A1068,'Main Sheet'!A:BB,17,0)</f>
        <v>Sive</v>
      </c>
      <c r="G1068" s="110" t="str">
        <f>VLOOKUP(A1068,'Main Sheet'!A:BB,14,0)</f>
        <v>NMB</v>
      </c>
      <c r="H1068" s="111" t="s">
        <v>9078</v>
      </c>
      <c r="I1068" s="111"/>
      <c r="J1068" s="111" t="s">
        <v>9568</v>
      </c>
      <c r="K1068" s="111"/>
      <c r="L1068" s="111"/>
      <c r="M1068" s="109"/>
      <c r="N1068" s="110"/>
      <c r="O1068" s="111"/>
      <c r="P1068" s="111"/>
      <c r="Q1068" s="112"/>
      <c r="R1068" s="111"/>
      <c r="S1068" s="111"/>
      <c r="T1068" s="111"/>
      <c r="U1068" s="110"/>
      <c r="V1068" s="109" t="s">
        <v>117</v>
      </c>
      <c r="W1068" s="109"/>
      <c r="X1068" s="110"/>
      <c r="Y1068" s="109" t="s">
        <v>11002</v>
      </c>
      <c r="Z1068" s="110"/>
      <c r="AA1068" s="110"/>
      <c r="AB1068" s="110"/>
      <c r="AC1068" s="109"/>
      <c r="AD1068" s="109"/>
      <c r="AE1068" s="110"/>
      <c r="AF1068" s="109"/>
      <c r="AG1068" s="109"/>
      <c r="AH1068" s="109"/>
      <c r="AI1068" s="110"/>
      <c r="AJ1068" s="109" t="s">
        <v>117</v>
      </c>
      <c r="AK1068" s="110"/>
      <c r="AL1068" s="110"/>
      <c r="AM1068" s="109">
        <v>2.61451693E8</v>
      </c>
      <c r="AN1068" s="109">
        <v>89895.0</v>
      </c>
      <c r="AO1068" s="110"/>
      <c r="AP1068" s="110"/>
      <c r="AQ1068" s="110"/>
      <c r="AR1068" s="110"/>
      <c r="AS1068" s="110"/>
      <c r="AT1068" s="110"/>
      <c r="AU1068" s="110"/>
      <c r="AV1068" s="110"/>
      <c r="AW1068" s="110"/>
      <c r="AX1068" s="110"/>
      <c r="AY1068" s="110"/>
      <c r="AZ1068" s="110"/>
      <c r="BA1068" s="110"/>
      <c r="BB1068" s="110"/>
      <c r="BC1068" s="110"/>
      <c r="BD1068" s="110"/>
      <c r="BE1068" s="110"/>
      <c r="BF1068" s="114"/>
      <c r="BG1068" s="114"/>
      <c r="BH1068" s="114"/>
      <c r="BI1068" s="114"/>
      <c r="BJ1068" s="114"/>
      <c r="BK1068" s="114"/>
      <c r="BL1068" s="114"/>
      <c r="BM1068" s="114"/>
      <c r="BN1068" s="114"/>
      <c r="BO1068" s="114"/>
    </row>
    <row r="1069" ht="15.75" hidden="1" customHeight="1">
      <c r="A1069" s="106" t="s">
        <v>8723</v>
      </c>
      <c r="B1069" s="107" t="s">
        <v>11003</v>
      </c>
      <c r="C1069" s="108" t="str">
        <f>VLOOKUP(A1069,'Main Sheet'!A:AV,48,False)</f>
        <v>Yes</v>
      </c>
      <c r="D1069" s="109" t="str">
        <f>VLOOKUP(A1069,'Main Sheet'!A:BB,7,0)</f>
        <v>Second</v>
      </c>
      <c r="E1069" s="109" t="str">
        <f>VLOOKUP(A1069,'Main Sheet'!A:BB,12,0)</f>
        <v>Walmer HS</v>
      </c>
      <c r="F1069" s="109" t="str">
        <f>VLOOKUP(A1069,'Main Sheet'!A:BB,17,0)</f>
        <v>Sive</v>
      </c>
      <c r="G1069" s="110" t="str">
        <f>VLOOKUP(A1069,'Main Sheet'!A:BB,14,0)</f>
        <v>NMB</v>
      </c>
      <c r="H1069" s="111" t="s">
        <v>117</v>
      </c>
      <c r="I1069" s="111"/>
      <c r="J1069" s="112"/>
      <c r="K1069" s="111">
        <v>2.34242655E8</v>
      </c>
      <c r="L1069" s="111">
        <v>65206.0</v>
      </c>
      <c r="M1069" s="109"/>
      <c r="N1069" s="110"/>
      <c r="O1069" s="111"/>
      <c r="P1069" s="111"/>
      <c r="Q1069" s="112"/>
      <c r="R1069" s="111"/>
      <c r="S1069" s="111"/>
      <c r="T1069" s="111"/>
      <c r="U1069" s="110"/>
      <c r="V1069" s="109" t="s">
        <v>117</v>
      </c>
      <c r="W1069" s="109"/>
      <c r="X1069" s="110"/>
      <c r="Y1069" s="109" t="s">
        <v>11004</v>
      </c>
      <c r="Z1069" s="110"/>
      <c r="AA1069" s="110"/>
      <c r="AB1069" s="110"/>
      <c r="AC1069" s="109" t="s">
        <v>117</v>
      </c>
      <c r="AD1069" s="109"/>
      <c r="AE1069" s="110"/>
      <c r="AF1069" s="109">
        <v>2.61794884E8</v>
      </c>
      <c r="AG1069" s="109">
        <v>23235.0</v>
      </c>
      <c r="AH1069" s="109"/>
      <c r="AI1069" s="110"/>
      <c r="AJ1069" s="110"/>
      <c r="AK1069" s="110"/>
      <c r="AL1069" s="110"/>
      <c r="AM1069" s="110"/>
      <c r="AN1069" s="110"/>
      <c r="AO1069" s="110"/>
      <c r="AP1069" s="110"/>
      <c r="AQ1069" s="110"/>
      <c r="AR1069" s="110"/>
      <c r="AS1069" s="110"/>
      <c r="AT1069" s="110"/>
      <c r="AU1069" s="110"/>
      <c r="AV1069" s="110"/>
      <c r="AW1069" s="110"/>
      <c r="AX1069" s="110"/>
      <c r="AY1069" s="110"/>
      <c r="AZ1069" s="110"/>
      <c r="BA1069" s="110"/>
      <c r="BB1069" s="110"/>
      <c r="BC1069" s="110"/>
      <c r="BD1069" s="110"/>
      <c r="BE1069" s="110"/>
      <c r="BF1069" s="114"/>
      <c r="BG1069" s="114"/>
      <c r="BH1069" s="114"/>
      <c r="BI1069" s="114"/>
      <c r="BJ1069" s="114"/>
      <c r="BK1069" s="114"/>
      <c r="BL1069" s="114"/>
      <c r="BM1069" s="114"/>
      <c r="BN1069" s="114"/>
      <c r="BO1069" s="114"/>
    </row>
    <row r="1070" ht="15.75" hidden="1" customHeight="1">
      <c r="A1070" s="106" t="s">
        <v>8730</v>
      </c>
      <c r="B1070" s="107" t="s">
        <v>11005</v>
      </c>
      <c r="C1070" s="108" t="str">
        <f>VLOOKUP(A1070,'Main Sheet'!A:AV,48,False)</f>
        <v>Yes</v>
      </c>
      <c r="D1070" s="109" t="str">
        <f>VLOOKUP(A1070,'Main Sheet'!A:BB,7,0)</f>
        <v>Second</v>
      </c>
      <c r="E1070" s="109" t="str">
        <f>VLOOKUP(A1070,'Main Sheet'!A:BB,12,0)</f>
        <v>Walmer HS</v>
      </c>
      <c r="F1070" s="109" t="str">
        <f>VLOOKUP(A1070,'Main Sheet'!A:BB,17,0)</f>
        <v>Sive</v>
      </c>
      <c r="G1070" s="110" t="str">
        <f>VLOOKUP(A1070,'Main Sheet'!A:BB,14,0)</f>
        <v>NMB</v>
      </c>
      <c r="H1070" s="111" t="s">
        <v>117</v>
      </c>
      <c r="I1070" s="111"/>
      <c r="J1070" s="112"/>
      <c r="K1070" s="111">
        <v>2.34323205E8</v>
      </c>
      <c r="L1070" s="111">
        <v>81091.0</v>
      </c>
      <c r="M1070" s="109"/>
      <c r="N1070" s="110"/>
      <c r="O1070" s="111"/>
      <c r="P1070" s="111"/>
      <c r="Q1070" s="112"/>
      <c r="R1070" s="111"/>
      <c r="S1070" s="111"/>
      <c r="T1070" s="111"/>
      <c r="U1070" s="110"/>
      <c r="V1070" s="109" t="s">
        <v>117</v>
      </c>
      <c r="W1070" s="109"/>
      <c r="X1070" s="110"/>
      <c r="Y1070" s="109" t="s">
        <v>11006</v>
      </c>
      <c r="Z1070" s="110"/>
      <c r="AA1070" s="110"/>
      <c r="AB1070" s="110"/>
      <c r="AC1070" s="109" t="s">
        <v>117</v>
      </c>
      <c r="AD1070" s="109"/>
      <c r="AE1070" s="110"/>
      <c r="AF1070" s="109">
        <v>2.6172639E8</v>
      </c>
      <c r="AG1070" s="109">
        <v>23235.0</v>
      </c>
      <c r="AH1070" s="109"/>
      <c r="AI1070" s="110"/>
      <c r="AJ1070" s="110"/>
      <c r="AK1070" s="110"/>
      <c r="AL1070" s="110"/>
      <c r="AM1070" s="110"/>
      <c r="AN1070" s="110"/>
      <c r="AO1070" s="110"/>
      <c r="AP1070" s="110"/>
      <c r="AQ1070" s="110"/>
      <c r="AR1070" s="110"/>
      <c r="AS1070" s="110"/>
      <c r="AT1070" s="110"/>
      <c r="AU1070" s="110"/>
      <c r="AV1070" s="110"/>
      <c r="AW1070" s="110"/>
      <c r="AX1070" s="110"/>
      <c r="AY1070" s="110"/>
      <c r="AZ1070" s="110"/>
      <c r="BA1070" s="110"/>
      <c r="BB1070" s="110"/>
      <c r="BC1070" s="110"/>
      <c r="BD1070" s="110"/>
      <c r="BE1070" s="110"/>
      <c r="BF1070" s="114"/>
      <c r="BG1070" s="114"/>
      <c r="BH1070" s="114"/>
      <c r="BI1070" s="114"/>
      <c r="BJ1070" s="114"/>
      <c r="BK1070" s="114"/>
      <c r="BL1070" s="114"/>
      <c r="BM1070" s="114"/>
      <c r="BN1070" s="114"/>
      <c r="BO1070" s="114"/>
    </row>
    <row r="1071" ht="15.75" hidden="1" customHeight="1">
      <c r="A1071" s="106" t="s">
        <v>8738</v>
      </c>
      <c r="B1071" s="107" t="s">
        <v>11007</v>
      </c>
      <c r="C1071" s="108" t="str">
        <f>VLOOKUP(A1071,'Main Sheet'!A:AV,48,False)</f>
        <v>Yes</v>
      </c>
      <c r="D1071" s="109" t="str">
        <f>VLOOKUP(A1071,'Main Sheet'!A:BB,7,0)</f>
        <v>Second</v>
      </c>
      <c r="E1071" s="109" t="str">
        <f>VLOOKUP(A1071,'Main Sheet'!A:BB,12,0)</f>
        <v>Walmer HS</v>
      </c>
      <c r="F1071" s="109" t="str">
        <f>VLOOKUP(A1071,'Main Sheet'!A:BB,17,0)</f>
        <v>Sive</v>
      </c>
      <c r="G1071" s="110" t="str">
        <f>VLOOKUP(A1071,'Main Sheet'!A:BB,14,0)</f>
        <v>NMB</v>
      </c>
      <c r="H1071" s="111" t="s">
        <v>9078</v>
      </c>
      <c r="I1071" s="111"/>
      <c r="J1071" s="111"/>
      <c r="K1071" s="111">
        <v>2.33659331E8</v>
      </c>
      <c r="L1071" s="111">
        <v>38951.0</v>
      </c>
      <c r="M1071" s="109"/>
      <c r="N1071" s="110"/>
      <c r="O1071" s="111"/>
      <c r="P1071" s="111"/>
      <c r="Q1071" s="112"/>
      <c r="R1071" s="111"/>
      <c r="S1071" s="111"/>
      <c r="T1071" s="111"/>
      <c r="U1071" s="110"/>
      <c r="V1071" s="109" t="s">
        <v>9078</v>
      </c>
      <c r="W1071" s="109"/>
      <c r="X1071" s="109"/>
      <c r="Y1071" s="109" t="s">
        <v>11008</v>
      </c>
      <c r="Z1071" s="110"/>
      <c r="AA1071" s="110"/>
      <c r="AB1071" s="110"/>
      <c r="AC1071" s="109" t="s">
        <v>9078</v>
      </c>
      <c r="AD1071" s="109"/>
      <c r="AE1071" s="110"/>
      <c r="AF1071" s="109">
        <v>2.60934143E8</v>
      </c>
      <c r="AG1071" s="109">
        <v>21538.0</v>
      </c>
      <c r="AH1071" s="109"/>
      <c r="AI1071" s="110"/>
      <c r="AJ1071" s="110"/>
      <c r="AK1071" s="110"/>
      <c r="AL1071" s="110"/>
      <c r="AM1071" s="110"/>
      <c r="AN1071" s="110"/>
      <c r="AO1071" s="110"/>
      <c r="AP1071" s="110"/>
      <c r="AQ1071" s="110"/>
      <c r="AR1071" s="110"/>
      <c r="AS1071" s="110"/>
      <c r="AT1071" s="110"/>
      <c r="AU1071" s="110"/>
      <c r="AV1071" s="110"/>
      <c r="AW1071" s="110"/>
      <c r="AX1071" s="110"/>
      <c r="AY1071" s="110"/>
      <c r="AZ1071" s="110"/>
      <c r="BA1071" s="110"/>
      <c r="BB1071" s="110"/>
      <c r="BC1071" s="110"/>
      <c r="BD1071" s="110"/>
      <c r="BE1071" s="110"/>
      <c r="BF1071" s="114"/>
      <c r="BG1071" s="114"/>
      <c r="BH1071" s="114"/>
      <c r="BI1071" s="114"/>
      <c r="BJ1071" s="114"/>
      <c r="BK1071" s="114"/>
      <c r="BL1071" s="114"/>
      <c r="BM1071" s="114"/>
      <c r="BN1071" s="114"/>
      <c r="BO1071" s="114"/>
    </row>
    <row r="1072" ht="15.75" hidden="1" customHeight="1">
      <c r="A1072" s="106" t="s">
        <v>8744</v>
      </c>
      <c r="B1072" s="107" t="s">
        <v>11009</v>
      </c>
      <c r="C1072" s="108" t="str">
        <f>VLOOKUP(A1072,'Main Sheet'!A:AV,48,False)</f>
        <v>Yes</v>
      </c>
      <c r="D1072" s="109" t="str">
        <f>VLOOKUP(A1072,'Main Sheet'!A:BB,7,0)</f>
        <v>Second</v>
      </c>
      <c r="E1072" s="109" t="str">
        <f>VLOOKUP(A1072,'Main Sheet'!A:BB,12,0)</f>
        <v>Walmer HS</v>
      </c>
      <c r="F1072" s="109" t="str">
        <f>VLOOKUP(A1072,'Main Sheet'!A:BB,17,0)</f>
        <v>Sive</v>
      </c>
      <c r="G1072" s="110" t="str">
        <f>VLOOKUP(A1072,'Main Sheet'!A:BB,14,0)</f>
        <v>NMB</v>
      </c>
      <c r="H1072" s="111" t="s">
        <v>9078</v>
      </c>
      <c r="I1072" s="111"/>
      <c r="J1072" s="111"/>
      <c r="K1072" s="111">
        <v>2.33873295E8</v>
      </c>
      <c r="L1072" s="111">
        <v>60167.0</v>
      </c>
      <c r="M1072" s="109"/>
      <c r="N1072" s="110"/>
      <c r="O1072" s="111"/>
      <c r="P1072" s="111"/>
      <c r="Q1072" s="112"/>
      <c r="R1072" s="111"/>
      <c r="S1072" s="111"/>
      <c r="T1072" s="111"/>
      <c r="U1072" s="110"/>
      <c r="V1072" s="109" t="s">
        <v>117</v>
      </c>
      <c r="W1072" s="109"/>
      <c r="X1072" s="110"/>
      <c r="Y1072" s="109" t="s">
        <v>11010</v>
      </c>
      <c r="Z1072" s="110"/>
      <c r="AA1072" s="110"/>
      <c r="AB1072" s="110"/>
      <c r="AC1072" s="109" t="s">
        <v>117</v>
      </c>
      <c r="AD1072" s="109"/>
      <c r="AE1072" s="110"/>
      <c r="AF1072" s="109">
        <v>2.61789716E8</v>
      </c>
      <c r="AG1072" s="109">
        <v>23235.0</v>
      </c>
      <c r="AH1072" s="109"/>
      <c r="AI1072" s="110"/>
      <c r="AJ1072" s="110"/>
      <c r="AK1072" s="110"/>
      <c r="AL1072" s="110"/>
      <c r="AM1072" s="110"/>
      <c r="AN1072" s="110"/>
      <c r="AO1072" s="110"/>
      <c r="AP1072" s="110"/>
      <c r="AQ1072" s="110"/>
      <c r="AR1072" s="110"/>
      <c r="AS1072" s="110"/>
      <c r="AT1072" s="110"/>
      <c r="AU1072" s="110"/>
      <c r="AV1072" s="110"/>
      <c r="AW1072" s="110"/>
      <c r="AX1072" s="110"/>
      <c r="AY1072" s="110"/>
      <c r="AZ1072" s="110"/>
      <c r="BA1072" s="110"/>
      <c r="BB1072" s="110"/>
      <c r="BC1072" s="110"/>
      <c r="BD1072" s="110"/>
      <c r="BE1072" s="110"/>
      <c r="BF1072" s="114"/>
      <c r="BG1072" s="114"/>
      <c r="BH1072" s="114"/>
      <c r="BI1072" s="114"/>
      <c r="BJ1072" s="114"/>
      <c r="BK1072" s="114"/>
      <c r="BL1072" s="114"/>
      <c r="BM1072" s="114"/>
      <c r="BN1072" s="114"/>
      <c r="BO1072" s="114"/>
    </row>
    <row r="1073" ht="15.75" hidden="1" customHeight="1">
      <c r="A1073" s="106" t="s">
        <v>8753</v>
      </c>
      <c r="B1073" s="107" t="s">
        <v>11011</v>
      </c>
      <c r="C1073" s="108" t="str">
        <f>VLOOKUP(A1073,'Main Sheet'!A:AV,48,False)</f>
        <v>Yes</v>
      </c>
      <c r="D1073" s="109" t="str">
        <f>VLOOKUP(A1073,'Main Sheet'!A:BB,7,0)</f>
        <v>Second</v>
      </c>
      <c r="E1073" s="109" t="str">
        <f>VLOOKUP(A1073,'Main Sheet'!A:BB,12,0)</f>
        <v>Walmer HS</v>
      </c>
      <c r="F1073" s="109" t="str">
        <f>VLOOKUP(A1073,'Main Sheet'!A:BB,17,0)</f>
        <v>Sive</v>
      </c>
      <c r="G1073" s="110" t="str">
        <f>VLOOKUP(A1073,'Main Sheet'!A:BB,14,0)</f>
        <v>NMB</v>
      </c>
      <c r="H1073" s="111" t="s">
        <v>9078</v>
      </c>
      <c r="I1073" s="111"/>
      <c r="J1073" s="111"/>
      <c r="K1073" s="111">
        <v>2.33805834E8</v>
      </c>
      <c r="L1073" s="111">
        <v>27349.0</v>
      </c>
      <c r="M1073" s="109"/>
      <c r="N1073" s="110"/>
      <c r="O1073" s="111"/>
      <c r="P1073" s="111"/>
      <c r="Q1073" s="112"/>
      <c r="R1073" s="111"/>
      <c r="S1073" s="111"/>
      <c r="T1073" s="111"/>
      <c r="U1073" s="110"/>
      <c r="V1073" s="109" t="s">
        <v>117</v>
      </c>
      <c r="W1073" s="109"/>
      <c r="X1073" s="110"/>
      <c r="Y1073" s="109" t="s">
        <v>11012</v>
      </c>
      <c r="Z1073" s="110"/>
      <c r="AA1073" s="110"/>
      <c r="AB1073" s="110"/>
      <c r="AC1073" s="109" t="s">
        <v>117</v>
      </c>
      <c r="AD1073" s="109"/>
      <c r="AE1073" s="110"/>
      <c r="AF1073" s="109">
        <v>2.61793098E8</v>
      </c>
      <c r="AG1073" s="109">
        <v>23235.0</v>
      </c>
      <c r="AH1073" s="109"/>
      <c r="AI1073" s="110"/>
      <c r="AJ1073" s="110"/>
      <c r="AK1073" s="110"/>
      <c r="AL1073" s="110"/>
      <c r="AM1073" s="110"/>
      <c r="AN1073" s="110"/>
      <c r="AO1073" s="110"/>
      <c r="AP1073" s="110"/>
      <c r="AQ1073" s="110"/>
      <c r="AR1073" s="110"/>
      <c r="AS1073" s="110"/>
      <c r="AT1073" s="110"/>
      <c r="AU1073" s="110"/>
      <c r="AV1073" s="110"/>
      <c r="AW1073" s="110"/>
      <c r="AX1073" s="110"/>
      <c r="AY1073" s="110"/>
      <c r="AZ1073" s="110"/>
      <c r="BA1073" s="110"/>
      <c r="BB1073" s="110"/>
      <c r="BC1073" s="110"/>
      <c r="BD1073" s="110"/>
      <c r="BE1073" s="110"/>
      <c r="BF1073" s="114"/>
      <c r="BG1073" s="114"/>
      <c r="BH1073" s="114"/>
      <c r="BI1073" s="114"/>
      <c r="BJ1073" s="114"/>
      <c r="BK1073" s="114"/>
      <c r="BL1073" s="114"/>
      <c r="BM1073" s="114"/>
      <c r="BN1073" s="114"/>
      <c r="BO1073" s="114"/>
    </row>
    <row r="1074" ht="15.75" hidden="1" customHeight="1">
      <c r="A1074" s="106" t="s">
        <v>8763</v>
      </c>
      <c r="B1074" s="107" t="s">
        <v>11013</v>
      </c>
      <c r="C1074" s="108" t="str">
        <f>VLOOKUP(A1074,'Main Sheet'!A:AV,48,False)</f>
        <v>Yes</v>
      </c>
      <c r="D1074" s="109" t="str">
        <f>VLOOKUP(A1074,'Main Sheet'!A:BB,7,0)</f>
        <v>Second</v>
      </c>
      <c r="E1074" s="109" t="str">
        <f>VLOOKUP(A1074,'Main Sheet'!A:BB,12,0)</f>
        <v>Walmer HS</v>
      </c>
      <c r="F1074" s="109" t="str">
        <f>VLOOKUP(A1074,'Main Sheet'!A:BB,17,0)</f>
        <v>Sive</v>
      </c>
      <c r="G1074" s="110" t="str">
        <f>VLOOKUP(A1074,'Main Sheet'!A:BB,14,0)</f>
        <v>NMB</v>
      </c>
      <c r="H1074" s="111" t="s">
        <v>9078</v>
      </c>
      <c r="I1074" s="111"/>
      <c r="J1074" s="111" t="s">
        <v>9568</v>
      </c>
      <c r="K1074" s="111"/>
      <c r="L1074" s="111"/>
      <c r="M1074" s="109"/>
      <c r="N1074" s="110"/>
      <c r="O1074" s="111"/>
      <c r="P1074" s="111"/>
      <c r="Q1074" s="112"/>
      <c r="R1074" s="111"/>
      <c r="S1074" s="111"/>
      <c r="T1074" s="111"/>
      <c r="U1074" s="110"/>
      <c r="V1074" s="109" t="s">
        <v>117</v>
      </c>
      <c r="W1074" s="109"/>
      <c r="X1074" s="110"/>
      <c r="Y1074" s="109" t="s">
        <v>11014</v>
      </c>
      <c r="Z1074" s="110"/>
      <c r="AA1074" s="110"/>
      <c r="AB1074" s="110"/>
      <c r="AC1074" s="109"/>
      <c r="AD1074" s="109"/>
      <c r="AE1074" s="110"/>
      <c r="AF1074" s="109"/>
      <c r="AG1074" s="109"/>
      <c r="AH1074" s="109"/>
      <c r="AI1074" s="110"/>
      <c r="AJ1074" s="110"/>
      <c r="AK1074" s="110"/>
      <c r="AL1074" s="110"/>
      <c r="AM1074" s="110"/>
      <c r="AN1074" s="110"/>
      <c r="AO1074" s="110"/>
      <c r="AP1074" s="110"/>
      <c r="AQ1074" s="110"/>
      <c r="AR1074" s="110"/>
      <c r="AS1074" s="110"/>
      <c r="AT1074" s="110"/>
      <c r="AU1074" s="110"/>
      <c r="AV1074" s="110"/>
      <c r="AW1074" s="110"/>
      <c r="AX1074" s="110"/>
      <c r="AY1074" s="110"/>
      <c r="AZ1074" s="110"/>
      <c r="BA1074" s="110"/>
      <c r="BB1074" s="110"/>
      <c r="BC1074" s="110"/>
      <c r="BD1074" s="110"/>
      <c r="BE1074" s="110"/>
      <c r="BF1074" s="114"/>
      <c r="BG1074" s="114"/>
      <c r="BH1074" s="114"/>
      <c r="BI1074" s="114"/>
      <c r="BJ1074" s="114"/>
      <c r="BK1074" s="114"/>
      <c r="BL1074" s="114"/>
      <c r="BM1074" s="114"/>
      <c r="BN1074" s="114"/>
      <c r="BO1074" s="114"/>
    </row>
    <row r="1075" ht="15.75" hidden="1" customHeight="1">
      <c r="A1075" s="106" t="s">
        <v>8772</v>
      </c>
      <c r="B1075" s="107" t="s">
        <v>11015</v>
      </c>
      <c r="C1075" s="108" t="str">
        <f>VLOOKUP(A1075,'Main Sheet'!A:AV,48,False)</f>
        <v>Yes</v>
      </c>
      <c r="D1075" s="109" t="str">
        <f>VLOOKUP(A1075,'Main Sheet'!A:BB,7,0)</f>
        <v>Second</v>
      </c>
      <c r="E1075" s="109" t="str">
        <f>VLOOKUP(A1075,'Main Sheet'!A:BB,12,0)</f>
        <v>Walmer HS</v>
      </c>
      <c r="F1075" s="109" t="str">
        <f>VLOOKUP(A1075,'Main Sheet'!A:BB,17,0)</f>
        <v>Sive</v>
      </c>
      <c r="G1075" s="110" t="str">
        <f>VLOOKUP(A1075,'Main Sheet'!A:BB,14,0)</f>
        <v>NMB</v>
      </c>
      <c r="H1075" s="111" t="s">
        <v>9078</v>
      </c>
      <c r="I1075" s="111"/>
      <c r="J1075" s="111"/>
      <c r="K1075" s="111">
        <v>2.33836438E8</v>
      </c>
      <c r="L1075" s="111">
        <v>29576.0</v>
      </c>
      <c r="M1075" s="109"/>
      <c r="N1075" s="110"/>
      <c r="O1075" s="111"/>
      <c r="P1075" s="111"/>
      <c r="Q1075" s="112"/>
      <c r="R1075" s="111"/>
      <c r="S1075" s="111"/>
      <c r="T1075" s="111"/>
      <c r="U1075" s="110"/>
      <c r="V1075" s="109" t="s">
        <v>117</v>
      </c>
      <c r="W1075" s="109"/>
      <c r="X1075" s="110"/>
      <c r="Y1075" s="109" t="s">
        <v>11016</v>
      </c>
      <c r="Z1075" s="110"/>
      <c r="AA1075" s="110"/>
      <c r="AB1075" s="110"/>
      <c r="AC1075" s="109" t="s">
        <v>9078</v>
      </c>
      <c r="AD1075" s="109"/>
      <c r="AE1075" s="110"/>
      <c r="AF1075" s="109">
        <v>2.60926086E8</v>
      </c>
      <c r="AG1075" s="109">
        <v>90902.0</v>
      </c>
      <c r="AH1075" s="109"/>
      <c r="AI1075" s="110"/>
      <c r="AJ1075" s="110"/>
      <c r="AK1075" s="110"/>
      <c r="AL1075" s="110"/>
      <c r="AM1075" s="110"/>
      <c r="AN1075" s="110"/>
      <c r="AO1075" s="110"/>
      <c r="AP1075" s="110"/>
      <c r="AQ1075" s="110"/>
      <c r="AR1075" s="110"/>
      <c r="AS1075" s="110"/>
      <c r="AT1075" s="110"/>
      <c r="AU1075" s="110"/>
      <c r="AV1075" s="110"/>
      <c r="AW1075" s="110"/>
      <c r="AX1075" s="110"/>
      <c r="AY1075" s="110"/>
      <c r="AZ1075" s="110"/>
      <c r="BA1075" s="110"/>
      <c r="BB1075" s="110"/>
      <c r="BC1075" s="110"/>
      <c r="BD1075" s="110"/>
      <c r="BE1075" s="110"/>
      <c r="BF1075" s="114"/>
      <c r="BG1075" s="114"/>
      <c r="BH1075" s="114"/>
      <c r="BI1075" s="114"/>
      <c r="BJ1075" s="114"/>
      <c r="BK1075" s="114"/>
      <c r="BL1075" s="114"/>
      <c r="BM1075" s="114"/>
      <c r="BN1075" s="114"/>
      <c r="BO1075" s="114"/>
    </row>
    <row r="1076" ht="15.75" hidden="1" customHeight="1">
      <c r="A1076" s="106" t="s">
        <v>8779</v>
      </c>
      <c r="B1076" s="107" t="s">
        <v>11017</v>
      </c>
      <c r="C1076" s="108" t="str">
        <f>VLOOKUP(A1076,'Main Sheet'!A:AV,48,False)</f>
        <v>Yes</v>
      </c>
      <c r="D1076" s="109" t="str">
        <f>VLOOKUP(A1076,'Main Sheet'!A:BB,7,0)</f>
        <v>Second</v>
      </c>
      <c r="E1076" s="109" t="str">
        <f>VLOOKUP(A1076,'Main Sheet'!A:BB,12,0)</f>
        <v>Walmer HS</v>
      </c>
      <c r="F1076" s="109" t="str">
        <f>VLOOKUP(A1076,'Main Sheet'!A:BB,17,0)</f>
        <v>Sive</v>
      </c>
      <c r="G1076" s="110" t="str">
        <f>VLOOKUP(A1076,'Main Sheet'!A:BB,14,0)</f>
        <v>NMB</v>
      </c>
      <c r="H1076" s="111" t="s">
        <v>9078</v>
      </c>
      <c r="I1076" s="111"/>
      <c r="J1076" s="111"/>
      <c r="K1076" s="111">
        <v>2.33657916E8</v>
      </c>
      <c r="L1076" s="111">
        <v>17362.0</v>
      </c>
      <c r="M1076" s="109"/>
      <c r="N1076" s="110"/>
      <c r="O1076" s="111"/>
      <c r="P1076" s="111"/>
      <c r="Q1076" s="112"/>
      <c r="R1076" s="111"/>
      <c r="S1076" s="111"/>
      <c r="T1076" s="111"/>
      <c r="U1076" s="110"/>
      <c r="V1076" s="109" t="s">
        <v>9078</v>
      </c>
      <c r="W1076" s="109"/>
      <c r="X1076" s="109"/>
      <c r="Y1076" s="109" t="s">
        <v>11018</v>
      </c>
      <c r="Z1076" s="110"/>
      <c r="AA1076" s="110"/>
      <c r="AB1076" s="110"/>
      <c r="AC1076" s="109" t="s">
        <v>9078</v>
      </c>
      <c r="AD1076" s="109"/>
      <c r="AE1076" s="110"/>
      <c r="AF1076" s="109">
        <v>2.60544876E8</v>
      </c>
      <c r="AG1076" s="109">
        <v>72581.0</v>
      </c>
      <c r="AH1076" s="109"/>
      <c r="AI1076" s="110"/>
      <c r="AJ1076" s="110"/>
      <c r="AK1076" s="110"/>
      <c r="AL1076" s="110"/>
      <c r="AM1076" s="110"/>
      <c r="AN1076" s="110"/>
      <c r="AO1076" s="110"/>
      <c r="AP1076" s="110"/>
      <c r="AQ1076" s="110"/>
      <c r="AR1076" s="110"/>
      <c r="AS1076" s="110"/>
      <c r="AT1076" s="110"/>
      <c r="AU1076" s="110"/>
      <c r="AV1076" s="110"/>
      <c r="AW1076" s="110"/>
      <c r="AX1076" s="110"/>
      <c r="AY1076" s="110"/>
      <c r="AZ1076" s="110"/>
      <c r="BA1076" s="110"/>
      <c r="BB1076" s="110"/>
      <c r="BC1076" s="110"/>
      <c r="BD1076" s="110"/>
      <c r="BE1076" s="110"/>
      <c r="BF1076" s="114"/>
      <c r="BG1076" s="114"/>
      <c r="BH1076" s="114"/>
      <c r="BI1076" s="114"/>
      <c r="BJ1076" s="114"/>
      <c r="BK1076" s="114"/>
      <c r="BL1076" s="114"/>
      <c r="BM1076" s="114"/>
      <c r="BN1076" s="114"/>
      <c r="BO1076" s="114"/>
    </row>
    <row r="1077" ht="15.75" hidden="1" customHeight="1">
      <c r="A1077" s="106" t="s">
        <v>8788</v>
      </c>
      <c r="B1077" s="107" t="s">
        <v>11019</v>
      </c>
      <c r="C1077" s="108" t="str">
        <f>VLOOKUP(A1077,'Main Sheet'!A:AV,48,False)</f>
        <v>Yes</v>
      </c>
      <c r="D1077" s="109" t="str">
        <f>VLOOKUP(A1077,'Main Sheet'!A:BB,7,0)</f>
        <v>Second</v>
      </c>
      <c r="E1077" s="109" t="str">
        <f>VLOOKUP(A1077,'Main Sheet'!A:BB,12,0)</f>
        <v>Walmer HS</v>
      </c>
      <c r="F1077" s="109" t="str">
        <f>VLOOKUP(A1077,'Main Sheet'!A:BB,17,0)</f>
        <v>Sive</v>
      </c>
      <c r="G1077" s="110" t="str">
        <f>VLOOKUP(A1077,'Main Sheet'!A:BB,14,0)</f>
        <v>NMB</v>
      </c>
      <c r="H1077" s="111" t="s">
        <v>9078</v>
      </c>
      <c r="I1077" s="111"/>
      <c r="J1077" s="111"/>
      <c r="K1077" s="111">
        <v>2.33715584E8</v>
      </c>
      <c r="L1077" s="111">
        <v>25379.0</v>
      </c>
      <c r="M1077" s="109"/>
      <c r="N1077" s="110"/>
      <c r="O1077" s="111"/>
      <c r="P1077" s="111"/>
      <c r="Q1077" s="112"/>
      <c r="R1077" s="111"/>
      <c r="S1077" s="111"/>
      <c r="T1077" s="111"/>
      <c r="U1077" s="110"/>
      <c r="V1077" s="109" t="s">
        <v>9078</v>
      </c>
      <c r="W1077" s="109"/>
      <c r="X1077" s="109"/>
      <c r="Y1077" s="109" t="s">
        <v>11020</v>
      </c>
      <c r="Z1077" s="110"/>
      <c r="AA1077" s="110"/>
      <c r="AB1077" s="110"/>
      <c r="AC1077" s="109" t="s">
        <v>117</v>
      </c>
      <c r="AD1077" s="109"/>
      <c r="AE1077" s="110"/>
      <c r="AF1077" s="109">
        <v>2.61785621E8</v>
      </c>
      <c r="AG1077" s="109">
        <v>23235.0</v>
      </c>
      <c r="AH1077" s="109" t="s">
        <v>11021</v>
      </c>
      <c r="AI1077" s="110"/>
      <c r="AJ1077" s="110"/>
      <c r="AK1077" s="110"/>
      <c r="AL1077" s="110"/>
      <c r="AM1077" s="110"/>
      <c r="AN1077" s="110"/>
      <c r="AO1077" s="110"/>
      <c r="AP1077" s="110"/>
      <c r="AQ1077" s="110"/>
      <c r="AR1077" s="110"/>
      <c r="AS1077" s="110"/>
      <c r="AT1077" s="110"/>
      <c r="AU1077" s="110"/>
      <c r="AV1077" s="110"/>
      <c r="AW1077" s="110"/>
      <c r="AX1077" s="110"/>
      <c r="AY1077" s="110"/>
      <c r="AZ1077" s="110"/>
      <c r="BA1077" s="110"/>
      <c r="BB1077" s="110"/>
      <c r="BC1077" s="110"/>
      <c r="BD1077" s="110"/>
      <c r="BE1077" s="110"/>
      <c r="BF1077" s="114"/>
      <c r="BG1077" s="114"/>
      <c r="BH1077" s="114"/>
      <c r="BI1077" s="114"/>
      <c r="BJ1077" s="114"/>
      <c r="BK1077" s="114"/>
      <c r="BL1077" s="114"/>
      <c r="BM1077" s="114"/>
      <c r="BN1077" s="114"/>
      <c r="BO1077" s="114"/>
    </row>
    <row r="1078" ht="15.75" hidden="1" customHeight="1">
      <c r="A1078" s="106" t="s">
        <v>8795</v>
      </c>
      <c r="B1078" s="107" t="s">
        <v>11022</v>
      </c>
      <c r="C1078" s="108" t="str">
        <f>VLOOKUP(A1078,'Main Sheet'!A:AV,48,False)</f>
        <v>Yes</v>
      </c>
      <c r="D1078" s="109" t="str">
        <f>VLOOKUP(A1078,'Main Sheet'!A:BB,7,0)</f>
        <v>Second</v>
      </c>
      <c r="E1078" s="109" t="str">
        <f>VLOOKUP(A1078,'Main Sheet'!A:BB,12,0)</f>
        <v>Walmer HS</v>
      </c>
      <c r="F1078" s="109" t="str">
        <f>VLOOKUP(A1078,'Main Sheet'!A:BB,17,0)</f>
        <v>Sive</v>
      </c>
      <c r="G1078" s="110" t="str">
        <f>VLOOKUP(A1078,'Main Sheet'!A:BB,14,0)</f>
        <v>NMB</v>
      </c>
      <c r="H1078" s="111" t="s">
        <v>117</v>
      </c>
      <c r="I1078" s="111"/>
      <c r="J1078" s="112"/>
      <c r="K1078" s="111">
        <v>2.34247517E8</v>
      </c>
      <c r="L1078" s="111">
        <v>69723.0</v>
      </c>
      <c r="M1078" s="109" t="s">
        <v>4424</v>
      </c>
      <c r="N1078" s="110"/>
      <c r="O1078" s="111"/>
      <c r="P1078" s="111"/>
      <c r="Q1078" s="112"/>
      <c r="R1078" s="111"/>
      <c r="S1078" s="111"/>
      <c r="T1078" s="111"/>
      <c r="U1078" s="110"/>
      <c r="V1078" s="109" t="s">
        <v>117</v>
      </c>
      <c r="W1078" s="109"/>
      <c r="X1078" s="110"/>
      <c r="Y1078" s="109" t="s">
        <v>11023</v>
      </c>
      <c r="Z1078" s="110"/>
      <c r="AA1078" s="110"/>
      <c r="AB1078" s="110"/>
      <c r="AC1078" s="109" t="s">
        <v>117</v>
      </c>
      <c r="AD1078" s="109"/>
      <c r="AE1078" s="110"/>
      <c r="AF1078" s="109">
        <v>2.61796879E8</v>
      </c>
      <c r="AG1078" s="109">
        <v>23235.0</v>
      </c>
      <c r="AH1078" s="109"/>
      <c r="AI1078" s="110"/>
      <c r="AJ1078" s="110"/>
      <c r="AK1078" s="110"/>
      <c r="AL1078" s="110"/>
      <c r="AM1078" s="110"/>
      <c r="AN1078" s="110"/>
      <c r="AO1078" s="110"/>
      <c r="AP1078" s="110"/>
      <c r="AQ1078" s="110"/>
      <c r="AR1078" s="110"/>
      <c r="AS1078" s="110"/>
      <c r="AT1078" s="110"/>
      <c r="AU1078" s="110"/>
      <c r="AV1078" s="110"/>
      <c r="AW1078" s="110"/>
      <c r="AX1078" s="110"/>
      <c r="AY1078" s="110"/>
      <c r="AZ1078" s="110"/>
      <c r="BA1078" s="110"/>
      <c r="BB1078" s="110"/>
      <c r="BC1078" s="110"/>
      <c r="BD1078" s="110"/>
      <c r="BE1078" s="110"/>
      <c r="BF1078" s="114"/>
      <c r="BG1078" s="114"/>
      <c r="BH1078" s="114"/>
      <c r="BI1078" s="114"/>
      <c r="BJ1078" s="114"/>
      <c r="BK1078" s="114"/>
      <c r="BL1078" s="114"/>
      <c r="BM1078" s="114"/>
      <c r="BN1078" s="114"/>
      <c r="BO1078" s="114"/>
    </row>
    <row r="1079" ht="15.75" hidden="1" customHeight="1">
      <c r="A1079" s="106" t="s">
        <v>8804</v>
      </c>
      <c r="B1079" s="107" t="s">
        <v>11024</v>
      </c>
      <c r="C1079" s="108" t="str">
        <f>VLOOKUP(A1079,'Main Sheet'!A:AV,48,False)</f>
        <v>Yes</v>
      </c>
      <c r="D1079" s="109" t="str">
        <f>VLOOKUP(A1079,'Main Sheet'!A:BB,7,0)</f>
        <v>Second</v>
      </c>
      <c r="E1079" s="109" t="str">
        <f>VLOOKUP(A1079,'Main Sheet'!A:BB,12,0)</f>
        <v>Walmer HS</v>
      </c>
      <c r="F1079" s="109" t="str">
        <f>VLOOKUP(A1079,'Main Sheet'!A:BB,17,0)</f>
        <v>Sive</v>
      </c>
      <c r="G1079" s="110" t="str">
        <f>VLOOKUP(A1079,'Main Sheet'!A:BB,14,0)</f>
        <v>NMB</v>
      </c>
      <c r="H1079" s="111" t="s">
        <v>9078</v>
      </c>
      <c r="I1079" s="111"/>
      <c r="J1079" s="111"/>
      <c r="K1079" s="111">
        <v>2.33824782E8</v>
      </c>
      <c r="L1079" s="111">
        <v>52132.0</v>
      </c>
      <c r="M1079" s="109"/>
      <c r="N1079" s="110"/>
      <c r="O1079" s="111"/>
      <c r="P1079" s="111"/>
      <c r="Q1079" s="112"/>
      <c r="R1079" s="111"/>
      <c r="S1079" s="111"/>
      <c r="T1079" s="111"/>
      <c r="U1079" s="110"/>
      <c r="V1079" s="109" t="s">
        <v>117</v>
      </c>
      <c r="W1079" s="109"/>
      <c r="X1079" s="110"/>
      <c r="Y1079" s="109" t="s">
        <v>11025</v>
      </c>
      <c r="Z1079" s="109" t="s">
        <v>4424</v>
      </c>
      <c r="AA1079" s="110"/>
      <c r="AB1079" s="110"/>
      <c r="AC1079" s="109" t="s">
        <v>117</v>
      </c>
      <c r="AD1079" s="109"/>
      <c r="AE1079" s="110"/>
      <c r="AF1079" s="109">
        <v>2.61786261E8</v>
      </c>
      <c r="AG1079" s="109">
        <v>23235.0</v>
      </c>
      <c r="AH1079" s="109"/>
      <c r="AI1079" s="110"/>
      <c r="AJ1079" s="110"/>
      <c r="AK1079" s="110"/>
      <c r="AL1079" s="110"/>
      <c r="AM1079" s="110"/>
      <c r="AN1079" s="110"/>
      <c r="AO1079" s="110"/>
      <c r="AP1079" s="110"/>
      <c r="AQ1079" s="110"/>
      <c r="AR1079" s="110"/>
      <c r="AS1079" s="110"/>
      <c r="AT1079" s="110"/>
      <c r="AU1079" s="110"/>
      <c r="AV1079" s="110"/>
      <c r="AW1079" s="110"/>
      <c r="AX1079" s="110"/>
      <c r="AY1079" s="110"/>
      <c r="AZ1079" s="110"/>
      <c r="BA1079" s="110"/>
      <c r="BB1079" s="110"/>
      <c r="BC1079" s="110"/>
      <c r="BD1079" s="110"/>
      <c r="BE1079" s="110"/>
      <c r="BF1079" s="114"/>
      <c r="BG1079" s="114"/>
      <c r="BH1079" s="114"/>
      <c r="BI1079" s="114"/>
      <c r="BJ1079" s="114"/>
      <c r="BK1079" s="114"/>
      <c r="BL1079" s="114"/>
      <c r="BM1079" s="114"/>
      <c r="BN1079" s="114"/>
      <c r="BO1079" s="114"/>
    </row>
    <row r="1080" ht="15.75" hidden="1" customHeight="1">
      <c r="A1080" s="106" t="s">
        <v>8813</v>
      </c>
      <c r="B1080" s="107" t="s">
        <v>11026</v>
      </c>
      <c r="C1080" s="108" t="str">
        <f>VLOOKUP(A1080,'Main Sheet'!A:AV,48,False)</f>
        <v>Yes</v>
      </c>
      <c r="D1080" s="109" t="str">
        <f>VLOOKUP(A1080,'Main Sheet'!A:BB,7,0)</f>
        <v>Second</v>
      </c>
      <c r="E1080" s="109" t="str">
        <f>VLOOKUP(A1080,'Main Sheet'!A:BB,12,0)</f>
        <v>Walmer HS</v>
      </c>
      <c r="F1080" s="109" t="str">
        <f>VLOOKUP(A1080,'Main Sheet'!A:BB,17,0)</f>
        <v>Sive</v>
      </c>
      <c r="G1080" s="110" t="str">
        <f>VLOOKUP(A1080,'Main Sheet'!A:BB,14,0)</f>
        <v>NMB</v>
      </c>
      <c r="H1080" s="111" t="s">
        <v>121</v>
      </c>
      <c r="I1080" s="111"/>
      <c r="J1080" s="111" t="s">
        <v>10024</v>
      </c>
      <c r="K1080" s="111"/>
      <c r="L1080" s="111"/>
      <c r="M1080" s="109"/>
      <c r="N1080" s="110"/>
      <c r="O1080" s="111" t="s">
        <v>121</v>
      </c>
      <c r="P1080" s="111"/>
      <c r="Q1080" s="111" t="s">
        <v>10024</v>
      </c>
      <c r="R1080" s="111"/>
      <c r="S1080" s="111"/>
      <c r="T1080" s="111"/>
      <c r="U1080" s="110"/>
      <c r="V1080" s="109" t="s">
        <v>121</v>
      </c>
      <c r="W1080" s="109"/>
      <c r="X1080" s="109" t="s">
        <v>10024</v>
      </c>
      <c r="Y1080" s="109"/>
      <c r="Z1080" s="110"/>
      <c r="AA1080" s="110"/>
      <c r="AB1080" s="110"/>
      <c r="AC1080" s="109" t="s">
        <v>121</v>
      </c>
      <c r="AD1080" s="109"/>
      <c r="AE1080" s="109" t="s">
        <v>10024</v>
      </c>
      <c r="AF1080" s="109"/>
      <c r="AG1080" s="109"/>
      <c r="AH1080" s="109"/>
      <c r="AI1080" s="110"/>
      <c r="AJ1080" s="110"/>
      <c r="AK1080" s="110"/>
      <c r="AL1080" s="110"/>
      <c r="AM1080" s="110"/>
      <c r="AN1080" s="110"/>
      <c r="AO1080" s="110"/>
      <c r="AP1080" s="110"/>
      <c r="AQ1080" s="110"/>
      <c r="AR1080" s="110"/>
      <c r="AS1080" s="110"/>
      <c r="AT1080" s="110"/>
      <c r="AU1080" s="110"/>
      <c r="AV1080" s="110"/>
      <c r="AW1080" s="110"/>
      <c r="AX1080" s="110"/>
      <c r="AY1080" s="110"/>
      <c r="AZ1080" s="110"/>
      <c r="BA1080" s="110"/>
      <c r="BB1080" s="110"/>
      <c r="BC1080" s="110"/>
      <c r="BD1080" s="110"/>
      <c r="BE1080" s="110"/>
      <c r="BF1080" s="114"/>
      <c r="BG1080" s="114"/>
      <c r="BH1080" s="114"/>
      <c r="BI1080" s="114"/>
      <c r="BJ1080" s="114"/>
      <c r="BK1080" s="114"/>
      <c r="BL1080" s="114"/>
      <c r="BM1080" s="114"/>
      <c r="BN1080" s="114"/>
      <c r="BO1080" s="114"/>
    </row>
    <row r="1081" ht="15.75" hidden="1" customHeight="1">
      <c r="A1081" s="106" t="s">
        <v>8820</v>
      </c>
      <c r="B1081" s="107" t="s">
        <v>11027</v>
      </c>
      <c r="C1081" s="108" t="str">
        <f>VLOOKUP(A1081,'Main Sheet'!A:AV,48,False)</f>
        <v>Yes</v>
      </c>
      <c r="D1081" s="109" t="str">
        <f>VLOOKUP(A1081,'Main Sheet'!A:BB,7,0)</f>
        <v>Second</v>
      </c>
      <c r="E1081" s="109" t="str">
        <f>VLOOKUP(A1081,'Main Sheet'!A:BB,12,0)</f>
        <v>Walmer HS</v>
      </c>
      <c r="F1081" s="109" t="str">
        <f>VLOOKUP(A1081,'Main Sheet'!A:BB,17,0)</f>
        <v>Sive</v>
      </c>
      <c r="G1081" s="110" t="str">
        <f>VLOOKUP(A1081,'Main Sheet'!A:BB,14,0)</f>
        <v>NMB</v>
      </c>
      <c r="H1081" s="111" t="s">
        <v>9078</v>
      </c>
      <c r="I1081" s="111"/>
      <c r="J1081" s="111"/>
      <c r="K1081" s="111">
        <v>2.33890645E8</v>
      </c>
      <c r="L1081" s="111">
        <v>93424.0</v>
      </c>
      <c r="M1081" s="109"/>
      <c r="N1081" s="110"/>
      <c r="O1081" s="111"/>
      <c r="P1081" s="111"/>
      <c r="Q1081" s="112"/>
      <c r="R1081" s="111"/>
      <c r="S1081" s="111"/>
      <c r="T1081" s="111"/>
      <c r="U1081" s="110"/>
      <c r="V1081" s="109" t="s">
        <v>9078</v>
      </c>
      <c r="W1081" s="109"/>
      <c r="X1081" s="109"/>
      <c r="Y1081" s="109" t="s">
        <v>11028</v>
      </c>
      <c r="Z1081" s="110"/>
      <c r="AA1081" s="110"/>
      <c r="AB1081" s="110"/>
      <c r="AC1081" s="109" t="s">
        <v>9078</v>
      </c>
      <c r="AD1081" s="109"/>
      <c r="AE1081" s="109"/>
      <c r="AF1081" s="109">
        <v>2.61582887E8</v>
      </c>
      <c r="AG1081" s="109">
        <v>24689.0</v>
      </c>
      <c r="AH1081" s="109"/>
      <c r="AI1081" s="110"/>
      <c r="AJ1081" s="110"/>
      <c r="AK1081" s="110"/>
      <c r="AL1081" s="110"/>
      <c r="AM1081" s="110"/>
      <c r="AN1081" s="110"/>
      <c r="AO1081" s="110"/>
      <c r="AP1081" s="110"/>
      <c r="AQ1081" s="110"/>
      <c r="AR1081" s="110"/>
      <c r="AS1081" s="110"/>
      <c r="AT1081" s="110"/>
      <c r="AU1081" s="110"/>
      <c r="AV1081" s="110"/>
      <c r="AW1081" s="110"/>
      <c r="AX1081" s="110"/>
      <c r="AY1081" s="110"/>
      <c r="AZ1081" s="110"/>
      <c r="BA1081" s="110"/>
      <c r="BB1081" s="110"/>
      <c r="BC1081" s="110"/>
      <c r="BD1081" s="110"/>
      <c r="BE1081" s="110"/>
      <c r="BF1081" s="114"/>
      <c r="BG1081" s="114"/>
      <c r="BH1081" s="114"/>
      <c r="BI1081" s="114"/>
      <c r="BJ1081" s="114"/>
      <c r="BK1081" s="114"/>
      <c r="BL1081" s="114"/>
      <c r="BM1081" s="114"/>
      <c r="BN1081" s="114"/>
      <c r="BO1081" s="114"/>
    </row>
    <row r="1082" ht="15.75" hidden="1" customHeight="1">
      <c r="A1082" s="106" t="s">
        <v>8828</v>
      </c>
      <c r="B1082" s="107" t="s">
        <v>11029</v>
      </c>
      <c r="C1082" s="108" t="str">
        <f>VLOOKUP(A1082,'Main Sheet'!A:AV,48,False)</f>
        <v>Yes</v>
      </c>
      <c r="D1082" s="109" t="str">
        <f>VLOOKUP(A1082,'Main Sheet'!A:BB,7,0)</f>
        <v>Second</v>
      </c>
      <c r="E1082" s="109" t="str">
        <f>VLOOKUP(A1082,'Main Sheet'!A:BB,12,0)</f>
        <v>Walmer HS</v>
      </c>
      <c r="F1082" s="109" t="str">
        <f>VLOOKUP(A1082,'Main Sheet'!A:BB,17,0)</f>
        <v>Sive</v>
      </c>
      <c r="G1082" s="110" t="str">
        <f>VLOOKUP(A1082,'Main Sheet'!A:BB,14,0)</f>
        <v>NMB</v>
      </c>
      <c r="H1082" s="111" t="s">
        <v>9078</v>
      </c>
      <c r="I1082" s="111"/>
      <c r="J1082" s="111"/>
      <c r="K1082" s="111">
        <v>2.33139036E8</v>
      </c>
      <c r="L1082" s="111">
        <v>59847.0</v>
      </c>
      <c r="M1082" s="109"/>
      <c r="N1082" s="110"/>
      <c r="O1082" s="111"/>
      <c r="P1082" s="111"/>
      <c r="Q1082" s="112"/>
      <c r="R1082" s="111"/>
      <c r="S1082" s="111"/>
      <c r="T1082" s="111"/>
      <c r="U1082" s="110"/>
      <c r="V1082" s="109" t="s">
        <v>9078</v>
      </c>
      <c r="W1082" s="109"/>
      <c r="X1082" s="109"/>
      <c r="Y1082" s="109" t="s">
        <v>11030</v>
      </c>
      <c r="Z1082" s="110"/>
      <c r="AA1082" s="110"/>
      <c r="AB1082" s="110"/>
      <c r="AC1082" s="109" t="s">
        <v>9078</v>
      </c>
      <c r="AD1082" s="109"/>
      <c r="AE1082" s="110"/>
      <c r="AF1082" s="109">
        <v>2.60417645E8</v>
      </c>
      <c r="AG1082" s="109" t="s">
        <v>11031</v>
      </c>
      <c r="AH1082" s="109"/>
      <c r="AI1082" s="110"/>
      <c r="AJ1082" s="110"/>
      <c r="AK1082" s="110"/>
      <c r="AL1082" s="110"/>
      <c r="AM1082" s="110"/>
      <c r="AN1082" s="110"/>
      <c r="AO1082" s="110"/>
      <c r="AP1082" s="110"/>
      <c r="AQ1082" s="110"/>
      <c r="AR1082" s="110"/>
      <c r="AS1082" s="110"/>
      <c r="AT1082" s="110"/>
      <c r="AU1082" s="110"/>
      <c r="AV1082" s="110"/>
      <c r="AW1082" s="110"/>
      <c r="AX1082" s="110"/>
      <c r="AY1082" s="110"/>
      <c r="AZ1082" s="110"/>
      <c r="BA1082" s="110"/>
      <c r="BB1082" s="110"/>
      <c r="BC1082" s="110"/>
      <c r="BD1082" s="110"/>
      <c r="BE1082" s="110"/>
      <c r="BF1082" s="114"/>
      <c r="BG1082" s="114"/>
      <c r="BH1082" s="114"/>
      <c r="BI1082" s="114"/>
      <c r="BJ1082" s="114"/>
      <c r="BK1082" s="114"/>
      <c r="BL1082" s="114"/>
      <c r="BM1082" s="114"/>
      <c r="BN1082" s="114"/>
      <c r="BO1082" s="114"/>
    </row>
    <row r="1083" ht="15.75" hidden="1" customHeight="1">
      <c r="A1083" s="106" t="s">
        <v>8837</v>
      </c>
      <c r="B1083" s="107" t="s">
        <v>11032</v>
      </c>
      <c r="C1083" s="108" t="str">
        <f>VLOOKUP(A1083,'Main Sheet'!A:AV,48,False)</f>
        <v>Yes</v>
      </c>
      <c r="D1083" s="109" t="str">
        <f>VLOOKUP(A1083,'Main Sheet'!A:BB,7,0)</f>
        <v>Second</v>
      </c>
      <c r="E1083" s="109" t="str">
        <f>VLOOKUP(A1083,'Main Sheet'!A:BB,12,0)</f>
        <v>Walmer HS</v>
      </c>
      <c r="F1083" s="109" t="str">
        <f>VLOOKUP(A1083,'Main Sheet'!A:BB,17,0)</f>
        <v>Sive</v>
      </c>
      <c r="G1083" s="110" t="str">
        <f>VLOOKUP(A1083,'Main Sheet'!A:BB,14,0)</f>
        <v>NMB</v>
      </c>
      <c r="H1083" s="111" t="s">
        <v>9078</v>
      </c>
      <c r="I1083" s="111"/>
      <c r="J1083" s="111"/>
      <c r="K1083" s="111">
        <v>2.33761853E8</v>
      </c>
      <c r="L1083" s="111">
        <v>23847.0</v>
      </c>
      <c r="M1083" s="109"/>
      <c r="N1083" s="110"/>
      <c r="O1083" s="111"/>
      <c r="P1083" s="111"/>
      <c r="Q1083" s="112"/>
      <c r="R1083" s="111"/>
      <c r="S1083" s="111"/>
      <c r="T1083" s="111"/>
      <c r="U1083" s="110"/>
      <c r="V1083" s="109" t="s">
        <v>117</v>
      </c>
      <c r="W1083" s="109"/>
      <c r="X1083" s="110"/>
      <c r="Y1083" s="109" t="s">
        <v>11033</v>
      </c>
      <c r="Z1083" s="109" t="s">
        <v>11034</v>
      </c>
      <c r="AA1083" s="110"/>
      <c r="AB1083" s="110"/>
      <c r="AC1083" s="109" t="s">
        <v>117</v>
      </c>
      <c r="AD1083" s="109"/>
      <c r="AE1083" s="110"/>
      <c r="AF1083" s="109">
        <v>2.61790269E8</v>
      </c>
      <c r="AG1083" s="109">
        <v>23235.0</v>
      </c>
      <c r="AH1083" s="109"/>
      <c r="AI1083" s="110"/>
      <c r="AJ1083" s="110"/>
      <c r="AK1083" s="110"/>
      <c r="AL1083" s="110"/>
      <c r="AM1083" s="110"/>
      <c r="AN1083" s="110"/>
      <c r="AO1083" s="110"/>
      <c r="AP1083" s="110"/>
      <c r="AQ1083" s="110"/>
      <c r="AR1083" s="110"/>
      <c r="AS1083" s="110"/>
      <c r="AT1083" s="110"/>
      <c r="AU1083" s="110"/>
      <c r="AV1083" s="110"/>
      <c r="AW1083" s="110"/>
      <c r="AX1083" s="110"/>
      <c r="AY1083" s="110"/>
      <c r="AZ1083" s="110"/>
      <c r="BA1083" s="110"/>
      <c r="BB1083" s="110"/>
      <c r="BC1083" s="110"/>
      <c r="BD1083" s="110"/>
      <c r="BE1083" s="110"/>
      <c r="BF1083" s="114"/>
      <c r="BG1083" s="114"/>
      <c r="BH1083" s="114"/>
      <c r="BI1083" s="114"/>
      <c r="BJ1083" s="114"/>
      <c r="BK1083" s="114"/>
      <c r="BL1083" s="114"/>
      <c r="BM1083" s="114"/>
      <c r="BN1083" s="114"/>
      <c r="BO1083" s="114"/>
    </row>
    <row r="1084" ht="15.75" hidden="1" customHeight="1">
      <c r="A1084" s="106" t="s">
        <v>8844</v>
      </c>
      <c r="B1084" s="107" t="s">
        <v>11035</v>
      </c>
      <c r="C1084" s="108" t="str">
        <f>VLOOKUP(A1084,'Main Sheet'!A:AV,48,False)</f>
        <v>Yes</v>
      </c>
      <c r="D1084" s="109" t="str">
        <f>VLOOKUP(A1084,'Main Sheet'!A:BB,7,0)</f>
        <v>Second</v>
      </c>
      <c r="E1084" s="109" t="str">
        <f>VLOOKUP(A1084,'Main Sheet'!A:BB,12,0)</f>
        <v>Walmer HS</v>
      </c>
      <c r="F1084" s="109" t="str">
        <f>VLOOKUP(A1084,'Main Sheet'!A:BB,17,0)</f>
        <v>Sive</v>
      </c>
      <c r="G1084" s="110" t="str">
        <f>VLOOKUP(A1084,'Main Sheet'!A:BB,14,0)</f>
        <v>NMB</v>
      </c>
      <c r="H1084" s="111" t="s">
        <v>117</v>
      </c>
      <c r="I1084" s="111"/>
      <c r="J1084" s="112"/>
      <c r="K1084" s="111">
        <v>2.34247339E8</v>
      </c>
      <c r="L1084" s="111">
        <v>26243.0</v>
      </c>
      <c r="M1084" s="109" t="s">
        <v>10841</v>
      </c>
      <c r="N1084" s="110"/>
      <c r="O1084" s="111"/>
      <c r="P1084" s="111"/>
      <c r="Q1084" s="112"/>
      <c r="R1084" s="111"/>
      <c r="S1084" s="111"/>
      <c r="T1084" s="111"/>
      <c r="U1084" s="110"/>
      <c r="V1084" s="109" t="s">
        <v>117</v>
      </c>
      <c r="W1084" s="109"/>
      <c r="X1084" s="110"/>
      <c r="Y1084" s="109" t="s">
        <v>11036</v>
      </c>
      <c r="Z1084" s="110"/>
      <c r="AA1084" s="110"/>
      <c r="AB1084" s="110"/>
      <c r="AC1084" s="109" t="s">
        <v>117</v>
      </c>
      <c r="AD1084" s="109"/>
      <c r="AE1084" s="110"/>
      <c r="AF1084" s="109">
        <v>2.61787187E8</v>
      </c>
      <c r="AG1084" s="109">
        <v>23235.0</v>
      </c>
      <c r="AH1084" s="109" t="s">
        <v>11037</v>
      </c>
      <c r="AI1084" s="110"/>
      <c r="AJ1084" s="110"/>
      <c r="AK1084" s="110"/>
      <c r="AL1084" s="110"/>
      <c r="AM1084" s="110"/>
      <c r="AN1084" s="110"/>
      <c r="AO1084" s="110"/>
      <c r="AP1084" s="110"/>
      <c r="AQ1084" s="110"/>
      <c r="AR1084" s="110"/>
      <c r="AS1084" s="110"/>
      <c r="AT1084" s="110"/>
      <c r="AU1084" s="110"/>
      <c r="AV1084" s="110"/>
      <c r="AW1084" s="110"/>
      <c r="AX1084" s="110"/>
      <c r="AY1084" s="110"/>
      <c r="AZ1084" s="110"/>
      <c r="BA1084" s="110"/>
      <c r="BB1084" s="110"/>
      <c r="BC1084" s="110"/>
      <c r="BD1084" s="110"/>
      <c r="BE1084" s="110"/>
      <c r="BF1084" s="114"/>
      <c r="BG1084" s="114"/>
      <c r="BH1084" s="114"/>
      <c r="BI1084" s="114"/>
      <c r="BJ1084" s="114"/>
      <c r="BK1084" s="114"/>
      <c r="BL1084" s="114"/>
      <c r="BM1084" s="114"/>
      <c r="BN1084" s="114"/>
      <c r="BO1084" s="114"/>
    </row>
    <row r="1085" ht="15.75" hidden="1" customHeight="1">
      <c r="A1085" s="106" t="s">
        <v>8853</v>
      </c>
      <c r="B1085" s="107" t="s">
        <v>11038</v>
      </c>
      <c r="C1085" s="108" t="str">
        <f>VLOOKUP(A1085,'Main Sheet'!A:AV,48,False)</f>
        <v>Yes</v>
      </c>
      <c r="D1085" s="109" t="str">
        <f>VLOOKUP(A1085,'Main Sheet'!A:BB,7,0)</f>
        <v>Second</v>
      </c>
      <c r="E1085" s="109" t="str">
        <f>VLOOKUP(A1085,'Main Sheet'!A:BB,12,0)</f>
        <v>Walmer HS</v>
      </c>
      <c r="F1085" s="109" t="str">
        <f>VLOOKUP(A1085,'Main Sheet'!A:BB,17,0)</f>
        <v>Sive</v>
      </c>
      <c r="G1085" s="110" t="str">
        <f>VLOOKUP(A1085,'Main Sheet'!A:BB,14,0)</f>
        <v>NMB</v>
      </c>
      <c r="H1085" s="111" t="s">
        <v>117</v>
      </c>
      <c r="I1085" s="111"/>
      <c r="J1085" s="112"/>
      <c r="K1085" s="111">
        <v>2.34268239E8</v>
      </c>
      <c r="L1085" s="111">
        <v>58154.0</v>
      </c>
      <c r="M1085" s="109" t="s">
        <v>11039</v>
      </c>
      <c r="N1085" s="110"/>
      <c r="O1085" s="111"/>
      <c r="P1085" s="111"/>
      <c r="Q1085" s="112"/>
      <c r="R1085" s="111"/>
      <c r="S1085" s="111"/>
      <c r="T1085" s="111"/>
      <c r="U1085" s="110"/>
      <c r="V1085" s="109" t="s">
        <v>9078</v>
      </c>
      <c r="W1085" s="109"/>
      <c r="X1085" s="109"/>
      <c r="Y1085" s="109" t="s">
        <v>11040</v>
      </c>
      <c r="Z1085" s="110"/>
      <c r="AA1085" s="110"/>
      <c r="AB1085" s="110"/>
      <c r="AC1085" s="109" t="s">
        <v>117</v>
      </c>
      <c r="AD1085" s="109"/>
      <c r="AE1085" s="110"/>
      <c r="AF1085" s="109">
        <v>2.61754947E8</v>
      </c>
      <c r="AG1085" s="109">
        <v>23235.0</v>
      </c>
      <c r="AH1085" s="109"/>
      <c r="AI1085" s="110"/>
      <c r="AJ1085" s="110"/>
      <c r="AK1085" s="110"/>
      <c r="AL1085" s="110"/>
      <c r="AM1085" s="110"/>
      <c r="AN1085" s="110"/>
      <c r="AO1085" s="110"/>
      <c r="AP1085" s="110"/>
      <c r="AQ1085" s="110"/>
      <c r="AR1085" s="110"/>
      <c r="AS1085" s="110"/>
      <c r="AT1085" s="110"/>
      <c r="AU1085" s="110"/>
      <c r="AV1085" s="110"/>
      <c r="AW1085" s="110"/>
      <c r="AX1085" s="110"/>
      <c r="AY1085" s="110"/>
      <c r="AZ1085" s="110"/>
      <c r="BA1085" s="110"/>
      <c r="BB1085" s="110"/>
      <c r="BC1085" s="110"/>
      <c r="BD1085" s="110"/>
      <c r="BE1085" s="110"/>
      <c r="BF1085" s="114"/>
      <c r="BG1085" s="114"/>
      <c r="BH1085" s="114"/>
      <c r="BI1085" s="114"/>
      <c r="BJ1085" s="114"/>
      <c r="BK1085" s="114"/>
      <c r="BL1085" s="114"/>
      <c r="BM1085" s="114"/>
      <c r="BN1085" s="114"/>
      <c r="BO1085" s="114"/>
    </row>
    <row r="1086" ht="15.75" hidden="1" customHeight="1">
      <c r="A1086" s="106" t="s">
        <v>8864</v>
      </c>
      <c r="B1086" s="107" t="s">
        <v>11041</v>
      </c>
      <c r="C1086" s="108" t="str">
        <f>VLOOKUP(A1086,'Main Sheet'!A:AV,48,False)</f>
        <v>Yes</v>
      </c>
      <c r="D1086" s="109" t="str">
        <f>VLOOKUP(A1086,'Main Sheet'!A:BB,7,0)</f>
        <v>Second</v>
      </c>
      <c r="E1086" s="109" t="str">
        <f>VLOOKUP(A1086,'Main Sheet'!A:BB,12,0)</f>
        <v>Walmer HS</v>
      </c>
      <c r="F1086" s="109" t="str">
        <f>VLOOKUP(A1086,'Main Sheet'!A:BB,17,0)</f>
        <v>Sive</v>
      </c>
      <c r="G1086" s="110" t="str">
        <f>VLOOKUP(A1086,'Main Sheet'!A:BB,14,0)</f>
        <v>NMB</v>
      </c>
      <c r="H1086" s="111" t="s">
        <v>9078</v>
      </c>
      <c r="I1086" s="111"/>
      <c r="J1086" s="111"/>
      <c r="K1086" s="111">
        <v>2.33771441E8</v>
      </c>
      <c r="L1086" s="111">
        <v>15854.0</v>
      </c>
      <c r="M1086" s="109"/>
      <c r="N1086" s="110"/>
      <c r="O1086" s="111"/>
      <c r="P1086" s="111"/>
      <c r="Q1086" s="112"/>
      <c r="R1086" s="111"/>
      <c r="S1086" s="111"/>
      <c r="T1086" s="111"/>
      <c r="U1086" s="110"/>
      <c r="V1086" s="109" t="s">
        <v>9078</v>
      </c>
      <c r="W1086" s="109"/>
      <c r="X1086" s="109"/>
      <c r="Y1086" s="109" t="s">
        <v>11042</v>
      </c>
      <c r="Z1086" s="110"/>
      <c r="AA1086" s="110"/>
      <c r="AB1086" s="110"/>
      <c r="AC1086" s="109" t="s">
        <v>9078</v>
      </c>
      <c r="AD1086" s="109"/>
      <c r="AE1086" s="109" t="s">
        <v>9568</v>
      </c>
      <c r="AF1086" s="109"/>
      <c r="AG1086" s="109"/>
      <c r="AH1086" s="109"/>
      <c r="AI1086" s="110"/>
      <c r="AJ1086" s="110"/>
      <c r="AK1086" s="110"/>
      <c r="AL1086" s="110"/>
      <c r="AM1086" s="110"/>
      <c r="AN1086" s="110"/>
      <c r="AO1086" s="110"/>
      <c r="AP1086" s="110"/>
      <c r="AQ1086" s="110"/>
      <c r="AR1086" s="110"/>
      <c r="AS1086" s="110"/>
      <c r="AT1086" s="110"/>
      <c r="AU1086" s="110"/>
      <c r="AV1086" s="110"/>
      <c r="AW1086" s="110"/>
      <c r="AX1086" s="110"/>
      <c r="AY1086" s="110"/>
      <c r="AZ1086" s="110"/>
      <c r="BA1086" s="110"/>
      <c r="BB1086" s="110"/>
      <c r="BC1086" s="110"/>
      <c r="BD1086" s="110"/>
      <c r="BE1086" s="110"/>
      <c r="BF1086" s="114"/>
      <c r="BG1086" s="114"/>
      <c r="BH1086" s="114"/>
      <c r="BI1086" s="114"/>
      <c r="BJ1086" s="114"/>
      <c r="BK1086" s="114"/>
      <c r="BL1086" s="114"/>
      <c r="BM1086" s="114"/>
      <c r="BN1086" s="114"/>
      <c r="BO1086" s="114"/>
    </row>
    <row r="1087" ht="15.75" hidden="1" customHeight="1">
      <c r="A1087" s="106" t="s">
        <v>8872</v>
      </c>
      <c r="B1087" s="107" t="s">
        <v>11043</v>
      </c>
      <c r="C1087" s="108" t="str">
        <f>VLOOKUP(A1087,'Main Sheet'!A:AV,48,False)</f>
        <v>Yes</v>
      </c>
      <c r="D1087" s="109" t="str">
        <f>VLOOKUP(A1087,'Main Sheet'!A:BB,7,0)</f>
        <v>Second</v>
      </c>
      <c r="E1087" s="109" t="str">
        <f>VLOOKUP(A1087,'Main Sheet'!A:BB,12,0)</f>
        <v>Walmer HS</v>
      </c>
      <c r="F1087" s="109" t="str">
        <f>VLOOKUP(A1087,'Main Sheet'!A:BB,17,0)</f>
        <v>Sive</v>
      </c>
      <c r="G1087" s="110" t="str">
        <f>VLOOKUP(A1087,'Main Sheet'!A:BB,14,0)</f>
        <v>NMB</v>
      </c>
      <c r="H1087" s="111" t="s">
        <v>117</v>
      </c>
      <c r="I1087" s="111"/>
      <c r="J1087" s="112"/>
      <c r="K1087" s="111">
        <v>2.34262648E8</v>
      </c>
      <c r="L1087" s="111">
        <v>85946.0</v>
      </c>
      <c r="M1087" s="109" t="s">
        <v>11044</v>
      </c>
      <c r="N1087" s="110"/>
      <c r="O1087" s="111"/>
      <c r="P1087" s="111"/>
      <c r="Q1087" s="112"/>
      <c r="R1087" s="111"/>
      <c r="S1087" s="111"/>
      <c r="T1087" s="111"/>
      <c r="U1087" s="110"/>
      <c r="V1087" s="109" t="s">
        <v>9078</v>
      </c>
      <c r="W1087" s="109"/>
      <c r="X1087" s="109"/>
      <c r="Y1087" s="109" t="s">
        <v>11045</v>
      </c>
      <c r="Z1087" s="110"/>
      <c r="AA1087" s="110"/>
      <c r="AB1087" s="110"/>
      <c r="AC1087" s="109" t="s">
        <v>117</v>
      </c>
      <c r="AD1087" s="109"/>
      <c r="AE1087" s="110"/>
      <c r="AF1087" s="109">
        <v>2.61803522E8</v>
      </c>
      <c r="AG1087" s="109">
        <v>23235.0</v>
      </c>
      <c r="AH1087" s="109"/>
      <c r="AI1087" s="110"/>
      <c r="AJ1087" s="110"/>
      <c r="AK1087" s="110"/>
      <c r="AL1087" s="110"/>
      <c r="AM1087" s="110"/>
      <c r="AN1087" s="110"/>
      <c r="AO1087" s="110"/>
      <c r="AP1087" s="110"/>
      <c r="AQ1087" s="110"/>
      <c r="AR1087" s="110"/>
      <c r="AS1087" s="110"/>
      <c r="AT1087" s="110"/>
      <c r="AU1087" s="110"/>
      <c r="AV1087" s="110"/>
      <c r="AW1087" s="110"/>
      <c r="AX1087" s="110"/>
      <c r="AY1087" s="110"/>
      <c r="AZ1087" s="110"/>
      <c r="BA1087" s="110"/>
      <c r="BB1087" s="110"/>
      <c r="BC1087" s="110"/>
      <c r="BD1087" s="110"/>
      <c r="BE1087" s="110"/>
      <c r="BF1087" s="114"/>
      <c r="BG1087" s="114"/>
      <c r="BH1087" s="114"/>
      <c r="BI1087" s="114"/>
      <c r="BJ1087" s="114"/>
      <c r="BK1087" s="114"/>
      <c r="BL1087" s="114"/>
      <c r="BM1087" s="114"/>
      <c r="BN1087" s="114"/>
      <c r="BO1087" s="114"/>
    </row>
    <row r="1088" ht="15.75" hidden="1" customHeight="1">
      <c r="A1088" s="106" t="s">
        <v>8876</v>
      </c>
      <c r="B1088" s="107" t="s">
        <v>11046</v>
      </c>
      <c r="C1088" s="108" t="str">
        <f>VLOOKUP(A1088,'Main Sheet'!A:AV,48,False)</f>
        <v>Yes</v>
      </c>
      <c r="D1088" s="109" t="str">
        <f>VLOOKUP(A1088,'Main Sheet'!A:BB,7,0)</f>
        <v>Second</v>
      </c>
      <c r="E1088" s="109" t="str">
        <f>VLOOKUP(A1088,'Main Sheet'!A:BB,12,0)</f>
        <v>Walmer HS</v>
      </c>
      <c r="F1088" s="109" t="str">
        <f>VLOOKUP(A1088,'Main Sheet'!A:BB,17,0)</f>
        <v>Sive</v>
      </c>
      <c r="G1088" s="110" t="str">
        <f>VLOOKUP(A1088,'Main Sheet'!A:BB,14,0)</f>
        <v>NMB</v>
      </c>
      <c r="H1088" s="111" t="s">
        <v>117</v>
      </c>
      <c r="I1088" s="111"/>
      <c r="J1088" s="112"/>
      <c r="K1088" s="111">
        <v>2.34243201E8</v>
      </c>
      <c r="L1088" s="111">
        <v>56059.0</v>
      </c>
      <c r="M1088" s="109"/>
      <c r="N1088" s="110"/>
      <c r="O1088" s="111"/>
      <c r="P1088" s="111"/>
      <c r="Q1088" s="112"/>
      <c r="R1088" s="111"/>
      <c r="S1088" s="111"/>
      <c r="T1088" s="111"/>
      <c r="U1088" s="110"/>
      <c r="V1088" s="109" t="s">
        <v>117</v>
      </c>
      <c r="W1088" s="109"/>
      <c r="X1088" s="110"/>
      <c r="Y1088" s="109" t="s">
        <v>11047</v>
      </c>
      <c r="Z1088" s="110"/>
      <c r="AA1088" s="110"/>
      <c r="AB1088" s="110"/>
      <c r="AC1088" s="109" t="s">
        <v>117</v>
      </c>
      <c r="AD1088" s="109"/>
      <c r="AE1088" s="110"/>
      <c r="AF1088" s="109">
        <v>2.61795856E8</v>
      </c>
      <c r="AG1088" s="109">
        <v>23235.0</v>
      </c>
      <c r="AH1088" s="109"/>
      <c r="AI1088" s="110"/>
      <c r="AJ1088" s="110"/>
      <c r="AK1088" s="110"/>
      <c r="AL1088" s="110"/>
      <c r="AM1088" s="110"/>
      <c r="AN1088" s="110"/>
      <c r="AO1088" s="110"/>
      <c r="AP1088" s="110"/>
      <c r="AQ1088" s="110"/>
      <c r="AR1088" s="110"/>
      <c r="AS1088" s="110"/>
      <c r="AT1088" s="110"/>
      <c r="AU1088" s="110"/>
      <c r="AV1088" s="110"/>
      <c r="AW1088" s="110"/>
      <c r="AX1088" s="110"/>
      <c r="AY1088" s="110"/>
      <c r="AZ1088" s="110"/>
      <c r="BA1088" s="110"/>
      <c r="BB1088" s="110"/>
      <c r="BC1088" s="110"/>
      <c r="BD1088" s="110"/>
      <c r="BE1088" s="110"/>
      <c r="BF1088" s="114"/>
      <c r="BG1088" s="114"/>
      <c r="BH1088" s="114"/>
      <c r="BI1088" s="114"/>
      <c r="BJ1088" s="114"/>
      <c r="BK1088" s="114"/>
      <c r="BL1088" s="114"/>
      <c r="BM1088" s="114"/>
      <c r="BN1088" s="114"/>
      <c r="BO1088" s="114"/>
    </row>
    <row r="1089" ht="15.75" hidden="1" customHeight="1">
      <c r="A1089" s="106" t="s">
        <v>8884</v>
      </c>
      <c r="B1089" s="107" t="s">
        <v>11048</v>
      </c>
      <c r="C1089" s="108" t="str">
        <f>VLOOKUP(A1089,'Main Sheet'!A:AV,48,False)</f>
        <v>Yes</v>
      </c>
      <c r="D1089" s="109" t="str">
        <f>VLOOKUP(A1089,'Main Sheet'!A:BB,7,0)</f>
        <v>Second</v>
      </c>
      <c r="E1089" s="109" t="str">
        <f>VLOOKUP(A1089,'Main Sheet'!A:BB,12,0)</f>
        <v>Walmer HS</v>
      </c>
      <c r="F1089" s="109" t="str">
        <f>VLOOKUP(A1089,'Main Sheet'!A:BB,17,0)</f>
        <v>Sive</v>
      </c>
      <c r="G1089" s="110" t="str">
        <f>VLOOKUP(A1089,'Main Sheet'!A:BB,14,0)</f>
        <v>NMB</v>
      </c>
      <c r="H1089" s="111" t="s">
        <v>9078</v>
      </c>
      <c r="I1089" s="111"/>
      <c r="J1089" s="111" t="s">
        <v>9568</v>
      </c>
      <c r="K1089" s="111"/>
      <c r="L1089" s="111"/>
      <c r="M1089" s="109"/>
      <c r="N1089" s="110"/>
      <c r="O1089" s="111"/>
      <c r="P1089" s="111"/>
      <c r="Q1089" s="112"/>
      <c r="R1089" s="111"/>
      <c r="S1089" s="111"/>
      <c r="T1089" s="111"/>
      <c r="U1089" s="110"/>
      <c r="V1089" s="109" t="s">
        <v>117</v>
      </c>
      <c r="W1089" s="109"/>
      <c r="X1089" s="110"/>
      <c r="Y1089" s="109" t="s">
        <v>11049</v>
      </c>
      <c r="Z1089" s="110"/>
      <c r="AA1089" s="110"/>
      <c r="AB1089" s="110"/>
      <c r="AC1089" s="109" t="s">
        <v>117</v>
      </c>
      <c r="AD1089" s="109"/>
      <c r="AE1089" s="110"/>
      <c r="AF1089" s="109">
        <v>2.61788191E8</v>
      </c>
      <c r="AG1089" s="109">
        <v>23235.0</v>
      </c>
      <c r="AH1089" s="109"/>
      <c r="AI1089" s="110"/>
      <c r="AJ1089" s="110"/>
      <c r="AK1089" s="110"/>
      <c r="AL1089" s="110"/>
      <c r="AM1089" s="110"/>
      <c r="AN1089" s="110"/>
      <c r="AO1089" s="110"/>
      <c r="AP1089" s="110"/>
      <c r="AQ1089" s="110"/>
      <c r="AR1089" s="110"/>
      <c r="AS1089" s="110"/>
      <c r="AT1089" s="110"/>
      <c r="AU1089" s="110"/>
      <c r="AV1089" s="110"/>
      <c r="AW1089" s="110"/>
      <c r="AX1089" s="110"/>
      <c r="AY1089" s="110"/>
      <c r="AZ1089" s="110"/>
      <c r="BA1089" s="110"/>
      <c r="BB1089" s="110"/>
      <c r="BC1089" s="110"/>
      <c r="BD1089" s="110"/>
      <c r="BE1089" s="110"/>
      <c r="BF1089" s="114"/>
      <c r="BG1089" s="114"/>
      <c r="BH1089" s="114"/>
      <c r="BI1089" s="114"/>
      <c r="BJ1089" s="114"/>
      <c r="BK1089" s="114"/>
      <c r="BL1089" s="114"/>
      <c r="BM1089" s="114"/>
      <c r="BN1089" s="114"/>
      <c r="BO1089" s="114"/>
    </row>
    <row r="1090" ht="15.75" hidden="1" customHeight="1">
      <c r="A1090" s="106" t="s">
        <v>8893</v>
      </c>
      <c r="B1090" s="107" t="s">
        <v>11050</v>
      </c>
      <c r="C1090" s="108" t="str">
        <f>VLOOKUP(A1090,'Main Sheet'!A:AV,48,False)</f>
        <v>Yes</v>
      </c>
      <c r="D1090" s="109" t="str">
        <f>VLOOKUP(A1090,'Main Sheet'!A:BB,7,0)</f>
        <v>Second</v>
      </c>
      <c r="E1090" s="109" t="str">
        <f>VLOOKUP(A1090,'Main Sheet'!A:BB,12,0)</f>
        <v>Walmer HS</v>
      </c>
      <c r="F1090" s="109" t="str">
        <f>VLOOKUP(A1090,'Main Sheet'!A:BB,17,0)</f>
        <v>Sive</v>
      </c>
      <c r="G1090" s="110" t="str">
        <f>VLOOKUP(A1090,'Main Sheet'!A:BB,14,0)</f>
        <v>NMB</v>
      </c>
      <c r="H1090" s="111" t="s">
        <v>9078</v>
      </c>
      <c r="I1090" s="111"/>
      <c r="J1090" s="111"/>
      <c r="K1090" s="111">
        <v>2.33709207E8</v>
      </c>
      <c r="L1090" s="111">
        <v>68985.0</v>
      </c>
      <c r="M1090" s="109"/>
      <c r="N1090" s="110"/>
      <c r="O1090" s="111"/>
      <c r="P1090" s="111"/>
      <c r="Q1090" s="112"/>
      <c r="R1090" s="111"/>
      <c r="S1090" s="111"/>
      <c r="T1090" s="111"/>
      <c r="U1090" s="110"/>
      <c r="V1090" s="109" t="s">
        <v>117</v>
      </c>
      <c r="W1090" s="109"/>
      <c r="X1090" s="110"/>
      <c r="Y1090" s="109" t="s">
        <v>11051</v>
      </c>
      <c r="Z1090" s="109" t="s">
        <v>11052</v>
      </c>
      <c r="AA1090" s="110"/>
      <c r="AB1090" s="110"/>
      <c r="AC1090" s="109" t="s">
        <v>9078</v>
      </c>
      <c r="AD1090" s="109"/>
      <c r="AE1090" s="109"/>
      <c r="AF1090" s="109">
        <v>2.60801526E8</v>
      </c>
      <c r="AG1090" s="109">
        <v>20612.0</v>
      </c>
      <c r="AH1090" s="109"/>
      <c r="AI1090" s="110"/>
      <c r="AJ1090" s="110"/>
      <c r="AK1090" s="110"/>
      <c r="AL1090" s="110"/>
      <c r="AM1090" s="110"/>
      <c r="AN1090" s="110"/>
      <c r="AO1090" s="110"/>
      <c r="AP1090" s="110"/>
      <c r="AQ1090" s="110"/>
      <c r="AR1090" s="110"/>
      <c r="AS1090" s="110"/>
      <c r="AT1090" s="110"/>
      <c r="AU1090" s="110"/>
      <c r="AV1090" s="110"/>
      <c r="AW1090" s="110"/>
      <c r="AX1090" s="110"/>
      <c r="AY1090" s="110"/>
      <c r="AZ1090" s="110"/>
      <c r="BA1090" s="110"/>
      <c r="BB1090" s="110"/>
      <c r="BC1090" s="110"/>
      <c r="BD1090" s="110"/>
      <c r="BE1090" s="110"/>
      <c r="BF1090" s="114"/>
      <c r="BG1090" s="114"/>
      <c r="BH1090" s="114"/>
      <c r="BI1090" s="114"/>
      <c r="BJ1090" s="114"/>
      <c r="BK1090" s="114"/>
      <c r="BL1090" s="114"/>
      <c r="BM1090" s="114"/>
      <c r="BN1090" s="114"/>
      <c r="BO1090" s="114"/>
    </row>
    <row r="1091" ht="15.75" hidden="1" customHeight="1">
      <c r="A1091" s="106" t="s">
        <v>8899</v>
      </c>
      <c r="B1091" s="107" t="s">
        <v>11053</v>
      </c>
      <c r="C1091" s="108" t="str">
        <f>VLOOKUP(A1091,'Main Sheet'!A:AV,48,False)</f>
        <v>Yes</v>
      </c>
      <c r="D1091" s="109" t="str">
        <f>VLOOKUP(A1091,'Main Sheet'!A:BB,7,0)</f>
        <v>Second</v>
      </c>
      <c r="E1091" s="109" t="str">
        <f>VLOOKUP(A1091,'Main Sheet'!A:BB,12,0)</f>
        <v>Walmer HS</v>
      </c>
      <c r="F1091" s="109" t="str">
        <f>VLOOKUP(A1091,'Main Sheet'!A:BB,17,0)</f>
        <v>Sive</v>
      </c>
      <c r="G1091" s="110" t="str">
        <f>VLOOKUP(A1091,'Main Sheet'!A:BB,14,0)</f>
        <v>NMB</v>
      </c>
      <c r="H1091" s="111" t="s">
        <v>9078</v>
      </c>
      <c r="I1091" s="111"/>
      <c r="J1091" s="111" t="s">
        <v>9568</v>
      </c>
      <c r="K1091" s="111"/>
      <c r="L1091" s="111"/>
      <c r="M1091" s="109"/>
      <c r="N1091" s="110"/>
      <c r="O1091" s="111"/>
      <c r="P1091" s="111"/>
      <c r="Q1091" s="112"/>
      <c r="R1091" s="111"/>
      <c r="S1091" s="111"/>
      <c r="T1091" s="111"/>
      <c r="U1091" s="110"/>
      <c r="V1091" s="109" t="s">
        <v>9078</v>
      </c>
      <c r="W1091" s="109"/>
      <c r="X1091" s="109"/>
      <c r="Y1091" s="109" t="s">
        <v>11054</v>
      </c>
      <c r="Z1091" s="110"/>
      <c r="AA1091" s="110"/>
      <c r="AB1091" s="110"/>
      <c r="AC1091" s="109"/>
      <c r="AD1091" s="109"/>
      <c r="AE1091" s="110"/>
      <c r="AF1091" s="109"/>
      <c r="AG1091" s="109"/>
      <c r="AH1091" s="109"/>
      <c r="AI1091" s="110"/>
      <c r="AJ1091" s="110"/>
      <c r="AK1091" s="110"/>
      <c r="AL1091" s="110"/>
      <c r="AM1091" s="110"/>
      <c r="AN1091" s="110"/>
      <c r="AO1091" s="110"/>
      <c r="AP1091" s="110"/>
      <c r="AQ1091" s="110"/>
      <c r="AR1091" s="110"/>
      <c r="AS1091" s="110"/>
      <c r="AT1091" s="110"/>
      <c r="AU1091" s="110"/>
      <c r="AV1091" s="110"/>
      <c r="AW1091" s="110"/>
      <c r="AX1091" s="110"/>
      <c r="AY1091" s="110"/>
      <c r="AZ1091" s="110"/>
      <c r="BA1091" s="110"/>
      <c r="BB1091" s="110"/>
      <c r="BC1091" s="110"/>
      <c r="BD1091" s="110"/>
      <c r="BE1091" s="110"/>
      <c r="BF1091" s="114"/>
      <c r="BG1091" s="114"/>
      <c r="BH1091" s="114"/>
      <c r="BI1091" s="114"/>
      <c r="BJ1091" s="114"/>
      <c r="BK1091" s="114"/>
      <c r="BL1091" s="114"/>
      <c r="BM1091" s="114"/>
      <c r="BN1091" s="114"/>
      <c r="BO1091" s="114"/>
    </row>
    <row r="1092" ht="15.75" hidden="1" customHeight="1">
      <c r="A1092" s="106" t="s">
        <v>8907</v>
      </c>
      <c r="B1092" s="107" t="s">
        <v>11055</v>
      </c>
      <c r="C1092" s="108" t="str">
        <f>VLOOKUP(A1092,'Main Sheet'!A:AV,48,False)</f>
        <v>Yes</v>
      </c>
      <c r="D1092" s="109" t="str">
        <f>VLOOKUP(A1092,'Main Sheet'!A:BB,7,0)</f>
        <v>Second</v>
      </c>
      <c r="E1092" s="109" t="str">
        <f>VLOOKUP(A1092,'Main Sheet'!A:BB,12,0)</f>
        <v>Walmer HS</v>
      </c>
      <c r="F1092" s="109" t="str">
        <f>VLOOKUP(A1092,'Main Sheet'!A:BB,17,0)</f>
        <v>Sive</v>
      </c>
      <c r="G1092" s="110" t="str">
        <f>VLOOKUP(A1092,'Main Sheet'!A:BB,14,0)</f>
        <v>NMB</v>
      </c>
      <c r="H1092" s="111" t="s">
        <v>117</v>
      </c>
      <c r="I1092" s="111"/>
      <c r="J1092" s="112"/>
      <c r="K1092" s="111">
        <v>2.3424844E8</v>
      </c>
      <c r="L1092" s="111">
        <v>52758.0</v>
      </c>
      <c r="M1092" s="109" t="s">
        <v>11056</v>
      </c>
      <c r="N1092" s="110"/>
      <c r="O1092" s="111"/>
      <c r="P1092" s="111"/>
      <c r="Q1092" s="112"/>
      <c r="R1092" s="111"/>
      <c r="S1092" s="111"/>
      <c r="T1092" s="111"/>
      <c r="U1092" s="110"/>
      <c r="V1092" s="109" t="s">
        <v>117</v>
      </c>
      <c r="W1092" s="109"/>
      <c r="X1092" s="110"/>
      <c r="Y1092" s="109" t="s">
        <v>11057</v>
      </c>
      <c r="Z1092" s="110"/>
      <c r="AA1092" s="110"/>
      <c r="AB1092" s="110"/>
      <c r="AC1092" s="109" t="s">
        <v>117</v>
      </c>
      <c r="AD1092" s="109"/>
      <c r="AE1092" s="110"/>
      <c r="AF1092" s="109">
        <v>2.61794175E8</v>
      </c>
      <c r="AG1092" s="109">
        <v>23235.0</v>
      </c>
      <c r="AH1092" s="109"/>
      <c r="AI1092" s="110"/>
      <c r="AJ1092" s="110"/>
      <c r="AK1092" s="110"/>
      <c r="AL1092" s="110"/>
      <c r="AM1092" s="110"/>
      <c r="AN1092" s="110"/>
      <c r="AO1092" s="110"/>
      <c r="AP1092" s="110"/>
      <c r="AQ1092" s="110"/>
      <c r="AR1092" s="110"/>
      <c r="AS1092" s="110"/>
      <c r="AT1092" s="110"/>
      <c r="AU1092" s="110"/>
      <c r="AV1092" s="110"/>
      <c r="AW1092" s="110"/>
      <c r="AX1092" s="110"/>
      <c r="AY1092" s="110"/>
      <c r="AZ1092" s="110"/>
      <c r="BA1092" s="110"/>
      <c r="BB1092" s="110"/>
      <c r="BC1092" s="110"/>
      <c r="BD1092" s="110"/>
      <c r="BE1092" s="110"/>
      <c r="BF1092" s="114"/>
      <c r="BG1092" s="114"/>
      <c r="BH1092" s="114"/>
      <c r="BI1092" s="114"/>
      <c r="BJ1092" s="114"/>
      <c r="BK1092" s="114"/>
      <c r="BL1092" s="114"/>
      <c r="BM1092" s="114"/>
      <c r="BN1092" s="114"/>
      <c r="BO1092" s="114"/>
    </row>
    <row r="1093" ht="15.75" hidden="1" customHeight="1">
      <c r="A1093" s="106" t="s">
        <v>8915</v>
      </c>
      <c r="B1093" s="107" t="s">
        <v>11058</v>
      </c>
      <c r="C1093" s="108" t="str">
        <f>VLOOKUP(A1093,'Main Sheet'!A:AV,48,False)</f>
        <v>Yes</v>
      </c>
      <c r="D1093" s="109" t="str">
        <f>VLOOKUP(A1093,'Main Sheet'!A:BB,7,0)</f>
        <v>Second</v>
      </c>
      <c r="E1093" s="109" t="str">
        <f>VLOOKUP(A1093,'Main Sheet'!A:BB,12,0)</f>
        <v>Walmer HS</v>
      </c>
      <c r="F1093" s="109" t="str">
        <f>VLOOKUP(A1093,'Main Sheet'!A:BB,17,0)</f>
        <v>Sive</v>
      </c>
      <c r="G1093" s="110" t="str">
        <f>VLOOKUP(A1093,'Main Sheet'!A:BB,14,0)</f>
        <v>NMB</v>
      </c>
      <c r="H1093" s="111" t="s">
        <v>9078</v>
      </c>
      <c r="I1093" s="111"/>
      <c r="J1093" s="111" t="s">
        <v>9568</v>
      </c>
      <c r="K1093" s="111"/>
      <c r="L1093" s="111"/>
      <c r="M1093" s="109"/>
      <c r="N1093" s="110"/>
      <c r="O1093" s="111"/>
      <c r="P1093" s="111"/>
      <c r="Q1093" s="112"/>
      <c r="R1093" s="111"/>
      <c r="S1093" s="111"/>
      <c r="T1093" s="111"/>
      <c r="U1093" s="110"/>
      <c r="V1093" s="109" t="s">
        <v>117</v>
      </c>
      <c r="W1093" s="109"/>
      <c r="X1093" s="110"/>
      <c r="Y1093" s="109" t="s">
        <v>11059</v>
      </c>
      <c r="Z1093" s="110"/>
      <c r="AA1093" s="110"/>
      <c r="AB1093" s="110"/>
      <c r="AC1093" s="109"/>
      <c r="AD1093" s="109"/>
      <c r="AE1093" s="110"/>
      <c r="AF1093" s="109"/>
      <c r="AG1093" s="109"/>
      <c r="AH1093" s="109"/>
      <c r="AI1093" s="110"/>
      <c r="AJ1093" s="109" t="s">
        <v>9078</v>
      </c>
      <c r="AK1093" s="110"/>
      <c r="AL1093" s="110"/>
      <c r="AM1093" s="109">
        <v>2.2605719E8</v>
      </c>
      <c r="AN1093" s="109">
        <v>12589.0</v>
      </c>
      <c r="AO1093" s="110"/>
      <c r="AP1093" s="110"/>
      <c r="AQ1093" s="110"/>
      <c r="AR1093" s="110"/>
      <c r="AS1093" s="110"/>
      <c r="AT1093" s="110"/>
      <c r="AU1093" s="110"/>
      <c r="AV1093" s="110"/>
      <c r="AW1093" s="110"/>
      <c r="AX1093" s="110"/>
      <c r="AY1093" s="110"/>
      <c r="AZ1093" s="110"/>
      <c r="BA1093" s="110"/>
      <c r="BB1093" s="110"/>
      <c r="BC1093" s="110"/>
      <c r="BD1093" s="110"/>
      <c r="BE1093" s="110"/>
      <c r="BF1093" s="114"/>
      <c r="BG1093" s="114"/>
      <c r="BH1093" s="114"/>
      <c r="BI1093" s="114"/>
      <c r="BJ1093" s="114"/>
      <c r="BK1093" s="114"/>
      <c r="BL1093" s="114"/>
      <c r="BM1093" s="114"/>
      <c r="BN1093" s="114"/>
      <c r="BO1093" s="114"/>
    </row>
    <row r="1094" ht="15.75" hidden="1" customHeight="1">
      <c r="A1094" s="106" t="s">
        <v>8923</v>
      </c>
      <c r="B1094" s="107" t="s">
        <v>11060</v>
      </c>
      <c r="C1094" s="108" t="str">
        <f>VLOOKUP(A1094,'Main Sheet'!A:AV,48,False)</f>
        <v>Yes</v>
      </c>
      <c r="D1094" s="109" t="str">
        <f>VLOOKUP(A1094,'Main Sheet'!A:BB,7,0)</f>
        <v>Second</v>
      </c>
      <c r="E1094" s="109" t="str">
        <f>VLOOKUP(A1094,'Main Sheet'!A:BB,12,0)</f>
        <v>Walmer HS</v>
      </c>
      <c r="F1094" s="109" t="str">
        <f>VLOOKUP(A1094,'Main Sheet'!A:BB,17,0)</f>
        <v>Sive</v>
      </c>
      <c r="G1094" s="110" t="str">
        <f>VLOOKUP(A1094,'Main Sheet'!A:BB,14,0)</f>
        <v>NMB</v>
      </c>
      <c r="H1094" s="111" t="s">
        <v>9078</v>
      </c>
      <c r="I1094" s="111"/>
      <c r="J1094" s="111"/>
      <c r="K1094" s="111">
        <v>2.33437924E8</v>
      </c>
      <c r="L1094" s="111">
        <v>71938.0</v>
      </c>
      <c r="M1094" s="109"/>
      <c r="N1094" s="110"/>
      <c r="O1094" s="111"/>
      <c r="P1094" s="111"/>
      <c r="Q1094" s="112"/>
      <c r="R1094" s="111"/>
      <c r="S1094" s="111"/>
      <c r="T1094" s="111"/>
      <c r="U1094" s="110"/>
      <c r="V1094" s="109" t="s">
        <v>9078</v>
      </c>
      <c r="W1094" s="109"/>
      <c r="X1094" s="109"/>
      <c r="Y1094" s="109" t="s">
        <v>11061</v>
      </c>
      <c r="Z1094" s="110"/>
      <c r="AA1094" s="110"/>
      <c r="AB1094" s="110"/>
      <c r="AC1094" s="109" t="s">
        <v>9078</v>
      </c>
      <c r="AD1094" s="109"/>
      <c r="AE1094" s="110"/>
      <c r="AF1094" s="109">
        <v>2.60269069E8</v>
      </c>
      <c r="AG1094" s="109">
        <v>20783.0</v>
      </c>
      <c r="AH1094" s="109"/>
      <c r="AI1094" s="110"/>
      <c r="AJ1094" s="110"/>
      <c r="AK1094" s="110"/>
      <c r="AL1094" s="110"/>
      <c r="AM1094" s="110"/>
      <c r="AN1094" s="110"/>
      <c r="AO1094" s="110"/>
      <c r="AP1094" s="110"/>
      <c r="AQ1094" s="110"/>
      <c r="AR1094" s="110"/>
      <c r="AS1094" s="110"/>
      <c r="AT1094" s="110"/>
      <c r="AU1094" s="110"/>
      <c r="AV1094" s="110"/>
      <c r="AW1094" s="110"/>
      <c r="AX1094" s="110"/>
      <c r="AY1094" s="110"/>
      <c r="AZ1094" s="110"/>
      <c r="BA1094" s="110"/>
      <c r="BB1094" s="110"/>
      <c r="BC1094" s="110"/>
      <c r="BD1094" s="110"/>
      <c r="BE1094" s="110"/>
      <c r="BF1094" s="114"/>
      <c r="BG1094" s="114"/>
      <c r="BH1094" s="114"/>
      <c r="BI1094" s="114"/>
      <c r="BJ1094" s="114"/>
      <c r="BK1094" s="114"/>
      <c r="BL1094" s="114"/>
      <c r="BM1094" s="114"/>
      <c r="BN1094" s="114"/>
      <c r="BO1094" s="114"/>
    </row>
    <row r="1095" ht="15.75" hidden="1" customHeight="1">
      <c r="A1095" s="106" t="s">
        <v>8932</v>
      </c>
      <c r="B1095" s="107" t="s">
        <v>11062</v>
      </c>
      <c r="C1095" s="108" t="str">
        <f>VLOOKUP(A1095,'Main Sheet'!A:AV,48,False)</f>
        <v>Yes</v>
      </c>
      <c r="D1095" s="109" t="str">
        <f>VLOOKUP(A1095,'Main Sheet'!A:BB,7,0)</f>
        <v>Second</v>
      </c>
      <c r="E1095" s="109" t="str">
        <f>VLOOKUP(A1095,'Main Sheet'!A:BB,12,0)</f>
        <v>Walmer HS</v>
      </c>
      <c r="F1095" s="109" t="str">
        <f>VLOOKUP(A1095,'Main Sheet'!A:BB,17,0)</f>
        <v>Sive</v>
      </c>
      <c r="G1095" s="110" t="str">
        <f>VLOOKUP(A1095,'Main Sheet'!A:BB,14,0)</f>
        <v>NMB</v>
      </c>
      <c r="H1095" s="111" t="s">
        <v>9078</v>
      </c>
      <c r="I1095" s="111"/>
      <c r="J1095" s="111"/>
      <c r="K1095" s="111">
        <v>2.33230289E8</v>
      </c>
      <c r="L1095" s="111" t="s">
        <v>11063</v>
      </c>
      <c r="M1095" s="109"/>
      <c r="N1095" s="110"/>
      <c r="O1095" s="111"/>
      <c r="P1095" s="111"/>
      <c r="Q1095" s="112"/>
      <c r="R1095" s="111"/>
      <c r="S1095" s="111"/>
      <c r="T1095" s="111"/>
      <c r="U1095" s="110"/>
      <c r="V1095" s="109" t="s">
        <v>9078</v>
      </c>
      <c r="W1095" s="109"/>
      <c r="X1095" s="109"/>
      <c r="Y1095" s="109" t="s">
        <v>11064</v>
      </c>
      <c r="Z1095" s="110"/>
      <c r="AA1095" s="110"/>
      <c r="AB1095" s="110"/>
      <c r="AC1095" s="109" t="s">
        <v>9078</v>
      </c>
      <c r="AD1095" s="109"/>
      <c r="AE1095" s="109" t="s">
        <v>9568</v>
      </c>
      <c r="AF1095" s="109">
        <v>2.60287555E8</v>
      </c>
      <c r="AG1095" s="109" t="s">
        <v>11065</v>
      </c>
      <c r="AH1095" s="109"/>
      <c r="AI1095" s="110"/>
      <c r="AJ1095" s="110"/>
      <c r="AK1095" s="110"/>
      <c r="AL1095" s="110"/>
      <c r="AM1095" s="110"/>
      <c r="AN1095" s="110"/>
      <c r="AO1095" s="110"/>
      <c r="AP1095" s="110"/>
      <c r="AQ1095" s="110"/>
      <c r="AR1095" s="110"/>
      <c r="AS1095" s="110"/>
      <c r="AT1095" s="110"/>
      <c r="AU1095" s="110"/>
      <c r="AV1095" s="110"/>
      <c r="AW1095" s="110"/>
      <c r="AX1095" s="110"/>
      <c r="AY1095" s="110"/>
      <c r="AZ1095" s="110"/>
      <c r="BA1095" s="110"/>
      <c r="BB1095" s="110"/>
      <c r="BC1095" s="110"/>
      <c r="BD1095" s="110"/>
      <c r="BE1095" s="110"/>
      <c r="BF1095" s="114"/>
      <c r="BG1095" s="114"/>
      <c r="BH1095" s="114"/>
      <c r="BI1095" s="114"/>
      <c r="BJ1095" s="114"/>
      <c r="BK1095" s="114"/>
      <c r="BL1095" s="114"/>
      <c r="BM1095" s="114"/>
      <c r="BN1095" s="114"/>
      <c r="BO1095" s="114"/>
    </row>
    <row r="1096" ht="15.75" hidden="1" customHeight="1">
      <c r="A1096" s="106" t="s">
        <v>8941</v>
      </c>
      <c r="B1096" s="107" t="s">
        <v>11066</v>
      </c>
      <c r="C1096" s="108" t="str">
        <f>VLOOKUP(A1096,'Main Sheet'!A:AV,48,False)</f>
        <v>Yes</v>
      </c>
      <c r="D1096" s="109" t="str">
        <f>VLOOKUP(A1096,'Main Sheet'!A:BB,7,0)</f>
        <v>Second</v>
      </c>
      <c r="E1096" s="109" t="str">
        <f>VLOOKUP(A1096,'Main Sheet'!A:BB,12,0)</f>
        <v>Walmer HS</v>
      </c>
      <c r="F1096" s="109" t="str">
        <f>VLOOKUP(A1096,'Main Sheet'!A:BB,17,0)</f>
        <v>Sive</v>
      </c>
      <c r="G1096" s="110" t="str">
        <f>VLOOKUP(A1096,'Main Sheet'!A:BB,14,0)</f>
        <v>NMB</v>
      </c>
      <c r="H1096" s="111" t="s">
        <v>117</v>
      </c>
      <c r="I1096" s="111"/>
      <c r="J1096" s="112"/>
      <c r="K1096" s="111">
        <v>2.34262451E8</v>
      </c>
      <c r="L1096" s="111">
        <v>90692.0</v>
      </c>
      <c r="M1096" s="109" t="s">
        <v>10841</v>
      </c>
      <c r="N1096" s="110"/>
      <c r="O1096" s="111"/>
      <c r="P1096" s="111"/>
      <c r="Q1096" s="112"/>
      <c r="R1096" s="111"/>
      <c r="S1096" s="111"/>
      <c r="T1096" s="111"/>
      <c r="U1096" s="110"/>
      <c r="V1096" s="109" t="s">
        <v>117</v>
      </c>
      <c r="W1096" s="109"/>
      <c r="X1096" s="110"/>
      <c r="Y1096" s="109" t="s">
        <v>11067</v>
      </c>
      <c r="Z1096" s="110"/>
      <c r="AA1096" s="110"/>
      <c r="AB1096" s="110"/>
      <c r="AC1096" s="109"/>
      <c r="AD1096" s="109"/>
      <c r="AE1096" s="110"/>
      <c r="AF1096" s="109"/>
      <c r="AG1096" s="109"/>
      <c r="AH1096" s="109"/>
      <c r="AI1096" s="110"/>
      <c r="AJ1096" s="110"/>
      <c r="AK1096" s="110"/>
      <c r="AL1096" s="110"/>
      <c r="AM1096" s="110"/>
      <c r="AN1096" s="110"/>
      <c r="AO1096" s="110"/>
      <c r="AP1096" s="110"/>
      <c r="AQ1096" s="110"/>
      <c r="AR1096" s="110"/>
      <c r="AS1096" s="110"/>
      <c r="AT1096" s="110"/>
      <c r="AU1096" s="110"/>
      <c r="AV1096" s="110"/>
      <c r="AW1096" s="110"/>
      <c r="AX1096" s="110"/>
      <c r="AY1096" s="110"/>
      <c r="AZ1096" s="110"/>
      <c r="BA1096" s="110"/>
      <c r="BB1096" s="110"/>
      <c r="BC1096" s="110"/>
      <c r="BD1096" s="110"/>
      <c r="BE1096" s="110"/>
      <c r="BF1096" s="114"/>
      <c r="BG1096" s="114"/>
      <c r="BH1096" s="114"/>
      <c r="BI1096" s="114"/>
      <c r="BJ1096" s="114"/>
      <c r="BK1096" s="114"/>
      <c r="BL1096" s="114"/>
      <c r="BM1096" s="114"/>
      <c r="BN1096" s="114"/>
      <c r="BO1096" s="114"/>
    </row>
    <row r="1097" ht="15.75" hidden="1" customHeight="1">
      <c r="A1097" s="106" t="s">
        <v>8945</v>
      </c>
      <c r="B1097" s="107" t="s">
        <v>11068</v>
      </c>
      <c r="C1097" s="108" t="str">
        <f>VLOOKUP(A1097,'Main Sheet'!A:AV,48,False)</f>
        <v>Yes</v>
      </c>
      <c r="D1097" s="109" t="str">
        <f>VLOOKUP(A1097,'Main Sheet'!A:BB,7,0)</f>
        <v>Second</v>
      </c>
      <c r="E1097" s="109" t="str">
        <f>VLOOKUP(A1097,'Main Sheet'!A:BB,12,0)</f>
        <v>Walmer HS</v>
      </c>
      <c r="F1097" s="109" t="str">
        <f>VLOOKUP(A1097,'Main Sheet'!A:BB,17,0)</f>
        <v>Sive</v>
      </c>
      <c r="G1097" s="110" t="str">
        <f>VLOOKUP(A1097,'Main Sheet'!A:BB,14,0)</f>
        <v>NMB</v>
      </c>
      <c r="H1097" s="111" t="s">
        <v>9078</v>
      </c>
      <c r="I1097" s="111"/>
      <c r="J1097" s="111"/>
      <c r="K1097" s="111">
        <v>2.33766235E8</v>
      </c>
      <c r="L1097" s="111">
        <v>87821.0</v>
      </c>
      <c r="M1097" s="109"/>
      <c r="N1097" s="110"/>
      <c r="O1097" s="111"/>
      <c r="P1097" s="111"/>
      <c r="Q1097" s="112"/>
      <c r="R1097" s="111"/>
      <c r="S1097" s="111"/>
      <c r="T1097" s="111"/>
      <c r="U1097" s="110"/>
      <c r="V1097" s="109" t="s">
        <v>9078</v>
      </c>
      <c r="W1097" s="109"/>
      <c r="X1097" s="109"/>
      <c r="Y1097" s="109" t="s">
        <v>11069</v>
      </c>
      <c r="Z1097" s="110"/>
      <c r="AA1097" s="110"/>
      <c r="AB1097" s="110"/>
      <c r="AC1097" s="109" t="s">
        <v>9078</v>
      </c>
      <c r="AD1097" s="109"/>
      <c r="AE1097" s="110"/>
      <c r="AF1097" s="109">
        <v>2.60786543E8</v>
      </c>
      <c r="AG1097" s="109">
        <v>89201.0</v>
      </c>
      <c r="AH1097" s="109"/>
      <c r="AI1097" s="110"/>
      <c r="AJ1097" s="110"/>
      <c r="AK1097" s="110"/>
      <c r="AL1097" s="110"/>
      <c r="AM1097" s="110"/>
      <c r="AN1097" s="110"/>
      <c r="AO1097" s="110"/>
      <c r="AP1097" s="110"/>
      <c r="AQ1097" s="110"/>
      <c r="AR1097" s="110"/>
      <c r="AS1097" s="110"/>
      <c r="AT1097" s="110"/>
      <c r="AU1097" s="110"/>
      <c r="AV1097" s="110"/>
      <c r="AW1097" s="110"/>
      <c r="AX1097" s="110"/>
      <c r="AY1097" s="110"/>
      <c r="AZ1097" s="110"/>
      <c r="BA1097" s="110"/>
      <c r="BB1097" s="110"/>
      <c r="BC1097" s="110"/>
      <c r="BD1097" s="110"/>
      <c r="BE1097" s="110"/>
      <c r="BF1097" s="114"/>
      <c r="BG1097" s="114"/>
      <c r="BH1097" s="114"/>
      <c r="BI1097" s="114"/>
      <c r="BJ1097" s="114"/>
      <c r="BK1097" s="114"/>
      <c r="BL1097" s="114"/>
      <c r="BM1097" s="114"/>
      <c r="BN1097" s="114"/>
      <c r="BO1097" s="114"/>
    </row>
    <row r="1098" ht="15.75" hidden="1" customHeight="1">
      <c r="A1098" s="106" t="s">
        <v>8954</v>
      </c>
      <c r="B1098" s="107" t="s">
        <v>11070</v>
      </c>
      <c r="C1098" s="108" t="str">
        <f>VLOOKUP(A1098,'Main Sheet'!A:AV,48,False)</f>
        <v>Yes</v>
      </c>
      <c r="D1098" s="109" t="str">
        <f>VLOOKUP(A1098,'Main Sheet'!A:BB,7,0)</f>
        <v>Second</v>
      </c>
      <c r="E1098" s="109" t="str">
        <f>VLOOKUP(A1098,'Main Sheet'!A:BB,12,0)</f>
        <v>Walmer HS</v>
      </c>
      <c r="F1098" s="109" t="str">
        <f>VLOOKUP(A1098,'Main Sheet'!A:BB,17,0)</f>
        <v>Sive</v>
      </c>
      <c r="G1098" s="110" t="str">
        <f>VLOOKUP(A1098,'Main Sheet'!A:BB,14,0)</f>
        <v>NMB</v>
      </c>
      <c r="H1098" s="111" t="s">
        <v>117</v>
      </c>
      <c r="I1098" s="111"/>
      <c r="J1098" s="112"/>
      <c r="K1098" s="111">
        <v>2.34247827E8</v>
      </c>
      <c r="L1098" s="111">
        <v>31329.0</v>
      </c>
      <c r="M1098" s="109" t="s">
        <v>11056</v>
      </c>
      <c r="N1098" s="110"/>
      <c r="O1098" s="111"/>
      <c r="P1098" s="111"/>
      <c r="Q1098" s="112"/>
      <c r="R1098" s="111"/>
      <c r="S1098" s="111"/>
      <c r="T1098" s="111"/>
      <c r="U1098" s="110"/>
      <c r="V1098" s="109" t="s">
        <v>117</v>
      </c>
      <c r="W1098" s="109"/>
      <c r="X1098" s="110"/>
      <c r="Y1098" s="109" t="s">
        <v>11071</v>
      </c>
      <c r="Z1098" s="110"/>
      <c r="AA1098" s="110"/>
      <c r="AB1098" s="110"/>
      <c r="AC1098" s="109" t="s">
        <v>117</v>
      </c>
      <c r="AD1098" s="109"/>
      <c r="AE1098" s="110"/>
      <c r="AF1098" s="109">
        <v>2.61788272E8</v>
      </c>
      <c r="AG1098" s="109">
        <v>23235.0</v>
      </c>
      <c r="AH1098" s="109"/>
      <c r="AI1098" s="110"/>
      <c r="AJ1098" s="110"/>
      <c r="AK1098" s="110"/>
      <c r="AL1098" s="110"/>
      <c r="AM1098" s="110"/>
      <c r="AN1098" s="110"/>
      <c r="AO1098" s="110"/>
      <c r="AP1098" s="110"/>
      <c r="AQ1098" s="110"/>
      <c r="AR1098" s="110"/>
      <c r="AS1098" s="110"/>
      <c r="AT1098" s="110"/>
      <c r="AU1098" s="110"/>
      <c r="AV1098" s="110"/>
      <c r="AW1098" s="110"/>
      <c r="AX1098" s="110"/>
      <c r="AY1098" s="110"/>
      <c r="AZ1098" s="110"/>
      <c r="BA1098" s="110"/>
      <c r="BB1098" s="110"/>
      <c r="BC1098" s="110"/>
      <c r="BD1098" s="110"/>
      <c r="BE1098" s="110"/>
      <c r="BF1098" s="114"/>
      <c r="BG1098" s="114"/>
      <c r="BH1098" s="114"/>
      <c r="BI1098" s="114"/>
      <c r="BJ1098" s="114"/>
      <c r="BK1098" s="114"/>
      <c r="BL1098" s="114"/>
      <c r="BM1098" s="114"/>
      <c r="BN1098" s="114"/>
      <c r="BO1098" s="114"/>
    </row>
    <row r="1099" ht="15.75" hidden="1" customHeight="1">
      <c r="A1099" s="106" t="s">
        <v>8962</v>
      </c>
      <c r="B1099" s="107" t="s">
        <v>11072</v>
      </c>
      <c r="C1099" s="108" t="str">
        <f>VLOOKUP(A1099,'Main Sheet'!A:AV,48,False)</f>
        <v>Yes</v>
      </c>
      <c r="D1099" s="109" t="str">
        <f>VLOOKUP(A1099,'Main Sheet'!A:BB,7,0)</f>
        <v>Second</v>
      </c>
      <c r="E1099" s="109" t="str">
        <f>VLOOKUP(A1099,'Main Sheet'!A:BB,12,0)</f>
        <v>Walmer HS</v>
      </c>
      <c r="F1099" s="109" t="str">
        <f>VLOOKUP(A1099,'Main Sheet'!A:BB,17,0)</f>
        <v>Sive</v>
      </c>
      <c r="G1099" s="110" t="str">
        <f>VLOOKUP(A1099,'Main Sheet'!A:BB,14,0)</f>
        <v>NMB</v>
      </c>
      <c r="H1099" s="111" t="s">
        <v>9078</v>
      </c>
      <c r="I1099" s="111"/>
      <c r="J1099" s="111" t="s">
        <v>9568</v>
      </c>
      <c r="K1099" s="111"/>
      <c r="L1099" s="111"/>
      <c r="M1099" s="109"/>
      <c r="N1099" s="110"/>
      <c r="O1099" s="111"/>
      <c r="P1099" s="111"/>
      <c r="Q1099" s="112"/>
      <c r="R1099" s="111"/>
      <c r="S1099" s="111"/>
      <c r="T1099" s="111"/>
      <c r="U1099" s="110"/>
      <c r="V1099" s="109" t="s">
        <v>9078</v>
      </c>
      <c r="W1099" s="109"/>
      <c r="X1099" s="109"/>
      <c r="Y1099" s="109" t="s">
        <v>11073</v>
      </c>
      <c r="Z1099" s="110"/>
      <c r="AA1099" s="110"/>
      <c r="AB1099" s="110"/>
      <c r="AC1099" s="109"/>
      <c r="AD1099" s="109"/>
      <c r="AE1099" s="110"/>
      <c r="AF1099" s="109"/>
      <c r="AG1099" s="109"/>
      <c r="AH1099" s="109"/>
      <c r="AI1099" s="110"/>
      <c r="AJ1099" s="110"/>
      <c r="AK1099" s="110"/>
      <c r="AL1099" s="110"/>
      <c r="AM1099" s="110"/>
      <c r="AN1099" s="110"/>
      <c r="AO1099" s="110"/>
      <c r="AP1099" s="110"/>
      <c r="AQ1099" s="110"/>
      <c r="AR1099" s="110"/>
      <c r="AS1099" s="110"/>
      <c r="AT1099" s="110"/>
      <c r="AU1099" s="110"/>
      <c r="AV1099" s="110"/>
      <c r="AW1099" s="110"/>
      <c r="AX1099" s="110"/>
      <c r="AY1099" s="110"/>
      <c r="AZ1099" s="110"/>
      <c r="BA1099" s="110"/>
      <c r="BB1099" s="110"/>
      <c r="BC1099" s="110"/>
      <c r="BD1099" s="110"/>
      <c r="BE1099" s="110"/>
      <c r="BF1099" s="114"/>
      <c r="BG1099" s="114"/>
      <c r="BH1099" s="114"/>
      <c r="BI1099" s="114"/>
      <c r="BJ1099" s="114"/>
      <c r="BK1099" s="114"/>
      <c r="BL1099" s="114"/>
      <c r="BM1099" s="114"/>
      <c r="BN1099" s="114"/>
      <c r="BO1099" s="114"/>
    </row>
    <row r="1100" ht="15.75" hidden="1" customHeight="1">
      <c r="A1100" s="106" t="s">
        <v>8970</v>
      </c>
      <c r="B1100" s="107" t="s">
        <v>11074</v>
      </c>
      <c r="C1100" s="108" t="str">
        <f>VLOOKUP(A1100,'Main Sheet'!A:AV,48,False)</f>
        <v>Yes</v>
      </c>
      <c r="D1100" s="109" t="str">
        <f>VLOOKUP(A1100,'Main Sheet'!A:BB,7,0)</f>
        <v>Second</v>
      </c>
      <c r="E1100" s="109" t="str">
        <f>VLOOKUP(A1100,'Main Sheet'!A:BB,12,0)</f>
        <v>Walmer HS</v>
      </c>
      <c r="F1100" s="109" t="str">
        <f>VLOOKUP(A1100,'Main Sheet'!A:BB,17,0)</f>
        <v>Sive</v>
      </c>
      <c r="G1100" s="110" t="str">
        <f>VLOOKUP(A1100,'Main Sheet'!A:BB,14,0)</f>
        <v>NMB</v>
      </c>
      <c r="H1100" s="111" t="s">
        <v>9078</v>
      </c>
      <c r="I1100" s="111"/>
      <c r="J1100" s="111"/>
      <c r="K1100" s="111">
        <v>2.33401326E8</v>
      </c>
      <c r="L1100" s="111">
        <v>50849.0</v>
      </c>
      <c r="M1100" s="109" t="s">
        <v>11075</v>
      </c>
      <c r="N1100" s="110"/>
      <c r="O1100" s="111"/>
      <c r="P1100" s="111"/>
      <c r="Q1100" s="112"/>
      <c r="R1100" s="111"/>
      <c r="S1100" s="111"/>
      <c r="T1100" s="111"/>
      <c r="U1100" s="110"/>
      <c r="V1100" s="109" t="s">
        <v>9078</v>
      </c>
      <c r="W1100" s="109"/>
      <c r="X1100" s="109"/>
      <c r="Y1100" s="109" t="s">
        <v>11076</v>
      </c>
      <c r="Z1100" s="110"/>
      <c r="AA1100" s="110"/>
      <c r="AB1100" s="110"/>
      <c r="AC1100" s="109" t="s">
        <v>9078</v>
      </c>
      <c r="AD1100" s="109"/>
      <c r="AE1100" s="109" t="s">
        <v>9568</v>
      </c>
      <c r="AF1100" s="109"/>
      <c r="AG1100" s="109"/>
      <c r="AH1100" s="109"/>
      <c r="AI1100" s="110"/>
      <c r="AJ1100" s="110"/>
      <c r="AK1100" s="110"/>
      <c r="AL1100" s="110"/>
      <c r="AM1100" s="110"/>
      <c r="AN1100" s="110"/>
      <c r="AO1100" s="110"/>
      <c r="AP1100" s="110"/>
      <c r="AQ1100" s="110"/>
      <c r="AR1100" s="110"/>
      <c r="AS1100" s="110"/>
      <c r="AT1100" s="110"/>
      <c r="AU1100" s="110"/>
      <c r="AV1100" s="110"/>
      <c r="AW1100" s="110"/>
      <c r="AX1100" s="110"/>
      <c r="AY1100" s="110"/>
      <c r="AZ1100" s="110"/>
      <c r="BA1100" s="110"/>
      <c r="BB1100" s="110"/>
      <c r="BC1100" s="110"/>
      <c r="BD1100" s="110"/>
      <c r="BE1100" s="110"/>
      <c r="BF1100" s="114"/>
      <c r="BG1100" s="114"/>
      <c r="BH1100" s="114"/>
      <c r="BI1100" s="114"/>
      <c r="BJ1100" s="114"/>
      <c r="BK1100" s="114"/>
      <c r="BL1100" s="114"/>
      <c r="BM1100" s="114"/>
      <c r="BN1100" s="114"/>
      <c r="BO1100" s="114"/>
    </row>
    <row r="1101" ht="15.75" hidden="1" customHeight="1">
      <c r="A1101" s="106" t="s">
        <v>8981</v>
      </c>
      <c r="B1101" s="107" t="s">
        <v>11077</v>
      </c>
      <c r="C1101" s="108" t="str">
        <f>VLOOKUP(A1101,'Main Sheet'!A:AV,48,False)</f>
        <v>Yes</v>
      </c>
      <c r="D1101" s="109" t="str">
        <f>VLOOKUP(A1101,'Main Sheet'!A:BB,7,0)</f>
        <v>Second</v>
      </c>
      <c r="E1101" s="109" t="str">
        <f>VLOOKUP(A1101,'Main Sheet'!A:BB,12,0)</f>
        <v>Walmer HS</v>
      </c>
      <c r="F1101" s="109" t="str">
        <f>VLOOKUP(A1101,'Main Sheet'!A:BB,17,0)</f>
        <v>Sive</v>
      </c>
      <c r="G1101" s="110" t="str">
        <f>VLOOKUP(A1101,'Main Sheet'!A:BB,14,0)</f>
        <v>NMB</v>
      </c>
      <c r="H1101" s="111" t="s">
        <v>117</v>
      </c>
      <c r="I1101" s="111"/>
      <c r="J1101" s="112"/>
      <c r="K1101" s="111">
        <v>2.34262206E8</v>
      </c>
      <c r="L1101" s="111">
        <v>76862.0</v>
      </c>
      <c r="M1101" s="109" t="s">
        <v>10841</v>
      </c>
      <c r="N1101" s="110"/>
      <c r="O1101" s="111"/>
      <c r="P1101" s="111"/>
      <c r="Q1101" s="112"/>
      <c r="R1101" s="111"/>
      <c r="S1101" s="111"/>
      <c r="T1101" s="111"/>
      <c r="U1101" s="110"/>
      <c r="V1101" s="109" t="s">
        <v>117</v>
      </c>
      <c r="W1101" s="109"/>
      <c r="X1101" s="110"/>
      <c r="Y1101" s="109" t="s">
        <v>11078</v>
      </c>
      <c r="Z1101" s="110"/>
      <c r="AA1101" s="110"/>
      <c r="AB1101" s="110"/>
      <c r="AC1101" s="109" t="s">
        <v>117</v>
      </c>
      <c r="AD1101" s="109"/>
      <c r="AE1101" s="110"/>
      <c r="AF1101" s="109">
        <v>2.61795805E8</v>
      </c>
      <c r="AG1101" s="109">
        <v>23235.0</v>
      </c>
      <c r="AH1101" s="109"/>
      <c r="AI1101" s="110"/>
      <c r="AJ1101" s="110"/>
      <c r="AK1101" s="110"/>
      <c r="AL1101" s="110"/>
      <c r="AM1101" s="110"/>
      <c r="AN1101" s="110"/>
      <c r="AO1101" s="110"/>
      <c r="AP1101" s="110"/>
      <c r="AQ1101" s="110"/>
      <c r="AR1101" s="110"/>
      <c r="AS1101" s="110"/>
      <c r="AT1101" s="110"/>
      <c r="AU1101" s="110"/>
      <c r="AV1101" s="110"/>
      <c r="AW1101" s="110"/>
      <c r="AX1101" s="110"/>
      <c r="AY1101" s="110"/>
      <c r="AZ1101" s="110"/>
      <c r="BA1101" s="110"/>
      <c r="BB1101" s="110"/>
      <c r="BC1101" s="110"/>
      <c r="BD1101" s="110"/>
      <c r="BE1101" s="110"/>
      <c r="BF1101" s="114"/>
      <c r="BG1101" s="114"/>
      <c r="BH1101" s="114"/>
      <c r="BI1101" s="114"/>
      <c r="BJ1101" s="114"/>
      <c r="BK1101" s="114"/>
      <c r="BL1101" s="114"/>
      <c r="BM1101" s="114"/>
      <c r="BN1101" s="114"/>
      <c r="BO1101" s="114"/>
    </row>
    <row r="1102" ht="15.75" hidden="1" customHeight="1">
      <c r="A1102" s="106" t="s">
        <v>8990</v>
      </c>
      <c r="B1102" s="107" t="s">
        <v>11079</v>
      </c>
      <c r="C1102" s="108" t="str">
        <f>VLOOKUP(A1102,'Main Sheet'!A:AV,48,False)</f>
        <v>Yes</v>
      </c>
      <c r="D1102" s="109" t="str">
        <f>VLOOKUP(A1102,'Main Sheet'!A:BB,7,0)</f>
        <v>Second</v>
      </c>
      <c r="E1102" s="109" t="str">
        <f>VLOOKUP(A1102,'Main Sheet'!A:BB,12,0)</f>
        <v>Walmer HS</v>
      </c>
      <c r="F1102" s="109" t="str">
        <f>VLOOKUP(A1102,'Main Sheet'!A:BB,17,0)</f>
        <v>Sive</v>
      </c>
      <c r="G1102" s="110" t="str">
        <f>VLOOKUP(A1102,'Main Sheet'!A:BB,14,0)</f>
        <v>NMB</v>
      </c>
      <c r="H1102" s="111" t="s">
        <v>117</v>
      </c>
      <c r="I1102" s="111"/>
      <c r="J1102" s="112"/>
      <c r="K1102" s="111">
        <v>2.34261889E8</v>
      </c>
      <c r="L1102" s="111">
        <v>80358.0</v>
      </c>
      <c r="M1102" s="109" t="s">
        <v>11080</v>
      </c>
      <c r="N1102" s="110"/>
      <c r="O1102" s="111"/>
      <c r="P1102" s="111"/>
      <c r="Q1102" s="112"/>
      <c r="R1102" s="111"/>
      <c r="S1102" s="111"/>
      <c r="T1102" s="111"/>
      <c r="U1102" s="110"/>
      <c r="V1102" s="109" t="s">
        <v>117</v>
      </c>
      <c r="W1102" s="109"/>
      <c r="X1102" s="110"/>
      <c r="Y1102" s="109" t="s">
        <v>11081</v>
      </c>
      <c r="Z1102" s="110"/>
      <c r="AA1102" s="110"/>
      <c r="AB1102" s="110"/>
      <c r="AC1102" s="109" t="s">
        <v>117</v>
      </c>
      <c r="AD1102" s="109"/>
      <c r="AE1102" s="110"/>
      <c r="AF1102" s="109">
        <v>2.61794965E8</v>
      </c>
      <c r="AG1102" s="109">
        <v>23235.0</v>
      </c>
      <c r="AH1102" s="109"/>
      <c r="AI1102" s="110"/>
      <c r="AJ1102" s="110"/>
      <c r="AK1102" s="110"/>
      <c r="AL1102" s="110"/>
      <c r="AM1102" s="110"/>
      <c r="AN1102" s="110"/>
      <c r="AO1102" s="110"/>
      <c r="AP1102" s="110"/>
      <c r="AQ1102" s="110"/>
      <c r="AR1102" s="110"/>
      <c r="AS1102" s="110"/>
      <c r="AT1102" s="110"/>
      <c r="AU1102" s="110"/>
      <c r="AV1102" s="110"/>
      <c r="AW1102" s="110"/>
      <c r="AX1102" s="110"/>
      <c r="AY1102" s="110"/>
      <c r="AZ1102" s="110"/>
      <c r="BA1102" s="110"/>
      <c r="BB1102" s="110"/>
      <c r="BC1102" s="110"/>
      <c r="BD1102" s="110"/>
      <c r="BE1102" s="110"/>
      <c r="BF1102" s="114"/>
      <c r="BG1102" s="114"/>
      <c r="BH1102" s="114"/>
      <c r="BI1102" s="114"/>
      <c r="BJ1102" s="114"/>
      <c r="BK1102" s="114"/>
      <c r="BL1102" s="114"/>
      <c r="BM1102" s="114"/>
      <c r="BN1102" s="114"/>
      <c r="BO1102" s="114"/>
    </row>
    <row r="1103" ht="15.75" hidden="1" customHeight="1">
      <c r="A1103" s="106" t="s">
        <v>8996</v>
      </c>
      <c r="B1103" s="107" t="s">
        <v>11082</v>
      </c>
      <c r="C1103" s="108" t="str">
        <f>VLOOKUP(A1103,'Main Sheet'!A:AV,48,False)</f>
        <v>Yes</v>
      </c>
      <c r="D1103" s="109" t="str">
        <f>VLOOKUP(A1103,'Main Sheet'!A:BB,7,0)</f>
        <v>Second</v>
      </c>
      <c r="E1103" s="109" t="str">
        <f>VLOOKUP(A1103,'Main Sheet'!A:BB,12,0)</f>
        <v>Walmer HS</v>
      </c>
      <c r="F1103" s="109" t="str">
        <f>VLOOKUP(A1103,'Main Sheet'!A:BB,17,0)</f>
        <v>Sive</v>
      </c>
      <c r="G1103" s="110" t="str">
        <f>VLOOKUP(A1103,'Main Sheet'!A:BB,14,0)</f>
        <v>NMB</v>
      </c>
      <c r="H1103" s="111" t="s">
        <v>117</v>
      </c>
      <c r="I1103" s="111"/>
      <c r="J1103" s="111"/>
      <c r="K1103" s="111" t="s">
        <v>11083</v>
      </c>
      <c r="L1103" s="111" t="s">
        <v>11084</v>
      </c>
      <c r="M1103" s="109" t="s">
        <v>2976</v>
      </c>
      <c r="N1103" s="110"/>
      <c r="O1103" s="111"/>
      <c r="P1103" s="111"/>
      <c r="Q1103" s="112"/>
      <c r="R1103" s="111"/>
      <c r="S1103" s="111"/>
      <c r="T1103" s="111"/>
      <c r="U1103" s="110"/>
      <c r="V1103" s="109" t="s">
        <v>117</v>
      </c>
      <c r="W1103" s="109"/>
      <c r="X1103" s="110"/>
      <c r="Y1103" s="109" t="s">
        <v>11085</v>
      </c>
      <c r="Z1103" s="110"/>
      <c r="AA1103" s="110"/>
      <c r="AB1103" s="110"/>
      <c r="AC1103" s="109" t="s">
        <v>117</v>
      </c>
      <c r="AD1103" s="109"/>
      <c r="AE1103" s="110"/>
      <c r="AF1103" s="109">
        <v>2.61787799E8</v>
      </c>
      <c r="AG1103" s="109">
        <v>23235.0</v>
      </c>
      <c r="AH1103" s="109" t="s">
        <v>11086</v>
      </c>
      <c r="AI1103" s="110"/>
      <c r="AJ1103" s="110"/>
      <c r="AK1103" s="110"/>
      <c r="AL1103" s="110"/>
      <c r="AM1103" s="110"/>
      <c r="AN1103" s="110"/>
      <c r="AO1103" s="110"/>
      <c r="AP1103" s="110"/>
      <c r="AQ1103" s="110"/>
      <c r="AR1103" s="110"/>
      <c r="AS1103" s="110"/>
      <c r="AT1103" s="110"/>
      <c r="AU1103" s="110"/>
      <c r="AV1103" s="110"/>
      <c r="AW1103" s="110"/>
      <c r="AX1103" s="110"/>
      <c r="AY1103" s="110"/>
      <c r="AZ1103" s="110"/>
      <c r="BA1103" s="110"/>
      <c r="BB1103" s="110"/>
      <c r="BC1103" s="110"/>
      <c r="BD1103" s="110"/>
      <c r="BE1103" s="110"/>
      <c r="BF1103" s="114"/>
      <c r="BG1103" s="114"/>
      <c r="BH1103" s="114"/>
      <c r="BI1103" s="114"/>
      <c r="BJ1103" s="114"/>
      <c r="BK1103" s="114"/>
      <c r="BL1103" s="114"/>
      <c r="BM1103" s="114"/>
      <c r="BN1103" s="114"/>
      <c r="BO1103" s="114"/>
    </row>
    <row r="1104" ht="15.75" hidden="1" customHeight="1">
      <c r="A1104" s="106" t="s">
        <v>9003</v>
      </c>
      <c r="B1104" s="107" t="s">
        <v>11087</v>
      </c>
      <c r="C1104" s="108" t="str">
        <f>VLOOKUP(A1104,'Main Sheet'!A:AV,48,False)</f>
        <v>No</v>
      </c>
      <c r="D1104" s="109" t="str">
        <f>VLOOKUP(A1104,'Main Sheet'!A:BB,7,0)</f>
        <v>Second</v>
      </c>
      <c r="E1104" s="109" t="str">
        <f>VLOOKUP(A1104,'Main Sheet'!A:BB,12,0)</f>
        <v>EZ Khabane HS</v>
      </c>
      <c r="F1104" s="109" t="str">
        <f>VLOOKUP(A1104,'Main Sheet'!A:BB,17,0)</f>
        <v>Asemahle</v>
      </c>
      <c r="G1104" s="110" t="str">
        <f>VLOOKUP(A1104,'Main Sheet'!A:BB,14,0)</f>
        <v>NMB</v>
      </c>
      <c r="H1104" s="111"/>
      <c r="I1104" s="111"/>
      <c r="J1104" s="112"/>
      <c r="K1104" s="111"/>
      <c r="L1104" s="111"/>
      <c r="M1104" s="109"/>
      <c r="N1104" s="110"/>
      <c r="O1104" s="111"/>
      <c r="P1104" s="111"/>
      <c r="Q1104" s="112"/>
      <c r="R1104" s="111"/>
      <c r="S1104" s="111"/>
      <c r="T1104" s="111"/>
      <c r="U1104" s="110"/>
      <c r="V1104" s="109"/>
      <c r="W1104" s="109"/>
      <c r="X1104" s="110"/>
      <c r="Y1104" s="109"/>
      <c r="Z1104" s="110"/>
      <c r="AA1104" s="110"/>
      <c r="AB1104" s="110"/>
      <c r="AC1104" s="109"/>
      <c r="AD1104" s="109"/>
      <c r="AE1104" s="110"/>
      <c r="AF1104" s="109"/>
      <c r="AG1104" s="109"/>
      <c r="AH1104" s="109"/>
      <c r="AI1104" s="110"/>
      <c r="AJ1104" s="110"/>
      <c r="AK1104" s="110"/>
      <c r="AL1104" s="110"/>
      <c r="AM1104" s="110"/>
      <c r="AN1104" s="110"/>
      <c r="AO1104" s="110"/>
      <c r="AP1104" s="110"/>
      <c r="AQ1104" s="110"/>
      <c r="AR1104" s="110"/>
      <c r="AS1104" s="110"/>
      <c r="AT1104" s="110"/>
      <c r="AU1104" s="110"/>
      <c r="AV1104" s="110"/>
      <c r="AW1104" s="110"/>
      <c r="AX1104" s="110"/>
      <c r="AY1104" s="110"/>
      <c r="AZ1104" s="110"/>
      <c r="BA1104" s="110"/>
      <c r="BB1104" s="110"/>
      <c r="BC1104" s="110"/>
      <c r="BD1104" s="110"/>
      <c r="BE1104" s="110"/>
      <c r="BF1104" s="114"/>
      <c r="BG1104" s="114"/>
      <c r="BH1104" s="114"/>
      <c r="BI1104" s="114"/>
      <c r="BJ1104" s="114"/>
      <c r="BK1104" s="114"/>
      <c r="BL1104" s="114"/>
      <c r="BM1104" s="114"/>
      <c r="BN1104" s="114"/>
      <c r="BO1104" s="114"/>
    </row>
    <row r="1105" ht="15.75" hidden="1" customHeight="1">
      <c r="A1105" s="106" t="s">
        <v>9009</v>
      </c>
      <c r="B1105" s="107" t="s">
        <v>11088</v>
      </c>
      <c r="C1105" s="108" t="str">
        <f>VLOOKUP(A1105,'Main Sheet'!A:AV,48,False)</f>
        <v>Yes</v>
      </c>
      <c r="D1105" s="109" t="str">
        <f>VLOOKUP(A1105,'Main Sheet'!A:BB,7,0)</f>
        <v>Second</v>
      </c>
      <c r="E1105" s="109" t="str">
        <f>VLOOKUP(A1105,'Main Sheet'!A:BB,12,0)</f>
        <v>Masiphathisane HS</v>
      </c>
      <c r="F1105" s="109" t="str">
        <f>VLOOKUP(A1105,'Main Sheet'!A:BB,17,0)</f>
        <v>Siphosihle</v>
      </c>
      <c r="G1105" s="110" t="str">
        <f>VLOOKUP(A1105,'Main Sheet'!A:BB,14,0)</f>
        <v>NMB</v>
      </c>
      <c r="H1105" s="111" t="s">
        <v>121</v>
      </c>
      <c r="I1105" s="111"/>
      <c r="J1105" s="111" t="s">
        <v>9568</v>
      </c>
      <c r="K1105" s="171" t="s">
        <v>11089</v>
      </c>
      <c r="L1105" s="111" t="s">
        <v>122</v>
      </c>
      <c r="M1105" s="109" t="s">
        <v>11090</v>
      </c>
      <c r="N1105" s="109"/>
      <c r="O1105" s="111" t="s">
        <v>117</v>
      </c>
      <c r="P1105" s="111"/>
      <c r="Q1105" s="112"/>
      <c r="R1105" s="111">
        <v>2.26278408E8</v>
      </c>
      <c r="S1105" s="111">
        <v>45612.0</v>
      </c>
      <c r="T1105" s="111" t="s">
        <v>10081</v>
      </c>
      <c r="U1105" s="110"/>
      <c r="V1105" s="109" t="s">
        <v>121</v>
      </c>
      <c r="W1105" s="109"/>
      <c r="X1105" s="109" t="s">
        <v>9070</v>
      </c>
      <c r="Y1105" s="109" t="s">
        <v>122</v>
      </c>
      <c r="Z1105" s="109"/>
      <c r="AA1105" s="109"/>
      <c r="AB1105" s="109" t="s">
        <v>9804</v>
      </c>
      <c r="AC1105" s="109" t="s">
        <v>117</v>
      </c>
      <c r="AD1105" s="109"/>
      <c r="AE1105" s="110"/>
      <c r="AF1105" s="109">
        <v>2.61717529E8</v>
      </c>
      <c r="AG1105" s="109">
        <v>78945.0</v>
      </c>
      <c r="AH1105" s="109" t="s">
        <v>3077</v>
      </c>
      <c r="AI1105" s="110"/>
      <c r="AJ1105" s="110"/>
      <c r="AK1105" s="110"/>
      <c r="AL1105" s="110"/>
      <c r="AM1105" s="110"/>
      <c r="AN1105" s="110"/>
      <c r="AO1105" s="110"/>
      <c r="AP1105" s="110"/>
      <c r="AQ1105" s="110"/>
      <c r="AR1105" s="110"/>
      <c r="AS1105" s="110"/>
      <c r="AT1105" s="110"/>
      <c r="AU1105" s="110"/>
      <c r="AV1105" s="110"/>
      <c r="AW1105" s="110"/>
      <c r="AX1105" s="110"/>
      <c r="AY1105" s="110"/>
      <c r="AZ1105" s="110"/>
      <c r="BA1105" s="110"/>
      <c r="BB1105" s="110"/>
      <c r="BC1105" s="110"/>
      <c r="BD1105" s="110"/>
      <c r="BE1105" s="110"/>
      <c r="BF1105" s="114"/>
      <c r="BG1105" s="114"/>
      <c r="BH1105" s="114"/>
      <c r="BI1105" s="114"/>
      <c r="BJ1105" s="114"/>
      <c r="BK1105" s="114"/>
      <c r="BL1105" s="114"/>
      <c r="BM1105" s="114"/>
      <c r="BN1105" s="114"/>
      <c r="BO1105" s="114"/>
    </row>
    <row r="1106" ht="15.75" hidden="1" customHeight="1">
      <c r="A1106" s="106" t="s">
        <v>9016</v>
      </c>
      <c r="B1106" s="107" t="s">
        <v>11091</v>
      </c>
      <c r="C1106" s="108" t="str">
        <f>VLOOKUP(A1106,'Main Sheet'!A:AV,48,False)</f>
        <v>Yes</v>
      </c>
      <c r="D1106" s="109" t="str">
        <f>VLOOKUP(A1106,'Main Sheet'!A:BB,7,0)</f>
        <v>Second</v>
      </c>
      <c r="E1106" s="109" t="str">
        <f>VLOOKUP(A1106,'Main Sheet'!A:BB,12,0)</f>
        <v>Moses Mabhida HS</v>
      </c>
      <c r="F1106" s="109" t="str">
        <f>VLOOKUP(A1106,'Main Sheet'!A:BB,17,0)</f>
        <v>Sive</v>
      </c>
      <c r="G1106" s="110" t="str">
        <f>VLOOKUP(A1106,'Main Sheet'!A:BB,14,0)</f>
        <v>Rural</v>
      </c>
      <c r="H1106" s="111" t="s">
        <v>9078</v>
      </c>
      <c r="I1106" s="111"/>
      <c r="J1106" s="111" t="s">
        <v>9568</v>
      </c>
      <c r="K1106" s="111"/>
      <c r="L1106" s="111"/>
      <c r="M1106" s="109"/>
      <c r="N1106" s="110"/>
      <c r="O1106" s="111"/>
      <c r="P1106" s="111"/>
      <c r="Q1106" s="112"/>
      <c r="R1106" s="111"/>
      <c r="S1106" s="111"/>
      <c r="T1106" s="111"/>
      <c r="U1106" s="110"/>
      <c r="V1106" s="109" t="s">
        <v>9078</v>
      </c>
      <c r="W1106" s="109"/>
      <c r="X1106" s="109"/>
      <c r="Y1106" s="109" t="s">
        <v>11092</v>
      </c>
      <c r="Z1106" s="110"/>
      <c r="AA1106" s="110"/>
      <c r="AB1106" s="110"/>
      <c r="AC1106" s="109" t="s">
        <v>9078</v>
      </c>
      <c r="AD1106" s="109"/>
      <c r="AE1106" s="109" t="s">
        <v>9568</v>
      </c>
      <c r="AF1106" s="109"/>
      <c r="AG1106" s="109"/>
      <c r="AH1106" s="109"/>
      <c r="AI1106" s="110"/>
      <c r="AJ1106" s="110"/>
      <c r="AK1106" s="110"/>
      <c r="AL1106" s="110"/>
      <c r="AM1106" s="110"/>
      <c r="AN1106" s="110"/>
      <c r="AO1106" s="110"/>
      <c r="AP1106" s="110"/>
      <c r="AQ1106" s="110"/>
      <c r="AR1106" s="110"/>
      <c r="AS1106" s="110"/>
      <c r="AT1106" s="110"/>
      <c r="AU1106" s="110"/>
      <c r="AV1106" s="110"/>
      <c r="AW1106" s="110"/>
      <c r="AX1106" s="110"/>
      <c r="AY1106" s="110"/>
      <c r="AZ1106" s="110"/>
      <c r="BA1106" s="110"/>
      <c r="BB1106" s="110"/>
      <c r="BC1106" s="110"/>
      <c r="BD1106" s="110"/>
      <c r="BE1106" s="110"/>
      <c r="BF1106" s="114"/>
      <c r="BG1106" s="114"/>
      <c r="BH1106" s="114"/>
      <c r="BI1106" s="114"/>
      <c r="BJ1106" s="114"/>
      <c r="BK1106" s="114"/>
      <c r="BL1106" s="114"/>
      <c r="BM1106" s="114"/>
      <c r="BN1106" s="114"/>
      <c r="BO1106" s="114"/>
    </row>
    <row r="1107" ht="15.75" hidden="1" customHeight="1">
      <c r="A1107" s="106" t="s">
        <v>9024</v>
      </c>
      <c r="B1107" s="107" t="s">
        <v>11093</v>
      </c>
      <c r="C1107" s="108" t="str">
        <f>VLOOKUP(A1107,'Main Sheet'!A:AV,48,False)</f>
        <v>Yes</v>
      </c>
      <c r="D1107" s="109" t="str">
        <f>VLOOKUP(A1107,'Main Sheet'!A:BB,7,0)</f>
        <v>Second</v>
      </c>
      <c r="E1107" s="109" t="str">
        <f>VLOOKUP(A1107,'Main Sheet'!A:BB,12,0)</f>
        <v>Khwezi Lomso CS</v>
      </c>
      <c r="F1107" s="109" t="str">
        <f>VLOOKUP(A1107,'Main Sheet'!A:BB,17,0)</f>
        <v>Chulumanco</v>
      </c>
      <c r="G1107" s="110" t="str">
        <f>VLOOKUP(A1107,'Main Sheet'!A:BB,14,0)</f>
        <v>NMB</v>
      </c>
      <c r="H1107" s="111" t="s">
        <v>117</v>
      </c>
      <c r="I1107" s="111"/>
      <c r="J1107" s="111"/>
      <c r="K1107" s="184">
        <v>2.34281464E8</v>
      </c>
      <c r="L1107" s="111">
        <v>58267.0</v>
      </c>
      <c r="M1107" s="109" t="s">
        <v>406</v>
      </c>
      <c r="N1107" s="110"/>
      <c r="O1107" s="111" t="s">
        <v>9078</v>
      </c>
      <c r="P1107" s="111"/>
      <c r="Q1107" s="112"/>
      <c r="R1107" s="111">
        <v>2.26027796E8</v>
      </c>
      <c r="S1107" s="111">
        <v>69394.0</v>
      </c>
      <c r="T1107" s="111"/>
      <c r="U1107" s="110"/>
      <c r="V1107" s="109" t="s">
        <v>9078</v>
      </c>
      <c r="W1107" s="109"/>
      <c r="X1107" s="110"/>
      <c r="Y1107" s="109" t="s">
        <v>11094</v>
      </c>
      <c r="Z1107" s="110"/>
      <c r="AA1107" s="110"/>
      <c r="AB1107" s="110"/>
      <c r="AC1107" s="109" t="s">
        <v>9078</v>
      </c>
      <c r="AD1107" s="109"/>
      <c r="AE1107" s="110"/>
      <c r="AF1107" s="109">
        <v>2.60369292E8</v>
      </c>
      <c r="AG1107" s="109">
        <v>64819.0</v>
      </c>
      <c r="AH1107" s="109"/>
      <c r="AI1107" s="110"/>
      <c r="AJ1107" s="110"/>
      <c r="AK1107" s="110"/>
      <c r="AL1107" s="110"/>
      <c r="AM1107" s="110"/>
      <c r="AN1107" s="110"/>
      <c r="AO1107" s="110"/>
      <c r="AP1107" s="110"/>
      <c r="AQ1107" s="110"/>
      <c r="AR1107" s="110"/>
      <c r="AS1107" s="110"/>
      <c r="AT1107" s="110"/>
      <c r="AU1107" s="110"/>
      <c r="AV1107" s="110"/>
      <c r="AW1107" s="110"/>
      <c r="AX1107" s="110"/>
      <c r="AY1107" s="110"/>
      <c r="AZ1107" s="110"/>
      <c r="BA1107" s="110"/>
      <c r="BB1107" s="110"/>
      <c r="BC1107" s="110"/>
      <c r="BD1107" s="110"/>
      <c r="BE1107" s="110"/>
      <c r="BF1107" s="114"/>
      <c r="BG1107" s="114"/>
      <c r="BH1107" s="114"/>
      <c r="BI1107" s="114"/>
      <c r="BJ1107" s="114"/>
      <c r="BK1107" s="114"/>
      <c r="BL1107" s="114"/>
      <c r="BM1107" s="114"/>
      <c r="BN1107" s="114"/>
      <c r="BO1107" s="114"/>
    </row>
    <row r="1108" ht="15.75" hidden="1" customHeight="1">
      <c r="A1108" s="106" t="s">
        <v>9028</v>
      </c>
      <c r="B1108" s="107" t="s">
        <v>9029</v>
      </c>
      <c r="C1108" s="108" t="str">
        <f>VLOOKUP(A1108,'Main Sheet'!A:AV,48,False)</f>
        <v>Yes</v>
      </c>
      <c r="D1108" s="109" t="str">
        <f>VLOOKUP(A1108,'Main Sheet'!A:BB,7,0)</f>
        <v>Second</v>
      </c>
      <c r="E1108" s="109" t="str">
        <f>VLOOKUP(A1108,'Main Sheet'!A:BB,12,0)</f>
        <v>Jeffrey's Bay CS</v>
      </c>
      <c r="F1108" s="109" t="str">
        <f>VLOOKUP(A1108,'Main Sheet'!A:BB,17,0)</f>
        <v>Sive</v>
      </c>
      <c r="G1108" s="110" t="str">
        <f>VLOOKUP(A1108,'Main Sheet'!A:BB,14,0)</f>
        <v>Rural</v>
      </c>
      <c r="H1108" s="111" t="s">
        <v>117</v>
      </c>
      <c r="I1108" s="111"/>
      <c r="J1108" s="111"/>
      <c r="K1108" s="111">
        <v>2.3418767E8</v>
      </c>
      <c r="L1108" s="111">
        <v>37484.0</v>
      </c>
      <c r="M1108" s="109"/>
      <c r="N1108" s="110"/>
      <c r="O1108" s="111"/>
      <c r="P1108" s="111"/>
      <c r="Q1108" s="112"/>
      <c r="R1108" s="111"/>
      <c r="S1108" s="111"/>
      <c r="T1108" s="111"/>
      <c r="U1108" s="110"/>
      <c r="V1108" s="109" t="s">
        <v>9078</v>
      </c>
      <c r="W1108" s="109"/>
      <c r="X1108" s="110"/>
      <c r="Y1108" s="109" t="s">
        <v>10063</v>
      </c>
      <c r="Z1108" s="110"/>
      <c r="AA1108" s="110"/>
      <c r="AB1108" s="110"/>
      <c r="AC1108" s="109" t="s">
        <v>117</v>
      </c>
      <c r="AD1108" s="109"/>
      <c r="AE1108" s="110"/>
      <c r="AF1108" s="109">
        <v>2.61752324E8</v>
      </c>
      <c r="AG1108" s="109">
        <v>23235.0</v>
      </c>
      <c r="AH1108" s="109"/>
      <c r="AI1108" s="110"/>
      <c r="AJ1108" s="110"/>
      <c r="AK1108" s="110"/>
      <c r="AL1108" s="110"/>
      <c r="AM1108" s="110"/>
      <c r="AN1108" s="110"/>
      <c r="AO1108" s="110"/>
      <c r="AP1108" s="110"/>
      <c r="AQ1108" s="110"/>
      <c r="AR1108" s="110"/>
      <c r="AS1108" s="110"/>
      <c r="AT1108" s="110"/>
      <c r="AU1108" s="110"/>
      <c r="AV1108" s="110"/>
      <c r="AW1108" s="110"/>
      <c r="AX1108" s="110"/>
      <c r="AY1108" s="110"/>
      <c r="AZ1108" s="110"/>
      <c r="BA1108" s="110"/>
      <c r="BB1108" s="110"/>
      <c r="BC1108" s="110"/>
      <c r="BD1108" s="110"/>
      <c r="BE1108" s="110"/>
      <c r="BF1108" s="114"/>
      <c r="BG1108" s="114"/>
      <c r="BH1108" s="114"/>
      <c r="BI1108" s="114"/>
      <c r="BJ1108" s="114"/>
      <c r="BK1108" s="114"/>
      <c r="BL1108" s="114"/>
      <c r="BM1108" s="114"/>
      <c r="BN1108" s="114"/>
      <c r="BO1108" s="114"/>
    </row>
    <row r="1109" ht="15.75" hidden="1" customHeight="1">
      <c r="A1109" s="106" t="s">
        <v>9031</v>
      </c>
      <c r="B1109" s="107" t="s">
        <v>11095</v>
      </c>
      <c r="C1109" s="108" t="str">
        <f>VLOOKUP(A1109,'Main Sheet'!A:AV,48,False)</f>
        <v>Yes</v>
      </c>
      <c r="D1109" s="109" t="str">
        <f>VLOOKUP(A1109,'Main Sheet'!A:BB,7,0)</f>
        <v>Second</v>
      </c>
      <c r="E1109" s="109" t="str">
        <f>VLOOKUP(A1109,'Main Sheet'!A:BB,12,0)</f>
        <v>Motherwell HS</v>
      </c>
      <c r="F1109" s="109" t="str">
        <f>VLOOKUP(A1109,'Main Sheet'!A:BB,17,0)</f>
        <v>Sive</v>
      </c>
      <c r="G1109" s="110" t="str">
        <f>VLOOKUP(A1109,'Main Sheet'!A:BB,14,0)</f>
        <v>NMB</v>
      </c>
      <c r="H1109" s="111" t="s">
        <v>117</v>
      </c>
      <c r="I1109" s="111"/>
      <c r="J1109" s="112"/>
      <c r="K1109" s="111">
        <v>2.34382015E8</v>
      </c>
      <c r="L1109" s="111">
        <v>72157.0</v>
      </c>
      <c r="M1109" s="109"/>
      <c r="N1109" s="110"/>
      <c r="O1109" s="111"/>
      <c r="P1109" s="111"/>
      <c r="Q1109" s="112"/>
      <c r="R1109" s="111"/>
      <c r="S1109" s="111"/>
      <c r="T1109" s="111"/>
      <c r="U1109" s="110"/>
      <c r="V1109" s="109" t="s">
        <v>117</v>
      </c>
      <c r="W1109" s="109"/>
      <c r="X1109" s="110"/>
      <c r="Y1109" s="109" t="s">
        <v>11096</v>
      </c>
      <c r="Z1109" s="110"/>
      <c r="AA1109" s="110"/>
      <c r="AB1109" s="110"/>
      <c r="AC1109" s="109" t="s">
        <v>117</v>
      </c>
      <c r="AD1109" s="109"/>
      <c r="AE1109" s="110"/>
      <c r="AF1109" s="109">
        <v>3.61725246E8</v>
      </c>
      <c r="AG1109" s="109">
        <v>23235.0</v>
      </c>
      <c r="AH1109" s="109"/>
      <c r="AI1109" s="110"/>
      <c r="AJ1109" s="110"/>
      <c r="AK1109" s="110"/>
      <c r="AL1109" s="110"/>
      <c r="AM1109" s="110"/>
      <c r="AN1109" s="110"/>
      <c r="AO1109" s="110"/>
      <c r="AP1109" s="110"/>
      <c r="AQ1109" s="110"/>
      <c r="AR1109" s="110"/>
      <c r="AS1109" s="110"/>
      <c r="AT1109" s="110"/>
      <c r="AU1109" s="110"/>
      <c r="AV1109" s="110"/>
      <c r="AW1109" s="110"/>
      <c r="AX1109" s="110"/>
      <c r="AY1109" s="110"/>
      <c r="AZ1109" s="110"/>
      <c r="BA1109" s="110"/>
      <c r="BB1109" s="110"/>
      <c r="BC1109" s="110"/>
      <c r="BD1109" s="110"/>
      <c r="BE1109" s="110"/>
      <c r="BF1109" s="114"/>
      <c r="BG1109" s="114"/>
      <c r="BH1109" s="114"/>
      <c r="BI1109" s="114"/>
      <c r="BJ1109" s="114"/>
      <c r="BK1109" s="114"/>
      <c r="BL1109" s="114"/>
      <c r="BM1109" s="114"/>
      <c r="BN1109" s="114"/>
      <c r="BO1109" s="114"/>
    </row>
    <row r="1110" ht="15.75" hidden="1" customHeight="1">
      <c r="A1110" s="106" t="s">
        <v>9037</v>
      </c>
      <c r="B1110" s="107" t="s">
        <v>11097</v>
      </c>
      <c r="C1110" s="108" t="str">
        <f>VLOOKUP(A1110,'Main Sheet'!A:AV,48,False)</f>
        <v>Yes</v>
      </c>
      <c r="D1110" s="109" t="str">
        <f>VLOOKUP(A1110,'Main Sheet'!A:BB,7,0)</f>
        <v>Second</v>
      </c>
      <c r="E1110" s="109" t="str">
        <f>VLOOKUP(A1110,'Main Sheet'!A:BB,12,0)</f>
        <v>Khumbulani HS</v>
      </c>
      <c r="F1110" s="109" t="str">
        <f>VLOOKUP(A1110,'Main Sheet'!A:BB,17,0)</f>
        <v>Chulumanco</v>
      </c>
      <c r="G1110" s="110" t="str">
        <f>VLOOKUP(A1110,'Main Sheet'!A:BB,14,0)</f>
        <v>NMB</v>
      </c>
      <c r="H1110" s="111" t="s">
        <v>9078</v>
      </c>
      <c r="I1110" s="111"/>
      <c r="J1110" s="112"/>
      <c r="K1110" s="111">
        <v>2.33963979E8</v>
      </c>
      <c r="L1110" s="111">
        <v>21384.0</v>
      </c>
      <c r="M1110" s="109"/>
      <c r="N1110" s="110"/>
      <c r="O1110" s="111"/>
      <c r="P1110" s="111"/>
      <c r="Q1110" s="112"/>
      <c r="R1110" s="111"/>
      <c r="S1110" s="111"/>
      <c r="T1110" s="111"/>
      <c r="U1110" s="110"/>
      <c r="V1110" s="109" t="s">
        <v>9078</v>
      </c>
      <c r="W1110" s="109"/>
      <c r="X1110" s="110"/>
      <c r="Y1110" s="109" t="s">
        <v>11098</v>
      </c>
      <c r="Z1110" s="110"/>
      <c r="AA1110" s="110"/>
      <c r="AB1110" s="110"/>
      <c r="AC1110" s="109" t="s">
        <v>117</v>
      </c>
      <c r="AD1110" s="109"/>
      <c r="AE1110" s="110"/>
      <c r="AF1110" s="109">
        <v>2.61537903E8</v>
      </c>
      <c r="AG1110" s="109">
        <v>23235.0</v>
      </c>
      <c r="AH1110" s="109"/>
      <c r="AI1110" s="110"/>
      <c r="AJ1110" s="110"/>
      <c r="AK1110" s="110"/>
      <c r="AL1110" s="110"/>
      <c r="AM1110" s="110"/>
      <c r="AN1110" s="110"/>
      <c r="AO1110" s="110"/>
      <c r="AP1110" s="110"/>
      <c r="AQ1110" s="110"/>
      <c r="AR1110" s="110"/>
      <c r="AS1110" s="110"/>
      <c r="AT1110" s="110"/>
      <c r="AU1110" s="110"/>
      <c r="AV1110" s="110"/>
      <c r="AW1110" s="110"/>
      <c r="AX1110" s="110"/>
      <c r="AY1110" s="110"/>
      <c r="AZ1110" s="110"/>
      <c r="BA1110" s="110"/>
      <c r="BB1110" s="110"/>
      <c r="BC1110" s="110"/>
      <c r="BD1110" s="110"/>
      <c r="BE1110" s="110"/>
      <c r="BF1110" s="114"/>
      <c r="BG1110" s="114"/>
      <c r="BH1110" s="114"/>
      <c r="BI1110" s="114"/>
      <c r="BJ1110" s="114"/>
      <c r="BK1110" s="114"/>
      <c r="BL1110" s="114"/>
      <c r="BM1110" s="114"/>
      <c r="BN1110" s="114"/>
      <c r="BO1110" s="114"/>
    </row>
    <row r="1111" ht="15.75" hidden="1" customHeight="1">
      <c r="A1111" s="106" t="s">
        <v>9040</v>
      </c>
      <c r="B1111" s="107" t="s">
        <v>11099</v>
      </c>
      <c r="C1111" s="108" t="str">
        <f>VLOOKUP(A1111,'Main Sheet'!A:AV,48,False)</f>
        <v>Yes</v>
      </c>
      <c r="D1111" s="109" t="str">
        <f>VLOOKUP(A1111,'Main Sheet'!A:BB,7,0)</f>
        <v>Second</v>
      </c>
      <c r="E1111" s="109" t="str">
        <f>VLOOKUP(A1111,'Main Sheet'!A:BB,12,0)</f>
        <v>Phakamisa SS</v>
      </c>
      <c r="F1111" s="109" t="str">
        <f>VLOOKUP(A1111,'Main Sheet'!A:BB,17,0)</f>
        <v>Chulumanco</v>
      </c>
      <c r="G1111" s="110" t="str">
        <f>VLOOKUP(A1111,'Main Sheet'!A:BB,14,0)</f>
        <v>NMB</v>
      </c>
      <c r="H1111" s="111" t="s">
        <v>117</v>
      </c>
      <c r="I1111" s="111"/>
      <c r="J1111" s="112"/>
      <c r="K1111" s="111">
        <v>2.3428845E8</v>
      </c>
      <c r="L1111" s="111">
        <v>45893.0</v>
      </c>
      <c r="M1111" s="109" t="s">
        <v>11100</v>
      </c>
      <c r="N1111" s="110"/>
      <c r="O1111" s="111"/>
      <c r="P1111" s="111"/>
      <c r="Q1111" s="112"/>
      <c r="R1111" s="111"/>
      <c r="S1111" s="111"/>
      <c r="T1111" s="111"/>
      <c r="U1111" s="110"/>
      <c r="V1111" s="109" t="s">
        <v>117</v>
      </c>
      <c r="W1111" s="109"/>
      <c r="X1111" s="110"/>
      <c r="Y1111" s="177" t="s">
        <v>11101</v>
      </c>
      <c r="Z1111" s="110"/>
      <c r="AA1111" s="109" t="s">
        <v>263</v>
      </c>
      <c r="AB1111" s="110"/>
      <c r="AC1111" s="109"/>
      <c r="AD1111" s="109"/>
      <c r="AE1111" s="110"/>
      <c r="AF1111" s="109"/>
      <c r="AG1111" s="109"/>
      <c r="AH1111" s="109"/>
      <c r="AI1111" s="110"/>
      <c r="AJ1111" s="110"/>
      <c r="AK1111" s="110"/>
      <c r="AL1111" s="110"/>
      <c r="AM1111" s="110"/>
      <c r="AN1111" s="110"/>
      <c r="AO1111" s="110"/>
      <c r="AP1111" s="110"/>
      <c r="AQ1111" s="110"/>
      <c r="AR1111" s="110"/>
      <c r="AS1111" s="110"/>
      <c r="AT1111" s="110"/>
      <c r="AU1111" s="110"/>
      <c r="AV1111" s="110"/>
      <c r="AW1111" s="110"/>
      <c r="AX1111" s="110"/>
      <c r="AY1111" s="110"/>
      <c r="AZ1111" s="110"/>
      <c r="BA1111" s="110"/>
      <c r="BB1111" s="110"/>
      <c r="BC1111" s="110"/>
      <c r="BD1111" s="110"/>
      <c r="BE1111" s="110"/>
      <c r="BF1111" s="114"/>
      <c r="BG1111" s="114"/>
      <c r="BH1111" s="114"/>
      <c r="BI1111" s="114"/>
      <c r="BJ1111" s="114"/>
      <c r="BK1111" s="114"/>
      <c r="BL1111" s="114"/>
      <c r="BM1111" s="114"/>
      <c r="BN1111" s="114"/>
      <c r="BO1111" s="114"/>
    </row>
    <row r="1112" ht="15.75" customHeight="1">
      <c r="A1112" s="106"/>
      <c r="B1112" s="107"/>
      <c r="C1112" s="108"/>
      <c r="D1112" s="109"/>
      <c r="E1112" s="109"/>
      <c r="F1112" s="109"/>
      <c r="G1112" s="110"/>
      <c r="H1112" s="111"/>
      <c r="I1112" s="111"/>
      <c r="J1112" s="112"/>
      <c r="K1112" s="111"/>
      <c r="L1112" s="111"/>
      <c r="M1112" s="109"/>
      <c r="N1112" s="110"/>
      <c r="O1112" s="111"/>
      <c r="P1112" s="111"/>
      <c r="Q1112" s="112"/>
      <c r="R1112" s="111"/>
      <c r="S1112" s="111"/>
      <c r="T1112" s="111"/>
      <c r="U1112" s="110"/>
      <c r="V1112" s="109"/>
      <c r="W1112" s="109"/>
      <c r="X1112" s="110"/>
      <c r="Y1112" s="109"/>
      <c r="Z1112" s="110"/>
      <c r="AA1112" s="110"/>
      <c r="AB1112" s="110"/>
      <c r="AC1112" s="109"/>
      <c r="AD1112" s="109"/>
      <c r="AE1112" s="110"/>
      <c r="AF1112" s="109"/>
      <c r="AG1112" s="109"/>
      <c r="AH1112" s="109"/>
      <c r="AI1112" s="110"/>
      <c r="AJ1112" s="110"/>
      <c r="AK1112" s="110"/>
      <c r="AL1112" s="110"/>
      <c r="AM1112" s="110"/>
      <c r="AN1112" s="110"/>
      <c r="AO1112" s="110"/>
      <c r="AP1112" s="110"/>
      <c r="AQ1112" s="110"/>
      <c r="AR1112" s="110"/>
      <c r="AS1112" s="110"/>
      <c r="AT1112" s="110"/>
      <c r="AU1112" s="110"/>
      <c r="AV1112" s="110"/>
      <c r="AW1112" s="110"/>
      <c r="AX1112" s="110"/>
      <c r="AY1112" s="110"/>
      <c r="AZ1112" s="110"/>
      <c r="BA1112" s="110"/>
      <c r="BB1112" s="110"/>
      <c r="BC1112" s="110"/>
      <c r="BD1112" s="110"/>
      <c r="BE1112" s="110"/>
      <c r="BF1112" s="114"/>
      <c r="BG1112" s="114"/>
      <c r="BH1112" s="114"/>
      <c r="BI1112" s="114"/>
      <c r="BJ1112" s="114"/>
      <c r="BK1112" s="114"/>
      <c r="BL1112" s="114"/>
      <c r="BM1112" s="114"/>
      <c r="BN1112" s="114"/>
      <c r="BO1112" s="114"/>
    </row>
    <row r="1113" ht="15.75" customHeight="1">
      <c r="A1113" s="106"/>
      <c r="B1113" s="107"/>
      <c r="C1113" s="108"/>
      <c r="D1113" s="109"/>
      <c r="E1113" s="109"/>
      <c r="F1113" s="109"/>
      <c r="G1113" s="110"/>
      <c r="H1113" s="111"/>
      <c r="I1113" s="111"/>
      <c r="J1113" s="112"/>
      <c r="K1113" s="111"/>
      <c r="L1113" s="111"/>
      <c r="M1113" s="109"/>
      <c r="N1113" s="110"/>
      <c r="O1113" s="111"/>
      <c r="P1113" s="111"/>
      <c r="Q1113" s="112"/>
      <c r="R1113" s="111"/>
      <c r="S1113" s="111"/>
      <c r="T1113" s="111"/>
      <c r="U1113" s="110"/>
      <c r="V1113" s="109"/>
      <c r="W1113" s="109"/>
      <c r="X1113" s="110"/>
      <c r="Y1113" s="109"/>
      <c r="Z1113" s="110"/>
      <c r="AA1113" s="110"/>
      <c r="AB1113" s="110"/>
      <c r="AC1113" s="109"/>
      <c r="AD1113" s="109"/>
      <c r="AE1113" s="110"/>
      <c r="AF1113" s="109"/>
      <c r="AG1113" s="109"/>
      <c r="AH1113" s="109"/>
      <c r="AI1113" s="110"/>
      <c r="AJ1113" s="110"/>
      <c r="AK1113" s="110"/>
      <c r="AL1113" s="110"/>
      <c r="AM1113" s="110"/>
      <c r="AN1113" s="110"/>
      <c r="AO1113" s="110"/>
      <c r="AP1113" s="110"/>
      <c r="AQ1113" s="110"/>
      <c r="AR1113" s="110"/>
      <c r="AS1113" s="110"/>
      <c r="AT1113" s="110"/>
      <c r="AU1113" s="110"/>
      <c r="AV1113" s="110"/>
      <c r="AW1113" s="110"/>
      <c r="AX1113" s="110"/>
      <c r="AY1113" s="110"/>
      <c r="AZ1113" s="110"/>
      <c r="BA1113" s="110"/>
      <c r="BB1113" s="110"/>
      <c r="BC1113" s="110"/>
      <c r="BD1113" s="110"/>
      <c r="BE1113" s="110"/>
      <c r="BF1113" s="114"/>
      <c r="BG1113" s="114"/>
      <c r="BH1113" s="114"/>
      <c r="BI1113" s="114"/>
      <c r="BJ1113" s="114"/>
      <c r="BK1113" s="114"/>
      <c r="BL1113" s="114"/>
      <c r="BM1113" s="114"/>
      <c r="BN1113" s="114"/>
      <c r="BO1113" s="114"/>
    </row>
    <row r="1114" ht="15.75" customHeight="1">
      <c r="A1114" s="106"/>
      <c r="B1114" s="107"/>
      <c r="C1114" s="108"/>
      <c r="D1114" s="109"/>
      <c r="E1114" s="109"/>
      <c r="F1114" s="109"/>
      <c r="G1114" s="110"/>
      <c r="H1114" s="111"/>
      <c r="I1114" s="111"/>
      <c r="J1114" s="112"/>
      <c r="K1114" s="111"/>
      <c r="L1114" s="111"/>
      <c r="M1114" s="109"/>
      <c r="N1114" s="110"/>
      <c r="O1114" s="111"/>
      <c r="P1114" s="111"/>
      <c r="Q1114" s="112"/>
      <c r="R1114" s="111"/>
      <c r="S1114" s="111"/>
      <c r="T1114" s="111"/>
      <c r="U1114" s="110"/>
      <c r="V1114" s="109"/>
      <c r="W1114" s="109"/>
      <c r="X1114" s="110"/>
      <c r="Y1114" s="109"/>
      <c r="Z1114" s="110"/>
      <c r="AA1114" s="110"/>
      <c r="AB1114" s="110"/>
      <c r="AC1114" s="109"/>
      <c r="AD1114" s="109"/>
      <c r="AE1114" s="110"/>
      <c r="AF1114" s="109"/>
      <c r="AG1114" s="109"/>
      <c r="AH1114" s="109"/>
      <c r="AI1114" s="110"/>
      <c r="AJ1114" s="110"/>
      <c r="AK1114" s="110"/>
      <c r="AL1114" s="110"/>
      <c r="AM1114" s="110"/>
      <c r="AN1114" s="110"/>
      <c r="AO1114" s="110"/>
      <c r="AP1114" s="110"/>
      <c r="AQ1114" s="110"/>
      <c r="AR1114" s="110"/>
      <c r="AS1114" s="110"/>
      <c r="AT1114" s="110"/>
      <c r="AU1114" s="110"/>
      <c r="AV1114" s="110"/>
      <c r="AW1114" s="110"/>
      <c r="AX1114" s="110"/>
      <c r="AY1114" s="110"/>
      <c r="AZ1114" s="110"/>
      <c r="BA1114" s="110"/>
      <c r="BB1114" s="110"/>
      <c r="BC1114" s="110"/>
      <c r="BD1114" s="110"/>
      <c r="BE1114" s="110"/>
      <c r="BF1114" s="114"/>
      <c r="BG1114" s="114"/>
      <c r="BH1114" s="114"/>
      <c r="BI1114" s="114"/>
      <c r="BJ1114" s="114"/>
      <c r="BK1114" s="114"/>
      <c r="BL1114" s="114"/>
      <c r="BM1114" s="114"/>
      <c r="BN1114" s="114"/>
      <c r="BO1114" s="114"/>
    </row>
    <row r="1115" ht="15.75" customHeight="1">
      <c r="A1115" s="106"/>
      <c r="B1115" s="107"/>
      <c r="C1115" s="108"/>
      <c r="D1115" s="109"/>
      <c r="E1115" s="109"/>
      <c r="F1115" s="109"/>
      <c r="G1115" s="110"/>
      <c r="H1115" s="111"/>
      <c r="I1115" s="111"/>
      <c r="J1115" s="112"/>
      <c r="K1115" s="111"/>
      <c r="L1115" s="111"/>
      <c r="M1115" s="109"/>
      <c r="N1115" s="110"/>
      <c r="O1115" s="111"/>
      <c r="P1115" s="111"/>
      <c r="Q1115" s="112"/>
      <c r="R1115" s="111"/>
      <c r="S1115" s="111"/>
      <c r="T1115" s="111"/>
      <c r="U1115" s="110"/>
      <c r="V1115" s="109"/>
      <c r="W1115" s="109"/>
      <c r="X1115" s="110"/>
      <c r="Y1115" s="109"/>
      <c r="Z1115" s="110"/>
      <c r="AA1115" s="110"/>
      <c r="AB1115" s="110"/>
      <c r="AC1115" s="109"/>
      <c r="AD1115" s="109"/>
      <c r="AE1115" s="110"/>
      <c r="AF1115" s="109"/>
      <c r="AG1115" s="109"/>
      <c r="AH1115" s="109"/>
      <c r="AI1115" s="110"/>
      <c r="AJ1115" s="110"/>
      <c r="AK1115" s="110"/>
      <c r="AL1115" s="110"/>
      <c r="AM1115" s="110"/>
      <c r="AN1115" s="110"/>
      <c r="AO1115" s="110"/>
      <c r="AP1115" s="110"/>
      <c r="AQ1115" s="110"/>
      <c r="AR1115" s="110"/>
      <c r="AS1115" s="110"/>
      <c r="AT1115" s="110"/>
      <c r="AU1115" s="110"/>
      <c r="AV1115" s="110"/>
      <c r="AW1115" s="110"/>
      <c r="AX1115" s="110"/>
      <c r="AY1115" s="110"/>
      <c r="AZ1115" s="110"/>
      <c r="BA1115" s="110"/>
      <c r="BB1115" s="110"/>
      <c r="BC1115" s="110"/>
      <c r="BD1115" s="110"/>
      <c r="BE1115" s="110"/>
      <c r="BF1115" s="114"/>
      <c r="BG1115" s="114"/>
      <c r="BH1115" s="114"/>
      <c r="BI1115" s="114"/>
      <c r="BJ1115" s="114"/>
      <c r="BK1115" s="114"/>
      <c r="BL1115" s="114"/>
      <c r="BM1115" s="114"/>
      <c r="BN1115" s="114"/>
      <c r="BO1115" s="114"/>
    </row>
    <row r="1116" ht="15.75" customHeight="1">
      <c r="A1116" s="106"/>
      <c r="B1116" s="107"/>
      <c r="C1116" s="108"/>
      <c r="D1116" s="109"/>
      <c r="E1116" s="109"/>
      <c r="F1116" s="109"/>
      <c r="G1116" s="110"/>
      <c r="H1116" s="111"/>
      <c r="I1116" s="111"/>
      <c r="J1116" s="112"/>
      <c r="K1116" s="111"/>
      <c r="L1116" s="111"/>
      <c r="M1116" s="109"/>
      <c r="N1116" s="110"/>
      <c r="O1116" s="111"/>
      <c r="P1116" s="111"/>
      <c r="Q1116" s="112"/>
      <c r="R1116" s="111"/>
      <c r="S1116" s="111"/>
      <c r="T1116" s="111"/>
      <c r="U1116" s="110"/>
      <c r="V1116" s="109"/>
      <c r="W1116" s="109"/>
      <c r="X1116" s="110"/>
      <c r="Y1116" s="109"/>
      <c r="Z1116" s="110"/>
      <c r="AA1116" s="110"/>
      <c r="AB1116" s="110"/>
      <c r="AC1116" s="109"/>
      <c r="AD1116" s="109"/>
      <c r="AE1116" s="110"/>
      <c r="AF1116" s="109"/>
      <c r="AG1116" s="109"/>
      <c r="AH1116" s="109"/>
      <c r="AI1116" s="110"/>
      <c r="AJ1116" s="110"/>
      <c r="AK1116" s="110"/>
      <c r="AL1116" s="110"/>
      <c r="AM1116" s="110"/>
      <c r="AN1116" s="110"/>
      <c r="AO1116" s="110"/>
      <c r="AP1116" s="110"/>
      <c r="AQ1116" s="110"/>
      <c r="AR1116" s="110"/>
      <c r="AS1116" s="110"/>
      <c r="AT1116" s="110"/>
      <c r="AU1116" s="110"/>
      <c r="AV1116" s="110"/>
      <c r="AW1116" s="110"/>
      <c r="AX1116" s="110"/>
      <c r="AY1116" s="110"/>
      <c r="AZ1116" s="110"/>
      <c r="BA1116" s="110"/>
      <c r="BB1116" s="110"/>
      <c r="BC1116" s="110"/>
      <c r="BD1116" s="110"/>
      <c r="BE1116" s="110"/>
      <c r="BF1116" s="114"/>
      <c r="BG1116" s="114"/>
      <c r="BH1116" s="114"/>
      <c r="BI1116" s="114"/>
      <c r="BJ1116" s="114"/>
      <c r="BK1116" s="114"/>
      <c r="BL1116" s="114"/>
      <c r="BM1116" s="114"/>
      <c r="BN1116" s="114"/>
      <c r="BO1116" s="114"/>
    </row>
    <row r="1117" ht="15.75" customHeight="1">
      <c r="A1117" s="106"/>
      <c r="B1117" s="107"/>
      <c r="C1117" s="108"/>
      <c r="D1117" s="109"/>
      <c r="E1117" s="109"/>
      <c r="F1117" s="109"/>
      <c r="G1117" s="110"/>
      <c r="H1117" s="111"/>
      <c r="I1117" s="111"/>
      <c r="J1117" s="112"/>
      <c r="K1117" s="111"/>
      <c r="L1117" s="111"/>
      <c r="M1117" s="109"/>
      <c r="N1117" s="110"/>
      <c r="O1117" s="111"/>
      <c r="P1117" s="111"/>
      <c r="Q1117" s="112"/>
      <c r="R1117" s="111"/>
      <c r="S1117" s="111"/>
      <c r="T1117" s="111"/>
      <c r="U1117" s="110"/>
      <c r="V1117" s="109"/>
      <c r="W1117" s="109"/>
      <c r="X1117" s="110"/>
      <c r="Y1117" s="109"/>
      <c r="Z1117" s="110"/>
      <c r="AA1117" s="110"/>
      <c r="AB1117" s="110"/>
      <c r="AC1117" s="109"/>
      <c r="AD1117" s="109"/>
      <c r="AE1117" s="110"/>
      <c r="AF1117" s="109"/>
      <c r="AG1117" s="109"/>
      <c r="AH1117" s="109"/>
      <c r="AI1117" s="110"/>
      <c r="AJ1117" s="110"/>
      <c r="AK1117" s="110"/>
      <c r="AL1117" s="110"/>
      <c r="AM1117" s="110"/>
      <c r="AN1117" s="110"/>
      <c r="AO1117" s="110"/>
      <c r="AP1117" s="110"/>
      <c r="AQ1117" s="110"/>
      <c r="AR1117" s="110"/>
      <c r="AS1117" s="110"/>
      <c r="AT1117" s="110"/>
      <c r="AU1117" s="110"/>
      <c r="AV1117" s="110"/>
      <c r="AW1117" s="110"/>
      <c r="AX1117" s="110"/>
      <c r="AY1117" s="110"/>
      <c r="AZ1117" s="110"/>
      <c r="BA1117" s="110"/>
      <c r="BB1117" s="110"/>
      <c r="BC1117" s="110"/>
      <c r="BD1117" s="110"/>
      <c r="BE1117" s="110"/>
      <c r="BF1117" s="114"/>
      <c r="BG1117" s="114"/>
      <c r="BH1117" s="114"/>
      <c r="BI1117" s="114"/>
      <c r="BJ1117" s="114"/>
      <c r="BK1117" s="114"/>
      <c r="BL1117" s="114"/>
      <c r="BM1117" s="114"/>
      <c r="BN1117" s="114"/>
      <c r="BO1117" s="114"/>
    </row>
    <row r="1118" ht="15.75" customHeight="1">
      <c r="A1118" s="106"/>
      <c r="B1118" s="107"/>
      <c r="C1118" s="108"/>
      <c r="D1118" s="109"/>
      <c r="E1118" s="109"/>
      <c r="F1118" s="109"/>
      <c r="G1118" s="110"/>
      <c r="H1118" s="111"/>
      <c r="I1118" s="111"/>
      <c r="J1118" s="112"/>
      <c r="K1118" s="111"/>
      <c r="L1118" s="111"/>
      <c r="M1118" s="109"/>
      <c r="N1118" s="110"/>
      <c r="O1118" s="111"/>
      <c r="P1118" s="111"/>
      <c r="Q1118" s="112"/>
      <c r="R1118" s="111"/>
      <c r="S1118" s="111"/>
      <c r="T1118" s="111"/>
      <c r="U1118" s="110"/>
      <c r="V1118" s="109"/>
      <c r="W1118" s="109"/>
      <c r="X1118" s="110"/>
      <c r="Y1118" s="109"/>
      <c r="Z1118" s="110"/>
      <c r="AA1118" s="110"/>
      <c r="AB1118" s="110"/>
      <c r="AC1118" s="109"/>
      <c r="AD1118" s="109"/>
      <c r="AE1118" s="110"/>
      <c r="AF1118" s="109"/>
      <c r="AG1118" s="109"/>
      <c r="AH1118" s="109"/>
      <c r="AI1118" s="110"/>
      <c r="AJ1118" s="110"/>
      <c r="AK1118" s="110"/>
      <c r="AL1118" s="110"/>
      <c r="AM1118" s="110"/>
      <c r="AN1118" s="110"/>
      <c r="AO1118" s="110"/>
      <c r="AP1118" s="110"/>
      <c r="AQ1118" s="110"/>
      <c r="AR1118" s="110"/>
      <c r="AS1118" s="110"/>
      <c r="AT1118" s="110"/>
      <c r="AU1118" s="110"/>
      <c r="AV1118" s="110"/>
      <c r="AW1118" s="110"/>
      <c r="AX1118" s="110"/>
      <c r="AY1118" s="110"/>
      <c r="AZ1118" s="110"/>
      <c r="BA1118" s="110"/>
      <c r="BB1118" s="110"/>
      <c r="BC1118" s="110"/>
      <c r="BD1118" s="110"/>
      <c r="BE1118" s="110"/>
      <c r="BF1118" s="114"/>
      <c r="BG1118" s="114"/>
      <c r="BH1118" s="114"/>
      <c r="BI1118" s="114"/>
      <c r="BJ1118" s="114"/>
      <c r="BK1118" s="114"/>
      <c r="BL1118" s="114"/>
      <c r="BM1118" s="114"/>
      <c r="BN1118" s="114"/>
      <c r="BO1118" s="114"/>
    </row>
    <row r="1119" ht="15.75" customHeight="1">
      <c r="A1119" s="106"/>
      <c r="B1119" s="107"/>
      <c r="C1119" s="108"/>
      <c r="D1119" s="109"/>
      <c r="E1119" s="109"/>
      <c r="F1119" s="109"/>
      <c r="G1119" s="110"/>
      <c r="H1119" s="111"/>
      <c r="I1119" s="111"/>
      <c r="J1119" s="112"/>
      <c r="K1119" s="111"/>
      <c r="L1119" s="111"/>
      <c r="M1119" s="109"/>
      <c r="N1119" s="110"/>
      <c r="O1119" s="111"/>
      <c r="P1119" s="111"/>
      <c r="Q1119" s="112"/>
      <c r="R1119" s="111"/>
      <c r="S1119" s="111"/>
      <c r="T1119" s="111"/>
      <c r="U1119" s="110"/>
      <c r="V1119" s="109"/>
      <c r="W1119" s="109"/>
      <c r="X1119" s="110"/>
      <c r="Y1119" s="109"/>
      <c r="Z1119" s="110"/>
      <c r="AA1119" s="110"/>
      <c r="AB1119" s="110"/>
      <c r="AC1119" s="109"/>
      <c r="AD1119" s="109"/>
      <c r="AE1119" s="110"/>
      <c r="AF1119" s="109"/>
      <c r="AG1119" s="109"/>
      <c r="AH1119" s="109"/>
      <c r="AI1119" s="110"/>
      <c r="AJ1119" s="110"/>
      <c r="AK1119" s="110"/>
      <c r="AL1119" s="110"/>
      <c r="AM1119" s="110"/>
      <c r="AN1119" s="110"/>
      <c r="AO1119" s="110"/>
      <c r="AP1119" s="110"/>
      <c r="AQ1119" s="110"/>
      <c r="AR1119" s="110"/>
      <c r="AS1119" s="110"/>
      <c r="AT1119" s="110"/>
      <c r="AU1119" s="110"/>
      <c r="AV1119" s="110"/>
      <c r="AW1119" s="110"/>
      <c r="AX1119" s="110"/>
      <c r="AY1119" s="110"/>
      <c r="AZ1119" s="110"/>
      <c r="BA1119" s="110"/>
      <c r="BB1119" s="110"/>
      <c r="BC1119" s="110"/>
      <c r="BD1119" s="110"/>
      <c r="BE1119" s="110"/>
      <c r="BF1119" s="114"/>
      <c r="BG1119" s="114"/>
      <c r="BH1119" s="114"/>
      <c r="BI1119" s="114"/>
      <c r="BJ1119" s="114"/>
      <c r="BK1119" s="114"/>
      <c r="BL1119" s="114"/>
      <c r="BM1119" s="114"/>
      <c r="BN1119" s="114"/>
      <c r="BO1119" s="114"/>
    </row>
    <row r="1120" ht="15.75" customHeight="1">
      <c r="A1120" s="106"/>
      <c r="B1120" s="107"/>
      <c r="C1120" s="108"/>
      <c r="D1120" s="109"/>
      <c r="E1120" s="109"/>
      <c r="F1120" s="109"/>
      <c r="G1120" s="110"/>
      <c r="H1120" s="111"/>
      <c r="I1120" s="111"/>
      <c r="J1120" s="112"/>
      <c r="K1120" s="111"/>
      <c r="L1120" s="111"/>
      <c r="M1120" s="109"/>
      <c r="N1120" s="110"/>
      <c r="O1120" s="111"/>
      <c r="P1120" s="111"/>
      <c r="Q1120" s="112"/>
      <c r="R1120" s="111"/>
      <c r="S1120" s="111"/>
      <c r="T1120" s="111"/>
      <c r="U1120" s="110"/>
      <c r="V1120" s="109"/>
      <c r="W1120" s="109"/>
      <c r="X1120" s="110"/>
      <c r="Y1120" s="109"/>
      <c r="Z1120" s="110"/>
      <c r="AA1120" s="110"/>
      <c r="AB1120" s="110"/>
      <c r="AC1120" s="109"/>
      <c r="AD1120" s="109"/>
      <c r="AE1120" s="110"/>
      <c r="AF1120" s="109"/>
      <c r="AG1120" s="109"/>
      <c r="AH1120" s="109"/>
      <c r="AI1120" s="110"/>
      <c r="AJ1120" s="110"/>
      <c r="AK1120" s="110"/>
      <c r="AL1120" s="110"/>
      <c r="AM1120" s="110"/>
      <c r="AN1120" s="110"/>
      <c r="AO1120" s="110"/>
      <c r="AP1120" s="110"/>
      <c r="AQ1120" s="110"/>
      <c r="AR1120" s="110"/>
      <c r="AS1120" s="110"/>
      <c r="AT1120" s="110"/>
      <c r="AU1120" s="110"/>
      <c r="AV1120" s="110"/>
      <c r="AW1120" s="110"/>
      <c r="AX1120" s="110"/>
      <c r="AY1120" s="110"/>
      <c r="AZ1120" s="110"/>
      <c r="BA1120" s="110"/>
      <c r="BB1120" s="110"/>
      <c r="BC1120" s="110"/>
      <c r="BD1120" s="110"/>
      <c r="BE1120" s="110"/>
      <c r="BF1120" s="114"/>
      <c r="BG1120" s="114"/>
      <c r="BH1120" s="114"/>
      <c r="BI1120" s="114"/>
      <c r="BJ1120" s="114"/>
      <c r="BK1120" s="114"/>
      <c r="BL1120" s="114"/>
      <c r="BM1120" s="114"/>
      <c r="BN1120" s="114"/>
      <c r="BO1120" s="114"/>
    </row>
    <row r="1121" ht="15.75" customHeight="1">
      <c r="A1121" s="106"/>
      <c r="B1121" s="107"/>
      <c r="C1121" s="108"/>
      <c r="D1121" s="109"/>
      <c r="E1121" s="109"/>
      <c r="F1121" s="109"/>
      <c r="G1121" s="110"/>
      <c r="H1121" s="111"/>
      <c r="I1121" s="111"/>
      <c r="J1121" s="112"/>
      <c r="K1121" s="111"/>
      <c r="L1121" s="111"/>
      <c r="M1121" s="109"/>
      <c r="N1121" s="110"/>
      <c r="O1121" s="111"/>
      <c r="P1121" s="111"/>
      <c r="Q1121" s="112"/>
      <c r="R1121" s="111"/>
      <c r="S1121" s="111"/>
      <c r="T1121" s="111"/>
      <c r="U1121" s="110"/>
      <c r="V1121" s="109"/>
      <c r="W1121" s="109"/>
      <c r="X1121" s="110"/>
      <c r="Y1121" s="109"/>
      <c r="Z1121" s="110"/>
      <c r="AA1121" s="110"/>
      <c r="AB1121" s="110"/>
      <c r="AC1121" s="109"/>
      <c r="AD1121" s="109"/>
      <c r="AE1121" s="110"/>
      <c r="AF1121" s="109"/>
      <c r="AG1121" s="109"/>
      <c r="AH1121" s="109"/>
      <c r="AI1121" s="110"/>
      <c r="AJ1121" s="110"/>
      <c r="AK1121" s="110"/>
      <c r="AL1121" s="110"/>
      <c r="AM1121" s="110"/>
      <c r="AN1121" s="110"/>
      <c r="AO1121" s="110"/>
      <c r="AP1121" s="110"/>
      <c r="AQ1121" s="110"/>
      <c r="AR1121" s="110"/>
      <c r="AS1121" s="110"/>
      <c r="AT1121" s="110"/>
      <c r="AU1121" s="110"/>
      <c r="AV1121" s="110"/>
      <c r="AW1121" s="110"/>
      <c r="AX1121" s="110"/>
      <c r="AY1121" s="110"/>
      <c r="AZ1121" s="110"/>
      <c r="BA1121" s="110"/>
      <c r="BB1121" s="110"/>
      <c r="BC1121" s="110"/>
      <c r="BD1121" s="110"/>
      <c r="BE1121" s="110"/>
      <c r="BF1121" s="114"/>
      <c r="BG1121" s="114"/>
      <c r="BH1121" s="114"/>
      <c r="BI1121" s="114"/>
      <c r="BJ1121" s="114"/>
      <c r="BK1121" s="114"/>
      <c r="BL1121" s="114"/>
      <c r="BM1121" s="114"/>
      <c r="BN1121" s="114"/>
      <c r="BO1121" s="114"/>
    </row>
    <row r="1122" ht="15.75" customHeight="1">
      <c r="A1122" s="106"/>
      <c r="B1122" s="107"/>
      <c r="C1122" s="108"/>
      <c r="D1122" s="109"/>
      <c r="E1122" s="109"/>
      <c r="F1122" s="109"/>
      <c r="G1122" s="110"/>
      <c r="H1122" s="111"/>
      <c r="I1122" s="111"/>
      <c r="J1122" s="112"/>
      <c r="K1122" s="111"/>
      <c r="L1122" s="111"/>
      <c r="M1122" s="109"/>
      <c r="N1122" s="110"/>
      <c r="O1122" s="111"/>
      <c r="P1122" s="111"/>
      <c r="Q1122" s="112"/>
      <c r="R1122" s="111"/>
      <c r="S1122" s="111"/>
      <c r="T1122" s="111"/>
      <c r="U1122" s="110"/>
      <c r="V1122" s="109"/>
      <c r="W1122" s="109"/>
      <c r="X1122" s="110"/>
      <c r="Y1122" s="109"/>
      <c r="Z1122" s="110"/>
      <c r="AA1122" s="110"/>
      <c r="AB1122" s="110"/>
      <c r="AC1122" s="109"/>
      <c r="AD1122" s="109"/>
      <c r="AE1122" s="110"/>
      <c r="AF1122" s="109"/>
      <c r="AG1122" s="109"/>
      <c r="AH1122" s="109"/>
      <c r="AI1122" s="110"/>
      <c r="AJ1122" s="110"/>
      <c r="AK1122" s="110"/>
      <c r="AL1122" s="110"/>
      <c r="AM1122" s="110"/>
      <c r="AN1122" s="110"/>
      <c r="AO1122" s="110"/>
      <c r="AP1122" s="110"/>
      <c r="AQ1122" s="110"/>
      <c r="AR1122" s="110"/>
      <c r="AS1122" s="110"/>
      <c r="AT1122" s="110"/>
      <c r="AU1122" s="110"/>
      <c r="AV1122" s="110"/>
      <c r="AW1122" s="110"/>
      <c r="AX1122" s="110"/>
      <c r="AY1122" s="110"/>
      <c r="AZ1122" s="110"/>
      <c r="BA1122" s="110"/>
      <c r="BB1122" s="110"/>
      <c r="BC1122" s="110"/>
      <c r="BD1122" s="110"/>
      <c r="BE1122" s="110"/>
      <c r="BF1122" s="114"/>
      <c r="BG1122" s="114"/>
      <c r="BH1122" s="114"/>
      <c r="BI1122" s="114"/>
      <c r="BJ1122" s="114"/>
      <c r="BK1122" s="114"/>
      <c r="BL1122" s="114"/>
      <c r="BM1122" s="114"/>
      <c r="BN1122" s="114"/>
      <c r="BO1122" s="114"/>
    </row>
    <row r="1123" ht="15.75" customHeight="1">
      <c r="A1123" s="106"/>
      <c r="B1123" s="107"/>
      <c r="C1123" s="108"/>
      <c r="D1123" s="109"/>
      <c r="E1123" s="109"/>
      <c r="F1123" s="109"/>
      <c r="G1123" s="110"/>
      <c r="H1123" s="111"/>
      <c r="I1123" s="111"/>
      <c r="J1123" s="112"/>
      <c r="K1123" s="111"/>
      <c r="L1123" s="111"/>
      <c r="M1123" s="109"/>
      <c r="N1123" s="110"/>
      <c r="O1123" s="111"/>
      <c r="P1123" s="111"/>
      <c r="Q1123" s="112"/>
      <c r="R1123" s="111"/>
      <c r="S1123" s="111"/>
      <c r="T1123" s="111"/>
      <c r="U1123" s="110"/>
      <c r="V1123" s="109"/>
      <c r="W1123" s="109"/>
      <c r="X1123" s="110"/>
      <c r="Y1123" s="109"/>
      <c r="Z1123" s="110"/>
      <c r="AA1123" s="110"/>
      <c r="AB1123" s="110"/>
      <c r="AC1123" s="109"/>
      <c r="AD1123" s="109"/>
      <c r="AE1123" s="110"/>
      <c r="AF1123" s="109"/>
      <c r="AG1123" s="109"/>
      <c r="AH1123" s="109"/>
      <c r="AI1123" s="110"/>
      <c r="AJ1123" s="110"/>
      <c r="AK1123" s="110"/>
      <c r="AL1123" s="110"/>
      <c r="AM1123" s="110"/>
      <c r="AN1123" s="110"/>
      <c r="AO1123" s="110"/>
      <c r="AP1123" s="110"/>
      <c r="AQ1123" s="110"/>
      <c r="AR1123" s="110"/>
      <c r="AS1123" s="110"/>
      <c r="AT1123" s="110"/>
      <c r="AU1123" s="110"/>
      <c r="AV1123" s="110"/>
      <c r="AW1123" s="110"/>
      <c r="AX1123" s="110"/>
      <c r="AY1123" s="110"/>
      <c r="AZ1123" s="110"/>
      <c r="BA1123" s="110"/>
      <c r="BB1123" s="110"/>
      <c r="BC1123" s="110"/>
      <c r="BD1123" s="110"/>
      <c r="BE1123" s="110"/>
      <c r="BF1123" s="114"/>
      <c r="BG1123" s="114"/>
      <c r="BH1123" s="114"/>
      <c r="BI1123" s="114"/>
      <c r="BJ1123" s="114"/>
      <c r="BK1123" s="114"/>
      <c r="BL1123" s="114"/>
      <c r="BM1123" s="114"/>
      <c r="BN1123" s="114"/>
      <c r="BO1123" s="114"/>
    </row>
    <row r="1124" ht="15.75" customHeight="1">
      <c r="A1124" s="106"/>
      <c r="B1124" s="107"/>
      <c r="C1124" s="108"/>
      <c r="D1124" s="109"/>
      <c r="E1124" s="109"/>
      <c r="F1124" s="109"/>
      <c r="G1124" s="110"/>
      <c r="H1124" s="111"/>
      <c r="I1124" s="111"/>
      <c r="J1124" s="112"/>
      <c r="K1124" s="111"/>
      <c r="L1124" s="111"/>
      <c r="M1124" s="109"/>
      <c r="N1124" s="110"/>
      <c r="O1124" s="111"/>
      <c r="P1124" s="111"/>
      <c r="Q1124" s="112"/>
      <c r="R1124" s="111"/>
      <c r="S1124" s="111"/>
      <c r="T1124" s="111"/>
      <c r="U1124" s="110"/>
      <c r="V1124" s="109"/>
      <c r="W1124" s="109"/>
      <c r="X1124" s="110"/>
      <c r="Y1124" s="109"/>
      <c r="Z1124" s="110"/>
      <c r="AA1124" s="110"/>
      <c r="AB1124" s="110"/>
      <c r="AC1124" s="109"/>
      <c r="AD1124" s="109"/>
      <c r="AE1124" s="110"/>
      <c r="AF1124" s="109"/>
      <c r="AG1124" s="109"/>
      <c r="AH1124" s="109"/>
      <c r="AI1124" s="110"/>
      <c r="AJ1124" s="110"/>
      <c r="AK1124" s="110"/>
      <c r="AL1124" s="110"/>
      <c r="AM1124" s="110"/>
      <c r="AN1124" s="110"/>
      <c r="AO1124" s="110"/>
      <c r="AP1124" s="110"/>
      <c r="AQ1124" s="110"/>
      <c r="AR1124" s="110"/>
      <c r="AS1124" s="110"/>
      <c r="AT1124" s="110"/>
      <c r="AU1124" s="110"/>
      <c r="AV1124" s="110"/>
      <c r="AW1124" s="110"/>
      <c r="AX1124" s="110"/>
      <c r="AY1124" s="110"/>
      <c r="AZ1124" s="110"/>
      <c r="BA1124" s="110"/>
      <c r="BB1124" s="110"/>
      <c r="BC1124" s="110"/>
      <c r="BD1124" s="110"/>
      <c r="BE1124" s="110"/>
      <c r="BF1124" s="114"/>
      <c r="BG1124" s="114"/>
      <c r="BH1124" s="114"/>
      <c r="BI1124" s="114"/>
      <c r="BJ1124" s="114"/>
      <c r="BK1124" s="114"/>
      <c r="BL1124" s="114"/>
      <c r="BM1124" s="114"/>
      <c r="BN1124" s="114"/>
      <c r="BO1124" s="114"/>
    </row>
    <row r="1125" ht="15.75" customHeight="1">
      <c r="A1125" s="106"/>
      <c r="B1125" s="107"/>
      <c r="C1125" s="108"/>
      <c r="D1125" s="109"/>
      <c r="E1125" s="109"/>
      <c r="F1125" s="109"/>
      <c r="G1125" s="110"/>
      <c r="H1125" s="111"/>
      <c r="I1125" s="111"/>
      <c r="J1125" s="112"/>
      <c r="K1125" s="111"/>
      <c r="L1125" s="111"/>
      <c r="M1125" s="109"/>
      <c r="N1125" s="110"/>
      <c r="O1125" s="111"/>
      <c r="P1125" s="111"/>
      <c r="Q1125" s="112"/>
      <c r="R1125" s="111"/>
      <c r="S1125" s="111"/>
      <c r="T1125" s="111"/>
      <c r="U1125" s="110"/>
      <c r="V1125" s="109"/>
      <c r="W1125" s="109"/>
      <c r="X1125" s="110"/>
      <c r="Y1125" s="109"/>
      <c r="Z1125" s="110"/>
      <c r="AA1125" s="110"/>
      <c r="AB1125" s="110"/>
      <c r="AC1125" s="109"/>
      <c r="AD1125" s="109"/>
      <c r="AE1125" s="110"/>
      <c r="AF1125" s="109"/>
      <c r="AG1125" s="109"/>
      <c r="AH1125" s="109"/>
      <c r="AI1125" s="110"/>
      <c r="AJ1125" s="110"/>
      <c r="AK1125" s="110"/>
      <c r="AL1125" s="110"/>
      <c r="AM1125" s="110"/>
      <c r="AN1125" s="110"/>
      <c r="AO1125" s="110"/>
      <c r="AP1125" s="110"/>
      <c r="AQ1125" s="110"/>
      <c r="AR1125" s="110"/>
      <c r="AS1125" s="110"/>
      <c r="AT1125" s="110"/>
      <c r="AU1125" s="110"/>
      <c r="AV1125" s="110"/>
      <c r="AW1125" s="110"/>
      <c r="AX1125" s="110"/>
      <c r="AY1125" s="110"/>
      <c r="AZ1125" s="110"/>
      <c r="BA1125" s="110"/>
      <c r="BB1125" s="110"/>
      <c r="BC1125" s="110"/>
      <c r="BD1125" s="110"/>
      <c r="BE1125" s="110"/>
      <c r="BF1125" s="114"/>
      <c r="BG1125" s="114"/>
      <c r="BH1125" s="114"/>
      <c r="BI1125" s="114"/>
      <c r="BJ1125" s="114"/>
      <c r="BK1125" s="114"/>
      <c r="BL1125" s="114"/>
      <c r="BM1125" s="114"/>
      <c r="BN1125" s="114"/>
      <c r="BO1125" s="114"/>
    </row>
    <row r="1126" ht="15.75" customHeight="1">
      <c r="A1126" s="106"/>
      <c r="B1126" s="107"/>
      <c r="C1126" s="108"/>
      <c r="D1126" s="109"/>
      <c r="E1126" s="109"/>
      <c r="F1126" s="109"/>
      <c r="G1126" s="110"/>
      <c r="H1126" s="111"/>
      <c r="I1126" s="111"/>
      <c r="J1126" s="112"/>
      <c r="K1126" s="111"/>
      <c r="L1126" s="111"/>
      <c r="M1126" s="109"/>
      <c r="N1126" s="110"/>
      <c r="O1126" s="111"/>
      <c r="P1126" s="111"/>
      <c r="Q1126" s="112"/>
      <c r="R1126" s="111"/>
      <c r="S1126" s="111"/>
      <c r="T1126" s="111"/>
      <c r="U1126" s="110"/>
      <c r="V1126" s="109"/>
      <c r="W1126" s="109"/>
      <c r="X1126" s="110"/>
      <c r="Y1126" s="109"/>
      <c r="Z1126" s="110"/>
      <c r="AA1126" s="110"/>
      <c r="AB1126" s="110"/>
      <c r="AC1126" s="109"/>
      <c r="AD1126" s="109"/>
      <c r="AE1126" s="110"/>
      <c r="AF1126" s="109"/>
      <c r="AG1126" s="109"/>
      <c r="AH1126" s="109"/>
      <c r="AI1126" s="110"/>
      <c r="AJ1126" s="110"/>
      <c r="AK1126" s="110"/>
      <c r="AL1126" s="110"/>
      <c r="AM1126" s="110"/>
      <c r="AN1126" s="110"/>
      <c r="AO1126" s="110"/>
      <c r="AP1126" s="110"/>
      <c r="AQ1126" s="110"/>
      <c r="AR1126" s="110"/>
      <c r="AS1126" s="110"/>
      <c r="AT1126" s="110"/>
      <c r="AU1126" s="110"/>
      <c r="AV1126" s="110"/>
      <c r="AW1126" s="110"/>
      <c r="AX1126" s="110"/>
      <c r="AY1126" s="110"/>
      <c r="AZ1126" s="110"/>
      <c r="BA1126" s="110"/>
      <c r="BB1126" s="110"/>
      <c r="BC1126" s="110"/>
      <c r="BD1126" s="110"/>
      <c r="BE1126" s="110"/>
      <c r="BF1126" s="114"/>
      <c r="BG1126" s="114"/>
      <c r="BH1126" s="114"/>
      <c r="BI1126" s="114"/>
      <c r="BJ1126" s="114"/>
      <c r="BK1126" s="114"/>
      <c r="BL1126" s="114"/>
      <c r="BM1126" s="114"/>
      <c r="BN1126" s="114"/>
      <c r="BO1126" s="114"/>
    </row>
    <row r="1127" ht="15.75" customHeight="1">
      <c r="A1127" s="106"/>
      <c r="B1127" s="107"/>
      <c r="C1127" s="108"/>
      <c r="D1127" s="109"/>
      <c r="E1127" s="109"/>
      <c r="F1127" s="109"/>
      <c r="G1127" s="110"/>
      <c r="H1127" s="111"/>
      <c r="I1127" s="111"/>
      <c r="J1127" s="112"/>
      <c r="K1127" s="111"/>
      <c r="L1127" s="111"/>
      <c r="M1127" s="109"/>
      <c r="N1127" s="110"/>
      <c r="O1127" s="111"/>
      <c r="P1127" s="111"/>
      <c r="Q1127" s="112"/>
      <c r="R1127" s="111"/>
      <c r="S1127" s="111"/>
      <c r="T1127" s="111"/>
      <c r="U1127" s="110"/>
      <c r="V1127" s="109"/>
      <c r="W1127" s="109"/>
      <c r="X1127" s="110"/>
      <c r="Y1127" s="109"/>
      <c r="Z1127" s="110"/>
      <c r="AA1127" s="110"/>
      <c r="AB1127" s="110"/>
      <c r="AC1127" s="109"/>
      <c r="AD1127" s="109"/>
      <c r="AE1127" s="110"/>
      <c r="AF1127" s="109"/>
      <c r="AG1127" s="109"/>
      <c r="AH1127" s="109"/>
      <c r="AI1127" s="110"/>
      <c r="AJ1127" s="110"/>
      <c r="AK1127" s="110"/>
      <c r="AL1127" s="110"/>
      <c r="AM1127" s="110"/>
      <c r="AN1127" s="110"/>
      <c r="AO1127" s="110"/>
      <c r="AP1127" s="110"/>
      <c r="AQ1127" s="110"/>
      <c r="AR1127" s="110"/>
      <c r="AS1127" s="110"/>
      <c r="AT1127" s="110"/>
      <c r="AU1127" s="110"/>
      <c r="AV1127" s="110"/>
      <c r="AW1127" s="110"/>
      <c r="AX1127" s="110"/>
      <c r="AY1127" s="110"/>
      <c r="AZ1127" s="110"/>
      <c r="BA1127" s="110"/>
      <c r="BB1127" s="110"/>
      <c r="BC1127" s="110"/>
      <c r="BD1127" s="110"/>
      <c r="BE1127" s="110"/>
      <c r="BF1127" s="114"/>
      <c r="BG1127" s="114"/>
      <c r="BH1127" s="114"/>
      <c r="BI1127" s="114"/>
      <c r="BJ1127" s="114"/>
      <c r="BK1127" s="114"/>
      <c r="BL1127" s="114"/>
      <c r="BM1127" s="114"/>
      <c r="BN1127" s="114"/>
      <c r="BO1127" s="114"/>
    </row>
    <row r="1128" ht="15.75" customHeight="1">
      <c r="A1128" s="106"/>
      <c r="B1128" s="107"/>
      <c r="C1128" s="108"/>
      <c r="D1128" s="109"/>
      <c r="E1128" s="109"/>
      <c r="F1128" s="109"/>
      <c r="G1128" s="110"/>
      <c r="H1128" s="111"/>
      <c r="I1128" s="111"/>
      <c r="J1128" s="112"/>
      <c r="K1128" s="111"/>
      <c r="L1128" s="111"/>
      <c r="M1128" s="109"/>
      <c r="N1128" s="110"/>
      <c r="O1128" s="111"/>
      <c r="P1128" s="111"/>
      <c r="Q1128" s="112"/>
      <c r="R1128" s="111"/>
      <c r="S1128" s="111"/>
      <c r="T1128" s="111"/>
      <c r="U1128" s="110"/>
      <c r="V1128" s="109"/>
      <c r="W1128" s="109"/>
      <c r="X1128" s="110"/>
      <c r="Y1128" s="109"/>
      <c r="Z1128" s="110"/>
      <c r="AA1128" s="110"/>
      <c r="AB1128" s="110"/>
      <c r="AC1128" s="109"/>
      <c r="AD1128" s="109"/>
      <c r="AE1128" s="110"/>
      <c r="AF1128" s="109"/>
      <c r="AG1128" s="109"/>
      <c r="AH1128" s="109"/>
      <c r="AI1128" s="110"/>
      <c r="AJ1128" s="110"/>
      <c r="AK1128" s="110"/>
      <c r="AL1128" s="110"/>
      <c r="AM1128" s="110"/>
      <c r="AN1128" s="110"/>
      <c r="AO1128" s="110"/>
      <c r="AP1128" s="110"/>
      <c r="AQ1128" s="110"/>
      <c r="AR1128" s="110"/>
      <c r="AS1128" s="110"/>
      <c r="AT1128" s="110"/>
      <c r="AU1128" s="110"/>
      <c r="AV1128" s="110"/>
      <c r="AW1128" s="110"/>
      <c r="AX1128" s="110"/>
      <c r="AY1128" s="110"/>
      <c r="AZ1128" s="110"/>
      <c r="BA1128" s="110"/>
      <c r="BB1128" s="110"/>
      <c r="BC1128" s="110"/>
      <c r="BD1128" s="110"/>
      <c r="BE1128" s="110"/>
      <c r="BF1128" s="114"/>
      <c r="BG1128" s="114"/>
      <c r="BH1128" s="114"/>
      <c r="BI1128" s="114"/>
      <c r="BJ1128" s="114"/>
      <c r="BK1128" s="114"/>
      <c r="BL1128" s="114"/>
      <c r="BM1128" s="114"/>
      <c r="BN1128" s="114"/>
      <c r="BO1128" s="114"/>
    </row>
    <row r="1129" ht="15.75" customHeight="1">
      <c r="A1129" s="106"/>
      <c r="B1129" s="107"/>
      <c r="C1129" s="108"/>
      <c r="D1129" s="109"/>
      <c r="E1129" s="109"/>
      <c r="F1129" s="109"/>
      <c r="G1129" s="110"/>
      <c r="H1129" s="111"/>
      <c r="I1129" s="111"/>
      <c r="J1129" s="112"/>
      <c r="K1129" s="111"/>
      <c r="L1129" s="111"/>
      <c r="M1129" s="109"/>
      <c r="N1129" s="110"/>
      <c r="O1129" s="111"/>
      <c r="P1129" s="111"/>
      <c r="Q1129" s="112"/>
      <c r="R1129" s="111"/>
      <c r="S1129" s="111"/>
      <c r="T1129" s="111"/>
      <c r="U1129" s="110"/>
      <c r="V1129" s="109"/>
      <c r="W1129" s="109"/>
      <c r="X1129" s="110"/>
      <c r="Y1129" s="109"/>
      <c r="Z1129" s="110"/>
      <c r="AA1129" s="110"/>
      <c r="AB1129" s="110"/>
      <c r="AC1129" s="109"/>
      <c r="AD1129" s="109"/>
      <c r="AE1129" s="110"/>
      <c r="AF1129" s="109"/>
      <c r="AG1129" s="109"/>
      <c r="AH1129" s="109"/>
      <c r="AI1129" s="110"/>
      <c r="AJ1129" s="110"/>
      <c r="AK1129" s="110"/>
      <c r="AL1129" s="110"/>
      <c r="AM1129" s="110"/>
      <c r="AN1129" s="110"/>
      <c r="AO1129" s="110"/>
      <c r="AP1129" s="110"/>
      <c r="AQ1129" s="110"/>
      <c r="AR1129" s="110"/>
      <c r="AS1129" s="110"/>
      <c r="AT1129" s="110"/>
      <c r="AU1129" s="110"/>
      <c r="AV1129" s="110"/>
      <c r="AW1129" s="110"/>
      <c r="AX1129" s="110"/>
      <c r="AY1129" s="110"/>
      <c r="AZ1129" s="110"/>
      <c r="BA1129" s="110"/>
      <c r="BB1129" s="110"/>
      <c r="BC1129" s="110"/>
      <c r="BD1129" s="110"/>
      <c r="BE1129" s="110"/>
      <c r="BF1129" s="114"/>
      <c r="BG1129" s="114"/>
      <c r="BH1129" s="114"/>
      <c r="BI1129" s="114"/>
      <c r="BJ1129" s="114"/>
      <c r="BK1129" s="114"/>
      <c r="BL1129" s="114"/>
      <c r="BM1129" s="114"/>
      <c r="BN1129" s="114"/>
      <c r="BO1129" s="114"/>
    </row>
    <row r="1130" ht="15.75" customHeight="1">
      <c r="A1130" s="106"/>
      <c r="B1130" s="107"/>
      <c r="C1130" s="108"/>
      <c r="D1130" s="109"/>
      <c r="E1130" s="109"/>
      <c r="F1130" s="109"/>
      <c r="G1130" s="110"/>
      <c r="H1130" s="111"/>
      <c r="I1130" s="111"/>
      <c r="J1130" s="112"/>
      <c r="K1130" s="111"/>
      <c r="L1130" s="111"/>
      <c r="M1130" s="109"/>
      <c r="N1130" s="110"/>
      <c r="O1130" s="111"/>
      <c r="P1130" s="111"/>
      <c r="Q1130" s="112"/>
      <c r="R1130" s="111"/>
      <c r="S1130" s="111"/>
      <c r="T1130" s="111"/>
      <c r="U1130" s="110"/>
      <c r="V1130" s="109"/>
      <c r="W1130" s="109"/>
      <c r="X1130" s="110"/>
      <c r="Y1130" s="109"/>
      <c r="Z1130" s="110"/>
      <c r="AA1130" s="110"/>
      <c r="AB1130" s="110"/>
      <c r="AC1130" s="109"/>
      <c r="AD1130" s="109"/>
      <c r="AE1130" s="110"/>
      <c r="AF1130" s="109"/>
      <c r="AG1130" s="109"/>
      <c r="AH1130" s="109"/>
      <c r="AI1130" s="110"/>
      <c r="AJ1130" s="110"/>
      <c r="AK1130" s="110"/>
      <c r="AL1130" s="110"/>
      <c r="AM1130" s="110"/>
      <c r="AN1130" s="110"/>
      <c r="AO1130" s="110"/>
      <c r="AP1130" s="110"/>
      <c r="AQ1130" s="110"/>
      <c r="AR1130" s="110"/>
      <c r="AS1130" s="110"/>
      <c r="AT1130" s="110"/>
      <c r="AU1130" s="110"/>
      <c r="AV1130" s="110"/>
      <c r="AW1130" s="110"/>
      <c r="AX1130" s="110"/>
      <c r="AY1130" s="110"/>
      <c r="AZ1130" s="110"/>
      <c r="BA1130" s="110"/>
      <c r="BB1130" s="110"/>
      <c r="BC1130" s="110"/>
      <c r="BD1130" s="110"/>
      <c r="BE1130" s="110"/>
      <c r="BF1130" s="114"/>
      <c r="BG1130" s="114"/>
      <c r="BH1130" s="114"/>
      <c r="BI1130" s="114"/>
      <c r="BJ1130" s="114"/>
      <c r="BK1130" s="114"/>
      <c r="BL1130" s="114"/>
      <c r="BM1130" s="114"/>
      <c r="BN1130" s="114"/>
      <c r="BO1130" s="114"/>
    </row>
    <row r="1131" ht="15.75" customHeight="1">
      <c r="A1131" s="106"/>
      <c r="B1131" s="107"/>
      <c r="C1131" s="108"/>
      <c r="D1131" s="109"/>
      <c r="E1131" s="109"/>
      <c r="F1131" s="109"/>
      <c r="G1131" s="110"/>
      <c r="H1131" s="111"/>
      <c r="I1131" s="111"/>
      <c r="J1131" s="112"/>
      <c r="K1131" s="111"/>
      <c r="L1131" s="111"/>
      <c r="M1131" s="109"/>
      <c r="N1131" s="110"/>
      <c r="O1131" s="111"/>
      <c r="P1131" s="111"/>
      <c r="Q1131" s="112"/>
      <c r="R1131" s="111"/>
      <c r="S1131" s="111"/>
      <c r="T1131" s="111"/>
      <c r="U1131" s="110"/>
      <c r="V1131" s="109"/>
      <c r="W1131" s="109"/>
      <c r="X1131" s="110"/>
      <c r="Y1131" s="109"/>
      <c r="Z1131" s="110"/>
      <c r="AA1131" s="110"/>
      <c r="AB1131" s="110"/>
      <c r="AC1131" s="109"/>
      <c r="AD1131" s="109"/>
      <c r="AE1131" s="110"/>
      <c r="AF1131" s="109"/>
      <c r="AG1131" s="109"/>
      <c r="AH1131" s="109"/>
      <c r="AI1131" s="110"/>
      <c r="AJ1131" s="110"/>
      <c r="AK1131" s="110"/>
      <c r="AL1131" s="110"/>
      <c r="AM1131" s="110"/>
      <c r="AN1131" s="110"/>
      <c r="AO1131" s="110"/>
      <c r="AP1131" s="110"/>
      <c r="AQ1131" s="110"/>
      <c r="AR1131" s="110"/>
      <c r="AS1131" s="110"/>
      <c r="AT1131" s="110"/>
      <c r="AU1131" s="110"/>
      <c r="AV1131" s="110"/>
      <c r="AW1131" s="110"/>
      <c r="AX1131" s="110"/>
      <c r="AY1131" s="110"/>
      <c r="AZ1131" s="110"/>
      <c r="BA1131" s="110"/>
      <c r="BB1131" s="110"/>
      <c r="BC1131" s="110"/>
      <c r="BD1131" s="110"/>
      <c r="BE1131" s="110"/>
      <c r="BF1131" s="114"/>
      <c r="BG1131" s="114"/>
      <c r="BH1131" s="114"/>
      <c r="BI1131" s="114"/>
      <c r="BJ1131" s="114"/>
      <c r="BK1131" s="114"/>
      <c r="BL1131" s="114"/>
      <c r="BM1131" s="114"/>
      <c r="BN1131" s="114"/>
      <c r="BO1131" s="114"/>
    </row>
    <row r="1132" ht="15.75" customHeight="1">
      <c r="A1132" s="185"/>
      <c r="B1132" s="186"/>
      <c r="C1132" s="187"/>
      <c r="D1132" s="188"/>
      <c r="E1132" s="188"/>
      <c r="F1132" s="188"/>
      <c r="G1132" s="114"/>
      <c r="H1132" s="111"/>
      <c r="I1132" s="111"/>
      <c r="J1132" s="112"/>
      <c r="K1132" s="111"/>
      <c r="L1132" s="111"/>
      <c r="M1132" s="109"/>
      <c r="N1132" s="110"/>
      <c r="O1132" s="111"/>
      <c r="P1132" s="111"/>
      <c r="Q1132" s="112"/>
      <c r="R1132" s="111"/>
      <c r="S1132" s="111"/>
      <c r="T1132" s="111"/>
      <c r="U1132" s="110"/>
      <c r="V1132" s="109"/>
      <c r="W1132" s="109"/>
      <c r="X1132" s="110"/>
      <c r="Y1132" s="109"/>
      <c r="Z1132" s="110"/>
      <c r="AA1132" s="110"/>
      <c r="AB1132" s="110"/>
      <c r="AC1132" s="109"/>
      <c r="AD1132" s="109"/>
      <c r="AE1132" s="110"/>
      <c r="AF1132" s="109"/>
      <c r="AG1132" s="109"/>
      <c r="AH1132" s="109"/>
      <c r="AI1132" s="110"/>
      <c r="AJ1132" s="110"/>
      <c r="AK1132" s="110"/>
      <c r="AL1132" s="110"/>
      <c r="AM1132" s="110"/>
      <c r="AN1132" s="110"/>
      <c r="AO1132" s="110"/>
      <c r="AP1132" s="110"/>
      <c r="AQ1132" s="110"/>
      <c r="AR1132" s="110"/>
      <c r="AS1132" s="110"/>
      <c r="AT1132" s="110"/>
      <c r="AU1132" s="110"/>
      <c r="AV1132" s="110"/>
      <c r="AW1132" s="110"/>
      <c r="AX1132" s="110"/>
      <c r="AY1132" s="110"/>
      <c r="AZ1132" s="110"/>
      <c r="BA1132" s="110"/>
      <c r="BB1132" s="110"/>
      <c r="BC1132" s="110"/>
      <c r="BD1132" s="110"/>
      <c r="BE1132" s="110"/>
      <c r="BF1132" s="114"/>
      <c r="BG1132" s="114"/>
      <c r="BH1132" s="114"/>
      <c r="BI1132" s="114"/>
      <c r="BJ1132" s="114"/>
      <c r="BK1132" s="114"/>
      <c r="BL1132" s="114"/>
      <c r="BM1132" s="114"/>
      <c r="BN1132" s="114"/>
      <c r="BO1132" s="114"/>
    </row>
    <row r="1133" ht="15.75" customHeight="1">
      <c r="A1133" s="185"/>
      <c r="B1133" s="186"/>
      <c r="C1133" s="187"/>
      <c r="D1133" s="188"/>
      <c r="E1133" s="188"/>
      <c r="F1133" s="188"/>
      <c r="G1133" s="114"/>
      <c r="H1133" s="111"/>
      <c r="I1133" s="111"/>
      <c r="J1133" s="112"/>
      <c r="K1133" s="111"/>
      <c r="L1133" s="111"/>
      <c r="M1133" s="109"/>
      <c r="N1133" s="110"/>
      <c r="O1133" s="111"/>
      <c r="P1133" s="111"/>
      <c r="Q1133" s="112"/>
      <c r="R1133" s="111"/>
      <c r="S1133" s="111"/>
      <c r="T1133" s="111"/>
      <c r="U1133" s="110"/>
      <c r="V1133" s="109"/>
      <c r="W1133" s="109"/>
      <c r="X1133" s="110"/>
      <c r="Y1133" s="109"/>
      <c r="Z1133" s="110"/>
      <c r="AA1133" s="110"/>
      <c r="AB1133" s="110"/>
      <c r="AC1133" s="109"/>
      <c r="AD1133" s="109"/>
      <c r="AE1133" s="110"/>
      <c r="AF1133" s="109"/>
      <c r="AG1133" s="109"/>
      <c r="AH1133" s="109"/>
      <c r="AI1133" s="110"/>
      <c r="AJ1133" s="110"/>
      <c r="AK1133" s="110"/>
      <c r="AL1133" s="110"/>
      <c r="AM1133" s="110"/>
      <c r="AN1133" s="110"/>
      <c r="AO1133" s="110"/>
      <c r="AP1133" s="110"/>
      <c r="AQ1133" s="110"/>
      <c r="AR1133" s="110"/>
      <c r="AS1133" s="110"/>
      <c r="AT1133" s="110"/>
      <c r="AU1133" s="110"/>
      <c r="AV1133" s="110"/>
      <c r="AW1133" s="110"/>
      <c r="AX1133" s="110"/>
      <c r="AY1133" s="110"/>
      <c r="AZ1133" s="110"/>
      <c r="BA1133" s="110"/>
      <c r="BB1133" s="110"/>
      <c r="BC1133" s="110"/>
      <c r="BD1133" s="110"/>
      <c r="BE1133" s="110"/>
      <c r="BF1133" s="114"/>
      <c r="BG1133" s="114"/>
      <c r="BH1133" s="114"/>
      <c r="BI1133" s="114"/>
      <c r="BJ1133" s="114"/>
      <c r="BK1133" s="114"/>
      <c r="BL1133" s="114"/>
      <c r="BM1133" s="114"/>
      <c r="BN1133" s="114"/>
      <c r="BO1133" s="114"/>
    </row>
    <row r="1134" ht="15.75" customHeight="1">
      <c r="A1134" s="185"/>
      <c r="B1134" s="186"/>
      <c r="C1134" s="187"/>
      <c r="D1134" s="188"/>
      <c r="E1134" s="188"/>
      <c r="F1134" s="188"/>
      <c r="G1134" s="114"/>
      <c r="H1134" s="111"/>
      <c r="I1134" s="111"/>
      <c r="J1134" s="112"/>
      <c r="K1134" s="111"/>
      <c r="L1134" s="111"/>
      <c r="M1134" s="109"/>
      <c r="N1134" s="110"/>
      <c r="O1134" s="111"/>
      <c r="P1134" s="111"/>
      <c r="Q1134" s="112"/>
      <c r="R1134" s="111"/>
      <c r="S1134" s="111"/>
      <c r="T1134" s="111"/>
      <c r="U1134" s="110"/>
      <c r="V1134" s="109"/>
      <c r="W1134" s="109"/>
      <c r="X1134" s="110"/>
      <c r="Y1134" s="109"/>
      <c r="Z1134" s="110"/>
      <c r="AA1134" s="110"/>
      <c r="AB1134" s="110"/>
      <c r="AC1134" s="109"/>
      <c r="AD1134" s="109"/>
      <c r="AE1134" s="110"/>
      <c r="AF1134" s="109"/>
      <c r="AG1134" s="109"/>
      <c r="AH1134" s="109"/>
      <c r="AI1134" s="110"/>
      <c r="AJ1134" s="110"/>
      <c r="AK1134" s="110"/>
      <c r="AL1134" s="110"/>
      <c r="AM1134" s="110"/>
      <c r="AN1134" s="110"/>
      <c r="AO1134" s="110"/>
      <c r="AP1134" s="110"/>
      <c r="AQ1134" s="110"/>
      <c r="AR1134" s="110"/>
      <c r="AS1134" s="110"/>
      <c r="AT1134" s="110"/>
      <c r="AU1134" s="110"/>
      <c r="AV1134" s="110"/>
      <c r="AW1134" s="110"/>
      <c r="AX1134" s="110"/>
      <c r="AY1134" s="110"/>
      <c r="AZ1134" s="110"/>
      <c r="BA1134" s="110"/>
      <c r="BB1134" s="110"/>
      <c r="BC1134" s="110"/>
      <c r="BD1134" s="110"/>
      <c r="BE1134" s="110"/>
      <c r="BF1134" s="114"/>
      <c r="BG1134" s="114"/>
      <c r="BH1134" s="114"/>
      <c r="BI1134" s="114"/>
      <c r="BJ1134" s="114"/>
      <c r="BK1134" s="114"/>
      <c r="BL1134" s="114"/>
      <c r="BM1134" s="114"/>
      <c r="BN1134" s="114"/>
      <c r="BO1134" s="114"/>
    </row>
    <row r="1135" ht="15.75" customHeight="1">
      <c r="A1135" s="185"/>
      <c r="B1135" s="186"/>
      <c r="C1135" s="187"/>
      <c r="D1135" s="188"/>
      <c r="E1135" s="188"/>
      <c r="F1135" s="188"/>
      <c r="G1135" s="114"/>
      <c r="H1135" s="111"/>
      <c r="I1135" s="111"/>
      <c r="J1135" s="112"/>
      <c r="K1135" s="111"/>
      <c r="L1135" s="111"/>
      <c r="M1135" s="109"/>
      <c r="N1135" s="110"/>
      <c r="O1135" s="111"/>
      <c r="P1135" s="111"/>
      <c r="Q1135" s="112"/>
      <c r="R1135" s="111"/>
      <c r="S1135" s="111"/>
      <c r="T1135" s="111"/>
      <c r="U1135" s="110"/>
      <c r="V1135" s="109"/>
      <c r="W1135" s="109"/>
      <c r="X1135" s="110"/>
      <c r="Y1135" s="109"/>
      <c r="Z1135" s="110"/>
      <c r="AA1135" s="110"/>
      <c r="AB1135" s="110"/>
      <c r="AC1135" s="109"/>
      <c r="AD1135" s="109"/>
      <c r="AE1135" s="110"/>
      <c r="AF1135" s="109"/>
      <c r="AG1135" s="109"/>
      <c r="AH1135" s="109"/>
      <c r="AI1135" s="110"/>
      <c r="AJ1135" s="110"/>
      <c r="AK1135" s="110"/>
      <c r="AL1135" s="110"/>
      <c r="AM1135" s="110"/>
      <c r="AN1135" s="110"/>
      <c r="AO1135" s="110"/>
      <c r="AP1135" s="110"/>
      <c r="AQ1135" s="110"/>
      <c r="AR1135" s="110"/>
      <c r="AS1135" s="110"/>
      <c r="AT1135" s="110"/>
      <c r="AU1135" s="110"/>
      <c r="AV1135" s="110"/>
      <c r="AW1135" s="110"/>
      <c r="AX1135" s="110"/>
      <c r="AY1135" s="110"/>
      <c r="AZ1135" s="110"/>
      <c r="BA1135" s="110"/>
      <c r="BB1135" s="110"/>
      <c r="BC1135" s="110"/>
      <c r="BD1135" s="110"/>
      <c r="BE1135" s="110"/>
      <c r="BF1135" s="114"/>
      <c r="BG1135" s="114"/>
      <c r="BH1135" s="114"/>
      <c r="BI1135" s="114"/>
      <c r="BJ1135" s="114"/>
      <c r="BK1135" s="114"/>
      <c r="BL1135" s="114"/>
      <c r="BM1135" s="114"/>
      <c r="BN1135" s="114"/>
      <c r="BO1135" s="114"/>
    </row>
    <row r="1136" ht="15.75" customHeight="1">
      <c r="A1136" s="185"/>
      <c r="B1136" s="186"/>
      <c r="C1136" s="187"/>
      <c r="D1136" s="188"/>
      <c r="E1136" s="188"/>
      <c r="F1136" s="188"/>
      <c r="G1136" s="114"/>
      <c r="H1136" s="111"/>
      <c r="I1136" s="111"/>
      <c r="J1136" s="112"/>
      <c r="K1136" s="111"/>
      <c r="L1136" s="111"/>
      <c r="M1136" s="109"/>
      <c r="N1136" s="110"/>
      <c r="O1136" s="111"/>
      <c r="P1136" s="111"/>
      <c r="Q1136" s="112"/>
      <c r="R1136" s="111"/>
      <c r="S1136" s="111"/>
      <c r="T1136" s="111"/>
      <c r="U1136" s="110"/>
      <c r="V1136" s="109"/>
      <c r="W1136" s="109"/>
      <c r="X1136" s="110"/>
      <c r="Y1136" s="109"/>
      <c r="Z1136" s="110"/>
      <c r="AA1136" s="110"/>
      <c r="AB1136" s="110"/>
      <c r="AC1136" s="109"/>
      <c r="AD1136" s="109"/>
      <c r="AE1136" s="110"/>
      <c r="AF1136" s="109"/>
      <c r="AG1136" s="109"/>
      <c r="AH1136" s="109"/>
      <c r="AI1136" s="110"/>
      <c r="AJ1136" s="110"/>
      <c r="AK1136" s="110"/>
      <c r="AL1136" s="110"/>
      <c r="AM1136" s="110"/>
      <c r="AN1136" s="110"/>
      <c r="AO1136" s="110"/>
      <c r="AP1136" s="110"/>
      <c r="AQ1136" s="110"/>
      <c r="AR1136" s="110"/>
      <c r="AS1136" s="110"/>
      <c r="AT1136" s="110"/>
      <c r="AU1136" s="110"/>
      <c r="AV1136" s="110"/>
      <c r="AW1136" s="110"/>
      <c r="AX1136" s="110"/>
      <c r="AY1136" s="110"/>
      <c r="AZ1136" s="110"/>
      <c r="BA1136" s="110"/>
      <c r="BB1136" s="110"/>
      <c r="BC1136" s="110"/>
      <c r="BD1136" s="110"/>
      <c r="BE1136" s="110"/>
      <c r="BF1136" s="114"/>
      <c r="BG1136" s="114"/>
      <c r="BH1136" s="114"/>
      <c r="BI1136" s="114"/>
      <c r="BJ1136" s="114"/>
      <c r="BK1136" s="114"/>
      <c r="BL1136" s="114"/>
      <c r="BM1136" s="114"/>
      <c r="BN1136" s="114"/>
      <c r="BO1136" s="114"/>
    </row>
    <row r="1137" ht="15.75" customHeight="1">
      <c r="A1137" s="185"/>
      <c r="B1137" s="186"/>
      <c r="C1137" s="187"/>
      <c r="D1137" s="188"/>
      <c r="E1137" s="188"/>
      <c r="F1137" s="188"/>
      <c r="G1137" s="114"/>
      <c r="H1137" s="111"/>
      <c r="I1137" s="111"/>
      <c r="J1137" s="112"/>
      <c r="K1137" s="111"/>
      <c r="L1137" s="111"/>
      <c r="M1137" s="109"/>
      <c r="N1137" s="110"/>
      <c r="O1137" s="111"/>
      <c r="P1137" s="111"/>
      <c r="Q1137" s="112"/>
      <c r="R1137" s="111"/>
      <c r="S1137" s="111"/>
      <c r="T1137" s="111"/>
      <c r="U1137" s="110"/>
      <c r="V1137" s="109"/>
      <c r="W1137" s="109"/>
      <c r="X1137" s="110"/>
      <c r="Y1137" s="109"/>
      <c r="Z1137" s="110"/>
      <c r="AA1137" s="110"/>
      <c r="AB1137" s="110"/>
      <c r="AC1137" s="109"/>
      <c r="AD1137" s="109"/>
      <c r="AE1137" s="110"/>
      <c r="AF1137" s="109"/>
      <c r="AG1137" s="109"/>
      <c r="AH1137" s="109"/>
      <c r="AI1137" s="110"/>
      <c r="AJ1137" s="110"/>
      <c r="AK1137" s="110"/>
      <c r="AL1137" s="110"/>
      <c r="AM1137" s="110"/>
      <c r="AN1137" s="110"/>
      <c r="AO1137" s="110"/>
      <c r="AP1137" s="110"/>
      <c r="AQ1137" s="110"/>
      <c r="AR1137" s="110"/>
      <c r="AS1137" s="110"/>
      <c r="AT1137" s="110"/>
      <c r="AU1137" s="110"/>
      <c r="AV1137" s="110"/>
      <c r="AW1137" s="110"/>
      <c r="AX1137" s="110"/>
      <c r="AY1137" s="110"/>
      <c r="AZ1137" s="110"/>
      <c r="BA1137" s="110"/>
      <c r="BB1137" s="110"/>
      <c r="BC1137" s="110"/>
      <c r="BD1137" s="110"/>
      <c r="BE1137" s="110"/>
      <c r="BF1137" s="114"/>
      <c r="BG1137" s="114"/>
      <c r="BH1137" s="114"/>
      <c r="BI1137" s="114"/>
      <c r="BJ1137" s="114"/>
      <c r="BK1137" s="114"/>
      <c r="BL1137" s="114"/>
      <c r="BM1137" s="114"/>
      <c r="BN1137" s="114"/>
      <c r="BO1137" s="114"/>
    </row>
    <row r="1138" ht="15.75" customHeight="1">
      <c r="A1138" s="185"/>
      <c r="B1138" s="186"/>
      <c r="C1138" s="187"/>
      <c r="D1138" s="188"/>
      <c r="E1138" s="188"/>
      <c r="F1138" s="188"/>
      <c r="G1138" s="114"/>
      <c r="H1138" s="111"/>
      <c r="I1138" s="111"/>
      <c r="J1138" s="112"/>
      <c r="K1138" s="111"/>
      <c r="L1138" s="111"/>
      <c r="M1138" s="109"/>
      <c r="N1138" s="110"/>
      <c r="O1138" s="111"/>
      <c r="P1138" s="111"/>
      <c r="Q1138" s="112"/>
      <c r="R1138" s="111"/>
      <c r="S1138" s="111"/>
      <c r="T1138" s="111"/>
      <c r="U1138" s="110"/>
      <c r="V1138" s="109"/>
      <c r="W1138" s="109"/>
      <c r="X1138" s="110"/>
      <c r="Y1138" s="109"/>
      <c r="Z1138" s="110"/>
      <c r="AA1138" s="110"/>
      <c r="AB1138" s="110"/>
      <c r="AC1138" s="109"/>
      <c r="AD1138" s="109"/>
      <c r="AE1138" s="110"/>
      <c r="AF1138" s="109"/>
      <c r="AG1138" s="109"/>
      <c r="AH1138" s="109"/>
      <c r="AI1138" s="110"/>
      <c r="AJ1138" s="110"/>
      <c r="AK1138" s="110"/>
      <c r="AL1138" s="110"/>
      <c r="AM1138" s="110"/>
      <c r="AN1138" s="110"/>
      <c r="AO1138" s="110"/>
      <c r="AP1138" s="110"/>
      <c r="AQ1138" s="110"/>
      <c r="AR1138" s="110"/>
      <c r="AS1138" s="110"/>
      <c r="AT1138" s="110"/>
      <c r="AU1138" s="110"/>
      <c r="AV1138" s="110"/>
      <c r="AW1138" s="110"/>
      <c r="AX1138" s="110"/>
      <c r="AY1138" s="110"/>
      <c r="AZ1138" s="110"/>
      <c r="BA1138" s="110"/>
      <c r="BB1138" s="110"/>
      <c r="BC1138" s="110"/>
      <c r="BD1138" s="110"/>
      <c r="BE1138" s="110"/>
      <c r="BF1138" s="114"/>
      <c r="BG1138" s="114"/>
      <c r="BH1138" s="114"/>
      <c r="BI1138" s="114"/>
      <c r="BJ1138" s="114"/>
      <c r="BK1138" s="114"/>
      <c r="BL1138" s="114"/>
      <c r="BM1138" s="114"/>
      <c r="BN1138" s="114"/>
      <c r="BO1138" s="114"/>
    </row>
    <row r="1139" ht="15.75" customHeight="1">
      <c r="A1139" s="185"/>
      <c r="B1139" s="186"/>
      <c r="C1139" s="187"/>
      <c r="D1139" s="188"/>
      <c r="E1139" s="188"/>
      <c r="F1139" s="188"/>
      <c r="G1139" s="114"/>
      <c r="H1139" s="111"/>
      <c r="I1139" s="111"/>
      <c r="J1139" s="112"/>
      <c r="K1139" s="111"/>
      <c r="L1139" s="111"/>
      <c r="M1139" s="109"/>
      <c r="N1139" s="110"/>
      <c r="O1139" s="111"/>
      <c r="P1139" s="111"/>
      <c r="Q1139" s="112"/>
      <c r="R1139" s="111"/>
      <c r="S1139" s="111"/>
      <c r="T1139" s="111"/>
      <c r="U1139" s="110"/>
      <c r="V1139" s="109"/>
      <c r="W1139" s="109"/>
      <c r="X1139" s="110"/>
      <c r="Y1139" s="109"/>
      <c r="Z1139" s="110"/>
      <c r="AA1139" s="110"/>
      <c r="AB1139" s="110"/>
      <c r="AC1139" s="109"/>
      <c r="AD1139" s="109"/>
      <c r="AE1139" s="110"/>
      <c r="AF1139" s="109"/>
      <c r="AG1139" s="109"/>
      <c r="AH1139" s="109"/>
      <c r="AI1139" s="110"/>
      <c r="AJ1139" s="110"/>
      <c r="AK1139" s="110"/>
      <c r="AL1139" s="110"/>
      <c r="AM1139" s="110"/>
      <c r="AN1139" s="110"/>
      <c r="AO1139" s="110"/>
      <c r="AP1139" s="110"/>
      <c r="AQ1139" s="110"/>
      <c r="AR1139" s="110"/>
      <c r="AS1139" s="110"/>
      <c r="AT1139" s="110"/>
      <c r="AU1139" s="110"/>
      <c r="AV1139" s="110"/>
      <c r="AW1139" s="110"/>
      <c r="AX1139" s="110"/>
      <c r="AY1139" s="110"/>
      <c r="AZ1139" s="110"/>
      <c r="BA1139" s="110"/>
      <c r="BB1139" s="110"/>
      <c r="BC1139" s="110"/>
      <c r="BD1139" s="110"/>
      <c r="BE1139" s="110"/>
      <c r="BF1139" s="114"/>
      <c r="BG1139" s="114"/>
      <c r="BH1139" s="114"/>
      <c r="BI1139" s="114"/>
      <c r="BJ1139" s="114"/>
      <c r="BK1139" s="114"/>
      <c r="BL1139" s="114"/>
      <c r="BM1139" s="114"/>
      <c r="BN1139" s="114"/>
      <c r="BO1139" s="114"/>
    </row>
    <row r="1140" ht="15.75" customHeight="1">
      <c r="A1140" s="185"/>
      <c r="B1140" s="186"/>
      <c r="C1140" s="187"/>
      <c r="D1140" s="188"/>
      <c r="E1140" s="188"/>
      <c r="F1140" s="188"/>
      <c r="G1140" s="114"/>
      <c r="H1140" s="111"/>
      <c r="I1140" s="111"/>
      <c r="J1140" s="112"/>
      <c r="K1140" s="111"/>
      <c r="L1140" s="111"/>
      <c r="M1140" s="109"/>
      <c r="N1140" s="110"/>
      <c r="O1140" s="111"/>
      <c r="P1140" s="111"/>
      <c r="Q1140" s="112"/>
      <c r="R1140" s="111"/>
      <c r="S1140" s="111"/>
      <c r="T1140" s="111"/>
      <c r="U1140" s="110"/>
      <c r="V1140" s="109"/>
      <c r="W1140" s="109"/>
      <c r="X1140" s="110"/>
      <c r="Y1140" s="109"/>
      <c r="Z1140" s="110"/>
      <c r="AA1140" s="110"/>
      <c r="AB1140" s="110"/>
      <c r="AC1140" s="109"/>
      <c r="AD1140" s="109"/>
      <c r="AE1140" s="110"/>
      <c r="AF1140" s="109"/>
      <c r="AG1140" s="109"/>
      <c r="AH1140" s="109"/>
      <c r="AI1140" s="110"/>
      <c r="AJ1140" s="110"/>
      <c r="AK1140" s="110"/>
      <c r="AL1140" s="110"/>
      <c r="AM1140" s="110"/>
      <c r="AN1140" s="110"/>
      <c r="AO1140" s="110"/>
      <c r="AP1140" s="110"/>
      <c r="AQ1140" s="110"/>
      <c r="AR1140" s="110"/>
      <c r="AS1140" s="110"/>
      <c r="AT1140" s="110"/>
      <c r="AU1140" s="110"/>
      <c r="AV1140" s="110"/>
      <c r="AW1140" s="110"/>
      <c r="AX1140" s="110"/>
      <c r="AY1140" s="110"/>
      <c r="AZ1140" s="110"/>
      <c r="BA1140" s="110"/>
      <c r="BB1140" s="110"/>
      <c r="BC1140" s="110"/>
      <c r="BD1140" s="110"/>
      <c r="BE1140" s="110"/>
      <c r="BF1140" s="114"/>
      <c r="BG1140" s="114"/>
      <c r="BH1140" s="114"/>
      <c r="BI1140" s="114"/>
      <c r="BJ1140" s="114"/>
      <c r="BK1140" s="114"/>
      <c r="BL1140" s="114"/>
      <c r="BM1140" s="114"/>
      <c r="BN1140" s="114"/>
      <c r="BO1140" s="114"/>
    </row>
    <row r="1141" ht="15.75" customHeight="1">
      <c r="A1141" s="185"/>
      <c r="B1141" s="186"/>
      <c r="C1141" s="187"/>
      <c r="D1141" s="188"/>
      <c r="E1141" s="188"/>
      <c r="F1141" s="188"/>
      <c r="G1141" s="114"/>
      <c r="H1141" s="111"/>
      <c r="I1141" s="111"/>
      <c r="J1141" s="112"/>
      <c r="K1141" s="111"/>
      <c r="L1141" s="111"/>
      <c r="M1141" s="109"/>
      <c r="N1141" s="110"/>
      <c r="O1141" s="111"/>
      <c r="P1141" s="111"/>
      <c r="Q1141" s="112"/>
      <c r="R1141" s="111"/>
      <c r="S1141" s="111"/>
      <c r="T1141" s="111"/>
      <c r="U1141" s="110"/>
      <c r="V1141" s="109"/>
      <c r="W1141" s="109"/>
      <c r="X1141" s="110"/>
      <c r="Y1141" s="109"/>
      <c r="Z1141" s="110"/>
      <c r="AA1141" s="110"/>
      <c r="AB1141" s="110"/>
      <c r="AC1141" s="109"/>
      <c r="AD1141" s="109"/>
      <c r="AE1141" s="110"/>
      <c r="AF1141" s="109"/>
      <c r="AG1141" s="109"/>
      <c r="AH1141" s="109"/>
      <c r="AI1141" s="110"/>
      <c r="AJ1141" s="110"/>
      <c r="AK1141" s="110"/>
      <c r="AL1141" s="110"/>
      <c r="AM1141" s="110"/>
      <c r="AN1141" s="110"/>
      <c r="AO1141" s="110"/>
      <c r="AP1141" s="110"/>
      <c r="AQ1141" s="110"/>
      <c r="AR1141" s="110"/>
      <c r="AS1141" s="110"/>
      <c r="AT1141" s="110"/>
      <c r="AU1141" s="110"/>
      <c r="AV1141" s="110"/>
      <c r="AW1141" s="110"/>
      <c r="AX1141" s="110"/>
      <c r="AY1141" s="110"/>
      <c r="AZ1141" s="110"/>
      <c r="BA1141" s="110"/>
      <c r="BB1141" s="110"/>
      <c r="BC1141" s="110"/>
      <c r="BD1141" s="110"/>
      <c r="BE1141" s="110"/>
      <c r="BF1141" s="114"/>
      <c r="BG1141" s="114"/>
      <c r="BH1141" s="114"/>
      <c r="BI1141" s="114"/>
      <c r="BJ1141" s="114"/>
      <c r="BK1141" s="114"/>
      <c r="BL1141" s="114"/>
      <c r="BM1141" s="114"/>
      <c r="BN1141" s="114"/>
      <c r="BO1141" s="114"/>
    </row>
    <row r="1142" ht="15.75" customHeight="1">
      <c r="A1142" s="185"/>
      <c r="B1142" s="186"/>
      <c r="C1142" s="187"/>
      <c r="D1142" s="188"/>
      <c r="E1142" s="188"/>
      <c r="F1142" s="188"/>
      <c r="G1142" s="114"/>
      <c r="H1142" s="111"/>
      <c r="I1142" s="111"/>
      <c r="J1142" s="112"/>
      <c r="K1142" s="111"/>
      <c r="L1142" s="111"/>
      <c r="M1142" s="109"/>
      <c r="N1142" s="110"/>
      <c r="O1142" s="111"/>
      <c r="P1142" s="111"/>
      <c r="Q1142" s="112"/>
      <c r="R1142" s="111"/>
      <c r="S1142" s="111"/>
      <c r="T1142" s="111"/>
      <c r="U1142" s="110"/>
      <c r="V1142" s="109"/>
      <c r="W1142" s="109"/>
      <c r="X1142" s="110"/>
      <c r="Y1142" s="109"/>
      <c r="Z1142" s="110"/>
      <c r="AA1142" s="110"/>
      <c r="AB1142" s="110"/>
      <c r="AC1142" s="109"/>
      <c r="AD1142" s="109"/>
      <c r="AE1142" s="110"/>
      <c r="AF1142" s="109"/>
      <c r="AG1142" s="109"/>
      <c r="AH1142" s="109"/>
      <c r="AI1142" s="110"/>
      <c r="AJ1142" s="110"/>
      <c r="AK1142" s="110"/>
      <c r="AL1142" s="110"/>
      <c r="AM1142" s="110"/>
      <c r="AN1142" s="110"/>
      <c r="AO1142" s="110"/>
      <c r="AP1142" s="110"/>
      <c r="AQ1142" s="110"/>
      <c r="AR1142" s="110"/>
      <c r="AS1142" s="110"/>
      <c r="AT1142" s="110"/>
      <c r="AU1142" s="110"/>
      <c r="AV1142" s="110"/>
      <c r="AW1142" s="110"/>
      <c r="AX1142" s="110"/>
      <c r="AY1142" s="110"/>
      <c r="AZ1142" s="110"/>
      <c r="BA1142" s="110"/>
      <c r="BB1142" s="110"/>
      <c r="BC1142" s="110"/>
      <c r="BD1142" s="110"/>
      <c r="BE1142" s="110"/>
      <c r="BF1142" s="114"/>
      <c r="BG1142" s="114"/>
      <c r="BH1142" s="114"/>
      <c r="BI1142" s="114"/>
      <c r="BJ1142" s="114"/>
      <c r="BK1142" s="114"/>
      <c r="BL1142" s="114"/>
      <c r="BM1142" s="114"/>
      <c r="BN1142" s="114"/>
      <c r="BO1142" s="114"/>
    </row>
    <row r="1143" ht="15.75" customHeight="1">
      <c r="A1143" s="185"/>
      <c r="B1143" s="186"/>
      <c r="C1143" s="187"/>
      <c r="D1143" s="188"/>
      <c r="E1143" s="188"/>
      <c r="F1143" s="188"/>
      <c r="G1143" s="114"/>
      <c r="H1143" s="111"/>
      <c r="I1143" s="111"/>
      <c r="J1143" s="112"/>
      <c r="K1143" s="111"/>
      <c r="L1143" s="111"/>
      <c r="M1143" s="109"/>
      <c r="N1143" s="110"/>
      <c r="O1143" s="111"/>
      <c r="P1143" s="111"/>
      <c r="Q1143" s="112"/>
      <c r="R1143" s="111"/>
      <c r="S1143" s="111"/>
      <c r="T1143" s="111"/>
      <c r="U1143" s="110"/>
      <c r="V1143" s="109"/>
      <c r="W1143" s="109"/>
      <c r="X1143" s="110"/>
      <c r="Y1143" s="109"/>
      <c r="Z1143" s="110"/>
      <c r="AA1143" s="110"/>
      <c r="AB1143" s="110"/>
      <c r="AC1143" s="109"/>
      <c r="AD1143" s="109"/>
      <c r="AE1143" s="110"/>
      <c r="AF1143" s="109"/>
      <c r="AG1143" s="109"/>
      <c r="AH1143" s="109"/>
      <c r="AI1143" s="110"/>
      <c r="AJ1143" s="110"/>
      <c r="AK1143" s="110"/>
      <c r="AL1143" s="110"/>
      <c r="AM1143" s="110"/>
      <c r="AN1143" s="110"/>
      <c r="AO1143" s="110"/>
      <c r="AP1143" s="110"/>
      <c r="AQ1143" s="110"/>
      <c r="AR1143" s="110"/>
      <c r="AS1143" s="110"/>
      <c r="AT1143" s="110"/>
      <c r="AU1143" s="110"/>
      <c r="AV1143" s="110"/>
      <c r="AW1143" s="110"/>
      <c r="AX1143" s="110"/>
      <c r="AY1143" s="110"/>
      <c r="AZ1143" s="110"/>
      <c r="BA1143" s="110"/>
      <c r="BB1143" s="110"/>
      <c r="BC1143" s="110"/>
      <c r="BD1143" s="110"/>
      <c r="BE1143" s="110"/>
      <c r="BF1143" s="114"/>
      <c r="BG1143" s="114"/>
      <c r="BH1143" s="114"/>
      <c r="BI1143" s="114"/>
      <c r="BJ1143" s="114"/>
      <c r="BK1143" s="114"/>
      <c r="BL1143" s="114"/>
      <c r="BM1143" s="114"/>
      <c r="BN1143" s="114"/>
      <c r="BO1143" s="114"/>
    </row>
    <row r="1144" ht="15.75" customHeight="1">
      <c r="A1144" s="185"/>
      <c r="B1144" s="186"/>
      <c r="C1144" s="187"/>
      <c r="D1144" s="188"/>
      <c r="E1144" s="188"/>
      <c r="F1144" s="188"/>
      <c r="G1144" s="114"/>
      <c r="H1144" s="111"/>
      <c r="I1144" s="111"/>
      <c r="J1144" s="112"/>
      <c r="K1144" s="111"/>
      <c r="L1144" s="111"/>
      <c r="M1144" s="109"/>
      <c r="N1144" s="110"/>
      <c r="O1144" s="111"/>
      <c r="P1144" s="111"/>
      <c r="Q1144" s="112"/>
      <c r="R1144" s="111"/>
      <c r="S1144" s="111"/>
      <c r="T1144" s="111"/>
      <c r="U1144" s="110"/>
      <c r="V1144" s="109"/>
      <c r="W1144" s="109"/>
      <c r="X1144" s="110"/>
      <c r="Y1144" s="109"/>
      <c r="Z1144" s="110"/>
      <c r="AA1144" s="110"/>
      <c r="AB1144" s="110"/>
      <c r="AC1144" s="109"/>
      <c r="AD1144" s="109"/>
      <c r="AE1144" s="110"/>
      <c r="AF1144" s="109"/>
      <c r="AG1144" s="109"/>
      <c r="AH1144" s="109"/>
      <c r="AI1144" s="110"/>
      <c r="AJ1144" s="110"/>
      <c r="AK1144" s="110"/>
      <c r="AL1144" s="110"/>
      <c r="AM1144" s="110"/>
      <c r="AN1144" s="110"/>
      <c r="AO1144" s="110"/>
      <c r="AP1144" s="110"/>
      <c r="AQ1144" s="110"/>
      <c r="AR1144" s="110"/>
      <c r="AS1144" s="110"/>
      <c r="AT1144" s="110"/>
      <c r="AU1144" s="110"/>
      <c r="AV1144" s="110"/>
      <c r="AW1144" s="110"/>
      <c r="AX1144" s="110"/>
      <c r="AY1144" s="110"/>
      <c r="AZ1144" s="110"/>
      <c r="BA1144" s="110"/>
      <c r="BB1144" s="110"/>
      <c r="BC1144" s="110"/>
      <c r="BD1144" s="110"/>
      <c r="BE1144" s="110"/>
      <c r="BF1144" s="114"/>
      <c r="BG1144" s="114"/>
      <c r="BH1144" s="114"/>
      <c r="BI1144" s="114"/>
      <c r="BJ1144" s="114"/>
      <c r="BK1144" s="114"/>
      <c r="BL1144" s="114"/>
      <c r="BM1144" s="114"/>
      <c r="BN1144" s="114"/>
      <c r="BO1144" s="114"/>
    </row>
    <row r="1145" ht="15.75" customHeight="1">
      <c r="A1145" s="185"/>
      <c r="B1145" s="186"/>
      <c r="C1145" s="187"/>
      <c r="D1145" s="188"/>
      <c r="E1145" s="188"/>
      <c r="F1145" s="188"/>
      <c r="G1145" s="114"/>
      <c r="H1145" s="111"/>
      <c r="I1145" s="111"/>
      <c r="J1145" s="112"/>
      <c r="K1145" s="111"/>
      <c r="L1145" s="111"/>
      <c r="M1145" s="109"/>
      <c r="N1145" s="110"/>
      <c r="O1145" s="111"/>
      <c r="P1145" s="111"/>
      <c r="Q1145" s="112"/>
      <c r="R1145" s="111"/>
      <c r="S1145" s="111"/>
      <c r="T1145" s="111"/>
      <c r="U1145" s="110"/>
      <c r="V1145" s="109"/>
      <c r="W1145" s="109"/>
      <c r="X1145" s="110"/>
      <c r="Y1145" s="109"/>
      <c r="Z1145" s="110"/>
      <c r="AA1145" s="110"/>
      <c r="AB1145" s="110"/>
      <c r="AC1145" s="109"/>
      <c r="AD1145" s="109"/>
      <c r="AE1145" s="110"/>
      <c r="AF1145" s="109"/>
      <c r="AG1145" s="109"/>
      <c r="AH1145" s="109"/>
      <c r="AI1145" s="110"/>
      <c r="AJ1145" s="110"/>
      <c r="AK1145" s="110"/>
      <c r="AL1145" s="110"/>
      <c r="AM1145" s="110"/>
      <c r="AN1145" s="110"/>
      <c r="AO1145" s="110"/>
      <c r="AP1145" s="110"/>
      <c r="AQ1145" s="110"/>
      <c r="AR1145" s="110"/>
      <c r="AS1145" s="110"/>
      <c r="AT1145" s="110"/>
      <c r="AU1145" s="110"/>
      <c r="AV1145" s="110"/>
      <c r="AW1145" s="110"/>
      <c r="AX1145" s="110"/>
      <c r="AY1145" s="110"/>
      <c r="AZ1145" s="110"/>
      <c r="BA1145" s="110"/>
      <c r="BB1145" s="110"/>
      <c r="BC1145" s="110"/>
      <c r="BD1145" s="110"/>
      <c r="BE1145" s="110"/>
      <c r="BF1145" s="114"/>
      <c r="BG1145" s="114"/>
      <c r="BH1145" s="114"/>
      <c r="BI1145" s="114"/>
      <c r="BJ1145" s="114"/>
      <c r="BK1145" s="114"/>
      <c r="BL1145" s="114"/>
      <c r="BM1145" s="114"/>
      <c r="BN1145" s="114"/>
      <c r="BO1145" s="114"/>
    </row>
    <row r="1146" ht="15.75" customHeight="1">
      <c r="A1146" s="185"/>
      <c r="B1146" s="186"/>
      <c r="C1146" s="187"/>
      <c r="D1146" s="188"/>
      <c r="E1146" s="188"/>
      <c r="F1146" s="188"/>
      <c r="G1146" s="114"/>
      <c r="H1146" s="111"/>
      <c r="I1146" s="111"/>
      <c r="J1146" s="112"/>
      <c r="K1146" s="111"/>
      <c r="L1146" s="111"/>
      <c r="M1146" s="109"/>
      <c r="N1146" s="110"/>
      <c r="O1146" s="111"/>
      <c r="P1146" s="111"/>
      <c r="Q1146" s="112"/>
      <c r="R1146" s="111"/>
      <c r="S1146" s="111"/>
      <c r="T1146" s="111"/>
      <c r="U1146" s="110"/>
      <c r="V1146" s="109"/>
      <c r="W1146" s="109"/>
      <c r="X1146" s="110"/>
      <c r="Y1146" s="109"/>
      <c r="Z1146" s="110"/>
      <c r="AA1146" s="110"/>
      <c r="AB1146" s="110"/>
      <c r="AC1146" s="109"/>
      <c r="AD1146" s="109"/>
      <c r="AE1146" s="110"/>
      <c r="AF1146" s="109"/>
      <c r="AG1146" s="109"/>
      <c r="AH1146" s="109"/>
      <c r="AI1146" s="110"/>
      <c r="AJ1146" s="110"/>
      <c r="AK1146" s="110"/>
      <c r="AL1146" s="110"/>
      <c r="AM1146" s="110"/>
      <c r="AN1146" s="110"/>
      <c r="AO1146" s="110"/>
      <c r="AP1146" s="110"/>
      <c r="AQ1146" s="110"/>
      <c r="AR1146" s="110"/>
      <c r="AS1146" s="110"/>
      <c r="AT1146" s="110"/>
      <c r="AU1146" s="110"/>
      <c r="AV1146" s="110"/>
      <c r="AW1146" s="110"/>
      <c r="AX1146" s="110"/>
      <c r="AY1146" s="110"/>
      <c r="AZ1146" s="110"/>
      <c r="BA1146" s="110"/>
      <c r="BB1146" s="110"/>
      <c r="BC1146" s="110"/>
      <c r="BD1146" s="110"/>
      <c r="BE1146" s="110"/>
      <c r="BF1146" s="114"/>
      <c r="BG1146" s="114"/>
      <c r="BH1146" s="114"/>
      <c r="BI1146" s="114"/>
      <c r="BJ1146" s="114"/>
      <c r="BK1146" s="114"/>
      <c r="BL1146" s="114"/>
      <c r="BM1146" s="114"/>
      <c r="BN1146" s="114"/>
      <c r="BO1146" s="114"/>
    </row>
    <row r="1147" ht="15.75" customHeight="1">
      <c r="A1147" s="185"/>
      <c r="B1147" s="186"/>
      <c r="C1147" s="187"/>
      <c r="D1147" s="188"/>
      <c r="E1147" s="188"/>
      <c r="F1147" s="188"/>
      <c r="G1147" s="114"/>
      <c r="H1147" s="111"/>
      <c r="I1147" s="111"/>
      <c r="J1147" s="112"/>
      <c r="K1147" s="111"/>
      <c r="L1147" s="111"/>
      <c r="M1147" s="109"/>
      <c r="N1147" s="110"/>
      <c r="O1147" s="111"/>
      <c r="P1147" s="111"/>
      <c r="Q1147" s="112"/>
      <c r="R1147" s="111"/>
      <c r="S1147" s="111"/>
      <c r="T1147" s="111"/>
      <c r="U1147" s="110"/>
      <c r="V1147" s="109"/>
      <c r="W1147" s="109"/>
      <c r="X1147" s="110"/>
      <c r="Y1147" s="109"/>
      <c r="Z1147" s="110"/>
      <c r="AA1147" s="110"/>
      <c r="AB1147" s="110"/>
      <c r="AC1147" s="109"/>
      <c r="AD1147" s="109"/>
      <c r="AE1147" s="110"/>
      <c r="AF1147" s="109"/>
      <c r="AG1147" s="109"/>
      <c r="AH1147" s="109"/>
      <c r="AI1147" s="110"/>
      <c r="AJ1147" s="110"/>
      <c r="AK1147" s="110"/>
      <c r="AL1147" s="110"/>
      <c r="AM1147" s="110"/>
      <c r="AN1147" s="110"/>
      <c r="AO1147" s="110"/>
      <c r="AP1147" s="110"/>
      <c r="AQ1147" s="110"/>
      <c r="AR1147" s="110"/>
      <c r="AS1147" s="110"/>
      <c r="AT1147" s="110"/>
      <c r="AU1147" s="110"/>
      <c r="AV1147" s="110"/>
      <c r="AW1147" s="110"/>
      <c r="AX1147" s="110"/>
      <c r="AY1147" s="110"/>
      <c r="AZ1147" s="110"/>
      <c r="BA1147" s="110"/>
      <c r="BB1147" s="110"/>
      <c r="BC1147" s="110"/>
      <c r="BD1147" s="110"/>
      <c r="BE1147" s="110"/>
      <c r="BF1147" s="114"/>
      <c r="BG1147" s="114"/>
      <c r="BH1147" s="114"/>
      <c r="BI1147" s="114"/>
      <c r="BJ1147" s="114"/>
      <c r="BK1147" s="114"/>
      <c r="BL1147" s="114"/>
      <c r="BM1147" s="114"/>
      <c r="BN1147" s="114"/>
      <c r="BO1147" s="114"/>
    </row>
    <row r="1148" ht="15.75" customHeight="1">
      <c r="A1148" s="185"/>
      <c r="B1148" s="186"/>
      <c r="C1148" s="187"/>
      <c r="D1148" s="188"/>
      <c r="E1148" s="188"/>
      <c r="F1148" s="188"/>
      <c r="G1148" s="114"/>
      <c r="H1148" s="111"/>
      <c r="I1148" s="111"/>
      <c r="J1148" s="112"/>
      <c r="K1148" s="111"/>
      <c r="L1148" s="111"/>
      <c r="M1148" s="109"/>
      <c r="N1148" s="110"/>
      <c r="O1148" s="111"/>
      <c r="P1148" s="111"/>
      <c r="Q1148" s="112"/>
      <c r="R1148" s="111"/>
      <c r="S1148" s="111"/>
      <c r="T1148" s="111"/>
      <c r="U1148" s="110"/>
      <c r="V1148" s="109"/>
      <c r="W1148" s="109"/>
      <c r="X1148" s="110"/>
      <c r="Y1148" s="109"/>
      <c r="Z1148" s="110"/>
      <c r="AA1148" s="110"/>
      <c r="AB1148" s="110"/>
      <c r="AC1148" s="109"/>
      <c r="AD1148" s="109"/>
      <c r="AE1148" s="110"/>
      <c r="AF1148" s="109"/>
      <c r="AG1148" s="109"/>
      <c r="AH1148" s="109"/>
      <c r="AI1148" s="110"/>
      <c r="AJ1148" s="110"/>
      <c r="AK1148" s="110"/>
      <c r="AL1148" s="110"/>
      <c r="AM1148" s="110"/>
      <c r="AN1148" s="110"/>
      <c r="AO1148" s="110"/>
      <c r="AP1148" s="110"/>
      <c r="AQ1148" s="110"/>
      <c r="AR1148" s="110"/>
      <c r="AS1148" s="110"/>
      <c r="AT1148" s="110"/>
      <c r="AU1148" s="110"/>
      <c r="AV1148" s="110"/>
      <c r="AW1148" s="110"/>
      <c r="AX1148" s="110"/>
      <c r="AY1148" s="110"/>
      <c r="AZ1148" s="110"/>
      <c r="BA1148" s="110"/>
      <c r="BB1148" s="110"/>
      <c r="BC1148" s="110"/>
      <c r="BD1148" s="110"/>
      <c r="BE1148" s="110"/>
      <c r="BF1148" s="114"/>
      <c r="BG1148" s="114"/>
      <c r="BH1148" s="114"/>
      <c r="BI1148" s="114"/>
      <c r="BJ1148" s="114"/>
      <c r="BK1148" s="114"/>
      <c r="BL1148" s="114"/>
      <c r="BM1148" s="114"/>
      <c r="BN1148" s="114"/>
      <c r="BO1148" s="114"/>
    </row>
    <row r="1149" ht="15.75" customHeight="1">
      <c r="A1149" s="185"/>
      <c r="B1149" s="186"/>
      <c r="C1149" s="187"/>
      <c r="D1149" s="188"/>
      <c r="E1149" s="188"/>
      <c r="F1149" s="188"/>
      <c r="G1149" s="114"/>
      <c r="H1149" s="111"/>
      <c r="I1149" s="111"/>
      <c r="J1149" s="112"/>
      <c r="K1149" s="111"/>
      <c r="L1149" s="111"/>
      <c r="M1149" s="109"/>
      <c r="N1149" s="110"/>
      <c r="O1149" s="111"/>
      <c r="P1149" s="111"/>
      <c r="Q1149" s="112"/>
      <c r="R1149" s="111"/>
      <c r="S1149" s="111"/>
      <c r="T1149" s="111"/>
      <c r="U1149" s="110"/>
      <c r="V1149" s="109"/>
      <c r="W1149" s="109"/>
      <c r="X1149" s="110"/>
      <c r="Y1149" s="109"/>
      <c r="Z1149" s="110"/>
      <c r="AA1149" s="110"/>
      <c r="AB1149" s="110"/>
      <c r="AC1149" s="109"/>
      <c r="AD1149" s="109"/>
      <c r="AE1149" s="110"/>
      <c r="AF1149" s="109"/>
      <c r="AG1149" s="109"/>
      <c r="AH1149" s="109"/>
      <c r="AI1149" s="110"/>
      <c r="AJ1149" s="110"/>
      <c r="AK1149" s="110"/>
      <c r="AL1149" s="110"/>
      <c r="AM1149" s="110"/>
      <c r="AN1149" s="110"/>
      <c r="AO1149" s="110"/>
      <c r="AP1149" s="110"/>
      <c r="AQ1149" s="110"/>
      <c r="AR1149" s="110"/>
      <c r="AS1149" s="110"/>
      <c r="AT1149" s="110"/>
      <c r="AU1149" s="110"/>
      <c r="AV1149" s="110"/>
      <c r="AW1149" s="110"/>
      <c r="AX1149" s="110"/>
      <c r="AY1149" s="110"/>
      <c r="AZ1149" s="110"/>
      <c r="BA1149" s="110"/>
      <c r="BB1149" s="110"/>
      <c r="BC1149" s="110"/>
      <c r="BD1149" s="110"/>
      <c r="BE1149" s="110"/>
      <c r="BF1149" s="114"/>
      <c r="BG1149" s="114"/>
      <c r="BH1149" s="114"/>
      <c r="BI1149" s="114"/>
      <c r="BJ1149" s="114"/>
      <c r="BK1149" s="114"/>
      <c r="BL1149" s="114"/>
      <c r="BM1149" s="114"/>
      <c r="BN1149" s="114"/>
      <c r="BO1149" s="114"/>
    </row>
    <row r="1150" ht="15.75" customHeight="1">
      <c r="A1150" s="185"/>
      <c r="B1150" s="186"/>
      <c r="C1150" s="187"/>
      <c r="D1150" s="188"/>
      <c r="E1150" s="188"/>
      <c r="F1150" s="188"/>
      <c r="G1150" s="114"/>
      <c r="H1150" s="111"/>
      <c r="I1150" s="111"/>
      <c r="J1150" s="112"/>
      <c r="K1150" s="111"/>
      <c r="L1150" s="111"/>
      <c r="M1150" s="109"/>
      <c r="N1150" s="110"/>
      <c r="O1150" s="111"/>
      <c r="P1150" s="111"/>
      <c r="Q1150" s="112"/>
      <c r="R1150" s="111"/>
      <c r="S1150" s="111"/>
      <c r="T1150" s="111"/>
      <c r="U1150" s="110"/>
      <c r="V1150" s="109"/>
      <c r="W1150" s="109"/>
      <c r="X1150" s="110"/>
      <c r="Y1150" s="109"/>
      <c r="Z1150" s="110"/>
      <c r="AA1150" s="110"/>
      <c r="AB1150" s="110"/>
      <c r="AC1150" s="109"/>
      <c r="AD1150" s="109"/>
      <c r="AE1150" s="110"/>
      <c r="AF1150" s="109"/>
      <c r="AG1150" s="109"/>
      <c r="AH1150" s="109"/>
      <c r="AI1150" s="110"/>
      <c r="AJ1150" s="110"/>
      <c r="AK1150" s="110"/>
      <c r="AL1150" s="110"/>
      <c r="AM1150" s="110"/>
      <c r="AN1150" s="110"/>
      <c r="AO1150" s="110"/>
      <c r="AP1150" s="110"/>
      <c r="AQ1150" s="110"/>
      <c r="AR1150" s="110"/>
      <c r="AS1150" s="110"/>
      <c r="AT1150" s="110"/>
      <c r="AU1150" s="110"/>
      <c r="AV1150" s="110"/>
      <c r="AW1150" s="110"/>
      <c r="AX1150" s="110"/>
      <c r="AY1150" s="110"/>
      <c r="AZ1150" s="110"/>
      <c r="BA1150" s="110"/>
      <c r="BB1150" s="110"/>
      <c r="BC1150" s="110"/>
      <c r="BD1150" s="110"/>
      <c r="BE1150" s="110"/>
      <c r="BF1150" s="114"/>
      <c r="BG1150" s="114"/>
      <c r="BH1150" s="114"/>
      <c r="BI1150" s="114"/>
      <c r="BJ1150" s="114"/>
      <c r="BK1150" s="114"/>
      <c r="BL1150" s="114"/>
      <c r="BM1150" s="114"/>
      <c r="BN1150" s="114"/>
      <c r="BO1150" s="114"/>
    </row>
    <row r="1151" ht="15.75" customHeight="1">
      <c r="A1151" s="185"/>
      <c r="B1151" s="186"/>
      <c r="C1151" s="187"/>
      <c r="D1151" s="188"/>
      <c r="E1151" s="188"/>
      <c r="F1151" s="188"/>
      <c r="G1151" s="114"/>
      <c r="H1151" s="111"/>
      <c r="I1151" s="111"/>
      <c r="J1151" s="112"/>
      <c r="K1151" s="111"/>
      <c r="L1151" s="111"/>
      <c r="M1151" s="109"/>
      <c r="N1151" s="110"/>
      <c r="O1151" s="111"/>
      <c r="P1151" s="111"/>
      <c r="Q1151" s="112"/>
      <c r="R1151" s="111"/>
      <c r="S1151" s="111"/>
      <c r="T1151" s="111"/>
      <c r="U1151" s="110"/>
      <c r="V1151" s="109"/>
      <c r="W1151" s="109"/>
      <c r="X1151" s="110"/>
      <c r="Y1151" s="109"/>
      <c r="Z1151" s="110"/>
      <c r="AA1151" s="110"/>
      <c r="AB1151" s="110"/>
      <c r="AC1151" s="109"/>
      <c r="AD1151" s="109"/>
      <c r="AE1151" s="110"/>
      <c r="AF1151" s="109"/>
      <c r="AG1151" s="109"/>
      <c r="AH1151" s="109"/>
      <c r="AI1151" s="110"/>
      <c r="AJ1151" s="110"/>
      <c r="AK1151" s="110"/>
      <c r="AL1151" s="110"/>
      <c r="AM1151" s="110"/>
      <c r="AN1151" s="110"/>
      <c r="AO1151" s="110"/>
      <c r="AP1151" s="110"/>
      <c r="AQ1151" s="110"/>
      <c r="AR1151" s="110"/>
      <c r="AS1151" s="110"/>
      <c r="AT1151" s="110"/>
      <c r="AU1151" s="110"/>
      <c r="AV1151" s="110"/>
      <c r="AW1151" s="110"/>
      <c r="AX1151" s="110"/>
      <c r="AY1151" s="110"/>
      <c r="AZ1151" s="110"/>
      <c r="BA1151" s="110"/>
      <c r="BB1151" s="110"/>
      <c r="BC1151" s="110"/>
      <c r="BD1151" s="110"/>
      <c r="BE1151" s="110"/>
      <c r="BF1151" s="114"/>
      <c r="BG1151" s="114"/>
      <c r="BH1151" s="114"/>
      <c r="BI1151" s="114"/>
      <c r="BJ1151" s="114"/>
      <c r="BK1151" s="114"/>
      <c r="BL1151" s="114"/>
      <c r="BM1151" s="114"/>
      <c r="BN1151" s="114"/>
      <c r="BO1151" s="114"/>
    </row>
    <row r="1152" ht="15.75" customHeight="1">
      <c r="A1152" s="185"/>
      <c r="B1152" s="186"/>
      <c r="C1152" s="187"/>
      <c r="D1152" s="188"/>
      <c r="E1152" s="188"/>
      <c r="F1152" s="188"/>
      <c r="G1152" s="114"/>
      <c r="H1152" s="111"/>
      <c r="I1152" s="111"/>
      <c r="J1152" s="112"/>
      <c r="K1152" s="111"/>
      <c r="L1152" s="111"/>
      <c r="M1152" s="109"/>
      <c r="N1152" s="110"/>
      <c r="O1152" s="111"/>
      <c r="P1152" s="111"/>
      <c r="Q1152" s="112"/>
      <c r="R1152" s="111"/>
      <c r="S1152" s="111"/>
      <c r="T1152" s="111"/>
      <c r="U1152" s="110"/>
      <c r="V1152" s="109"/>
      <c r="W1152" s="109"/>
      <c r="X1152" s="110"/>
      <c r="Y1152" s="109"/>
      <c r="Z1152" s="110"/>
      <c r="AA1152" s="110"/>
      <c r="AB1152" s="110"/>
      <c r="AC1152" s="109"/>
      <c r="AD1152" s="109"/>
      <c r="AE1152" s="110"/>
      <c r="AF1152" s="109"/>
      <c r="AG1152" s="109"/>
      <c r="AH1152" s="109"/>
      <c r="AI1152" s="110"/>
      <c r="AJ1152" s="110"/>
      <c r="AK1152" s="110"/>
      <c r="AL1152" s="110"/>
      <c r="AM1152" s="110"/>
      <c r="AN1152" s="110"/>
      <c r="AO1152" s="110"/>
      <c r="AP1152" s="110"/>
      <c r="AQ1152" s="110"/>
      <c r="AR1152" s="110"/>
      <c r="AS1152" s="110"/>
      <c r="AT1152" s="110"/>
      <c r="AU1152" s="110"/>
      <c r="AV1152" s="110"/>
      <c r="AW1152" s="110"/>
      <c r="AX1152" s="110"/>
      <c r="AY1152" s="110"/>
      <c r="AZ1152" s="110"/>
      <c r="BA1152" s="110"/>
      <c r="BB1152" s="110"/>
      <c r="BC1152" s="110"/>
      <c r="BD1152" s="110"/>
      <c r="BE1152" s="110"/>
      <c r="BF1152" s="114"/>
      <c r="BG1152" s="114"/>
      <c r="BH1152" s="114"/>
      <c r="BI1152" s="114"/>
      <c r="BJ1152" s="114"/>
      <c r="BK1152" s="114"/>
      <c r="BL1152" s="114"/>
      <c r="BM1152" s="114"/>
      <c r="BN1152" s="114"/>
      <c r="BO1152" s="114"/>
    </row>
    <row r="1153" ht="15.75" customHeight="1">
      <c r="A1153" s="185"/>
      <c r="B1153" s="186"/>
      <c r="C1153" s="187"/>
      <c r="D1153" s="188"/>
      <c r="E1153" s="188"/>
      <c r="F1153" s="188"/>
      <c r="G1153" s="114"/>
      <c r="H1153" s="111"/>
      <c r="I1153" s="111"/>
      <c r="J1153" s="112"/>
      <c r="K1153" s="111"/>
      <c r="L1153" s="111"/>
      <c r="M1153" s="109"/>
      <c r="N1153" s="110"/>
      <c r="O1153" s="111"/>
      <c r="P1153" s="111"/>
      <c r="Q1153" s="112"/>
      <c r="R1153" s="111"/>
      <c r="S1153" s="111"/>
      <c r="T1153" s="111"/>
      <c r="U1153" s="110"/>
      <c r="V1153" s="109"/>
      <c r="W1153" s="109"/>
      <c r="X1153" s="110"/>
      <c r="Y1153" s="109"/>
      <c r="Z1153" s="110"/>
      <c r="AA1153" s="110"/>
      <c r="AB1153" s="110"/>
      <c r="AC1153" s="109"/>
      <c r="AD1153" s="109"/>
      <c r="AE1153" s="110"/>
      <c r="AF1153" s="109"/>
      <c r="AG1153" s="109"/>
      <c r="AH1153" s="109"/>
      <c r="AI1153" s="110"/>
      <c r="AJ1153" s="110"/>
      <c r="AK1153" s="110"/>
      <c r="AL1153" s="110"/>
      <c r="AM1153" s="110"/>
      <c r="AN1153" s="110"/>
      <c r="AO1153" s="110"/>
      <c r="AP1153" s="110"/>
      <c r="AQ1153" s="110"/>
      <c r="AR1153" s="110"/>
      <c r="AS1153" s="110"/>
      <c r="AT1153" s="110"/>
      <c r="AU1153" s="110"/>
      <c r="AV1153" s="110"/>
      <c r="AW1153" s="110"/>
      <c r="AX1153" s="110"/>
      <c r="AY1153" s="110"/>
      <c r="AZ1153" s="110"/>
      <c r="BA1153" s="110"/>
      <c r="BB1153" s="110"/>
      <c r="BC1153" s="110"/>
      <c r="BD1153" s="110"/>
      <c r="BE1153" s="110"/>
      <c r="BF1153" s="114"/>
      <c r="BG1153" s="114"/>
      <c r="BH1153" s="114"/>
      <c r="BI1153" s="114"/>
      <c r="BJ1153" s="114"/>
      <c r="BK1153" s="114"/>
      <c r="BL1153" s="114"/>
      <c r="BM1153" s="114"/>
      <c r="BN1153" s="114"/>
      <c r="BO1153" s="114"/>
    </row>
    <row r="1154" ht="15.75" customHeight="1">
      <c r="A1154" s="185"/>
      <c r="B1154" s="186"/>
      <c r="C1154" s="187"/>
      <c r="D1154" s="188"/>
      <c r="E1154" s="188"/>
      <c r="F1154" s="188"/>
      <c r="G1154" s="114"/>
      <c r="H1154" s="111"/>
      <c r="I1154" s="111"/>
      <c r="J1154" s="112"/>
      <c r="K1154" s="111"/>
      <c r="L1154" s="111"/>
      <c r="M1154" s="109"/>
      <c r="N1154" s="110"/>
      <c r="O1154" s="111"/>
      <c r="P1154" s="111"/>
      <c r="Q1154" s="112"/>
      <c r="R1154" s="111"/>
      <c r="S1154" s="111"/>
      <c r="T1154" s="111"/>
      <c r="U1154" s="110"/>
      <c r="V1154" s="109"/>
      <c r="W1154" s="109"/>
      <c r="X1154" s="110"/>
      <c r="Y1154" s="109"/>
      <c r="Z1154" s="110"/>
      <c r="AA1154" s="110"/>
      <c r="AB1154" s="110"/>
      <c r="AC1154" s="109"/>
      <c r="AD1154" s="109"/>
      <c r="AE1154" s="110"/>
      <c r="AF1154" s="109"/>
      <c r="AG1154" s="109"/>
      <c r="AH1154" s="109"/>
      <c r="AI1154" s="110"/>
      <c r="AJ1154" s="110"/>
      <c r="AK1154" s="110"/>
      <c r="AL1154" s="110"/>
      <c r="AM1154" s="110"/>
      <c r="AN1154" s="110"/>
      <c r="AO1154" s="110"/>
      <c r="AP1154" s="110"/>
      <c r="AQ1154" s="110"/>
      <c r="AR1154" s="110"/>
      <c r="AS1154" s="110"/>
      <c r="AT1154" s="110"/>
      <c r="AU1154" s="110"/>
      <c r="AV1154" s="110"/>
      <c r="AW1154" s="110"/>
      <c r="AX1154" s="110"/>
      <c r="AY1154" s="110"/>
      <c r="AZ1154" s="110"/>
      <c r="BA1154" s="110"/>
      <c r="BB1154" s="110"/>
      <c r="BC1154" s="110"/>
      <c r="BD1154" s="110"/>
      <c r="BE1154" s="110"/>
      <c r="BF1154" s="114"/>
      <c r="BG1154" s="114"/>
      <c r="BH1154" s="114"/>
      <c r="BI1154" s="114"/>
      <c r="BJ1154" s="114"/>
      <c r="BK1154" s="114"/>
      <c r="BL1154" s="114"/>
      <c r="BM1154" s="114"/>
      <c r="BN1154" s="114"/>
      <c r="BO1154" s="114"/>
    </row>
    <row r="1155" ht="15.75" customHeight="1">
      <c r="A1155" s="185"/>
      <c r="B1155" s="186"/>
      <c r="C1155" s="187"/>
      <c r="D1155" s="188"/>
      <c r="E1155" s="188"/>
      <c r="F1155" s="188"/>
      <c r="G1155" s="114"/>
      <c r="H1155" s="111"/>
      <c r="I1155" s="111"/>
      <c r="J1155" s="112"/>
      <c r="K1155" s="111"/>
      <c r="L1155" s="111"/>
      <c r="M1155" s="109"/>
      <c r="N1155" s="110"/>
      <c r="O1155" s="111"/>
      <c r="P1155" s="111"/>
      <c r="Q1155" s="112"/>
      <c r="R1155" s="111"/>
      <c r="S1155" s="111"/>
      <c r="T1155" s="111"/>
      <c r="U1155" s="110"/>
      <c r="V1155" s="109"/>
      <c r="W1155" s="109"/>
      <c r="X1155" s="110"/>
      <c r="Y1155" s="109"/>
      <c r="Z1155" s="110"/>
      <c r="AA1155" s="110"/>
      <c r="AB1155" s="110"/>
      <c r="AC1155" s="109"/>
      <c r="AD1155" s="109"/>
      <c r="AE1155" s="110"/>
      <c r="AF1155" s="109"/>
      <c r="AG1155" s="109"/>
      <c r="AH1155" s="109"/>
      <c r="AI1155" s="110"/>
      <c r="AJ1155" s="110"/>
      <c r="AK1155" s="110"/>
      <c r="AL1155" s="110"/>
      <c r="AM1155" s="110"/>
      <c r="AN1155" s="110"/>
      <c r="AO1155" s="110"/>
      <c r="AP1155" s="110"/>
      <c r="AQ1155" s="110"/>
      <c r="AR1155" s="110"/>
      <c r="AS1155" s="110"/>
      <c r="AT1155" s="110"/>
      <c r="AU1155" s="110"/>
      <c r="AV1155" s="110"/>
      <c r="AW1155" s="110"/>
      <c r="AX1155" s="110"/>
      <c r="AY1155" s="110"/>
      <c r="AZ1155" s="110"/>
      <c r="BA1155" s="110"/>
      <c r="BB1155" s="110"/>
      <c r="BC1155" s="110"/>
      <c r="BD1155" s="110"/>
      <c r="BE1155" s="110"/>
      <c r="BF1155" s="114"/>
      <c r="BG1155" s="114"/>
      <c r="BH1155" s="114"/>
      <c r="BI1155" s="114"/>
      <c r="BJ1155" s="114"/>
      <c r="BK1155" s="114"/>
      <c r="BL1155" s="114"/>
      <c r="BM1155" s="114"/>
      <c r="BN1155" s="114"/>
      <c r="BO1155" s="114"/>
    </row>
    <row r="1156" ht="15.75" customHeight="1">
      <c r="A1156" s="185"/>
      <c r="B1156" s="186"/>
      <c r="C1156" s="187"/>
      <c r="D1156" s="188"/>
      <c r="E1156" s="188"/>
      <c r="F1156" s="188"/>
      <c r="G1156" s="114"/>
      <c r="H1156" s="111"/>
      <c r="I1156" s="111"/>
      <c r="J1156" s="112"/>
      <c r="K1156" s="111"/>
      <c r="L1156" s="111"/>
      <c r="M1156" s="109"/>
      <c r="N1156" s="110"/>
      <c r="O1156" s="111"/>
      <c r="P1156" s="111"/>
      <c r="Q1156" s="112"/>
      <c r="R1156" s="111"/>
      <c r="S1156" s="111"/>
      <c r="T1156" s="111"/>
      <c r="U1156" s="110"/>
      <c r="V1156" s="109"/>
      <c r="W1156" s="109"/>
      <c r="X1156" s="110"/>
      <c r="Y1156" s="109"/>
      <c r="Z1156" s="110"/>
      <c r="AA1156" s="110"/>
      <c r="AB1156" s="110"/>
      <c r="AC1156" s="109"/>
      <c r="AD1156" s="109"/>
      <c r="AE1156" s="110"/>
      <c r="AF1156" s="109"/>
      <c r="AG1156" s="109"/>
      <c r="AH1156" s="109"/>
      <c r="AI1156" s="110"/>
      <c r="AJ1156" s="110"/>
      <c r="AK1156" s="110"/>
      <c r="AL1156" s="110"/>
      <c r="AM1156" s="110"/>
      <c r="AN1156" s="110"/>
      <c r="AO1156" s="110"/>
      <c r="AP1156" s="110"/>
      <c r="AQ1156" s="110"/>
      <c r="AR1156" s="110"/>
      <c r="AS1156" s="110"/>
      <c r="AT1156" s="110"/>
      <c r="AU1156" s="110"/>
      <c r="AV1156" s="110"/>
      <c r="AW1156" s="110"/>
      <c r="AX1156" s="110"/>
      <c r="AY1156" s="110"/>
      <c r="AZ1156" s="110"/>
      <c r="BA1156" s="110"/>
      <c r="BB1156" s="110"/>
      <c r="BC1156" s="110"/>
      <c r="BD1156" s="110"/>
      <c r="BE1156" s="110"/>
      <c r="BF1156" s="114"/>
      <c r="BG1156" s="114"/>
      <c r="BH1156" s="114"/>
      <c r="BI1156" s="114"/>
      <c r="BJ1156" s="114"/>
      <c r="BK1156" s="114"/>
      <c r="BL1156" s="114"/>
      <c r="BM1156" s="114"/>
      <c r="BN1156" s="114"/>
      <c r="BO1156" s="114"/>
    </row>
    <row r="1157" ht="15.75" customHeight="1">
      <c r="A1157" s="185"/>
      <c r="B1157" s="186"/>
      <c r="C1157" s="187"/>
      <c r="D1157" s="188"/>
      <c r="E1157" s="188"/>
      <c r="F1157" s="188"/>
      <c r="G1157" s="114"/>
      <c r="H1157" s="111"/>
      <c r="I1157" s="111"/>
      <c r="J1157" s="112"/>
      <c r="K1157" s="111"/>
      <c r="L1157" s="111"/>
      <c r="M1157" s="109"/>
      <c r="N1157" s="110"/>
      <c r="O1157" s="111"/>
      <c r="P1157" s="111"/>
      <c r="Q1157" s="112"/>
      <c r="R1157" s="111"/>
      <c r="S1157" s="111"/>
      <c r="T1157" s="111"/>
      <c r="U1157" s="110"/>
      <c r="V1157" s="109"/>
      <c r="W1157" s="109"/>
      <c r="X1157" s="110"/>
      <c r="Y1157" s="109"/>
      <c r="Z1157" s="110"/>
      <c r="AA1157" s="110"/>
      <c r="AB1157" s="110"/>
      <c r="AC1157" s="109"/>
      <c r="AD1157" s="109"/>
      <c r="AE1157" s="110"/>
      <c r="AF1157" s="109"/>
      <c r="AG1157" s="109"/>
      <c r="AH1157" s="109"/>
      <c r="AI1157" s="110"/>
      <c r="AJ1157" s="110"/>
      <c r="AK1157" s="110"/>
      <c r="AL1157" s="110"/>
      <c r="AM1157" s="110"/>
      <c r="AN1157" s="110"/>
      <c r="AO1157" s="110"/>
      <c r="AP1157" s="110"/>
      <c r="AQ1157" s="110"/>
      <c r="AR1157" s="110"/>
      <c r="AS1157" s="110"/>
      <c r="AT1157" s="110"/>
      <c r="AU1157" s="110"/>
      <c r="AV1157" s="110"/>
      <c r="AW1157" s="110"/>
      <c r="AX1157" s="110"/>
      <c r="AY1157" s="110"/>
      <c r="AZ1157" s="110"/>
      <c r="BA1157" s="110"/>
      <c r="BB1157" s="110"/>
      <c r="BC1157" s="110"/>
      <c r="BD1157" s="110"/>
      <c r="BE1157" s="110"/>
      <c r="BF1157" s="114"/>
      <c r="BG1157" s="114"/>
      <c r="BH1157" s="114"/>
      <c r="BI1157" s="114"/>
      <c r="BJ1157" s="114"/>
      <c r="BK1157" s="114"/>
      <c r="BL1157" s="114"/>
      <c r="BM1157" s="114"/>
      <c r="BN1157" s="114"/>
      <c r="BO1157" s="114"/>
    </row>
    <row r="1158" ht="15.75" customHeight="1">
      <c r="A1158" s="185"/>
      <c r="B1158" s="186"/>
      <c r="C1158" s="187"/>
      <c r="D1158" s="188"/>
      <c r="E1158" s="188"/>
      <c r="F1158" s="188"/>
      <c r="G1158" s="114"/>
      <c r="H1158" s="111"/>
      <c r="I1158" s="111"/>
      <c r="J1158" s="112"/>
      <c r="K1158" s="111"/>
      <c r="L1158" s="111"/>
      <c r="M1158" s="109"/>
      <c r="N1158" s="110"/>
      <c r="O1158" s="111"/>
      <c r="P1158" s="111"/>
      <c r="Q1158" s="112"/>
      <c r="R1158" s="111"/>
      <c r="S1158" s="111"/>
      <c r="T1158" s="111"/>
      <c r="U1158" s="110"/>
      <c r="V1158" s="109"/>
      <c r="W1158" s="109"/>
      <c r="X1158" s="110"/>
      <c r="Y1158" s="109"/>
      <c r="Z1158" s="110"/>
      <c r="AA1158" s="110"/>
      <c r="AB1158" s="110"/>
      <c r="AC1158" s="109"/>
      <c r="AD1158" s="109"/>
      <c r="AE1158" s="110"/>
      <c r="AF1158" s="109"/>
      <c r="AG1158" s="109"/>
      <c r="AH1158" s="109"/>
      <c r="AI1158" s="110"/>
      <c r="AJ1158" s="110"/>
      <c r="AK1158" s="110"/>
      <c r="AL1158" s="110"/>
      <c r="AM1158" s="110"/>
      <c r="AN1158" s="110"/>
      <c r="AO1158" s="110"/>
      <c r="AP1158" s="110"/>
      <c r="AQ1158" s="110"/>
      <c r="AR1158" s="110"/>
      <c r="AS1158" s="110"/>
      <c r="AT1158" s="110"/>
      <c r="AU1158" s="110"/>
      <c r="AV1158" s="110"/>
      <c r="AW1158" s="110"/>
      <c r="AX1158" s="110"/>
      <c r="AY1158" s="110"/>
      <c r="AZ1158" s="110"/>
      <c r="BA1158" s="110"/>
      <c r="BB1158" s="110"/>
      <c r="BC1158" s="110"/>
      <c r="BD1158" s="110"/>
      <c r="BE1158" s="110"/>
      <c r="BF1158" s="114"/>
      <c r="BG1158" s="114"/>
      <c r="BH1158" s="114"/>
      <c r="BI1158" s="114"/>
      <c r="BJ1158" s="114"/>
      <c r="BK1158" s="114"/>
      <c r="BL1158" s="114"/>
      <c r="BM1158" s="114"/>
      <c r="BN1158" s="114"/>
      <c r="BO1158" s="114"/>
    </row>
    <row r="1159" ht="15.75" customHeight="1">
      <c r="A1159" s="185"/>
      <c r="B1159" s="186"/>
      <c r="C1159" s="187"/>
      <c r="D1159" s="188"/>
      <c r="E1159" s="188"/>
      <c r="F1159" s="188"/>
      <c r="G1159" s="114"/>
      <c r="H1159" s="111"/>
      <c r="I1159" s="111"/>
      <c r="J1159" s="112"/>
      <c r="K1159" s="111"/>
      <c r="L1159" s="111"/>
      <c r="M1159" s="109"/>
      <c r="N1159" s="110"/>
      <c r="O1159" s="111"/>
      <c r="P1159" s="111"/>
      <c r="Q1159" s="112"/>
      <c r="R1159" s="111"/>
      <c r="S1159" s="111"/>
      <c r="T1159" s="111"/>
      <c r="U1159" s="110"/>
      <c r="V1159" s="109"/>
      <c r="W1159" s="109"/>
      <c r="X1159" s="110"/>
      <c r="Y1159" s="109"/>
      <c r="Z1159" s="110"/>
      <c r="AA1159" s="110"/>
      <c r="AB1159" s="110"/>
      <c r="AC1159" s="109"/>
      <c r="AD1159" s="109"/>
      <c r="AE1159" s="110"/>
      <c r="AF1159" s="109"/>
      <c r="AG1159" s="109"/>
      <c r="AH1159" s="109"/>
      <c r="AI1159" s="110"/>
      <c r="AJ1159" s="110"/>
      <c r="AK1159" s="110"/>
      <c r="AL1159" s="110"/>
      <c r="AM1159" s="110"/>
      <c r="AN1159" s="110"/>
      <c r="AO1159" s="110"/>
      <c r="AP1159" s="110"/>
      <c r="AQ1159" s="110"/>
      <c r="AR1159" s="110"/>
      <c r="AS1159" s="110"/>
      <c r="AT1159" s="110"/>
      <c r="AU1159" s="110"/>
      <c r="AV1159" s="110"/>
      <c r="AW1159" s="110"/>
      <c r="AX1159" s="110"/>
      <c r="AY1159" s="110"/>
      <c r="AZ1159" s="110"/>
      <c r="BA1159" s="110"/>
      <c r="BB1159" s="110"/>
      <c r="BC1159" s="110"/>
      <c r="BD1159" s="110"/>
      <c r="BE1159" s="110"/>
      <c r="BF1159" s="114"/>
      <c r="BG1159" s="114"/>
      <c r="BH1159" s="114"/>
      <c r="BI1159" s="114"/>
      <c r="BJ1159" s="114"/>
      <c r="BK1159" s="114"/>
      <c r="BL1159" s="114"/>
      <c r="BM1159" s="114"/>
      <c r="BN1159" s="114"/>
      <c r="BO1159" s="114"/>
    </row>
    <row r="1160" ht="15.75" customHeight="1">
      <c r="A1160" s="185"/>
      <c r="B1160" s="186"/>
      <c r="C1160" s="187"/>
      <c r="D1160" s="188"/>
      <c r="E1160" s="188"/>
      <c r="F1160" s="188"/>
      <c r="G1160" s="114"/>
      <c r="H1160" s="111"/>
      <c r="I1160" s="111"/>
      <c r="J1160" s="112"/>
      <c r="K1160" s="111"/>
      <c r="L1160" s="111"/>
      <c r="M1160" s="109"/>
      <c r="N1160" s="110"/>
      <c r="O1160" s="111"/>
      <c r="P1160" s="111"/>
      <c r="Q1160" s="112"/>
      <c r="R1160" s="111"/>
      <c r="S1160" s="111"/>
      <c r="T1160" s="111"/>
      <c r="U1160" s="110"/>
      <c r="V1160" s="109"/>
      <c r="W1160" s="109"/>
      <c r="X1160" s="110"/>
      <c r="Y1160" s="109"/>
      <c r="Z1160" s="110"/>
      <c r="AA1160" s="110"/>
      <c r="AB1160" s="110"/>
      <c r="AC1160" s="109"/>
      <c r="AD1160" s="109"/>
      <c r="AE1160" s="110"/>
      <c r="AF1160" s="109"/>
      <c r="AG1160" s="109"/>
      <c r="AH1160" s="109"/>
      <c r="AI1160" s="110"/>
      <c r="AJ1160" s="110"/>
      <c r="AK1160" s="110"/>
      <c r="AL1160" s="110"/>
      <c r="AM1160" s="110"/>
      <c r="AN1160" s="110"/>
      <c r="AO1160" s="110"/>
      <c r="AP1160" s="110"/>
      <c r="AQ1160" s="110"/>
      <c r="AR1160" s="110"/>
      <c r="AS1160" s="110"/>
      <c r="AT1160" s="110"/>
      <c r="AU1160" s="110"/>
      <c r="AV1160" s="110"/>
      <c r="AW1160" s="110"/>
      <c r="AX1160" s="110"/>
      <c r="AY1160" s="110"/>
      <c r="AZ1160" s="110"/>
      <c r="BA1160" s="110"/>
      <c r="BB1160" s="110"/>
      <c r="BC1160" s="110"/>
      <c r="BD1160" s="110"/>
      <c r="BE1160" s="110"/>
      <c r="BF1160" s="114"/>
      <c r="BG1160" s="114"/>
      <c r="BH1160" s="114"/>
      <c r="BI1160" s="114"/>
      <c r="BJ1160" s="114"/>
      <c r="BK1160" s="114"/>
      <c r="BL1160" s="114"/>
      <c r="BM1160" s="114"/>
      <c r="BN1160" s="114"/>
      <c r="BO1160" s="114"/>
    </row>
    <row r="1161" ht="15.75" customHeight="1">
      <c r="A1161" s="185"/>
      <c r="B1161" s="186"/>
      <c r="C1161" s="187"/>
      <c r="D1161" s="188"/>
      <c r="E1161" s="188"/>
      <c r="F1161" s="188"/>
      <c r="G1161" s="114"/>
      <c r="H1161" s="111"/>
      <c r="I1161" s="111"/>
      <c r="J1161" s="112"/>
      <c r="K1161" s="111"/>
      <c r="L1161" s="111"/>
      <c r="M1161" s="109"/>
      <c r="N1161" s="110"/>
      <c r="O1161" s="111"/>
      <c r="P1161" s="111"/>
      <c r="Q1161" s="112"/>
      <c r="R1161" s="111"/>
      <c r="S1161" s="111"/>
      <c r="T1161" s="111"/>
      <c r="U1161" s="110"/>
      <c r="V1161" s="109"/>
      <c r="W1161" s="109"/>
      <c r="X1161" s="110"/>
      <c r="Y1161" s="109"/>
      <c r="Z1161" s="110"/>
      <c r="AA1161" s="110"/>
      <c r="AB1161" s="110"/>
      <c r="AC1161" s="109"/>
      <c r="AD1161" s="109"/>
      <c r="AE1161" s="110"/>
      <c r="AF1161" s="109"/>
      <c r="AG1161" s="109"/>
      <c r="AH1161" s="109"/>
      <c r="AI1161" s="110"/>
      <c r="AJ1161" s="110"/>
      <c r="AK1161" s="110"/>
      <c r="AL1161" s="110"/>
      <c r="AM1161" s="110"/>
      <c r="AN1161" s="110"/>
      <c r="AO1161" s="110"/>
      <c r="AP1161" s="110"/>
      <c r="AQ1161" s="110"/>
      <c r="AR1161" s="110"/>
      <c r="AS1161" s="110"/>
      <c r="AT1161" s="110"/>
      <c r="AU1161" s="110"/>
      <c r="AV1161" s="110"/>
      <c r="AW1161" s="110"/>
      <c r="AX1161" s="110"/>
      <c r="AY1161" s="110"/>
      <c r="AZ1161" s="110"/>
      <c r="BA1161" s="110"/>
      <c r="BB1161" s="110"/>
      <c r="BC1161" s="110"/>
      <c r="BD1161" s="110"/>
      <c r="BE1161" s="110"/>
      <c r="BF1161" s="114"/>
      <c r="BG1161" s="114"/>
      <c r="BH1161" s="114"/>
      <c r="BI1161" s="114"/>
      <c r="BJ1161" s="114"/>
      <c r="BK1161" s="114"/>
      <c r="BL1161" s="114"/>
      <c r="BM1161" s="114"/>
      <c r="BN1161" s="114"/>
      <c r="BO1161" s="114"/>
    </row>
    <row r="1162" ht="15.75" customHeight="1">
      <c r="A1162" s="185"/>
      <c r="B1162" s="186"/>
      <c r="C1162" s="187"/>
      <c r="D1162" s="188"/>
      <c r="E1162" s="188"/>
      <c r="F1162" s="188"/>
      <c r="G1162" s="114"/>
      <c r="H1162" s="111"/>
      <c r="I1162" s="111"/>
      <c r="J1162" s="112"/>
      <c r="K1162" s="111"/>
      <c r="L1162" s="111"/>
      <c r="M1162" s="109"/>
      <c r="N1162" s="110"/>
      <c r="O1162" s="111"/>
      <c r="P1162" s="111"/>
      <c r="Q1162" s="112"/>
      <c r="R1162" s="111"/>
      <c r="S1162" s="111"/>
      <c r="T1162" s="111"/>
      <c r="U1162" s="110"/>
      <c r="V1162" s="109"/>
      <c r="W1162" s="109"/>
      <c r="X1162" s="110"/>
      <c r="Y1162" s="109"/>
      <c r="Z1162" s="110"/>
      <c r="AA1162" s="110"/>
      <c r="AB1162" s="110"/>
      <c r="AC1162" s="109"/>
      <c r="AD1162" s="109"/>
      <c r="AE1162" s="110"/>
      <c r="AF1162" s="109"/>
      <c r="AG1162" s="109"/>
      <c r="AH1162" s="109"/>
      <c r="AI1162" s="110"/>
      <c r="AJ1162" s="110"/>
      <c r="AK1162" s="110"/>
      <c r="AL1162" s="110"/>
      <c r="AM1162" s="110"/>
      <c r="AN1162" s="110"/>
      <c r="AO1162" s="110"/>
      <c r="AP1162" s="110"/>
      <c r="AQ1162" s="110"/>
      <c r="AR1162" s="110"/>
      <c r="AS1162" s="110"/>
      <c r="AT1162" s="110"/>
      <c r="AU1162" s="110"/>
      <c r="AV1162" s="110"/>
      <c r="AW1162" s="110"/>
      <c r="AX1162" s="110"/>
      <c r="AY1162" s="110"/>
      <c r="AZ1162" s="110"/>
      <c r="BA1162" s="110"/>
      <c r="BB1162" s="110"/>
      <c r="BC1162" s="110"/>
      <c r="BD1162" s="110"/>
      <c r="BE1162" s="110"/>
      <c r="BF1162" s="114"/>
      <c r="BG1162" s="114"/>
      <c r="BH1162" s="114"/>
      <c r="BI1162" s="114"/>
      <c r="BJ1162" s="114"/>
      <c r="BK1162" s="114"/>
      <c r="BL1162" s="114"/>
      <c r="BM1162" s="114"/>
      <c r="BN1162" s="114"/>
      <c r="BO1162" s="114"/>
    </row>
    <row r="1163" ht="15.75" customHeight="1">
      <c r="A1163" s="185"/>
      <c r="B1163" s="186"/>
      <c r="C1163" s="187"/>
      <c r="D1163" s="188"/>
      <c r="E1163" s="188"/>
      <c r="F1163" s="188"/>
      <c r="G1163" s="114"/>
      <c r="H1163" s="111"/>
      <c r="I1163" s="111"/>
      <c r="J1163" s="112"/>
      <c r="K1163" s="111"/>
      <c r="L1163" s="111"/>
      <c r="M1163" s="109"/>
      <c r="N1163" s="110"/>
      <c r="O1163" s="111"/>
      <c r="P1163" s="111"/>
      <c r="Q1163" s="112"/>
      <c r="R1163" s="111"/>
      <c r="S1163" s="111"/>
      <c r="T1163" s="111"/>
      <c r="U1163" s="110"/>
      <c r="V1163" s="109"/>
      <c r="W1163" s="109"/>
      <c r="X1163" s="110"/>
      <c r="Y1163" s="109"/>
      <c r="Z1163" s="110"/>
      <c r="AA1163" s="110"/>
      <c r="AB1163" s="110"/>
      <c r="AC1163" s="109"/>
      <c r="AD1163" s="109"/>
      <c r="AE1163" s="110"/>
      <c r="AF1163" s="109"/>
      <c r="AG1163" s="109"/>
      <c r="AH1163" s="109"/>
      <c r="AI1163" s="110"/>
      <c r="AJ1163" s="110"/>
      <c r="AK1163" s="110"/>
      <c r="AL1163" s="110"/>
      <c r="AM1163" s="110"/>
      <c r="AN1163" s="110"/>
      <c r="AO1163" s="110"/>
      <c r="AP1163" s="110"/>
      <c r="AQ1163" s="110"/>
      <c r="AR1163" s="110"/>
      <c r="AS1163" s="110"/>
      <c r="AT1163" s="110"/>
      <c r="AU1163" s="110"/>
      <c r="AV1163" s="110"/>
      <c r="AW1163" s="110"/>
      <c r="AX1163" s="110"/>
      <c r="AY1163" s="110"/>
      <c r="AZ1163" s="110"/>
      <c r="BA1163" s="110"/>
      <c r="BB1163" s="110"/>
      <c r="BC1163" s="110"/>
      <c r="BD1163" s="110"/>
      <c r="BE1163" s="110"/>
      <c r="BF1163" s="114"/>
      <c r="BG1163" s="114"/>
      <c r="BH1163" s="114"/>
      <c r="BI1163" s="114"/>
      <c r="BJ1163" s="114"/>
      <c r="BK1163" s="114"/>
      <c r="BL1163" s="114"/>
      <c r="BM1163" s="114"/>
      <c r="BN1163" s="114"/>
      <c r="BO1163" s="114"/>
    </row>
    <row r="1164" ht="15.75" customHeight="1">
      <c r="A1164" s="185"/>
      <c r="B1164" s="186"/>
      <c r="C1164" s="187"/>
      <c r="D1164" s="188"/>
      <c r="E1164" s="188"/>
      <c r="F1164" s="188"/>
      <c r="G1164" s="114"/>
      <c r="H1164" s="111"/>
      <c r="I1164" s="111"/>
      <c r="J1164" s="112"/>
      <c r="K1164" s="111"/>
      <c r="L1164" s="111"/>
      <c r="M1164" s="109"/>
      <c r="N1164" s="110"/>
      <c r="O1164" s="111"/>
      <c r="P1164" s="111"/>
      <c r="Q1164" s="112"/>
      <c r="R1164" s="111"/>
      <c r="S1164" s="111"/>
      <c r="T1164" s="111"/>
      <c r="U1164" s="110"/>
      <c r="V1164" s="109"/>
      <c r="W1164" s="109"/>
      <c r="X1164" s="110"/>
      <c r="Y1164" s="109"/>
      <c r="Z1164" s="110"/>
      <c r="AA1164" s="110"/>
      <c r="AB1164" s="110"/>
      <c r="AC1164" s="109"/>
      <c r="AD1164" s="109"/>
      <c r="AE1164" s="110"/>
      <c r="AF1164" s="109"/>
      <c r="AG1164" s="109"/>
      <c r="AH1164" s="109"/>
      <c r="AI1164" s="110"/>
      <c r="AJ1164" s="110"/>
      <c r="AK1164" s="110"/>
      <c r="AL1164" s="110"/>
      <c r="AM1164" s="110"/>
      <c r="AN1164" s="110"/>
      <c r="AO1164" s="110"/>
      <c r="AP1164" s="110"/>
      <c r="AQ1164" s="110"/>
      <c r="AR1164" s="110"/>
      <c r="AS1164" s="110"/>
      <c r="AT1164" s="110"/>
      <c r="AU1164" s="110"/>
      <c r="AV1164" s="110"/>
      <c r="AW1164" s="110"/>
      <c r="AX1164" s="110"/>
      <c r="AY1164" s="110"/>
      <c r="AZ1164" s="110"/>
      <c r="BA1164" s="110"/>
      <c r="BB1164" s="110"/>
      <c r="BC1164" s="110"/>
      <c r="BD1164" s="110"/>
      <c r="BE1164" s="110"/>
      <c r="BF1164" s="114"/>
      <c r="BG1164" s="114"/>
      <c r="BH1164" s="114"/>
      <c r="BI1164" s="114"/>
      <c r="BJ1164" s="114"/>
      <c r="BK1164" s="114"/>
      <c r="BL1164" s="114"/>
      <c r="BM1164" s="114"/>
      <c r="BN1164" s="114"/>
      <c r="BO1164" s="114"/>
    </row>
    <row r="1165" ht="15.75" customHeight="1">
      <c r="A1165" s="185"/>
      <c r="B1165" s="186"/>
      <c r="C1165" s="187"/>
      <c r="D1165" s="188"/>
      <c r="E1165" s="188"/>
      <c r="F1165" s="188"/>
      <c r="G1165" s="114"/>
      <c r="H1165" s="111"/>
      <c r="I1165" s="111"/>
      <c r="J1165" s="112"/>
      <c r="K1165" s="111"/>
      <c r="L1165" s="111"/>
      <c r="M1165" s="109"/>
      <c r="N1165" s="110"/>
      <c r="O1165" s="111"/>
      <c r="P1165" s="111"/>
      <c r="Q1165" s="112"/>
      <c r="R1165" s="111"/>
      <c r="S1165" s="111"/>
      <c r="T1165" s="111"/>
      <c r="U1165" s="110"/>
      <c r="V1165" s="109"/>
      <c r="W1165" s="109"/>
      <c r="X1165" s="110"/>
      <c r="Y1165" s="109"/>
      <c r="Z1165" s="110"/>
      <c r="AA1165" s="110"/>
      <c r="AB1165" s="110"/>
      <c r="AC1165" s="109"/>
      <c r="AD1165" s="109"/>
      <c r="AE1165" s="110"/>
      <c r="AF1165" s="109"/>
      <c r="AG1165" s="109"/>
      <c r="AH1165" s="109"/>
      <c r="AI1165" s="110"/>
      <c r="AJ1165" s="110"/>
      <c r="AK1165" s="110"/>
      <c r="AL1165" s="110"/>
      <c r="AM1165" s="110"/>
      <c r="AN1165" s="110"/>
      <c r="AO1165" s="110"/>
      <c r="AP1165" s="110"/>
      <c r="AQ1165" s="110"/>
      <c r="AR1165" s="110"/>
      <c r="AS1165" s="110"/>
      <c r="AT1165" s="110"/>
      <c r="AU1165" s="110"/>
      <c r="AV1165" s="110"/>
      <c r="AW1165" s="110"/>
      <c r="AX1165" s="110"/>
      <c r="AY1165" s="110"/>
      <c r="AZ1165" s="110"/>
      <c r="BA1165" s="110"/>
      <c r="BB1165" s="110"/>
      <c r="BC1165" s="110"/>
      <c r="BD1165" s="110"/>
      <c r="BE1165" s="110"/>
      <c r="BF1165" s="114"/>
      <c r="BG1165" s="114"/>
      <c r="BH1165" s="114"/>
      <c r="BI1165" s="114"/>
      <c r="BJ1165" s="114"/>
      <c r="BK1165" s="114"/>
      <c r="BL1165" s="114"/>
      <c r="BM1165" s="114"/>
      <c r="BN1165" s="114"/>
      <c r="BO1165" s="114"/>
    </row>
    <row r="1166" ht="15.75" customHeight="1">
      <c r="A1166" s="185"/>
      <c r="B1166" s="186"/>
      <c r="C1166" s="187"/>
      <c r="D1166" s="188"/>
      <c r="E1166" s="188"/>
      <c r="F1166" s="188"/>
      <c r="G1166" s="114"/>
      <c r="H1166" s="111"/>
      <c r="I1166" s="111"/>
      <c r="J1166" s="112"/>
      <c r="K1166" s="111"/>
      <c r="L1166" s="111"/>
      <c r="M1166" s="109"/>
      <c r="N1166" s="110"/>
      <c r="O1166" s="111"/>
      <c r="P1166" s="111"/>
      <c r="Q1166" s="112"/>
      <c r="R1166" s="111"/>
      <c r="S1166" s="111"/>
      <c r="T1166" s="111"/>
      <c r="U1166" s="110"/>
      <c r="V1166" s="109"/>
      <c r="W1166" s="109"/>
      <c r="X1166" s="110"/>
      <c r="Y1166" s="109"/>
      <c r="Z1166" s="110"/>
      <c r="AA1166" s="110"/>
      <c r="AB1166" s="110"/>
      <c r="AC1166" s="109"/>
      <c r="AD1166" s="109"/>
      <c r="AE1166" s="110"/>
      <c r="AF1166" s="109"/>
      <c r="AG1166" s="109"/>
      <c r="AH1166" s="109"/>
      <c r="AI1166" s="110"/>
      <c r="AJ1166" s="110"/>
      <c r="AK1166" s="110"/>
      <c r="AL1166" s="110"/>
      <c r="AM1166" s="110"/>
      <c r="AN1166" s="110"/>
      <c r="AO1166" s="110"/>
      <c r="AP1166" s="110"/>
      <c r="AQ1166" s="110"/>
      <c r="AR1166" s="110"/>
      <c r="AS1166" s="110"/>
      <c r="AT1166" s="110"/>
      <c r="AU1166" s="110"/>
      <c r="AV1166" s="110"/>
      <c r="AW1166" s="110"/>
      <c r="AX1166" s="110"/>
      <c r="AY1166" s="110"/>
      <c r="AZ1166" s="110"/>
      <c r="BA1166" s="110"/>
      <c r="BB1166" s="110"/>
      <c r="BC1166" s="110"/>
      <c r="BD1166" s="110"/>
      <c r="BE1166" s="110"/>
      <c r="BF1166" s="114"/>
      <c r="BG1166" s="114"/>
      <c r="BH1166" s="114"/>
      <c r="BI1166" s="114"/>
      <c r="BJ1166" s="114"/>
      <c r="BK1166" s="114"/>
      <c r="BL1166" s="114"/>
      <c r="BM1166" s="114"/>
      <c r="BN1166" s="114"/>
      <c r="BO1166" s="114"/>
    </row>
    <row r="1167" ht="15.75" customHeight="1">
      <c r="A1167" s="185"/>
      <c r="B1167" s="186"/>
      <c r="C1167" s="187"/>
      <c r="D1167" s="188"/>
      <c r="E1167" s="188"/>
      <c r="F1167" s="188"/>
      <c r="G1167" s="114"/>
      <c r="H1167" s="111"/>
      <c r="I1167" s="111"/>
      <c r="J1167" s="112"/>
      <c r="K1167" s="111"/>
      <c r="L1167" s="111"/>
      <c r="M1167" s="109"/>
      <c r="N1167" s="110"/>
      <c r="O1167" s="111"/>
      <c r="P1167" s="111"/>
      <c r="Q1167" s="112"/>
      <c r="R1167" s="111"/>
      <c r="S1167" s="111"/>
      <c r="T1167" s="111"/>
      <c r="U1167" s="110"/>
      <c r="V1167" s="109"/>
      <c r="W1167" s="109"/>
      <c r="X1167" s="110"/>
      <c r="Y1167" s="109"/>
      <c r="Z1167" s="110"/>
      <c r="AA1167" s="110"/>
      <c r="AB1167" s="110"/>
      <c r="AC1167" s="109"/>
      <c r="AD1167" s="109"/>
      <c r="AE1167" s="110"/>
      <c r="AF1167" s="109"/>
      <c r="AG1167" s="109"/>
      <c r="AH1167" s="109"/>
      <c r="AI1167" s="110"/>
      <c r="AJ1167" s="110"/>
      <c r="AK1167" s="110"/>
      <c r="AL1167" s="110"/>
      <c r="AM1167" s="110"/>
      <c r="AN1167" s="110"/>
      <c r="AO1167" s="110"/>
      <c r="AP1167" s="110"/>
      <c r="AQ1167" s="110"/>
      <c r="AR1167" s="110"/>
      <c r="AS1167" s="110"/>
      <c r="AT1167" s="110"/>
      <c r="AU1167" s="110"/>
      <c r="AV1167" s="110"/>
      <c r="AW1167" s="110"/>
      <c r="AX1167" s="110"/>
      <c r="AY1167" s="110"/>
      <c r="AZ1167" s="110"/>
      <c r="BA1167" s="110"/>
      <c r="BB1167" s="110"/>
      <c r="BC1167" s="110"/>
      <c r="BD1167" s="110"/>
      <c r="BE1167" s="110"/>
      <c r="BF1167" s="114"/>
      <c r="BG1167" s="114"/>
      <c r="BH1167" s="114"/>
      <c r="BI1167" s="114"/>
      <c r="BJ1167" s="114"/>
      <c r="BK1167" s="114"/>
      <c r="BL1167" s="114"/>
      <c r="BM1167" s="114"/>
      <c r="BN1167" s="114"/>
      <c r="BO1167" s="114"/>
    </row>
    <row r="1168" ht="15.75" customHeight="1">
      <c r="A1168" s="185"/>
      <c r="B1168" s="186"/>
      <c r="C1168" s="187"/>
      <c r="D1168" s="188"/>
      <c r="E1168" s="188"/>
      <c r="F1168" s="188"/>
      <c r="G1168" s="114"/>
      <c r="H1168" s="111"/>
      <c r="I1168" s="111"/>
      <c r="J1168" s="112"/>
      <c r="K1168" s="111"/>
      <c r="L1168" s="111"/>
      <c r="M1168" s="109"/>
      <c r="N1168" s="110"/>
      <c r="O1168" s="111"/>
      <c r="P1168" s="111"/>
      <c r="Q1168" s="112"/>
      <c r="R1168" s="111"/>
      <c r="S1168" s="111"/>
      <c r="T1168" s="111"/>
      <c r="U1168" s="110"/>
      <c r="V1168" s="109"/>
      <c r="W1168" s="109"/>
      <c r="X1168" s="110"/>
      <c r="Y1168" s="109"/>
      <c r="Z1168" s="110"/>
      <c r="AA1168" s="110"/>
      <c r="AB1168" s="110"/>
      <c r="AC1168" s="109"/>
      <c r="AD1168" s="109"/>
      <c r="AE1168" s="110"/>
      <c r="AF1168" s="109"/>
      <c r="AG1168" s="109"/>
      <c r="AH1168" s="109"/>
      <c r="AI1168" s="110"/>
      <c r="AJ1168" s="110"/>
      <c r="AK1168" s="110"/>
      <c r="AL1168" s="110"/>
      <c r="AM1168" s="110"/>
      <c r="AN1168" s="110"/>
      <c r="AO1168" s="110"/>
      <c r="AP1168" s="110"/>
      <c r="AQ1168" s="110"/>
      <c r="AR1168" s="110"/>
      <c r="AS1168" s="110"/>
      <c r="AT1168" s="110"/>
      <c r="AU1168" s="110"/>
      <c r="AV1168" s="110"/>
      <c r="AW1168" s="110"/>
      <c r="AX1168" s="110"/>
      <c r="AY1168" s="110"/>
      <c r="AZ1168" s="110"/>
      <c r="BA1168" s="110"/>
      <c r="BB1168" s="110"/>
      <c r="BC1168" s="110"/>
      <c r="BD1168" s="110"/>
      <c r="BE1168" s="110"/>
      <c r="BF1168" s="114"/>
      <c r="BG1168" s="114"/>
      <c r="BH1168" s="114"/>
      <c r="BI1168" s="114"/>
      <c r="BJ1168" s="114"/>
      <c r="BK1168" s="114"/>
      <c r="BL1168" s="114"/>
      <c r="BM1168" s="114"/>
      <c r="BN1168" s="114"/>
      <c r="BO1168" s="114"/>
    </row>
    <row r="1169" ht="15.75" customHeight="1">
      <c r="A1169" s="185"/>
      <c r="B1169" s="186"/>
      <c r="C1169" s="187"/>
      <c r="D1169" s="188"/>
      <c r="E1169" s="188"/>
      <c r="F1169" s="188"/>
      <c r="G1169" s="114"/>
      <c r="H1169" s="111"/>
      <c r="I1169" s="111"/>
      <c r="J1169" s="112"/>
      <c r="K1169" s="111"/>
      <c r="L1169" s="111"/>
      <c r="M1169" s="109"/>
      <c r="N1169" s="110"/>
      <c r="O1169" s="111"/>
      <c r="P1169" s="111"/>
      <c r="Q1169" s="112"/>
      <c r="R1169" s="111"/>
      <c r="S1169" s="111"/>
      <c r="T1169" s="111"/>
      <c r="U1169" s="110"/>
      <c r="V1169" s="109"/>
      <c r="W1169" s="109"/>
      <c r="X1169" s="110"/>
      <c r="Y1169" s="109"/>
      <c r="Z1169" s="110"/>
      <c r="AA1169" s="110"/>
      <c r="AB1169" s="110"/>
      <c r="AC1169" s="109"/>
      <c r="AD1169" s="109"/>
      <c r="AE1169" s="110"/>
      <c r="AF1169" s="109"/>
      <c r="AG1169" s="109"/>
      <c r="AH1169" s="109"/>
      <c r="AI1169" s="110"/>
      <c r="AJ1169" s="110"/>
      <c r="AK1169" s="110"/>
      <c r="AL1169" s="110"/>
      <c r="AM1169" s="110"/>
      <c r="AN1169" s="110"/>
      <c r="AO1169" s="110"/>
      <c r="AP1169" s="110"/>
      <c r="AQ1169" s="110"/>
      <c r="AR1169" s="110"/>
      <c r="AS1169" s="110"/>
      <c r="AT1169" s="110"/>
      <c r="AU1169" s="110"/>
      <c r="AV1169" s="110"/>
      <c r="AW1169" s="110"/>
      <c r="AX1169" s="110"/>
      <c r="AY1169" s="110"/>
      <c r="AZ1169" s="110"/>
      <c r="BA1169" s="110"/>
      <c r="BB1169" s="110"/>
      <c r="BC1169" s="110"/>
      <c r="BD1169" s="110"/>
      <c r="BE1169" s="110"/>
      <c r="BF1169" s="114"/>
      <c r="BG1169" s="114"/>
      <c r="BH1169" s="114"/>
      <c r="BI1169" s="114"/>
      <c r="BJ1169" s="114"/>
      <c r="BK1169" s="114"/>
      <c r="BL1169" s="114"/>
      <c r="BM1169" s="114"/>
      <c r="BN1169" s="114"/>
      <c r="BO1169" s="114"/>
    </row>
    <row r="1170" ht="15.75" customHeight="1">
      <c r="A1170" s="185"/>
      <c r="B1170" s="186"/>
      <c r="C1170" s="187"/>
      <c r="D1170" s="188"/>
      <c r="E1170" s="188"/>
      <c r="F1170" s="188"/>
      <c r="G1170" s="114"/>
      <c r="H1170" s="111"/>
      <c r="I1170" s="111"/>
      <c r="J1170" s="112"/>
      <c r="K1170" s="111"/>
      <c r="L1170" s="111"/>
      <c r="M1170" s="109"/>
      <c r="N1170" s="110"/>
      <c r="O1170" s="111"/>
      <c r="P1170" s="111"/>
      <c r="Q1170" s="112"/>
      <c r="R1170" s="111"/>
      <c r="S1170" s="111"/>
      <c r="T1170" s="111"/>
      <c r="U1170" s="110"/>
      <c r="V1170" s="109"/>
      <c r="W1170" s="109"/>
      <c r="X1170" s="110"/>
      <c r="Y1170" s="109"/>
      <c r="Z1170" s="110"/>
      <c r="AA1170" s="110"/>
      <c r="AB1170" s="110"/>
      <c r="AC1170" s="109"/>
      <c r="AD1170" s="109"/>
      <c r="AE1170" s="110"/>
      <c r="AF1170" s="109"/>
      <c r="AG1170" s="109"/>
      <c r="AH1170" s="109"/>
      <c r="AI1170" s="110"/>
      <c r="AJ1170" s="110"/>
      <c r="AK1170" s="110"/>
      <c r="AL1170" s="110"/>
      <c r="AM1170" s="110"/>
      <c r="AN1170" s="110"/>
      <c r="AO1170" s="110"/>
      <c r="AP1170" s="110"/>
      <c r="AQ1170" s="110"/>
      <c r="AR1170" s="110"/>
      <c r="AS1170" s="110"/>
      <c r="AT1170" s="110"/>
      <c r="AU1170" s="110"/>
      <c r="AV1170" s="110"/>
      <c r="AW1170" s="110"/>
      <c r="AX1170" s="110"/>
      <c r="AY1170" s="110"/>
      <c r="AZ1170" s="110"/>
      <c r="BA1170" s="110"/>
      <c r="BB1170" s="110"/>
      <c r="BC1170" s="110"/>
      <c r="BD1170" s="110"/>
      <c r="BE1170" s="110"/>
      <c r="BF1170" s="114"/>
      <c r="BG1170" s="114"/>
      <c r="BH1170" s="114"/>
      <c r="BI1170" s="114"/>
      <c r="BJ1170" s="114"/>
      <c r="BK1170" s="114"/>
      <c r="BL1170" s="114"/>
      <c r="BM1170" s="114"/>
      <c r="BN1170" s="114"/>
      <c r="BO1170" s="114"/>
    </row>
    <row r="1171" ht="15.75" customHeight="1">
      <c r="A1171" s="185"/>
      <c r="B1171" s="186"/>
      <c r="C1171" s="187"/>
      <c r="D1171" s="188"/>
      <c r="E1171" s="188"/>
      <c r="F1171" s="188"/>
      <c r="G1171" s="114"/>
      <c r="H1171" s="111"/>
      <c r="I1171" s="111"/>
      <c r="J1171" s="112"/>
      <c r="K1171" s="111"/>
      <c r="L1171" s="111"/>
      <c r="M1171" s="109"/>
      <c r="N1171" s="110"/>
      <c r="O1171" s="111"/>
      <c r="P1171" s="111"/>
      <c r="Q1171" s="112"/>
      <c r="R1171" s="111"/>
      <c r="S1171" s="111"/>
      <c r="T1171" s="111"/>
      <c r="U1171" s="110"/>
      <c r="V1171" s="109"/>
      <c r="W1171" s="109"/>
      <c r="X1171" s="110"/>
      <c r="Y1171" s="109"/>
      <c r="Z1171" s="110"/>
      <c r="AA1171" s="110"/>
      <c r="AB1171" s="110"/>
      <c r="AC1171" s="109"/>
      <c r="AD1171" s="109"/>
      <c r="AE1171" s="110"/>
      <c r="AF1171" s="109"/>
      <c r="AG1171" s="109"/>
      <c r="AH1171" s="109"/>
      <c r="AI1171" s="110"/>
      <c r="AJ1171" s="110"/>
      <c r="AK1171" s="110"/>
      <c r="AL1171" s="110"/>
      <c r="AM1171" s="110"/>
      <c r="AN1171" s="110"/>
      <c r="AO1171" s="110"/>
      <c r="AP1171" s="110"/>
      <c r="AQ1171" s="110"/>
      <c r="AR1171" s="110"/>
      <c r="AS1171" s="110"/>
      <c r="AT1171" s="110"/>
      <c r="AU1171" s="110"/>
      <c r="AV1171" s="110"/>
      <c r="AW1171" s="110"/>
      <c r="AX1171" s="110"/>
      <c r="AY1171" s="110"/>
      <c r="AZ1171" s="110"/>
      <c r="BA1171" s="110"/>
      <c r="BB1171" s="110"/>
      <c r="BC1171" s="110"/>
      <c r="BD1171" s="110"/>
      <c r="BE1171" s="110"/>
      <c r="BF1171" s="114"/>
      <c r="BG1171" s="114"/>
      <c r="BH1171" s="114"/>
      <c r="BI1171" s="114"/>
      <c r="BJ1171" s="114"/>
      <c r="BK1171" s="114"/>
      <c r="BL1171" s="114"/>
      <c r="BM1171" s="114"/>
      <c r="BN1171" s="114"/>
      <c r="BO1171" s="114"/>
    </row>
    <row r="1172" ht="15.75" customHeight="1">
      <c r="A1172" s="185"/>
      <c r="B1172" s="186"/>
      <c r="C1172" s="187"/>
      <c r="D1172" s="188"/>
      <c r="E1172" s="188"/>
      <c r="F1172" s="188"/>
      <c r="G1172" s="114"/>
      <c r="H1172" s="111"/>
      <c r="I1172" s="111"/>
      <c r="J1172" s="112"/>
      <c r="K1172" s="111"/>
      <c r="L1172" s="111"/>
      <c r="M1172" s="109"/>
      <c r="N1172" s="110"/>
      <c r="O1172" s="111"/>
      <c r="P1172" s="111"/>
      <c r="Q1172" s="112"/>
      <c r="R1172" s="111"/>
      <c r="S1172" s="111"/>
      <c r="T1172" s="111"/>
      <c r="U1172" s="110"/>
      <c r="V1172" s="109"/>
      <c r="W1172" s="109"/>
      <c r="X1172" s="110"/>
      <c r="Y1172" s="109"/>
      <c r="Z1172" s="110"/>
      <c r="AA1172" s="110"/>
      <c r="AB1172" s="110"/>
      <c r="AC1172" s="109"/>
      <c r="AD1172" s="109"/>
      <c r="AE1172" s="110"/>
      <c r="AF1172" s="109"/>
      <c r="AG1172" s="109"/>
      <c r="AH1172" s="109"/>
      <c r="AI1172" s="110"/>
      <c r="AJ1172" s="110"/>
      <c r="AK1172" s="110"/>
      <c r="AL1172" s="110"/>
      <c r="AM1172" s="110"/>
      <c r="AN1172" s="110"/>
      <c r="AO1172" s="110"/>
      <c r="AP1172" s="110"/>
      <c r="AQ1172" s="110"/>
      <c r="AR1172" s="110"/>
      <c r="AS1172" s="110"/>
      <c r="AT1172" s="110"/>
      <c r="AU1172" s="110"/>
      <c r="AV1172" s="110"/>
      <c r="AW1172" s="110"/>
      <c r="AX1172" s="110"/>
      <c r="AY1172" s="110"/>
      <c r="AZ1172" s="110"/>
      <c r="BA1172" s="110"/>
      <c r="BB1172" s="110"/>
      <c r="BC1172" s="110"/>
      <c r="BD1172" s="110"/>
      <c r="BE1172" s="110"/>
      <c r="BF1172" s="114"/>
      <c r="BG1172" s="114"/>
      <c r="BH1172" s="114"/>
      <c r="BI1172" s="114"/>
      <c r="BJ1172" s="114"/>
      <c r="BK1172" s="114"/>
      <c r="BL1172" s="114"/>
      <c r="BM1172" s="114"/>
      <c r="BN1172" s="114"/>
      <c r="BO1172" s="114"/>
    </row>
    <row r="1173" ht="15.75" customHeight="1">
      <c r="A1173" s="185"/>
      <c r="B1173" s="186"/>
      <c r="C1173" s="187"/>
      <c r="D1173" s="188"/>
      <c r="E1173" s="188"/>
      <c r="F1173" s="188"/>
      <c r="G1173" s="114"/>
      <c r="H1173" s="111"/>
      <c r="I1173" s="111"/>
      <c r="J1173" s="112"/>
      <c r="K1173" s="111"/>
      <c r="L1173" s="111"/>
      <c r="M1173" s="109"/>
      <c r="N1173" s="110"/>
      <c r="O1173" s="111"/>
      <c r="P1173" s="111"/>
      <c r="Q1173" s="112"/>
      <c r="R1173" s="111"/>
      <c r="S1173" s="111"/>
      <c r="T1173" s="111"/>
      <c r="U1173" s="110"/>
      <c r="V1173" s="109"/>
      <c r="W1173" s="109"/>
      <c r="X1173" s="110"/>
      <c r="Y1173" s="109"/>
      <c r="Z1173" s="110"/>
      <c r="AA1173" s="110"/>
      <c r="AB1173" s="110"/>
      <c r="AC1173" s="109"/>
      <c r="AD1173" s="109"/>
      <c r="AE1173" s="110"/>
      <c r="AF1173" s="109"/>
      <c r="AG1173" s="109"/>
      <c r="AH1173" s="109"/>
      <c r="AI1173" s="110"/>
      <c r="AJ1173" s="110"/>
      <c r="AK1173" s="110"/>
      <c r="AL1173" s="110"/>
      <c r="AM1173" s="110"/>
      <c r="AN1173" s="110"/>
      <c r="AO1173" s="110"/>
      <c r="AP1173" s="110"/>
      <c r="AQ1173" s="110"/>
      <c r="AR1173" s="110"/>
      <c r="AS1173" s="110"/>
      <c r="AT1173" s="110"/>
      <c r="AU1173" s="110"/>
      <c r="AV1173" s="110"/>
      <c r="AW1173" s="110"/>
      <c r="AX1173" s="110"/>
      <c r="AY1173" s="110"/>
      <c r="AZ1173" s="110"/>
      <c r="BA1173" s="110"/>
      <c r="BB1173" s="110"/>
      <c r="BC1173" s="110"/>
      <c r="BD1173" s="110"/>
      <c r="BE1173" s="110"/>
      <c r="BF1173" s="114"/>
      <c r="BG1173" s="114"/>
      <c r="BH1173" s="114"/>
      <c r="BI1173" s="114"/>
      <c r="BJ1173" s="114"/>
      <c r="BK1173" s="114"/>
      <c r="BL1173" s="114"/>
      <c r="BM1173" s="114"/>
      <c r="BN1173" s="114"/>
      <c r="BO1173" s="114"/>
    </row>
    <row r="1174" ht="15.75" customHeight="1">
      <c r="A1174" s="185"/>
      <c r="B1174" s="186"/>
      <c r="C1174" s="187"/>
      <c r="D1174" s="188"/>
      <c r="E1174" s="188"/>
      <c r="F1174" s="188"/>
      <c r="G1174" s="114"/>
      <c r="H1174" s="111"/>
      <c r="I1174" s="111"/>
      <c r="J1174" s="112"/>
      <c r="K1174" s="111"/>
      <c r="L1174" s="111"/>
      <c r="M1174" s="109"/>
      <c r="N1174" s="110"/>
      <c r="O1174" s="111"/>
      <c r="P1174" s="111"/>
      <c r="Q1174" s="112"/>
      <c r="R1174" s="111"/>
      <c r="S1174" s="111"/>
      <c r="T1174" s="111"/>
      <c r="U1174" s="110"/>
      <c r="V1174" s="109"/>
      <c r="W1174" s="109"/>
      <c r="X1174" s="110"/>
      <c r="Y1174" s="109"/>
      <c r="Z1174" s="110"/>
      <c r="AA1174" s="110"/>
      <c r="AB1174" s="110"/>
      <c r="AC1174" s="109"/>
      <c r="AD1174" s="109"/>
      <c r="AE1174" s="110"/>
      <c r="AF1174" s="109"/>
      <c r="AG1174" s="109"/>
      <c r="AH1174" s="109"/>
      <c r="AI1174" s="110"/>
      <c r="AJ1174" s="110"/>
      <c r="AK1174" s="110"/>
      <c r="AL1174" s="110"/>
      <c r="AM1174" s="110"/>
      <c r="AN1174" s="110"/>
      <c r="AO1174" s="110"/>
      <c r="AP1174" s="110"/>
      <c r="AQ1174" s="110"/>
      <c r="AR1174" s="110"/>
      <c r="AS1174" s="110"/>
      <c r="AT1174" s="110"/>
      <c r="AU1174" s="110"/>
      <c r="AV1174" s="110"/>
      <c r="AW1174" s="110"/>
      <c r="AX1174" s="110"/>
      <c r="AY1174" s="110"/>
      <c r="AZ1174" s="110"/>
      <c r="BA1174" s="110"/>
      <c r="BB1174" s="110"/>
      <c r="BC1174" s="110"/>
      <c r="BD1174" s="110"/>
      <c r="BE1174" s="110"/>
      <c r="BF1174" s="114"/>
      <c r="BG1174" s="114"/>
      <c r="BH1174" s="114"/>
      <c r="BI1174" s="114"/>
      <c r="BJ1174" s="114"/>
      <c r="BK1174" s="114"/>
      <c r="BL1174" s="114"/>
      <c r="BM1174" s="114"/>
      <c r="BN1174" s="114"/>
      <c r="BO1174" s="114"/>
    </row>
    <row r="1175" ht="15.75" customHeight="1">
      <c r="A1175" s="185"/>
      <c r="B1175" s="186"/>
      <c r="C1175" s="187"/>
      <c r="D1175" s="188"/>
      <c r="E1175" s="188"/>
      <c r="F1175" s="188"/>
      <c r="G1175" s="114"/>
      <c r="H1175" s="111"/>
      <c r="I1175" s="111"/>
      <c r="J1175" s="112"/>
      <c r="K1175" s="111"/>
      <c r="L1175" s="111"/>
      <c r="M1175" s="109"/>
      <c r="N1175" s="110"/>
      <c r="O1175" s="111"/>
      <c r="P1175" s="111"/>
      <c r="Q1175" s="112"/>
      <c r="R1175" s="111"/>
      <c r="S1175" s="111"/>
      <c r="T1175" s="111"/>
      <c r="U1175" s="110"/>
      <c r="V1175" s="109"/>
      <c r="W1175" s="109"/>
      <c r="X1175" s="110"/>
      <c r="Y1175" s="109"/>
      <c r="Z1175" s="110"/>
      <c r="AA1175" s="110"/>
      <c r="AB1175" s="110"/>
      <c r="AC1175" s="109"/>
      <c r="AD1175" s="109"/>
      <c r="AE1175" s="110"/>
      <c r="AF1175" s="109"/>
      <c r="AG1175" s="109"/>
      <c r="AH1175" s="109"/>
      <c r="AI1175" s="110"/>
      <c r="AJ1175" s="110"/>
      <c r="AK1175" s="110"/>
      <c r="AL1175" s="110"/>
      <c r="AM1175" s="110"/>
      <c r="AN1175" s="110"/>
      <c r="AO1175" s="110"/>
      <c r="AP1175" s="110"/>
      <c r="AQ1175" s="110"/>
      <c r="AR1175" s="110"/>
      <c r="AS1175" s="110"/>
      <c r="AT1175" s="110"/>
      <c r="AU1175" s="110"/>
      <c r="AV1175" s="110"/>
      <c r="AW1175" s="110"/>
      <c r="AX1175" s="110"/>
      <c r="AY1175" s="110"/>
      <c r="AZ1175" s="110"/>
      <c r="BA1175" s="110"/>
      <c r="BB1175" s="110"/>
      <c r="BC1175" s="110"/>
      <c r="BD1175" s="110"/>
      <c r="BE1175" s="110"/>
      <c r="BF1175" s="114"/>
      <c r="BG1175" s="114"/>
      <c r="BH1175" s="114"/>
      <c r="BI1175" s="114"/>
      <c r="BJ1175" s="114"/>
      <c r="BK1175" s="114"/>
      <c r="BL1175" s="114"/>
      <c r="BM1175" s="114"/>
      <c r="BN1175" s="114"/>
      <c r="BO1175" s="114"/>
    </row>
    <row r="1176" ht="15.75" customHeight="1">
      <c r="A1176" s="185"/>
      <c r="B1176" s="186"/>
      <c r="C1176" s="187"/>
      <c r="D1176" s="188"/>
      <c r="E1176" s="188"/>
      <c r="F1176" s="188"/>
      <c r="G1176" s="114"/>
      <c r="H1176" s="111"/>
      <c r="I1176" s="111"/>
      <c r="J1176" s="112"/>
      <c r="K1176" s="111"/>
      <c r="L1176" s="111"/>
      <c r="M1176" s="109"/>
      <c r="N1176" s="110"/>
      <c r="O1176" s="111"/>
      <c r="P1176" s="111"/>
      <c r="Q1176" s="112"/>
      <c r="R1176" s="111"/>
      <c r="S1176" s="111"/>
      <c r="T1176" s="111"/>
      <c r="U1176" s="110"/>
      <c r="V1176" s="109"/>
      <c r="W1176" s="109"/>
      <c r="X1176" s="110"/>
      <c r="Y1176" s="109"/>
      <c r="Z1176" s="110"/>
      <c r="AA1176" s="110"/>
      <c r="AB1176" s="110"/>
      <c r="AC1176" s="109"/>
      <c r="AD1176" s="109"/>
      <c r="AE1176" s="110"/>
      <c r="AF1176" s="109"/>
      <c r="AG1176" s="109"/>
      <c r="AH1176" s="109"/>
      <c r="AI1176" s="110"/>
      <c r="AJ1176" s="110"/>
      <c r="AK1176" s="110"/>
      <c r="AL1176" s="110"/>
      <c r="AM1176" s="110"/>
      <c r="AN1176" s="110"/>
      <c r="AO1176" s="110"/>
      <c r="AP1176" s="110"/>
      <c r="AQ1176" s="110"/>
      <c r="AR1176" s="110"/>
      <c r="AS1176" s="110"/>
      <c r="AT1176" s="110"/>
      <c r="AU1176" s="110"/>
      <c r="AV1176" s="110"/>
      <c r="AW1176" s="110"/>
      <c r="AX1176" s="110"/>
      <c r="AY1176" s="110"/>
      <c r="AZ1176" s="110"/>
      <c r="BA1176" s="110"/>
      <c r="BB1176" s="110"/>
      <c r="BC1176" s="110"/>
      <c r="BD1176" s="110"/>
      <c r="BE1176" s="110"/>
      <c r="BF1176" s="114"/>
      <c r="BG1176" s="114"/>
      <c r="BH1176" s="114"/>
      <c r="BI1176" s="114"/>
      <c r="BJ1176" s="114"/>
      <c r="BK1176" s="114"/>
      <c r="BL1176" s="114"/>
      <c r="BM1176" s="114"/>
      <c r="BN1176" s="114"/>
      <c r="BO1176" s="114"/>
    </row>
    <row r="1177" ht="15.75" customHeight="1">
      <c r="A1177" s="185"/>
      <c r="B1177" s="186"/>
      <c r="C1177" s="187"/>
      <c r="D1177" s="188"/>
      <c r="E1177" s="188"/>
      <c r="F1177" s="188"/>
      <c r="G1177" s="114"/>
      <c r="H1177" s="111"/>
      <c r="I1177" s="111"/>
      <c r="J1177" s="112"/>
      <c r="K1177" s="111"/>
      <c r="L1177" s="111"/>
      <c r="M1177" s="109"/>
      <c r="N1177" s="110"/>
      <c r="O1177" s="111"/>
      <c r="P1177" s="111"/>
      <c r="Q1177" s="112"/>
      <c r="R1177" s="111"/>
      <c r="S1177" s="111"/>
      <c r="T1177" s="111"/>
      <c r="U1177" s="110"/>
      <c r="V1177" s="109"/>
      <c r="W1177" s="109"/>
      <c r="X1177" s="110"/>
      <c r="Y1177" s="109"/>
      <c r="Z1177" s="110"/>
      <c r="AA1177" s="110"/>
      <c r="AB1177" s="110"/>
      <c r="AC1177" s="109"/>
      <c r="AD1177" s="109"/>
      <c r="AE1177" s="110"/>
      <c r="AF1177" s="109"/>
      <c r="AG1177" s="109"/>
      <c r="AH1177" s="109"/>
      <c r="AI1177" s="110"/>
      <c r="AJ1177" s="110"/>
      <c r="AK1177" s="110"/>
      <c r="AL1177" s="110"/>
      <c r="AM1177" s="110"/>
      <c r="AN1177" s="110"/>
      <c r="AO1177" s="110"/>
      <c r="AP1177" s="110"/>
      <c r="AQ1177" s="110"/>
      <c r="AR1177" s="110"/>
      <c r="AS1177" s="110"/>
      <c r="AT1177" s="110"/>
      <c r="AU1177" s="110"/>
      <c r="AV1177" s="110"/>
      <c r="AW1177" s="110"/>
      <c r="AX1177" s="110"/>
      <c r="AY1177" s="110"/>
      <c r="AZ1177" s="110"/>
      <c r="BA1177" s="110"/>
      <c r="BB1177" s="110"/>
      <c r="BC1177" s="110"/>
      <c r="BD1177" s="110"/>
      <c r="BE1177" s="110"/>
      <c r="BF1177" s="114"/>
      <c r="BG1177" s="114"/>
      <c r="BH1177" s="114"/>
      <c r="BI1177" s="114"/>
      <c r="BJ1177" s="114"/>
      <c r="BK1177" s="114"/>
      <c r="BL1177" s="114"/>
      <c r="BM1177" s="114"/>
      <c r="BN1177" s="114"/>
      <c r="BO1177" s="114"/>
    </row>
    <row r="1178" ht="15.75" customHeight="1">
      <c r="A1178" s="185"/>
      <c r="B1178" s="186"/>
      <c r="C1178" s="187"/>
      <c r="D1178" s="188"/>
      <c r="E1178" s="188"/>
      <c r="F1178" s="188"/>
      <c r="G1178" s="114"/>
      <c r="H1178" s="111"/>
      <c r="I1178" s="111"/>
      <c r="J1178" s="112"/>
      <c r="K1178" s="111"/>
      <c r="L1178" s="111"/>
      <c r="M1178" s="109"/>
      <c r="N1178" s="110"/>
      <c r="O1178" s="111"/>
      <c r="P1178" s="111"/>
      <c r="Q1178" s="112"/>
      <c r="R1178" s="111"/>
      <c r="S1178" s="111"/>
      <c r="T1178" s="111"/>
      <c r="U1178" s="110"/>
      <c r="V1178" s="109"/>
      <c r="W1178" s="109"/>
      <c r="X1178" s="110"/>
      <c r="Y1178" s="109"/>
      <c r="Z1178" s="110"/>
      <c r="AA1178" s="110"/>
      <c r="AB1178" s="110"/>
      <c r="AC1178" s="109"/>
      <c r="AD1178" s="109"/>
      <c r="AE1178" s="110"/>
      <c r="AF1178" s="109"/>
      <c r="AG1178" s="109"/>
      <c r="AH1178" s="109"/>
      <c r="AI1178" s="110"/>
      <c r="AJ1178" s="110"/>
      <c r="AK1178" s="110"/>
      <c r="AL1178" s="110"/>
      <c r="AM1178" s="110"/>
      <c r="AN1178" s="110"/>
      <c r="AO1178" s="110"/>
      <c r="AP1178" s="110"/>
      <c r="AQ1178" s="110"/>
      <c r="AR1178" s="110"/>
      <c r="AS1178" s="110"/>
      <c r="AT1178" s="110"/>
      <c r="AU1178" s="110"/>
      <c r="AV1178" s="110"/>
      <c r="AW1178" s="110"/>
      <c r="AX1178" s="110"/>
      <c r="AY1178" s="110"/>
      <c r="AZ1178" s="110"/>
      <c r="BA1178" s="110"/>
      <c r="BB1178" s="110"/>
      <c r="BC1178" s="110"/>
      <c r="BD1178" s="110"/>
      <c r="BE1178" s="110"/>
      <c r="BF1178" s="114"/>
      <c r="BG1178" s="114"/>
      <c r="BH1178" s="114"/>
      <c r="BI1178" s="114"/>
      <c r="BJ1178" s="114"/>
      <c r="BK1178" s="114"/>
      <c r="BL1178" s="114"/>
      <c r="BM1178" s="114"/>
      <c r="BN1178" s="114"/>
      <c r="BO1178" s="114"/>
    </row>
    <row r="1179" ht="15.75" customHeight="1">
      <c r="A1179" s="185"/>
      <c r="B1179" s="186"/>
      <c r="C1179" s="187"/>
      <c r="D1179" s="188"/>
      <c r="E1179" s="188"/>
      <c r="F1179" s="188"/>
      <c r="G1179" s="114"/>
      <c r="H1179" s="111"/>
      <c r="I1179" s="111"/>
      <c r="J1179" s="112"/>
      <c r="K1179" s="111"/>
      <c r="L1179" s="111"/>
      <c r="M1179" s="109"/>
      <c r="N1179" s="110"/>
      <c r="O1179" s="111"/>
      <c r="P1179" s="111"/>
      <c r="Q1179" s="112"/>
      <c r="R1179" s="111"/>
      <c r="S1179" s="111"/>
      <c r="T1179" s="111"/>
      <c r="U1179" s="110"/>
      <c r="V1179" s="109"/>
      <c r="W1179" s="109"/>
      <c r="X1179" s="110"/>
      <c r="Y1179" s="109"/>
      <c r="Z1179" s="110"/>
      <c r="AA1179" s="110"/>
      <c r="AB1179" s="110"/>
      <c r="AC1179" s="109"/>
      <c r="AD1179" s="109"/>
      <c r="AE1179" s="110"/>
      <c r="AF1179" s="109"/>
      <c r="AG1179" s="109"/>
      <c r="AH1179" s="109"/>
      <c r="AI1179" s="110"/>
      <c r="AJ1179" s="110"/>
      <c r="AK1179" s="110"/>
      <c r="AL1179" s="110"/>
      <c r="AM1179" s="110"/>
      <c r="AN1179" s="110"/>
      <c r="AO1179" s="110"/>
      <c r="AP1179" s="110"/>
      <c r="AQ1179" s="110"/>
      <c r="AR1179" s="110"/>
      <c r="AS1179" s="110"/>
      <c r="AT1179" s="110"/>
      <c r="AU1179" s="110"/>
      <c r="AV1179" s="110"/>
      <c r="AW1179" s="110"/>
      <c r="AX1179" s="110"/>
      <c r="AY1179" s="110"/>
      <c r="AZ1179" s="110"/>
      <c r="BA1179" s="110"/>
      <c r="BB1179" s="110"/>
      <c r="BC1179" s="110"/>
      <c r="BD1179" s="110"/>
      <c r="BE1179" s="110"/>
      <c r="BF1179" s="114"/>
      <c r="BG1179" s="114"/>
      <c r="BH1179" s="114"/>
      <c r="BI1179" s="114"/>
      <c r="BJ1179" s="114"/>
      <c r="BK1179" s="114"/>
      <c r="BL1179" s="114"/>
      <c r="BM1179" s="114"/>
      <c r="BN1179" s="114"/>
      <c r="BO1179" s="114"/>
    </row>
    <row r="1180" ht="15.75" customHeight="1">
      <c r="A1180" s="185"/>
      <c r="B1180" s="186"/>
      <c r="C1180" s="187"/>
      <c r="D1180" s="188"/>
      <c r="E1180" s="188"/>
      <c r="F1180" s="188"/>
      <c r="G1180" s="114"/>
      <c r="H1180" s="111"/>
      <c r="I1180" s="111"/>
      <c r="J1180" s="112"/>
      <c r="K1180" s="111"/>
      <c r="L1180" s="111"/>
      <c r="M1180" s="109"/>
      <c r="N1180" s="110"/>
      <c r="O1180" s="111"/>
      <c r="P1180" s="111"/>
      <c r="Q1180" s="112"/>
      <c r="R1180" s="111"/>
      <c r="S1180" s="111"/>
      <c r="T1180" s="111"/>
      <c r="U1180" s="110"/>
      <c r="V1180" s="109"/>
      <c r="W1180" s="109"/>
      <c r="X1180" s="110"/>
      <c r="Y1180" s="109"/>
      <c r="Z1180" s="110"/>
      <c r="AA1180" s="110"/>
      <c r="AB1180" s="110"/>
      <c r="AC1180" s="109"/>
      <c r="AD1180" s="109"/>
      <c r="AE1180" s="110"/>
      <c r="AF1180" s="109"/>
      <c r="AG1180" s="109"/>
      <c r="AH1180" s="109"/>
      <c r="AI1180" s="110"/>
      <c r="AJ1180" s="110"/>
      <c r="AK1180" s="110"/>
      <c r="AL1180" s="110"/>
      <c r="AM1180" s="110"/>
      <c r="AN1180" s="110"/>
      <c r="AO1180" s="110"/>
      <c r="AP1180" s="110"/>
      <c r="AQ1180" s="110"/>
      <c r="AR1180" s="110"/>
      <c r="AS1180" s="110"/>
      <c r="AT1180" s="110"/>
      <c r="AU1180" s="110"/>
      <c r="AV1180" s="110"/>
      <c r="AW1180" s="110"/>
      <c r="AX1180" s="110"/>
      <c r="AY1180" s="110"/>
      <c r="AZ1180" s="110"/>
      <c r="BA1180" s="110"/>
      <c r="BB1180" s="110"/>
      <c r="BC1180" s="110"/>
      <c r="BD1180" s="110"/>
      <c r="BE1180" s="110"/>
      <c r="BF1180" s="114"/>
      <c r="BG1180" s="114"/>
      <c r="BH1180" s="114"/>
      <c r="BI1180" s="114"/>
      <c r="BJ1180" s="114"/>
      <c r="BK1180" s="114"/>
      <c r="BL1180" s="114"/>
      <c r="BM1180" s="114"/>
      <c r="BN1180" s="114"/>
      <c r="BO1180" s="114"/>
    </row>
    <row r="1181" ht="15.75" customHeight="1">
      <c r="A1181" s="185"/>
      <c r="B1181" s="186"/>
      <c r="C1181" s="187"/>
      <c r="D1181" s="188"/>
      <c r="E1181" s="188"/>
      <c r="F1181" s="188"/>
      <c r="G1181" s="114"/>
      <c r="H1181" s="111"/>
      <c r="I1181" s="111"/>
      <c r="J1181" s="112"/>
      <c r="K1181" s="111"/>
      <c r="L1181" s="111"/>
      <c r="M1181" s="109"/>
      <c r="N1181" s="110"/>
      <c r="O1181" s="111"/>
      <c r="P1181" s="111"/>
      <c r="Q1181" s="112"/>
      <c r="R1181" s="111"/>
      <c r="S1181" s="111"/>
      <c r="T1181" s="111"/>
      <c r="U1181" s="110"/>
      <c r="V1181" s="109"/>
      <c r="W1181" s="109"/>
      <c r="X1181" s="110"/>
      <c r="Y1181" s="109"/>
      <c r="Z1181" s="110"/>
      <c r="AA1181" s="110"/>
      <c r="AB1181" s="110"/>
      <c r="AC1181" s="109"/>
      <c r="AD1181" s="109"/>
      <c r="AE1181" s="110"/>
      <c r="AF1181" s="109"/>
      <c r="AG1181" s="109"/>
      <c r="AH1181" s="109"/>
      <c r="AI1181" s="110"/>
      <c r="AJ1181" s="110"/>
      <c r="AK1181" s="110"/>
      <c r="AL1181" s="110"/>
      <c r="AM1181" s="110"/>
      <c r="AN1181" s="110"/>
      <c r="AO1181" s="110"/>
      <c r="AP1181" s="110"/>
      <c r="AQ1181" s="110"/>
      <c r="AR1181" s="110"/>
      <c r="AS1181" s="110"/>
      <c r="AT1181" s="110"/>
      <c r="AU1181" s="110"/>
      <c r="AV1181" s="110"/>
      <c r="AW1181" s="110"/>
      <c r="AX1181" s="110"/>
      <c r="AY1181" s="110"/>
      <c r="AZ1181" s="110"/>
      <c r="BA1181" s="110"/>
      <c r="BB1181" s="110"/>
      <c r="BC1181" s="110"/>
      <c r="BD1181" s="110"/>
      <c r="BE1181" s="110"/>
      <c r="BF1181" s="114"/>
      <c r="BG1181" s="114"/>
      <c r="BH1181" s="114"/>
      <c r="BI1181" s="114"/>
      <c r="BJ1181" s="114"/>
      <c r="BK1181" s="114"/>
      <c r="BL1181" s="114"/>
      <c r="BM1181" s="114"/>
      <c r="BN1181" s="114"/>
      <c r="BO1181" s="114"/>
    </row>
    <row r="1182" ht="15.75" customHeight="1">
      <c r="A1182" s="185"/>
      <c r="B1182" s="186"/>
      <c r="C1182" s="187"/>
      <c r="D1182" s="188"/>
      <c r="E1182" s="188"/>
      <c r="F1182" s="188"/>
      <c r="G1182" s="114"/>
      <c r="H1182" s="111"/>
      <c r="I1182" s="111"/>
      <c r="J1182" s="112"/>
      <c r="K1182" s="111"/>
      <c r="L1182" s="111"/>
      <c r="M1182" s="109"/>
      <c r="N1182" s="110"/>
      <c r="O1182" s="111"/>
      <c r="P1182" s="111"/>
      <c r="Q1182" s="112"/>
      <c r="R1182" s="111"/>
      <c r="S1182" s="111"/>
      <c r="T1182" s="111"/>
      <c r="U1182" s="110"/>
      <c r="V1182" s="109"/>
      <c r="W1182" s="109"/>
      <c r="X1182" s="110"/>
      <c r="Y1182" s="109"/>
      <c r="Z1182" s="110"/>
      <c r="AA1182" s="110"/>
      <c r="AB1182" s="110"/>
      <c r="AC1182" s="109"/>
      <c r="AD1182" s="109"/>
      <c r="AE1182" s="110"/>
      <c r="AF1182" s="109"/>
      <c r="AG1182" s="109"/>
      <c r="AH1182" s="109"/>
      <c r="AI1182" s="110"/>
      <c r="AJ1182" s="110"/>
      <c r="AK1182" s="110"/>
      <c r="AL1182" s="110"/>
      <c r="AM1182" s="110"/>
      <c r="AN1182" s="110"/>
      <c r="AO1182" s="110"/>
      <c r="AP1182" s="110"/>
      <c r="AQ1182" s="110"/>
      <c r="AR1182" s="110"/>
      <c r="AS1182" s="110"/>
      <c r="AT1182" s="110"/>
      <c r="AU1182" s="110"/>
      <c r="AV1182" s="110"/>
      <c r="AW1182" s="110"/>
      <c r="AX1182" s="110"/>
      <c r="AY1182" s="110"/>
      <c r="AZ1182" s="110"/>
      <c r="BA1182" s="110"/>
      <c r="BB1182" s="110"/>
      <c r="BC1182" s="110"/>
      <c r="BD1182" s="110"/>
      <c r="BE1182" s="110"/>
      <c r="BF1182" s="114"/>
      <c r="BG1182" s="114"/>
      <c r="BH1182" s="114"/>
      <c r="BI1182" s="114"/>
      <c r="BJ1182" s="114"/>
      <c r="BK1182" s="114"/>
      <c r="BL1182" s="114"/>
      <c r="BM1182" s="114"/>
      <c r="BN1182" s="114"/>
      <c r="BO1182" s="114"/>
    </row>
    <row r="1183" ht="15.75" customHeight="1">
      <c r="A1183" s="185"/>
      <c r="B1183" s="186"/>
      <c r="C1183" s="187"/>
      <c r="D1183" s="188"/>
      <c r="E1183" s="188"/>
      <c r="F1183" s="188"/>
      <c r="G1183" s="114"/>
      <c r="H1183" s="111"/>
      <c r="I1183" s="111"/>
      <c r="J1183" s="112"/>
      <c r="K1183" s="111"/>
      <c r="L1183" s="111"/>
      <c r="M1183" s="109"/>
      <c r="N1183" s="110"/>
      <c r="O1183" s="111"/>
      <c r="P1183" s="111"/>
      <c r="Q1183" s="112"/>
      <c r="R1183" s="111"/>
      <c r="S1183" s="111"/>
      <c r="T1183" s="111"/>
      <c r="U1183" s="110"/>
      <c r="V1183" s="109"/>
      <c r="W1183" s="109"/>
      <c r="X1183" s="110"/>
      <c r="Y1183" s="109"/>
      <c r="Z1183" s="110"/>
      <c r="AA1183" s="110"/>
      <c r="AB1183" s="110"/>
      <c r="AC1183" s="109"/>
      <c r="AD1183" s="109"/>
      <c r="AE1183" s="110"/>
      <c r="AF1183" s="109"/>
      <c r="AG1183" s="109"/>
      <c r="AH1183" s="109"/>
      <c r="AI1183" s="110"/>
      <c r="AJ1183" s="110"/>
      <c r="AK1183" s="110"/>
      <c r="AL1183" s="110"/>
      <c r="AM1183" s="110"/>
      <c r="AN1183" s="110"/>
      <c r="AO1183" s="110"/>
      <c r="AP1183" s="110"/>
      <c r="AQ1183" s="110"/>
      <c r="AR1183" s="110"/>
      <c r="AS1183" s="110"/>
      <c r="AT1183" s="110"/>
      <c r="AU1183" s="110"/>
      <c r="AV1183" s="110"/>
      <c r="AW1183" s="110"/>
      <c r="AX1183" s="110"/>
      <c r="AY1183" s="110"/>
      <c r="AZ1183" s="110"/>
      <c r="BA1183" s="110"/>
      <c r="BB1183" s="110"/>
      <c r="BC1183" s="110"/>
      <c r="BD1183" s="110"/>
      <c r="BE1183" s="110"/>
      <c r="BF1183" s="114"/>
      <c r="BG1183" s="114"/>
      <c r="BH1183" s="114"/>
      <c r="BI1183" s="114"/>
      <c r="BJ1183" s="114"/>
      <c r="BK1183" s="114"/>
      <c r="BL1183" s="114"/>
      <c r="BM1183" s="114"/>
      <c r="BN1183" s="114"/>
      <c r="BO1183" s="114"/>
    </row>
    <row r="1184" ht="15.75" customHeight="1">
      <c r="A1184" s="185"/>
      <c r="B1184" s="186"/>
      <c r="C1184" s="187"/>
      <c r="D1184" s="188"/>
      <c r="E1184" s="188"/>
      <c r="F1184" s="188"/>
      <c r="G1184" s="114"/>
      <c r="H1184" s="111"/>
      <c r="I1184" s="111"/>
      <c r="J1184" s="112"/>
      <c r="K1184" s="111"/>
      <c r="L1184" s="111"/>
      <c r="M1184" s="109"/>
      <c r="N1184" s="110"/>
      <c r="O1184" s="111"/>
      <c r="P1184" s="111"/>
      <c r="Q1184" s="112"/>
      <c r="R1184" s="111"/>
      <c r="S1184" s="111"/>
      <c r="T1184" s="111"/>
      <c r="U1184" s="110"/>
      <c r="V1184" s="109"/>
      <c r="W1184" s="109"/>
      <c r="X1184" s="110"/>
      <c r="Y1184" s="109"/>
      <c r="Z1184" s="110"/>
      <c r="AA1184" s="110"/>
      <c r="AB1184" s="110"/>
      <c r="AC1184" s="109"/>
      <c r="AD1184" s="109"/>
      <c r="AE1184" s="110"/>
      <c r="AF1184" s="109"/>
      <c r="AG1184" s="109"/>
      <c r="AH1184" s="109"/>
      <c r="AI1184" s="110"/>
      <c r="AJ1184" s="110"/>
      <c r="AK1184" s="110"/>
      <c r="AL1184" s="110"/>
      <c r="AM1184" s="110"/>
      <c r="AN1184" s="110"/>
      <c r="AO1184" s="110"/>
      <c r="AP1184" s="110"/>
      <c r="AQ1184" s="110"/>
      <c r="AR1184" s="110"/>
      <c r="AS1184" s="110"/>
      <c r="AT1184" s="110"/>
      <c r="AU1184" s="110"/>
      <c r="AV1184" s="110"/>
      <c r="AW1184" s="110"/>
      <c r="AX1184" s="110"/>
      <c r="AY1184" s="110"/>
      <c r="AZ1184" s="110"/>
      <c r="BA1184" s="110"/>
      <c r="BB1184" s="110"/>
      <c r="BC1184" s="110"/>
      <c r="BD1184" s="110"/>
      <c r="BE1184" s="110"/>
      <c r="BF1184" s="114"/>
      <c r="BG1184" s="114"/>
      <c r="BH1184" s="114"/>
      <c r="BI1184" s="114"/>
      <c r="BJ1184" s="114"/>
      <c r="BK1184" s="114"/>
      <c r="BL1184" s="114"/>
      <c r="BM1184" s="114"/>
      <c r="BN1184" s="114"/>
      <c r="BO1184" s="114"/>
    </row>
    <row r="1185" ht="15.75" customHeight="1">
      <c r="A1185" s="185"/>
      <c r="B1185" s="186"/>
      <c r="C1185" s="187"/>
      <c r="D1185" s="188"/>
      <c r="E1185" s="188"/>
      <c r="F1185" s="188"/>
      <c r="G1185" s="114"/>
      <c r="H1185" s="111"/>
      <c r="I1185" s="111"/>
      <c r="J1185" s="112"/>
      <c r="K1185" s="111"/>
      <c r="L1185" s="111"/>
      <c r="M1185" s="109"/>
      <c r="N1185" s="110"/>
      <c r="O1185" s="111"/>
      <c r="P1185" s="111"/>
      <c r="Q1185" s="112"/>
      <c r="R1185" s="111"/>
      <c r="S1185" s="111"/>
      <c r="T1185" s="111"/>
      <c r="U1185" s="110"/>
      <c r="V1185" s="109"/>
      <c r="W1185" s="109"/>
      <c r="X1185" s="110"/>
      <c r="Y1185" s="109"/>
      <c r="Z1185" s="110"/>
      <c r="AA1185" s="110"/>
      <c r="AB1185" s="110"/>
      <c r="AC1185" s="109"/>
      <c r="AD1185" s="109"/>
      <c r="AE1185" s="110"/>
      <c r="AF1185" s="109"/>
      <c r="AG1185" s="109"/>
      <c r="AH1185" s="109"/>
      <c r="AI1185" s="110"/>
      <c r="AJ1185" s="110"/>
      <c r="AK1185" s="110"/>
      <c r="AL1185" s="110"/>
      <c r="AM1185" s="110"/>
      <c r="AN1185" s="110"/>
      <c r="AO1185" s="110"/>
      <c r="AP1185" s="110"/>
      <c r="AQ1185" s="110"/>
      <c r="AR1185" s="110"/>
      <c r="AS1185" s="110"/>
      <c r="AT1185" s="110"/>
      <c r="AU1185" s="110"/>
      <c r="AV1185" s="110"/>
      <c r="AW1185" s="110"/>
      <c r="AX1185" s="110"/>
      <c r="AY1185" s="110"/>
      <c r="AZ1185" s="110"/>
      <c r="BA1185" s="110"/>
      <c r="BB1185" s="110"/>
      <c r="BC1185" s="110"/>
      <c r="BD1185" s="110"/>
      <c r="BE1185" s="110"/>
      <c r="BF1185" s="114"/>
      <c r="BG1185" s="114"/>
      <c r="BH1185" s="114"/>
      <c r="BI1185" s="114"/>
      <c r="BJ1185" s="114"/>
      <c r="BK1185" s="114"/>
      <c r="BL1185" s="114"/>
      <c r="BM1185" s="114"/>
      <c r="BN1185" s="114"/>
      <c r="BO1185" s="114"/>
    </row>
    <row r="1186" ht="15.75" customHeight="1">
      <c r="A1186" s="185"/>
      <c r="B1186" s="186"/>
      <c r="C1186" s="187"/>
      <c r="D1186" s="188"/>
      <c r="E1186" s="188"/>
      <c r="F1186" s="188"/>
      <c r="G1186" s="114"/>
      <c r="H1186" s="111"/>
      <c r="I1186" s="111"/>
      <c r="J1186" s="112"/>
      <c r="K1186" s="111"/>
      <c r="L1186" s="111"/>
      <c r="M1186" s="109"/>
      <c r="N1186" s="110"/>
      <c r="O1186" s="111"/>
      <c r="P1186" s="111"/>
      <c r="Q1186" s="112"/>
      <c r="R1186" s="111"/>
      <c r="S1186" s="111"/>
      <c r="T1186" s="111"/>
      <c r="U1186" s="110"/>
      <c r="V1186" s="109"/>
      <c r="W1186" s="109"/>
      <c r="X1186" s="110"/>
      <c r="Y1186" s="109"/>
      <c r="Z1186" s="110"/>
      <c r="AA1186" s="110"/>
      <c r="AB1186" s="110"/>
      <c r="AC1186" s="109"/>
      <c r="AD1186" s="109"/>
      <c r="AE1186" s="110"/>
      <c r="AF1186" s="109"/>
      <c r="AG1186" s="109"/>
      <c r="AH1186" s="109"/>
      <c r="AI1186" s="110"/>
      <c r="AJ1186" s="110"/>
      <c r="AK1186" s="110"/>
      <c r="AL1186" s="110"/>
      <c r="AM1186" s="110"/>
      <c r="AN1186" s="110"/>
      <c r="AO1186" s="110"/>
      <c r="AP1186" s="110"/>
      <c r="AQ1186" s="110"/>
      <c r="AR1186" s="110"/>
      <c r="AS1186" s="110"/>
      <c r="AT1186" s="110"/>
      <c r="AU1186" s="110"/>
      <c r="AV1186" s="110"/>
      <c r="AW1186" s="110"/>
      <c r="AX1186" s="110"/>
      <c r="AY1186" s="110"/>
      <c r="AZ1186" s="110"/>
      <c r="BA1186" s="110"/>
      <c r="BB1186" s="110"/>
      <c r="BC1186" s="110"/>
      <c r="BD1186" s="110"/>
      <c r="BE1186" s="110"/>
      <c r="BF1186" s="114"/>
      <c r="BG1186" s="114"/>
      <c r="BH1186" s="114"/>
      <c r="BI1186" s="114"/>
      <c r="BJ1186" s="114"/>
      <c r="BK1186" s="114"/>
      <c r="BL1186" s="114"/>
      <c r="BM1186" s="114"/>
      <c r="BN1186" s="114"/>
      <c r="BO1186" s="114"/>
    </row>
    <row r="1187" ht="15.75" customHeight="1">
      <c r="A1187" s="185"/>
      <c r="B1187" s="186"/>
      <c r="C1187" s="187"/>
      <c r="D1187" s="188"/>
      <c r="E1187" s="188"/>
      <c r="F1187" s="188"/>
      <c r="G1187" s="114"/>
      <c r="H1187" s="111"/>
      <c r="I1187" s="111"/>
      <c r="J1187" s="112"/>
      <c r="K1187" s="111"/>
      <c r="L1187" s="111"/>
      <c r="M1187" s="109"/>
      <c r="N1187" s="110"/>
      <c r="O1187" s="111"/>
      <c r="P1187" s="111"/>
      <c r="Q1187" s="112"/>
      <c r="R1187" s="111"/>
      <c r="S1187" s="111"/>
      <c r="T1187" s="111"/>
      <c r="U1187" s="110"/>
      <c r="V1187" s="109"/>
      <c r="W1187" s="109"/>
      <c r="X1187" s="110"/>
      <c r="Y1187" s="109"/>
      <c r="Z1187" s="110"/>
      <c r="AA1187" s="110"/>
      <c r="AB1187" s="110"/>
      <c r="AC1187" s="109"/>
      <c r="AD1187" s="109"/>
      <c r="AE1187" s="110"/>
      <c r="AF1187" s="109"/>
      <c r="AG1187" s="109"/>
      <c r="AH1187" s="109"/>
      <c r="AI1187" s="110"/>
      <c r="AJ1187" s="110"/>
      <c r="AK1187" s="110"/>
      <c r="AL1187" s="110"/>
      <c r="AM1187" s="110"/>
      <c r="AN1187" s="110"/>
      <c r="AO1187" s="110"/>
      <c r="AP1187" s="110"/>
      <c r="AQ1187" s="110"/>
      <c r="AR1187" s="110"/>
      <c r="AS1187" s="110"/>
      <c r="AT1187" s="110"/>
      <c r="AU1187" s="110"/>
      <c r="AV1187" s="110"/>
      <c r="AW1187" s="110"/>
      <c r="AX1187" s="110"/>
      <c r="AY1187" s="110"/>
      <c r="AZ1187" s="110"/>
      <c r="BA1187" s="110"/>
      <c r="BB1187" s="110"/>
      <c r="BC1187" s="110"/>
      <c r="BD1187" s="110"/>
      <c r="BE1187" s="110"/>
      <c r="BF1187" s="114"/>
      <c r="BG1187" s="114"/>
      <c r="BH1187" s="114"/>
      <c r="BI1187" s="114"/>
      <c r="BJ1187" s="114"/>
      <c r="BK1187" s="114"/>
      <c r="BL1187" s="114"/>
      <c r="BM1187" s="114"/>
      <c r="BN1187" s="114"/>
      <c r="BO1187" s="114"/>
    </row>
    <row r="1188" ht="15.75" customHeight="1">
      <c r="A1188" s="185"/>
      <c r="B1188" s="186"/>
      <c r="C1188" s="187"/>
      <c r="D1188" s="188"/>
      <c r="E1188" s="188"/>
      <c r="F1188" s="188"/>
      <c r="G1188" s="114"/>
      <c r="H1188" s="111"/>
      <c r="I1188" s="111"/>
      <c r="J1188" s="112"/>
      <c r="K1188" s="111"/>
      <c r="L1188" s="111"/>
      <c r="M1188" s="109"/>
      <c r="N1188" s="110"/>
      <c r="O1188" s="111"/>
      <c r="P1188" s="111"/>
      <c r="Q1188" s="112"/>
      <c r="R1188" s="111"/>
      <c r="S1188" s="111"/>
      <c r="T1188" s="111"/>
      <c r="U1188" s="110"/>
      <c r="V1188" s="109"/>
      <c r="W1188" s="109"/>
      <c r="X1188" s="110"/>
      <c r="Y1188" s="109"/>
      <c r="Z1188" s="110"/>
      <c r="AA1188" s="110"/>
      <c r="AB1188" s="110"/>
      <c r="AC1188" s="109"/>
      <c r="AD1188" s="109"/>
      <c r="AE1188" s="110"/>
      <c r="AF1188" s="109"/>
      <c r="AG1188" s="109"/>
      <c r="AH1188" s="109"/>
      <c r="AI1188" s="110"/>
      <c r="AJ1188" s="110"/>
      <c r="AK1188" s="110"/>
      <c r="AL1188" s="110"/>
      <c r="AM1188" s="110"/>
      <c r="AN1188" s="110"/>
      <c r="AO1188" s="110"/>
      <c r="AP1188" s="110"/>
      <c r="AQ1188" s="110"/>
      <c r="AR1188" s="110"/>
      <c r="AS1188" s="110"/>
      <c r="AT1188" s="110"/>
      <c r="AU1188" s="110"/>
      <c r="AV1188" s="110"/>
      <c r="AW1188" s="110"/>
      <c r="AX1188" s="110"/>
      <c r="AY1188" s="110"/>
      <c r="AZ1188" s="110"/>
      <c r="BA1188" s="110"/>
      <c r="BB1188" s="110"/>
      <c r="BC1188" s="110"/>
      <c r="BD1188" s="110"/>
      <c r="BE1188" s="110"/>
      <c r="BF1188" s="114"/>
      <c r="BG1188" s="114"/>
      <c r="BH1188" s="114"/>
      <c r="BI1188" s="114"/>
      <c r="BJ1188" s="114"/>
      <c r="BK1188" s="114"/>
      <c r="BL1188" s="114"/>
      <c r="BM1188" s="114"/>
      <c r="BN1188" s="114"/>
      <c r="BO1188" s="114"/>
    </row>
    <row r="1189" ht="15.75" customHeight="1">
      <c r="A1189" s="185"/>
      <c r="B1189" s="186"/>
      <c r="C1189" s="187"/>
      <c r="D1189" s="188"/>
      <c r="E1189" s="188"/>
      <c r="F1189" s="188"/>
      <c r="G1189" s="114"/>
      <c r="H1189" s="111"/>
      <c r="I1189" s="111"/>
      <c r="J1189" s="112"/>
      <c r="K1189" s="111"/>
      <c r="L1189" s="111"/>
      <c r="M1189" s="109"/>
      <c r="N1189" s="110"/>
      <c r="O1189" s="111"/>
      <c r="P1189" s="111"/>
      <c r="Q1189" s="112"/>
      <c r="R1189" s="111"/>
      <c r="S1189" s="111"/>
      <c r="T1189" s="111"/>
      <c r="U1189" s="110"/>
      <c r="V1189" s="109"/>
      <c r="W1189" s="109"/>
      <c r="X1189" s="110"/>
      <c r="Y1189" s="109"/>
      <c r="Z1189" s="110"/>
      <c r="AA1189" s="110"/>
      <c r="AB1189" s="110"/>
      <c r="AC1189" s="109"/>
      <c r="AD1189" s="109"/>
      <c r="AE1189" s="110"/>
      <c r="AF1189" s="109"/>
      <c r="AG1189" s="109"/>
      <c r="AH1189" s="109"/>
      <c r="AI1189" s="110"/>
      <c r="AJ1189" s="110"/>
      <c r="AK1189" s="110"/>
      <c r="AL1189" s="110"/>
      <c r="AM1189" s="110"/>
      <c r="AN1189" s="110"/>
      <c r="AO1189" s="110"/>
      <c r="AP1189" s="110"/>
      <c r="AQ1189" s="110"/>
      <c r="AR1189" s="110"/>
      <c r="AS1189" s="110"/>
      <c r="AT1189" s="110"/>
      <c r="AU1189" s="110"/>
      <c r="AV1189" s="110"/>
      <c r="AW1189" s="110"/>
      <c r="AX1189" s="110"/>
      <c r="AY1189" s="110"/>
      <c r="AZ1189" s="110"/>
      <c r="BA1189" s="110"/>
      <c r="BB1189" s="110"/>
      <c r="BC1189" s="110"/>
      <c r="BD1189" s="110"/>
      <c r="BE1189" s="110"/>
      <c r="BF1189" s="114"/>
      <c r="BG1189" s="114"/>
      <c r="BH1189" s="114"/>
      <c r="BI1189" s="114"/>
      <c r="BJ1189" s="114"/>
      <c r="BK1189" s="114"/>
      <c r="BL1189" s="114"/>
      <c r="BM1189" s="114"/>
      <c r="BN1189" s="114"/>
      <c r="BO1189" s="114"/>
    </row>
    <row r="1190" ht="15.75" customHeight="1">
      <c r="A1190" s="185"/>
      <c r="B1190" s="186"/>
      <c r="C1190" s="187"/>
      <c r="D1190" s="188"/>
      <c r="E1190" s="188"/>
      <c r="F1190" s="188"/>
      <c r="G1190" s="114"/>
      <c r="H1190" s="111"/>
      <c r="I1190" s="111"/>
      <c r="J1190" s="112"/>
      <c r="K1190" s="111"/>
      <c r="L1190" s="111"/>
      <c r="M1190" s="109"/>
      <c r="N1190" s="110"/>
      <c r="O1190" s="111"/>
      <c r="P1190" s="111"/>
      <c r="Q1190" s="112"/>
      <c r="R1190" s="111"/>
      <c r="S1190" s="111"/>
      <c r="T1190" s="111"/>
      <c r="U1190" s="110"/>
      <c r="V1190" s="109"/>
      <c r="W1190" s="109"/>
      <c r="X1190" s="110"/>
      <c r="Y1190" s="109"/>
      <c r="Z1190" s="110"/>
      <c r="AA1190" s="110"/>
      <c r="AB1190" s="110"/>
      <c r="AC1190" s="109"/>
      <c r="AD1190" s="109"/>
      <c r="AE1190" s="110"/>
      <c r="AF1190" s="109"/>
      <c r="AG1190" s="109"/>
      <c r="AH1190" s="109"/>
      <c r="AI1190" s="110"/>
      <c r="AJ1190" s="110"/>
      <c r="AK1190" s="110"/>
      <c r="AL1190" s="110"/>
      <c r="AM1190" s="110"/>
      <c r="AN1190" s="110"/>
      <c r="AO1190" s="110"/>
      <c r="AP1190" s="110"/>
      <c r="AQ1190" s="110"/>
      <c r="AR1190" s="110"/>
      <c r="AS1190" s="110"/>
      <c r="AT1190" s="110"/>
      <c r="AU1190" s="110"/>
      <c r="AV1190" s="110"/>
      <c r="AW1190" s="110"/>
      <c r="AX1190" s="110"/>
      <c r="AY1190" s="110"/>
      <c r="AZ1190" s="110"/>
      <c r="BA1190" s="110"/>
      <c r="BB1190" s="110"/>
      <c r="BC1190" s="110"/>
      <c r="BD1190" s="110"/>
      <c r="BE1190" s="110"/>
      <c r="BF1190" s="114"/>
      <c r="BG1190" s="114"/>
      <c r="BH1190" s="114"/>
      <c r="BI1190" s="114"/>
      <c r="BJ1190" s="114"/>
      <c r="BK1190" s="114"/>
      <c r="BL1190" s="114"/>
      <c r="BM1190" s="114"/>
      <c r="BN1190" s="114"/>
      <c r="BO1190" s="114"/>
    </row>
    <row r="1191" ht="15.75" customHeight="1">
      <c r="A1191" s="185"/>
      <c r="B1191" s="186"/>
      <c r="C1191" s="187"/>
      <c r="D1191" s="188"/>
      <c r="E1191" s="188"/>
      <c r="F1191" s="188"/>
      <c r="G1191" s="114"/>
      <c r="H1191" s="111"/>
      <c r="I1191" s="111"/>
      <c r="J1191" s="112"/>
      <c r="K1191" s="111"/>
      <c r="L1191" s="111"/>
      <c r="M1191" s="109"/>
      <c r="N1191" s="110"/>
      <c r="O1191" s="111"/>
      <c r="P1191" s="111"/>
      <c r="Q1191" s="112"/>
      <c r="R1191" s="111"/>
      <c r="S1191" s="111"/>
      <c r="T1191" s="111"/>
      <c r="U1191" s="110"/>
      <c r="V1191" s="109"/>
      <c r="W1191" s="109"/>
      <c r="X1191" s="110"/>
      <c r="Y1191" s="109"/>
      <c r="Z1191" s="110"/>
      <c r="AA1191" s="110"/>
      <c r="AB1191" s="110"/>
      <c r="AC1191" s="109"/>
      <c r="AD1191" s="109"/>
      <c r="AE1191" s="110"/>
      <c r="AF1191" s="109"/>
      <c r="AG1191" s="109"/>
      <c r="AH1191" s="109"/>
      <c r="AI1191" s="110"/>
      <c r="AJ1191" s="110"/>
      <c r="AK1191" s="110"/>
      <c r="AL1191" s="110"/>
      <c r="AM1191" s="110"/>
      <c r="AN1191" s="110"/>
      <c r="AO1191" s="110"/>
      <c r="AP1191" s="110"/>
      <c r="AQ1191" s="110"/>
      <c r="AR1191" s="110"/>
      <c r="AS1191" s="110"/>
      <c r="AT1191" s="110"/>
      <c r="AU1191" s="110"/>
      <c r="AV1191" s="110"/>
      <c r="AW1191" s="110"/>
      <c r="AX1191" s="110"/>
      <c r="AY1191" s="110"/>
      <c r="AZ1191" s="110"/>
      <c r="BA1191" s="110"/>
      <c r="BB1191" s="110"/>
      <c r="BC1191" s="110"/>
      <c r="BD1191" s="110"/>
      <c r="BE1191" s="110"/>
      <c r="BF1191" s="114"/>
      <c r="BG1191" s="114"/>
      <c r="BH1191" s="114"/>
      <c r="BI1191" s="114"/>
      <c r="BJ1191" s="114"/>
      <c r="BK1191" s="114"/>
      <c r="BL1191" s="114"/>
      <c r="BM1191" s="114"/>
      <c r="BN1191" s="114"/>
      <c r="BO1191" s="114"/>
    </row>
    <row r="1192" ht="15.75" customHeight="1">
      <c r="A1192" s="185"/>
      <c r="B1192" s="186"/>
      <c r="C1192" s="187"/>
      <c r="D1192" s="188"/>
      <c r="E1192" s="188"/>
      <c r="F1192" s="188"/>
      <c r="G1192" s="114"/>
      <c r="H1192" s="111"/>
      <c r="I1192" s="111"/>
      <c r="J1192" s="112"/>
      <c r="K1192" s="111"/>
      <c r="L1192" s="111"/>
      <c r="M1192" s="109"/>
      <c r="N1192" s="110"/>
      <c r="O1192" s="111"/>
      <c r="P1192" s="111"/>
      <c r="Q1192" s="112"/>
      <c r="R1192" s="111"/>
      <c r="S1192" s="111"/>
      <c r="T1192" s="111"/>
      <c r="U1192" s="110"/>
      <c r="V1192" s="109"/>
      <c r="W1192" s="109"/>
      <c r="X1192" s="110"/>
      <c r="Y1192" s="109"/>
      <c r="Z1192" s="110"/>
      <c r="AA1192" s="110"/>
      <c r="AB1192" s="110"/>
      <c r="AC1192" s="109"/>
      <c r="AD1192" s="109"/>
      <c r="AE1192" s="110"/>
      <c r="AF1192" s="109"/>
      <c r="AG1192" s="109"/>
      <c r="AH1192" s="109"/>
      <c r="AI1192" s="110"/>
      <c r="AJ1192" s="110"/>
      <c r="AK1192" s="110"/>
      <c r="AL1192" s="110"/>
      <c r="AM1192" s="110"/>
      <c r="AN1192" s="110"/>
      <c r="AO1192" s="110"/>
      <c r="AP1192" s="110"/>
      <c r="AQ1192" s="110"/>
      <c r="AR1192" s="110"/>
      <c r="AS1192" s="110"/>
      <c r="AT1192" s="110"/>
      <c r="AU1192" s="110"/>
      <c r="AV1192" s="110"/>
      <c r="AW1192" s="110"/>
      <c r="AX1192" s="110"/>
      <c r="AY1192" s="110"/>
      <c r="AZ1192" s="110"/>
      <c r="BA1192" s="110"/>
      <c r="BB1192" s="110"/>
      <c r="BC1192" s="110"/>
      <c r="BD1192" s="110"/>
      <c r="BE1192" s="110"/>
      <c r="BF1192" s="114"/>
      <c r="BG1192" s="114"/>
      <c r="BH1192" s="114"/>
      <c r="BI1192" s="114"/>
      <c r="BJ1192" s="114"/>
      <c r="BK1192" s="114"/>
      <c r="BL1192" s="114"/>
      <c r="BM1192" s="114"/>
      <c r="BN1192" s="114"/>
      <c r="BO1192" s="114"/>
    </row>
    <row r="1193" ht="15.75" customHeight="1">
      <c r="A1193" s="185"/>
      <c r="B1193" s="186"/>
      <c r="C1193" s="187"/>
      <c r="D1193" s="188"/>
      <c r="E1193" s="188"/>
      <c r="F1193" s="188"/>
      <c r="G1193" s="114"/>
      <c r="H1193" s="111"/>
      <c r="I1193" s="111"/>
      <c r="J1193" s="112"/>
      <c r="K1193" s="111"/>
      <c r="L1193" s="111"/>
      <c r="M1193" s="109"/>
      <c r="N1193" s="110"/>
      <c r="O1193" s="111"/>
      <c r="P1193" s="111"/>
      <c r="Q1193" s="112"/>
      <c r="R1193" s="111"/>
      <c r="S1193" s="111"/>
      <c r="T1193" s="111"/>
      <c r="U1193" s="110"/>
      <c r="V1193" s="109"/>
      <c r="W1193" s="109"/>
      <c r="X1193" s="110"/>
      <c r="Y1193" s="109"/>
      <c r="Z1193" s="110"/>
      <c r="AA1193" s="110"/>
      <c r="AB1193" s="110"/>
      <c r="AC1193" s="109"/>
      <c r="AD1193" s="109"/>
      <c r="AE1193" s="110"/>
      <c r="AF1193" s="109"/>
      <c r="AG1193" s="109"/>
      <c r="AH1193" s="109"/>
      <c r="AI1193" s="110"/>
      <c r="AJ1193" s="110"/>
      <c r="AK1193" s="110"/>
      <c r="AL1193" s="110"/>
      <c r="AM1193" s="110"/>
      <c r="AN1193" s="110"/>
      <c r="AO1193" s="110"/>
      <c r="AP1193" s="110"/>
      <c r="AQ1193" s="110"/>
      <c r="AR1193" s="110"/>
      <c r="AS1193" s="110"/>
      <c r="AT1193" s="110"/>
      <c r="AU1193" s="110"/>
      <c r="AV1193" s="110"/>
      <c r="AW1193" s="110"/>
      <c r="AX1193" s="110"/>
      <c r="AY1193" s="110"/>
      <c r="AZ1193" s="110"/>
      <c r="BA1193" s="110"/>
      <c r="BB1193" s="110"/>
      <c r="BC1193" s="110"/>
      <c r="BD1193" s="110"/>
      <c r="BE1193" s="110"/>
      <c r="BF1193" s="114"/>
      <c r="BG1193" s="114"/>
      <c r="BH1193" s="114"/>
      <c r="BI1193" s="114"/>
      <c r="BJ1193" s="114"/>
      <c r="BK1193" s="114"/>
      <c r="BL1193" s="114"/>
      <c r="BM1193" s="114"/>
      <c r="BN1193" s="114"/>
      <c r="BO1193" s="114"/>
    </row>
    <row r="1194" ht="15.75" customHeight="1">
      <c r="A1194" s="185"/>
      <c r="B1194" s="186"/>
      <c r="C1194" s="187"/>
      <c r="D1194" s="188"/>
      <c r="E1194" s="188"/>
      <c r="F1194" s="188"/>
      <c r="G1194" s="114"/>
      <c r="H1194" s="111"/>
      <c r="I1194" s="111"/>
      <c r="J1194" s="112"/>
      <c r="K1194" s="111"/>
      <c r="L1194" s="111"/>
      <c r="M1194" s="109"/>
      <c r="N1194" s="110"/>
      <c r="O1194" s="111"/>
      <c r="P1194" s="111"/>
      <c r="Q1194" s="112"/>
      <c r="R1194" s="111"/>
      <c r="S1194" s="111"/>
      <c r="T1194" s="111"/>
      <c r="U1194" s="110"/>
      <c r="V1194" s="109"/>
      <c r="W1194" s="109"/>
      <c r="X1194" s="110"/>
      <c r="Y1194" s="109"/>
      <c r="Z1194" s="110"/>
      <c r="AA1194" s="110"/>
      <c r="AB1194" s="110"/>
      <c r="AC1194" s="109"/>
      <c r="AD1194" s="109"/>
      <c r="AE1194" s="110"/>
      <c r="AF1194" s="109"/>
      <c r="AG1194" s="109"/>
      <c r="AH1194" s="109"/>
      <c r="AI1194" s="110"/>
      <c r="AJ1194" s="110"/>
      <c r="AK1194" s="110"/>
      <c r="AL1194" s="110"/>
      <c r="AM1194" s="110"/>
      <c r="AN1194" s="110"/>
      <c r="AO1194" s="110"/>
      <c r="AP1194" s="110"/>
      <c r="AQ1194" s="110"/>
      <c r="AR1194" s="110"/>
      <c r="AS1194" s="110"/>
      <c r="AT1194" s="110"/>
      <c r="AU1194" s="110"/>
      <c r="AV1194" s="110"/>
      <c r="AW1194" s="110"/>
      <c r="AX1194" s="110"/>
      <c r="AY1194" s="110"/>
      <c r="AZ1194" s="110"/>
      <c r="BA1194" s="110"/>
      <c r="BB1194" s="110"/>
      <c r="BC1194" s="110"/>
      <c r="BD1194" s="110"/>
      <c r="BE1194" s="110"/>
      <c r="BF1194" s="114"/>
      <c r="BG1194" s="114"/>
      <c r="BH1194" s="114"/>
      <c r="BI1194" s="114"/>
      <c r="BJ1194" s="114"/>
      <c r="BK1194" s="114"/>
      <c r="BL1194" s="114"/>
      <c r="BM1194" s="114"/>
      <c r="BN1194" s="114"/>
      <c r="BO1194" s="114"/>
    </row>
    <row r="1195" ht="15.75" customHeight="1">
      <c r="A1195" s="185"/>
      <c r="B1195" s="186"/>
      <c r="C1195" s="187"/>
      <c r="D1195" s="188"/>
      <c r="E1195" s="188"/>
      <c r="F1195" s="188"/>
      <c r="G1195" s="114"/>
      <c r="H1195" s="111"/>
      <c r="I1195" s="111"/>
      <c r="J1195" s="112"/>
      <c r="K1195" s="111"/>
      <c r="L1195" s="111"/>
      <c r="M1195" s="109"/>
      <c r="N1195" s="110"/>
      <c r="O1195" s="111"/>
      <c r="P1195" s="111"/>
      <c r="Q1195" s="112"/>
      <c r="R1195" s="111"/>
      <c r="S1195" s="111"/>
      <c r="T1195" s="111"/>
      <c r="U1195" s="110"/>
      <c r="V1195" s="109"/>
      <c r="W1195" s="109"/>
      <c r="X1195" s="110"/>
      <c r="Y1195" s="109"/>
      <c r="Z1195" s="110"/>
      <c r="AA1195" s="110"/>
      <c r="AB1195" s="110"/>
      <c r="AC1195" s="109"/>
      <c r="AD1195" s="109"/>
      <c r="AE1195" s="110"/>
      <c r="AF1195" s="109"/>
      <c r="AG1195" s="109"/>
      <c r="AH1195" s="109"/>
      <c r="AI1195" s="110"/>
      <c r="AJ1195" s="110"/>
      <c r="AK1195" s="110"/>
      <c r="AL1195" s="110"/>
      <c r="AM1195" s="110"/>
      <c r="AN1195" s="110"/>
      <c r="AO1195" s="110"/>
      <c r="AP1195" s="110"/>
      <c r="AQ1195" s="110"/>
      <c r="AR1195" s="110"/>
      <c r="AS1195" s="110"/>
      <c r="AT1195" s="110"/>
      <c r="AU1195" s="110"/>
      <c r="AV1195" s="110"/>
      <c r="AW1195" s="110"/>
      <c r="AX1195" s="110"/>
      <c r="AY1195" s="110"/>
      <c r="AZ1195" s="110"/>
      <c r="BA1195" s="110"/>
      <c r="BB1195" s="110"/>
      <c r="BC1195" s="110"/>
      <c r="BD1195" s="110"/>
      <c r="BE1195" s="110"/>
      <c r="BF1195" s="114"/>
      <c r="BG1195" s="114"/>
      <c r="BH1195" s="114"/>
      <c r="BI1195" s="114"/>
      <c r="BJ1195" s="114"/>
      <c r="BK1195" s="114"/>
      <c r="BL1195" s="114"/>
      <c r="BM1195" s="114"/>
      <c r="BN1195" s="114"/>
      <c r="BO1195" s="114"/>
    </row>
    <row r="1196" ht="15.75" customHeight="1">
      <c r="A1196" s="185"/>
      <c r="B1196" s="186"/>
      <c r="C1196" s="187"/>
      <c r="D1196" s="188"/>
      <c r="E1196" s="188"/>
      <c r="F1196" s="188"/>
      <c r="G1196" s="114"/>
      <c r="H1196" s="111"/>
      <c r="I1196" s="111"/>
      <c r="J1196" s="112"/>
      <c r="K1196" s="111"/>
      <c r="L1196" s="111"/>
      <c r="M1196" s="109"/>
      <c r="N1196" s="110"/>
      <c r="O1196" s="111"/>
      <c r="P1196" s="111"/>
      <c r="Q1196" s="112"/>
      <c r="R1196" s="111"/>
      <c r="S1196" s="111"/>
      <c r="T1196" s="111"/>
      <c r="U1196" s="110"/>
      <c r="V1196" s="109"/>
      <c r="W1196" s="109"/>
      <c r="X1196" s="110"/>
      <c r="Y1196" s="109"/>
      <c r="Z1196" s="110"/>
      <c r="AA1196" s="110"/>
      <c r="AB1196" s="110"/>
      <c r="AC1196" s="109"/>
      <c r="AD1196" s="109"/>
      <c r="AE1196" s="110"/>
      <c r="AF1196" s="109"/>
      <c r="AG1196" s="109"/>
      <c r="AH1196" s="109"/>
      <c r="AI1196" s="110"/>
      <c r="AJ1196" s="110"/>
      <c r="AK1196" s="110"/>
      <c r="AL1196" s="110"/>
      <c r="AM1196" s="110"/>
      <c r="AN1196" s="110"/>
      <c r="AO1196" s="110"/>
      <c r="AP1196" s="110"/>
      <c r="AQ1196" s="110"/>
      <c r="AR1196" s="110"/>
      <c r="AS1196" s="110"/>
      <c r="AT1196" s="110"/>
      <c r="AU1196" s="110"/>
      <c r="AV1196" s="110"/>
      <c r="AW1196" s="110"/>
      <c r="AX1196" s="110"/>
      <c r="AY1196" s="110"/>
      <c r="AZ1196" s="110"/>
      <c r="BA1196" s="110"/>
      <c r="BB1196" s="110"/>
      <c r="BC1196" s="110"/>
      <c r="BD1196" s="110"/>
      <c r="BE1196" s="110"/>
      <c r="BF1196" s="114"/>
      <c r="BG1196" s="114"/>
      <c r="BH1196" s="114"/>
      <c r="BI1196" s="114"/>
      <c r="BJ1196" s="114"/>
      <c r="BK1196" s="114"/>
      <c r="BL1196" s="114"/>
      <c r="BM1196" s="114"/>
      <c r="BN1196" s="114"/>
      <c r="BO1196" s="114"/>
    </row>
    <row r="1197" ht="15.75" customHeight="1">
      <c r="A1197" s="185"/>
      <c r="B1197" s="186"/>
      <c r="C1197" s="187"/>
      <c r="D1197" s="188"/>
      <c r="E1197" s="188"/>
      <c r="F1197" s="188"/>
      <c r="G1197" s="114"/>
      <c r="H1197" s="111"/>
      <c r="I1197" s="111"/>
      <c r="J1197" s="112"/>
      <c r="K1197" s="111"/>
      <c r="L1197" s="111"/>
      <c r="M1197" s="109"/>
      <c r="N1197" s="110"/>
      <c r="O1197" s="111"/>
      <c r="P1197" s="111"/>
      <c r="Q1197" s="112"/>
      <c r="R1197" s="111"/>
      <c r="S1197" s="111"/>
      <c r="T1197" s="111"/>
      <c r="U1197" s="110"/>
      <c r="V1197" s="109"/>
      <c r="W1197" s="109"/>
      <c r="X1197" s="110"/>
      <c r="Y1197" s="109"/>
      <c r="Z1197" s="110"/>
      <c r="AA1197" s="110"/>
      <c r="AB1197" s="110"/>
      <c r="AC1197" s="109"/>
      <c r="AD1197" s="109"/>
      <c r="AE1197" s="110"/>
      <c r="AF1197" s="109"/>
      <c r="AG1197" s="109"/>
      <c r="AH1197" s="109"/>
      <c r="AI1197" s="110"/>
      <c r="AJ1197" s="110"/>
      <c r="AK1197" s="110"/>
      <c r="AL1197" s="110"/>
      <c r="AM1197" s="110"/>
      <c r="AN1197" s="110"/>
      <c r="AO1197" s="110"/>
      <c r="AP1197" s="110"/>
      <c r="AQ1197" s="110"/>
      <c r="AR1197" s="110"/>
      <c r="AS1197" s="110"/>
      <c r="AT1197" s="110"/>
      <c r="AU1197" s="110"/>
      <c r="AV1197" s="110"/>
      <c r="AW1197" s="110"/>
      <c r="AX1197" s="110"/>
      <c r="AY1197" s="110"/>
      <c r="AZ1197" s="110"/>
      <c r="BA1197" s="110"/>
      <c r="BB1197" s="110"/>
      <c r="BC1197" s="110"/>
      <c r="BD1197" s="110"/>
      <c r="BE1197" s="110"/>
      <c r="BF1197" s="114"/>
      <c r="BG1197" s="114"/>
      <c r="BH1197" s="114"/>
      <c r="BI1197" s="114"/>
      <c r="BJ1197" s="114"/>
      <c r="BK1197" s="114"/>
      <c r="BL1197" s="114"/>
      <c r="BM1197" s="114"/>
      <c r="BN1197" s="114"/>
      <c r="BO1197" s="114"/>
    </row>
    <row r="1198" ht="15.75" customHeight="1">
      <c r="A1198" s="185"/>
      <c r="B1198" s="186"/>
      <c r="C1198" s="187"/>
      <c r="D1198" s="188"/>
      <c r="E1198" s="188"/>
      <c r="F1198" s="188"/>
      <c r="G1198" s="114"/>
      <c r="H1198" s="111"/>
      <c r="I1198" s="111"/>
      <c r="J1198" s="112"/>
      <c r="K1198" s="111"/>
      <c r="L1198" s="111"/>
      <c r="M1198" s="109"/>
      <c r="N1198" s="110"/>
      <c r="O1198" s="111"/>
      <c r="P1198" s="111"/>
      <c r="Q1198" s="112"/>
      <c r="R1198" s="111"/>
      <c r="S1198" s="111"/>
      <c r="T1198" s="111"/>
      <c r="U1198" s="110"/>
      <c r="V1198" s="109"/>
      <c r="W1198" s="109"/>
      <c r="X1198" s="110"/>
      <c r="Y1198" s="109"/>
      <c r="Z1198" s="110"/>
      <c r="AA1198" s="110"/>
      <c r="AB1198" s="110"/>
      <c r="AC1198" s="109"/>
      <c r="AD1198" s="109"/>
      <c r="AE1198" s="110"/>
      <c r="AF1198" s="109"/>
      <c r="AG1198" s="109"/>
      <c r="AH1198" s="109"/>
      <c r="AI1198" s="110"/>
      <c r="AJ1198" s="110"/>
      <c r="AK1198" s="110"/>
      <c r="AL1198" s="110"/>
      <c r="AM1198" s="110"/>
      <c r="AN1198" s="110"/>
      <c r="AO1198" s="110"/>
      <c r="AP1198" s="110"/>
      <c r="AQ1198" s="110"/>
      <c r="AR1198" s="110"/>
      <c r="AS1198" s="110"/>
      <c r="AT1198" s="110"/>
      <c r="AU1198" s="110"/>
      <c r="AV1198" s="110"/>
      <c r="AW1198" s="110"/>
      <c r="AX1198" s="110"/>
      <c r="AY1198" s="110"/>
      <c r="AZ1198" s="110"/>
      <c r="BA1198" s="110"/>
      <c r="BB1198" s="110"/>
      <c r="BC1198" s="110"/>
      <c r="BD1198" s="110"/>
      <c r="BE1198" s="110"/>
      <c r="BF1198" s="114"/>
      <c r="BG1198" s="114"/>
      <c r="BH1198" s="114"/>
      <c r="BI1198" s="114"/>
      <c r="BJ1198" s="114"/>
      <c r="BK1198" s="114"/>
      <c r="BL1198" s="114"/>
      <c r="BM1198" s="114"/>
      <c r="BN1198" s="114"/>
      <c r="BO1198" s="114"/>
    </row>
    <row r="1199" ht="15.75" customHeight="1">
      <c r="A1199" s="185"/>
      <c r="B1199" s="186"/>
      <c r="C1199" s="187"/>
      <c r="D1199" s="188"/>
      <c r="E1199" s="188"/>
      <c r="F1199" s="188"/>
      <c r="G1199" s="114"/>
      <c r="H1199" s="111"/>
      <c r="I1199" s="111"/>
      <c r="J1199" s="112"/>
      <c r="K1199" s="111"/>
      <c r="L1199" s="111"/>
      <c r="M1199" s="109"/>
      <c r="N1199" s="110"/>
      <c r="O1199" s="111"/>
      <c r="P1199" s="111"/>
      <c r="Q1199" s="112"/>
      <c r="R1199" s="111"/>
      <c r="S1199" s="111"/>
      <c r="T1199" s="111"/>
      <c r="U1199" s="110"/>
      <c r="V1199" s="109"/>
      <c r="W1199" s="109"/>
      <c r="X1199" s="110"/>
      <c r="Y1199" s="109"/>
      <c r="Z1199" s="110"/>
      <c r="AA1199" s="110"/>
      <c r="AB1199" s="110"/>
      <c r="AC1199" s="109"/>
      <c r="AD1199" s="109"/>
      <c r="AE1199" s="110"/>
      <c r="AF1199" s="109"/>
      <c r="AG1199" s="109"/>
      <c r="AH1199" s="109"/>
      <c r="AI1199" s="110"/>
      <c r="AJ1199" s="110"/>
      <c r="AK1199" s="110"/>
      <c r="AL1199" s="110"/>
      <c r="AM1199" s="110"/>
      <c r="AN1199" s="110"/>
      <c r="AO1199" s="110"/>
      <c r="AP1199" s="110"/>
      <c r="AQ1199" s="110"/>
      <c r="AR1199" s="110"/>
      <c r="AS1199" s="110"/>
      <c r="AT1199" s="110"/>
      <c r="AU1199" s="110"/>
      <c r="AV1199" s="110"/>
      <c r="AW1199" s="110"/>
      <c r="AX1199" s="110"/>
      <c r="AY1199" s="110"/>
      <c r="AZ1199" s="110"/>
      <c r="BA1199" s="110"/>
      <c r="BB1199" s="110"/>
      <c r="BC1199" s="110"/>
      <c r="BD1199" s="110"/>
      <c r="BE1199" s="110"/>
      <c r="BF1199" s="114"/>
      <c r="BG1199" s="114"/>
      <c r="BH1199" s="114"/>
      <c r="BI1199" s="114"/>
      <c r="BJ1199" s="114"/>
      <c r="BK1199" s="114"/>
      <c r="BL1199" s="114"/>
      <c r="BM1199" s="114"/>
      <c r="BN1199" s="114"/>
      <c r="BO1199" s="114"/>
    </row>
    <row r="1200" ht="15.75" customHeight="1">
      <c r="A1200" s="185"/>
      <c r="B1200" s="186"/>
      <c r="C1200" s="187"/>
      <c r="D1200" s="188"/>
      <c r="E1200" s="188"/>
      <c r="F1200" s="188"/>
      <c r="G1200" s="114"/>
      <c r="H1200" s="111"/>
      <c r="I1200" s="111"/>
      <c r="J1200" s="112"/>
      <c r="K1200" s="111"/>
      <c r="L1200" s="111"/>
      <c r="M1200" s="109"/>
      <c r="N1200" s="110"/>
      <c r="O1200" s="111"/>
      <c r="P1200" s="111"/>
      <c r="Q1200" s="112"/>
      <c r="R1200" s="111"/>
      <c r="S1200" s="111"/>
      <c r="T1200" s="111"/>
      <c r="U1200" s="110"/>
      <c r="V1200" s="109"/>
      <c r="W1200" s="109"/>
      <c r="X1200" s="110"/>
      <c r="Y1200" s="109"/>
      <c r="Z1200" s="110"/>
      <c r="AA1200" s="110"/>
      <c r="AB1200" s="110"/>
      <c r="AC1200" s="109"/>
      <c r="AD1200" s="109"/>
      <c r="AE1200" s="110"/>
      <c r="AF1200" s="109"/>
      <c r="AG1200" s="109"/>
      <c r="AH1200" s="109"/>
      <c r="AI1200" s="110"/>
      <c r="AJ1200" s="110"/>
      <c r="AK1200" s="110"/>
      <c r="AL1200" s="110"/>
      <c r="AM1200" s="110"/>
      <c r="AN1200" s="110"/>
      <c r="AO1200" s="110"/>
      <c r="AP1200" s="110"/>
      <c r="AQ1200" s="110"/>
      <c r="AR1200" s="110"/>
      <c r="AS1200" s="110"/>
      <c r="AT1200" s="110"/>
      <c r="AU1200" s="110"/>
      <c r="AV1200" s="110"/>
      <c r="AW1200" s="110"/>
      <c r="AX1200" s="110"/>
      <c r="AY1200" s="110"/>
      <c r="AZ1200" s="110"/>
      <c r="BA1200" s="110"/>
      <c r="BB1200" s="110"/>
      <c r="BC1200" s="110"/>
      <c r="BD1200" s="110"/>
      <c r="BE1200" s="110"/>
      <c r="BF1200" s="114"/>
      <c r="BG1200" s="114"/>
      <c r="BH1200" s="114"/>
      <c r="BI1200" s="114"/>
      <c r="BJ1200" s="114"/>
      <c r="BK1200" s="114"/>
      <c r="BL1200" s="114"/>
      <c r="BM1200" s="114"/>
      <c r="BN1200" s="114"/>
      <c r="BO1200" s="114"/>
    </row>
    <row r="1201" ht="15.75" customHeight="1">
      <c r="A1201" s="185"/>
      <c r="B1201" s="186"/>
      <c r="C1201" s="187"/>
      <c r="D1201" s="188"/>
      <c r="E1201" s="188"/>
      <c r="F1201" s="188"/>
      <c r="G1201" s="114"/>
      <c r="H1201" s="111"/>
      <c r="I1201" s="111"/>
      <c r="J1201" s="112"/>
      <c r="K1201" s="111"/>
      <c r="L1201" s="111"/>
      <c r="M1201" s="109"/>
      <c r="N1201" s="110"/>
      <c r="O1201" s="111"/>
      <c r="P1201" s="111"/>
      <c r="Q1201" s="112"/>
      <c r="R1201" s="111"/>
      <c r="S1201" s="111"/>
      <c r="T1201" s="111"/>
      <c r="U1201" s="110"/>
      <c r="V1201" s="109"/>
      <c r="W1201" s="109"/>
      <c r="X1201" s="110"/>
      <c r="Y1201" s="109"/>
      <c r="Z1201" s="110"/>
      <c r="AA1201" s="110"/>
      <c r="AB1201" s="110"/>
      <c r="AC1201" s="109"/>
      <c r="AD1201" s="109"/>
      <c r="AE1201" s="110"/>
      <c r="AF1201" s="109"/>
      <c r="AG1201" s="109"/>
      <c r="AH1201" s="109"/>
      <c r="AI1201" s="110"/>
      <c r="AJ1201" s="110"/>
      <c r="AK1201" s="110"/>
      <c r="AL1201" s="110"/>
      <c r="AM1201" s="110"/>
      <c r="AN1201" s="110"/>
      <c r="AO1201" s="110"/>
      <c r="AP1201" s="110"/>
      <c r="AQ1201" s="110"/>
      <c r="AR1201" s="110"/>
      <c r="AS1201" s="110"/>
      <c r="AT1201" s="110"/>
      <c r="AU1201" s="110"/>
      <c r="AV1201" s="110"/>
      <c r="AW1201" s="110"/>
      <c r="AX1201" s="110"/>
      <c r="AY1201" s="110"/>
      <c r="AZ1201" s="110"/>
      <c r="BA1201" s="110"/>
      <c r="BB1201" s="110"/>
      <c r="BC1201" s="110"/>
      <c r="BD1201" s="110"/>
      <c r="BE1201" s="110"/>
      <c r="BF1201" s="114"/>
      <c r="BG1201" s="114"/>
      <c r="BH1201" s="114"/>
      <c r="BI1201" s="114"/>
      <c r="BJ1201" s="114"/>
      <c r="BK1201" s="114"/>
      <c r="BL1201" s="114"/>
      <c r="BM1201" s="114"/>
      <c r="BN1201" s="114"/>
      <c r="BO1201" s="114"/>
    </row>
    <row r="1202" ht="15.75" customHeight="1">
      <c r="A1202" s="185"/>
      <c r="B1202" s="186"/>
      <c r="C1202" s="187"/>
      <c r="D1202" s="188"/>
      <c r="E1202" s="188"/>
      <c r="F1202" s="188"/>
      <c r="G1202" s="114"/>
      <c r="H1202" s="111"/>
      <c r="I1202" s="111"/>
      <c r="J1202" s="112"/>
      <c r="K1202" s="111"/>
      <c r="L1202" s="111"/>
      <c r="M1202" s="109"/>
      <c r="N1202" s="110"/>
      <c r="O1202" s="111"/>
      <c r="P1202" s="111"/>
      <c r="Q1202" s="112"/>
      <c r="R1202" s="111"/>
      <c r="S1202" s="111"/>
      <c r="T1202" s="111"/>
      <c r="U1202" s="110"/>
      <c r="V1202" s="109"/>
      <c r="W1202" s="109"/>
      <c r="X1202" s="110"/>
      <c r="Y1202" s="109"/>
      <c r="Z1202" s="110"/>
      <c r="AA1202" s="110"/>
      <c r="AB1202" s="110"/>
      <c r="AC1202" s="109"/>
      <c r="AD1202" s="109"/>
      <c r="AE1202" s="110"/>
      <c r="AF1202" s="109"/>
      <c r="AG1202" s="109"/>
      <c r="AH1202" s="109"/>
      <c r="AI1202" s="110"/>
      <c r="AJ1202" s="110"/>
      <c r="AK1202" s="110"/>
      <c r="AL1202" s="110"/>
      <c r="AM1202" s="110"/>
      <c r="AN1202" s="110"/>
      <c r="AO1202" s="110"/>
      <c r="AP1202" s="110"/>
      <c r="AQ1202" s="110"/>
      <c r="AR1202" s="110"/>
      <c r="AS1202" s="110"/>
      <c r="AT1202" s="110"/>
      <c r="AU1202" s="110"/>
      <c r="AV1202" s="110"/>
      <c r="AW1202" s="110"/>
      <c r="AX1202" s="110"/>
      <c r="AY1202" s="110"/>
      <c r="AZ1202" s="110"/>
      <c r="BA1202" s="110"/>
      <c r="BB1202" s="110"/>
      <c r="BC1202" s="110"/>
      <c r="BD1202" s="110"/>
      <c r="BE1202" s="110"/>
      <c r="BF1202" s="114"/>
      <c r="BG1202" s="114"/>
      <c r="BH1202" s="114"/>
      <c r="BI1202" s="114"/>
      <c r="BJ1202" s="114"/>
      <c r="BK1202" s="114"/>
      <c r="BL1202" s="114"/>
      <c r="BM1202" s="114"/>
      <c r="BN1202" s="114"/>
      <c r="BO1202" s="114"/>
    </row>
    <row r="1203" ht="15.75" customHeight="1">
      <c r="A1203" s="185"/>
      <c r="B1203" s="186"/>
      <c r="C1203" s="187"/>
      <c r="D1203" s="188"/>
      <c r="E1203" s="188"/>
      <c r="F1203" s="188"/>
      <c r="G1203" s="114"/>
      <c r="H1203" s="111"/>
      <c r="I1203" s="111"/>
      <c r="J1203" s="112"/>
      <c r="K1203" s="111"/>
      <c r="L1203" s="111"/>
      <c r="M1203" s="109"/>
      <c r="N1203" s="110"/>
      <c r="O1203" s="111"/>
      <c r="P1203" s="111"/>
      <c r="Q1203" s="112"/>
      <c r="R1203" s="111"/>
      <c r="S1203" s="111"/>
      <c r="T1203" s="111"/>
      <c r="U1203" s="110"/>
      <c r="V1203" s="109"/>
      <c r="W1203" s="109"/>
      <c r="X1203" s="110"/>
      <c r="Y1203" s="109"/>
      <c r="Z1203" s="110"/>
      <c r="AA1203" s="110"/>
      <c r="AB1203" s="110"/>
      <c r="AC1203" s="109"/>
      <c r="AD1203" s="109"/>
      <c r="AE1203" s="110"/>
      <c r="AF1203" s="109"/>
      <c r="AG1203" s="109"/>
      <c r="AH1203" s="109"/>
      <c r="AI1203" s="110"/>
      <c r="AJ1203" s="110"/>
      <c r="AK1203" s="110"/>
      <c r="AL1203" s="110"/>
      <c r="AM1203" s="110"/>
      <c r="AN1203" s="110"/>
      <c r="AO1203" s="110"/>
      <c r="AP1203" s="110"/>
      <c r="AQ1203" s="110"/>
      <c r="AR1203" s="110"/>
      <c r="AS1203" s="110"/>
      <c r="AT1203" s="110"/>
      <c r="AU1203" s="110"/>
      <c r="AV1203" s="110"/>
      <c r="AW1203" s="110"/>
      <c r="AX1203" s="110"/>
      <c r="AY1203" s="110"/>
      <c r="AZ1203" s="110"/>
      <c r="BA1203" s="110"/>
      <c r="BB1203" s="110"/>
      <c r="BC1203" s="110"/>
      <c r="BD1203" s="110"/>
      <c r="BE1203" s="110"/>
      <c r="BF1203" s="114"/>
      <c r="BG1203" s="114"/>
      <c r="BH1203" s="114"/>
      <c r="BI1203" s="114"/>
      <c r="BJ1203" s="114"/>
      <c r="BK1203" s="114"/>
      <c r="BL1203" s="114"/>
      <c r="BM1203" s="114"/>
      <c r="BN1203" s="114"/>
      <c r="BO1203" s="114"/>
    </row>
    <row r="1204" ht="15.75" customHeight="1">
      <c r="A1204" s="185"/>
      <c r="B1204" s="186"/>
      <c r="C1204" s="187"/>
      <c r="D1204" s="188"/>
      <c r="E1204" s="188"/>
      <c r="F1204" s="188"/>
      <c r="G1204" s="114"/>
      <c r="H1204" s="111"/>
      <c r="I1204" s="111"/>
      <c r="J1204" s="112"/>
      <c r="K1204" s="111"/>
      <c r="L1204" s="111"/>
      <c r="M1204" s="109"/>
      <c r="N1204" s="110"/>
      <c r="O1204" s="111"/>
      <c r="P1204" s="111"/>
      <c r="Q1204" s="112"/>
      <c r="R1204" s="111"/>
      <c r="S1204" s="111"/>
      <c r="T1204" s="111"/>
      <c r="U1204" s="110"/>
      <c r="V1204" s="109"/>
      <c r="W1204" s="109"/>
      <c r="X1204" s="110"/>
      <c r="Y1204" s="109"/>
      <c r="Z1204" s="110"/>
      <c r="AA1204" s="110"/>
      <c r="AB1204" s="110"/>
      <c r="AC1204" s="109"/>
      <c r="AD1204" s="109"/>
      <c r="AE1204" s="110"/>
      <c r="AF1204" s="109"/>
      <c r="AG1204" s="109"/>
      <c r="AH1204" s="109"/>
      <c r="AI1204" s="110"/>
      <c r="AJ1204" s="110"/>
      <c r="AK1204" s="110"/>
      <c r="AL1204" s="110"/>
      <c r="AM1204" s="110"/>
      <c r="AN1204" s="110"/>
      <c r="AO1204" s="110"/>
      <c r="AP1204" s="110"/>
      <c r="AQ1204" s="110"/>
      <c r="AR1204" s="110"/>
      <c r="AS1204" s="110"/>
      <c r="AT1204" s="110"/>
      <c r="AU1204" s="110"/>
      <c r="AV1204" s="110"/>
      <c r="AW1204" s="110"/>
      <c r="AX1204" s="110"/>
      <c r="AY1204" s="110"/>
      <c r="AZ1204" s="110"/>
      <c r="BA1204" s="110"/>
      <c r="BB1204" s="110"/>
      <c r="BC1204" s="110"/>
      <c r="BD1204" s="110"/>
      <c r="BE1204" s="110"/>
      <c r="BF1204" s="114"/>
      <c r="BG1204" s="114"/>
      <c r="BH1204" s="114"/>
      <c r="BI1204" s="114"/>
      <c r="BJ1204" s="114"/>
      <c r="BK1204" s="114"/>
      <c r="BL1204" s="114"/>
      <c r="BM1204" s="114"/>
      <c r="BN1204" s="114"/>
      <c r="BO1204" s="114"/>
    </row>
    <row r="1205" ht="15.75" customHeight="1">
      <c r="A1205" s="185"/>
      <c r="B1205" s="186"/>
      <c r="C1205" s="187"/>
      <c r="D1205" s="188"/>
      <c r="E1205" s="188"/>
      <c r="F1205" s="188"/>
      <c r="G1205" s="114"/>
      <c r="H1205" s="111"/>
      <c r="I1205" s="111"/>
      <c r="J1205" s="112"/>
      <c r="K1205" s="111"/>
      <c r="L1205" s="111"/>
      <c r="M1205" s="109"/>
      <c r="N1205" s="110"/>
      <c r="O1205" s="111"/>
      <c r="P1205" s="111"/>
      <c r="Q1205" s="112"/>
      <c r="R1205" s="111"/>
      <c r="S1205" s="111"/>
      <c r="T1205" s="111"/>
      <c r="U1205" s="110"/>
      <c r="V1205" s="109"/>
      <c r="W1205" s="109"/>
      <c r="X1205" s="110"/>
      <c r="Y1205" s="109"/>
      <c r="Z1205" s="110"/>
      <c r="AA1205" s="110"/>
      <c r="AB1205" s="110"/>
      <c r="AC1205" s="109"/>
      <c r="AD1205" s="109"/>
      <c r="AE1205" s="110"/>
      <c r="AF1205" s="109"/>
      <c r="AG1205" s="109"/>
      <c r="AH1205" s="109"/>
      <c r="AI1205" s="110"/>
      <c r="AJ1205" s="110"/>
      <c r="AK1205" s="110"/>
      <c r="AL1205" s="110"/>
      <c r="AM1205" s="110"/>
      <c r="AN1205" s="110"/>
      <c r="AO1205" s="110"/>
      <c r="AP1205" s="110"/>
      <c r="AQ1205" s="110"/>
      <c r="AR1205" s="110"/>
      <c r="AS1205" s="110"/>
      <c r="AT1205" s="110"/>
      <c r="AU1205" s="110"/>
      <c r="AV1205" s="110"/>
      <c r="AW1205" s="110"/>
      <c r="AX1205" s="110"/>
      <c r="AY1205" s="110"/>
      <c r="AZ1205" s="110"/>
      <c r="BA1205" s="110"/>
      <c r="BB1205" s="110"/>
      <c r="BC1205" s="110"/>
      <c r="BD1205" s="110"/>
      <c r="BE1205" s="110"/>
      <c r="BF1205" s="114"/>
      <c r="BG1205" s="114"/>
      <c r="BH1205" s="114"/>
      <c r="BI1205" s="114"/>
      <c r="BJ1205" s="114"/>
      <c r="BK1205" s="114"/>
      <c r="BL1205" s="114"/>
      <c r="BM1205" s="114"/>
      <c r="BN1205" s="114"/>
      <c r="BO1205" s="114"/>
    </row>
    <row r="1206" ht="15.75" customHeight="1">
      <c r="A1206" s="185"/>
      <c r="B1206" s="186"/>
      <c r="C1206" s="187"/>
      <c r="D1206" s="188"/>
      <c r="E1206" s="188"/>
      <c r="F1206" s="188"/>
      <c r="G1206" s="114"/>
      <c r="H1206" s="111"/>
      <c r="I1206" s="111"/>
      <c r="J1206" s="112"/>
      <c r="K1206" s="111"/>
      <c r="L1206" s="111"/>
      <c r="M1206" s="109"/>
      <c r="N1206" s="110"/>
      <c r="O1206" s="111"/>
      <c r="P1206" s="111"/>
      <c r="Q1206" s="112"/>
      <c r="R1206" s="111"/>
      <c r="S1206" s="111"/>
      <c r="T1206" s="111"/>
      <c r="U1206" s="110"/>
      <c r="V1206" s="109"/>
      <c r="W1206" s="109"/>
      <c r="X1206" s="110"/>
      <c r="Y1206" s="109"/>
      <c r="Z1206" s="110"/>
      <c r="AA1206" s="110"/>
      <c r="AB1206" s="110"/>
      <c r="AC1206" s="109"/>
      <c r="AD1206" s="109"/>
      <c r="AE1206" s="110"/>
      <c r="AF1206" s="109"/>
      <c r="AG1206" s="109"/>
      <c r="AH1206" s="109"/>
      <c r="AI1206" s="110"/>
      <c r="AJ1206" s="110"/>
      <c r="AK1206" s="110"/>
      <c r="AL1206" s="110"/>
      <c r="AM1206" s="110"/>
      <c r="AN1206" s="110"/>
      <c r="AO1206" s="110"/>
      <c r="AP1206" s="110"/>
      <c r="AQ1206" s="110"/>
      <c r="AR1206" s="110"/>
      <c r="AS1206" s="110"/>
      <c r="AT1206" s="110"/>
      <c r="AU1206" s="110"/>
      <c r="AV1206" s="110"/>
      <c r="AW1206" s="110"/>
      <c r="AX1206" s="110"/>
      <c r="AY1206" s="110"/>
      <c r="AZ1206" s="110"/>
      <c r="BA1206" s="110"/>
      <c r="BB1206" s="110"/>
      <c r="BC1206" s="110"/>
      <c r="BD1206" s="110"/>
      <c r="BE1206" s="110"/>
      <c r="BF1206" s="114"/>
      <c r="BG1206" s="114"/>
      <c r="BH1206" s="114"/>
      <c r="BI1206" s="114"/>
      <c r="BJ1206" s="114"/>
      <c r="BK1206" s="114"/>
      <c r="BL1206" s="114"/>
      <c r="BM1206" s="114"/>
      <c r="BN1206" s="114"/>
      <c r="BO1206" s="114"/>
    </row>
    <row r="1207" ht="15.75" customHeight="1">
      <c r="A1207" s="185"/>
      <c r="B1207" s="186"/>
      <c r="C1207" s="187"/>
      <c r="D1207" s="188"/>
      <c r="E1207" s="188"/>
      <c r="F1207" s="188"/>
      <c r="G1207" s="114"/>
      <c r="H1207" s="111"/>
      <c r="I1207" s="111"/>
      <c r="J1207" s="112"/>
      <c r="K1207" s="111"/>
      <c r="L1207" s="111"/>
      <c r="M1207" s="109"/>
      <c r="N1207" s="110"/>
      <c r="O1207" s="111"/>
      <c r="P1207" s="111"/>
      <c r="Q1207" s="112"/>
      <c r="R1207" s="111"/>
      <c r="S1207" s="111"/>
      <c r="T1207" s="111"/>
      <c r="U1207" s="110"/>
      <c r="V1207" s="109"/>
      <c r="W1207" s="109"/>
      <c r="X1207" s="110"/>
      <c r="Y1207" s="109"/>
      <c r="Z1207" s="110"/>
      <c r="AA1207" s="110"/>
      <c r="AB1207" s="110"/>
      <c r="AC1207" s="109"/>
      <c r="AD1207" s="109"/>
      <c r="AE1207" s="110"/>
      <c r="AF1207" s="109"/>
      <c r="AG1207" s="109"/>
      <c r="AH1207" s="109"/>
      <c r="AI1207" s="110"/>
      <c r="AJ1207" s="110"/>
      <c r="AK1207" s="110"/>
      <c r="AL1207" s="110"/>
      <c r="AM1207" s="110"/>
      <c r="AN1207" s="110"/>
      <c r="AO1207" s="110"/>
      <c r="AP1207" s="110"/>
      <c r="AQ1207" s="110"/>
      <c r="AR1207" s="110"/>
      <c r="AS1207" s="110"/>
      <c r="AT1207" s="110"/>
      <c r="AU1207" s="110"/>
      <c r="AV1207" s="110"/>
      <c r="AW1207" s="110"/>
      <c r="AX1207" s="110"/>
      <c r="AY1207" s="110"/>
      <c r="AZ1207" s="110"/>
      <c r="BA1207" s="110"/>
      <c r="BB1207" s="110"/>
      <c r="BC1207" s="110"/>
      <c r="BD1207" s="110"/>
      <c r="BE1207" s="110"/>
      <c r="BF1207" s="114"/>
      <c r="BG1207" s="114"/>
      <c r="BH1207" s="114"/>
      <c r="BI1207" s="114"/>
      <c r="BJ1207" s="114"/>
      <c r="BK1207" s="114"/>
      <c r="BL1207" s="114"/>
      <c r="BM1207" s="114"/>
      <c r="BN1207" s="114"/>
      <c r="BO1207" s="114"/>
    </row>
    <row r="1208" ht="15.75" customHeight="1">
      <c r="A1208" s="185"/>
      <c r="B1208" s="186"/>
      <c r="C1208" s="187"/>
      <c r="D1208" s="188"/>
      <c r="E1208" s="188"/>
      <c r="F1208" s="188"/>
      <c r="G1208" s="114"/>
      <c r="H1208" s="111"/>
      <c r="I1208" s="111"/>
      <c r="J1208" s="112"/>
      <c r="K1208" s="111"/>
      <c r="L1208" s="111"/>
      <c r="M1208" s="109"/>
      <c r="N1208" s="110"/>
      <c r="O1208" s="111"/>
      <c r="P1208" s="111"/>
      <c r="Q1208" s="112"/>
      <c r="R1208" s="111"/>
      <c r="S1208" s="111"/>
      <c r="T1208" s="111"/>
      <c r="U1208" s="110"/>
      <c r="V1208" s="109"/>
      <c r="W1208" s="109"/>
      <c r="X1208" s="110"/>
      <c r="Y1208" s="109"/>
      <c r="Z1208" s="110"/>
      <c r="AA1208" s="110"/>
      <c r="AB1208" s="110"/>
      <c r="AC1208" s="109"/>
      <c r="AD1208" s="109"/>
      <c r="AE1208" s="110"/>
      <c r="AF1208" s="109"/>
      <c r="AG1208" s="109"/>
      <c r="AH1208" s="109"/>
      <c r="AI1208" s="110"/>
      <c r="AJ1208" s="110"/>
      <c r="AK1208" s="110"/>
      <c r="AL1208" s="110"/>
      <c r="AM1208" s="110"/>
      <c r="AN1208" s="110"/>
      <c r="AO1208" s="110"/>
      <c r="AP1208" s="110"/>
      <c r="AQ1208" s="110"/>
      <c r="AR1208" s="110"/>
      <c r="AS1208" s="110"/>
      <c r="AT1208" s="110"/>
      <c r="AU1208" s="110"/>
      <c r="AV1208" s="110"/>
      <c r="AW1208" s="110"/>
      <c r="AX1208" s="110"/>
      <c r="AY1208" s="110"/>
      <c r="AZ1208" s="110"/>
      <c r="BA1208" s="110"/>
      <c r="BB1208" s="110"/>
      <c r="BC1208" s="110"/>
      <c r="BD1208" s="110"/>
      <c r="BE1208" s="110"/>
      <c r="BF1208" s="114"/>
      <c r="BG1208" s="114"/>
      <c r="BH1208" s="114"/>
      <c r="BI1208" s="114"/>
      <c r="BJ1208" s="114"/>
      <c r="BK1208" s="114"/>
      <c r="BL1208" s="114"/>
      <c r="BM1208" s="114"/>
      <c r="BN1208" s="114"/>
      <c r="BO1208" s="114"/>
    </row>
    <row r="1209" ht="15.75" customHeight="1">
      <c r="A1209" s="185"/>
      <c r="B1209" s="186"/>
      <c r="C1209" s="187"/>
      <c r="D1209" s="188"/>
      <c r="E1209" s="188"/>
      <c r="F1209" s="188"/>
      <c r="G1209" s="114"/>
      <c r="H1209" s="111"/>
      <c r="I1209" s="111"/>
      <c r="J1209" s="112"/>
      <c r="K1209" s="111"/>
      <c r="L1209" s="111"/>
      <c r="M1209" s="109"/>
      <c r="N1209" s="110"/>
      <c r="O1209" s="111"/>
      <c r="P1209" s="111"/>
      <c r="Q1209" s="112"/>
      <c r="R1209" s="111"/>
      <c r="S1209" s="111"/>
      <c r="T1209" s="111"/>
      <c r="U1209" s="110"/>
      <c r="V1209" s="109"/>
      <c r="W1209" s="109"/>
      <c r="X1209" s="110"/>
      <c r="Y1209" s="109"/>
      <c r="Z1209" s="110"/>
      <c r="AA1209" s="110"/>
      <c r="AB1209" s="110"/>
      <c r="AC1209" s="109"/>
      <c r="AD1209" s="109"/>
      <c r="AE1209" s="110"/>
      <c r="AF1209" s="109"/>
      <c r="AG1209" s="109"/>
      <c r="AH1209" s="109"/>
      <c r="AI1209" s="110"/>
      <c r="AJ1209" s="110"/>
      <c r="AK1209" s="110"/>
      <c r="AL1209" s="110"/>
      <c r="AM1209" s="110"/>
      <c r="AN1209" s="110"/>
      <c r="AO1209" s="110"/>
      <c r="AP1209" s="110"/>
      <c r="AQ1209" s="110"/>
      <c r="AR1209" s="110"/>
      <c r="AS1209" s="110"/>
      <c r="AT1209" s="110"/>
      <c r="AU1209" s="110"/>
      <c r="AV1209" s="110"/>
      <c r="AW1209" s="110"/>
      <c r="AX1209" s="110"/>
      <c r="AY1209" s="110"/>
      <c r="AZ1209" s="110"/>
      <c r="BA1209" s="110"/>
      <c r="BB1209" s="110"/>
      <c r="BC1209" s="110"/>
      <c r="BD1209" s="110"/>
      <c r="BE1209" s="110"/>
      <c r="BF1209" s="114"/>
      <c r="BG1209" s="114"/>
      <c r="BH1209" s="114"/>
      <c r="BI1209" s="114"/>
      <c r="BJ1209" s="114"/>
      <c r="BK1209" s="114"/>
      <c r="BL1209" s="114"/>
      <c r="BM1209" s="114"/>
      <c r="BN1209" s="114"/>
      <c r="BO1209" s="114"/>
    </row>
    <row r="1210" ht="15.75" customHeight="1">
      <c r="A1210" s="185"/>
      <c r="B1210" s="186"/>
      <c r="C1210" s="187"/>
      <c r="D1210" s="188"/>
      <c r="E1210" s="188"/>
      <c r="F1210" s="188"/>
      <c r="G1210" s="114"/>
      <c r="H1210" s="111"/>
      <c r="I1210" s="111"/>
      <c r="J1210" s="112"/>
      <c r="K1210" s="111"/>
      <c r="L1210" s="111"/>
      <c r="M1210" s="109"/>
      <c r="N1210" s="110"/>
      <c r="O1210" s="111"/>
      <c r="P1210" s="111"/>
      <c r="Q1210" s="112"/>
      <c r="R1210" s="111"/>
      <c r="S1210" s="111"/>
      <c r="T1210" s="111"/>
      <c r="U1210" s="110"/>
      <c r="V1210" s="109"/>
      <c r="W1210" s="109"/>
      <c r="X1210" s="110"/>
      <c r="Y1210" s="109"/>
      <c r="Z1210" s="110"/>
      <c r="AA1210" s="110"/>
      <c r="AB1210" s="110"/>
      <c r="AC1210" s="109"/>
      <c r="AD1210" s="109"/>
      <c r="AE1210" s="110"/>
      <c r="AF1210" s="109"/>
      <c r="AG1210" s="109"/>
      <c r="AH1210" s="109"/>
      <c r="AI1210" s="110"/>
      <c r="AJ1210" s="110"/>
      <c r="AK1210" s="110"/>
      <c r="AL1210" s="110"/>
      <c r="AM1210" s="110"/>
      <c r="AN1210" s="110"/>
      <c r="AO1210" s="110"/>
      <c r="AP1210" s="110"/>
      <c r="AQ1210" s="110"/>
      <c r="AR1210" s="110"/>
      <c r="AS1210" s="110"/>
      <c r="AT1210" s="110"/>
      <c r="AU1210" s="110"/>
      <c r="AV1210" s="110"/>
      <c r="AW1210" s="110"/>
      <c r="AX1210" s="110"/>
      <c r="AY1210" s="110"/>
      <c r="AZ1210" s="110"/>
      <c r="BA1210" s="110"/>
      <c r="BB1210" s="110"/>
      <c r="BC1210" s="110"/>
      <c r="BD1210" s="110"/>
      <c r="BE1210" s="110"/>
      <c r="BF1210" s="114"/>
      <c r="BG1210" s="114"/>
      <c r="BH1210" s="114"/>
      <c r="BI1210" s="114"/>
      <c r="BJ1210" s="114"/>
      <c r="BK1210" s="114"/>
      <c r="BL1210" s="114"/>
      <c r="BM1210" s="114"/>
      <c r="BN1210" s="114"/>
      <c r="BO1210" s="114"/>
    </row>
    <row r="1211" ht="15.75" customHeight="1">
      <c r="A1211" s="185"/>
      <c r="B1211" s="186"/>
      <c r="C1211" s="187"/>
      <c r="D1211" s="188"/>
      <c r="E1211" s="188"/>
      <c r="F1211" s="188"/>
      <c r="G1211" s="114"/>
      <c r="H1211" s="111"/>
      <c r="I1211" s="111"/>
      <c r="J1211" s="112"/>
      <c r="K1211" s="111"/>
      <c r="L1211" s="111"/>
      <c r="M1211" s="109"/>
      <c r="N1211" s="110"/>
      <c r="O1211" s="111"/>
      <c r="P1211" s="111"/>
      <c r="Q1211" s="112"/>
      <c r="R1211" s="111"/>
      <c r="S1211" s="111"/>
      <c r="T1211" s="111"/>
      <c r="U1211" s="110"/>
      <c r="V1211" s="109"/>
      <c r="W1211" s="109"/>
      <c r="X1211" s="110"/>
      <c r="Y1211" s="109"/>
      <c r="Z1211" s="110"/>
      <c r="AA1211" s="110"/>
      <c r="AB1211" s="110"/>
      <c r="AC1211" s="109"/>
      <c r="AD1211" s="109"/>
      <c r="AE1211" s="110"/>
      <c r="AF1211" s="109"/>
      <c r="AG1211" s="109"/>
      <c r="AH1211" s="109"/>
      <c r="AI1211" s="110"/>
      <c r="AJ1211" s="110"/>
      <c r="AK1211" s="110"/>
      <c r="AL1211" s="110"/>
      <c r="AM1211" s="110"/>
      <c r="AN1211" s="110"/>
      <c r="AO1211" s="110"/>
      <c r="AP1211" s="110"/>
      <c r="AQ1211" s="110"/>
      <c r="AR1211" s="110"/>
      <c r="AS1211" s="110"/>
      <c r="AT1211" s="110"/>
      <c r="AU1211" s="110"/>
      <c r="AV1211" s="110"/>
      <c r="AW1211" s="110"/>
      <c r="AX1211" s="110"/>
      <c r="AY1211" s="110"/>
      <c r="AZ1211" s="110"/>
      <c r="BA1211" s="110"/>
      <c r="BB1211" s="110"/>
      <c r="BC1211" s="110"/>
      <c r="BD1211" s="110"/>
      <c r="BE1211" s="110"/>
      <c r="BF1211" s="114"/>
      <c r="BG1211" s="114"/>
      <c r="BH1211" s="114"/>
      <c r="BI1211" s="114"/>
      <c r="BJ1211" s="114"/>
      <c r="BK1211" s="114"/>
      <c r="BL1211" s="114"/>
      <c r="BM1211" s="114"/>
      <c r="BN1211" s="114"/>
      <c r="BO1211" s="114"/>
    </row>
    <row r="1212" ht="15.75" customHeight="1">
      <c r="A1212" s="185"/>
      <c r="B1212" s="186"/>
      <c r="C1212" s="187"/>
      <c r="D1212" s="188"/>
      <c r="E1212" s="188"/>
      <c r="F1212" s="188"/>
      <c r="G1212" s="114"/>
      <c r="H1212" s="111"/>
      <c r="I1212" s="111"/>
      <c r="J1212" s="112"/>
      <c r="K1212" s="111"/>
      <c r="L1212" s="111"/>
      <c r="M1212" s="109"/>
      <c r="N1212" s="110"/>
      <c r="O1212" s="111"/>
      <c r="P1212" s="111"/>
      <c r="Q1212" s="112"/>
      <c r="R1212" s="111"/>
      <c r="S1212" s="111"/>
      <c r="T1212" s="111"/>
      <c r="U1212" s="110"/>
      <c r="V1212" s="109"/>
      <c r="W1212" s="109"/>
      <c r="X1212" s="110"/>
      <c r="Y1212" s="109"/>
      <c r="Z1212" s="110"/>
      <c r="AA1212" s="110"/>
      <c r="AB1212" s="110"/>
      <c r="AC1212" s="109"/>
      <c r="AD1212" s="109"/>
      <c r="AE1212" s="110"/>
      <c r="AF1212" s="109"/>
      <c r="AG1212" s="109"/>
      <c r="AH1212" s="109"/>
      <c r="AI1212" s="110"/>
      <c r="AJ1212" s="110"/>
      <c r="AK1212" s="110"/>
      <c r="AL1212" s="110"/>
      <c r="AM1212" s="110"/>
      <c r="AN1212" s="110"/>
      <c r="AO1212" s="110"/>
      <c r="AP1212" s="110"/>
      <c r="AQ1212" s="110"/>
      <c r="AR1212" s="110"/>
      <c r="AS1212" s="110"/>
      <c r="AT1212" s="110"/>
      <c r="AU1212" s="110"/>
      <c r="AV1212" s="110"/>
      <c r="AW1212" s="110"/>
      <c r="AX1212" s="110"/>
      <c r="AY1212" s="110"/>
      <c r="AZ1212" s="110"/>
      <c r="BA1212" s="110"/>
      <c r="BB1212" s="110"/>
      <c r="BC1212" s="110"/>
      <c r="BD1212" s="110"/>
      <c r="BE1212" s="110"/>
      <c r="BF1212" s="114"/>
      <c r="BG1212" s="114"/>
      <c r="BH1212" s="114"/>
      <c r="BI1212" s="114"/>
      <c r="BJ1212" s="114"/>
      <c r="BK1212" s="114"/>
      <c r="BL1212" s="114"/>
      <c r="BM1212" s="114"/>
      <c r="BN1212" s="114"/>
      <c r="BO1212" s="114"/>
    </row>
    <row r="1213" ht="15.75" customHeight="1">
      <c r="A1213" s="185"/>
      <c r="B1213" s="186"/>
      <c r="C1213" s="187"/>
      <c r="D1213" s="188"/>
      <c r="E1213" s="188"/>
      <c r="F1213" s="188"/>
      <c r="G1213" s="114"/>
      <c r="H1213" s="111"/>
      <c r="I1213" s="111"/>
      <c r="J1213" s="112"/>
      <c r="K1213" s="111"/>
      <c r="L1213" s="111"/>
      <c r="M1213" s="109"/>
      <c r="N1213" s="110"/>
      <c r="O1213" s="111"/>
      <c r="P1213" s="111"/>
      <c r="Q1213" s="112"/>
      <c r="R1213" s="111"/>
      <c r="S1213" s="111"/>
      <c r="T1213" s="111"/>
      <c r="U1213" s="110"/>
      <c r="V1213" s="109"/>
      <c r="W1213" s="109"/>
      <c r="X1213" s="110"/>
      <c r="Y1213" s="109"/>
      <c r="Z1213" s="110"/>
      <c r="AA1213" s="110"/>
      <c r="AB1213" s="110"/>
      <c r="AC1213" s="109"/>
      <c r="AD1213" s="109"/>
      <c r="AE1213" s="110"/>
      <c r="AF1213" s="109"/>
      <c r="AG1213" s="109"/>
      <c r="AH1213" s="109"/>
      <c r="AI1213" s="110"/>
      <c r="AJ1213" s="110"/>
      <c r="AK1213" s="110"/>
      <c r="AL1213" s="110"/>
      <c r="AM1213" s="110"/>
      <c r="AN1213" s="110"/>
      <c r="AO1213" s="110"/>
      <c r="AP1213" s="110"/>
      <c r="AQ1213" s="110"/>
      <c r="AR1213" s="110"/>
      <c r="AS1213" s="110"/>
      <c r="AT1213" s="110"/>
      <c r="AU1213" s="110"/>
      <c r="AV1213" s="110"/>
      <c r="AW1213" s="110"/>
      <c r="AX1213" s="110"/>
      <c r="AY1213" s="110"/>
      <c r="AZ1213" s="110"/>
      <c r="BA1213" s="110"/>
      <c r="BB1213" s="110"/>
      <c r="BC1213" s="110"/>
      <c r="BD1213" s="110"/>
      <c r="BE1213" s="110"/>
      <c r="BF1213" s="114"/>
      <c r="BG1213" s="114"/>
      <c r="BH1213" s="114"/>
      <c r="BI1213" s="114"/>
      <c r="BJ1213" s="114"/>
      <c r="BK1213" s="114"/>
      <c r="BL1213" s="114"/>
      <c r="BM1213" s="114"/>
      <c r="BN1213" s="114"/>
      <c r="BO1213" s="114"/>
    </row>
    <row r="1214" ht="15.75" customHeight="1">
      <c r="A1214" s="185"/>
      <c r="B1214" s="186"/>
      <c r="C1214" s="187"/>
      <c r="D1214" s="188"/>
      <c r="E1214" s="188"/>
      <c r="F1214" s="188"/>
      <c r="G1214" s="114"/>
      <c r="H1214" s="111"/>
      <c r="I1214" s="111"/>
      <c r="J1214" s="112"/>
      <c r="K1214" s="111"/>
      <c r="L1214" s="111"/>
      <c r="M1214" s="109"/>
      <c r="N1214" s="110"/>
      <c r="O1214" s="111"/>
      <c r="P1214" s="111"/>
      <c r="Q1214" s="112"/>
      <c r="R1214" s="111"/>
      <c r="S1214" s="111"/>
      <c r="T1214" s="111"/>
      <c r="U1214" s="110"/>
      <c r="V1214" s="109"/>
      <c r="W1214" s="109"/>
      <c r="X1214" s="110"/>
      <c r="Y1214" s="109"/>
      <c r="Z1214" s="110"/>
      <c r="AA1214" s="110"/>
      <c r="AB1214" s="110"/>
      <c r="AC1214" s="109"/>
      <c r="AD1214" s="109"/>
      <c r="AE1214" s="110"/>
      <c r="AF1214" s="109"/>
      <c r="AG1214" s="109"/>
      <c r="AH1214" s="109"/>
      <c r="AI1214" s="110"/>
      <c r="AJ1214" s="110"/>
      <c r="AK1214" s="110"/>
      <c r="AL1214" s="110"/>
      <c r="AM1214" s="110"/>
      <c r="AN1214" s="110"/>
      <c r="AO1214" s="110"/>
      <c r="AP1214" s="110"/>
      <c r="AQ1214" s="110"/>
      <c r="AR1214" s="110"/>
      <c r="AS1214" s="110"/>
      <c r="AT1214" s="110"/>
      <c r="AU1214" s="110"/>
      <c r="AV1214" s="110"/>
      <c r="AW1214" s="110"/>
      <c r="AX1214" s="110"/>
      <c r="AY1214" s="110"/>
      <c r="AZ1214" s="110"/>
      <c r="BA1214" s="110"/>
      <c r="BB1214" s="110"/>
      <c r="BC1214" s="110"/>
      <c r="BD1214" s="110"/>
      <c r="BE1214" s="110"/>
      <c r="BF1214" s="114"/>
      <c r="BG1214" s="114"/>
      <c r="BH1214" s="114"/>
      <c r="BI1214" s="114"/>
      <c r="BJ1214" s="114"/>
      <c r="BK1214" s="114"/>
      <c r="BL1214" s="114"/>
      <c r="BM1214" s="114"/>
      <c r="BN1214" s="114"/>
      <c r="BO1214" s="114"/>
    </row>
    <row r="1215" ht="15.75" customHeight="1">
      <c r="A1215" s="185"/>
      <c r="B1215" s="186"/>
      <c r="C1215" s="187"/>
      <c r="D1215" s="188"/>
      <c r="E1215" s="188"/>
      <c r="F1215" s="188"/>
      <c r="G1215" s="114"/>
      <c r="H1215" s="111"/>
      <c r="I1215" s="111"/>
      <c r="J1215" s="112"/>
      <c r="K1215" s="111"/>
      <c r="L1215" s="111"/>
      <c r="M1215" s="109"/>
      <c r="N1215" s="110"/>
      <c r="O1215" s="111"/>
      <c r="P1215" s="111"/>
      <c r="Q1215" s="112"/>
      <c r="R1215" s="111"/>
      <c r="S1215" s="111"/>
      <c r="T1215" s="111"/>
      <c r="U1215" s="110"/>
      <c r="V1215" s="109"/>
      <c r="W1215" s="109"/>
      <c r="X1215" s="110"/>
      <c r="Y1215" s="109"/>
      <c r="Z1215" s="110"/>
      <c r="AA1215" s="110"/>
      <c r="AB1215" s="110"/>
      <c r="AC1215" s="109"/>
      <c r="AD1215" s="109"/>
      <c r="AE1215" s="110"/>
      <c r="AF1215" s="109"/>
      <c r="AG1215" s="109"/>
      <c r="AH1215" s="109"/>
      <c r="AI1215" s="110"/>
      <c r="AJ1215" s="110"/>
      <c r="AK1215" s="110"/>
      <c r="AL1215" s="110"/>
      <c r="AM1215" s="110"/>
      <c r="AN1215" s="110"/>
      <c r="AO1215" s="110"/>
      <c r="AP1215" s="110"/>
      <c r="AQ1215" s="110"/>
      <c r="AR1215" s="110"/>
      <c r="AS1215" s="110"/>
      <c r="AT1215" s="110"/>
      <c r="AU1215" s="110"/>
      <c r="AV1215" s="110"/>
      <c r="AW1215" s="110"/>
      <c r="AX1215" s="110"/>
      <c r="AY1215" s="110"/>
      <c r="AZ1215" s="110"/>
      <c r="BA1215" s="110"/>
      <c r="BB1215" s="110"/>
      <c r="BC1215" s="110"/>
      <c r="BD1215" s="110"/>
      <c r="BE1215" s="110"/>
      <c r="BF1215" s="114"/>
      <c r="BG1215" s="114"/>
      <c r="BH1215" s="114"/>
      <c r="BI1215" s="114"/>
      <c r="BJ1215" s="114"/>
      <c r="BK1215" s="114"/>
      <c r="BL1215" s="114"/>
      <c r="BM1215" s="114"/>
      <c r="BN1215" s="114"/>
      <c r="BO1215" s="114"/>
    </row>
    <row r="1216" ht="15.75" customHeight="1">
      <c r="A1216" s="185"/>
      <c r="B1216" s="186"/>
      <c r="C1216" s="187"/>
      <c r="D1216" s="188"/>
      <c r="E1216" s="188"/>
      <c r="F1216" s="188"/>
      <c r="G1216" s="114"/>
      <c r="H1216" s="111"/>
      <c r="I1216" s="111"/>
      <c r="J1216" s="112"/>
      <c r="K1216" s="111"/>
      <c r="L1216" s="111"/>
      <c r="M1216" s="109"/>
      <c r="N1216" s="110"/>
      <c r="O1216" s="111"/>
      <c r="P1216" s="111"/>
      <c r="Q1216" s="112"/>
      <c r="R1216" s="111"/>
      <c r="S1216" s="111"/>
      <c r="T1216" s="111"/>
      <c r="U1216" s="110"/>
      <c r="V1216" s="109"/>
      <c r="W1216" s="109"/>
      <c r="X1216" s="110"/>
      <c r="Y1216" s="109"/>
      <c r="Z1216" s="110"/>
      <c r="AA1216" s="110"/>
      <c r="AB1216" s="110"/>
      <c r="AC1216" s="109"/>
      <c r="AD1216" s="109"/>
      <c r="AE1216" s="110"/>
      <c r="AF1216" s="109"/>
      <c r="AG1216" s="109"/>
      <c r="AH1216" s="109"/>
      <c r="AI1216" s="110"/>
      <c r="AJ1216" s="110"/>
      <c r="AK1216" s="110"/>
      <c r="AL1216" s="110"/>
      <c r="AM1216" s="110"/>
      <c r="AN1216" s="110"/>
      <c r="AO1216" s="110"/>
      <c r="AP1216" s="110"/>
      <c r="AQ1216" s="110"/>
      <c r="AR1216" s="110"/>
      <c r="AS1216" s="110"/>
      <c r="AT1216" s="110"/>
      <c r="AU1216" s="110"/>
      <c r="AV1216" s="110"/>
      <c r="AW1216" s="110"/>
      <c r="AX1216" s="110"/>
      <c r="AY1216" s="110"/>
      <c r="AZ1216" s="110"/>
      <c r="BA1216" s="110"/>
      <c r="BB1216" s="110"/>
      <c r="BC1216" s="110"/>
      <c r="BD1216" s="110"/>
      <c r="BE1216" s="110"/>
      <c r="BF1216" s="114"/>
      <c r="BG1216" s="114"/>
      <c r="BH1216" s="114"/>
      <c r="BI1216" s="114"/>
      <c r="BJ1216" s="114"/>
      <c r="BK1216" s="114"/>
      <c r="BL1216" s="114"/>
      <c r="BM1216" s="114"/>
      <c r="BN1216" s="114"/>
      <c r="BO1216" s="114"/>
    </row>
    <row r="1217" ht="15.75" customHeight="1">
      <c r="A1217" s="185"/>
      <c r="B1217" s="186"/>
      <c r="C1217" s="187"/>
      <c r="D1217" s="188"/>
      <c r="E1217" s="188"/>
      <c r="F1217" s="188"/>
      <c r="G1217" s="114"/>
      <c r="H1217" s="111"/>
      <c r="I1217" s="111"/>
      <c r="J1217" s="112"/>
      <c r="K1217" s="111"/>
      <c r="L1217" s="111"/>
      <c r="M1217" s="109"/>
      <c r="N1217" s="110"/>
      <c r="O1217" s="111"/>
      <c r="P1217" s="111"/>
      <c r="Q1217" s="112"/>
      <c r="R1217" s="111"/>
      <c r="S1217" s="111"/>
      <c r="T1217" s="111"/>
      <c r="U1217" s="110"/>
      <c r="V1217" s="109"/>
      <c r="W1217" s="109"/>
      <c r="X1217" s="110"/>
      <c r="Y1217" s="109"/>
      <c r="Z1217" s="110"/>
      <c r="AA1217" s="110"/>
      <c r="AB1217" s="110"/>
      <c r="AC1217" s="109"/>
      <c r="AD1217" s="109"/>
      <c r="AE1217" s="110"/>
      <c r="AF1217" s="109"/>
      <c r="AG1217" s="109"/>
      <c r="AH1217" s="109"/>
      <c r="AI1217" s="110"/>
      <c r="AJ1217" s="110"/>
      <c r="AK1217" s="110"/>
      <c r="AL1217" s="110"/>
      <c r="AM1217" s="110"/>
      <c r="AN1217" s="110"/>
      <c r="AO1217" s="110"/>
      <c r="AP1217" s="110"/>
      <c r="AQ1217" s="110"/>
      <c r="AR1217" s="110"/>
      <c r="AS1217" s="110"/>
      <c r="AT1217" s="110"/>
      <c r="AU1217" s="110"/>
      <c r="AV1217" s="110"/>
      <c r="AW1217" s="110"/>
      <c r="AX1217" s="110"/>
      <c r="AY1217" s="110"/>
      <c r="AZ1217" s="110"/>
      <c r="BA1217" s="110"/>
      <c r="BB1217" s="110"/>
      <c r="BC1217" s="110"/>
      <c r="BD1217" s="110"/>
      <c r="BE1217" s="110"/>
      <c r="BF1217" s="114"/>
      <c r="BG1217" s="114"/>
      <c r="BH1217" s="114"/>
      <c r="BI1217" s="114"/>
      <c r="BJ1217" s="114"/>
      <c r="BK1217" s="114"/>
      <c r="BL1217" s="114"/>
      <c r="BM1217" s="114"/>
      <c r="BN1217" s="114"/>
      <c r="BO1217" s="114"/>
    </row>
    <row r="1218" ht="15.75" customHeight="1">
      <c r="A1218" s="185"/>
      <c r="B1218" s="186"/>
      <c r="C1218" s="187"/>
      <c r="D1218" s="188"/>
      <c r="E1218" s="188"/>
      <c r="F1218" s="188"/>
      <c r="G1218" s="114"/>
      <c r="H1218" s="111"/>
      <c r="I1218" s="111"/>
      <c r="J1218" s="112"/>
      <c r="K1218" s="111"/>
      <c r="L1218" s="111"/>
      <c r="M1218" s="109"/>
      <c r="N1218" s="110"/>
      <c r="O1218" s="111"/>
      <c r="P1218" s="111"/>
      <c r="Q1218" s="112"/>
      <c r="R1218" s="111"/>
      <c r="S1218" s="111"/>
      <c r="T1218" s="111"/>
      <c r="U1218" s="110"/>
      <c r="V1218" s="109"/>
      <c r="W1218" s="109"/>
      <c r="X1218" s="110"/>
      <c r="Y1218" s="109"/>
      <c r="Z1218" s="110"/>
      <c r="AA1218" s="110"/>
      <c r="AB1218" s="110"/>
      <c r="AC1218" s="109"/>
      <c r="AD1218" s="109"/>
      <c r="AE1218" s="110"/>
      <c r="AF1218" s="109"/>
      <c r="AG1218" s="109"/>
      <c r="AH1218" s="109"/>
      <c r="AI1218" s="110"/>
      <c r="AJ1218" s="110"/>
      <c r="AK1218" s="110"/>
      <c r="AL1218" s="110"/>
      <c r="AM1218" s="110"/>
      <c r="AN1218" s="110"/>
      <c r="AO1218" s="110"/>
      <c r="AP1218" s="110"/>
      <c r="AQ1218" s="110"/>
      <c r="AR1218" s="110"/>
      <c r="AS1218" s="110"/>
      <c r="AT1218" s="110"/>
      <c r="AU1218" s="110"/>
      <c r="AV1218" s="110"/>
      <c r="AW1218" s="110"/>
      <c r="AX1218" s="110"/>
      <c r="AY1218" s="110"/>
      <c r="AZ1218" s="110"/>
      <c r="BA1218" s="110"/>
      <c r="BB1218" s="110"/>
      <c r="BC1218" s="110"/>
      <c r="BD1218" s="110"/>
      <c r="BE1218" s="110"/>
      <c r="BF1218" s="114"/>
      <c r="BG1218" s="114"/>
      <c r="BH1218" s="114"/>
      <c r="BI1218" s="114"/>
      <c r="BJ1218" s="114"/>
      <c r="BK1218" s="114"/>
      <c r="BL1218" s="114"/>
      <c r="BM1218" s="114"/>
      <c r="BN1218" s="114"/>
      <c r="BO1218" s="114"/>
    </row>
    <row r="1219" ht="15.75" customHeight="1">
      <c r="A1219" s="185"/>
      <c r="B1219" s="186"/>
      <c r="C1219" s="187"/>
      <c r="D1219" s="188"/>
      <c r="E1219" s="188"/>
      <c r="F1219" s="188"/>
      <c r="G1219" s="114"/>
      <c r="H1219" s="111"/>
      <c r="I1219" s="111"/>
      <c r="J1219" s="112"/>
      <c r="K1219" s="111"/>
      <c r="L1219" s="111"/>
      <c r="M1219" s="109"/>
      <c r="N1219" s="110"/>
      <c r="O1219" s="111"/>
      <c r="P1219" s="111"/>
      <c r="Q1219" s="112"/>
      <c r="R1219" s="111"/>
      <c r="S1219" s="111"/>
      <c r="T1219" s="111"/>
      <c r="U1219" s="110"/>
      <c r="V1219" s="109"/>
      <c r="W1219" s="109"/>
      <c r="X1219" s="110"/>
      <c r="Y1219" s="109"/>
      <c r="Z1219" s="110"/>
      <c r="AA1219" s="110"/>
      <c r="AB1219" s="110"/>
      <c r="AC1219" s="109"/>
      <c r="AD1219" s="109"/>
      <c r="AE1219" s="110"/>
      <c r="AF1219" s="109"/>
      <c r="AG1219" s="109"/>
      <c r="AH1219" s="109"/>
      <c r="AI1219" s="110"/>
      <c r="AJ1219" s="110"/>
      <c r="AK1219" s="110"/>
      <c r="AL1219" s="110"/>
      <c r="AM1219" s="110"/>
      <c r="AN1219" s="110"/>
      <c r="AO1219" s="110"/>
      <c r="AP1219" s="110"/>
      <c r="AQ1219" s="110"/>
      <c r="AR1219" s="110"/>
      <c r="AS1219" s="110"/>
      <c r="AT1219" s="110"/>
      <c r="AU1219" s="110"/>
      <c r="AV1219" s="110"/>
      <c r="AW1219" s="110"/>
      <c r="AX1219" s="110"/>
      <c r="AY1219" s="110"/>
      <c r="AZ1219" s="110"/>
      <c r="BA1219" s="110"/>
      <c r="BB1219" s="110"/>
      <c r="BC1219" s="110"/>
      <c r="BD1219" s="110"/>
      <c r="BE1219" s="110"/>
      <c r="BF1219" s="114"/>
      <c r="BG1219" s="114"/>
      <c r="BH1219" s="114"/>
      <c r="BI1219" s="114"/>
      <c r="BJ1219" s="114"/>
      <c r="BK1219" s="114"/>
      <c r="BL1219" s="114"/>
      <c r="BM1219" s="114"/>
      <c r="BN1219" s="114"/>
      <c r="BO1219" s="114"/>
    </row>
    <row r="1220" ht="15.75" customHeight="1">
      <c r="A1220" s="185"/>
      <c r="B1220" s="186"/>
      <c r="C1220" s="187"/>
      <c r="D1220" s="188"/>
      <c r="E1220" s="188"/>
      <c r="F1220" s="188"/>
      <c r="G1220" s="114"/>
      <c r="H1220" s="111"/>
      <c r="I1220" s="111"/>
      <c r="J1220" s="112"/>
      <c r="K1220" s="111"/>
      <c r="L1220" s="111"/>
      <c r="M1220" s="109"/>
      <c r="N1220" s="110"/>
      <c r="O1220" s="111"/>
      <c r="P1220" s="111"/>
      <c r="Q1220" s="112"/>
      <c r="R1220" s="111"/>
      <c r="S1220" s="111"/>
      <c r="T1220" s="111"/>
      <c r="U1220" s="110"/>
      <c r="V1220" s="109"/>
      <c r="W1220" s="109"/>
      <c r="X1220" s="110"/>
      <c r="Y1220" s="109"/>
      <c r="Z1220" s="110"/>
      <c r="AA1220" s="110"/>
      <c r="AB1220" s="110"/>
      <c r="AC1220" s="109"/>
      <c r="AD1220" s="109"/>
      <c r="AE1220" s="110"/>
      <c r="AF1220" s="109"/>
      <c r="AG1220" s="109"/>
      <c r="AH1220" s="109"/>
      <c r="AI1220" s="110"/>
      <c r="AJ1220" s="110"/>
      <c r="AK1220" s="110"/>
      <c r="AL1220" s="110"/>
      <c r="AM1220" s="110"/>
      <c r="AN1220" s="110"/>
      <c r="AO1220" s="110"/>
      <c r="AP1220" s="110"/>
      <c r="AQ1220" s="110"/>
      <c r="AR1220" s="110"/>
      <c r="AS1220" s="110"/>
      <c r="AT1220" s="110"/>
      <c r="AU1220" s="110"/>
      <c r="AV1220" s="110"/>
      <c r="AW1220" s="110"/>
      <c r="AX1220" s="110"/>
      <c r="AY1220" s="110"/>
      <c r="AZ1220" s="110"/>
      <c r="BA1220" s="110"/>
      <c r="BB1220" s="110"/>
      <c r="BC1220" s="110"/>
      <c r="BD1220" s="110"/>
      <c r="BE1220" s="110"/>
      <c r="BF1220" s="114"/>
      <c r="BG1220" s="114"/>
      <c r="BH1220" s="114"/>
      <c r="BI1220" s="114"/>
      <c r="BJ1220" s="114"/>
      <c r="BK1220" s="114"/>
      <c r="BL1220" s="114"/>
      <c r="BM1220" s="114"/>
      <c r="BN1220" s="114"/>
      <c r="BO1220" s="114"/>
    </row>
    <row r="1221" ht="15.75" customHeight="1">
      <c r="A1221" s="185"/>
      <c r="B1221" s="186"/>
      <c r="C1221" s="187"/>
      <c r="D1221" s="188"/>
      <c r="E1221" s="188"/>
      <c r="F1221" s="188"/>
      <c r="G1221" s="114"/>
      <c r="H1221" s="111"/>
      <c r="I1221" s="111"/>
      <c r="J1221" s="112"/>
      <c r="K1221" s="111"/>
      <c r="L1221" s="111"/>
      <c r="M1221" s="109"/>
      <c r="N1221" s="110"/>
      <c r="O1221" s="111"/>
      <c r="P1221" s="111"/>
      <c r="Q1221" s="112"/>
      <c r="R1221" s="111"/>
      <c r="S1221" s="111"/>
      <c r="T1221" s="111"/>
      <c r="U1221" s="110"/>
      <c r="V1221" s="109"/>
      <c r="W1221" s="109"/>
      <c r="X1221" s="110"/>
      <c r="Y1221" s="109"/>
      <c r="Z1221" s="110"/>
      <c r="AA1221" s="110"/>
      <c r="AB1221" s="110"/>
      <c r="AC1221" s="109"/>
      <c r="AD1221" s="109"/>
      <c r="AE1221" s="110"/>
      <c r="AF1221" s="109"/>
      <c r="AG1221" s="109"/>
      <c r="AH1221" s="109"/>
      <c r="AI1221" s="110"/>
      <c r="AJ1221" s="110"/>
      <c r="AK1221" s="110"/>
      <c r="AL1221" s="110"/>
      <c r="AM1221" s="110"/>
      <c r="AN1221" s="110"/>
      <c r="AO1221" s="110"/>
      <c r="AP1221" s="110"/>
      <c r="AQ1221" s="110"/>
      <c r="AR1221" s="110"/>
      <c r="AS1221" s="110"/>
      <c r="AT1221" s="110"/>
      <c r="AU1221" s="110"/>
      <c r="AV1221" s="110"/>
      <c r="AW1221" s="110"/>
      <c r="AX1221" s="110"/>
      <c r="AY1221" s="110"/>
      <c r="AZ1221" s="110"/>
      <c r="BA1221" s="110"/>
      <c r="BB1221" s="110"/>
      <c r="BC1221" s="110"/>
      <c r="BD1221" s="110"/>
      <c r="BE1221" s="110"/>
      <c r="BF1221" s="114"/>
      <c r="BG1221" s="114"/>
      <c r="BH1221" s="114"/>
      <c r="BI1221" s="114"/>
      <c r="BJ1221" s="114"/>
      <c r="BK1221" s="114"/>
      <c r="BL1221" s="114"/>
      <c r="BM1221" s="114"/>
      <c r="BN1221" s="114"/>
      <c r="BO1221" s="114"/>
    </row>
    <row r="1222" ht="15.75" customHeight="1">
      <c r="A1222" s="185"/>
      <c r="B1222" s="186"/>
      <c r="C1222" s="187"/>
      <c r="D1222" s="188"/>
      <c r="E1222" s="188"/>
      <c r="F1222" s="188"/>
      <c r="G1222" s="114"/>
      <c r="H1222" s="111"/>
      <c r="I1222" s="111"/>
      <c r="J1222" s="112"/>
      <c r="K1222" s="111"/>
      <c r="L1222" s="111"/>
      <c r="M1222" s="109"/>
      <c r="N1222" s="110"/>
      <c r="O1222" s="111"/>
      <c r="P1222" s="111"/>
      <c r="Q1222" s="112"/>
      <c r="R1222" s="111"/>
      <c r="S1222" s="111"/>
      <c r="T1222" s="111"/>
      <c r="U1222" s="110"/>
      <c r="V1222" s="109"/>
      <c r="W1222" s="109"/>
      <c r="X1222" s="110"/>
      <c r="Y1222" s="109"/>
      <c r="Z1222" s="110"/>
      <c r="AA1222" s="110"/>
      <c r="AB1222" s="110"/>
      <c r="AC1222" s="109"/>
      <c r="AD1222" s="109"/>
      <c r="AE1222" s="110"/>
      <c r="AF1222" s="109"/>
      <c r="AG1222" s="109"/>
      <c r="AH1222" s="109"/>
      <c r="AI1222" s="110"/>
      <c r="AJ1222" s="110"/>
      <c r="AK1222" s="110"/>
      <c r="AL1222" s="110"/>
      <c r="AM1222" s="110"/>
      <c r="AN1222" s="110"/>
      <c r="AO1222" s="110"/>
      <c r="AP1222" s="110"/>
      <c r="AQ1222" s="110"/>
      <c r="AR1222" s="110"/>
      <c r="AS1222" s="110"/>
      <c r="AT1222" s="110"/>
      <c r="AU1222" s="110"/>
      <c r="AV1222" s="110"/>
      <c r="AW1222" s="110"/>
      <c r="AX1222" s="110"/>
      <c r="AY1222" s="110"/>
      <c r="AZ1222" s="110"/>
      <c r="BA1222" s="110"/>
      <c r="BB1222" s="110"/>
      <c r="BC1222" s="110"/>
      <c r="BD1222" s="110"/>
      <c r="BE1222" s="110"/>
      <c r="BF1222" s="114"/>
      <c r="BG1222" s="114"/>
      <c r="BH1222" s="114"/>
      <c r="BI1222" s="114"/>
      <c r="BJ1222" s="114"/>
      <c r="BK1222" s="114"/>
      <c r="BL1222" s="114"/>
      <c r="BM1222" s="114"/>
      <c r="BN1222" s="114"/>
      <c r="BO1222" s="114"/>
    </row>
    <row r="1223" ht="15.75" customHeight="1">
      <c r="A1223" s="185"/>
      <c r="B1223" s="186"/>
      <c r="C1223" s="187"/>
      <c r="D1223" s="188"/>
      <c r="E1223" s="188"/>
      <c r="F1223" s="188"/>
      <c r="G1223" s="114"/>
      <c r="H1223" s="111"/>
      <c r="I1223" s="111"/>
      <c r="J1223" s="112"/>
      <c r="K1223" s="111"/>
      <c r="L1223" s="111"/>
      <c r="M1223" s="109"/>
      <c r="N1223" s="110"/>
      <c r="O1223" s="111"/>
      <c r="P1223" s="111"/>
      <c r="Q1223" s="112"/>
      <c r="R1223" s="111"/>
      <c r="S1223" s="111"/>
      <c r="T1223" s="111"/>
      <c r="U1223" s="110"/>
      <c r="V1223" s="109"/>
      <c r="W1223" s="109"/>
      <c r="X1223" s="110"/>
      <c r="Y1223" s="109"/>
      <c r="Z1223" s="110"/>
      <c r="AA1223" s="110"/>
      <c r="AB1223" s="110"/>
      <c r="AC1223" s="109"/>
      <c r="AD1223" s="109"/>
      <c r="AE1223" s="110"/>
      <c r="AF1223" s="109"/>
      <c r="AG1223" s="109"/>
      <c r="AH1223" s="109"/>
      <c r="AI1223" s="110"/>
      <c r="AJ1223" s="110"/>
      <c r="AK1223" s="110"/>
      <c r="AL1223" s="110"/>
      <c r="AM1223" s="110"/>
      <c r="AN1223" s="110"/>
      <c r="AO1223" s="110"/>
      <c r="AP1223" s="110"/>
      <c r="AQ1223" s="110"/>
      <c r="AR1223" s="110"/>
      <c r="AS1223" s="110"/>
      <c r="AT1223" s="110"/>
      <c r="AU1223" s="110"/>
      <c r="AV1223" s="110"/>
      <c r="AW1223" s="110"/>
      <c r="AX1223" s="110"/>
      <c r="AY1223" s="110"/>
      <c r="AZ1223" s="110"/>
      <c r="BA1223" s="110"/>
      <c r="BB1223" s="110"/>
      <c r="BC1223" s="110"/>
      <c r="BD1223" s="110"/>
      <c r="BE1223" s="110"/>
      <c r="BF1223" s="114"/>
      <c r="BG1223" s="114"/>
      <c r="BH1223" s="114"/>
      <c r="BI1223" s="114"/>
      <c r="BJ1223" s="114"/>
      <c r="BK1223" s="114"/>
      <c r="BL1223" s="114"/>
      <c r="BM1223" s="114"/>
      <c r="BN1223" s="114"/>
      <c r="BO1223" s="114"/>
    </row>
    <row r="1224" ht="15.75" customHeight="1">
      <c r="A1224" s="185"/>
      <c r="B1224" s="186"/>
      <c r="C1224" s="187"/>
      <c r="D1224" s="188"/>
      <c r="E1224" s="188"/>
      <c r="F1224" s="188"/>
      <c r="G1224" s="114"/>
      <c r="H1224" s="111"/>
      <c r="I1224" s="111"/>
      <c r="J1224" s="112"/>
      <c r="K1224" s="111"/>
      <c r="L1224" s="111"/>
      <c r="M1224" s="109"/>
      <c r="N1224" s="110"/>
      <c r="O1224" s="111"/>
      <c r="P1224" s="111"/>
      <c r="Q1224" s="112"/>
      <c r="R1224" s="111"/>
      <c r="S1224" s="111"/>
      <c r="T1224" s="111"/>
      <c r="U1224" s="110"/>
      <c r="V1224" s="109"/>
      <c r="W1224" s="109"/>
      <c r="X1224" s="110"/>
      <c r="Y1224" s="109"/>
      <c r="Z1224" s="110"/>
      <c r="AA1224" s="110"/>
      <c r="AB1224" s="110"/>
      <c r="AC1224" s="109"/>
      <c r="AD1224" s="109"/>
      <c r="AE1224" s="110"/>
      <c r="AF1224" s="109"/>
      <c r="AG1224" s="109"/>
      <c r="AH1224" s="109"/>
      <c r="AI1224" s="110"/>
      <c r="AJ1224" s="110"/>
      <c r="AK1224" s="110"/>
      <c r="AL1224" s="110"/>
      <c r="AM1224" s="110"/>
      <c r="AN1224" s="110"/>
      <c r="AO1224" s="110"/>
      <c r="AP1224" s="110"/>
      <c r="AQ1224" s="110"/>
      <c r="AR1224" s="110"/>
      <c r="AS1224" s="110"/>
      <c r="AT1224" s="110"/>
      <c r="AU1224" s="110"/>
      <c r="AV1224" s="110"/>
      <c r="AW1224" s="110"/>
      <c r="AX1224" s="110"/>
      <c r="AY1224" s="110"/>
      <c r="AZ1224" s="110"/>
      <c r="BA1224" s="110"/>
      <c r="BB1224" s="110"/>
      <c r="BC1224" s="110"/>
      <c r="BD1224" s="110"/>
      <c r="BE1224" s="110"/>
      <c r="BF1224" s="114"/>
      <c r="BG1224" s="114"/>
      <c r="BH1224" s="114"/>
      <c r="BI1224" s="114"/>
      <c r="BJ1224" s="114"/>
      <c r="BK1224" s="114"/>
      <c r="BL1224" s="114"/>
      <c r="BM1224" s="114"/>
      <c r="BN1224" s="114"/>
      <c r="BO1224" s="114"/>
    </row>
    <row r="1225" ht="15.75" customHeight="1">
      <c r="A1225" s="185"/>
      <c r="B1225" s="186"/>
      <c r="C1225" s="187"/>
      <c r="D1225" s="188"/>
      <c r="E1225" s="188"/>
      <c r="F1225" s="188"/>
      <c r="G1225" s="114"/>
      <c r="H1225" s="111"/>
      <c r="I1225" s="111"/>
      <c r="J1225" s="112"/>
      <c r="K1225" s="111"/>
      <c r="L1225" s="111"/>
      <c r="M1225" s="109"/>
      <c r="N1225" s="110"/>
      <c r="O1225" s="111"/>
      <c r="P1225" s="111"/>
      <c r="Q1225" s="112"/>
      <c r="R1225" s="111"/>
      <c r="S1225" s="111"/>
      <c r="T1225" s="111"/>
      <c r="U1225" s="110"/>
      <c r="V1225" s="109"/>
      <c r="W1225" s="109"/>
      <c r="X1225" s="110"/>
      <c r="Y1225" s="109"/>
      <c r="Z1225" s="110"/>
      <c r="AA1225" s="110"/>
      <c r="AB1225" s="110"/>
      <c r="AC1225" s="109"/>
      <c r="AD1225" s="109"/>
      <c r="AE1225" s="110"/>
      <c r="AF1225" s="109"/>
      <c r="AG1225" s="109"/>
      <c r="AH1225" s="109"/>
      <c r="AI1225" s="110"/>
      <c r="AJ1225" s="110"/>
      <c r="AK1225" s="110"/>
      <c r="AL1225" s="110"/>
      <c r="AM1225" s="110"/>
      <c r="AN1225" s="110"/>
      <c r="AO1225" s="110"/>
      <c r="AP1225" s="110"/>
      <c r="AQ1225" s="110"/>
      <c r="AR1225" s="110"/>
      <c r="AS1225" s="110"/>
      <c r="AT1225" s="110"/>
      <c r="AU1225" s="110"/>
      <c r="AV1225" s="110"/>
      <c r="AW1225" s="110"/>
      <c r="AX1225" s="110"/>
      <c r="AY1225" s="110"/>
      <c r="AZ1225" s="110"/>
      <c r="BA1225" s="110"/>
      <c r="BB1225" s="110"/>
      <c r="BC1225" s="110"/>
      <c r="BD1225" s="110"/>
      <c r="BE1225" s="110"/>
      <c r="BF1225" s="114"/>
      <c r="BG1225" s="114"/>
      <c r="BH1225" s="114"/>
      <c r="BI1225" s="114"/>
      <c r="BJ1225" s="114"/>
      <c r="BK1225" s="114"/>
      <c r="BL1225" s="114"/>
      <c r="BM1225" s="114"/>
      <c r="BN1225" s="114"/>
      <c r="BO1225" s="114"/>
    </row>
    <row r="1226" ht="15.75" customHeight="1">
      <c r="A1226" s="185"/>
      <c r="B1226" s="186"/>
      <c r="C1226" s="187"/>
      <c r="D1226" s="188"/>
      <c r="E1226" s="188"/>
      <c r="F1226" s="188"/>
      <c r="G1226" s="114"/>
      <c r="H1226" s="111"/>
      <c r="I1226" s="111"/>
      <c r="J1226" s="112"/>
      <c r="K1226" s="111"/>
      <c r="L1226" s="111"/>
      <c r="M1226" s="109"/>
      <c r="N1226" s="110"/>
      <c r="O1226" s="111"/>
      <c r="P1226" s="111"/>
      <c r="Q1226" s="112"/>
      <c r="R1226" s="111"/>
      <c r="S1226" s="111"/>
      <c r="T1226" s="111"/>
      <c r="U1226" s="110"/>
      <c r="V1226" s="109"/>
      <c r="W1226" s="109"/>
      <c r="X1226" s="110"/>
      <c r="Y1226" s="109"/>
      <c r="Z1226" s="110"/>
      <c r="AA1226" s="110"/>
      <c r="AB1226" s="110"/>
      <c r="AC1226" s="109"/>
      <c r="AD1226" s="109"/>
      <c r="AE1226" s="110"/>
      <c r="AF1226" s="109"/>
      <c r="AG1226" s="109"/>
      <c r="AH1226" s="109"/>
      <c r="AI1226" s="110"/>
      <c r="AJ1226" s="110"/>
      <c r="AK1226" s="110"/>
      <c r="AL1226" s="110"/>
      <c r="AM1226" s="110"/>
      <c r="AN1226" s="110"/>
      <c r="AO1226" s="110"/>
      <c r="AP1226" s="110"/>
      <c r="AQ1226" s="110"/>
      <c r="AR1226" s="110"/>
      <c r="AS1226" s="110"/>
      <c r="AT1226" s="110"/>
      <c r="AU1226" s="110"/>
      <c r="AV1226" s="110"/>
      <c r="AW1226" s="110"/>
      <c r="AX1226" s="110"/>
      <c r="AY1226" s="110"/>
      <c r="AZ1226" s="110"/>
      <c r="BA1226" s="110"/>
      <c r="BB1226" s="110"/>
      <c r="BC1226" s="110"/>
      <c r="BD1226" s="110"/>
      <c r="BE1226" s="110"/>
      <c r="BF1226" s="114"/>
      <c r="BG1226" s="114"/>
      <c r="BH1226" s="114"/>
      <c r="BI1226" s="114"/>
      <c r="BJ1226" s="114"/>
      <c r="BK1226" s="114"/>
      <c r="BL1226" s="114"/>
      <c r="BM1226" s="114"/>
      <c r="BN1226" s="114"/>
      <c r="BO1226" s="114"/>
    </row>
    <row r="1227" ht="15.75" customHeight="1">
      <c r="A1227" s="185"/>
      <c r="B1227" s="186"/>
      <c r="C1227" s="187"/>
      <c r="D1227" s="188"/>
      <c r="E1227" s="188"/>
      <c r="F1227" s="188"/>
      <c r="G1227" s="114"/>
      <c r="H1227" s="111"/>
      <c r="I1227" s="111"/>
      <c r="J1227" s="112"/>
      <c r="K1227" s="111"/>
      <c r="L1227" s="111"/>
      <c r="M1227" s="109"/>
      <c r="N1227" s="110"/>
      <c r="O1227" s="111"/>
      <c r="P1227" s="111"/>
      <c r="Q1227" s="112"/>
      <c r="R1227" s="111"/>
      <c r="S1227" s="111"/>
      <c r="T1227" s="111"/>
      <c r="U1227" s="110"/>
      <c r="V1227" s="109"/>
      <c r="W1227" s="109"/>
      <c r="X1227" s="110"/>
      <c r="Y1227" s="109"/>
      <c r="Z1227" s="110"/>
      <c r="AA1227" s="110"/>
      <c r="AB1227" s="110"/>
      <c r="AC1227" s="109"/>
      <c r="AD1227" s="109"/>
      <c r="AE1227" s="110"/>
      <c r="AF1227" s="109"/>
      <c r="AG1227" s="109"/>
      <c r="AH1227" s="109"/>
      <c r="AI1227" s="110"/>
      <c r="AJ1227" s="110"/>
      <c r="AK1227" s="110"/>
      <c r="AL1227" s="110"/>
      <c r="AM1227" s="110"/>
      <c r="AN1227" s="110"/>
      <c r="AO1227" s="110"/>
      <c r="AP1227" s="110"/>
      <c r="AQ1227" s="110"/>
      <c r="AR1227" s="110"/>
      <c r="AS1227" s="110"/>
      <c r="AT1227" s="110"/>
      <c r="AU1227" s="110"/>
      <c r="AV1227" s="110"/>
      <c r="AW1227" s="110"/>
      <c r="AX1227" s="110"/>
      <c r="AY1227" s="110"/>
      <c r="AZ1227" s="110"/>
      <c r="BA1227" s="110"/>
      <c r="BB1227" s="110"/>
      <c r="BC1227" s="110"/>
      <c r="BD1227" s="110"/>
      <c r="BE1227" s="110"/>
      <c r="BF1227" s="114"/>
      <c r="BG1227" s="114"/>
      <c r="BH1227" s="114"/>
      <c r="BI1227" s="114"/>
      <c r="BJ1227" s="114"/>
      <c r="BK1227" s="114"/>
      <c r="BL1227" s="114"/>
      <c r="BM1227" s="114"/>
      <c r="BN1227" s="114"/>
      <c r="BO1227" s="114"/>
    </row>
    <row r="1228" ht="15.75" customHeight="1">
      <c r="A1228" s="185"/>
      <c r="B1228" s="186"/>
      <c r="C1228" s="187"/>
      <c r="D1228" s="188"/>
      <c r="E1228" s="188"/>
      <c r="F1228" s="188"/>
      <c r="G1228" s="114"/>
      <c r="H1228" s="111"/>
      <c r="I1228" s="111"/>
      <c r="J1228" s="112"/>
      <c r="K1228" s="111"/>
      <c r="L1228" s="111"/>
      <c r="M1228" s="109"/>
      <c r="N1228" s="110"/>
      <c r="O1228" s="111"/>
      <c r="P1228" s="111"/>
      <c r="Q1228" s="112"/>
      <c r="R1228" s="111"/>
      <c r="S1228" s="111"/>
      <c r="T1228" s="111"/>
      <c r="U1228" s="110"/>
      <c r="V1228" s="109"/>
      <c r="W1228" s="109"/>
      <c r="X1228" s="110"/>
      <c r="Y1228" s="109"/>
      <c r="Z1228" s="110"/>
      <c r="AA1228" s="110"/>
      <c r="AB1228" s="110"/>
      <c r="AC1228" s="109"/>
      <c r="AD1228" s="109"/>
      <c r="AE1228" s="110"/>
      <c r="AF1228" s="109"/>
      <c r="AG1228" s="109"/>
      <c r="AH1228" s="109"/>
      <c r="AI1228" s="110"/>
      <c r="AJ1228" s="110"/>
      <c r="AK1228" s="110"/>
      <c r="AL1228" s="110"/>
      <c r="AM1228" s="110"/>
      <c r="AN1228" s="110"/>
      <c r="AO1228" s="110"/>
      <c r="AP1228" s="110"/>
      <c r="AQ1228" s="110"/>
      <c r="AR1228" s="110"/>
      <c r="AS1228" s="110"/>
      <c r="AT1228" s="110"/>
      <c r="AU1228" s="110"/>
      <c r="AV1228" s="110"/>
      <c r="AW1228" s="110"/>
      <c r="AX1228" s="110"/>
      <c r="AY1228" s="110"/>
      <c r="AZ1228" s="110"/>
      <c r="BA1228" s="110"/>
      <c r="BB1228" s="110"/>
      <c r="BC1228" s="110"/>
      <c r="BD1228" s="110"/>
      <c r="BE1228" s="110"/>
      <c r="BF1228" s="114"/>
      <c r="BG1228" s="114"/>
      <c r="BH1228" s="114"/>
      <c r="BI1228" s="114"/>
      <c r="BJ1228" s="114"/>
      <c r="BK1228" s="114"/>
      <c r="BL1228" s="114"/>
      <c r="BM1228" s="114"/>
      <c r="BN1228" s="114"/>
      <c r="BO1228" s="114"/>
    </row>
    <row r="1229" ht="15.75" customHeight="1">
      <c r="A1229" s="185"/>
      <c r="B1229" s="186"/>
      <c r="C1229" s="187"/>
      <c r="D1229" s="188"/>
      <c r="E1229" s="188"/>
      <c r="F1229" s="188"/>
      <c r="G1229" s="114"/>
      <c r="H1229" s="111"/>
      <c r="I1229" s="111"/>
      <c r="J1229" s="112"/>
      <c r="K1229" s="111"/>
      <c r="L1229" s="111"/>
      <c r="M1229" s="109"/>
      <c r="N1229" s="110"/>
      <c r="O1229" s="111"/>
      <c r="P1229" s="111"/>
      <c r="Q1229" s="112"/>
      <c r="R1229" s="111"/>
      <c r="S1229" s="111"/>
      <c r="T1229" s="111"/>
      <c r="U1229" s="110"/>
      <c r="V1229" s="109"/>
      <c r="W1229" s="109"/>
      <c r="X1229" s="110"/>
      <c r="Y1229" s="109"/>
      <c r="Z1229" s="110"/>
      <c r="AA1229" s="110"/>
      <c r="AB1229" s="110"/>
      <c r="AC1229" s="109"/>
      <c r="AD1229" s="109"/>
      <c r="AE1229" s="110"/>
      <c r="AF1229" s="109"/>
      <c r="AG1229" s="109"/>
      <c r="AH1229" s="109"/>
      <c r="AI1229" s="110"/>
      <c r="AJ1229" s="110"/>
      <c r="AK1229" s="110"/>
      <c r="AL1229" s="110"/>
      <c r="AM1229" s="110"/>
      <c r="AN1229" s="110"/>
      <c r="AO1229" s="110"/>
      <c r="AP1229" s="110"/>
      <c r="AQ1229" s="110"/>
      <c r="AR1229" s="110"/>
      <c r="AS1229" s="110"/>
      <c r="AT1229" s="110"/>
      <c r="AU1229" s="110"/>
      <c r="AV1229" s="110"/>
      <c r="AW1229" s="110"/>
      <c r="AX1229" s="110"/>
      <c r="AY1229" s="110"/>
      <c r="AZ1229" s="110"/>
      <c r="BA1229" s="110"/>
      <c r="BB1229" s="110"/>
      <c r="BC1229" s="110"/>
      <c r="BD1229" s="110"/>
      <c r="BE1229" s="110"/>
      <c r="BF1229" s="114"/>
      <c r="BG1229" s="114"/>
      <c r="BH1229" s="114"/>
      <c r="BI1229" s="114"/>
      <c r="BJ1229" s="114"/>
      <c r="BK1229" s="114"/>
      <c r="BL1229" s="114"/>
      <c r="BM1229" s="114"/>
      <c r="BN1229" s="114"/>
      <c r="BO1229" s="114"/>
    </row>
    <row r="1230" ht="15.75" customHeight="1">
      <c r="A1230" s="185"/>
      <c r="B1230" s="186"/>
      <c r="C1230" s="187"/>
      <c r="D1230" s="188"/>
      <c r="E1230" s="188"/>
      <c r="F1230" s="188"/>
      <c r="G1230" s="114"/>
      <c r="H1230" s="111"/>
      <c r="I1230" s="111"/>
      <c r="J1230" s="112"/>
      <c r="K1230" s="111"/>
      <c r="L1230" s="111"/>
      <c r="M1230" s="109"/>
      <c r="N1230" s="110"/>
      <c r="O1230" s="111"/>
      <c r="P1230" s="111"/>
      <c r="Q1230" s="112"/>
      <c r="R1230" s="111"/>
      <c r="S1230" s="111"/>
      <c r="T1230" s="111"/>
      <c r="U1230" s="110"/>
      <c r="V1230" s="109"/>
      <c r="W1230" s="109"/>
      <c r="X1230" s="110"/>
      <c r="Y1230" s="109"/>
      <c r="Z1230" s="110"/>
      <c r="AA1230" s="110"/>
      <c r="AB1230" s="110"/>
      <c r="AC1230" s="109"/>
      <c r="AD1230" s="109"/>
      <c r="AE1230" s="110"/>
      <c r="AF1230" s="109"/>
      <c r="AG1230" s="109"/>
      <c r="AH1230" s="109"/>
      <c r="AI1230" s="110"/>
      <c r="AJ1230" s="110"/>
      <c r="AK1230" s="110"/>
      <c r="AL1230" s="110"/>
      <c r="AM1230" s="110"/>
      <c r="AN1230" s="110"/>
      <c r="AO1230" s="110"/>
      <c r="AP1230" s="110"/>
      <c r="AQ1230" s="110"/>
      <c r="AR1230" s="110"/>
      <c r="AS1230" s="110"/>
      <c r="AT1230" s="110"/>
      <c r="AU1230" s="110"/>
      <c r="AV1230" s="110"/>
      <c r="AW1230" s="110"/>
      <c r="AX1230" s="110"/>
      <c r="AY1230" s="110"/>
      <c r="AZ1230" s="110"/>
      <c r="BA1230" s="110"/>
      <c r="BB1230" s="110"/>
      <c r="BC1230" s="110"/>
      <c r="BD1230" s="110"/>
      <c r="BE1230" s="110"/>
      <c r="BF1230" s="114"/>
      <c r="BG1230" s="114"/>
      <c r="BH1230" s="114"/>
      <c r="BI1230" s="114"/>
      <c r="BJ1230" s="114"/>
      <c r="BK1230" s="114"/>
      <c r="BL1230" s="114"/>
      <c r="BM1230" s="114"/>
      <c r="BN1230" s="114"/>
      <c r="BO1230" s="114"/>
    </row>
    <row r="1231" ht="15.75" customHeight="1">
      <c r="A1231" s="185"/>
      <c r="B1231" s="186"/>
      <c r="C1231" s="187"/>
      <c r="D1231" s="188"/>
      <c r="E1231" s="188"/>
      <c r="F1231" s="188"/>
      <c r="G1231" s="114"/>
      <c r="H1231" s="111"/>
      <c r="I1231" s="111"/>
      <c r="J1231" s="112"/>
      <c r="K1231" s="111"/>
      <c r="L1231" s="111"/>
      <c r="M1231" s="109"/>
      <c r="N1231" s="110"/>
      <c r="O1231" s="111"/>
      <c r="P1231" s="111"/>
      <c r="Q1231" s="112"/>
      <c r="R1231" s="111"/>
      <c r="S1231" s="111"/>
      <c r="T1231" s="111"/>
      <c r="U1231" s="110"/>
      <c r="V1231" s="109"/>
      <c r="W1231" s="109"/>
      <c r="X1231" s="110"/>
      <c r="Y1231" s="109"/>
      <c r="Z1231" s="110"/>
      <c r="AA1231" s="110"/>
      <c r="AB1231" s="110"/>
      <c r="AC1231" s="109"/>
      <c r="AD1231" s="109"/>
      <c r="AE1231" s="110"/>
      <c r="AF1231" s="109"/>
      <c r="AG1231" s="109"/>
      <c r="AH1231" s="109"/>
      <c r="AI1231" s="110"/>
      <c r="AJ1231" s="110"/>
      <c r="AK1231" s="110"/>
      <c r="AL1231" s="110"/>
      <c r="AM1231" s="110"/>
      <c r="AN1231" s="110"/>
      <c r="AO1231" s="110"/>
      <c r="AP1231" s="110"/>
      <c r="AQ1231" s="110"/>
      <c r="AR1231" s="110"/>
      <c r="AS1231" s="110"/>
      <c r="AT1231" s="110"/>
      <c r="AU1231" s="110"/>
      <c r="AV1231" s="110"/>
      <c r="AW1231" s="110"/>
      <c r="AX1231" s="110"/>
      <c r="AY1231" s="110"/>
      <c r="AZ1231" s="110"/>
      <c r="BA1231" s="110"/>
      <c r="BB1231" s="110"/>
      <c r="BC1231" s="110"/>
      <c r="BD1231" s="110"/>
      <c r="BE1231" s="110"/>
      <c r="BF1231" s="114"/>
      <c r="BG1231" s="114"/>
      <c r="BH1231" s="114"/>
      <c r="BI1231" s="114"/>
      <c r="BJ1231" s="114"/>
      <c r="BK1231" s="114"/>
      <c r="BL1231" s="114"/>
      <c r="BM1231" s="114"/>
      <c r="BN1231" s="114"/>
      <c r="BO1231" s="114"/>
    </row>
    <row r="1232" ht="15.75" customHeight="1">
      <c r="A1232" s="185"/>
      <c r="B1232" s="186"/>
      <c r="C1232" s="187"/>
      <c r="D1232" s="188"/>
      <c r="E1232" s="188"/>
      <c r="F1232" s="188"/>
      <c r="G1232" s="114"/>
      <c r="H1232" s="111"/>
      <c r="I1232" s="111"/>
      <c r="J1232" s="112"/>
      <c r="K1232" s="111"/>
      <c r="L1232" s="111"/>
      <c r="M1232" s="109"/>
      <c r="N1232" s="110"/>
      <c r="O1232" s="111"/>
      <c r="P1232" s="111"/>
      <c r="Q1232" s="112"/>
      <c r="R1232" s="111"/>
      <c r="S1232" s="111"/>
      <c r="T1232" s="111"/>
      <c r="U1232" s="110"/>
      <c r="V1232" s="109"/>
      <c r="W1232" s="109"/>
      <c r="X1232" s="110"/>
      <c r="Y1232" s="109"/>
      <c r="Z1232" s="110"/>
      <c r="AA1232" s="110"/>
      <c r="AB1232" s="110"/>
      <c r="AC1232" s="109"/>
      <c r="AD1232" s="109"/>
      <c r="AE1232" s="110"/>
      <c r="AF1232" s="109"/>
      <c r="AG1232" s="109"/>
      <c r="AH1232" s="109"/>
      <c r="AI1232" s="110"/>
      <c r="AJ1232" s="110"/>
      <c r="AK1232" s="110"/>
      <c r="AL1232" s="110"/>
      <c r="AM1232" s="110"/>
      <c r="AN1232" s="110"/>
      <c r="AO1232" s="110"/>
      <c r="AP1232" s="110"/>
      <c r="AQ1232" s="110"/>
      <c r="AR1232" s="110"/>
      <c r="AS1232" s="110"/>
      <c r="AT1232" s="110"/>
      <c r="AU1232" s="110"/>
      <c r="AV1232" s="110"/>
      <c r="AW1232" s="110"/>
      <c r="AX1232" s="110"/>
      <c r="AY1232" s="110"/>
      <c r="AZ1232" s="110"/>
      <c r="BA1232" s="110"/>
      <c r="BB1232" s="110"/>
      <c r="BC1232" s="110"/>
      <c r="BD1232" s="110"/>
      <c r="BE1232" s="110"/>
      <c r="BF1232" s="114"/>
      <c r="BG1232" s="114"/>
      <c r="BH1232" s="114"/>
      <c r="BI1232" s="114"/>
      <c r="BJ1232" s="114"/>
      <c r="BK1232" s="114"/>
      <c r="BL1232" s="114"/>
      <c r="BM1232" s="114"/>
      <c r="BN1232" s="114"/>
      <c r="BO1232" s="114"/>
    </row>
    <row r="1233" ht="15.75" customHeight="1">
      <c r="A1233" s="185"/>
      <c r="B1233" s="186"/>
      <c r="C1233" s="187"/>
      <c r="D1233" s="188"/>
      <c r="E1233" s="188"/>
      <c r="F1233" s="188"/>
      <c r="G1233" s="114"/>
      <c r="H1233" s="111"/>
      <c r="I1233" s="111"/>
      <c r="J1233" s="112"/>
      <c r="K1233" s="111"/>
      <c r="L1233" s="111"/>
      <c r="M1233" s="109"/>
      <c r="N1233" s="110"/>
      <c r="O1233" s="111"/>
      <c r="P1233" s="111"/>
      <c r="Q1233" s="112"/>
      <c r="R1233" s="111"/>
      <c r="S1233" s="111"/>
      <c r="T1233" s="111"/>
      <c r="U1233" s="110"/>
      <c r="V1233" s="109"/>
      <c r="W1233" s="109"/>
      <c r="X1233" s="110"/>
      <c r="Y1233" s="109"/>
      <c r="Z1233" s="110"/>
      <c r="AA1233" s="110"/>
      <c r="AB1233" s="110"/>
      <c r="AC1233" s="109"/>
      <c r="AD1233" s="109"/>
      <c r="AE1233" s="110"/>
      <c r="AF1233" s="109"/>
      <c r="AG1233" s="109"/>
      <c r="AH1233" s="109"/>
      <c r="AI1233" s="110"/>
      <c r="AJ1233" s="110"/>
      <c r="AK1233" s="110"/>
      <c r="AL1233" s="110"/>
      <c r="AM1233" s="110"/>
      <c r="AN1233" s="110"/>
      <c r="AO1233" s="110"/>
      <c r="AP1233" s="110"/>
      <c r="AQ1233" s="110"/>
      <c r="AR1233" s="110"/>
      <c r="AS1233" s="110"/>
      <c r="AT1233" s="110"/>
      <c r="AU1233" s="110"/>
      <c r="AV1233" s="110"/>
      <c r="AW1233" s="110"/>
      <c r="AX1233" s="110"/>
      <c r="AY1233" s="110"/>
      <c r="AZ1233" s="110"/>
      <c r="BA1233" s="110"/>
      <c r="BB1233" s="110"/>
      <c r="BC1233" s="110"/>
      <c r="BD1233" s="110"/>
      <c r="BE1233" s="110"/>
      <c r="BF1233" s="114"/>
      <c r="BG1233" s="114"/>
      <c r="BH1233" s="114"/>
      <c r="BI1233" s="114"/>
      <c r="BJ1233" s="114"/>
      <c r="BK1233" s="114"/>
      <c r="BL1233" s="114"/>
      <c r="BM1233" s="114"/>
      <c r="BN1233" s="114"/>
      <c r="BO1233" s="114"/>
    </row>
    <row r="1234" ht="15.75" customHeight="1">
      <c r="A1234" s="185"/>
      <c r="B1234" s="186"/>
      <c r="C1234" s="187"/>
      <c r="D1234" s="188"/>
      <c r="E1234" s="188"/>
      <c r="F1234" s="188"/>
      <c r="G1234" s="114"/>
      <c r="H1234" s="111"/>
      <c r="I1234" s="111"/>
      <c r="J1234" s="112"/>
      <c r="K1234" s="111"/>
      <c r="L1234" s="111"/>
      <c r="M1234" s="109"/>
      <c r="N1234" s="110"/>
      <c r="O1234" s="111"/>
      <c r="P1234" s="111"/>
      <c r="Q1234" s="112"/>
      <c r="R1234" s="111"/>
      <c r="S1234" s="111"/>
      <c r="T1234" s="111"/>
      <c r="U1234" s="110"/>
      <c r="V1234" s="109"/>
      <c r="W1234" s="109"/>
      <c r="X1234" s="110"/>
      <c r="Y1234" s="109"/>
      <c r="Z1234" s="110"/>
      <c r="AA1234" s="110"/>
      <c r="AB1234" s="110"/>
      <c r="AC1234" s="109"/>
      <c r="AD1234" s="109"/>
      <c r="AE1234" s="110"/>
      <c r="AF1234" s="109"/>
      <c r="AG1234" s="109"/>
      <c r="AH1234" s="109"/>
      <c r="AI1234" s="110"/>
      <c r="AJ1234" s="110"/>
      <c r="AK1234" s="110"/>
      <c r="AL1234" s="110"/>
      <c r="AM1234" s="110"/>
      <c r="AN1234" s="110"/>
      <c r="AO1234" s="110"/>
      <c r="AP1234" s="110"/>
      <c r="AQ1234" s="110"/>
      <c r="AR1234" s="110"/>
      <c r="AS1234" s="110"/>
      <c r="AT1234" s="110"/>
      <c r="AU1234" s="110"/>
      <c r="AV1234" s="110"/>
      <c r="AW1234" s="110"/>
      <c r="AX1234" s="110"/>
      <c r="AY1234" s="110"/>
      <c r="AZ1234" s="110"/>
      <c r="BA1234" s="110"/>
      <c r="BB1234" s="110"/>
      <c r="BC1234" s="110"/>
      <c r="BD1234" s="110"/>
      <c r="BE1234" s="110"/>
      <c r="BF1234" s="114"/>
      <c r="BG1234" s="114"/>
      <c r="BH1234" s="114"/>
      <c r="BI1234" s="114"/>
      <c r="BJ1234" s="114"/>
      <c r="BK1234" s="114"/>
      <c r="BL1234" s="114"/>
      <c r="BM1234" s="114"/>
      <c r="BN1234" s="114"/>
      <c r="BO1234" s="114"/>
    </row>
    <row r="1235" ht="15.75" customHeight="1">
      <c r="A1235" s="185"/>
      <c r="B1235" s="186"/>
      <c r="C1235" s="187"/>
      <c r="D1235" s="188"/>
      <c r="E1235" s="188"/>
      <c r="F1235" s="188"/>
      <c r="G1235" s="114"/>
      <c r="H1235" s="111"/>
      <c r="I1235" s="111"/>
      <c r="J1235" s="112"/>
      <c r="K1235" s="111"/>
      <c r="L1235" s="111"/>
      <c r="M1235" s="109"/>
      <c r="N1235" s="110"/>
      <c r="O1235" s="111"/>
      <c r="P1235" s="111"/>
      <c r="Q1235" s="112"/>
      <c r="R1235" s="111"/>
      <c r="S1235" s="111"/>
      <c r="T1235" s="111"/>
      <c r="U1235" s="110"/>
      <c r="V1235" s="109"/>
      <c r="W1235" s="109"/>
      <c r="X1235" s="110"/>
      <c r="Y1235" s="109"/>
      <c r="Z1235" s="110"/>
      <c r="AA1235" s="110"/>
      <c r="AB1235" s="110"/>
      <c r="AC1235" s="109"/>
      <c r="AD1235" s="109"/>
      <c r="AE1235" s="110"/>
      <c r="AF1235" s="109"/>
      <c r="AG1235" s="109"/>
      <c r="AH1235" s="109"/>
      <c r="AI1235" s="110"/>
      <c r="AJ1235" s="110"/>
      <c r="AK1235" s="110"/>
      <c r="AL1235" s="110"/>
      <c r="AM1235" s="110"/>
      <c r="AN1235" s="110"/>
      <c r="AO1235" s="110"/>
      <c r="AP1235" s="110"/>
      <c r="AQ1235" s="110"/>
      <c r="AR1235" s="110"/>
      <c r="AS1235" s="110"/>
      <c r="AT1235" s="110"/>
      <c r="AU1235" s="110"/>
      <c r="AV1235" s="110"/>
      <c r="AW1235" s="110"/>
      <c r="AX1235" s="110"/>
      <c r="AY1235" s="110"/>
      <c r="AZ1235" s="110"/>
      <c r="BA1235" s="110"/>
      <c r="BB1235" s="110"/>
      <c r="BC1235" s="110"/>
      <c r="BD1235" s="110"/>
      <c r="BE1235" s="110"/>
      <c r="BF1235" s="114"/>
      <c r="BG1235" s="114"/>
      <c r="BH1235" s="114"/>
      <c r="BI1235" s="114"/>
      <c r="BJ1235" s="114"/>
      <c r="BK1235" s="114"/>
      <c r="BL1235" s="114"/>
      <c r="BM1235" s="114"/>
      <c r="BN1235" s="114"/>
      <c r="BO1235" s="114"/>
    </row>
    <row r="1236" ht="15.75" customHeight="1">
      <c r="A1236" s="185"/>
      <c r="B1236" s="186"/>
      <c r="C1236" s="187"/>
      <c r="D1236" s="188"/>
      <c r="E1236" s="188"/>
      <c r="F1236" s="188"/>
      <c r="G1236" s="114"/>
      <c r="H1236" s="111"/>
      <c r="I1236" s="111"/>
      <c r="J1236" s="112"/>
      <c r="K1236" s="111"/>
      <c r="L1236" s="111"/>
      <c r="M1236" s="109"/>
      <c r="N1236" s="110"/>
      <c r="O1236" s="111"/>
      <c r="P1236" s="111"/>
      <c r="Q1236" s="112"/>
      <c r="R1236" s="111"/>
      <c r="S1236" s="111"/>
      <c r="T1236" s="111"/>
      <c r="U1236" s="110"/>
      <c r="V1236" s="109"/>
      <c r="W1236" s="109"/>
      <c r="X1236" s="110"/>
      <c r="Y1236" s="109"/>
      <c r="Z1236" s="110"/>
      <c r="AA1236" s="110"/>
      <c r="AB1236" s="110"/>
      <c r="AC1236" s="109"/>
      <c r="AD1236" s="109"/>
      <c r="AE1236" s="110"/>
      <c r="AF1236" s="109"/>
      <c r="AG1236" s="109"/>
      <c r="AH1236" s="109"/>
      <c r="AI1236" s="110"/>
      <c r="AJ1236" s="110"/>
      <c r="AK1236" s="110"/>
      <c r="AL1236" s="110"/>
      <c r="AM1236" s="110"/>
      <c r="AN1236" s="110"/>
      <c r="AO1236" s="110"/>
      <c r="AP1236" s="110"/>
      <c r="AQ1236" s="110"/>
      <c r="AR1236" s="110"/>
      <c r="AS1236" s="110"/>
      <c r="AT1236" s="110"/>
      <c r="AU1236" s="110"/>
      <c r="AV1236" s="110"/>
      <c r="AW1236" s="110"/>
      <c r="AX1236" s="110"/>
      <c r="AY1236" s="110"/>
      <c r="AZ1236" s="110"/>
      <c r="BA1236" s="110"/>
      <c r="BB1236" s="110"/>
      <c r="BC1236" s="110"/>
      <c r="BD1236" s="110"/>
      <c r="BE1236" s="110"/>
      <c r="BF1236" s="114"/>
      <c r="BG1236" s="114"/>
      <c r="BH1236" s="114"/>
      <c r="BI1236" s="114"/>
      <c r="BJ1236" s="114"/>
      <c r="BK1236" s="114"/>
      <c r="BL1236" s="114"/>
      <c r="BM1236" s="114"/>
      <c r="BN1236" s="114"/>
      <c r="BO1236" s="114"/>
    </row>
    <row r="1237" ht="15.75" customHeight="1">
      <c r="A1237" s="185"/>
      <c r="B1237" s="186"/>
      <c r="C1237" s="187"/>
      <c r="D1237" s="188"/>
      <c r="E1237" s="188"/>
      <c r="F1237" s="188"/>
      <c r="G1237" s="114"/>
      <c r="H1237" s="111"/>
      <c r="I1237" s="111"/>
      <c r="J1237" s="112"/>
      <c r="K1237" s="111"/>
      <c r="L1237" s="111"/>
      <c r="M1237" s="109"/>
      <c r="N1237" s="110"/>
      <c r="O1237" s="111"/>
      <c r="P1237" s="111"/>
      <c r="Q1237" s="112"/>
      <c r="R1237" s="111"/>
      <c r="S1237" s="111"/>
      <c r="T1237" s="111"/>
      <c r="U1237" s="110"/>
      <c r="V1237" s="109"/>
      <c r="W1237" s="109"/>
      <c r="X1237" s="110"/>
      <c r="Y1237" s="109"/>
      <c r="Z1237" s="110"/>
      <c r="AA1237" s="110"/>
      <c r="AB1237" s="110"/>
      <c r="AC1237" s="109"/>
      <c r="AD1237" s="109"/>
      <c r="AE1237" s="110"/>
      <c r="AF1237" s="109"/>
      <c r="AG1237" s="109"/>
      <c r="AH1237" s="109"/>
      <c r="AI1237" s="110"/>
      <c r="AJ1237" s="110"/>
      <c r="AK1237" s="110"/>
      <c r="AL1237" s="110"/>
      <c r="AM1237" s="110"/>
      <c r="AN1237" s="110"/>
      <c r="AO1237" s="110"/>
      <c r="AP1237" s="110"/>
      <c r="AQ1237" s="110"/>
      <c r="AR1237" s="110"/>
      <c r="AS1237" s="110"/>
      <c r="AT1237" s="110"/>
      <c r="AU1237" s="110"/>
      <c r="AV1237" s="110"/>
      <c r="AW1237" s="110"/>
      <c r="AX1237" s="110"/>
      <c r="AY1237" s="110"/>
      <c r="AZ1237" s="110"/>
      <c r="BA1237" s="110"/>
      <c r="BB1237" s="110"/>
      <c r="BC1237" s="110"/>
      <c r="BD1237" s="110"/>
      <c r="BE1237" s="110"/>
      <c r="BF1237" s="114"/>
      <c r="BG1237" s="114"/>
      <c r="BH1237" s="114"/>
      <c r="BI1237" s="114"/>
      <c r="BJ1237" s="114"/>
      <c r="BK1237" s="114"/>
      <c r="BL1237" s="114"/>
      <c r="BM1237" s="114"/>
      <c r="BN1237" s="114"/>
      <c r="BO1237" s="114"/>
    </row>
    <row r="1238" ht="15.75" customHeight="1">
      <c r="A1238" s="185"/>
      <c r="B1238" s="186"/>
      <c r="C1238" s="187"/>
      <c r="D1238" s="188"/>
      <c r="E1238" s="188"/>
      <c r="F1238" s="188"/>
      <c r="G1238" s="114"/>
      <c r="H1238" s="111"/>
      <c r="I1238" s="111"/>
      <c r="J1238" s="112"/>
      <c r="K1238" s="111"/>
      <c r="L1238" s="111"/>
      <c r="M1238" s="109"/>
      <c r="N1238" s="110"/>
      <c r="O1238" s="111"/>
      <c r="P1238" s="111"/>
      <c r="Q1238" s="112"/>
      <c r="R1238" s="111"/>
      <c r="S1238" s="111"/>
      <c r="T1238" s="111"/>
      <c r="U1238" s="110"/>
      <c r="V1238" s="109"/>
      <c r="W1238" s="109"/>
      <c r="X1238" s="110"/>
      <c r="Y1238" s="109"/>
      <c r="Z1238" s="110"/>
      <c r="AA1238" s="110"/>
      <c r="AB1238" s="110"/>
      <c r="AC1238" s="109"/>
      <c r="AD1238" s="109"/>
      <c r="AE1238" s="110"/>
      <c r="AF1238" s="109"/>
      <c r="AG1238" s="109"/>
      <c r="AH1238" s="109"/>
      <c r="AI1238" s="110"/>
      <c r="AJ1238" s="110"/>
      <c r="AK1238" s="110"/>
      <c r="AL1238" s="110"/>
      <c r="AM1238" s="110"/>
      <c r="AN1238" s="110"/>
      <c r="AO1238" s="110"/>
      <c r="AP1238" s="110"/>
      <c r="AQ1238" s="110"/>
      <c r="AR1238" s="110"/>
      <c r="AS1238" s="110"/>
      <c r="AT1238" s="110"/>
      <c r="AU1238" s="110"/>
      <c r="AV1238" s="110"/>
      <c r="AW1238" s="110"/>
      <c r="AX1238" s="110"/>
      <c r="AY1238" s="110"/>
      <c r="AZ1238" s="110"/>
      <c r="BA1238" s="110"/>
      <c r="BB1238" s="110"/>
      <c r="BC1238" s="110"/>
      <c r="BD1238" s="110"/>
      <c r="BE1238" s="110"/>
      <c r="BF1238" s="114"/>
      <c r="BG1238" s="114"/>
      <c r="BH1238" s="114"/>
      <c r="BI1238" s="114"/>
      <c r="BJ1238" s="114"/>
      <c r="BK1238" s="114"/>
      <c r="BL1238" s="114"/>
      <c r="BM1238" s="114"/>
      <c r="BN1238" s="114"/>
      <c r="BO1238" s="114"/>
    </row>
    <row r="1239" ht="15.75" customHeight="1">
      <c r="A1239" s="185"/>
      <c r="B1239" s="186"/>
      <c r="C1239" s="187"/>
      <c r="D1239" s="188"/>
      <c r="E1239" s="188"/>
      <c r="F1239" s="188"/>
      <c r="G1239" s="114"/>
      <c r="H1239" s="111"/>
      <c r="I1239" s="111"/>
      <c r="J1239" s="112"/>
      <c r="K1239" s="111"/>
      <c r="L1239" s="111"/>
      <c r="M1239" s="109"/>
      <c r="N1239" s="110"/>
      <c r="O1239" s="111"/>
      <c r="P1239" s="111"/>
      <c r="Q1239" s="112"/>
      <c r="R1239" s="111"/>
      <c r="S1239" s="111"/>
      <c r="T1239" s="111"/>
      <c r="U1239" s="110"/>
      <c r="V1239" s="109"/>
      <c r="W1239" s="109"/>
      <c r="X1239" s="110"/>
      <c r="Y1239" s="109"/>
      <c r="Z1239" s="110"/>
      <c r="AA1239" s="110"/>
      <c r="AB1239" s="110"/>
      <c r="AC1239" s="109"/>
      <c r="AD1239" s="109"/>
      <c r="AE1239" s="110"/>
      <c r="AF1239" s="109"/>
      <c r="AG1239" s="109"/>
      <c r="AH1239" s="109"/>
      <c r="AI1239" s="110"/>
      <c r="AJ1239" s="110"/>
      <c r="AK1239" s="110"/>
      <c r="AL1239" s="110"/>
      <c r="AM1239" s="110"/>
      <c r="AN1239" s="110"/>
      <c r="AO1239" s="110"/>
      <c r="AP1239" s="110"/>
      <c r="AQ1239" s="110"/>
      <c r="AR1239" s="110"/>
      <c r="AS1239" s="110"/>
      <c r="AT1239" s="110"/>
      <c r="AU1239" s="110"/>
      <c r="AV1239" s="110"/>
      <c r="AW1239" s="110"/>
      <c r="AX1239" s="110"/>
      <c r="AY1239" s="110"/>
      <c r="AZ1239" s="110"/>
      <c r="BA1239" s="110"/>
      <c r="BB1239" s="110"/>
      <c r="BC1239" s="110"/>
      <c r="BD1239" s="110"/>
      <c r="BE1239" s="110"/>
      <c r="BF1239" s="114"/>
      <c r="BG1239" s="114"/>
      <c r="BH1239" s="114"/>
      <c r="BI1239" s="114"/>
      <c r="BJ1239" s="114"/>
      <c r="BK1239" s="114"/>
      <c r="BL1239" s="114"/>
      <c r="BM1239" s="114"/>
      <c r="BN1239" s="114"/>
      <c r="BO1239" s="114"/>
    </row>
    <row r="1240" ht="15.75" customHeight="1">
      <c r="A1240" s="185"/>
      <c r="B1240" s="186"/>
      <c r="C1240" s="187"/>
      <c r="D1240" s="188"/>
      <c r="E1240" s="188"/>
      <c r="F1240" s="188"/>
      <c r="G1240" s="114"/>
      <c r="H1240" s="111"/>
      <c r="I1240" s="111"/>
      <c r="J1240" s="112"/>
      <c r="K1240" s="111"/>
      <c r="L1240" s="111"/>
      <c r="M1240" s="109"/>
      <c r="N1240" s="110"/>
      <c r="O1240" s="111"/>
      <c r="P1240" s="111"/>
      <c r="Q1240" s="112"/>
      <c r="R1240" s="111"/>
      <c r="S1240" s="111"/>
      <c r="T1240" s="111"/>
      <c r="U1240" s="110"/>
      <c r="V1240" s="109"/>
      <c r="W1240" s="109"/>
      <c r="X1240" s="110"/>
      <c r="Y1240" s="109"/>
      <c r="Z1240" s="110"/>
      <c r="AA1240" s="110"/>
      <c r="AB1240" s="110"/>
      <c r="AC1240" s="109"/>
      <c r="AD1240" s="109"/>
      <c r="AE1240" s="110"/>
      <c r="AF1240" s="109"/>
      <c r="AG1240" s="109"/>
      <c r="AH1240" s="109"/>
      <c r="AI1240" s="110"/>
      <c r="AJ1240" s="110"/>
      <c r="AK1240" s="110"/>
      <c r="AL1240" s="110"/>
      <c r="AM1240" s="110"/>
      <c r="AN1240" s="110"/>
      <c r="AO1240" s="110"/>
      <c r="AP1240" s="110"/>
      <c r="AQ1240" s="110"/>
      <c r="AR1240" s="110"/>
      <c r="AS1240" s="110"/>
      <c r="AT1240" s="110"/>
      <c r="AU1240" s="110"/>
      <c r="AV1240" s="110"/>
      <c r="AW1240" s="110"/>
      <c r="AX1240" s="110"/>
      <c r="AY1240" s="110"/>
      <c r="AZ1240" s="110"/>
      <c r="BA1240" s="110"/>
      <c r="BB1240" s="110"/>
      <c r="BC1240" s="110"/>
      <c r="BD1240" s="110"/>
      <c r="BE1240" s="110"/>
      <c r="BF1240" s="114"/>
      <c r="BG1240" s="114"/>
      <c r="BH1240" s="114"/>
      <c r="BI1240" s="114"/>
      <c r="BJ1240" s="114"/>
      <c r="BK1240" s="114"/>
      <c r="BL1240" s="114"/>
      <c r="BM1240" s="114"/>
      <c r="BN1240" s="114"/>
      <c r="BO1240" s="114"/>
    </row>
    <row r="1241" ht="15.75" customHeight="1">
      <c r="A1241" s="185"/>
      <c r="B1241" s="186"/>
      <c r="C1241" s="187"/>
      <c r="D1241" s="188"/>
      <c r="E1241" s="188"/>
      <c r="F1241" s="188"/>
      <c r="G1241" s="114"/>
      <c r="H1241" s="111"/>
      <c r="I1241" s="111"/>
      <c r="J1241" s="112"/>
      <c r="K1241" s="111"/>
      <c r="L1241" s="111"/>
      <c r="M1241" s="109"/>
      <c r="N1241" s="110"/>
      <c r="O1241" s="111"/>
      <c r="P1241" s="111"/>
      <c r="Q1241" s="112"/>
      <c r="R1241" s="111"/>
      <c r="S1241" s="111"/>
      <c r="T1241" s="111"/>
      <c r="U1241" s="110"/>
      <c r="V1241" s="109"/>
      <c r="W1241" s="109"/>
      <c r="X1241" s="110"/>
      <c r="Y1241" s="109"/>
      <c r="Z1241" s="110"/>
      <c r="AA1241" s="110"/>
      <c r="AB1241" s="110"/>
      <c r="AC1241" s="109"/>
      <c r="AD1241" s="109"/>
      <c r="AE1241" s="110"/>
      <c r="AF1241" s="109"/>
      <c r="AG1241" s="109"/>
      <c r="AH1241" s="109"/>
      <c r="AI1241" s="110"/>
      <c r="AJ1241" s="110"/>
      <c r="AK1241" s="110"/>
      <c r="AL1241" s="110"/>
      <c r="AM1241" s="110"/>
      <c r="AN1241" s="110"/>
      <c r="AO1241" s="110"/>
      <c r="AP1241" s="110"/>
      <c r="AQ1241" s="110"/>
      <c r="AR1241" s="110"/>
      <c r="AS1241" s="110"/>
      <c r="AT1241" s="110"/>
      <c r="AU1241" s="110"/>
      <c r="AV1241" s="110"/>
      <c r="AW1241" s="110"/>
      <c r="AX1241" s="110"/>
      <c r="AY1241" s="110"/>
      <c r="AZ1241" s="110"/>
      <c r="BA1241" s="110"/>
      <c r="BB1241" s="110"/>
      <c r="BC1241" s="110"/>
      <c r="BD1241" s="110"/>
      <c r="BE1241" s="110"/>
      <c r="BF1241" s="114"/>
      <c r="BG1241" s="114"/>
      <c r="BH1241" s="114"/>
      <c r="BI1241" s="114"/>
      <c r="BJ1241" s="114"/>
      <c r="BK1241" s="114"/>
      <c r="BL1241" s="114"/>
      <c r="BM1241" s="114"/>
      <c r="BN1241" s="114"/>
      <c r="BO1241" s="114"/>
    </row>
    <row r="1242" ht="15.75" customHeight="1">
      <c r="A1242" s="185"/>
      <c r="B1242" s="186"/>
      <c r="C1242" s="187"/>
      <c r="D1242" s="188"/>
      <c r="E1242" s="188"/>
      <c r="F1242" s="188"/>
      <c r="G1242" s="114"/>
      <c r="H1242" s="111"/>
      <c r="I1242" s="111"/>
      <c r="J1242" s="112"/>
      <c r="K1242" s="111"/>
      <c r="L1242" s="111"/>
      <c r="M1242" s="109"/>
      <c r="N1242" s="110"/>
      <c r="O1242" s="111"/>
      <c r="P1242" s="111"/>
      <c r="Q1242" s="112"/>
      <c r="R1242" s="111"/>
      <c r="S1242" s="111"/>
      <c r="T1242" s="111"/>
      <c r="U1242" s="110"/>
      <c r="V1242" s="109"/>
      <c r="W1242" s="109"/>
      <c r="X1242" s="110"/>
      <c r="Y1242" s="109"/>
      <c r="Z1242" s="110"/>
      <c r="AA1242" s="110"/>
      <c r="AB1242" s="110"/>
      <c r="AC1242" s="109"/>
      <c r="AD1242" s="109"/>
      <c r="AE1242" s="110"/>
      <c r="AF1242" s="109"/>
      <c r="AG1242" s="109"/>
      <c r="AH1242" s="109"/>
      <c r="AI1242" s="110"/>
      <c r="AJ1242" s="110"/>
      <c r="AK1242" s="110"/>
      <c r="AL1242" s="110"/>
      <c r="AM1242" s="110"/>
      <c r="AN1242" s="110"/>
      <c r="AO1242" s="110"/>
      <c r="AP1242" s="110"/>
      <c r="AQ1242" s="110"/>
      <c r="AR1242" s="110"/>
      <c r="AS1242" s="110"/>
      <c r="AT1242" s="110"/>
      <c r="AU1242" s="110"/>
      <c r="AV1242" s="110"/>
      <c r="AW1242" s="110"/>
      <c r="AX1242" s="110"/>
      <c r="AY1242" s="110"/>
      <c r="AZ1242" s="110"/>
      <c r="BA1242" s="110"/>
      <c r="BB1242" s="110"/>
      <c r="BC1242" s="110"/>
      <c r="BD1242" s="110"/>
      <c r="BE1242" s="110"/>
      <c r="BF1242" s="114"/>
      <c r="BG1242" s="114"/>
      <c r="BH1242" s="114"/>
      <c r="BI1242" s="114"/>
      <c r="BJ1242" s="114"/>
      <c r="BK1242" s="114"/>
      <c r="BL1242" s="114"/>
      <c r="BM1242" s="114"/>
      <c r="BN1242" s="114"/>
      <c r="BO1242" s="114"/>
    </row>
    <row r="1243" ht="15.75" customHeight="1">
      <c r="A1243" s="185"/>
      <c r="B1243" s="186"/>
      <c r="C1243" s="187"/>
      <c r="D1243" s="188"/>
      <c r="E1243" s="188"/>
      <c r="F1243" s="188"/>
      <c r="G1243" s="114"/>
      <c r="H1243" s="111"/>
      <c r="I1243" s="111"/>
      <c r="J1243" s="112"/>
      <c r="K1243" s="111"/>
      <c r="L1243" s="111"/>
      <c r="M1243" s="109"/>
      <c r="N1243" s="110"/>
      <c r="O1243" s="111"/>
      <c r="P1243" s="111"/>
      <c r="Q1243" s="112"/>
      <c r="R1243" s="111"/>
      <c r="S1243" s="111"/>
      <c r="T1243" s="111"/>
      <c r="U1243" s="110"/>
      <c r="V1243" s="109"/>
      <c r="W1243" s="109"/>
      <c r="X1243" s="110"/>
      <c r="Y1243" s="109"/>
      <c r="Z1243" s="110"/>
      <c r="AA1243" s="110"/>
      <c r="AB1243" s="110"/>
      <c r="AC1243" s="109"/>
      <c r="AD1243" s="109"/>
      <c r="AE1243" s="110"/>
      <c r="AF1243" s="109"/>
      <c r="AG1243" s="109"/>
      <c r="AH1243" s="109"/>
      <c r="AI1243" s="110"/>
      <c r="AJ1243" s="110"/>
      <c r="AK1243" s="110"/>
      <c r="AL1243" s="110"/>
      <c r="AM1243" s="110"/>
      <c r="AN1243" s="110"/>
      <c r="AO1243" s="110"/>
      <c r="AP1243" s="110"/>
      <c r="AQ1243" s="110"/>
      <c r="AR1243" s="110"/>
      <c r="AS1243" s="110"/>
      <c r="AT1243" s="110"/>
      <c r="AU1243" s="110"/>
      <c r="AV1243" s="110"/>
      <c r="AW1243" s="110"/>
      <c r="AX1243" s="110"/>
      <c r="AY1243" s="110"/>
      <c r="AZ1243" s="110"/>
      <c r="BA1243" s="110"/>
      <c r="BB1243" s="110"/>
      <c r="BC1243" s="110"/>
      <c r="BD1243" s="110"/>
      <c r="BE1243" s="110"/>
      <c r="BF1243" s="114"/>
      <c r="BG1243" s="114"/>
      <c r="BH1243" s="114"/>
      <c r="BI1243" s="114"/>
      <c r="BJ1243" s="114"/>
      <c r="BK1243" s="114"/>
      <c r="BL1243" s="114"/>
      <c r="BM1243" s="114"/>
      <c r="BN1243" s="114"/>
      <c r="BO1243" s="114"/>
    </row>
    <row r="1244" ht="15.75" customHeight="1">
      <c r="A1244" s="185"/>
      <c r="B1244" s="186"/>
      <c r="C1244" s="187"/>
      <c r="D1244" s="188"/>
      <c r="E1244" s="188"/>
      <c r="F1244" s="188"/>
      <c r="G1244" s="114"/>
      <c r="H1244" s="111"/>
      <c r="I1244" s="111"/>
      <c r="J1244" s="112"/>
      <c r="K1244" s="111"/>
      <c r="L1244" s="111"/>
      <c r="M1244" s="109"/>
      <c r="N1244" s="110"/>
      <c r="O1244" s="111"/>
      <c r="P1244" s="111"/>
      <c r="Q1244" s="112"/>
      <c r="R1244" s="111"/>
      <c r="S1244" s="111"/>
      <c r="T1244" s="111"/>
      <c r="U1244" s="110"/>
      <c r="V1244" s="109"/>
      <c r="W1244" s="109"/>
      <c r="X1244" s="110"/>
      <c r="Y1244" s="109"/>
      <c r="Z1244" s="110"/>
      <c r="AA1244" s="110"/>
      <c r="AB1244" s="110"/>
      <c r="AC1244" s="109"/>
      <c r="AD1244" s="109"/>
      <c r="AE1244" s="110"/>
      <c r="AF1244" s="109"/>
      <c r="AG1244" s="109"/>
      <c r="AH1244" s="109"/>
      <c r="AI1244" s="110"/>
      <c r="AJ1244" s="110"/>
      <c r="AK1244" s="110"/>
      <c r="AL1244" s="110"/>
      <c r="AM1244" s="110"/>
      <c r="AN1244" s="110"/>
      <c r="AO1244" s="110"/>
      <c r="AP1244" s="110"/>
      <c r="AQ1244" s="110"/>
      <c r="AR1244" s="110"/>
      <c r="AS1244" s="110"/>
      <c r="AT1244" s="110"/>
      <c r="AU1244" s="110"/>
      <c r="AV1244" s="110"/>
      <c r="AW1244" s="110"/>
      <c r="AX1244" s="110"/>
      <c r="AY1244" s="110"/>
      <c r="AZ1244" s="110"/>
      <c r="BA1244" s="110"/>
      <c r="BB1244" s="110"/>
      <c r="BC1244" s="110"/>
      <c r="BD1244" s="110"/>
      <c r="BE1244" s="110"/>
      <c r="BF1244" s="114"/>
      <c r="BG1244" s="114"/>
      <c r="BH1244" s="114"/>
      <c r="BI1244" s="114"/>
      <c r="BJ1244" s="114"/>
      <c r="BK1244" s="114"/>
      <c r="BL1244" s="114"/>
      <c r="BM1244" s="114"/>
      <c r="BN1244" s="114"/>
      <c r="BO1244" s="114"/>
    </row>
    <row r="1245" ht="15.75" customHeight="1">
      <c r="A1245" s="185"/>
      <c r="B1245" s="186"/>
      <c r="C1245" s="187"/>
      <c r="D1245" s="188"/>
      <c r="E1245" s="188"/>
      <c r="F1245" s="188"/>
      <c r="G1245" s="114"/>
      <c r="H1245" s="111"/>
      <c r="I1245" s="111"/>
      <c r="J1245" s="112"/>
      <c r="K1245" s="111"/>
      <c r="L1245" s="111"/>
      <c r="M1245" s="109"/>
      <c r="N1245" s="110"/>
      <c r="O1245" s="111"/>
      <c r="P1245" s="111"/>
      <c r="Q1245" s="112"/>
      <c r="R1245" s="111"/>
      <c r="S1245" s="111"/>
      <c r="T1245" s="111"/>
      <c r="U1245" s="110"/>
      <c r="V1245" s="109"/>
      <c r="W1245" s="109"/>
      <c r="X1245" s="110"/>
      <c r="Y1245" s="109"/>
      <c r="Z1245" s="110"/>
      <c r="AA1245" s="110"/>
      <c r="AB1245" s="110"/>
      <c r="AC1245" s="109"/>
      <c r="AD1245" s="109"/>
      <c r="AE1245" s="110"/>
      <c r="AF1245" s="109"/>
      <c r="AG1245" s="109"/>
      <c r="AH1245" s="109"/>
      <c r="AI1245" s="110"/>
      <c r="AJ1245" s="110"/>
      <c r="AK1245" s="110"/>
      <c r="AL1245" s="110"/>
      <c r="AM1245" s="110"/>
      <c r="AN1245" s="110"/>
      <c r="AO1245" s="110"/>
      <c r="AP1245" s="110"/>
      <c r="AQ1245" s="110"/>
      <c r="AR1245" s="110"/>
      <c r="AS1245" s="110"/>
      <c r="AT1245" s="110"/>
      <c r="AU1245" s="110"/>
      <c r="AV1245" s="110"/>
      <c r="AW1245" s="110"/>
      <c r="AX1245" s="110"/>
      <c r="AY1245" s="110"/>
      <c r="AZ1245" s="110"/>
      <c r="BA1245" s="110"/>
      <c r="BB1245" s="110"/>
      <c r="BC1245" s="110"/>
      <c r="BD1245" s="110"/>
      <c r="BE1245" s="110"/>
      <c r="BF1245" s="114"/>
      <c r="BG1245" s="114"/>
      <c r="BH1245" s="114"/>
      <c r="BI1245" s="114"/>
      <c r="BJ1245" s="114"/>
      <c r="BK1245" s="114"/>
      <c r="BL1245" s="114"/>
      <c r="BM1245" s="114"/>
      <c r="BN1245" s="114"/>
      <c r="BO1245" s="114"/>
    </row>
    <row r="1246" ht="15.75" customHeight="1">
      <c r="A1246" s="185"/>
      <c r="B1246" s="186"/>
      <c r="C1246" s="187"/>
      <c r="D1246" s="188"/>
      <c r="E1246" s="188"/>
      <c r="F1246" s="188"/>
      <c r="G1246" s="114"/>
      <c r="H1246" s="111"/>
      <c r="I1246" s="111"/>
      <c r="J1246" s="112"/>
      <c r="K1246" s="111"/>
      <c r="L1246" s="111"/>
      <c r="M1246" s="109"/>
      <c r="N1246" s="110"/>
      <c r="O1246" s="111"/>
      <c r="P1246" s="111"/>
      <c r="Q1246" s="112"/>
      <c r="R1246" s="111"/>
      <c r="S1246" s="111"/>
      <c r="T1246" s="111"/>
      <c r="U1246" s="110"/>
      <c r="V1246" s="109"/>
      <c r="W1246" s="109"/>
      <c r="X1246" s="110"/>
      <c r="Y1246" s="109"/>
      <c r="Z1246" s="110"/>
      <c r="AA1246" s="110"/>
      <c r="AB1246" s="110"/>
      <c r="AC1246" s="109"/>
      <c r="AD1246" s="109"/>
      <c r="AE1246" s="110"/>
      <c r="AF1246" s="109"/>
      <c r="AG1246" s="109"/>
      <c r="AH1246" s="109"/>
      <c r="AI1246" s="110"/>
      <c r="AJ1246" s="110"/>
      <c r="AK1246" s="110"/>
      <c r="AL1246" s="110"/>
      <c r="AM1246" s="110"/>
      <c r="AN1246" s="110"/>
      <c r="AO1246" s="110"/>
      <c r="AP1246" s="110"/>
      <c r="AQ1246" s="110"/>
      <c r="AR1246" s="110"/>
      <c r="AS1246" s="110"/>
      <c r="AT1246" s="110"/>
      <c r="AU1246" s="110"/>
      <c r="AV1246" s="110"/>
      <c r="AW1246" s="110"/>
      <c r="AX1246" s="110"/>
      <c r="AY1246" s="110"/>
      <c r="AZ1246" s="110"/>
      <c r="BA1246" s="110"/>
      <c r="BB1246" s="110"/>
      <c r="BC1246" s="110"/>
      <c r="BD1246" s="110"/>
      <c r="BE1246" s="110"/>
      <c r="BF1246" s="114"/>
      <c r="BG1246" s="114"/>
      <c r="BH1246" s="114"/>
      <c r="BI1246" s="114"/>
      <c r="BJ1246" s="114"/>
      <c r="BK1246" s="114"/>
      <c r="BL1246" s="114"/>
      <c r="BM1246" s="114"/>
      <c r="BN1246" s="114"/>
      <c r="BO1246" s="114"/>
    </row>
    <row r="1247" ht="15.75" customHeight="1">
      <c r="A1247" s="185"/>
      <c r="B1247" s="186"/>
      <c r="C1247" s="187"/>
      <c r="D1247" s="188"/>
      <c r="E1247" s="188"/>
      <c r="F1247" s="188"/>
      <c r="G1247" s="114"/>
      <c r="H1247" s="111"/>
      <c r="I1247" s="111"/>
      <c r="J1247" s="112"/>
      <c r="K1247" s="111"/>
      <c r="L1247" s="111"/>
      <c r="M1247" s="109"/>
      <c r="N1247" s="110"/>
      <c r="O1247" s="111"/>
      <c r="P1247" s="111"/>
      <c r="Q1247" s="112"/>
      <c r="R1247" s="111"/>
      <c r="S1247" s="111"/>
      <c r="T1247" s="111"/>
      <c r="U1247" s="110"/>
      <c r="V1247" s="109"/>
      <c r="W1247" s="109"/>
      <c r="X1247" s="110"/>
      <c r="Y1247" s="109"/>
      <c r="Z1247" s="110"/>
      <c r="AA1247" s="110"/>
      <c r="AB1247" s="110"/>
      <c r="AC1247" s="109"/>
      <c r="AD1247" s="109"/>
      <c r="AE1247" s="110"/>
      <c r="AF1247" s="109"/>
      <c r="AG1247" s="109"/>
      <c r="AH1247" s="109"/>
      <c r="AI1247" s="110"/>
      <c r="AJ1247" s="110"/>
      <c r="AK1247" s="110"/>
      <c r="AL1247" s="110"/>
      <c r="AM1247" s="110"/>
      <c r="AN1247" s="110"/>
      <c r="AO1247" s="110"/>
      <c r="AP1247" s="110"/>
      <c r="AQ1247" s="110"/>
      <c r="AR1247" s="110"/>
      <c r="AS1247" s="110"/>
      <c r="AT1247" s="110"/>
      <c r="AU1247" s="110"/>
      <c r="AV1247" s="110"/>
      <c r="AW1247" s="110"/>
      <c r="AX1247" s="110"/>
      <c r="AY1247" s="110"/>
      <c r="AZ1247" s="110"/>
      <c r="BA1247" s="110"/>
      <c r="BB1247" s="110"/>
      <c r="BC1247" s="110"/>
      <c r="BD1247" s="110"/>
      <c r="BE1247" s="110"/>
      <c r="BF1247" s="114"/>
      <c r="BG1247" s="114"/>
      <c r="BH1247" s="114"/>
      <c r="BI1247" s="114"/>
      <c r="BJ1247" s="114"/>
      <c r="BK1247" s="114"/>
      <c r="BL1247" s="114"/>
      <c r="BM1247" s="114"/>
      <c r="BN1247" s="114"/>
      <c r="BO1247" s="114"/>
    </row>
    <row r="1248" ht="15.75" customHeight="1">
      <c r="A1248" s="185"/>
      <c r="B1248" s="186"/>
      <c r="C1248" s="187"/>
      <c r="D1248" s="188"/>
      <c r="E1248" s="188"/>
      <c r="F1248" s="188"/>
      <c r="G1248" s="114"/>
      <c r="H1248" s="111"/>
      <c r="I1248" s="111"/>
      <c r="J1248" s="112"/>
      <c r="K1248" s="111"/>
      <c r="L1248" s="111"/>
      <c r="M1248" s="109"/>
      <c r="N1248" s="110"/>
      <c r="O1248" s="111"/>
      <c r="P1248" s="111"/>
      <c r="Q1248" s="112"/>
      <c r="R1248" s="111"/>
      <c r="S1248" s="111"/>
      <c r="T1248" s="111"/>
      <c r="U1248" s="110"/>
      <c r="V1248" s="109"/>
      <c r="W1248" s="109"/>
      <c r="X1248" s="110"/>
      <c r="Y1248" s="109"/>
      <c r="Z1248" s="110"/>
      <c r="AA1248" s="110"/>
      <c r="AB1248" s="110"/>
      <c r="AC1248" s="109"/>
      <c r="AD1248" s="109"/>
      <c r="AE1248" s="110"/>
      <c r="AF1248" s="109"/>
      <c r="AG1248" s="109"/>
      <c r="AH1248" s="109"/>
      <c r="AI1248" s="110"/>
      <c r="AJ1248" s="110"/>
      <c r="AK1248" s="110"/>
      <c r="AL1248" s="110"/>
      <c r="AM1248" s="110"/>
      <c r="AN1248" s="110"/>
      <c r="AO1248" s="110"/>
      <c r="AP1248" s="110"/>
      <c r="AQ1248" s="110"/>
      <c r="AR1248" s="110"/>
      <c r="AS1248" s="110"/>
      <c r="AT1248" s="110"/>
      <c r="AU1248" s="110"/>
      <c r="AV1248" s="110"/>
      <c r="AW1248" s="110"/>
      <c r="AX1248" s="110"/>
      <c r="AY1248" s="110"/>
      <c r="AZ1248" s="110"/>
      <c r="BA1248" s="110"/>
      <c r="BB1248" s="110"/>
      <c r="BC1248" s="110"/>
      <c r="BD1248" s="110"/>
      <c r="BE1248" s="110"/>
      <c r="BF1248" s="114"/>
      <c r="BG1248" s="114"/>
      <c r="BH1248" s="114"/>
      <c r="BI1248" s="114"/>
      <c r="BJ1248" s="114"/>
      <c r="BK1248" s="114"/>
      <c r="BL1248" s="114"/>
      <c r="BM1248" s="114"/>
      <c r="BN1248" s="114"/>
      <c r="BO1248" s="114"/>
    </row>
    <row r="1249" ht="15.75" customHeight="1">
      <c r="A1249" s="185"/>
      <c r="B1249" s="186"/>
      <c r="C1249" s="187"/>
      <c r="D1249" s="188"/>
      <c r="E1249" s="188"/>
      <c r="F1249" s="188"/>
      <c r="G1249" s="114"/>
      <c r="H1249" s="111"/>
      <c r="I1249" s="111"/>
      <c r="J1249" s="112"/>
      <c r="K1249" s="111"/>
      <c r="L1249" s="111"/>
      <c r="M1249" s="109"/>
      <c r="N1249" s="110"/>
      <c r="O1249" s="111"/>
      <c r="P1249" s="111"/>
      <c r="Q1249" s="112"/>
      <c r="R1249" s="111"/>
      <c r="S1249" s="111"/>
      <c r="T1249" s="111"/>
      <c r="U1249" s="110"/>
      <c r="V1249" s="109"/>
      <c r="W1249" s="109"/>
      <c r="X1249" s="110"/>
      <c r="Y1249" s="109"/>
      <c r="Z1249" s="110"/>
      <c r="AA1249" s="110"/>
      <c r="AB1249" s="110"/>
      <c r="AC1249" s="109"/>
      <c r="AD1249" s="109"/>
      <c r="AE1249" s="110"/>
      <c r="AF1249" s="109"/>
      <c r="AG1249" s="109"/>
      <c r="AH1249" s="109"/>
      <c r="AI1249" s="110"/>
      <c r="AJ1249" s="110"/>
      <c r="AK1249" s="110"/>
      <c r="AL1249" s="110"/>
      <c r="AM1249" s="110"/>
      <c r="AN1249" s="110"/>
      <c r="AO1249" s="110"/>
      <c r="AP1249" s="110"/>
      <c r="AQ1249" s="110"/>
      <c r="AR1249" s="110"/>
      <c r="AS1249" s="110"/>
      <c r="AT1249" s="110"/>
      <c r="AU1249" s="110"/>
      <c r="AV1249" s="110"/>
      <c r="AW1249" s="110"/>
      <c r="AX1249" s="110"/>
      <c r="AY1249" s="110"/>
      <c r="AZ1249" s="110"/>
      <c r="BA1249" s="110"/>
      <c r="BB1249" s="110"/>
      <c r="BC1249" s="110"/>
      <c r="BD1249" s="110"/>
      <c r="BE1249" s="110"/>
      <c r="BF1249" s="114"/>
      <c r="BG1249" s="114"/>
      <c r="BH1249" s="114"/>
      <c r="BI1249" s="114"/>
      <c r="BJ1249" s="114"/>
      <c r="BK1249" s="114"/>
      <c r="BL1249" s="114"/>
      <c r="BM1249" s="114"/>
      <c r="BN1249" s="114"/>
      <c r="BO1249" s="114"/>
    </row>
    <row r="1250" ht="15.75" customHeight="1">
      <c r="A1250" s="185"/>
      <c r="B1250" s="186"/>
      <c r="C1250" s="187"/>
      <c r="D1250" s="188"/>
      <c r="E1250" s="188"/>
      <c r="F1250" s="188"/>
      <c r="G1250" s="114"/>
      <c r="H1250" s="111"/>
      <c r="I1250" s="111"/>
      <c r="J1250" s="112"/>
      <c r="K1250" s="111"/>
      <c r="L1250" s="111"/>
      <c r="M1250" s="109"/>
      <c r="N1250" s="110"/>
      <c r="O1250" s="111"/>
      <c r="P1250" s="111"/>
      <c r="Q1250" s="112"/>
      <c r="R1250" s="111"/>
      <c r="S1250" s="111"/>
      <c r="T1250" s="111"/>
      <c r="U1250" s="110"/>
      <c r="V1250" s="109"/>
      <c r="W1250" s="109"/>
      <c r="X1250" s="110"/>
      <c r="Y1250" s="109"/>
      <c r="Z1250" s="110"/>
      <c r="AA1250" s="110"/>
      <c r="AB1250" s="110"/>
      <c r="AC1250" s="109"/>
      <c r="AD1250" s="109"/>
      <c r="AE1250" s="110"/>
      <c r="AF1250" s="109"/>
      <c r="AG1250" s="109"/>
      <c r="AH1250" s="109"/>
      <c r="AI1250" s="110"/>
      <c r="AJ1250" s="110"/>
      <c r="AK1250" s="110"/>
      <c r="AL1250" s="110"/>
      <c r="AM1250" s="110"/>
      <c r="AN1250" s="110"/>
      <c r="AO1250" s="110"/>
      <c r="AP1250" s="110"/>
      <c r="AQ1250" s="110"/>
      <c r="AR1250" s="110"/>
      <c r="AS1250" s="110"/>
      <c r="AT1250" s="110"/>
      <c r="AU1250" s="110"/>
      <c r="AV1250" s="110"/>
      <c r="AW1250" s="110"/>
      <c r="AX1250" s="110"/>
      <c r="AY1250" s="110"/>
      <c r="AZ1250" s="110"/>
      <c r="BA1250" s="110"/>
      <c r="BB1250" s="110"/>
      <c r="BC1250" s="110"/>
      <c r="BD1250" s="110"/>
      <c r="BE1250" s="110"/>
      <c r="BF1250" s="114"/>
      <c r="BG1250" s="114"/>
      <c r="BH1250" s="114"/>
      <c r="BI1250" s="114"/>
      <c r="BJ1250" s="114"/>
      <c r="BK1250" s="114"/>
      <c r="BL1250" s="114"/>
      <c r="BM1250" s="114"/>
      <c r="BN1250" s="114"/>
      <c r="BO1250" s="114"/>
    </row>
    <row r="1251" ht="15.75" customHeight="1">
      <c r="A1251" s="185"/>
      <c r="B1251" s="186"/>
      <c r="C1251" s="187"/>
      <c r="D1251" s="188"/>
      <c r="E1251" s="188"/>
      <c r="F1251" s="188"/>
      <c r="G1251" s="114"/>
      <c r="H1251" s="111"/>
      <c r="I1251" s="111"/>
      <c r="J1251" s="112"/>
      <c r="K1251" s="111"/>
      <c r="L1251" s="111"/>
      <c r="M1251" s="109"/>
      <c r="N1251" s="110"/>
      <c r="O1251" s="111"/>
      <c r="P1251" s="111"/>
      <c r="Q1251" s="112"/>
      <c r="R1251" s="111"/>
      <c r="S1251" s="111"/>
      <c r="T1251" s="111"/>
      <c r="U1251" s="110"/>
      <c r="V1251" s="109"/>
      <c r="W1251" s="109"/>
      <c r="X1251" s="110"/>
      <c r="Y1251" s="109"/>
      <c r="Z1251" s="110"/>
      <c r="AA1251" s="110"/>
      <c r="AB1251" s="110"/>
      <c r="AC1251" s="109"/>
      <c r="AD1251" s="109"/>
      <c r="AE1251" s="110"/>
      <c r="AF1251" s="109"/>
      <c r="AG1251" s="109"/>
      <c r="AH1251" s="109"/>
      <c r="AI1251" s="110"/>
      <c r="AJ1251" s="110"/>
      <c r="AK1251" s="110"/>
      <c r="AL1251" s="110"/>
      <c r="AM1251" s="110"/>
      <c r="AN1251" s="110"/>
      <c r="AO1251" s="110"/>
      <c r="AP1251" s="110"/>
      <c r="AQ1251" s="110"/>
      <c r="AR1251" s="110"/>
      <c r="AS1251" s="110"/>
      <c r="AT1251" s="110"/>
      <c r="AU1251" s="110"/>
      <c r="AV1251" s="110"/>
      <c r="AW1251" s="110"/>
      <c r="AX1251" s="110"/>
      <c r="AY1251" s="110"/>
      <c r="AZ1251" s="110"/>
      <c r="BA1251" s="110"/>
      <c r="BB1251" s="110"/>
      <c r="BC1251" s="110"/>
      <c r="BD1251" s="110"/>
      <c r="BE1251" s="110"/>
      <c r="BF1251" s="114"/>
      <c r="BG1251" s="114"/>
      <c r="BH1251" s="114"/>
      <c r="BI1251" s="114"/>
      <c r="BJ1251" s="114"/>
      <c r="BK1251" s="114"/>
      <c r="BL1251" s="114"/>
      <c r="BM1251" s="114"/>
      <c r="BN1251" s="114"/>
      <c r="BO1251" s="114"/>
    </row>
    <row r="1252" ht="15.75" customHeight="1">
      <c r="A1252" s="185"/>
      <c r="B1252" s="186"/>
      <c r="C1252" s="187"/>
      <c r="D1252" s="188"/>
      <c r="E1252" s="188"/>
      <c r="F1252" s="188"/>
      <c r="G1252" s="114"/>
      <c r="H1252" s="111"/>
      <c r="I1252" s="111"/>
      <c r="J1252" s="112"/>
      <c r="K1252" s="111"/>
      <c r="L1252" s="111"/>
      <c r="M1252" s="109"/>
      <c r="N1252" s="110"/>
      <c r="O1252" s="111"/>
      <c r="P1252" s="111"/>
      <c r="Q1252" s="112"/>
      <c r="R1252" s="111"/>
      <c r="S1252" s="111"/>
      <c r="T1252" s="111"/>
      <c r="U1252" s="110"/>
      <c r="V1252" s="109"/>
      <c r="W1252" s="109"/>
      <c r="X1252" s="110"/>
      <c r="Y1252" s="109"/>
      <c r="Z1252" s="110"/>
      <c r="AA1252" s="110"/>
      <c r="AB1252" s="110"/>
      <c r="AC1252" s="109"/>
      <c r="AD1252" s="109"/>
      <c r="AE1252" s="110"/>
      <c r="AF1252" s="109"/>
      <c r="AG1252" s="109"/>
      <c r="AH1252" s="109"/>
      <c r="AI1252" s="110"/>
      <c r="AJ1252" s="110"/>
      <c r="AK1252" s="110"/>
      <c r="AL1252" s="110"/>
      <c r="AM1252" s="110"/>
      <c r="AN1252" s="110"/>
      <c r="AO1252" s="110"/>
      <c r="AP1252" s="110"/>
      <c r="AQ1252" s="110"/>
      <c r="AR1252" s="110"/>
      <c r="AS1252" s="110"/>
      <c r="AT1252" s="110"/>
      <c r="AU1252" s="110"/>
      <c r="AV1252" s="110"/>
      <c r="AW1252" s="110"/>
      <c r="AX1252" s="110"/>
      <c r="AY1252" s="110"/>
      <c r="AZ1252" s="110"/>
      <c r="BA1252" s="110"/>
      <c r="BB1252" s="110"/>
      <c r="BC1252" s="110"/>
      <c r="BD1252" s="110"/>
      <c r="BE1252" s="110"/>
      <c r="BF1252" s="114"/>
      <c r="BG1252" s="114"/>
      <c r="BH1252" s="114"/>
      <c r="BI1252" s="114"/>
      <c r="BJ1252" s="114"/>
      <c r="BK1252" s="114"/>
      <c r="BL1252" s="114"/>
      <c r="BM1252" s="114"/>
      <c r="BN1252" s="114"/>
      <c r="BO1252" s="114"/>
    </row>
    <row r="1253" ht="15.75" customHeight="1">
      <c r="A1253" s="185"/>
      <c r="B1253" s="186"/>
      <c r="C1253" s="187"/>
      <c r="D1253" s="188"/>
      <c r="E1253" s="188"/>
      <c r="F1253" s="188"/>
      <c r="G1253" s="114"/>
      <c r="H1253" s="111"/>
      <c r="I1253" s="111"/>
      <c r="J1253" s="112"/>
      <c r="K1253" s="111"/>
      <c r="L1253" s="111"/>
      <c r="M1253" s="109"/>
      <c r="N1253" s="110"/>
      <c r="O1253" s="111"/>
      <c r="P1253" s="111"/>
      <c r="Q1253" s="112"/>
      <c r="R1253" s="111"/>
      <c r="S1253" s="111"/>
      <c r="T1253" s="111"/>
      <c r="U1253" s="110"/>
      <c r="V1253" s="109"/>
      <c r="W1253" s="109"/>
      <c r="X1253" s="110"/>
      <c r="Y1253" s="109"/>
      <c r="Z1253" s="110"/>
      <c r="AA1253" s="110"/>
      <c r="AB1253" s="110"/>
      <c r="AC1253" s="109"/>
      <c r="AD1253" s="109"/>
      <c r="AE1253" s="110"/>
      <c r="AF1253" s="109"/>
      <c r="AG1253" s="109"/>
      <c r="AH1253" s="109"/>
      <c r="AI1253" s="110"/>
      <c r="AJ1253" s="110"/>
      <c r="AK1253" s="110"/>
      <c r="AL1253" s="110"/>
      <c r="AM1253" s="110"/>
      <c r="AN1253" s="110"/>
      <c r="AO1253" s="110"/>
      <c r="AP1253" s="110"/>
      <c r="AQ1253" s="110"/>
      <c r="AR1253" s="110"/>
      <c r="AS1253" s="110"/>
      <c r="AT1253" s="110"/>
      <c r="AU1253" s="110"/>
      <c r="AV1253" s="110"/>
      <c r="AW1253" s="110"/>
      <c r="AX1253" s="110"/>
      <c r="AY1253" s="110"/>
      <c r="AZ1253" s="110"/>
      <c r="BA1253" s="110"/>
      <c r="BB1253" s="110"/>
      <c r="BC1253" s="110"/>
      <c r="BD1253" s="110"/>
      <c r="BE1253" s="110"/>
      <c r="BF1253" s="114"/>
      <c r="BG1253" s="114"/>
      <c r="BH1253" s="114"/>
      <c r="BI1253" s="114"/>
      <c r="BJ1253" s="114"/>
      <c r="BK1253" s="114"/>
      <c r="BL1253" s="114"/>
      <c r="BM1253" s="114"/>
      <c r="BN1253" s="114"/>
      <c r="BO1253" s="114"/>
    </row>
    <row r="1254" ht="15.75" customHeight="1">
      <c r="A1254" s="185"/>
      <c r="B1254" s="186"/>
      <c r="C1254" s="187"/>
      <c r="D1254" s="188"/>
      <c r="E1254" s="188"/>
      <c r="F1254" s="188"/>
      <c r="G1254" s="114"/>
      <c r="H1254" s="111"/>
      <c r="I1254" s="111"/>
      <c r="J1254" s="112"/>
      <c r="K1254" s="111"/>
      <c r="L1254" s="111"/>
      <c r="M1254" s="109"/>
      <c r="N1254" s="110"/>
      <c r="O1254" s="111"/>
      <c r="P1254" s="111"/>
      <c r="Q1254" s="112"/>
      <c r="R1254" s="111"/>
      <c r="S1254" s="111"/>
      <c r="T1254" s="111"/>
      <c r="U1254" s="110"/>
      <c r="V1254" s="109"/>
      <c r="W1254" s="109"/>
      <c r="X1254" s="110"/>
      <c r="Y1254" s="109"/>
      <c r="Z1254" s="110"/>
      <c r="AA1254" s="110"/>
      <c r="AB1254" s="110"/>
      <c r="AC1254" s="109"/>
      <c r="AD1254" s="109"/>
      <c r="AE1254" s="110"/>
      <c r="AF1254" s="109"/>
      <c r="AG1254" s="109"/>
      <c r="AH1254" s="109"/>
      <c r="AI1254" s="110"/>
      <c r="AJ1254" s="110"/>
      <c r="AK1254" s="110"/>
      <c r="AL1254" s="110"/>
      <c r="AM1254" s="110"/>
      <c r="AN1254" s="110"/>
      <c r="AO1254" s="110"/>
      <c r="AP1254" s="110"/>
      <c r="AQ1254" s="110"/>
      <c r="AR1254" s="110"/>
      <c r="AS1254" s="110"/>
      <c r="AT1254" s="110"/>
      <c r="AU1254" s="110"/>
      <c r="AV1254" s="110"/>
      <c r="AW1254" s="110"/>
      <c r="AX1254" s="110"/>
      <c r="AY1254" s="110"/>
      <c r="AZ1254" s="110"/>
      <c r="BA1254" s="110"/>
      <c r="BB1254" s="110"/>
      <c r="BC1254" s="110"/>
      <c r="BD1254" s="110"/>
      <c r="BE1254" s="110"/>
      <c r="BF1254" s="114"/>
      <c r="BG1254" s="114"/>
      <c r="BH1254" s="114"/>
      <c r="BI1254" s="114"/>
      <c r="BJ1254" s="114"/>
      <c r="BK1254" s="114"/>
      <c r="BL1254" s="114"/>
      <c r="BM1254" s="114"/>
      <c r="BN1254" s="114"/>
      <c r="BO1254" s="114"/>
    </row>
    <row r="1255" ht="15.75" customHeight="1">
      <c r="A1255" s="185"/>
      <c r="B1255" s="186"/>
      <c r="C1255" s="187"/>
      <c r="D1255" s="188"/>
      <c r="E1255" s="188"/>
      <c r="F1255" s="188"/>
      <c r="G1255" s="114"/>
      <c r="H1255" s="111"/>
      <c r="I1255" s="111"/>
      <c r="J1255" s="112"/>
      <c r="K1255" s="111"/>
      <c r="L1255" s="111"/>
      <c r="M1255" s="109"/>
      <c r="N1255" s="110"/>
      <c r="O1255" s="111"/>
      <c r="P1255" s="111"/>
      <c r="Q1255" s="112"/>
      <c r="R1255" s="111"/>
      <c r="S1255" s="111"/>
      <c r="T1255" s="111"/>
      <c r="U1255" s="110"/>
      <c r="V1255" s="109"/>
      <c r="W1255" s="109"/>
      <c r="X1255" s="110"/>
      <c r="Y1255" s="109"/>
      <c r="Z1255" s="110"/>
      <c r="AA1255" s="110"/>
      <c r="AB1255" s="110"/>
      <c r="AC1255" s="109"/>
      <c r="AD1255" s="109"/>
      <c r="AE1255" s="110"/>
      <c r="AF1255" s="109"/>
      <c r="AG1255" s="109"/>
      <c r="AH1255" s="109"/>
      <c r="AI1255" s="110"/>
      <c r="AJ1255" s="110"/>
      <c r="AK1255" s="110"/>
      <c r="AL1255" s="110"/>
      <c r="AM1255" s="110"/>
      <c r="AN1255" s="110"/>
      <c r="AO1255" s="110"/>
      <c r="AP1255" s="110"/>
      <c r="AQ1255" s="110"/>
      <c r="AR1255" s="110"/>
      <c r="AS1255" s="110"/>
      <c r="AT1255" s="110"/>
      <c r="AU1255" s="110"/>
      <c r="AV1255" s="110"/>
      <c r="AW1255" s="110"/>
      <c r="AX1255" s="110"/>
      <c r="AY1255" s="110"/>
      <c r="AZ1255" s="110"/>
      <c r="BA1255" s="110"/>
      <c r="BB1255" s="110"/>
      <c r="BC1255" s="110"/>
      <c r="BD1255" s="110"/>
      <c r="BE1255" s="110"/>
      <c r="BF1255" s="114"/>
      <c r="BG1255" s="114"/>
      <c r="BH1255" s="114"/>
      <c r="BI1255" s="114"/>
      <c r="BJ1255" s="114"/>
      <c r="BK1255" s="114"/>
      <c r="BL1255" s="114"/>
      <c r="BM1255" s="114"/>
      <c r="BN1255" s="114"/>
      <c r="BO1255" s="114"/>
    </row>
    <row r="1256" ht="15.75" customHeight="1">
      <c r="A1256" s="185"/>
      <c r="B1256" s="186"/>
      <c r="C1256" s="187"/>
      <c r="D1256" s="188"/>
      <c r="E1256" s="188"/>
      <c r="F1256" s="188"/>
      <c r="G1256" s="114"/>
      <c r="H1256" s="111"/>
      <c r="I1256" s="111"/>
      <c r="J1256" s="112"/>
      <c r="K1256" s="111"/>
      <c r="L1256" s="111"/>
      <c r="M1256" s="109"/>
      <c r="N1256" s="110"/>
      <c r="O1256" s="111"/>
      <c r="P1256" s="111"/>
      <c r="Q1256" s="112"/>
      <c r="R1256" s="111"/>
      <c r="S1256" s="111"/>
      <c r="T1256" s="111"/>
      <c r="U1256" s="110"/>
      <c r="V1256" s="109"/>
      <c r="W1256" s="109"/>
      <c r="X1256" s="110"/>
      <c r="Y1256" s="109"/>
      <c r="Z1256" s="110"/>
      <c r="AA1256" s="110"/>
      <c r="AB1256" s="110"/>
      <c r="AC1256" s="109"/>
      <c r="AD1256" s="109"/>
      <c r="AE1256" s="110"/>
      <c r="AF1256" s="109"/>
      <c r="AG1256" s="109"/>
      <c r="AH1256" s="109"/>
      <c r="AI1256" s="110"/>
      <c r="AJ1256" s="110"/>
      <c r="AK1256" s="110"/>
      <c r="AL1256" s="110"/>
      <c r="AM1256" s="110"/>
      <c r="AN1256" s="110"/>
      <c r="AO1256" s="110"/>
      <c r="AP1256" s="110"/>
      <c r="AQ1256" s="110"/>
      <c r="AR1256" s="110"/>
      <c r="AS1256" s="110"/>
      <c r="AT1256" s="110"/>
      <c r="AU1256" s="110"/>
      <c r="AV1256" s="110"/>
      <c r="AW1256" s="110"/>
      <c r="AX1256" s="110"/>
      <c r="AY1256" s="110"/>
      <c r="AZ1256" s="110"/>
      <c r="BA1256" s="110"/>
      <c r="BB1256" s="110"/>
      <c r="BC1256" s="110"/>
      <c r="BD1256" s="110"/>
      <c r="BE1256" s="110"/>
      <c r="BF1256" s="114"/>
      <c r="BG1256" s="114"/>
      <c r="BH1256" s="114"/>
      <c r="BI1256" s="114"/>
      <c r="BJ1256" s="114"/>
      <c r="BK1256" s="114"/>
      <c r="BL1256" s="114"/>
      <c r="BM1256" s="114"/>
      <c r="BN1256" s="114"/>
      <c r="BO1256" s="114"/>
    </row>
    <row r="1257" ht="15.75" customHeight="1">
      <c r="A1257" s="185"/>
      <c r="B1257" s="186"/>
      <c r="C1257" s="187"/>
      <c r="D1257" s="188"/>
      <c r="E1257" s="188"/>
      <c r="F1257" s="188"/>
      <c r="G1257" s="114"/>
      <c r="H1257" s="111"/>
      <c r="I1257" s="111"/>
      <c r="J1257" s="112"/>
      <c r="K1257" s="111"/>
      <c r="L1257" s="111"/>
      <c r="M1257" s="109"/>
      <c r="N1257" s="110"/>
      <c r="O1257" s="111"/>
      <c r="P1257" s="111"/>
      <c r="Q1257" s="112"/>
      <c r="R1257" s="111"/>
      <c r="S1257" s="111"/>
      <c r="T1257" s="111"/>
      <c r="U1257" s="110"/>
      <c r="V1257" s="109"/>
      <c r="W1257" s="109"/>
      <c r="X1257" s="110"/>
      <c r="Y1257" s="109"/>
      <c r="Z1257" s="110"/>
      <c r="AA1257" s="110"/>
      <c r="AB1257" s="110"/>
      <c r="AC1257" s="109"/>
      <c r="AD1257" s="109"/>
      <c r="AE1257" s="110"/>
      <c r="AF1257" s="109"/>
      <c r="AG1257" s="109"/>
      <c r="AH1257" s="109"/>
      <c r="AI1257" s="110"/>
      <c r="AJ1257" s="110"/>
      <c r="AK1257" s="110"/>
      <c r="AL1257" s="110"/>
      <c r="AM1257" s="110"/>
      <c r="AN1257" s="110"/>
      <c r="AO1257" s="110"/>
      <c r="AP1257" s="110"/>
      <c r="AQ1257" s="110"/>
      <c r="AR1257" s="110"/>
      <c r="AS1257" s="110"/>
      <c r="AT1257" s="110"/>
      <c r="AU1257" s="110"/>
      <c r="AV1257" s="110"/>
      <c r="AW1257" s="110"/>
      <c r="AX1257" s="110"/>
      <c r="AY1257" s="110"/>
      <c r="AZ1257" s="110"/>
      <c r="BA1257" s="110"/>
      <c r="BB1257" s="110"/>
      <c r="BC1257" s="110"/>
      <c r="BD1257" s="110"/>
      <c r="BE1257" s="110"/>
      <c r="BF1257" s="114"/>
      <c r="BG1257" s="114"/>
      <c r="BH1257" s="114"/>
      <c r="BI1257" s="114"/>
      <c r="BJ1257" s="114"/>
      <c r="BK1257" s="114"/>
      <c r="BL1257" s="114"/>
      <c r="BM1257" s="114"/>
      <c r="BN1257" s="114"/>
      <c r="BO1257" s="114"/>
    </row>
    <row r="1258" ht="15.75" customHeight="1">
      <c r="A1258" s="185"/>
      <c r="B1258" s="186"/>
      <c r="C1258" s="187"/>
      <c r="D1258" s="188"/>
      <c r="E1258" s="188"/>
      <c r="F1258" s="188"/>
      <c r="G1258" s="114"/>
      <c r="H1258" s="111"/>
      <c r="I1258" s="111"/>
      <c r="J1258" s="112"/>
      <c r="K1258" s="111"/>
      <c r="L1258" s="111"/>
      <c r="M1258" s="109"/>
      <c r="N1258" s="110"/>
      <c r="O1258" s="111"/>
      <c r="P1258" s="111"/>
      <c r="Q1258" s="112"/>
      <c r="R1258" s="111"/>
      <c r="S1258" s="111"/>
      <c r="T1258" s="111"/>
      <c r="U1258" s="110"/>
      <c r="V1258" s="109"/>
      <c r="W1258" s="109"/>
      <c r="X1258" s="110"/>
      <c r="Y1258" s="109"/>
      <c r="Z1258" s="110"/>
      <c r="AA1258" s="110"/>
      <c r="AB1258" s="110"/>
      <c r="AC1258" s="109"/>
      <c r="AD1258" s="109"/>
      <c r="AE1258" s="110"/>
      <c r="AF1258" s="109"/>
      <c r="AG1258" s="109"/>
      <c r="AH1258" s="109"/>
      <c r="AI1258" s="110"/>
      <c r="AJ1258" s="110"/>
      <c r="AK1258" s="110"/>
      <c r="AL1258" s="110"/>
      <c r="AM1258" s="110"/>
      <c r="AN1258" s="110"/>
      <c r="AO1258" s="110"/>
      <c r="AP1258" s="110"/>
      <c r="AQ1258" s="110"/>
      <c r="AR1258" s="110"/>
      <c r="AS1258" s="110"/>
      <c r="AT1258" s="110"/>
      <c r="AU1258" s="110"/>
      <c r="AV1258" s="110"/>
      <c r="AW1258" s="110"/>
      <c r="AX1258" s="110"/>
      <c r="AY1258" s="110"/>
      <c r="AZ1258" s="110"/>
      <c r="BA1258" s="110"/>
      <c r="BB1258" s="110"/>
      <c r="BC1258" s="110"/>
      <c r="BD1258" s="110"/>
      <c r="BE1258" s="110"/>
      <c r="BF1258" s="114"/>
      <c r="BG1258" s="114"/>
      <c r="BH1258" s="114"/>
      <c r="BI1258" s="114"/>
      <c r="BJ1258" s="114"/>
      <c r="BK1258" s="114"/>
      <c r="BL1258" s="114"/>
      <c r="BM1258" s="114"/>
      <c r="BN1258" s="114"/>
      <c r="BO1258" s="114"/>
    </row>
    <row r="1259" ht="15.75" customHeight="1">
      <c r="A1259" s="185"/>
      <c r="B1259" s="186"/>
      <c r="C1259" s="187"/>
      <c r="D1259" s="188"/>
      <c r="E1259" s="188"/>
      <c r="F1259" s="188"/>
      <c r="G1259" s="114"/>
      <c r="H1259" s="111"/>
      <c r="I1259" s="111"/>
      <c r="J1259" s="112"/>
      <c r="K1259" s="111"/>
      <c r="L1259" s="111"/>
      <c r="M1259" s="109"/>
      <c r="N1259" s="110"/>
      <c r="O1259" s="111"/>
      <c r="P1259" s="111"/>
      <c r="Q1259" s="112"/>
      <c r="R1259" s="111"/>
      <c r="S1259" s="111"/>
      <c r="T1259" s="111"/>
      <c r="U1259" s="110"/>
      <c r="V1259" s="109"/>
      <c r="W1259" s="109"/>
      <c r="X1259" s="110"/>
      <c r="Y1259" s="109"/>
      <c r="Z1259" s="110"/>
      <c r="AA1259" s="110"/>
      <c r="AB1259" s="110"/>
      <c r="AC1259" s="109"/>
      <c r="AD1259" s="109"/>
      <c r="AE1259" s="110"/>
      <c r="AF1259" s="109"/>
      <c r="AG1259" s="109"/>
      <c r="AH1259" s="109"/>
      <c r="AI1259" s="110"/>
      <c r="AJ1259" s="110"/>
      <c r="AK1259" s="110"/>
      <c r="AL1259" s="110"/>
      <c r="AM1259" s="110"/>
      <c r="AN1259" s="110"/>
      <c r="AO1259" s="110"/>
      <c r="AP1259" s="110"/>
      <c r="AQ1259" s="110"/>
      <c r="AR1259" s="110"/>
      <c r="AS1259" s="110"/>
      <c r="AT1259" s="110"/>
      <c r="AU1259" s="110"/>
      <c r="AV1259" s="110"/>
      <c r="AW1259" s="110"/>
      <c r="AX1259" s="110"/>
      <c r="AY1259" s="110"/>
      <c r="AZ1259" s="110"/>
      <c r="BA1259" s="110"/>
      <c r="BB1259" s="110"/>
      <c r="BC1259" s="110"/>
      <c r="BD1259" s="110"/>
      <c r="BE1259" s="110"/>
      <c r="BF1259" s="114"/>
      <c r="BG1259" s="114"/>
      <c r="BH1259" s="114"/>
      <c r="BI1259" s="114"/>
      <c r="BJ1259" s="114"/>
      <c r="BK1259" s="114"/>
      <c r="BL1259" s="114"/>
      <c r="BM1259" s="114"/>
      <c r="BN1259" s="114"/>
      <c r="BO1259" s="114"/>
    </row>
    <row r="1260" ht="15.75" customHeight="1">
      <c r="A1260" s="185"/>
      <c r="B1260" s="186"/>
      <c r="C1260" s="187"/>
      <c r="D1260" s="188"/>
      <c r="E1260" s="188"/>
      <c r="F1260" s="188"/>
      <c r="G1260" s="114"/>
      <c r="H1260" s="111"/>
      <c r="I1260" s="111"/>
      <c r="J1260" s="112"/>
      <c r="K1260" s="111"/>
      <c r="L1260" s="111"/>
      <c r="M1260" s="109"/>
      <c r="N1260" s="110"/>
      <c r="O1260" s="111"/>
      <c r="P1260" s="111"/>
      <c r="Q1260" s="112"/>
      <c r="R1260" s="111"/>
      <c r="S1260" s="111"/>
      <c r="T1260" s="111"/>
      <c r="U1260" s="110"/>
      <c r="V1260" s="109"/>
      <c r="W1260" s="109"/>
      <c r="X1260" s="110"/>
      <c r="Y1260" s="109"/>
      <c r="Z1260" s="110"/>
      <c r="AA1260" s="110"/>
      <c r="AB1260" s="110"/>
      <c r="AC1260" s="109"/>
      <c r="AD1260" s="109"/>
      <c r="AE1260" s="110"/>
      <c r="AF1260" s="109"/>
      <c r="AG1260" s="109"/>
      <c r="AH1260" s="109"/>
      <c r="AI1260" s="110"/>
      <c r="AJ1260" s="110"/>
      <c r="AK1260" s="110"/>
      <c r="AL1260" s="110"/>
      <c r="AM1260" s="110"/>
      <c r="AN1260" s="110"/>
      <c r="AO1260" s="110"/>
      <c r="AP1260" s="110"/>
      <c r="AQ1260" s="110"/>
      <c r="AR1260" s="110"/>
      <c r="AS1260" s="110"/>
      <c r="AT1260" s="110"/>
      <c r="AU1260" s="110"/>
      <c r="AV1260" s="110"/>
      <c r="AW1260" s="110"/>
      <c r="AX1260" s="110"/>
      <c r="AY1260" s="110"/>
      <c r="AZ1260" s="110"/>
      <c r="BA1260" s="110"/>
      <c r="BB1260" s="110"/>
      <c r="BC1260" s="110"/>
      <c r="BD1260" s="110"/>
      <c r="BE1260" s="110"/>
      <c r="BF1260" s="114"/>
      <c r="BG1260" s="114"/>
      <c r="BH1260" s="114"/>
      <c r="BI1260" s="114"/>
      <c r="BJ1260" s="114"/>
      <c r="BK1260" s="114"/>
      <c r="BL1260" s="114"/>
      <c r="BM1260" s="114"/>
      <c r="BN1260" s="114"/>
      <c r="BO1260" s="114"/>
    </row>
    <row r="1261" ht="15.75" customHeight="1">
      <c r="A1261" s="185"/>
      <c r="B1261" s="186"/>
      <c r="C1261" s="187"/>
      <c r="D1261" s="188"/>
      <c r="E1261" s="188"/>
      <c r="F1261" s="188"/>
      <c r="G1261" s="114"/>
      <c r="H1261" s="111"/>
      <c r="I1261" s="111"/>
      <c r="J1261" s="112"/>
      <c r="K1261" s="111"/>
      <c r="L1261" s="111"/>
      <c r="M1261" s="109"/>
      <c r="N1261" s="110"/>
      <c r="O1261" s="111"/>
      <c r="P1261" s="111"/>
      <c r="Q1261" s="112"/>
      <c r="R1261" s="111"/>
      <c r="S1261" s="111"/>
      <c r="T1261" s="111"/>
      <c r="U1261" s="110"/>
      <c r="V1261" s="109"/>
      <c r="W1261" s="109"/>
      <c r="X1261" s="110"/>
      <c r="Y1261" s="109"/>
      <c r="Z1261" s="110"/>
      <c r="AA1261" s="110"/>
      <c r="AB1261" s="110"/>
      <c r="AC1261" s="109"/>
      <c r="AD1261" s="109"/>
      <c r="AE1261" s="110"/>
      <c r="AF1261" s="109"/>
      <c r="AG1261" s="109"/>
      <c r="AH1261" s="109"/>
      <c r="AI1261" s="110"/>
      <c r="AJ1261" s="110"/>
      <c r="AK1261" s="110"/>
      <c r="AL1261" s="110"/>
      <c r="AM1261" s="110"/>
      <c r="AN1261" s="110"/>
      <c r="AO1261" s="110"/>
      <c r="AP1261" s="110"/>
      <c r="AQ1261" s="110"/>
      <c r="AR1261" s="110"/>
      <c r="AS1261" s="110"/>
      <c r="AT1261" s="110"/>
      <c r="AU1261" s="110"/>
      <c r="AV1261" s="110"/>
      <c r="AW1261" s="110"/>
      <c r="AX1261" s="110"/>
      <c r="AY1261" s="110"/>
      <c r="AZ1261" s="110"/>
      <c r="BA1261" s="110"/>
      <c r="BB1261" s="110"/>
      <c r="BC1261" s="110"/>
      <c r="BD1261" s="110"/>
      <c r="BE1261" s="110"/>
      <c r="BF1261" s="114"/>
      <c r="BG1261" s="114"/>
      <c r="BH1261" s="114"/>
      <c r="BI1261" s="114"/>
      <c r="BJ1261" s="114"/>
      <c r="BK1261" s="114"/>
      <c r="BL1261" s="114"/>
      <c r="BM1261" s="114"/>
      <c r="BN1261" s="114"/>
      <c r="BO1261" s="114"/>
    </row>
    <row r="1262" ht="15.75" customHeight="1">
      <c r="A1262" s="185"/>
      <c r="B1262" s="186"/>
      <c r="C1262" s="187"/>
      <c r="D1262" s="188"/>
      <c r="E1262" s="188"/>
      <c r="F1262" s="188"/>
      <c r="G1262" s="114"/>
      <c r="H1262" s="111"/>
      <c r="I1262" s="111"/>
      <c r="J1262" s="112"/>
      <c r="K1262" s="111"/>
      <c r="L1262" s="111"/>
      <c r="M1262" s="109"/>
      <c r="N1262" s="110"/>
      <c r="O1262" s="111"/>
      <c r="P1262" s="111"/>
      <c r="Q1262" s="112"/>
      <c r="R1262" s="111"/>
      <c r="S1262" s="111"/>
      <c r="T1262" s="111"/>
      <c r="U1262" s="110"/>
      <c r="V1262" s="109"/>
      <c r="W1262" s="109"/>
      <c r="X1262" s="110"/>
      <c r="Y1262" s="109"/>
      <c r="Z1262" s="110"/>
      <c r="AA1262" s="110"/>
      <c r="AB1262" s="110"/>
      <c r="AC1262" s="109"/>
      <c r="AD1262" s="109"/>
      <c r="AE1262" s="110"/>
      <c r="AF1262" s="109"/>
      <c r="AG1262" s="109"/>
      <c r="AH1262" s="109"/>
      <c r="AI1262" s="110"/>
      <c r="AJ1262" s="110"/>
      <c r="AK1262" s="110"/>
      <c r="AL1262" s="110"/>
      <c r="AM1262" s="110"/>
      <c r="AN1262" s="110"/>
      <c r="AO1262" s="110"/>
      <c r="AP1262" s="110"/>
      <c r="AQ1262" s="110"/>
      <c r="AR1262" s="110"/>
      <c r="AS1262" s="110"/>
      <c r="AT1262" s="110"/>
      <c r="AU1262" s="110"/>
      <c r="AV1262" s="110"/>
      <c r="AW1262" s="110"/>
      <c r="AX1262" s="110"/>
      <c r="AY1262" s="110"/>
      <c r="AZ1262" s="110"/>
      <c r="BA1262" s="110"/>
      <c r="BB1262" s="110"/>
      <c r="BC1262" s="110"/>
      <c r="BD1262" s="110"/>
      <c r="BE1262" s="110"/>
      <c r="BF1262" s="114"/>
      <c r="BG1262" s="114"/>
      <c r="BH1262" s="114"/>
      <c r="BI1262" s="114"/>
      <c r="BJ1262" s="114"/>
      <c r="BK1262" s="114"/>
      <c r="BL1262" s="114"/>
      <c r="BM1262" s="114"/>
      <c r="BN1262" s="114"/>
      <c r="BO1262" s="114"/>
    </row>
    <row r="1263" ht="15.75" customHeight="1">
      <c r="A1263" s="185"/>
      <c r="B1263" s="186"/>
      <c r="C1263" s="187"/>
      <c r="D1263" s="188"/>
      <c r="E1263" s="188"/>
      <c r="F1263" s="188"/>
      <c r="G1263" s="114"/>
      <c r="H1263" s="111"/>
      <c r="I1263" s="111"/>
      <c r="J1263" s="112"/>
      <c r="K1263" s="111"/>
      <c r="L1263" s="111"/>
      <c r="M1263" s="109"/>
      <c r="N1263" s="110"/>
      <c r="O1263" s="111"/>
      <c r="P1263" s="111"/>
      <c r="Q1263" s="112"/>
      <c r="R1263" s="111"/>
      <c r="S1263" s="111"/>
      <c r="T1263" s="111"/>
      <c r="U1263" s="110"/>
      <c r="V1263" s="109"/>
      <c r="W1263" s="109"/>
      <c r="X1263" s="110"/>
      <c r="Y1263" s="109"/>
      <c r="Z1263" s="110"/>
      <c r="AA1263" s="110"/>
      <c r="AB1263" s="110"/>
      <c r="AC1263" s="109"/>
      <c r="AD1263" s="109"/>
      <c r="AE1263" s="110"/>
      <c r="AF1263" s="109"/>
      <c r="AG1263" s="109"/>
      <c r="AH1263" s="109"/>
      <c r="AI1263" s="110"/>
      <c r="AJ1263" s="110"/>
      <c r="AK1263" s="110"/>
      <c r="AL1263" s="110"/>
      <c r="AM1263" s="110"/>
      <c r="AN1263" s="110"/>
      <c r="AO1263" s="110"/>
      <c r="AP1263" s="110"/>
      <c r="AQ1263" s="110"/>
      <c r="AR1263" s="110"/>
      <c r="AS1263" s="110"/>
      <c r="AT1263" s="110"/>
      <c r="AU1263" s="110"/>
      <c r="AV1263" s="110"/>
      <c r="AW1263" s="110"/>
      <c r="AX1263" s="110"/>
      <c r="AY1263" s="110"/>
      <c r="AZ1263" s="110"/>
      <c r="BA1263" s="110"/>
      <c r="BB1263" s="110"/>
      <c r="BC1263" s="110"/>
      <c r="BD1263" s="110"/>
      <c r="BE1263" s="110"/>
      <c r="BF1263" s="114"/>
      <c r="BG1263" s="114"/>
      <c r="BH1263" s="114"/>
      <c r="BI1263" s="114"/>
      <c r="BJ1263" s="114"/>
      <c r="BK1263" s="114"/>
      <c r="BL1263" s="114"/>
      <c r="BM1263" s="114"/>
      <c r="BN1263" s="114"/>
      <c r="BO1263" s="114"/>
    </row>
    <row r="1264" ht="15.75" customHeight="1">
      <c r="A1264" s="185"/>
      <c r="B1264" s="186"/>
      <c r="C1264" s="187"/>
      <c r="D1264" s="188"/>
      <c r="E1264" s="188"/>
      <c r="F1264" s="188"/>
      <c r="G1264" s="114"/>
      <c r="H1264" s="111"/>
      <c r="I1264" s="111"/>
      <c r="J1264" s="112"/>
      <c r="K1264" s="111"/>
      <c r="L1264" s="111"/>
      <c r="M1264" s="109"/>
      <c r="N1264" s="110"/>
      <c r="O1264" s="111"/>
      <c r="P1264" s="111"/>
      <c r="Q1264" s="112"/>
      <c r="R1264" s="111"/>
      <c r="S1264" s="111"/>
      <c r="T1264" s="111"/>
      <c r="U1264" s="110"/>
      <c r="V1264" s="109"/>
      <c r="W1264" s="109"/>
      <c r="X1264" s="110"/>
      <c r="Y1264" s="109"/>
      <c r="Z1264" s="110"/>
      <c r="AA1264" s="110"/>
      <c r="AB1264" s="110"/>
      <c r="AC1264" s="109"/>
      <c r="AD1264" s="109"/>
      <c r="AE1264" s="110"/>
      <c r="AF1264" s="109"/>
      <c r="AG1264" s="109"/>
      <c r="AH1264" s="109"/>
      <c r="AI1264" s="110"/>
      <c r="AJ1264" s="110"/>
      <c r="AK1264" s="110"/>
      <c r="AL1264" s="110"/>
      <c r="AM1264" s="110"/>
      <c r="AN1264" s="110"/>
      <c r="AO1264" s="110"/>
      <c r="AP1264" s="110"/>
      <c r="AQ1264" s="110"/>
      <c r="AR1264" s="110"/>
      <c r="AS1264" s="110"/>
      <c r="AT1264" s="110"/>
      <c r="AU1264" s="110"/>
      <c r="AV1264" s="110"/>
      <c r="AW1264" s="110"/>
      <c r="AX1264" s="110"/>
      <c r="AY1264" s="110"/>
      <c r="AZ1264" s="110"/>
      <c r="BA1264" s="110"/>
      <c r="BB1264" s="110"/>
      <c r="BC1264" s="110"/>
      <c r="BD1264" s="110"/>
      <c r="BE1264" s="110"/>
      <c r="BF1264" s="114"/>
      <c r="BG1264" s="114"/>
      <c r="BH1264" s="114"/>
      <c r="BI1264" s="114"/>
      <c r="BJ1264" s="114"/>
      <c r="BK1264" s="114"/>
      <c r="BL1264" s="114"/>
      <c r="BM1264" s="114"/>
      <c r="BN1264" s="114"/>
      <c r="BO1264" s="114"/>
    </row>
    <row r="1265" ht="15.75" customHeight="1">
      <c r="A1265" s="185"/>
      <c r="B1265" s="186"/>
      <c r="C1265" s="187"/>
      <c r="D1265" s="188"/>
      <c r="E1265" s="188"/>
      <c r="F1265" s="188"/>
      <c r="G1265" s="114"/>
      <c r="H1265" s="111"/>
      <c r="I1265" s="111"/>
      <c r="J1265" s="112"/>
      <c r="K1265" s="111"/>
      <c r="L1265" s="111"/>
      <c r="M1265" s="109"/>
      <c r="N1265" s="110"/>
      <c r="O1265" s="111"/>
      <c r="P1265" s="111"/>
      <c r="Q1265" s="112"/>
      <c r="R1265" s="111"/>
      <c r="S1265" s="111"/>
      <c r="T1265" s="111"/>
      <c r="U1265" s="110"/>
      <c r="V1265" s="109"/>
      <c r="W1265" s="109"/>
      <c r="X1265" s="110"/>
      <c r="Y1265" s="109"/>
      <c r="Z1265" s="110"/>
      <c r="AA1265" s="110"/>
      <c r="AB1265" s="110"/>
      <c r="AC1265" s="109"/>
      <c r="AD1265" s="109"/>
      <c r="AE1265" s="110"/>
      <c r="AF1265" s="109"/>
      <c r="AG1265" s="109"/>
      <c r="AH1265" s="109"/>
      <c r="AI1265" s="110"/>
      <c r="AJ1265" s="110"/>
      <c r="AK1265" s="110"/>
      <c r="AL1265" s="110"/>
      <c r="AM1265" s="110"/>
      <c r="AN1265" s="110"/>
      <c r="AO1265" s="110"/>
      <c r="AP1265" s="110"/>
      <c r="AQ1265" s="110"/>
      <c r="AR1265" s="110"/>
      <c r="AS1265" s="110"/>
      <c r="AT1265" s="110"/>
      <c r="AU1265" s="110"/>
      <c r="AV1265" s="110"/>
      <c r="AW1265" s="110"/>
      <c r="AX1265" s="110"/>
      <c r="AY1265" s="110"/>
      <c r="AZ1265" s="110"/>
      <c r="BA1265" s="110"/>
      <c r="BB1265" s="110"/>
      <c r="BC1265" s="110"/>
      <c r="BD1265" s="110"/>
      <c r="BE1265" s="110"/>
      <c r="BF1265" s="114"/>
      <c r="BG1265" s="114"/>
      <c r="BH1265" s="114"/>
      <c r="BI1265" s="114"/>
      <c r="BJ1265" s="114"/>
      <c r="BK1265" s="114"/>
      <c r="BL1265" s="114"/>
      <c r="BM1265" s="114"/>
      <c r="BN1265" s="114"/>
      <c r="BO1265" s="114"/>
    </row>
    <row r="1266" ht="15.75" customHeight="1">
      <c r="A1266" s="185"/>
      <c r="B1266" s="186"/>
      <c r="C1266" s="187"/>
      <c r="D1266" s="188"/>
      <c r="E1266" s="188"/>
      <c r="F1266" s="188"/>
      <c r="G1266" s="114"/>
      <c r="H1266" s="111"/>
      <c r="I1266" s="111"/>
      <c r="J1266" s="112"/>
      <c r="K1266" s="111"/>
      <c r="L1266" s="111"/>
      <c r="M1266" s="109"/>
      <c r="N1266" s="110"/>
      <c r="O1266" s="111"/>
      <c r="P1266" s="111"/>
      <c r="Q1266" s="112"/>
      <c r="R1266" s="111"/>
      <c r="S1266" s="111"/>
      <c r="T1266" s="111"/>
      <c r="U1266" s="110"/>
      <c r="V1266" s="109"/>
      <c r="W1266" s="109"/>
      <c r="X1266" s="110"/>
      <c r="Y1266" s="109"/>
      <c r="Z1266" s="110"/>
      <c r="AA1266" s="110"/>
      <c r="AB1266" s="110"/>
      <c r="AC1266" s="109"/>
      <c r="AD1266" s="109"/>
      <c r="AE1266" s="110"/>
      <c r="AF1266" s="109"/>
      <c r="AG1266" s="109"/>
      <c r="AH1266" s="109"/>
      <c r="AI1266" s="110"/>
      <c r="AJ1266" s="110"/>
      <c r="AK1266" s="110"/>
      <c r="AL1266" s="110"/>
      <c r="AM1266" s="110"/>
      <c r="AN1266" s="110"/>
      <c r="AO1266" s="110"/>
      <c r="AP1266" s="110"/>
      <c r="AQ1266" s="110"/>
      <c r="AR1266" s="110"/>
      <c r="AS1266" s="110"/>
      <c r="AT1266" s="110"/>
      <c r="AU1266" s="110"/>
      <c r="AV1266" s="110"/>
      <c r="AW1266" s="110"/>
      <c r="AX1266" s="110"/>
      <c r="AY1266" s="110"/>
      <c r="AZ1266" s="110"/>
      <c r="BA1266" s="110"/>
      <c r="BB1266" s="110"/>
      <c r="BC1266" s="110"/>
      <c r="BD1266" s="110"/>
      <c r="BE1266" s="110"/>
      <c r="BF1266" s="114"/>
      <c r="BG1266" s="114"/>
      <c r="BH1266" s="114"/>
      <c r="BI1266" s="114"/>
      <c r="BJ1266" s="114"/>
      <c r="BK1266" s="114"/>
      <c r="BL1266" s="114"/>
      <c r="BM1266" s="114"/>
      <c r="BN1266" s="114"/>
      <c r="BO1266" s="114"/>
    </row>
    <row r="1267" ht="15.75" customHeight="1">
      <c r="A1267" s="185"/>
      <c r="B1267" s="186"/>
      <c r="C1267" s="187"/>
      <c r="D1267" s="188"/>
      <c r="E1267" s="188"/>
      <c r="F1267" s="188"/>
      <c r="G1267" s="114"/>
      <c r="H1267" s="111"/>
      <c r="I1267" s="111"/>
      <c r="J1267" s="112"/>
      <c r="K1267" s="111"/>
      <c r="L1267" s="111"/>
      <c r="M1267" s="109"/>
      <c r="N1267" s="110"/>
      <c r="O1267" s="111"/>
      <c r="P1267" s="111"/>
      <c r="Q1267" s="112"/>
      <c r="R1267" s="111"/>
      <c r="S1267" s="111"/>
      <c r="T1267" s="111"/>
      <c r="U1267" s="110"/>
      <c r="V1267" s="109"/>
      <c r="W1267" s="109"/>
      <c r="X1267" s="110"/>
      <c r="Y1267" s="109"/>
      <c r="Z1267" s="110"/>
      <c r="AA1267" s="110"/>
      <c r="AB1267" s="110"/>
      <c r="AC1267" s="109"/>
      <c r="AD1267" s="109"/>
      <c r="AE1267" s="110"/>
      <c r="AF1267" s="109"/>
      <c r="AG1267" s="109"/>
      <c r="AH1267" s="109"/>
      <c r="AI1267" s="110"/>
      <c r="AJ1267" s="110"/>
      <c r="AK1267" s="110"/>
      <c r="AL1267" s="110"/>
      <c r="AM1267" s="110"/>
      <c r="AN1267" s="110"/>
      <c r="AO1267" s="110"/>
      <c r="AP1267" s="110"/>
      <c r="AQ1267" s="110"/>
      <c r="AR1267" s="110"/>
      <c r="AS1267" s="110"/>
      <c r="AT1267" s="110"/>
      <c r="AU1267" s="110"/>
      <c r="AV1267" s="110"/>
      <c r="AW1267" s="110"/>
      <c r="AX1267" s="110"/>
      <c r="AY1267" s="110"/>
      <c r="AZ1267" s="110"/>
      <c r="BA1267" s="110"/>
      <c r="BB1267" s="110"/>
      <c r="BC1267" s="110"/>
      <c r="BD1267" s="110"/>
      <c r="BE1267" s="110"/>
      <c r="BF1267" s="114"/>
      <c r="BG1267" s="114"/>
      <c r="BH1267" s="114"/>
      <c r="BI1267" s="114"/>
      <c r="BJ1267" s="114"/>
      <c r="BK1267" s="114"/>
      <c r="BL1267" s="114"/>
      <c r="BM1267" s="114"/>
      <c r="BN1267" s="114"/>
      <c r="BO1267" s="114"/>
    </row>
    <row r="1268" ht="15.75" customHeight="1">
      <c r="A1268" s="185"/>
      <c r="B1268" s="186"/>
      <c r="C1268" s="187"/>
      <c r="D1268" s="188"/>
      <c r="E1268" s="188"/>
      <c r="F1268" s="188"/>
      <c r="G1268" s="114"/>
      <c r="H1268" s="111"/>
      <c r="I1268" s="111"/>
      <c r="J1268" s="112"/>
      <c r="K1268" s="111"/>
      <c r="L1268" s="111"/>
      <c r="M1268" s="109"/>
      <c r="N1268" s="110"/>
      <c r="O1268" s="111"/>
      <c r="P1268" s="111"/>
      <c r="Q1268" s="112"/>
      <c r="R1268" s="111"/>
      <c r="S1268" s="111"/>
      <c r="T1268" s="111"/>
      <c r="U1268" s="110"/>
      <c r="V1268" s="109"/>
      <c r="W1268" s="109"/>
      <c r="X1268" s="110"/>
      <c r="Y1268" s="109"/>
      <c r="Z1268" s="110"/>
      <c r="AA1268" s="110"/>
      <c r="AB1268" s="110"/>
      <c r="AC1268" s="109"/>
      <c r="AD1268" s="109"/>
      <c r="AE1268" s="110"/>
      <c r="AF1268" s="109"/>
      <c r="AG1268" s="109"/>
      <c r="AH1268" s="109"/>
      <c r="AI1268" s="110"/>
      <c r="AJ1268" s="110"/>
      <c r="AK1268" s="110"/>
      <c r="AL1268" s="110"/>
      <c r="AM1268" s="110"/>
      <c r="AN1268" s="110"/>
      <c r="AO1268" s="110"/>
      <c r="AP1268" s="110"/>
      <c r="AQ1268" s="110"/>
      <c r="AR1268" s="110"/>
      <c r="AS1268" s="110"/>
      <c r="AT1268" s="110"/>
      <c r="AU1268" s="110"/>
      <c r="AV1268" s="110"/>
      <c r="AW1268" s="110"/>
      <c r="AX1268" s="110"/>
      <c r="AY1268" s="110"/>
      <c r="AZ1268" s="110"/>
      <c r="BA1268" s="110"/>
      <c r="BB1268" s="110"/>
      <c r="BC1268" s="110"/>
      <c r="BD1268" s="110"/>
      <c r="BE1268" s="110"/>
      <c r="BF1268" s="114"/>
      <c r="BG1268" s="114"/>
      <c r="BH1268" s="114"/>
      <c r="BI1268" s="114"/>
      <c r="BJ1268" s="114"/>
      <c r="BK1268" s="114"/>
      <c r="BL1268" s="114"/>
      <c r="BM1268" s="114"/>
      <c r="BN1268" s="114"/>
      <c r="BO1268" s="114"/>
    </row>
    <row r="1269" ht="15.75" customHeight="1">
      <c r="A1269" s="185"/>
      <c r="B1269" s="186"/>
      <c r="C1269" s="187"/>
      <c r="D1269" s="188"/>
      <c r="E1269" s="188"/>
      <c r="F1269" s="188"/>
      <c r="G1269" s="114"/>
      <c r="H1269" s="111"/>
      <c r="I1269" s="111"/>
      <c r="J1269" s="112"/>
      <c r="K1269" s="111"/>
      <c r="L1269" s="111"/>
      <c r="M1269" s="109"/>
      <c r="N1269" s="110"/>
      <c r="O1269" s="111"/>
      <c r="P1269" s="111"/>
      <c r="Q1269" s="112"/>
      <c r="R1269" s="111"/>
      <c r="S1269" s="111"/>
      <c r="T1269" s="111"/>
      <c r="U1269" s="110"/>
      <c r="V1269" s="109"/>
      <c r="W1269" s="109"/>
      <c r="X1269" s="110"/>
      <c r="Y1269" s="109"/>
      <c r="Z1269" s="110"/>
      <c r="AA1269" s="110"/>
      <c r="AB1269" s="110"/>
      <c r="AC1269" s="109"/>
      <c r="AD1269" s="109"/>
      <c r="AE1269" s="110"/>
      <c r="AF1269" s="109"/>
      <c r="AG1269" s="109"/>
      <c r="AH1269" s="109"/>
      <c r="AI1269" s="110"/>
      <c r="AJ1269" s="110"/>
      <c r="AK1269" s="110"/>
      <c r="AL1269" s="110"/>
      <c r="AM1269" s="110"/>
      <c r="AN1269" s="110"/>
      <c r="AO1269" s="110"/>
      <c r="AP1269" s="110"/>
      <c r="AQ1269" s="110"/>
      <c r="AR1269" s="110"/>
      <c r="AS1269" s="110"/>
      <c r="AT1269" s="110"/>
      <c r="AU1269" s="110"/>
      <c r="AV1269" s="110"/>
      <c r="AW1269" s="110"/>
      <c r="AX1269" s="110"/>
      <c r="AY1269" s="110"/>
      <c r="AZ1269" s="110"/>
      <c r="BA1269" s="110"/>
      <c r="BB1269" s="110"/>
      <c r="BC1269" s="110"/>
      <c r="BD1269" s="110"/>
      <c r="BE1269" s="110"/>
      <c r="BF1269" s="114"/>
      <c r="BG1269" s="114"/>
      <c r="BH1269" s="114"/>
      <c r="BI1269" s="114"/>
      <c r="BJ1269" s="114"/>
      <c r="BK1269" s="114"/>
      <c r="BL1269" s="114"/>
      <c r="BM1269" s="114"/>
      <c r="BN1269" s="114"/>
      <c r="BO1269" s="114"/>
    </row>
    <row r="1270" ht="15.75" customHeight="1">
      <c r="A1270" s="185"/>
      <c r="B1270" s="186"/>
      <c r="C1270" s="187"/>
      <c r="D1270" s="188"/>
      <c r="E1270" s="188"/>
      <c r="F1270" s="188"/>
      <c r="G1270" s="114"/>
      <c r="H1270" s="111"/>
      <c r="I1270" s="111"/>
      <c r="J1270" s="112"/>
      <c r="K1270" s="111"/>
      <c r="L1270" s="111"/>
      <c r="M1270" s="109"/>
      <c r="N1270" s="110"/>
      <c r="O1270" s="111"/>
      <c r="P1270" s="111"/>
      <c r="Q1270" s="112"/>
      <c r="R1270" s="111"/>
      <c r="S1270" s="111"/>
      <c r="T1270" s="111"/>
      <c r="U1270" s="110"/>
      <c r="V1270" s="109"/>
      <c r="W1270" s="109"/>
      <c r="X1270" s="110"/>
      <c r="Y1270" s="109"/>
      <c r="Z1270" s="110"/>
      <c r="AA1270" s="110"/>
      <c r="AB1270" s="110"/>
      <c r="AC1270" s="109"/>
      <c r="AD1270" s="109"/>
      <c r="AE1270" s="110"/>
      <c r="AF1270" s="109"/>
      <c r="AG1270" s="109"/>
      <c r="AH1270" s="109"/>
      <c r="AI1270" s="110"/>
      <c r="AJ1270" s="110"/>
      <c r="AK1270" s="110"/>
      <c r="AL1270" s="110"/>
      <c r="AM1270" s="110"/>
      <c r="AN1270" s="110"/>
      <c r="AO1270" s="110"/>
      <c r="AP1270" s="110"/>
      <c r="AQ1270" s="110"/>
      <c r="AR1270" s="110"/>
      <c r="AS1270" s="110"/>
      <c r="AT1270" s="110"/>
      <c r="AU1270" s="110"/>
      <c r="AV1270" s="110"/>
      <c r="AW1270" s="110"/>
      <c r="AX1270" s="110"/>
      <c r="AY1270" s="110"/>
      <c r="AZ1270" s="110"/>
      <c r="BA1270" s="110"/>
      <c r="BB1270" s="110"/>
      <c r="BC1270" s="110"/>
      <c r="BD1270" s="110"/>
      <c r="BE1270" s="110"/>
      <c r="BF1270" s="114"/>
      <c r="BG1270" s="114"/>
      <c r="BH1270" s="114"/>
      <c r="BI1270" s="114"/>
      <c r="BJ1270" s="114"/>
      <c r="BK1270" s="114"/>
      <c r="BL1270" s="114"/>
      <c r="BM1270" s="114"/>
      <c r="BN1270" s="114"/>
      <c r="BO1270" s="114"/>
    </row>
    <row r="1271" ht="15.75" customHeight="1">
      <c r="A1271" s="185"/>
      <c r="B1271" s="186"/>
      <c r="C1271" s="187"/>
      <c r="D1271" s="188"/>
      <c r="E1271" s="188"/>
      <c r="F1271" s="188"/>
      <c r="G1271" s="114"/>
      <c r="H1271" s="111"/>
      <c r="I1271" s="111"/>
      <c r="J1271" s="112"/>
      <c r="K1271" s="111"/>
      <c r="L1271" s="111"/>
      <c r="M1271" s="109"/>
      <c r="N1271" s="110"/>
      <c r="O1271" s="111"/>
      <c r="P1271" s="111"/>
      <c r="Q1271" s="112"/>
      <c r="R1271" s="111"/>
      <c r="S1271" s="111"/>
      <c r="T1271" s="111"/>
      <c r="U1271" s="110"/>
      <c r="V1271" s="109"/>
      <c r="W1271" s="109"/>
      <c r="X1271" s="110"/>
      <c r="Y1271" s="109"/>
      <c r="Z1271" s="110"/>
      <c r="AA1271" s="110"/>
      <c r="AB1271" s="110"/>
      <c r="AC1271" s="109"/>
      <c r="AD1271" s="109"/>
      <c r="AE1271" s="110"/>
      <c r="AF1271" s="109"/>
      <c r="AG1271" s="109"/>
      <c r="AH1271" s="109"/>
      <c r="AI1271" s="110"/>
      <c r="AJ1271" s="110"/>
      <c r="AK1271" s="110"/>
      <c r="AL1271" s="110"/>
      <c r="AM1271" s="110"/>
      <c r="AN1271" s="110"/>
      <c r="AO1271" s="110"/>
      <c r="AP1271" s="110"/>
      <c r="AQ1271" s="110"/>
      <c r="AR1271" s="110"/>
      <c r="AS1271" s="110"/>
      <c r="AT1271" s="110"/>
      <c r="AU1271" s="110"/>
      <c r="AV1271" s="110"/>
      <c r="AW1271" s="110"/>
      <c r="AX1271" s="110"/>
      <c r="AY1271" s="110"/>
      <c r="AZ1271" s="110"/>
      <c r="BA1271" s="110"/>
      <c r="BB1271" s="110"/>
      <c r="BC1271" s="110"/>
      <c r="BD1271" s="110"/>
      <c r="BE1271" s="110"/>
      <c r="BF1271" s="114"/>
      <c r="BG1271" s="114"/>
      <c r="BH1271" s="114"/>
      <c r="BI1271" s="114"/>
      <c r="BJ1271" s="114"/>
      <c r="BK1271" s="114"/>
      <c r="BL1271" s="114"/>
      <c r="BM1271" s="114"/>
      <c r="BN1271" s="114"/>
      <c r="BO1271" s="114"/>
    </row>
    <row r="1272" ht="15.75" customHeight="1">
      <c r="A1272" s="185"/>
      <c r="B1272" s="186"/>
      <c r="C1272" s="187"/>
      <c r="D1272" s="188"/>
      <c r="E1272" s="188"/>
      <c r="F1272" s="188"/>
      <c r="G1272" s="114"/>
      <c r="H1272" s="111"/>
      <c r="I1272" s="111"/>
      <c r="J1272" s="112"/>
      <c r="K1272" s="111"/>
      <c r="L1272" s="111"/>
      <c r="M1272" s="109"/>
      <c r="N1272" s="110"/>
      <c r="O1272" s="111"/>
      <c r="P1272" s="111"/>
      <c r="Q1272" s="112"/>
      <c r="R1272" s="111"/>
      <c r="S1272" s="111"/>
      <c r="T1272" s="111"/>
      <c r="U1272" s="110"/>
      <c r="V1272" s="109"/>
      <c r="W1272" s="109"/>
      <c r="X1272" s="110"/>
      <c r="Y1272" s="109"/>
      <c r="Z1272" s="110"/>
      <c r="AA1272" s="110"/>
      <c r="AB1272" s="110"/>
      <c r="AC1272" s="109"/>
      <c r="AD1272" s="109"/>
      <c r="AE1272" s="110"/>
      <c r="AF1272" s="109"/>
      <c r="AG1272" s="109"/>
      <c r="AH1272" s="109"/>
      <c r="AI1272" s="110"/>
      <c r="AJ1272" s="110"/>
      <c r="AK1272" s="110"/>
      <c r="AL1272" s="110"/>
      <c r="AM1272" s="110"/>
      <c r="AN1272" s="110"/>
      <c r="AO1272" s="110"/>
      <c r="AP1272" s="110"/>
      <c r="AQ1272" s="110"/>
      <c r="AR1272" s="110"/>
      <c r="AS1272" s="110"/>
      <c r="AT1272" s="110"/>
      <c r="AU1272" s="110"/>
      <c r="AV1272" s="110"/>
      <c r="AW1272" s="110"/>
      <c r="AX1272" s="110"/>
      <c r="AY1272" s="110"/>
      <c r="AZ1272" s="110"/>
      <c r="BA1272" s="110"/>
      <c r="BB1272" s="110"/>
      <c r="BC1272" s="110"/>
      <c r="BD1272" s="110"/>
      <c r="BE1272" s="110"/>
      <c r="BF1272" s="114"/>
      <c r="BG1272" s="114"/>
      <c r="BH1272" s="114"/>
      <c r="BI1272" s="114"/>
      <c r="BJ1272" s="114"/>
      <c r="BK1272" s="114"/>
      <c r="BL1272" s="114"/>
      <c r="BM1272" s="114"/>
      <c r="BN1272" s="114"/>
      <c r="BO1272" s="114"/>
    </row>
    <row r="1273" ht="15.75" customHeight="1">
      <c r="A1273" s="185"/>
      <c r="B1273" s="186"/>
      <c r="C1273" s="187"/>
      <c r="D1273" s="188"/>
      <c r="E1273" s="188"/>
      <c r="F1273" s="188"/>
      <c r="G1273" s="114"/>
      <c r="H1273" s="111"/>
      <c r="I1273" s="111"/>
      <c r="J1273" s="112"/>
      <c r="K1273" s="111"/>
      <c r="L1273" s="111"/>
      <c r="M1273" s="109"/>
      <c r="N1273" s="110"/>
      <c r="O1273" s="111"/>
      <c r="P1273" s="111"/>
      <c r="Q1273" s="112"/>
      <c r="R1273" s="111"/>
      <c r="S1273" s="111"/>
      <c r="T1273" s="111"/>
      <c r="U1273" s="110"/>
      <c r="V1273" s="109"/>
      <c r="W1273" s="109"/>
      <c r="X1273" s="110"/>
      <c r="Y1273" s="109"/>
      <c r="Z1273" s="110"/>
      <c r="AA1273" s="110"/>
      <c r="AB1273" s="110"/>
      <c r="AC1273" s="109"/>
      <c r="AD1273" s="109"/>
      <c r="AE1273" s="110"/>
      <c r="AF1273" s="109"/>
      <c r="AG1273" s="109"/>
      <c r="AH1273" s="109"/>
      <c r="AI1273" s="110"/>
      <c r="AJ1273" s="110"/>
      <c r="AK1273" s="110"/>
      <c r="AL1273" s="110"/>
      <c r="AM1273" s="110"/>
      <c r="AN1273" s="110"/>
      <c r="AO1273" s="110"/>
      <c r="AP1273" s="110"/>
      <c r="AQ1273" s="110"/>
      <c r="AR1273" s="110"/>
      <c r="AS1273" s="110"/>
      <c r="AT1273" s="110"/>
      <c r="AU1273" s="110"/>
      <c r="AV1273" s="110"/>
      <c r="AW1273" s="110"/>
      <c r="AX1273" s="110"/>
      <c r="AY1273" s="110"/>
      <c r="AZ1273" s="110"/>
      <c r="BA1273" s="110"/>
      <c r="BB1273" s="110"/>
      <c r="BC1273" s="110"/>
      <c r="BD1273" s="110"/>
      <c r="BE1273" s="110"/>
      <c r="BF1273" s="114"/>
      <c r="BG1273" s="114"/>
      <c r="BH1273" s="114"/>
      <c r="BI1273" s="114"/>
      <c r="BJ1273" s="114"/>
      <c r="BK1273" s="114"/>
      <c r="BL1273" s="114"/>
      <c r="BM1273" s="114"/>
      <c r="BN1273" s="114"/>
      <c r="BO1273" s="114"/>
    </row>
    <row r="1274" ht="15.75" customHeight="1">
      <c r="A1274" s="185"/>
      <c r="B1274" s="186"/>
      <c r="C1274" s="187"/>
      <c r="D1274" s="188"/>
      <c r="E1274" s="188"/>
      <c r="F1274" s="188"/>
      <c r="G1274" s="114"/>
      <c r="H1274" s="111"/>
      <c r="I1274" s="111"/>
      <c r="J1274" s="112"/>
      <c r="K1274" s="111"/>
      <c r="L1274" s="111"/>
      <c r="M1274" s="109"/>
      <c r="N1274" s="110"/>
      <c r="O1274" s="111"/>
      <c r="P1274" s="111"/>
      <c r="Q1274" s="112"/>
      <c r="R1274" s="111"/>
      <c r="S1274" s="111"/>
      <c r="T1274" s="111"/>
      <c r="U1274" s="110"/>
      <c r="V1274" s="109"/>
      <c r="W1274" s="109"/>
      <c r="X1274" s="110"/>
      <c r="Y1274" s="109"/>
      <c r="Z1274" s="110"/>
      <c r="AA1274" s="110"/>
      <c r="AB1274" s="110"/>
      <c r="AC1274" s="109"/>
      <c r="AD1274" s="109"/>
      <c r="AE1274" s="110"/>
      <c r="AF1274" s="109"/>
      <c r="AG1274" s="109"/>
      <c r="AH1274" s="109"/>
      <c r="AI1274" s="110"/>
      <c r="AJ1274" s="110"/>
      <c r="AK1274" s="110"/>
      <c r="AL1274" s="110"/>
      <c r="AM1274" s="110"/>
      <c r="AN1274" s="110"/>
      <c r="AO1274" s="110"/>
      <c r="AP1274" s="110"/>
      <c r="AQ1274" s="110"/>
      <c r="AR1274" s="110"/>
      <c r="AS1274" s="110"/>
      <c r="AT1274" s="110"/>
      <c r="AU1274" s="110"/>
      <c r="AV1274" s="110"/>
      <c r="AW1274" s="110"/>
      <c r="AX1274" s="110"/>
      <c r="AY1274" s="110"/>
      <c r="AZ1274" s="110"/>
      <c r="BA1274" s="110"/>
      <c r="BB1274" s="110"/>
      <c r="BC1274" s="110"/>
      <c r="BD1274" s="110"/>
      <c r="BE1274" s="110"/>
      <c r="BF1274" s="114"/>
      <c r="BG1274" s="114"/>
      <c r="BH1274" s="114"/>
      <c r="BI1274" s="114"/>
      <c r="BJ1274" s="114"/>
      <c r="BK1274" s="114"/>
      <c r="BL1274" s="114"/>
      <c r="BM1274" s="114"/>
      <c r="BN1274" s="114"/>
      <c r="BO1274" s="114"/>
    </row>
    <row r="1275" ht="15.75" customHeight="1">
      <c r="A1275" s="185"/>
      <c r="B1275" s="186"/>
      <c r="C1275" s="187"/>
      <c r="D1275" s="188"/>
      <c r="E1275" s="188"/>
      <c r="F1275" s="188"/>
      <c r="G1275" s="114"/>
      <c r="H1275" s="111"/>
      <c r="I1275" s="111"/>
      <c r="J1275" s="112"/>
      <c r="K1275" s="111"/>
      <c r="L1275" s="111"/>
      <c r="M1275" s="109"/>
      <c r="N1275" s="110"/>
      <c r="O1275" s="111"/>
      <c r="P1275" s="111"/>
      <c r="Q1275" s="112"/>
      <c r="R1275" s="111"/>
      <c r="S1275" s="111"/>
      <c r="T1275" s="111"/>
      <c r="U1275" s="110"/>
      <c r="V1275" s="109"/>
      <c r="W1275" s="109"/>
      <c r="X1275" s="110"/>
      <c r="Y1275" s="109"/>
      <c r="Z1275" s="110"/>
      <c r="AA1275" s="110"/>
      <c r="AB1275" s="110"/>
      <c r="AC1275" s="109"/>
      <c r="AD1275" s="109"/>
      <c r="AE1275" s="110"/>
      <c r="AF1275" s="109"/>
      <c r="AG1275" s="109"/>
      <c r="AH1275" s="109"/>
      <c r="AI1275" s="110"/>
      <c r="AJ1275" s="110"/>
      <c r="AK1275" s="110"/>
      <c r="AL1275" s="110"/>
      <c r="AM1275" s="110"/>
      <c r="AN1275" s="110"/>
      <c r="AO1275" s="110"/>
      <c r="AP1275" s="110"/>
      <c r="AQ1275" s="110"/>
      <c r="AR1275" s="110"/>
      <c r="AS1275" s="110"/>
      <c r="AT1275" s="110"/>
      <c r="AU1275" s="110"/>
      <c r="AV1275" s="110"/>
      <c r="AW1275" s="110"/>
      <c r="AX1275" s="110"/>
      <c r="AY1275" s="110"/>
      <c r="AZ1275" s="110"/>
      <c r="BA1275" s="110"/>
      <c r="BB1275" s="110"/>
      <c r="BC1275" s="110"/>
      <c r="BD1275" s="110"/>
      <c r="BE1275" s="110"/>
      <c r="BF1275" s="114"/>
      <c r="BG1275" s="114"/>
      <c r="BH1275" s="114"/>
      <c r="BI1275" s="114"/>
      <c r="BJ1275" s="114"/>
      <c r="BK1275" s="114"/>
      <c r="BL1275" s="114"/>
      <c r="BM1275" s="114"/>
      <c r="BN1275" s="114"/>
      <c r="BO1275" s="114"/>
    </row>
    <row r="1276" ht="15.75" customHeight="1">
      <c r="A1276" s="185"/>
      <c r="B1276" s="186"/>
      <c r="C1276" s="187"/>
      <c r="D1276" s="188"/>
      <c r="E1276" s="188"/>
      <c r="F1276" s="188"/>
      <c r="G1276" s="114"/>
      <c r="H1276" s="111"/>
      <c r="I1276" s="111"/>
      <c r="J1276" s="112"/>
      <c r="K1276" s="111"/>
      <c r="L1276" s="111"/>
      <c r="M1276" s="109"/>
      <c r="N1276" s="110"/>
      <c r="O1276" s="111"/>
      <c r="P1276" s="111"/>
      <c r="Q1276" s="112"/>
      <c r="R1276" s="111"/>
      <c r="S1276" s="111"/>
      <c r="T1276" s="111"/>
      <c r="U1276" s="110"/>
      <c r="V1276" s="109"/>
      <c r="W1276" s="109"/>
      <c r="X1276" s="110"/>
      <c r="Y1276" s="109"/>
      <c r="Z1276" s="110"/>
      <c r="AA1276" s="110"/>
      <c r="AB1276" s="110"/>
      <c r="AC1276" s="109"/>
      <c r="AD1276" s="109"/>
      <c r="AE1276" s="110"/>
      <c r="AF1276" s="109"/>
      <c r="AG1276" s="109"/>
      <c r="AH1276" s="109"/>
      <c r="AI1276" s="110"/>
      <c r="AJ1276" s="110"/>
      <c r="AK1276" s="110"/>
      <c r="AL1276" s="110"/>
      <c r="AM1276" s="110"/>
      <c r="AN1276" s="110"/>
      <c r="AO1276" s="110"/>
      <c r="AP1276" s="110"/>
      <c r="AQ1276" s="110"/>
      <c r="AR1276" s="110"/>
      <c r="AS1276" s="110"/>
      <c r="AT1276" s="110"/>
      <c r="AU1276" s="110"/>
      <c r="AV1276" s="110"/>
      <c r="AW1276" s="110"/>
      <c r="AX1276" s="110"/>
      <c r="AY1276" s="110"/>
      <c r="AZ1276" s="110"/>
      <c r="BA1276" s="110"/>
      <c r="BB1276" s="110"/>
      <c r="BC1276" s="110"/>
      <c r="BD1276" s="110"/>
      <c r="BE1276" s="110"/>
      <c r="BF1276" s="114"/>
      <c r="BG1276" s="114"/>
      <c r="BH1276" s="114"/>
      <c r="BI1276" s="114"/>
      <c r="BJ1276" s="114"/>
      <c r="BK1276" s="114"/>
      <c r="BL1276" s="114"/>
      <c r="BM1276" s="114"/>
      <c r="BN1276" s="114"/>
      <c r="BO1276" s="114"/>
    </row>
    <row r="1277" ht="15.75" customHeight="1">
      <c r="A1277" s="185"/>
      <c r="B1277" s="186"/>
      <c r="C1277" s="187"/>
      <c r="D1277" s="188"/>
      <c r="E1277" s="188"/>
      <c r="F1277" s="188"/>
      <c r="G1277" s="114"/>
      <c r="H1277" s="111"/>
      <c r="I1277" s="111"/>
      <c r="J1277" s="112"/>
      <c r="K1277" s="111"/>
      <c r="L1277" s="111"/>
      <c r="M1277" s="109"/>
      <c r="N1277" s="110"/>
      <c r="O1277" s="111"/>
      <c r="P1277" s="111"/>
      <c r="Q1277" s="112"/>
      <c r="R1277" s="111"/>
      <c r="S1277" s="111"/>
      <c r="T1277" s="111"/>
      <c r="U1277" s="110"/>
      <c r="V1277" s="109"/>
      <c r="W1277" s="109"/>
      <c r="X1277" s="110"/>
      <c r="Y1277" s="109"/>
      <c r="Z1277" s="110"/>
      <c r="AA1277" s="110"/>
      <c r="AB1277" s="110"/>
      <c r="AC1277" s="109"/>
      <c r="AD1277" s="109"/>
      <c r="AE1277" s="110"/>
      <c r="AF1277" s="109"/>
      <c r="AG1277" s="109"/>
      <c r="AH1277" s="109"/>
      <c r="AI1277" s="110"/>
      <c r="AJ1277" s="110"/>
      <c r="AK1277" s="110"/>
      <c r="AL1277" s="110"/>
      <c r="AM1277" s="110"/>
      <c r="AN1277" s="110"/>
      <c r="AO1277" s="110"/>
      <c r="AP1277" s="110"/>
      <c r="AQ1277" s="110"/>
      <c r="AR1277" s="110"/>
      <c r="AS1277" s="110"/>
      <c r="AT1277" s="110"/>
      <c r="AU1277" s="110"/>
      <c r="AV1277" s="110"/>
      <c r="AW1277" s="110"/>
      <c r="AX1277" s="110"/>
      <c r="AY1277" s="110"/>
      <c r="AZ1277" s="110"/>
      <c r="BA1277" s="110"/>
      <c r="BB1277" s="110"/>
      <c r="BC1277" s="110"/>
      <c r="BD1277" s="110"/>
      <c r="BE1277" s="110"/>
      <c r="BF1277" s="114"/>
      <c r="BG1277" s="114"/>
      <c r="BH1277" s="114"/>
      <c r="BI1277" s="114"/>
      <c r="BJ1277" s="114"/>
      <c r="BK1277" s="114"/>
      <c r="BL1277" s="114"/>
      <c r="BM1277" s="114"/>
      <c r="BN1277" s="114"/>
      <c r="BO1277" s="114"/>
    </row>
    <row r="1278" ht="15.75" customHeight="1">
      <c r="A1278" s="185"/>
      <c r="B1278" s="186"/>
      <c r="C1278" s="187"/>
      <c r="D1278" s="188"/>
      <c r="E1278" s="188"/>
      <c r="F1278" s="188"/>
      <c r="G1278" s="114"/>
      <c r="H1278" s="111"/>
      <c r="I1278" s="111"/>
      <c r="J1278" s="112"/>
      <c r="K1278" s="111"/>
      <c r="L1278" s="111"/>
      <c r="M1278" s="109"/>
      <c r="N1278" s="110"/>
      <c r="O1278" s="111"/>
      <c r="P1278" s="111"/>
      <c r="Q1278" s="112"/>
      <c r="R1278" s="111"/>
      <c r="S1278" s="111"/>
      <c r="T1278" s="111"/>
      <c r="U1278" s="110"/>
      <c r="V1278" s="109"/>
      <c r="W1278" s="109"/>
      <c r="X1278" s="110"/>
      <c r="Y1278" s="109"/>
      <c r="Z1278" s="110"/>
      <c r="AA1278" s="110"/>
      <c r="AB1278" s="110"/>
      <c r="AC1278" s="109"/>
      <c r="AD1278" s="109"/>
      <c r="AE1278" s="110"/>
      <c r="AF1278" s="109"/>
      <c r="AG1278" s="109"/>
      <c r="AH1278" s="109"/>
      <c r="AI1278" s="110"/>
      <c r="AJ1278" s="110"/>
      <c r="AK1278" s="110"/>
      <c r="AL1278" s="110"/>
      <c r="AM1278" s="110"/>
      <c r="AN1278" s="110"/>
      <c r="AO1278" s="110"/>
      <c r="AP1278" s="110"/>
      <c r="AQ1278" s="110"/>
      <c r="AR1278" s="110"/>
      <c r="AS1278" s="110"/>
      <c r="AT1278" s="110"/>
      <c r="AU1278" s="110"/>
      <c r="AV1278" s="110"/>
      <c r="AW1278" s="110"/>
      <c r="AX1278" s="110"/>
      <c r="AY1278" s="110"/>
      <c r="AZ1278" s="110"/>
      <c r="BA1278" s="110"/>
      <c r="BB1278" s="110"/>
      <c r="BC1278" s="110"/>
      <c r="BD1278" s="110"/>
      <c r="BE1278" s="110"/>
      <c r="BF1278" s="114"/>
      <c r="BG1278" s="114"/>
      <c r="BH1278" s="114"/>
      <c r="BI1278" s="114"/>
      <c r="BJ1278" s="114"/>
      <c r="BK1278" s="114"/>
      <c r="BL1278" s="114"/>
      <c r="BM1278" s="114"/>
      <c r="BN1278" s="114"/>
      <c r="BO1278" s="114"/>
    </row>
    <row r="1279" ht="15.75" customHeight="1">
      <c r="A1279" s="185"/>
      <c r="B1279" s="186"/>
      <c r="C1279" s="187"/>
      <c r="D1279" s="188"/>
      <c r="E1279" s="188"/>
      <c r="F1279" s="188"/>
      <c r="G1279" s="114"/>
      <c r="H1279" s="111"/>
      <c r="I1279" s="111"/>
      <c r="J1279" s="112"/>
      <c r="K1279" s="111"/>
      <c r="L1279" s="111"/>
      <c r="M1279" s="109"/>
      <c r="N1279" s="110"/>
      <c r="O1279" s="111"/>
      <c r="P1279" s="111"/>
      <c r="Q1279" s="112"/>
      <c r="R1279" s="111"/>
      <c r="S1279" s="111"/>
      <c r="T1279" s="111"/>
      <c r="U1279" s="110"/>
      <c r="V1279" s="109"/>
      <c r="W1279" s="109"/>
      <c r="X1279" s="110"/>
      <c r="Y1279" s="109"/>
      <c r="Z1279" s="110"/>
      <c r="AA1279" s="110"/>
      <c r="AB1279" s="110"/>
      <c r="AC1279" s="109"/>
      <c r="AD1279" s="109"/>
      <c r="AE1279" s="110"/>
      <c r="AF1279" s="109"/>
      <c r="AG1279" s="109"/>
      <c r="AH1279" s="109"/>
      <c r="AI1279" s="110"/>
      <c r="AJ1279" s="110"/>
      <c r="AK1279" s="110"/>
      <c r="AL1279" s="110"/>
      <c r="AM1279" s="110"/>
      <c r="AN1279" s="110"/>
      <c r="AO1279" s="110"/>
      <c r="AP1279" s="110"/>
      <c r="AQ1279" s="110"/>
      <c r="AR1279" s="110"/>
      <c r="AS1279" s="110"/>
      <c r="AT1279" s="110"/>
      <c r="AU1279" s="110"/>
      <c r="AV1279" s="110"/>
      <c r="AW1279" s="110"/>
      <c r="AX1279" s="110"/>
      <c r="AY1279" s="110"/>
      <c r="AZ1279" s="110"/>
      <c r="BA1279" s="110"/>
      <c r="BB1279" s="110"/>
      <c r="BC1279" s="110"/>
      <c r="BD1279" s="110"/>
      <c r="BE1279" s="110"/>
      <c r="BF1279" s="114"/>
      <c r="BG1279" s="114"/>
      <c r="BH1279" s="114"/>
      <c r="BI1279" s="114"/>
      <c r="BJ1279" s="114"/>
      <c r="BK1279" s="114"/>
      <c r="BL1279" s="114"/>
      <c r="BM1279" s="114"/>
      <c r="BN1279" s="114"/>
      <c r="BO1279" s="114"/>
    </row>
    <row r="1280" ht="15.75" customHeight="1">
      <c r="A1280" s="185"/>
      <c r="B1280" s="186"/>
      <c r="C1280" s="187"/>
      <c r="D1280" s="188"/>
      <c r="E1280" s="188"/>
      <c r="F1280" s="188"/>
      <c r="G1280" s="114"/>
      <c r="H1280" s="111"/>
      <c r="I1280" s="111"/>
      <c r="J1280" s="112"/>
      <c r="K1280" s="111"/>
      <c r="L1280" s="111"/>
      <c r="M1280" s="109"/>
      <c r="N1280" s="110"/>
      <c r="O1280" s="111"/>
      <c r="P1280" s="111"/>
      <c r="Q1280" s="112"/>
      <c r="R1280" s="111"/>
      <c r="S1280" s="111"/>
      <c r="T1280" s="111"/>
      <c r="U1280" s="110"/>
      <c r="V1280" s="109"/>
      <c r="W1280" s="109"/>
      <c r="X1280" s="110"/>
      <c r="Y1280" s="109"/>
      <c r="Z1280" s="110"/>
      <c r="AA1280" s="110"/>
      <c r="AB1280" s="110"/>
      <c r="AC1280" s="109"/>
      <c r="AD1280" s="109"/>
      <c r="AE1280" s="110"/>
      <c r="AF1280" s="109"/>
      <c r="AG1280" s="109"/>
      <c r="AH1280" s="109"/>
      <c r="AI1280" s="110"/>
      <c r="AJ1280" s="110"/>
      <c r="AK1280" s="110"/>
      <c r="AL1280" s="110"/>
      <c r="AM1280" s="110"/>
      <c r="AN1280" s="110"/>
      <c r="AO1280" s="110"/>
      <c r="AP1280" s="110"/>
      <c r="AQ1280" s="110"/>
      <c r="AR1280" s="110"/>
      <c r="AS1280" s="110"/>
      <c r="AT1280" s="110"/>
      <c r="AU1280" s="110"/>
      <c r="AV1280" s="110"/>
      <c r="AW1280" s="110"/>
      <c r="AX1280" s="110"/>
      <c r="AY1280" s="110"/>
      <c r="AZ1280" s="110"/>
      <c r="BA1280" s="110"/>
      <c r="BB1280" s="110"/>
      <c r="BC1280" s="110"/>
      <c r="BD1280" s="110"/>
      <c r="BE1280" s="110"/>
      <c r="BF1280" s="114"/>
      <c r="BG1280" s="114"/>
      <c r="BH1280" s="114"/>
      <c r="BI1280" s="114"/>
      <c r="BJ1280" s="114"/>
      <c r="BK1280" s="114"/>
      <c r="BL1280" s="114"/>
      <c r="BM1280" s="114"/>
      <c r="BN1280" s="114"/>
      <c r="BO1280" s="114"/>
    </row>
    <row r="1281" ht="15.75" customHeight="1">
      <c r="A1281" s="185"/>
      <c r="B1281" s="186"/>
      <c r="C1281" s="187"/>
      <c r="D1281" s="188"/>
      <c r="E1281" s="188"/>
      <c r="F1281" s="188"/>
      <c r="G1281" s="114"/>
      <c r="H1281" s="111"/>
      <c r="I1281" s="111"/>
      <c r="J1281" s="112"/>
      <c r="K1281" s="111"/>
      <c r="L1281" s="111"/>
      <c r="M1281" s="109"/>
      <c r="N1281" s="110"/>
      <c r="O1281" s="111"/>
      <c r="P1281" s="111"/>
      <c r="Q1281" s="112"/>
      <c r="R1281" s="111"/>
      <c r="S1281" s="111"/>
      <c r="T1281" s="111"/>
      <c r="U1281" s="110"/>
      <c r="V1281" s="109"/>
      <c r="W1281" s="109"/>
      <c r="X1281" s="110"/>
      <c r="Y1281" s="109"/>
      <c r="Z1281" s="110"/>
      <c r="AA1281" s="110"/>
      <c r="AB1281" s="110"/>
      <c r="AC1281" s="109"/>
      <c r="AD1281" s="109"/>
      <c r="AE1281" s="110"/>
      <c r="AF1281" s="109"/>
      <c r="AG1281" s="109"/>
      <c r="AH1281" s="109"/>
      <c r="AI1281" s="110"/>
      <c r="AJ1281" s="110"/>
      <c r="AK1281" s="110"/>
      <c r="AL1281" s="110"/>
      <c r="AM1281" s="110"/>
      <c r="AN1281" s="110"/>
      <c r="AO1281" s="110"/>
      <c r="AP1281" s="110"/>
      <c r="AQ1281" s="110"/>
      <c r="AR1281" s="110"/>
      <c r="AS1281" s="110"/>
      <c r="AT1281" s="110"/>
      <c r="AU1281" s="110"/>
      <c r="AV1281" s="110"/>
      <c r="AW1281" s="110"/>
      <c r="AX1281" s="110"/>
      <c r="AY1281" s="110"/>
      <c r="AZ1281" s="110"/>
      <c r="BA1281" s="110"/>
      <c r="BB1281" s="110"/>
      <c r="BC1281" s="110"/>
      <c r="BD1281" s="110"/>
      <c r="BE1281" s="110"/>
      <c r="BF1281" s="114"/>
      <c r="BG1281" s="114"/>
      <c r="BH1281" s="114"/>
      <c r="BI1281" s="114"/>
      <c r="BJ1281" s="114"/>
      <c r="BK1281" s="114"/>
      <c r="BL1281" s="114"/>
      <c r="BM1281" s="114"/>
      <c r="BN1281" s="114"/>
      <c r="BO1281" s="114"/>
    </row>
    <row r="1282" ht="15.75" customHeight="1">
      <c r="A1282" s="185"/>
      <c r="B1282" s="186"/>
      <c r="C1282" s="187"/>
      <c r="D1282" s="188"/>
      <c r="E1282" s="188"/>
      <c r="F1282" s="188"/>
      <c r="G1282" s="114"/>
      <c r="H1282" s="111"/>
      <c r="I1282" s="111"/>
      <c r="J1282" s="112"/>
      <c r="K1282" s="111"/>
      <c r="L1282" s="111"/>
      <c r="M1282" s="109"/>
      <c r="N1282" s="110"/>
      <c r="O1282" s="111"/>
      <c r="P1282" s="111"/>
      <c r="Q1282" s="112"/>
      <c r="R1282" s="111"/>
      <c r="S1282" s="111"/>
      <c r="T1282" s="111"/>
      <c r="U1282" s="110"/>
      <c r="V1282" s="109"/>
      <c r="W1282" s="109"/>
      <c r="X1282" s="110"/>
      <c r="Y1282" s="109"/>
      <c r="Z1282" s="110"/>
      <c r="AA1282" s="110"/>
      <c r="AB1282" s="110"/>
      <c r="AC1282" s="109"/>
      <c r="AD1282" s="109"/>
      <c r="AE1282" s="110"/>
      <c r="AF1282" s="109"/>
      <c r="AG1282" s="109"/>
      <c r="AH1282" s="109"/>
      <c r="AI1282" s="110"/>
      <c r="AJ1282" s="110"/>
      <c r="AK1282" s="110"/>
      <c r="AL1282" s="110"/>
      <c r="AM1282" s="110"/>
      <c r="AN1282" s="110"/>
      <c r="AO1282" s="110"/>
      <c r="AP1282" s="110"/>
      <c r="AQ1282" s="110"/>
      <c r="AR1282" s="110"/>
      <c r="AS1282" s="110"/>
      <c r="AT1282" s="110"/>
      <c r="AU1282" s="110"/>
      <c r="AV1282" s="110"/>
      <c r="AW1282" s="110"/>
      <c r="AX1282" s="110"/>
      <c r="AY1282" s="110"/>
      <c r="AZ1282" s="110"/>
      <c r="BA1282" s="110"/>
      <c r="BB1282" s="110"/>
      <c r="BC1282" s="110"/>
      <c r="BD1282" s="110"/>
      <c r="BE1282" s="110"/>
      <c r="BF1282" s="114"/>
      <c r="BG1282" s="114"/>
      <c r="BH1282" s="114"/>
      <c r="BI1282" s="114"/>
      <c r="BJ1282" s="114"/>
      <c r="BK1282" s="114"/>
      <c r="BL1282" s="114"/>
      <c r="BM1282" s="114"/>
      <c r="BN1282" s="114"/>
      <c r="BO1282" s="114"/>
    </row>
    <row r="1283" ht="15.75" customHeight="1">
      <c r="A1283" s="185"/>
      <c r="B1283" s="186"/>
      <c r="C1283" s="187"/>
      <c r="D1283" s="188"/>
      <c r="E1283" s="188"/>
      <c r="F1283" s="188"/>
      <c r="G1283" s="114"/>
      <c r="H1283" s="111"/>
      <c r="I1283" s="111"/>
      <c r="J1283" s="112"/>
      <c r="K1283" s="111"/>
      <c r="L1283" s="111"/>
      <c r="M1283" s="109"/>
      <c r="N1283" s="110"/>
      <c r="O1283" s="111"/>
      <c r="P1283" s="111"/>
      <c r="Q1283" s="112"/>
      <c r="R1283" s="111"/>
      <c r="S1283" s="111"/>
      <c r="T1283" s="111"/>
      <c r="U1283" s="110"/>
      <c r="V1283" s="109"/>
      <c r="W1283" s="109"/>
      <c r="X1283" s="110"/>
      <c r="Y1283" s="109"/>
      <c r="Z1283" s="110"/>
      <c r="AA1283" s="110"/>
      <c r="AB1283" s="110"/>
      <c r="AC1283" s="109"/>
      <c r="AD1283" s="109"/>
      <c r="AE1283" s="110"/>
      <c r="AF1283" s="109"/>
      <c r="AG1283" s="109"/>
      <c r="AH1283" s="109"/>
      <c r="AI1283" s="110"/>
      <c r="AJ1283" s="110"/>
      <c r="AK1283" s="110"/>
      <c r="AL1283" s="110"/>
      <c r="AM1283" s="110"/>
      <c r="AN1283" s="110"/>
      <c r="AO1283" s="110"/>
      <c r="AP1283" s="110"/>
      <c r="AQ1283" s="110"/>
      <c r="AR1283" s="110"/>
      <c r="AS1283" s="110"/>
      <c r="AT1283" s="110"/>
      <c r="AU1283" s="110"/>
      <c r="AV1283" s="110"/>
      <c r="AW1283" s="110"/>
      <c r="AX1283" s="110"/>
      <c r="AY1283" s="110"/>
      <c r="AZ1283" s="110"/>
      <c r="BA1283" s="110"/>
      <c r="BB1283" s="110"/>
      <c r="BC1283" s="110"/>
      <c r="BD1283" s="110"/>
      <c r="BE1283" s="110"/>
      <c r="BF1283" s="114"/>
      <c r="BG1283" s="114"/>
      <c r="BH1283" s="114"/>
      <c r="BI1283" s="114"/>
      <c r="BJ1283" s="114"/>
      <c r="BK1283" s="114"/>
      <c r="BL1283" s="114"/>
      <c r="BM1283" s="114"/>
      <c r="BN1283" s="114"/>
      <c r="BO1283" s="114"/>
    </row>
    <row r="1284" ht="15.75" customHeight="1">
      <c r="A1284" s="185"/>
      <c r="B1284" s="186"/>
      <c r="C1284" s="187"/>
      <c r="D1284" s="188"/>
      <c r="E1284" s="188"/>
      <c r="F1284" s="188"/>
      <c r="G1284" s="114"/>
      <c r="H1284" s="111"/>
      <c r="I1284" s="111"/>
      <c r="J1284" s="112"/>
      <c r="K1284" s="111"/>
      <c r="L1284" s="111"/>
      <c r="M1284" s="109"/>
      <c r="N1284" s="110"/>
      <c r="O1284" s="111"/>
      <c r="P1284" s="111"/>
      <c r="Q1284" s="112"/>
      <c r="R1284" s="111"/>
      <c r="S1284" s="111"/>
      <c r="T1284" s="111"/>
      <c r="U1284" s="110"/>
      <c r="V1284" s="109"/>
      <c r="W1284" s="109"/>
      <c r="X1284" s="110"/>
      <c r="Y1284" s="109"/>
      <c r="Z1284" s="110"/>
      <c r="AA1284" s="110"/>
      <c r="AB1284" s="110"/>
      <c r="AC1284" s="109"/>
      <c r="AD1284" s="109"/>
      <c r="AE1284" s="110"/>
      <c r="AF1284" s="109"/>
      <c r="AG1284" s="109"/>
      <c r="AH1284" s="109"/>
      <c r="AI1284" s="110"/>
      <c r="AJ1284" s="110"/>
      <c r="AK1284" s="110"/>
      <c r="AL1284" s="110"/>
      <c r="AM1284" s="110"/>
      <c r="AN1284" s="110"/>
      <c r="AO1284" s="110"/>
      <c r="AP1284" s="110"/>
      <c r="AQ1284" s="110"/>
      <c r="AR1284" s="110"/>
      <c r="AS1284" s="110"/>
      <c r="AT1284" s="110"/>
      <c r="AU1284" s="110"/>
      <c r="AV1284" s="110"/>
      <c r="AW1284" s="110"/>
      <c r="AX1284" s="110"/>
      <c r="AY1284" s="110"/>
      <c r="AZ1284" s="110"/>
      <c r="BA1284" s="110"/>
      <c r="BB1284" s="110"/>
      <c r="BC1284" s="110"/>
      <c r="BD1284" s="110"/>
      <c r="BE1284" s="110"/>
      <c r="BF1284" s="114"/>
      <c r="BG1284" s="114"/>
      <c r="BH1284" s="114"/>
      <c r="BI1284" s="114"/>
      <c r="BJ1284" s="114"/>
      <c r="BK1284" s="114"/>
      <c r="BL1284" s="114"/>
      <c r="BM1284" s="114"/>
      <c r="BN1284" s="114"/>
      <c r="BO1284" s="114"/>
    </row>
    <row r="1285" ht="15.75" customHeight="1">
      <c r="A1285" s="185"/>
      <c r="B1285" s="186"/>
      <c r="C1285" s="187"/>
      <c r="D1285" s="188"/>
      <c r="E1285" s="188"/>
      <c r="F1285" s="188"/>
      <c r="G1285" s="114"/>
      <c r="H1285" s="111"/>
      <c r="I1285" s="111"/>
      <c r="J1285" s="112"/>
      <c r="K1285" s="111"/>
      <c r="L1285" s="111"/>
      <c r="M1285" s="109"/>
      <c r="N1285" s="110"/>
      <c r="O1285" s="111"/>
      <c r="P1285" s="111"/>
      <c r="Q1285" s="112"/>
      <c r="R1285" s="111"/>
      <c r="S1285" s="111"/>
      <c r="T1285" s="111"/>
      <c r="U1285" s="110"/>
      <c r="V1285" s="109"/>
      <c r="W1285" s="109"/>
      <c r="X1285" s="110"/>
      <c r="Y1285" s="109"/>
      <c r="Z1285" s="110"/>
      <c r="AA1285" s="110"/>
      <c r="AB1285" s="110"/>
      <c r="AC1285" s="109"/>
      <c r="AD1285" s="109"/>
      <c r="AE1285" s="110"/>
      <c r="AF1285" s="109"/>
      <c r="AG1285" s="109"/>
      <c r="AH1285" s="109"/>
      <c r="AI1285" s="110"/>
      <c r="AJ1285" s="110"/>
      <c r="AK1285" s="110"/>
      <c r="AL1285" s="110"/>
      <c r="AM1285" s="110"/>
      <c r="AN1285" s="110"/>
      <c r="AO1285" s="110"/>
      <c r="AP1285" s="110"/>
      <c r="AQ1285" s="110"/>
      <c r="AR1285" s="110"/>
      <c r="AS1285" s="110"/>
      <c r="AT1285" s="110"/>
      <c r="AU1285" s="110"/>
      <c r="AV1285" s="110"/>
      <c r="AW1285" s="110"/>
      <c r="AX1285" s="110"/>
      <c r="AY1285" s="110"/>
      <c r="AZ1285" s="110"/>
      <c r="BA1285" s="110"/>
      <c r="BB1285" s="110"/>
      <c r="BC1285" s="110"/>
      <c r="BD1285" s="110"/>
      <c r="BE1285" s="110"/>
      <c r="BF1285" s="114"/>
      <c r="BG1285" s="114"/>
      <c r="BH1285" s="114"/>
      <c r="BI1285" s="114"/>
      <c r="BJ1285" s="114"/>
      <c r="BK1285" s="114"/>
      <c r="BL1285" s="114"/>
      <c r="BM1285" s="114"/>
      <c r="BN1285" s="114"/>
      <c r="BO1285" s="114"/>
    </row>
    <row r="1286" ht="15.75" customHeight="1">
      <c r="A1286" s="185"/>
      <c r="B1286" s="186"/>
      <c r="C1286" s="187"/>
      <c r="D1286" s="188"/>
      <c r="E1286" s="188"/>
      <c r="F1286" s="188"/>
      <c r="G1286" s="114"/>
      <c r="H1286" s="111"/>
      <c r="I1286" s="111"/>
      <c r="J1286" s="112"/>
      <c r="K1286" s="111"/>
      <c r="L1286" s="111"/>
      <c r="M1286" s="109"/>
      <c r="N1286" s="110"/>
      <c r="O1286" s="111"/>
      <c r="P1286" s="111"/>
      <c r="Q1286" s="112"/>
      <c r="R1286" s="111"/>
      <c r="S1286" s="111"/>
      <c r="T1286" s="111"/>
      <c r="U1286" s="110"/>
      <c r="V1286" s="109"/>
      <c r="W1286" s="109"/>
      <c r="X1286" s="110"/>
      <c r="Y1286" s="109"/>
      <c r="Z1286" s="110"/>
      <c r="AA1286" s="110"/>
      <c r="AB1286" s="110"/>
      <c r="AC1286" s="109"/>
      <c r="AD1286" s="109"/>
      <c r="AE1286" s="110"/>
      <c r="AF1286" s="109"/>
      <c r="AG1286" s="109"/>
      <c r="AH1286" s="109"/>
      <c r="AI1286" s="110"/>
      <c r="AJ1286" s="110"/>
      <c r="AK1286" s="110"/>
      <c r="AL1286" s="110"/>
      <c r="AM1286" s="110"/>
      <c r="AN1286" s="110"/>
      <c r="AO1286" s="110"/>
      <c r="AP1286" s="110"/>
      <c r="AQ1286" s="110"/>
      <c r="AR1286" s="110"/>
      <c r="AS1286" s="110"/>
      <c r="AT1286" s="110"/>
      <c r="AU1286" s="110"/>
      <c r="AV1286" s="110"/>
      <c r="AW1286" s="110"/>
      <c r="AX1286" s="110"/>
      <c r="AY1286" s="110"/>
      <c r="AZ1286" s="110"/>
      <c r="BA1286" s="110"/>
      <c r="BB1286" s="110"/>
      <c r="BC1286" s="110"/>
      <c r="BD1286" s="110"/>
      <c r="BE1286" s="110"/>
      <c r="BF1286" s="114"/>
      <c r="BG1286" s="114"/>
      <c r="BH1286" s="114"/>
      <c r="BI1286" s="114"/>
      <c r="BJ1286" s="114"/>
      <c r="BK1286" s="114"/>
      <c r="BL1286" s="114"/>
      <c r="BM1286" s="114"/>
      <c r="BN1286" s="114"/>
      <c r="BO1286" s="114"/>
    </row>
    <row r="1287" ht="15.75" customHeight="1">
      <c r="A1287" s="185"/>
      <c r="B1287" s="186"/>
      <c r="C1287" s="187"/>
      <c r="D1287" s="188"/>
      <c r="E1287" s="188"/>
      <c r="F1287" s="188"/>
      <c r="G1287" s="114"/>
      <c r="H1287" s="111"/>
      <c r="I1287" s="111"/>
      <c r="J1287" s="112"/>
      <c r="K1287" s="111"/>
      <c r="L1287" s="111"/>
      <c r="M1287" s="109"/>
      <c r="N1287" s="110"/>
      <c r="O1287" s="111"/>
      <c r="P1287" s="111"/>
      <c r="Q1287" s="112"/>
      <c r="R1287" s="111"/>
      <c r="S1287" s="111"/>
      <c r="T1287" s="111"/>
      <c r="U1287" s="110"/>
      <c r="V1287" s="109"/>
      <c r="W1287" s="109"/>
      <c r="X1287" s="110"/>
      <c r="Y1287" s="109"/>
      <c r="Z1287" s="110"/>
      <c r="AA1287" s="110"/>
      <c r="AB1287" s="110"/>
      <c r="AC1287" s="109"/>
      <c r="AD1287" s="109"/>
      <c r="AE1287" s="110"/>
      <c r="AF1287" s="109"/>
      <c r="AG1287" s="109"/>
      <c r="AH1287" s="109"/>
      <c r="AI1287" s="110"/>
      <c r="AJ1287" s="110"/>
      <c r="AK1287" s="110"/>
      <c r="AL1287" s="110"/>
      <c r="AM1287" s="110"/>
      <c r="AN1287" s="110"/>
      <c r="AO1287" s="110"/>
      <c r="AP1287" s="110"/>
      <c r="AQ1287" s="110"/>
      <c r="AR1287" s="110"/>
      <c r="AS1287" s="110"/>
      <c r="AT1287" s="110"/>
      <c r="AU1287" s="110"/>
      <c r="AV1287" s="110"/>
      <c r="AW1287" s="110"/>
      <c r="AX1287" s="110"/>
      <c r="AY1287" s="110"/>
      <c r="AZ1287" s="110"/>
      <c r="BA1287" s="110"/>
      <c r="BB1287" s="110"/>
      <c r="BC1287" s="110"/>
      <c r="BD1287" s="110"/>
      <c r="BE1287" s="110"/>
      <c r="BF1287" s="114"/>
      <c r="BG1287" s="114"/>
      <c r="BH1287" s="114"/>
      <c r="BI1287" s="114"/>
      <c r="BJ1287" s="114"/>
      <c r="BK1287" s="114"/>
      <c r="BL1287" s="114"/>
      <c r="BM1287" s="114"/>
      <c r="BN1287" s="114"/>
      <c r="BO1287" s="114"/>
    </row>
    <row r="1288" ht="15.75" customHeight="1">
      <c r="A1288" s="185"/>
      <c r="B1288" s="186"/>
      <c r="C1288" s="187"/>
      <c r="D1288" s="188"/>
      <c r="E1288" s="188"/>
      <c r="F1288" s="188"/>
      <c r="G1288" s="114"/>
      <c r="H1288" s="111"/>
      <c r="I1288" s="111"/>
      <c r="J1288" s="112"/>
      <c r="K1288" s="111"/>
      <c r="L1288" s="111"/>
      <c r="M1288" s="109"/>
      <c r="N1288" s="110"/>
      <c r="O1288" s="111"/>
      <c r="P1288" s="111"/>
      <c r="Q1288" s="112"/>
      <c r="R1288" s="111"/>
      <c r="S1288" s="111"/>
      <c r="T1288" s="111"/>
      <c r="U1288" s="110"/>
      <c r="V1288" s="109"/>
      <c r="W1288" s="109"/>
      <c r="X1288" s="110"/>
      <c r="Y1288" s="109"/>
      <c r="Z1288" s="110"/>
      <c r="AA1288" s="110"/>
      <c r="AB1288" s="110"/>
      <c r="AC1288" s="109"/>
      <c r="AD1288" s="109"/>
      <c r="AE1288" s="110"/>
      <c r="AF1288" s="109"/>
      <c r="AG1288" s="109"/>
      <c r="AH1288" s="109"/>
      <c r="AI1288" s="110"/>
      <c r="AJ1288" s="110"/>
      <c r="AK1288" s="110"/>
      <c r="AL1288" s="110"/>
      <c r="AM1288" s="110"/>
      <c r="AN1288" s="110"/>
      <c r="AO1288" s="110"/>
      <c r="AP1288" s="110"/>
      <c r="AQ1288" s="110"/>
      <c r="AR1288" s="110"/>
      <c r="AS1288" s="110"/>
      <c r="AT1288" s="110"/>
      <c r="AU1288" s="110"/>
      <c r="AV1288" s="110"/>
      <c r="AW1288" s="110"/>
      <c r="AX1288" s="110"/>
      <c r="AY1288" s="110"/>
      <c r="AZ1288" s="110"/>
      <c r="BA1288" s="110"/>
      <c r="BB1288" s="110"/>
      <c r="BC1288" s="110"/>
      <c r="BD1288" s="110"/>
      <c r="BE1288" s="110"/>
      <c r="BF1288" s="114"/>
      <c r="BG1288" s="114"/>
      <c r="BH1288" s="114"/>
      <c r="BI1288" s="114"/>
      <c r="BJ1288" s="114"/>
      <c r="BK1288" s="114"/>
      <c r="BL1288" s="114"/>
      <c r="BM1288" s="114"/>
      <c r="BN1288" s="114"/>
      <c r="BO1288" s="114"/>
    </row>
    <row r="1289" ht="15.75" customHeight="1">
      <c r="A1289" s="185"/>
      <c r="B1289" s="186"/>
      <c r="C1289" s="187"/>
      <c r="D1289" s="188"/>
      <c r="E1289" s="188"/>
      <c r="F1289" s="188"/>
      <c r="G1289" s="114"/>
      <c r="H1289" s="111"/>
      <c r="I1289" s="111"/>
      <c r="J1289" s="112"/>
      <c r="K1289" s="111"/>
      <c r="L1289" s="111"/>
      <c r="M1289" s="109"/>
      <c r="N1289" s="110"/>
      <c r="O1289" s="111"/>
      <c r="P1289" s="111"/>
      <c r="Q1289" s="112"/>
      <c r="R1289" s="111"/>
      <c r="S1289" s="111"/>
      <c r="T1289" s="111"/>
      <c r="U1289" s="110"/>
      <c r="V1289" s="109"/>
      <c r="W1289" s="109"/>
      <c r="X1289" s="110"/>
      <c r="Y1289" s="109"/>
      <c r="Z1289" s="110"/>
      <c r="AA1289" s="110"/>
      <c r="AB1289" s="110"/>
      <c r="AC1289" s="109"/>
      <c r="AD1289" s="109"/>
      <c r="AE1289" s="110"/>
      <c r="AF1289" s="109"/>
      <c r="AG1289" s="109"/>
      <c r="AH1289" s="109"/>
      <c r="AI1289" s="110"/>
      <c r="AJ1289" s="110"/>
      <c r="AK1289" s="110"/>
      <c r="AL1289" s="110"/>
      <c r="AM1289" s="110"/>
      <c r="AN1289" s="110"/>
      <c r="AO1289" s="110"/>
      <c r="AP1289" s="110"/>
      <c r="AQ1289" s="110"/>
      <c r="AR1289" s="110"/>
      <c r="AS1289" s="110"/>
      <c r="AT1289" s="110"/>
      <c r="AU1289" s="110"/>
      <c r="AV1289" s="110"/>
      <c r="AW1289" s="110"/>
      <c r="AX1289" s="110"/>
      <c r="AY1289" s="110"/>
      <c r="AZ1289" s="110"/>
      <c r="BA1289" s="110"/>
      <c r="BB1289" s="110"/>
      <c r="BC1289" s="110"/>
      <c r="BD1289" s="110"/>
      <c r="BE1289" s="110"/>
      <c r="BF1289" s="114"/>
      <c r="BG1289" s="114"/>
      <c r="BH1289" s="114"/>
      <c r="BI1289" s="114"/>
      <c r="BJ1289" s="114"/>
      <c r="BK1289" s="114"/>
      <c r="BL1289" s="114"/>
      <c r="BM1289" s="114"/>
      <c r="BN1289" s="114"/>
      <c r="BO1289" s="114"/>
    </row>
    <row r="1290" ht="15.75" customHeight="1">
      <c r="A1290" s="185"/>
      <c r="B1290" s="186"/>
      <c r="C1290" s="187"/>
      <c r="D1290" s="188"/>
      <c r="E1290" s="188"/>
      <c r="F1290" s="188"/>
      <c r="G1290" s="114"/>
      <c r="H1290" s="111"/>
      <c r="I1290" s="111"/>
      <c r="J1290" s="112"/>
      <c r="K1290" s="111"/>
      <c r="L1290" s="111"/>
      <c r="M1290" s="109"/>
      <c r="N1290" s="110"/>
      <c r="O1290" s="111"/>
      <c r="P1290" s="111"/>
      <c r="Q1290" s="112"/>
      <c r="R1290" s="111"/>
      <c r="S1290" s="111"/>
      <c r="T1290" s="111"/>
      <c r="U1290" s="110"/>
      <c r="V1290" s="109"/>
      <c r="W1290" s="109"/>
      <c r="X1290" s="110"/>
      <c r="Y1290" s="109"/>
      <c r="Z1290" s="110"/>
      <c r="AA1290" s="110"/>
      <c r="AB1290" s="110"/>
      <c r="AC1290" s="109"/>
      <c r="AD1290" s="109"/>
      <c r="AE1290" s="110"/>
      <c r="AF1290" s="109"/>
      <c r="AG1290" s="109"/>
      <c r="AH1290" s="109"/>
      <c r="AI1290" s="110"/>
      <c r="AJ1290" s="110"/>
      <c r="AK1290" s="110"/>
      <c r="AL1290" s="110"/>
      <c r="AM1290" s="110"/>
      <c r="AN1290" s="110"/>
      <c r="AO1290" s="110"/>
      <c r="AP1290" s="110"/>
      <c r="AQ1290" s="110"/>
      <c r="AR1290" s="110"/>
      <c r="AS1290" s="110"/>
      <c r="AT1290" s="110"/>
      <c r="AU1290" s="110"/>
      <c r="AV1290" s="110"/>
      <c r="AW1290" s="110"/>
      <c r="AX1290" s="110"/>
      <c r="AY1290" s="110"/>
      <c r="AZ1290" s="110"/>
      <c r="BA1290" s="110"/>
      <c r="BB1290" s="110"/>
      <c r="BC1290" s="110"/>
      <c r="BD1290" s="110"/>
      <c r="BE1290" s="110"/>
      <c r="BF1290" s="114"/>
      <c r="BG1290" s="114"/>
      <c r="BH1290" s="114"/>
      <c r="BI1290" s="114"/>
      <c r="BJ1290" s="114"/>
      <c r="BK1290" s="114"/>
      <c r="BL1290" s="114"/>
      <c r="BM1290" s="114"/>
      <c r="BN1290" s="114"/>
      <c r="BO1290" s="114"/>
    </row>
    <row r="1291" ht="15.75" customHeight="1">
      <c r="A1291" s="185"/>
      <c r="B1291" s="186"/>
      <c r="C1291" s="187"/>
      <c r="D1291" s="188"/>
      <c r="E1291" s="188"/>
      <c r="F1291" s="188"/>
      <c r="G1291" s="114"/>
      <c r="H1291" s="111"/>
      <c r="I1291" s="111"/>
      <c r="J1291" s="112"/>
      <c r="K1291" s="111"/>
      <c r="L1291" s="111"/>
      <c r="M1291" s="109"/>
      <c r="N1291" s="110"/>
      <c r="O1291" s="111"/>
      <c r="P1291" s="111"/>
      <c r="Q1291" s="112"/>
      <c r="R1291" s="111"/>
      <c r="S1291" s="111"/>
      <c r="T1291" s="111"/>
      <c r="U1291" s="110"/>
      <c r="V1291" s="109"/>
      <c r="W1291" s="109"/>
      <c r="X1291" s="110"/>
      <c r="Y1291" s="109"/>
      <c r="Z1291" s="110"/>
      <c r="AA1291" s="110"/>
      <c r="AB1291" s="110"/>
      <c r="AC1291" s="109"/>
      <c r="AD1291" s="109"/>
      <c r="AE1291" s="110"/>
      <c r="AF1291" s="109"/>
      <c r="AG1291" s="109"/>
      <c r="AH1291" s="109"/>
      <c r="AI1291" s="110"/>
      <c r="AJ1291" s="110"/>
      <c r="AK1291" s="110"/>
      <c r="AL1291" s="110"/>
      <c r="AM1291" s="110"/>
      <c r="AN1291" s="110"/>
      <c r="AO1291" s="110"/>
      <c r="AP1291" s="110"/>
      <c r="AQ1291" s="110"/>
      <c r="AR1291" s="110"/>
      <c r="AS1291" s="110"/>
      <c r="AT1291" s="110"/>
      <c r="AU1291" s="110"/>
      <c r="AV1291" s="110"/>
      <c r="AW1291" s="110"/>
      <c r="AX1291" s="110"/>
      <c r="AY1291" s="110"/>
      <c r="AZ1291" s="110"/>
      <c r="BA1291" s="110"/>
      <c r="BB1291" s="110"/>
      <c r="BC1291" s="110"/>
      <c r="BD1291" s="110"/>
      <c r="BE1291" s="110"/>
      <c r="BF1291" s="114"/>
      <c r="BG1291" s="114"/>
      <c r="BH1291" s="114"/>
      <c r="BI1291" s="114"/>
      <c r="BJ1291" s="114"/>
      <c r="BK1291" s="114"/>
      <c r="BL1291" s="114"/>
      <c r="BM1291" s="114"/>
      <c r="BN1291" s="114"/>
      <c r="BO1291" s="114"/>
    </row>
    <row r="1292" ht="15.75" customHeight="1">
      <c r="A1292" s="185"/>
      <c r="B1292" s="186"/>
      <c r="C1292" s="187"/>
      <c r="D1292" s="188"/>
      <c r="E1292" s="188"/>
      <c r="F1292" s="188"/>
      <c r="G1292" s="114"/>
      <c r="H1292" s="111"/>
      <c r="I1292" s="111"/>
      <c r="J1292" s="112"/>
      <c r="K1292" s="111"/>
      <c r="L1292" s="111"/>
      <c r="M1292" s="109"/>
      <c r="N1292" s="110"/>
      <c r="O1292" s="111"/>
      <c r="P1292" s="111"/>
      <c r="Q1292" s="112"/>
      <c r="R1292" s="111"/>
      <c r="S1292" s="111"/>
      <c r="T1292" s="111"/>
      <c r="U1292" s="110"/>
      <c r="V1292" s="109"/>
      <c r="W1292" s="109"/>
      <c r="X1292" s="110"/>
      <c r="Y1292" s="109"/>
      <c r="Z1292" s="110"/>
      <c r="AA1292" s="110"/>
      <c r="AB1292" s="110"/>
      <c r="AC1292" s="109"/>
      <c r="AD1292" s="109"/>
      <c r="AE1292" s="110"/>
      <c r="AF1292" s="109"/>
      <c r="AG1292" s="109"/>
      <c r="AH1292" s="109"/>
      <c r="AI1292" s="110"/>
      <c r="AJ1292" s="110"/>
      <c r="AK1292" s="110"/>
      <c r="AL1292" s="110"/>
      <c r="AM1292" s="110"/>
      <c r="AN1292" s="110"/>
      <c r="AO1292" s="110"/>
      <c r="AP1292" s="110"/>
      <c r="AQ1292" s="110"/>
      <c r="AR1292" s="110"/>
      <c r="AS1292" s="110"/>
      <c r="AT1292" s="110"/>
      <c r="AU1292" s="110"/>
      <c r="AV1292" s="110"/>
      <c r="AW1292" s="110"/>
      <c r="AX1292" s="110"/>
      <c r="AY1292" s="110"/>
      <c r="AZ1292" s="110"/>
      <c r="BA1292" s="110"/>
      <c r="BB1292" s="110"/>
      <c r="BC1292" s="110"/>
      <c r="BD1292" s="110"/>
      <c r="BE1292" s="110"/>
      <c r="BF1292" s="114"/>
      <c r="BG1292" s="114"/>
      <c r="BH1292" s="114"/>
      <c r="BI1292" s="114"/>
      <c r="BJ1292" s="114"/>
      <c r="BK1292" s="114"/>
      <c r="BL1292" s="114"/>
      <c r="BM1292" s="114"/>
      <c r="BN1292" s="114"/>
      <c r="BO1292" s="114"/>
    </row>
    <row r="1293" ht="15.75" customHeight="1">
      <c r="A1293" s="185"/>
      <c r="B1293" s="186"/>
      <c r="C1293" s="187"/>
      <c r="D1293" s="188"/>
      <c r="E1293" s="188"/>
      <c r="F1293" s="188"/>
      <c r="G1293" s="114"/>
      <c r="H1293" s="111"/>
      <c r="I1293" s="111"/>
      <c r="J1293" s="112"/>
      <c r="K1293" s="111"/>
      <c r="L1293" s="111"/>
      <c r="M1293" s="109"/>
      <c r="N1293" s="110"/>
      <c r="O1293" s="111"/>
      <c r="P1293" s="111"/>
      <c r="Q1293" s="112"/>
      <c r="R1293" s="111"/>
      <c r="S1293" s="111"/>
      <c r="T1293" s="111"/>
      <c r="U1293" s="110"/>
      <c r="V1293" s="109"/>
      <c r="W1293" s="109"/>
      <c r="X1293" s="110"/>
      <c r="Y1293" s="109"/>
      <c r="Z1293" s="110"/>
      <c r="AA1293" s="110"/>
      <c r="AB1293" s="110"/>
      <c r="AC1293" s="109"/>
      <c r="AD1293" s="109"/>
      <c r="AE1293" s="110"/>
      <c r="AF1293" s="109"/>
      <c r="AG1293" s="109"/>
      <c r="AH1293" s="109"/>
      <c r="AI1293" s="110"/>
      <c r="AJ1293" s="110"/>
      <c r="AK1293" s="110"/>
      <c r="AL1293" s="110"/>
      <c r="AM1293" s="110"/>
      <c r="AN1293" s="110"/>
      <c r="AO1293" s="110"/>
      <c r="AP1293" s="110"/>
      <c r="AQ1293" s="110"/>
      <c r="AR1293" s="110"/>
      <c r="AS1293" s="110"/>
      <c r="AT1293" s="110"/>
      <c r="AU1293" s="110"/>
      <c r="AV1293" s="110"/>
      <c r="AW1293" s="110"/>
      <c r="AX1293" s="110"/>
      <c r="AY1293" s="110"/>
      <c r="AZ1293" s="110"/>
      <c r="BA1293" s="110"/>
      <c r="BB1293" s="110"/>
      <c r="BC1293" s="110"/>
      <c r="BD1293" s="110"/>
      <c r="BE1293" s="110"/>
      <c r="BF1293" s="114"/>
      <c r="BG1293" s="114"/>
      <c r="BH1293" s="114"/>
      <c r="BI1293" s="114"/>
      <c r="BJ1293" s="114"/>
      <c r="BK1293" s="114"/>
      <c r="BL1293" s="114"/>
      <c r="BM1293" s="114"/>
      <c r="BN1293" s="114"/>
      <c r="BO1293" s="114"/>
    </row>
    <row r="1294" ht="15.75" customHeight="1">
      <c r="A1294" s="185"/>
      <c r="B1294" s="186"/>
      <c r="C1294" s="187"/>
      <c r="D1294" s="188"/>
      <c r="E1294" s="188"/>
      <c r="F1294" s="188"/>
      <c r="G1294" s="114"/>
      <c r="H1294" s="111"/>
      <c r="I1294" s="111"/>
      <c r="J1294" s="112"/>
      <c r="K1294" s="111"/>
      <c r="L1294" s="111"/>
      <c r="M1294" s="109"/>
      <c r="N1294" s="110"/>
      <c r="O1294" s="111"/>
      <c r="P1294" s="111"/>
      <c r="Q1294" s="112"/>
      <c r="R1294" s="111"/>
      <c r="S1294" s="111"/>
      <c r="T1294" s="111"/>
      <c r="U1294" s="110"/>
      <c r="V1294" s="109"/>
      <c r="W1294" s="109"/>
      <c r="X1294" s="110"/>
      <c r="Y1294" s="109"/>
      <c r="Z1294" s="110"/>
      <c r="AA1294" s="110"/>
      <c r="AB1294" s="110"/>
      <c r="AC1294" s="109"/>
      <c r="AD1294" s="109"/>
      <c r="AE1294" s="110"/>
      <c r="AF1294" s="109"/>
      <c r="AG1294" s="109"/>
      <c r="AH1294" s="109"/>
      <c r="AI1294" s="110"/>
      <c r="AJ1294" s="110"/>
      <c r="AK1294" s="110"/>
      <c r="AL1294" s="110"/>
      <c r="AM1294" s="110"/>
      <c r="AN1294" s="110"/>
      <c r="AO1294" s="110"/>
      <c r="AP1294" s="110"/>
      <c r="AQ1294" s="110"/>
      <c r="AR1294" s="110"/>
      <c r="AS1294" s="110"/>
      <c r="AT1294" s="110"/>
      <c r="AU1294" s="110"/>
      <c r="AV1294" s="110"/>
      <c r="AW1294" s="110"/>
      <c r="AX1294" s="110"/>
      <c r="AY1294" s="110"/>
      <c r="AZ1294" s="110"/>
      <c r="BA1294" s="110"/>
      <c r="BB1294" s="110"/>
      <c r="BC1294" s="110"/>
      <c r="BD1294" s="110"/>
      <c r="BE1294" s="110"/>
      <c r="BF1294" s="114"/>
      <c r="BG1294" s="114"/>
      <c r="BH1294" s="114"/>
      <c r="BI1294" s="114"/>
      <c r="BJ1294" s="114"/>
      <c r="BK1294" s="114"/>
      <c r="BL1294" s="114"/>
      <c r="BM1294" s="114"/>
      <c r="BN1294" s="114"/>
      <c r="BO1294" s="114"/>
    </row>
    <row r="1295" ht="15.75" customHeight="1">
      <c r="A1295" s="185"/>
      <c r="B1295" s="186"/>
      <c r="C1295" s="187"/>
      <c r="D1295" s="188"/>
      <c r="E1295" s="188"/>
      <c r="F1295" s="188"/>
      <c r="G1295" s="114"/>
      <c r="H1295" s="111"/>
      <c r="I1295" s="111"/>
      <c r="J1295" s="112"/>
      <c r="K1295" s="111"/>
      <c r="L1295" s="111"/>
      <c r="M1295" s="109"/>
      <c r="N1295" s="110"/>
      <c r="O1295" s="111"/>
      <c r="P1295" s="111"/>
      <c r="Q1295" s="112"/>
      <c r="R1295" s="111"/>
      <c r="S1295" s="111"/>
      <c r="T1295" s="111"/>
      <c r="U1295" s="110"/>
      <c r="V1295" s="109"/>
      <c r="W1295" s="109"/>
      <c r="X1295" s="110"/>
      <c r="Y1295" s="109"/>
      <c r="Z1295" s="110"/>
      <c r="AA1295" s="110"/>
      <c r="AB1295" s="110"/>
      <c r="AC1295" s="109"/>
      <c r="AD1295" s="109"/>
      <c r="AE1295" s="110"/>
      <c r="AF1295" s="109"/>
      <c r="AG1295" s="109"/>
      <c r="AH1295" s="109"/>
      <c r="AI1295" s="110"/>
      <c r="AJ1295" s="110"/>
      <c r="AK1295" s="110"/>
      <c r="AL1295" s="110"/>
      <c r="AM1295" s="110"/>
      <c r="AN1295" s="110"/>
      <c r="AO1295" s="110"/>
      <c r="AP1295" s="110"/>
      <c r="AQ1295" s="110"/>
      <c r="AR1295" s="110"/>
      <c r="AS1295" s="110"/>
      <c r="AT1295" s="110"/>
      <c r="AU1295" s="110"/>
      <c r="AV1295" s="110"/>
      <c r="AW1295" s="110"/>
      <c r="AX1295" s="110"/>
      <c r="AY1295" s="110"/>
      <c r="AZ1295" s="110"/>
      <c r="BA1295" s="110"/>
      <c r="BB1295" s="110"/>
      <c r="BC1295" s="110"/>
      <c r="BD1295" s="110"/>
      <c r="BE1295" s="110"/>
      <c r="BF1295" s="114"/>
      <c r="BG1295" s="114"/>
      <c r="BH1295" s="114"/>
      <c r="BI1295" s="114"/>
      <c r="BJ1295" s="114"/>
      <c r="BK1295" s="114"/>
      <c r="BL1295" s="114"/>
      <c r="BM1295" s="114"/>
      <c r="BN1295" s="114"/>
      <c r="BO1295" s="114"/>
    </row>
    <row r="1296" ht="15.75" customHeight="1">
      <c r="A1296" s="185"/>
      <c r="B1296" s="186"/>
      <c r="C1296" s="187"/>
      <c r="D1296" s="188"/>
      <c r="E1296" s="188"/>
      <c r="F1296" s="188"/>
      <c r="G1296" s="114"/>
      <c r="H1296" s="111"/>
      <c r="I1296" s="111"/>
      <c r="J1296" s="112"/>
      <c r="K1296" s="111"/>
      <c r="L1296" s="111"/>
      <c r="M1296" s="109"/>
      <c r="N1296" s="110"/>
      <c r="O1296" s="111"/>
      <c r="P1296" s="111"/>
      <c r="Q1296" s="112"/>
      <c r="R1296" s="111"/>
      <c r="S1296" s="111"/>
      <c r="T1296" s="111"/>
      <c r="U1296" s="110"/>
      <c r="V1296" s="109"/>
      <c r="W1296" s="109"/>
      <c r="X1296" s="110"/>
      <c r="Y1296" s="109"/>
      <c r="Z1296" s="110"/>
      <c r="AA1296" s="110"/>
      <c r="AB1296" s="110"/>
      <c r="AC1296" s="109"/>
      <c r="AD1296" s="109"/>
      <c r="AE1296" s="110"/>
      <c r="AF1296" s="109"/>
      <c r="AG1296" s="109"/>
      <c r="AH1296" s="109"/>
      <c r="AI1296" s="110"/>
      <c r="AJ1296" s="110"/>
      <c r="AK1296" s="110"/>
      <c r="AL1296" s="110"/>
      <c r="AM1296" s="110"/>
      <c r="AN1296" s="110"/>
      <c r="AO1296" s="110"/>
      <c r="AP1296" s="110"/>
      <c r="AQ1296" s="110"/>
      <c r="AR1296" s="110"/>
      <c r="AS1296" s="110"/>
      <c r="AT1296" s="110"/>
      <c r="AU1296" s="110"/>
      <c r="AV1296" s="110"/>
      <c r="AW1296" s="110"/>
      <c r="AX1296" s="110"/>
      <c r="AY1296" s="110"/>
      <c r="AZ1296" s="110"/>
      <c r="BA1296" s="110"/>
      <c r="BB1296" s="110"/>
      <c r="BC1296" s="110"/>
      <c r="BD1296" s="110"/>
      <c r="BE1296" s="110"/>
      <c r="BF1296" s="114"/>
      <c r="BG1296" s="114"/>
      <c r="BH1296" s="114"/>
      <c r="BI1296" s="114"/>
      <c r="BJ1296" s="114"/>
      <c r="BK1296" s="114"/>
      <c r="BL1296" s="114"/>
      <c r="BM1296" s="114"/>
      <c r="BN1296" s="114"/>
      <c r="BO1296" s="114"/>
    </row>
    <row r="1297" ht="15.75" customHeight="1">
      <c r="A1297" s="185"/>
      <c r="B1297" s="186"/>
      <c r="C1297" s="187"/>
      <c r="D1297" s="188"/>
      <c r="E1297" s="188"/>
      <c r="F1297" s="188"/>
      <c r="G1297" s="114"/>
      <c r="H1297" s="111"/>
      <c r="I1297" s="111"/>
      <c r="J1297" s="112"/>
      <c r="K1297" s="111"/>
      <c r="L1297" s="111"/>
      <c r="M1297" s="109"/>
      <c r="N1297" s="110"/>
      <c r="O1297" s="111"/>
      <c r="P1297" s="111"/>
      <c r="Q1297" s="112"/>
      <c r="R1297" s="111"/>
      <c r="S1297" s="111"/>
      <c r="T1297" s="111"/>
      <c r="U1297" s="110"/>
      <c r="V1297" s="109"/>
      <c r="W1297" s="109"/>
      <c r="X1297" s="110"/>
      <c r="Y1297" s="109"/>
      <c r="Z1297" s="110"/>
      <c r="AA1297" s="110"/>
      <c r="AB1297" s="110"/>
      <c r="AC1297" s="109"/>
      <c r="AD1297" s="109"/>
      <c r="AE1297" s="110"/>
      <c r="AF1297" s="109"/>
      <c r="AG1297" s="109"/>
      <c r="AH1297" s="109"/>
      <c r="AI1297" s="110"/>
      <c r="AJ1297" s="110"/>
      <c r="AK1297" s="110"/>
      <c r="AL1297" s="110"/>
      <c r="AM1297" s="110"/>
      <c r="AN1297" s="110"/>
      <c r="AO1297" s="110"/>
      <c r="AP1297" s="110"/>
      <c r="AQ1297" s="110"/>
      <c r="AR1297" s="110"/>
      <c r="AS1297" s="110"/>
      <c r="AT1297" s="110"/>
      <c r="AU1297" s="110"/>
      <c r="AV1297" s="110"/>
      <c r="AW1297" s="110"/>
      <c r="AX1297" s="110"/>
      <c r="AY1297" s="110"/>
      <c r="AZ1297" s="110"/>
      <c r="BA1297" s="110"/>
      <c r="BB1297" s="110"/>
      <c r="BC1297" s="110"/>
      <c r="BD1297" s="110"/>
      <c r="BE1297" s="110"/>
      <c r="BF1297" s="114"/>
      <c r="BG1297" s="114"/>
      <c r="BH1297" s="114"/>
      <c r="BI1297" s="114"/>
      <c r="BJ1297" s="114"/>
      <c r="BK1297" s="114"/>
      <c r="BL1297" s="114"/>
      <c r="BM1297" s="114"/>
      <c r="BN1297" s="114"/>
      <c r="BO1297" s="114"/>
    </row>
    <row r="1298" ht="15.75" customHeight="1">
      <c r="A1298" s="185"/>
      <c r="B1298" s="186"/>
      <c r="C1298" s="187"/>
      <c r="D1298" s="188"/>
      <c r="E1298" s="188"/>
      <c r="F1298" s="188"/>
      <c r="G1298" s="114"/>
      <c r="H1298" s="111"/>
      <c r="I1298" s="111"/>
      <c r="J1298" s="112"/>
      <c r="K1298" s="111"/>
      <c r="L1298" s="111"/>
      <c r="M1298" s="109"/>
      <c r="N1298" s="110"/>
      <c r="O1298" s="111"/>
      <c r="P1298" s="111"/>
      <c r="Q1298" s="112"/>
      <c r="R1298" s="111"/>
      <c r="S1298" s="111"/>
      <c r="T1298" s="111"/>
      <c r="U1298" s="110"/>
      <c r="V1298" s="109"/>
      <c r="W1298" s="109"/>
      <c r="X1298" s="110"/>
      <c r="Y1298" s="109"/>
      <c r="Z1298" s="110"/>
      <c r="AA1298" s="110"/>
      <c r="AB1298" s="110"/>
      <c r="AC1298" s="109"/>
      <c r="AD1298" s="109"/>
      <c r="AE1298" s="110"/>
      <c r="AF1298" s="109"/>
      <c r="AG1298" s="109"/>
      <c r="AH1298" s="109"/>
      <c r="AI1298" s="110"/>
      <c r="AJ1298" s="110"/>
      <c r="AK1298" s="110"/>
      <c r="AL1298" s="110"/>
      <c r="AM1298" s="110"/>
      <c r="AN1298" s="110"/>
      <c r="AO1298" s="110"/>
      <c r="AP1298" s="110"/>
      <c r="AQ1298" s="110"/>
      <c r="AR1298" s="110"/>
      <c r="AS1298" s="110"/>
      <c r="AT1298" s="110"/>
      <c r="AU1298" s="110"/>
      <c r="AV1298" s="110"/>
      <c r="AW1298" s="110"/>
      <c r="AX1298" s="110"/>
      <c r="AY1298" s="110"/>
      <c r="AZ1298" s="110"/>
      <c r="BA1298" s="110"/>
      <c r="BB1298" s="110"/>
      <c r="BC1298" s="110"/>
      <c r="BD1298" s="110"/>
      <c r="BE1298" s="110"/>
      <c r="BF1298" s="114"/>
      <c r="BG1298" s="114"/>
      <c r="BH1298" s="114"/>
      <c r="BI1298" s="114"/>
      <c r="BJ1298" s="114"/>
      <c r="BK1298" s="114"/>
      <c r="BL1298" s="114"/>
      <c r="BM1298" s="114"/>
      <c r="BN1298" s="114"/>
      <c r="BO1298" s="114"/>
    </row>
    <row r="1299" ht="15.75" customHeight="1">
      <c r="A1299" s="185"/>
      <c r="B1299" s="186"/>
      <c r="C1299" s="187"/>
      <c r="D1299" s="188"/>
      <c r="E1299" s="188"/>
      <c r="F1299" s="188"/>
      <c r="G1299" s="114"/>
      <c r="H1299" s="111"/>
      <c r="I1299" s="111"/>
      <c r="J1299" s="112"/>
      <c r="K1299" s="111"/>
      <c r="L1299" s="111"/>
      <c r="M1299" s="109"/>
      <c r="N1299" s="110"/>
      <c r="O1299" s="111"/>
      <c r="P1299" s="111"/>
      <c r="Q1299" s="112"/>
      <c r="R1299" s="111"/>
      <c r="S1299" s="111"/>
      <c r="T1299" s="111"/>
      <c r="U1299" s="110"/>
      <c r="V1299" s="109"/>
      <c r="W1299" s="109"/>
      <c r="X1299" s="110"/>
      <c r="Y1299" s="109"/>
      <c r="Z1299" s="110"/>
      <c r="AA1299" s="110"/>
      <c r="AB1299" s="110"/>
      <c r="AC1299" s="109"/>
      <c r="AD1299" s="109"/>
      <c r="AE1299" s="110"/>
      <c r="AF1299" s="109"/>
      <c r="AG1299" s="109"/>
      <c r="AH1299" s="109"/>
      <c r="AI1299" s="110"/>
      <c r="AJ1299" s="110"/>
      <c r="AK1299" s="110"/>
      <c r="AL1299" s="110"/>
      <c r="AM1299" s="110"/>
      <c r="AN1299" s="110"/>
      <c r="AO1299" s="110"/>
      <c r="AP1299" s="110"/>
      <c r="AQ1299" s="110"/>
      <c r="AR1299" s="110"/>
      <c r="AS1299" s="110"/>
      <c r="AT1299" s="110"/>
      <c r="AU1299" s="110"/>
      <c r="AV1299" s="110"/>
      <c r="AW1299" s="110"/>
      <c r="AX1299" s="110"/>
      <c r="AY1299" s="110"/>
      <c r="AZ1299" s="110"/>
      <c r="BA1299" s="110"/>
      <c r="BB1299" s="110"/>
      <c r="BC1299" s="110"/>
      <c r="BD1299" s="110"/>
      <c r="BE1299" s="110"/>
      <c r="BF1299" s="114"/>
      <c r="BG1299" s="114"/>
      <c r="BH1299" s="114"/>
      <c r="BI1299" s="114"/>
      <c r="BJ1299" s="114"/>
      <c r="BK1299" s="114"/>
      <c r="BL1299" s="114"/>
      <c r="BM1299" s="114"/>
      <c r="BN1299" s="114"/>
      <c r="BO1299" s="114"/>
    </row>
    <row r="1300" ht="15.75" customHeight="1">
      <c r="A1300" s="185"/>
      <c r="B1300" s="186"/>
      <c r="C1300" s="187"/>
      <c r="D1300" s="188"/>
      <c r="E1300" s="188"/>
      <c r="F1300" s="188"/>
      <c r="G1300" s="114"/>
      <c r="H1300" s="111"/>
      <c r="I1300" s="111"/>
      <c r="J1300" s="112"/>
      <c r="K1300" s="111"/>
      <c r="L1300" s="111"/>
      <c r="M1300" s="109"/>
      <c r="N1300" s="110"/>
      <c r="O1300" s="111"/>
      <c r="P1300" s="111"/>
      <c r="Q1300" s="112"/>
      <c r="R1300" s="111"/>
      <c r="S1300" s="111"/>
      <c r="T1300" s="111"/>
      <c r="U1300" s="110"/>
      <c r="V1300" s="109"/>
      <c r="W1300" s="109"/>
      <c r="X1300" s="110"/>
      <c r="Y1300" s="109"/>
      <c r="Z1300" s="110"/>
      <c r="AA1300" s="110"/>
      <c r="AB1300" s="110"/>
      <c r="AC1300" s="109"/>
      <c r="AD1300" s="109"/>
      <c r="AE1300" s="110"/>
      <c r="AF1300" s="109"/>
      <c r="AG1300" s="109"/>
      <c r="AH1300" s="109"/>
      <c r="AI1300" s="110"/>
      <c r="AJ1300" s="110"/>
      <c r="AK1300" s="110"/>
      <c r="AL1300" s="110"/>
      <c r="AM1300" s="110"/>
      <c r="AN1300" s="110"/>
      <c r="AO1300" s="110"/>
      <c r="AP1300" s="110"/>
      <c r="AQ1300" s="110"/>
      <c r="AR1300" s="110"/>
      <c r="AS1300" s="110"/>
      <c r="AT1300" s="110"/>
      <c r="AU1300" s="110"/>
      <c r="AV1300" s="110"/>
      <c r="AW1300" s="110"/>
      <c r="AX1300" s="110"/>
      <c r="AY1300" s="110"/>
      <c r="AZ1300" s="110"/>
      <c r="BA1300" s="110"/>
      <c r="BB1300" s="110"/>
      <c r="BC1300" s="110"/>
      <c r="BD1300" s="110"/>
      <c r="BE1300" s="110"/>
      <c r="BF1300" s="114"/>
      <c r="BG1300" s="114"/>
      <c r="BH1300" s="114"/>
      <c r="BI1300" s="114"/>
      <c r="BJ1300" s="114"/>
      <c r="BK1300" s="114"/>
      <c r="BL1300" s="114"/>
      <c r="BM1300" s="114"/>
      <c r="BN1300" s="114"/>
      <c r="BO1300" s="114"/>
    </row>
    <row r="1301" ht="15.75" customHeight="1">
      <c r="A1301" s="185"/>
      <c r="B1301" s="186"/>
      <c r="C1301" s="187"/>
      <c r="D1301" s="188"/>
      <c r="E1301" s="188"/>
      <c r="F1301" s="188"/>
      <c r="G1301" s="114"/>
      <c r="H1301" s="111"/>
      <c r="I1301" s="111"/>
      <c r="J1301" s="112"/>
      <c r="K1301" s="111"/>
      <c r="L1301" s="111"/>
      <c r="M1301" s="109"/>
      <c r="N1301" s="110"/>
      <c r="O1301" s="111"/>
      <c r="P1301" s="111"/>
      <c r="Q1301" s="112"/>
      <c r="R1301" s="111"/>
      <c r="S1301" s="111"/>
      <c r="T1301" s="111"/>
      <c r="U1301" s="110"/>
      <c r="V1301" s="109"/>
      <c r="W1301" s="109"/>
      <c r="X1301" s="110"/>
      <c r="Y1301" s="109"/>
      <c r="Z1301" s="110"/>
      <c r="AA1301" s="110"/>
      <c r="AB1301" s="110"/>
      <c r="AC1301" s="109"/>
      <c r="AD1301" s="109"/>
      <c r="AE1301" s="110"/>
      <c r="AF1301" s="109"/>
      <c r="AG1301" s="109"/>
      <c r="AH1301" s="109"/>
      <c r="AI1301" s="110"/>
      <c r="AJ1301" s="110"/>
      <c r="AK1301" s="110"/>
      <c r="AL1301" s="110"/>
      <c r="AM1301" s="110"/>
      <c r="AN1301" s="110"/>
      <c r="AO1301" s="110"/>
      <c r="AP1301" s="110"/>
      <c r="AQ1301" s="110"/>
      <c r="AR1301" s="110"/>
      <c r="AS1301" s="110"/>
      <c r="AT1301" s="110"/>
      <c r="AU1301" s="110"/>
      <c r="AV1301" s="110"/>
      <c r="AW1301" s="110"/>
      <c r="AX1301" s="110"/>
      <c r="AY1301" s="110"/>
      <c r="AZ1301" s="110"/>
      <c r="BA1301" s="110"/>
      <c r="BB1301" s="110"/>
      <c r="BC1301" s="110"/>
      <c r="BD1301" s="110"/>
      <c r="BE1301" s="110"/>
      <c r="BF1301" s="114"/>
      <c r="BG1301" s="114"/>
      <c r="BH1301" s="114"/>
      <c r="BI1301" s="114"/>
      <c r="BJ1301" s="114"/>
      <c r="BK1301" s="114"/>
      <c r="BL1301" s="114"/>
      <c r="BM1301" s="114"/>
      <c r="BN1301" s="114"/>
      <c r="BO1301" s="114"/>
    </row>
    <row r="1302" ht="15.75" customHeight="1">
      <c r="A1302" s="185"/>
      <c r="B1302" s="186"/>
      <c r="C1302" s="187"/>
      <c r="D1302" s="188"/>
      <c r="E1302" s="188"/>
      <c r="F1302" s="188"/>
      <c r="G1302" s="114"/>
      <c r="H1302" s="111"/>
      <c r="I1302" s="111"/>
      <c r="J1302" s="112"/>
      <c r="K1302" s="111"/>
      <c r="L1302" s="111"/>
      <c r="M1302" s="109"/>
      <c r="N1302" s="110"/>
      <c r="O1302" s="111"/>
      <c r="P1302" s="111"/>
      <c r="Q1302" s="112"/>
      <c r="R1302" s="111"/>
      <c r="S1302" s="111"/>
      <c r="T1302" s="111"/>
      <c r="U1302" s="110"/>
      <c r="V1302" s="109"/>
      <c r="W1302" s="109"/>
      <c r="X1302" s="110"/>
      <c r="Y1302" s="109"/>
      <c r="Z1302" s="110"/>
      <c r="AA1302" s="110"/>
      <c r="AB1302" s="110"/>
      <c r="AC1302" s="109"/>
      <c r="AD1302" s="109"/>
      <c r="AE1302" s="110"/>
      <c r="AF1302" s="109"/>
      <c r="AG1302" s="109"/>
      <c r="AH1302" s="109"/>
      <c r="AI1302" s="110"/>
      <c r="AJ1302" s="110"/>
      <c r="AK1302" s="110"/>
      <c r="AL1302" s="110"/>
      <c r="AM1302" s="110"/>
      <c r="AN1302" s="110"/>
      <c r="AO1302" s="110"/>
      <c r="AP1302" s="110"/>
      <c r="AQ1302" s="110"/>
      <c r="AR1302" s="110"/>
      <c r="AS1302" s="110"/>
      <c r="AT1302" s="110"/>
      <c r="AU1302" s="110"/>
      <c r="AV1302" s="110"/>
      <c r="AW1302" s="110"/>
      <c r="AX1302" s="110"/>
      <c r="AY1302" s="110"/>
      <c r="AZ1302" s="110"/>
      <c r="BA1302" s="110"/>
      <c r="BB1302" s="110"/>
      <c r="BC1302" s="110"/>
      <c r="BD1302" s="110"/>
      <c r="BE1302" s="110"/>
      <c r="BF1302" s="114"/>
      <c r="BG1302" s="114"/>
      <c r="BH1302" s="114"/>
      <c r="BI1302" s="114"/>
      <c r="BJ1302" s="114"/>
      <c r="BK1302" s="114"/>
      <c r="BL1302" s="114"/>
      <c r="BM1302" s="114"/>
      <c r="BN1302" s="114"/>
      <c r="BO1302" s="114"/>
    </row>
    <row r="1303" ht="15.75" customHeight="1">
      <c r="A1303" s="185"/>
      <c r="B1303" s="186"/>
      <c r="C1303" s="187"/>
      <c r="D1303" s="188"/>
      <c r="E1303" s="188"/>
      <c r="F1303" s="188"/>
      <c r="G1303" s="114"/>
      <c r="H1303" s="111"/>
      <c r="I1303" s="111"/>
      <c r="J1303" s="112"/>
      <c r="K1303" s="111"/>
      <c r="L1303" s="111"/>
      <c r="M1303" s="109"/>
      <c r="N1303" s="110"/>
      <c r="O1303" s="111"/>
      <c r="P1303" s="111"/>
      <c r="Q1303" s="112"/>
      <c r="R1303" s="111"/>
      <c r="S1303" s="111"/>
      <c r="T1303" s="111"/>
      <c r="U1303" s="110"/>
      <c r="V1303" s="109"/>
      <c r="W1303" s="109"/>
      <c r="X1303" s="110"/>
      <c r="Y1303" s="109"/>
      <c r="Z1303" s="110"/>
      <c r="AA1303" s="110"/>
      <c r="AB1303" s="110"/>
      <c r="AC1303" s="109"/>
      <c r="AD1303" s="109"/>
      <c r="AE1303" s="110"/>
      <c r="AF1303" s="109"/>
      <c r="AG1303" s="109"/>
      <c r="AH1303" s="109"/>
      <c r="AI1303" s="110"/>
      <c r="AJ1303" s="110"/>
      <c r="AK1303" s="110"/>
      <c r="AL1303" s="110"/>
      <c r="AM1303" s="110"/>
      <c r="AN1303" s="110"/>
      <c r="AO1303" s="110"/>
      <c r="AP1303" s="110"/>
      <c r="AQ1303" s="110"/>
      <c r="AR1303" s="110"/>
      <c r="AS1303" s="110"/>
      <c r="AT1303" s="110"/>
      <c r="AU1303" s="110"/>
      <c r="AV1303" s="110"/>
      <c r="AW1303" s="110"/>
      <c r="AX1303" s="110"/>
      <c r="AY1303" s="110"/>
      <c r="AZ1303" s="110"/>
      <c r="BA1303" s="110"/>
      <c r="BB1303" s="110"/>
      <c r="BC1303" s="110"/>
      <c r="BD1303" s="110"/>
      <c r="BE1303" s="110"/>
      <c r="BF1303" s="114"/>
      <c r="BG1303" s="114"/>
      <c r="BH1303" s="114"/>
      <c r="BI1303" s="114"/>
      <c r="BJ1303" s="114"/>
      <c r="BK1303" s="114"/>
      <c r="BL1303" s="114"/>
      <c r="BM1303" s="114"/>
      <c r="BN1303" s="114"/>
      <c r="BO1303" s="114"/>
    </row>
    <row r="1304" ht="15.75" customHeight="1">
      <c r="A1304" s="185"/>
      <c r="B1304" s="186"/>
      <c r="C1304" s="187"/>
      <c r="D1304" s="188"/>
      <c r="E1304" s="188"/>
      <c r="F1304" s="188"/>
      <c r="G1304" s="114"/>
      <c r="H1304" s="111"/>
      <c r="I1304" s="111"/>
      <c r="J1304" s="112"/>
      <c r="K1304" s="111"/>
      <c r="L1304" s="111"/>
      <c r="M1304" s="109"/>
      <c r="N1304" s="110"/>
      <c r="O1304" s="111"/>
      <c r="P1304" s="111"/>
      <c r="Q1304" s="112"/>
      <c r="R1304" s="111"/>
      <c r="S1304" s="111"/>
      <c r="T1304" s="111"/>
      <c r="U1304" s="110"/>
      <c r="V1304" s="109"/>
      <c r="W1304" s="109"/>
      <c r="X1304" s="110"/>
      <c r="Y1304" s="109"/>
      <c r="Z1304" s="110"/>
      <c r="AA1304" s="110"/>
      <c r="AB1304" s="110"/>
      <c r="AC1304" s="109"/>
      <c r="AD1304" s="109"/>
      <c r="AE1304" s="110"/>
      <c r="AF1304" s="109"/>
      <c r="AG1304" s="109"/>
      <c r="AH1304" s="109"/>
      <c r="AI1304" s="110"/>
      <c r="AJ1304" s="110"/>
      <c r="AK1304" s="110"/>
      <c r="AL1304" s="110"/>
      <c r="AM1304" s="110"/>
      <c r="AN1304" s="110"/>
      <c r="AO1304" s="110"/>
      <c r="AP1304" s="110"/>
      <c r="AQ1304" s="110"/>
      <c r="AR1304" s="110"/>
      <c r="AS1304" s="110"/>
      <c r="AT1304" s="110"/>
      <c r="AU1304" s="110"/>
      <c r="AV1304" s="110"/>
      <c r="AW1304" s="110"/>
      <c r="AX1304" s="110"/>
      <c r="AY1304" s="110"/>
      <c r="AZ1304" s="110"/>
      <c r="BA1304" s="110"/>
      <c r="BB1304" s="110"/>
      <c r="BC1304" s="110"/>
      <c r="BD1304" s="110"/>
      <c r="BE1304" s="110"/>
      <c r="BF1304" s="114"/>
      <c r="BG1304" s="114"/>
      <c r="BH1304" s="114"/>
      <c r="BI1304" s="114"/>
      <c r="BJ1304" s="114"/>
      <c r="BK1304" s="114"/>
      <c r="BL1304" s="114"/>
      <c r="BM1304" s="114"/>
      <c r="BN1304" s="114"/>
      <c r="BO1304" s="114"/>
    </row>
    <row r="1305" ht="15.75" customHeight="1">
      <c r="A1305" s="185"/>
      <c r="B1305" s="186"/>
      <c r="C1305" s="187"/>
      <c r="D1305" s="188"/>
      <c r="E1305" s="188"/>
      <c r="F1305" s="188"/>
      <c r="G1305" s="114"/>
      <c r="H1305" s="111"/>
      <c r="I1305" s="111"/>
      <c r="J1305" s="112"/>
      <c r="K1305" s="111"/>
      <c r="L1305" s="111"/>
      <c r="M1305" s="109"/>
      <c r="N1305" s="110"/>
      <c r="O1305" s="111"/>
      <c r="P1305" s="111"/>
      <c r="Q1305" s="112"/>
      <c r="R1305" s="111"/>
      <c r="S1305" s="111"/>
      <c r="T1305" s="111"/>
      <c r="U1305" s="110"/>
      <c r="V1305" s="109"/>
      <c r="W1305" s="109"/>
      <c r="X1305" s="110"/>
      <c r="Y1305" s="109"/>
      <c r="Z1305" s="110"/>
      <c r="AA1305" s="110"/>
      <c r="AB1305" s="110"/>
      <c r="AC1305" s="109"/>
      <c r="AD1305" s="109"/>
      <c r="AE1305" s="110"/>
      <c r="AF1305" s="109"/>
      <c r="AG1305" s="109"/>
      <c r="AH1305" s="109"/>
      <c r="AI1305" s="110"/>
      <c r="AJ1305" s="110"/>
      <c r="AK1305" s="110"/>
      <c r="AL1305" s="110"/>
      <c r="AM1305" s="110"/>
      <c r="AN1305" s="110"/>
      <c r="AO1305" s="110"/>
      <c r="AP1305" s="110"/>
      <c r="AQ1305" s="110"/>
      <c r="AR1305" s="110"/>
      <c r="AS1305" s="110"/>
      <c r="AT1305" s="110"/>
      <c r="AU1305" s="110"/>
      <c r="AV1305" s="110"/>
      <c r="AW1305" s="110"/>
      <c r="AX1305" s="110"/>
      <c r="AY1305" s="110"/>
      <c r="AZ1305" s="110"/>
      <c r="BA1305" s="110"/>
      <c r="BB1305" s="110"/>
      <c r="BC1305" s="110"/>
      <c r="BD1305" s="110"/>
      <c r="BE1305" s="110"/>
      <c r="BF1305" s="114"/>
      <c r="BG1305" s="114"/>
      <c r="BH1305" s="114"/>
      <c r="BI1305" s="114"/>
      <c r="BJ1305" s="114"/>
      <c r="BK1305" s="114"/>
      <c r="BL1305" s="114"/>
      <c r="BM1305" s="114"/>
      <c r="BN1305" s="114"/>
      <c r="BO1305" s="114"/>
    </row>
    <row r="1306" ht="15.75" customHeight="1">
      <c r="A1306" s="185"/>
      <c r="B1306" s="186"/>
      <c r="C1306" s="187"/>
      <c r="D1306" s="188"/>
      <c r="E1306" s="188"/>
      <c r="F1306" s="188"/>
      <c r="G1306" s="114"/>
      <c r="H1306" s="111"/>
      <c r="I1306" s="111"/>
      <c r="J1306" s="112"/>
      <c r="K1306" s="111"/>
      <c r="L1306" s="111"/>
      <c r="M1306" s="109"/>
      <c r="N1306" s="110"/>
      <c r="O1306" s="111"/>
      <c r="P1306" s="111"/>
      <c r="Q1306" s="112"/>
      <c r="R1306" s="111"/>
      <c r="S1306" s="111"/>
      <c r="T1306" s="111"/>
      <c r="U1306" s="110"/>
      <c r="V1306" s="109"/>
      <c r="W1306" s="109"/>
      <c r="X1306" s="110"/>
      <c r="Y1306" s="109"/>
      <c r="Z1306" s="110"/>
      <c r="AA1306" s="110"/>
      <c r="AB1306" s="110"/>
      <c r="AC1306" s="109"/>
      <c r="AD1306" s="109"/>
      <c r="AE1306" s="110"/>
      <c r="AF1306" s="109"/>
      <c r="AG1306" s="109"/>
      <c r="AH1306" s="109"/>
      <c r="AI1306" s="110"/>
      <c r="AJ1306" s="110"/>
      <c r="AK1306" s="110"/>
      <c r="AL1306" s="110"/>
      <c r="AM1306" s="110"/>
      <c r="AN1306" s="110"/>
      <c r="AO1306" s="110"/>
      <c r="AP1306" s="110"/>
      <c r="AQ1306" s="110"/>
      <c r="AR1306" s="110"/>
      <c r="AS1306" s="110"/>
      <c r="AT1306" s="110"/>
      <c r="AU1306" s="110"/>
      <c r="AV1306" s="110"/>
      <c r="AW1306" s="110"/>
      <c r="AX1306" s="110"/>
      <c r="AY1306" s="110"/>
      <c r="AZ1306" s="110"/>
      <c r="BA1306" s="110"/>
      <c r="BB1306" s="110"/>
      <c r="BC1306" s="110"/>
      <c r="BD1306" s="110"/>
      <c r="BE1306" s="110"/>
      <c r="BF1306" s="114"/>
      <c r="BG1306" s="114"/>
      <c r="BH1306" s="114"/>
      <c r="BI1306" s="114"/>
      <c r="BJ1306" s="114"/>
      <c r="BK1306" s="114"/>
      <c r="BL1306" s="114"/>
      <c r="BM1306" s="114"/>
      <c r="BN1306" s="114"/>
      <c r="BO1306" s="114"/>
    </row>
    <row r="1307" ht="15.75" customHeight="1">
      <c r="A1307" s="185"/>
      <c r="B1307" s="186"/>
      <c r="C1307" s="187"/>
      <c r="D1307" s="188"/>
      <c r="E1307" s="188"/>
      <c r="F1307" s="188"/>
      <c r="G1307" s="114"/>
      <c r="H1307" s="111"/>
      <c r="I1307" s="111"/>
      <c r="J1307" s="112"/>
      <c r="K1307" s="111"/>
      <c r="L1307" s="111"/>
      <c r="M1307" s="109"/>
      <c r="N1307" s="110"/>
      <c r="O1307" s="111"/>
      <c r="P1307" s="111"/>
      <c r="Q1307" s="112"/>
      <c r="R1307" s="111"/>
      <c r="S1307" s="111"/>
      <c r="T1307" s="111"/>
      <c r="U1307" s="110"/>
      <c r="V1307" s="109"/>
      <c r="W1307" s="109"/>
      <c r="X1307" s="110"/>
      <c r="Y1307" s="109"/>
      <c r="Z1307" s="110"/>
      <c r="AA1307" s="110"/>
      <c r="AB1307" s="110"/>
      <c r="AC1307" s="109"/>
      <c r="AD1307" s="109"/>
      <c r="AE1307" s="110"/>
      <c r="AF1307" s="109"/>
      <c r="AG1307" s="109"/>
      <c r="AH1307" s="109"/>
      <c r="AI1307" s="110"/>
      <c r="AJ1307" s="110"/>
      <c r="AK1307" s="110"/>
      <c r="AL1307" s="110"/>
      <c r="AM1307" s="110"/>
      <c r="AN1307" s="110"/>
      <c r="AO1307" s="110"/>
      <c r="AP1307" s="110"/>
      <c r="AQ1307" s="110"/>
      <c r="AR1307" s="110"/>
      <c r="AS1307" s="110"/>
      <c r="AT1307" s="110"/>
      <c r="AU1307" s="110"/>
      <c r="AV1307" s="110"/>
      <c r="AW1307" s="110"/>
      <c r="AX1307" s="110"/>
      <c r="AY1307" s="110"/>
      <c r="AZ1307" s="110"/>
      <c r="BA1307" s="110"/>
      <c r="BB1307" s="110"/>
      <c r="BC1307" s="110"/>
      <c r="BD1307" s="110"/>
      <c r="BE1307" s="110"/>
      <c r="BF1307" s="114"/>
      <c r="BG1307" s="114"/>
      <c r="BH1307" s="114"/>
      <c r="BI1307" s="114"/>
      <c r="BJ1307" s="114"/>
      <c r="BK1307" s="114"/>
      <c r="BL1307" s="114"/>
      <c r="BM1307" s="114"/>
      <c r="BN1307" s="114"/>
      <c r="BO1307" s="114"/>
    </row>
    <row r="1308" ht="15.75" customHeight="1">
      <c r="A1308" s="185"/>
      <c r="B1308" s="186"/>
      <c r="C1308" s="187"/>
      <c r="D1308" s="188"/>
      <c r="E1308" s="188"/>
      <c r="F1308" s="188"/>
      <c r="G1308" s="114"/>
      <c r="H1308" s="111"/>
      <c r="I1308" s="111"/>
      <c r="J1308" s="112"/>
      <c r="K1308" s="111"/>
      <c r="L1308" s="111"/>
      <c r="M1308" s="109"/>
      <c r="N1308" s="110"/>
      <c r="O1308" s="111"/>
      <c r="P1308" s="111"/>
      <c r="Q1308" s="112"/>
      <c r="R1308" s="111"/>
      <c r="S1308" s="111"/>
      <c r="T1308" s="111"/>
      <c r="U1308" s="110"/>
      <c r="V1308" s="109"/>
      <c r="W1308" s="109"/>
      <c r="X1308" s="110"/>
      <c r="Y1308" s="109"/>
      <c r="Z1308" s="110"/>
      <c r="AA1308" s="110"/>
      <c r="AB1308" s="110"/>
      <c r="AC1308" s="109"/>
      <c r="AD1308" s="109"/>
      <c r="AE1308" s="110"/>
      <c r="AF1308" s="109"/>
      <c r="AG1308" s="109"/>
      <c r="AH1308" s="109"/>
      <c r="AI1308" s="110"/>
      <c r="AJ1308" s="110"/>
      <c r="AK1308" s="110"/>
      <c r="AL1308" s="110"/>
      <c r="AM1308" s="110"/>
      <c r="AN1308" s="110"/>
      <c r="AO1308" s="110"/>
      <c r="AP1308" s="110"/>
      <c r="AQ1308" s="110"/>
      <c r="AR1308" s="110"/>
      <c r="AS1308" s="110"/>
      <c r="AT1308" s="110"/>
      <c r="AU1308" s="110"/>
      <c r="AV1308" s="110"/>
      <c r="AW1308" s="110"/>
      <c r="AX1308" s="110"/>
      <c r="AY1308" s="110"/>
      <c r="AZ1308" s="110"/>
      <c r="BA1308" s="110"/>
      <c r="BB1308" s="110"/>
      <c r="BC1308" s="110"/>
      <c r="BD1308" s="110"/>
      <c r="BE1308" s="110"/>
      <c r="BF1308" s="114"/>
      <c r="BG1308" s="114"/>
      <c r="BH1308" s="114"/>
      <c r="BI1308" s="114"/>
      <c r="BJ1308" s="114"/>
      <c r="BK1308" s="114"/>
      <c r="BL1308" s="114"/>
      <c r="BM1308" s="114"/>
      <c r="BN1308" s="114"/>
      <c r="BO1308" s="114"/>
    </row>
    <row r="1309" ht="15.75" customHeight="1">
      <c r="A1309" s="185"/>
      <c r="B1309" s="186"/>
      <c r="C1309" s="187"/>
      <c r="D1309" s="188"/>
      <c r="E1309" s="188"/>
      <c r="F1309" s="188"/>
      <c r="G1309" s="114"/>
      <c r="H1309" s="111"/>
      <c r="I1309" s="111"/>
      <c r="J1309" s="112"/>
      <c r="K1309" s="111"/>
      <c r="L1309" s="111"/>
      <c r="M1309" s="109"/>
      <c r="N1309" s="110"/>
      <c r="O1309" s="111"/>
      <c r="P1309" s="111"/>
      <c r="Q1309" s="112"/>
      <c r="R1309" s="111"/>
      <c r="S1309" s="111"/>
      <c r="T1309" s="111"/>
      <c r="U1309" s="110"/>
      <c r="V1309" s="109"/>
      <c r="W1309" s="109"/>
      <c r="X1309" s="110"/>
      <c r="Y1309" s="109"/>
      <c r="Z1309" s="110"/>
      <c r="AA1309" s="110"/>
      <c r="AB1309" s="110"/>
      <c r="AC1309" s="109"/>
      <c r="AD1309" s="109"/>
      <c r="AE1309" s="110"/>
      <c r="AF1309" s="109"/>
      <c r="AG1309" s="109"/>
      <c r="AH1309" s="109"/>
      <c r="AI1309" s="110"/>
      <c r="AJ1309" s="110"/>
      <c r="AK1309" s="110"/>
      <c r="AL1309" s="110"/>
      <c r="AM1309" s="110"/>
      <c r="AN1309" s="110"/>
      <c r="AO1309" s="110"/>
      <c r="AP1309" s="110"/>
      <c r="AQ1309" s="110"/>
      <c r="AR1309" s="110"/>
      <c r="AS1309" s="110"/>
      <c r="AT1309" s="110"/>
      <c r="AU1309" s="110"/>
      <c r="AV1309" s="110"/>
      <c r="AW1309" s="110"/>
      <c r="AX1309" s="110"/>
      <c r="AY1309" s="110"/>
      <c r="AZ1309" s="110"/>
      <c r="BA1309" s="110"/>
      <c r="BB1309" s="110"/>
      <c r="BC1309" s="110"/>
      <c r="BD1309" s="110"/>
      <c r="BE1309" s="110"/>
      <c r="BF1309" s="114"/>
      <c r="BG1309" s="114"/>
      <c r="BH1309" s="114"/>
      <c r="BI1309" s="114"/>
      <c r="BJ1309" s="114"/>
      <c r="BK1309" s="114"/>
      <c r="BL1309" s="114"/>
      <c r="BM1309" s="114"/>
      <c r="BN1309" s="114"/>
      <c r="BO1309" s="114"/>
    </row>
    <row r="1310" ht="15.75" customHeight="1">
      <c r="A1310" s="185"/>
      <c r="B1310" s="186"/>
      <c r="C1310" s="187"/>
      <c r="D1310" s="188"/>
      <c r="E1310" s="188"/>
      <c r="F1310" s="188"/>
      <c r="G1310" s="114"/>
      <c r="H1310" s="111"/>
      <c r="I1310" s="111"/>
      <c r="J1310" s="112"/>
      <c r="K1310" s="111"/>
      <c r="L1310" s="111"/>
      <c r="M1310" s="109"/>
      <c r="N1310" s="110"/>
      <c r="O1310" s="111"/>
      <c r="P1310" s="111"/>
      <c r="Q1310" s="112"/>
      <c r="R1310" s="111"/>
      <c r="S1310" s="111"/>
      <c r="T1310" s="111"/>
      <c r="U1310" s="110"/>
      <c r="V1310" s="109"/>
      <c r="W1310" s="109"/>
      <c r="X1310" s="110"/>
      <c r="Y1310" s="109"/>
      <c r="Z1310" s="110"/>
      <c r="AA1310" s="110"/>
      <c r="AB1310" s="110"/>
      <c r="AC1310" s="109"/>
      <c r="AD1310" s="109"/>
      <c r="AE1310" s="110"/>
      <c r="AF1310" s="109"/>
      <c r="AG1310" s="109"/>
      <c r="AH1310" s="109"/>
      <c r="AI1310" s="110"/>
      <c r="AJ1310" s="110"/>
      <c r="AK1310" s="110"/>
      <c r="AL1310" s="110"/>
      <c r="AM1310" s="110"/>
      <c r="AN1310" s="110"/>
      <c r="AO1310" s="110"/>
      <c r="AP1310" s="110"/>
      <c r="AQ1310" s="110"/>
      <c r="AR1310" s="110"/>
      <c r="AS1310" s="110"/>
      <c r="AT1310" s="110"/>
      <c r="AU1310" s="110"/>
      <c r="AV1310" s="110"/>
      <c r="AW1310" s="110"/>
      <c r="AX1310" s="110"/>
      <c r="AY1310" s="110"/>
      <c r="AZ1310" s="110"/>
      <c r="BA1310" s="110"/>
      <c r="BB1310" s="110"/>
      <c r="BC1310" s="110"/>
      <c r="BD1310" s="110"/>
      <c r="BE1310" s="110"/>
      <c r="BF1310" s="114"/>
      <c r="BG1310" s="114"/>
      <c r="BH1310" s="114"/>
      <c r="BI1310" s="114"/>
      <c r="BJ1310" s="114"/>
      <c r="BK1310" s="114"/>
      <c r="BL1310" s="114"/>
      <c r="BM1310" s="114"/>
      <c r="BN1310" s="114"/>
      <c r="BO1310" s="114"/>
    </row>
    <row r="1311" ht="15.75" customHeight="1">
      <c r="A1311" s="185"/>
      <c r="B1311" s="186"/>
      <c r="C1311" s="187"/>
      <c r="D1311" s="188"/>
      <c r="E1311" s="188"/>
      <c r="F1311" s="188"/>
      <c r="G1311" s="114"/>
      <c r="H1311" s="111"/>
      <c r="I1311" s="111"/>
      <c r="J1311" s="112"/>
      <c r="K1311" s="111"/>
      <c r="L1311" s="111"/>
      <c r="M1311" s="109"/>
      <c r="N1311" s="110"/>
      <c r="O1311" s="111"/>
      <c r="P1311" s="111"/>
      <c r="Q1311" s="112"/>
      <c r="R1311" s="111"/>
      <c r="S1311" s="111"/>
      <c r="T1311" s="111"/>
      <c r="U1311" s="110"/>
      <c r="V1311" s="109"/>
      <c r="W1311" s="109"/>
      <c r="X1311" s="110"/>
      <c r="Y1311" s="109"/>
      <c r="Z1311" s="110"/>
      <c r="AA1311" s="110"/>
      <c r="AB1311" s="110"/>
      <c r="AC1311" s="109"/>
      <c r="AD1311" s="109"/>
      <c r="AE1311" s="110"/>
      <c r="AF1311" s="109"/>
      <c r="AG1311" s="109"/>
      <c r="AH1311" s="109"/>
      <c r="AI1311" s="110"/>
      <c r="AJ1311" s="110"/>
      <c r="AK1311" s="110"/>
      <c r="AL1311" s="110"/>
      <c r="AM1311" s="110"/>
      <c r="AN1311" s="110"/>
      <c r="AO1311" s="110"/>
      <c r="AP1311" s="110"/>
      <c r="AQ1311" s="110"/>
      <c r="AR1311" s="110"/>
      <c r="AS1311" s="110"/>
      <c r="AT1311" s="110"/>
      <c r="AU1311" s="110"/>
      <c r="AV1311" s="110"/>
      <c r="AW1311" s="110"/>
      <c r="AX1311" s="110"/>
      <c r="AY1311" s="110"/>
      <c r="AZ1311" s="110"/>
      <c r="BA1311" s="110"/>
      <c r="BB1311" s="110"/>
      <c r="BC1311" s="110"/>
      <c r="BD1311" s="110"/>
      <c r="BE1311" s="110"/>
      <c r="BF1311" s="114"/>
      <c r="BG1311" s="114"/>
      <c r="BH1311" s="114"/>
      <c r="BI1311" s="114"/>
      <c r="BJ1311" s="114"/>
      <c r="BK1311" s="114"/>
      <c r="BL1311" s="114"/>
      <c r="BM1311" s="114"/>
      <c r="BN1311" s="114"/>
      <c r="BO1311" s="114"/>
    </row>
    <row r="1312" ht="15.75" customHeight="1">
      <c r="A1312" s="185"/>
      <c r="B1312" s="186"/>
      <c r="C1312" s="187"/>
      <c r="D1312" s="188"/>
      <c r="E1312" s="188"/>
      <c r="F1312" s="188"/>
      <c r="G1312" s="114"/>
      <c r="H1312" s="111"/>
      <c r="I1312" s="111"/>
      <c r="J1312" s="112"/>
      <c r="K1312" s="111"/>
      <c r="L1312" s="111"/>
      <c r="M1312" s="109"/>
      <c r="N1312" s="110"/>
      <c r="O1312" s="111"/>
      <c r="P1312" s="111"/>
      <c r="Q1312" s="112"/>
      <c r="R1312" s="111"/>
      <c r="S1312" s="111"/>
      <c r="T1312" s="111"/>
      <c r="U1312" s="110"/>
      <c r="V1312" s="109"/>
      <c r="W1312" s="109"/>
      <c r="X1312" s="110"/>
      <c r="Y1312" s="109"/>
      <c r="Z1312" s="110"/>
      <c r="AA1312" s="110"/>
      <c r="AB1312" s="110"/>
      <c r="AC1312" s="109"/>
      <c r="AD1312" s="109"/>
      <c r="AE1312" s="110"/>
      <c r="AF1312" s="109"/>
      <c r="AG1312" s="109"/>
      <c r="AH1312" s="109"/>
      <c r="AI1312" s="110"/>
      <c r="AJ1312" s="110"/>
      <c r="AK1312" s="110"/>
      <c r="AL1312" s="110"/>
      <c r="AM1312" s="110"/>
      <c r="AN1312" s="110"/>
      <c r="AO1312" s="110"/>
      <c r="AP1312" s="110"/>
      <c r="AQ1312" s="110"/>
      <c r="AR1312" s="110"/>
      <c r="AS1312" s="110"/>
      <c r="AT1312" s="110"/>
      <c r="AU1312" s="110"/>
      <c r="AV1312" s="110"/>
      <c r="AW1312" s="110"/>
      <c r="AX1312" s="110"/>
      <c r="AY1312" s="110"/>
      <c r="AZ1312" s="110"/>
      <c r="BA1312" s="110"/>
      <c r="BB1312" s="110"/>
      <c r="BC1312" s="110"/>
      <c r="BD1312" s="110"/>
      <c r="BE1312" s="110"/>
      <c r="BF1312" s="114"/>
      <c r="BG1312" s="114"/>
      <c r="BH1312" s="114"/>
      <c r="BI1312" s="114"/>
      <c r="BJ1312" s="114"/>
      <c r="BK1312" s="114"/>
      <c r="BL1312" s="114"/>
      <c r="BM1312" s="114"/>
      <c r="BN1312" s="114"/>
      <c r="BO1312" s="114"/>
    </row>
    <row r="1313" ht="15.75" customHeight="1">
      <c r="A1313" s="185"/>
      <c r="B1313" s="186"/>
      <c r="C1313" s="187"/>
      <c r="D1313" s="188"/>
      <c r="E1313" s="188"/>
      <c r="F1313" s="188"/>
      <c r="G1313" s="114"/>
      <c r="H1313" s="111"/>
      <c r="I1313" s="111"/>
      <c r="J1313" s="112"/>
      <c r="K1313" s="111"/>
      <c r="L1313" s="111"/>
      <c r="M1313" s="109"/>
      <c r="N1313" s="110"/>
      <c r="O1313" s="111"/>
      <c r="P1313" s="111"/>
      <c r="Q1313" s="112"/>
      <c r="R1313" s="111"/>
      <c r="S1313" s="111"/>
      <c r="T1313" s="111"/>
      <c r="U1313" s="110"/>
      <c r="V1313" s="109"/>
      <c r="W1313" s="109"/>
      <c r="X1313" s="110"/>
      <c r="Y1313" s="109"/>
      <c r="Z1313" s="110"/>
      <c r="AA1313" s="110"/>
      <c r="AB1313" s="110"/>
      <c r="AC1313" s="109"/>
      <c r="AD1313" s="109"/>
      <c r="AE1313" s="110"/>
      <c r="AF1313" s="109"/>
      <c r="AG1313" s="109"/>
      <c r="AH1313" s="109"/>
      <c r="AI1313" s="110"/>
      <c r="AJ1313" s="110"/>
      <c r="AK1313" s="110"/>
      <c r="AL1313" s="110"/>
      <c r="AM1313" s="110"/>
      <c r="AN1313" s="110"/>
      <c r="AO1313" s="110"/>
      <c r="AP1313" s="110"/>
      <c r="AQ1313" s="110"/>
      <c r="AR1313" s="110"/>
      <c r="AS1313" s="110"/>
      <c r="AT1313" s="110"/>
      <c r="AU1313" s="110"/>
      <c r="AV1313" s="110"/>
      <c r="AW1313" s="110"/>
      <c r="AX1313" s="110"/>
      <c r="AY1313" s="110"/>
      <c r="AZ1313" s="110"/>
      <c r="BA1313" s="110"/>
      <c r="BB1313" s="110"/>
      <c r="BC1313" s="110"/>
      <c r="BD1313" s="110"/>
      <c r="BE1313" s="110"/>
      <c r="BF1313" s="114"/>
      <c r="BG1313" s="114"/>
      <c r="BH1313" s="114"/>
      <c r="BI1313" s="114"/>
      <c r="BJ1313" s="114"/>
      <c r="BK1313" s="114"/>
      <c r="BL1313" s="114"/>
      <c r="BM1313" s="114"/>
      <c r="BN1313" s="114"/>
      <c r="BO1313" s="114"/>
    </row>
    <row r="1314" ht="15.75" customHeight="1">
      <c r="A1314" s="185"/>
      <c r="B1314" s="186"/>
      <c r="C1314" s="187"/>
      <c r="D1314" s="188"/>
      <c r="E1314" s="188"/>
      <c r="F1314" s="188"/>
      <c r="G1314" s="114"/>
      <c r="H1314" s="111"/>
      <c r="I1314" s="111"/>
      <c r="J1314" s="112"/>
      <c r="K1314" s="111"/>
      <c r="L1314" s="111"/>
      <c r="M1314" s="109"/>
      <c r="N1314" s="110"/>
      <c r="O1314" s="111"/>
      <c r="P1314" s="111"/>
      <c r="Q1314" s="112"/>
      <c r="R1314" s="111"/>
      <c r="S1314" s="111"/>
      <c r="T1314" s="111"/>
      <c r="U1314" s="110"/>
      <c r="V1314" s="109"/>
      <c r="W1314" s="109"/>
      <c r="X1314" s="110"/>
      <c r="Y1314" s="109"/>
      <c r="Z1314" s="110"/>
      <c r="AA1314" s="110"/>
      <c r="AB1314" s="110"/>
      <c r="AC1314" s="109"/>
      <c r="AD1314" s="109"/>
      <c r="AE1314" s="110"/>
      <c r="AF1314" s="109"/>
      <c r="AG1314" s="109"/>
      <c r="AH1314" s="109"/>
      <c r="AI1314" s="110"/>
      <c r="AJ1314" s="110"/>
      <c r="AK1314" s="110"/>
      <c r="AL1314" s="110"/>
      <c r="AM1314" s="110"/>
      <c r="AN1314" s="110"/>
      <c r="AO1314" s="110"/>
      <c r="AP1314" s="110"/>
      <c r="AQ1314" s="110"/>
      <c r="AR1314" s="110"/>
      <c r="AS1314" s="110"/>
      <c r="AT1314" s="110"/>
      <c r="AU1314" s="110"/>
      <c r="AV1314" s="110"/>
      <c r="AW1314" s="110"/>
      <c r="AX1314" s="110"/>
      <c r="AY1314" s="110"/>
      <c r="AZ1314" s="110"/>
      <c r="BA1314" s="110"/>
      <c r="BB1314" s="110"/>
      <c r="BC1314" s="110"/>
      <c r="BD1314" s="110"/>
      <c r="BE1314" s="110"/>
      <c r="BF1314" s="114"/>
      <c r="BG1314" s="114"/>
      <c r="BH1314" s="114"/>
      <c r="BI1314" s="114"/>
      <c r="BJ1314" s="114"/>
      <c r="BK1314" s="114"/>
      <c r="BL1314" s="114"/>
      <c r="BM1314" s="114"/>
      <c r="BN1314" s="114"/>
      <c r="BO1314" s="114"/>
    </row>
    <row r="1315" ht="15.75" customHeight="1">
      <c r="A1315" s="185"/>
      <c r="B1315" s="186"/>
      <c r="C1315" s="187"/>
      <c r="D1315" s="188"/>
      <c r="E1315" s="188"/>
      <c r="F1315" s="188"/>
      <c r="G1315" s="114"/>
      <c r="H1315" s="111"/>
      <c r="I1315" s="111"/>
      <c r="J1315" s="112"/>
      <c r="K1315" s="111"/>
      <c r="L1315" s="111"/>
      <c r="M1315" s="109"/>
      <c r="N1315" s="110"/>
      <c r="O1315" s="111"/>
      <c r="P1315" s="111"/>
      <c r="Q1315" s="112"/>
      <c r="R1315" s="111"/>
      <c r="S1315" s="111"/>
      <c r="T1315" s="111"/>
      <c r="U1315" s="110"/>
      <c r="V1315" s="109"/>
      <c r="W1315" s="109"/>
      <c r="X1315" s="110"/>
      <c r="Y1315" s="109"/>
      <c r="Z1315" s="110"/>
      <c r="AA1315" s="110"/>
      <c r="AB1315" s="110"/>
      <c r="AC1315" s="109"/>
      <c r="AD1315" s="109"/>
      <c r="AE1315" s="110"/>
      <c r="AF1315" s="109"/>
      <c r="AG1315" s="109"/>
      <c r="AH1315" s="109"/>
      <c r="AI1315" s="110"/>
      <c r="AJ1315" s="110"/>
      <c r="AK1315" s="110"/>
      <c r="AL1315" s="110"/>
      <c r="AM1315" s="110"/>
      <c r="AN1315" s="110"/>
      <c r="AO1315" s="110"/>
      <c r="AP1315" s="110"/>
      <c r="AQ1315" s="110"/>
      <c r="AR1315" s="110"/>
      <c r="AS1315" s="110"/>
      <c r="AT1315" s="110"/>
      <c r="AU1315" s="110"/>
      <c r="AV1315" s="110"/>
      <c r="AW1315" s="110"/>
      <c r="AX1315" s="110"/>
      <c r="AY1315" s="110"/>
      <c r="AZ1315" s="110"/>
      <c r="BA1315" s="110"/>
      <c r="BB1315" s="110"/>
      <c r="BC1315" s="110"/>
      <c r="BD1315" s="110"/>
      <c r="BE1315" s="110"/>
      <c r="BF1315" s="114"/>
      <c r="BG1315" s="114"/>
      <c r="BH1315" s="114"/>
      <c r="BI1315" s="114"/>
      <c r="BJ1315" s="114"/>
      <c r="BK1315" s="114"/>
      <c r="BL1315" s="114"/>
      <c r="BM1315" s="114"/>
      <c r="BN1315" s="114"/>
      <c r="BO1315" s="114"/>
    </row>
    <row r="1316" ht="15.75" customHeight="1">
      <c r="A1316" s="185"/>
      <c r="B1316" s="186"/>
      <c r="C1316" s="187"/>
      <c r="D1316" s="188"/>
      <c r="E1316" s="188"/>
      <c r="F1316" s="188"/>
      <c r="G1316" s="114"/>
      <c r="H1316" s="111"/>
      <c r="I1316" s="111"/>
      <c r="J1316" s="112"/>
      <c r="K1316" s="111"/>
      <c r="L1316" s="111"/>
      <c r="M1316" s="109"/>
      <c r="N1316" s="110"/>
      <c r="O1316" s="111"/>
      <c r="P1316" s="111"/>
      <c r="Q1316" s="112"/>
      <c r="R1316" s="111"/>
      <c r="S1316" s="111"/>
      <c r="T1316" s="111"/>
      <c r="U1316" s="110"/>
      <c r="V1316" s="109"/>
      <c r="W1316" s="109"/>
      <c r="X1316" s="110"/>
      <c r="Y1316" s="109"/>
      <c r="Z1316" s="110"/>
      <c r="AA1316" s="110"/>
      <c r="AB1316" s="110"/>
      <c r="AC1316" s="109"/>
      <c r="AD1316" s="109"/>
      <c r="AE1316" s="110"/>
      <c r="AF1316" s="109"/>
      <c r="AG1316" s="109"/>
      <c r="AH1316" s="109"/>
      <c r="AI1316" s="110"/>
      <c r="AJ1316" s="110"/>
      <c r="AK1316" s="110"/>
      <c r="AL1316" s="110"/>
      <c r="AM1316" s="110"/>
      <c r="AN1316" s="110"/>
      <c r="AO1316" s="110"/>
      <c r="AP1316" s="110"/>
      <c r="AQ1316" s="110"/>
      <c r="AR1316" s="110"/>
      <c r="AS1316" s="110"/>
      <c r="AT1316" s="110"/>
      <c r="AU1316" s="110"/>
      <c r="AV1316" s="110"/>
      <c r="AW1316" s="110"/>
      <c r="AX1316" s="110"/>
      <c r="AY1316" s="110"/>
      <c r="AZ1316" s="110"/>
      <c r="BA1316" s="110"/>
      <c r="BB1316" s="110"/>
      <c r="BC1316" s="110"/>
      <c r="BD1316" s="110"/>
      <c r="BE1316" s="110"/>
      <c r="BF1316" s="114"/>
      <c r="BG1316" s="114"/>
      <c r="BH1316" s="114"/>
      <c r="BI1316" s="114"/>
      <c r="BJ1316" s="114"/>
      <c r="BK1316" s="114"/>
      <c r="BL1316" s="114"/>
      <c r="BM1316" s="114"/>
      <c r="BN1316" s="114"/>
      <c r="BO1316" s="114"/>
    </row>
    <row r="1317" ht="15.75" customHeight="1">
      <c r="A1317" s="185"/>
      <c r="B1317" s="186"/>
      <c r="C1317" s="187"/>
      <c r="D1317" s="188"/>
      <c r="E1317" s="188"/>
      <c r="F1317" s="188"/>
      <c r="G1317" s="114"/>
      <c r="H1317" s="111"/>
      <c r="I1317" s="111"/>
      <c r="J1317" s="112"/>
      <c r="K1317" s="111"/>
      <c r="L1317" s="111"/>
      <c r="M1317" s="109"/>
      <c r="N1317" s="110"/>
      <c r="O1317" s="111"/>
      <c r="P1317" s="111"/>
      <c r="Q1317" s="112"/>
      <c r="R1317" s="111"/>
      <c r="S1317" s="111"/>
      <c r="T1317" s="111"/>
      <c r="U1317" s="110"/>
      <c r="V1317" s="109"/>
      <c r="W1317" s="109"/>
      <c r="X1317" s="110"/>
      <c r="Y1317" s="109"/>
      <c r="Z1317" s="110"/>
      <c r="AA1317" s="110"/>
      <c r="AB1317" s="110"/>
      <c r="AC1317" s="109"/>
      <c r="AD1317" s="109"/>
      <c r="AE1317" s="110"/>
      <c r="AF1317" s="109"/>
      <c r="AG1317" s="109"/>
      <c r="AH1317" s="109"/>
      <c r="AI1317" s="110"/>
      <c r="AJ1317" s="110"/>
      <c r="AK1317" s="110"/>
      <c r="AL1317" s="110"/>
      <c r="AM1317" s="110"/>
      <c r="AN1317" s="110"/>
      <c r="AO1317" s="110"/>
      <c r="AP1317" s="110"/>
      <c r="AQ1317" s="110"/>
      <c r="AR1317" s="110"/>
      <c r="AS1317" s="110"/>
      <c r="AT1317" s="110"/>
      <c r="AU1317" s="110"/>
      <c r="AV1317" s="110"/>
      <c r="AW1317" s="110"/>
      <c r="AX1317" s="110"/>
      <c r="AY1317" s="110"/>
      <c r="AZ1317" s="110"/>
      <c r="BA1317" s="110"/>
      <c r="BB1317" s="110"/>
      <c r="BC1317" s="110"/>
      <c r="BD1317" s="110"/>
      <c r="BE1317" s="110"/>
      <c r="BF1317" s="114"/>
      <c r="BG1317" s="114"/>
      <c r="BH1317" s="114"/>
      <c r="BI1317" s="114"/>
      <c r="BJ1317" s="114"/>
      <c r="BK1317" s="114"/>
      <c r="BL1317" s="114"/>
      <c r="BM1317" s="114"/>
      <c r="BN1317" s="114"/>
      <c r="BO1317" s="114"/>
    </row>
    <row r="1318" ht="15.75" customHeight="1">
      <c r="A1318" s="185"/>
      <c r="B1318" s="186"/>
      <c r="C1318" s="187"/>
      <c r="D1318" s="188"/>
      <c r="E1318" s="188"/>
      <c r="F1318" s="188"/>
      <c r="G1318" s="114"/>
      <c r="H1318" s="111"/>
      <c r="I1318" s="111"/>
      <c r="J1318" s="112"/>
      <c r="K1318" s="111"/>
      <c r="L1318" s="111"/>
      <c r="M1318" s="109"/>
      <c r="N1318" s="110"/>
      <c r="O1318" s="111"/>
      <c r="P1318" s="111"/>
      <c r="Q1318" s="112"/>
      <c r="R1318" s="111"/>
      <c r="S1318" s="111"/>
      <c r="T1318" s="111"/>
      <c r="U1318" s="110"/>
      <c r="V1318" s="109"/>
      <c r="W1318" s="109"/>
      <c r="X1318" s="110"/>
      <c r="Y1318" s="109"/>
      <c r="Z1318" s="110"/>
      <c r="AA1318" s="110"/>
      <c r="AB1318" s="110"/>
      <c r="AC1318" s="109"/>
      <c r="AD1318" s="109"/>
      <c r="AE1318" s="110"/>
      <c r="AF1318" s="109"/>
      <c r="AG1318" s="109"/>
      <c r="AH1318" s="109"/>
      <c r="AI1318" s="110"/>
      <c r="AJ1318" s="110"/>
      <c r="AK1318" s="110"/>
      <c r="AL1318" s="110"/>
      <c r="AM1318" s="110"/>
      <c r="AN1318" s="110"/>
      <c r="AO1318" s="110"/>
      <c r="AP1318" s="110"/>
      <c r="AQ1318" s="110"/>
      <c r="AR1318" s="110"/>
      <c r="AS1318" s="110"/>
      <c r="AT1318" s="110"/>
      <c r="AU1318" s="110"/>
      <c r="AV1318" s="110"/>
      <c r="AW1318" s="110"/>
      <c r="AX1318" s="110"/>
      <c r="AY1318" s="110"/>
      <c r="AZ1318" s="110"/>
      <c r="BA1318" s="110"/>
      <c r="BB1318" s="110"/>
      <c r="BC1318" s="110"/>
      <c r="BD1318" s="110"/>
      <c r="BE1318" s="110"/>
      <c r="BF1318" s="114"/>
      <c r="BG1318" s="114"/>
      <c r="BH1318" s="114"/>
      <c r="BI1318" s="114"/>
      <c r="BJ1318" s="114"/>
      <c r="BK1318" s="114"/>
      <c r="BL1318" s="114"/>
      <c r="BM1318" s="114"/>
      <c r="BN1318" s="114"/>
      <c r="BO1318" s="114"/>
    </row>
    <row r="1319" ht="15.75" customHeight="1">
      <c r="A1319" s="185"/>
      <c r="B1319" s="186"/>
      <c r="C1319" s="187"/>
      <c r="D1319" s="188"/>
      <c r="E1319" s="188"/>
      <c r="F1319" s="188"/>
      <c r="G1319" s="114"/>
      <c r="H1319" s="111"/>
      <c r="I1319" s="111"/>
      <c r="J1319" s="112"/>
      <c r="K1319" s="111"/>
      <c r="L1319" s="111"/>
      <c r="M1319" s="109"/>
      <c r="N1319" s="110"/>
      <c r="O1319" s="111"/>
      <c r="P1319" s="111"/>
      <c r="Q1319" s="112"/>
      <c r="R1319" s="111"/>
      <c r="S1319" s="111"/>
      <c r="T1319" s="111"/>
      <c r="U1319" s="110"/>
      <c r="V1319" s="109"/>
      <c r="W1319" s="109"/>
      <c r="X1319" s="110"/>
      <c r="Y1319" s="109"/>
      <c r="Z1319" s="110"/>
      <c r="AA1319" s="110"/>
      <c r="AB1319" s="110"/>
      <c r="AC1319" s="109"/>
      <c r="AD1319" s="109"/>
      <c r="AE1319" s="110"/>
      <c r="AF1319" s="109"/>
      <c r="AG1319" s="109"/>
      <c r="AH1319" s="109"/>
      <c r="AI1319" s="110"/>
      <c r="AJ1319" s="110"/>
      <c r="AK1319" s="110"/>
      <c r="AL1319" s="110"/>
      <c r="AM1319" s="110"/>
      <c r="AN1319" s="110"/>
      <c r="AO1319" s="110"/>
      <c r="AP1319" s="110"/>
      <c r="AQ1319" s="110"/>
      <c r="AR1319" s="110"/>
      <c r="AS1319" s="110"/>
      <c r="AT1319" s="110"/>
      <c r="AU1319" s="110"/>
      <c r="AV1319" s="110"/>
      <c r="AW1319" s="110"/>
      <c r="AX1319" s="110"/>
      <c r="AY1319" s="110"/>
      <c r="AZ1319" s="110"/>
      <c r="BA1319" s="110"/>
      <c r="BB1319" s="110"/>
      <c r="BC1319" s="110"/>
      <c r="BD1319" s="110"/>
      <c r="BE1319" s="110"/>
      <c r="BF1319" s="114"/>
      <c r="BG1319" s="114"/>
      <c r="BH1319" s="114"/>
      <c r="BI1319" s="114"/>
      <c r="BJ1319" s="114"/>
      <c r="BK1319" s="114"/>
      <c r="BL1319" s="114"/>
      <c r="BM1319" s="114"/>
      <c r="BN1319" s="114"/>
      <c r="BO1319" s="114"/>
    </row>
    <row r="1320" ht="15.75" customHeight="1">
      <c r="A1320" s="185"/>
      <c r="B1320" s="186"/>
      <c r="C1320" s="187"/>
      <c r="D1320" s="188"/>
      <c r="E1320" s="188"/>
      <c r="F1320" s="188"/>
      <c r="G1320" s="114"/>
      <c r="H1320" s="111"/>
      <c r="I1320" s="111"/>
      <c r="J1320" s="112"/>
      <c r="K1320" s="111"/>
      <c r="L1320" s="111"/>
      <c r="M1320" s="109"/>
      <c r="N1320" s="110"/>
      <c r="O1320" s="111"/>
      <c r="P1320" s="111"/>
      <c r="Q1320" s="112"/>
      <c r="R1320" s="111"/>
      <c r="S1320" s="111"/>
      <c r="T1320" s="111"/>
      <c r="U1320" s="110"/>
      <c r="V1320" s="109"/>
      <c r="W1320" s="109"/>
      <c r="X1320" s="110"/>
      <c r="Y1320" s="109"/>
      <c r="Z1320" s="110"/>
      <c r="AA1320" s="110"/>
      <c r="AB1320" s="110"/>
      <c r="AC1320" s="109"/>
      <c r="AD1320" s="109"/>
      <c r="AE1320" s="110"/>
      <c r="AF1320" s="109"/>
      <c r="AG1320" s="109"/>
      <c r="AH1320" s="109"/>
      <c r="AI1320" s="110"/>
      <c r="AJ1320" s="110"/>
      <c r="AK1320" s="110"/>
      <c r="AL1320" s="110"/>
      <c r="AM1320" s="110"/>
      <c r="AN1320" s="110"/>
      <c r="AO1320" s="110"/>
      <c r="AP1320" s="110"/>
      <c r="AQ1320" s="110"/>
      <c r="AR1320" s="110"/>
      <c r="AS1320" s="110"/>
      <c r="AT1320" s="110"/>
      <c r="AU1320" s="110"/>
      <c r="AV1320" s="110"/>
      <c r="AW1320" s="110"/>
      <c r="AX1320" s="110"/>
      <c r="AY1320" s="110"/>
      <c r="AZ1320" s="110"/>
      <c r="BA1320" s="110"/>
      <c r="BB1320" s="110"/>
      <c r="BC1320" s="110"/>
      <c r="BD1320" s="110"/>
      <c r="BE1320" s="110"/>
      <c r="BF1320" s="114"/>
      <c r="BG1320" s="114"/>
      <c r="BH1320" s="114"/>
      <c r="BI1320" s="114"/>
      <c r="BJ1320" s="114"/>
      <c r="BK1320" s="114"/>
      <c r="BL1320" s="114"/>
      <c r="BM1320" s="114"/>
      <c r="BN1320" s="114"/>
      <c r="BO1320" s="114"/>
    </row>
    <row r="1321" ht="15.75" customHeight="1">
      <c r="A1321" s="185"/>
      <c r="B1321" s="186"/>
      <c r="C1321" s="187"/>
      <c r="D1321" s="188"/>
      <c r="E1321" s="188"/>
      <c r="F1321" s="188"/>
      <c r="G1321" s="114"/>
      <c r="H1321" s="111"/>
      <c r="I1321" s="111"/>
      <c r="J1321" s="112"/>
      <c r="K1321" s="111"/>
      <c r="L1321" s="111"/>
      <c r="M1321" s="109"/>
      <c r="N1321" s="110"/>
      <c r="O1321" s="111"/>
      <c r="P1321" s="111"/>
      <c r="Q1321" s="112"/>
      <c r="R1321" s="111"/>
      <c r="S1321" s="111"/>
      <c r="T1321" s="111"/>
      <c r="U1321" s="110"/>
      <c r="V1321" s="109"/>
      <c r="W1321" s="109"/>
      <c r="X1321" s="110"/>
      <c r="Y1321" s="109"/>
      <c r="Z1321" s="110"/>
      <c r="AA1321" s="110"/>
      <c r="AB1321" s="110"/>
      <c r="AC1321" s="109"/>
      <c r="AD1321" s="109"/>
      <c r="AE1321" s="110"/>
      <c r="AF1321" s="109"/>
      <c r="AG1321" s="109"/>
      <c r="AH1321" s="109"/>
      <c r="AI1321" s="110"/>
      <c r="AJ1321" s="110"/>
      <c r="AK1321" s="110"/>
      <c r="AL1321" s="110"/>
      <c r="AM1321" s="110"/>
      <c r="AN1321" s="110"/>
      <c r="AO1321" s="110"/>
      <c r="AP1321" s="110"/>
      <c r="AQ1321" s="110"/>
      <c r="AR1321" s="110"/>
      <c r="AS1321" s="110"/>
      <c r="AT1321" s="110"/>
      <c r="AU1321" s="110"/>
      <c r="AV1321" s="110"/>
      <c r="AW1321" s="110"/>
      <c r="AX1321" s="110"/>
      <c r="AY1321" s="110"/>
      <c r="AZ1321" s="110"/>
      <c r="BA1321" s="110"/>
      <c r="BB1321" s="110"/>
      <c r="BC1321" s="110"/>
      <c r="BD1321" s="110"/>
      <c r="BE1321" s="110"/>
      <c r="BF1321" s="114"/>
      <c r="BG1321" s="114"/>
      <c r="BH1321" s="114"/>
      <c r="BI1321" s="114"/>
      <c r="BJ1321" s="114"/>
      <c r="BK1321" s="114"/>
      <c r="BL1321" s="114"/>
      <c r="BM1321" s="114"/>
      <c r="BN1321" s="114"/>
      <c r="BO1321" s="114"/>
    </row>
    <row r="1322" ht="15.75" customHeight="1">
      <c r="A1322" s="185"/>
      <c r="B1322" s="186"/>
      <c r="C1322" s="187"/>
      <c r="D1322" s="188"/>
      <c r="E1322" s="188"/>
      <c r="F1322" s="188"/>
      <c r="G1322" s="114"/>
      <c r="H1322" s="111"/>
      <c r="I1322" s="111"/>
      <c r="J1322" s="112"/>
      <c r="K1322" s="111"/>
      <c r="L1322" s="111"/>
      <c r="M1322" s="109"/>
      <c r="N1322" s="110"/>
      <c r="O1322" s="111"/>
      <c r="P1322" s="111"/>
      <c r="Q1322" s="112"/>
      <c r="R1322" s="111"/>
      <c r="S1322" s="111"/>
      <c r="T1322" s="111"/>
      <c r="U1322" s="110"/>
      <c r="V1322" s="109"/>
      <c r="W1322" s="109"/>
      <c r="X1322" s="110"/>
      <c r="Y1322" s="109"/>
      <c r="Z1322" s="110"/>
      <c r="AA1322" s="110"/>
      <c r="AB1322" s="110"/>
      <c r="AC1322" s="109"/>
      <c r="AD1322" s="109"/>
      <c r="AE1322" s="110"/>
      <c r="AF1322" s="109"/>
      <c r="AG1322" s="109"/>
      <c r="AH1322" s="109"/>
      <c r="AI1322" s="110"/>
      <c r="AJ1322" s="110"/>
      <c r="AK1322" s="110"/>
      <c r="AL1322" s="110"/>
      <c r="AM1322" s="110"/>
      <c r="AN1322" s="110"/>
      <c r="AO1322" s="110"/>
      <c r="AP1322" s="110"/>
      <c r="AQ1322" s="110"/>
      <c r="AR1322" s="110"/>
      <c r="AS1322" s="110"/>
      <c r="AT1322" s="110"/>
      <c r="AU1322" s="110"/>
      <c r="AV1322" s="110"/>
      <c r="AW1322" s="110"/>
      <c r="AX1322" s="110"/>
      <c r="AY1322" s="110"/>
      <c r="AZ1322" s="110"/>
      <c r="BA1322" s="110"/>
      <c r="BB1322" s="110"/>
      <c r="BC1322" s="110"/>
      <c r="BD1322" s="110"/>
      <c r="BE1322" s="110"/>
      <c r="BF1322" s="114"/>
      <c r="BG1322" s="114"/>
      <c r="BH1322" s="114"/>
      <c r="BI1322" s="114"/>
      <c r="BJ1322" s="114"/>
      <c r="BK1322" s="114"/>
      <c r="BL1322" s="114"/>
      <c r="BM1322" s="114"/>
      <c r="BN1322" s="114"/>
      <c r="BO1322" s="114"/>
    </row>
    <row r="1323" ht="15.75" customHeight="1">
      <c r="A1323" s="185"/>
      <c r="B1323" s="186"/>
      <c r="C1323" s="187"/>
      <c r="D1323" s="188"/>
      <c r="E1323" s="188"/>
      <c r="F1323" s="188"/>
      <c r="G1323" s="114"/>
      <c r="H1323" s="111"/>
      <c r="I1323" s="111"/>
      <c r="J1323" s="112"/>
      <c r="K1323" s="111"/>
      <c r="L1323" s="111"/>
      <c r="M1323" s="109"/>
      <c r="N1323" s="110"/>
      <c r="O1323" s="111"/>
      <c r="P1323" s="111"/>
      <c r="Q1323" s="112"/>
      <c r="R1323" s="111"/>
      <c r="S1323" s="111"/>
      <c r="T1323" s="111"/>
      <c r="U1323" s="110"/>
      <c r="V1323" s="109"/>
      <c r="W1323" s="109"/>
      <c r="X1323" s="110"/>
      <c r="Y1323" s="109"/>
      <c r="Z1323" s="110"/>
      <c r="AA1323" s="110"/>
      <c r="AB1323" s="110"/>
      <c r="AC1323" s="109"/>
      <c r="AD1323" s="109"/>
      <c r="AE1323" s="110"/>
      <c r="AF1323" s="109"/>
      <c r="AG1323" s="109"/>
      <c r="AH1323" s="109"/>
      <c r="AI1323" s="110"/>
      <c r="AJ1323" s="110"/>
      <c r="AK1323" s="110"/>
      <c r="AL1323" s="110"/>
      <c r="AM1323" s="110"/>
      <c r="AN1323" s="110"/>
      <c r="AO1323" s="110"/>
      <c r="AP1323" s="110"/>
      <c r="AQ1323" s="110"/>
      <c r="AR1323" s="110"/>
      <c r="AS1323" s="110"/>
      <c r="AT1323" s="110"/>
      <c r="AU1323" s="110"/>
      <c r="AV1323" s="110"/>
      <c r="AW1323" s="110"/>
      <c r="AX1323" s="110"/>
      <c r="AY1323" s="110"/>
      <c r="AZ1323" s="110"/>
      <c r="BA1323" s="110"/>
      <c r="BB1323" s="110"/>
      <c r="BC1323" s="110"/>
      <c r="BD1323" s="110"/>
      <c r="BE1323" s="110"/>
      <c r="BF1323" s="114"/>
      <c r="BG1323" s="114"/>
      <c r="BH1323" s="114"/>
      <c r="BI1323" s="114"/>
      <c r="BJ1323" s="114"/>
      <c r="BK1323" s="114"/>
      <c r="BL1323" s="114"/>
      <c r="BM1323" s="114"/>
      <c r="BN1323" s="114"/>
      <c r="BO1323" s="114"/>
    </row>
    <row r="1324" ht="15.75" customHeight="1">
      <c r="A1324" s="185"/>
      <c r="B1324" s="186"/>
      <c r="C1324" s="187"/>
      <c r="D1324" s="188"/>
      <c r="E1324" s="188"/>
      <c r="F1324" s="188"/>
      <c r="G1324" s="114"/>
      <c r="H1324" s="111"/>
      <c r="I1324" s="111"/>
      <c r="J1324" s="112"/>
      <c r="K1324" s="111"/>
      <c r="L1324" s="111"/>
      <c r="M1324" s="109"/>
      <c r="N1324" s="110"/>
      <c r="O1324" s="111"/>
      <c r="P1324" s="111"/>
      <c r="Q1324" s="112"/>
      <c r="R1324" s="111"/>
      <c r="S1324" s="111"/>
      <c r="T1324" s="111"/>
      <c r="U1324" s="110"/>
      <c r="V1324" s="109"/>
      <c r="W1324" s="109"/>
      <c r="X1324" s="110"/>
      <c r="Y1324" s="109"/>
      <c r="Z1324" s="110"/>
      <c r="AA1324" s="110"/>
      <c r="AB1324" s="110"/>
      <c r="AC1324" s="109"/>
      <c r="AD1324" s="109"/>
      <c r="AE1324" s="110"/>
      <c r="AF1324" s="109"/>
      <c r="AG1324" s="109"/>
      <c r="AH1324" s="109"/>
      <c r="AI1324" s="110"/>
      <c r="AJ1324" s="110"/>
      <c r="AK1324" s="110"/>
      <c r="AL1324" s="110"/>
      <c r="AM1324" s="110"/>
      <c r="AN1324" s="110"/>
      <c r="AO1324" s="110"/>
      <c r="AP1324" s="110"/>
      <c r="AQ1324" s="110"/>
      <c r="AR1324" s="110"/>
      <c r="AS1324" s="110"/>
      <c r="AT1324" s="110"/>
      <c r="AU1324" s="110"/>
      <c r="AV1324" s="110"/>
      <c r="AW1324" s="110"/>
      <c r="AX1324" s="110"/>
      <c r="AY1324" s="110"/>
      <c r="AZ1324" s="110"/>
      <c r="BA1324" s="110"/>
      <c r="BB1324" s="110"/>
      <c r="BC1324" s="110"/>
      <c r="BD1324" s="110"/>
      <c r="BE1324" s="110"/>
      <c r="BF1324" s="114"/>
      <c r="BG1324" s="114"/>
      <c r="BH1324" s="114"/>
      <c r="BI1324" s="114"/>
      <c r="BJ1324" s="114"/>
      <c r="BK1324" s="114"/>
      <c r="BL1324" s="114"/>
      <c r="BM1324" s="114"/>
      <c r="BN1324" s="114"/>
      <c r="BO1324" s="114"/>
    </row>
    <row r="1325" ht="15.75" customHeight="1">
      <c r="A1325" s="185"/>
      <c r="B1325" s="186"/>
      <c r="C1325" s="187"/>
      <c r="D1325" s="188"/>
      <c r="E1325" s="188"/>
      <c r="F1325" s="188"/>
      <c r="G1325" s="114"/>
      <c r="H1325" s="111"/>
      <c r="I1325" s="111"/>
      <c r="J1325" s="112"/>
      <c r="K1325" s="111"/>
      <c r="L1325" s="111"/>
      <c r="M1325" s="109"/>
      <c r="N1325" s="110"/>
      <c r="O1325" s="111"/>
      <c r="P1325" s="111"/>
      <c r="Q1325" s="112"/>
      <c r="R1325" s="111"/>
      <c r="S1325" s="111"/>
      <c r="T1325" s="111"/>
      <c r="U1325" s="110"/>
      <c r="V1325" s="109"/>
      <c r="W1325" s="109"/>
      <c r="X1325" s="110"/>
      <c r="Y1325" s="109"/>
      <c r="Z1325" s="110"/>
      <c r="AA1325" s="110"/>
      <c r="AB1325" s="110"/>
      <c r="AC1325" s="109"/>
      <c r="AD1325" s="109"/>
      <c r="AE1325" s="110"/>
      <c r="AF1325" s="109"/>
      <c r="AG1325" s="109"/>
      <c r="AH1325" s="109"/>
      <c r="AI1325" s="110"/>
      <c r="AJ1325" s="110"/>
      <c r="AK1325" s="110"/>
      <c r="AL1325" s="110"/>
      <c r="AM1325" s="110"/>
      <c r="AN1325" s="110"/>
      <c r="AO1325" s="110"/>
      <c r="AP1325" s="110"/>
      <c r="AQ1325" s="110"/>
      <c r="AR1325" s="110"/>
      <c r="AS1325" s="110"/>
      <c r="AT1325" s="110"/>
      <c r="AU1325" s="110"/>
      <c r="AV1325" s="110"/>
      <c r="AW1325" s="110"/>
      <c r="AX1325" s="110"/>
      <c r="AY1325" s="110"/>
      <c r="AZ1325" s="110"/>
      <c r="BA1325" s="110"/>
      <c r="BB1325" s="110"/>
      <c r="BC1325" s="110"/>
      <c r="BD1325" s="110"/>
      <c r="BE1325" s="110"/>
      <c r="BF1325" s="114"/>
      <c r="BG1325" s="114"/>
      <c r="BH1325" s="114"/>
      <c r="BI1325" s="114"/>
      <c r="BJ1325" s="114"/>
      <c r="BK1325" s="114"/>
      <c r="BL1325" s="114"/>
      <c r="BM1325" s="114"/>
      <c r="BN1325" s="114"/>
      <c r="BO1325" s="114"/>
    </row>
    <row r="1326" ht="15.75" customHeight="1">
      <c r="A1326" s="185"/>
      <c r="B1326" s="186"/>
      <c r="C1326" s="187"/>
      <c r="D1326" s="188"/>
      <c r="E1326" s="188"/>
      <c r="F1326" s="188"/>
      <c r="G1326" s="114"/>
      <c r="H1326" s="111"/>
      <c r="I1326" s="111"/>
      <c r="J1326" s="112"/>
      <c r="K1326" s="111"/>
      <c r="L1326" s="111"/>
      <c r="M1326" s="109"/>
      <c r="N1326" s="110"/>
      <c r="O1326" s="111"/>
      <c r="P1326" s="111"/>
      <c r="Q1326" s="112"/>
      <c r="R1326" s="111"/>
      <c r="S1326" s="111"/>
      <c r="T1326" s="111"/>
      <c r="U1326" s="110"/>
      <c r="V1326" s="109"/>
      <c r="W1326" s="109"/>
      <c r="X1326" s="110"/>
      <c r="Y1326" s="109"/>
      <c r="Z1326" s="110"/>
      <c r="AA1326" s="110"/>
      <c r="AB1326" s="110"/>
      <c r="AC1326" s="109"/>
      <c r="AD1326" s="109"/>
      <c r="AE1326" s="110"/>
      <c r="AF1326" s="109"/>
      <c r="AG1326" s="109"/>
      <c r="AH1326" s="109"/>
      <c r="AI1326" s="110"/>
      <c r="AJ1326" s="110"/>
      <c r="AK1326" s="110"/>
      <c r="AL1326" s="110"/>
      <c r="AM1326" s="110"/>
      <c r="AN1326" s="110"/>
      <c r="AO1326" s="110"/>
      <c r="AP1326" s="110"/>
      <c r="AQ1326" s="110"/>
      <c r="AR1326" s="110"/>
      <c r="AS1326" s="110"/>
      <c r="AT1326" s="110"/>
      <c r="AU1326" s="110"/>
      <c r="AV1326" s="110"/>
      <c r="AW1326" s="110"/>
      <c r="AX1326" s="110"/>
      <c r="AY1326" s="110"/>
      <c r="AZ1326" s="110"/>
      <c r="BA1326" s="110"/>
      <c r="BB1326" s="110"/>
      <c r="BC1326" s="110"/>
      <c r="BD1326" s="110"/>
      <c r="BE1326" s="110"/>
      <c r="BF1326" s="114"/>
      <c r="BG1326" s="114"/>
      <c r="BH1326" s="114"/>
      <c r="BI1326" s="114"/>
      <c r="BJ1326" s="114"/>
      <c r="BK1326" s="114"/>
      <c r="BL1326" s="114"/>
      <c r="BM1326" s="114"/>
      <c r="BN1326" s="114"/>
      <c r="BO1326" s="114"/>
    </row>
    <row r="1327" ht="15.75" customHeight="1">
      <c r="A1327" s="185"/>
      <c r="B1327" s="186"/>
      <c r="C1327" s="187"/>
      <c r="D1327" s="188"/>
      <c r="E1327" s="188"/>
      <c r="F1327" s="188"/>
      <c r="G1327" s="114"/>
      <c r="H1327" s="111"/>
      <c r="I1327" s="111"/>
      <c r="J1327" s="112"/>
      <c r="K1327" s="111"/>
      <c r="L1327" s="111"/>
      <c r="M1327" s="109"/>
      <c r="N1327" s="110"/>
      <c r="O1327" s="111"/>
      <c r="P1327" s="111"/>
      <c r="Q1327" s="112"/>
      <c r="R1327" s="111"/>
      <c r="S1327" s="111"/>
      <c r="T1327" s="111"/>
      <c r="U1327" s="110"/>
      <c r="V1327" s="109"/>
      <c r="W1327" s="109"/>
      <c r="X1327" s="110"/>
      <c r="Y1327" s="109"/>
      <c r="Z1327" s="110"/>
      <c r="AA1327" s="110"/>
      <c r="AB1327" s="110"/>
      <c r="AC1327" s="109"/>
      <c r="AD1327" s="109"/>
      <c r="AE1327" s="110"/>
      <c r="AF1327" s="109"/>
      <c r="AG1327" s="109"/>
      <c r="AH1327" s="109"/>
      <c r="AI1327" s="110"/>
      <c r="AJ1327" s="110"/>
      <c r="AK1327" s="110"/>
      <c r="AL1327" s="110"/>
      <c r="AM1327" s="110"/>
      <c r="AN1327" s="110"/>
      <c r="AO1327" s="110"/>
      <c r="AP1327" s="110"/>
      <c r="AQ1327" s="110"/>
      <c r="AR1327" s="110"/>
      <c r="AS1327" s="110"/>
      <c r="AT1327" s="110"/>
      <c r="AU1327" s="110"/>
      <c r="AV1327" s="110"/>
      <c r="AW1327" s="110"/>
      <c r="AX1327" s="110"/>
      <c r="AY1327" s="110"/>
      <c r="AZ1327" s="110"/>
      <c r="BA1327" s="110"/>
      <c r="BB1327" s="110"/>
      <c r="BC1327" s="110"/>
      <c r="BD1327" s="110"/>
      <c r="BE1327" s="110"/>
      <c r="BF1327" s="114"/>
      <c r="BG1327" s="114"/>
      <c r="BH1327" s="114"/>
      <c r="BI1327" s="114"/>
      <c r="BJ1327" s="114"/>
      <c r="BK1327" s="114"/>
      <c r="BL1327" s="114"/>
      <c r="BM1327" s="114"/>
      <c r="BN1327" s="114"/>
      <c r="BO1327" s="114"/>
    </row>
    <row r="1328" ht="15.75" customHeight="1">
      <c r="A1328" s="185"/>
      <c r="B1328" s="186"/>
      <c r="C1328" s="187"/>
      <c r="D1328" s="188"/>
      <c r="E1328" s="188"/>
      <c r="F1328" s="188"/>
      <c r="G1328" s="114"/>
      <c r="H1328" s="111"/>
      <c r="I1328" s="111"/>
      <c r="J1328" s="112"/>
      <c r="K1328" s="111"/>
      <c r="L1328" s="111"/>
      <c r="M1328" s="109"/>
      <c r="N1328" s="110"/>
      <c r="O1328" s="111"/>
      <c r="P1328" s="111"/>
      <c r="Q1328" s="112"/>
      <c r="R1328" s="111"/>
      <c r="S1328" s="111"/>
      <c r="T1328" s="111"/>
      <c r="U1328" s="110"/>
      <c r="V1328" s="109"/>
      <c r="W1328" s="109"/>
      <c r="X1328" s="110"/>
      <c r="Y1328" s="109"/>
      <c r="Z1328" s="110"/>
      <c r="AA1328" s="110"/>
      <c r="AB1328" s="110"/>
      <c r="AC1328" s="109"/>
      <c r="AD1328" s="109"/>
      <c r="AE1328" s="110"/>
      <c r="AF1328" s="109"/>
      <c r="AG1328" s="109"/>
      <c r="AH1328" s="109"/>
      <c r="AI1328" s="110"/>
      <c r="AJ1328" s="110"/>
      <c r="AK1328" s="110"/>
      <c r="AL1328" s="110"/>
      <c r="AM1328" s="110"/>
      <c r="AN1328" s="110"/>
      <c r="AO1328" s="110"/>
      <c r="AP1328" s="110"/>
      <c r="AQ1328" s="110"/>
      <c r="AR1328" s="110"/>
      <c r="AS1328" s="110"/>
      <c r="AT1328" s="110"/>
      <c r="AU1328" s="110"/>
      <c r="AV1328" s="110"/>
      <c r="AW1328" s="110"/>
      <c r="AX1328" s="110"/>
      <c r="AY1328" s="110"/>
      <c r="AZ1328" s="110"/>
      <c r="BA1328" s="110"/>
      <c r="BB1328" s="110"/>
      <c r="BC1328" s="110"/>
      <c r="BD1328" s="110"/>
      <c r="BE1328" s="110"/>
      <c r="BF1328" s="114"/>
      <c r="BG1328" s="114"/>
      <c r="BH1328" s="114"/>
      <c r="BI1328" s="114"/>
      <c r="BJ1328" s="114"/>
      <c r="BK1328" s="114"/>
      <c r="BL1328" s="114"/>
      <c r="BM1328" s="114"/>
      <c r="BN1328" s="114"/>
      <c r="BO1328" s="114"/>
    </row>
    <row r="1329" ht="15.75" customHeight="1">
      <c r="A1329" s="185"/>
      <c r="B1329" s="186"/>
      <c r="C1329" s="187"/>
      <c r="D1329" s="188"/>
      <c r="E1329" s="188"/>
      <c r="F1329" s="188"/>
      <c r="G1329" s="114"/>
      <c r="H1329" s="111"/>
      <c r="I1329" s="111"/>
      <c r="J1329" s="112"/>
      <c r="K1329" s="111"/>
      <c r="L1329" s="111"/>
      <c r="M1329" s="109"/>
      <c r="N1329" s="110"/>
      <c r="O1329" s="111"/>
      <c r="P1329" s="111"/>
      <c r="Q1329" s="112"/>
      <c r="R1329" s="111"/>
      <c r="S1329" s="111"/>
      <c r="T1329" s="111"/>
      <c r="U1329" s="110"/>
      <c r="V1329" s="109"/>
      <c r="W1329" s="109"/>
      <c r="X1329" s="110"/>
      <c r="Y1329" s="109"/>
      <c r="Z1329" s="110"/>
      <c r="AA1329" s="110"/>
      <c r="AB1329" s="110"/>
      <c r="AC1329" s="109"/>
      <c r="AD1329" s="109"/>
      <c r="AE1329" s="110"/>
      <c r="AF1329" s="109"/>
      <c r="AG1329" s="109"/>
      <c r="AH1329" s="109"/>
      <c r="AI1329" s="110"/>
      <c r="AJ1329" s="110"/>
      <c r="AK1329" s="110"/>
      <c r="AL1329" s="110"/>
      <c r="AM1329" s="110"/>
      <c r="AN1329" s="110"/>
      <c r="AO1329" s="110"/>
      <c r="AP1329" s="110"/>
      <c r="AQ1329" s="110"/>
      <c r="AR1329" s="110"/>
      <c r="AS1329" s="110"/>
      <c r="AT1329" s="110"/>
      <c r="AU1329" s="110"/>
      <c r="AV1329" s="110"/>
      <c r="AW1329" s="110"/>
      <c r="AX1329" s="110"/>
      <c r="AY1329" s="110"/>
      <c r="AZ1329" s="110"/>
      <c r="BA1329" s="110"/>
      <c r="BB1329" s="110"/>
      <c r="BC1329" s="110"/>
      <c r="BD1329" s="110"/>
      <c r="BE1329" s="110"/>
      <c r="BF1329" s="114"/>
      <c r="BG1329" s="114"/>
      <c r="BH1329" s="114"/>
      <c r="BI1329" s="114"/>
      <c r="BJ1329" s="114"/>
      <c r="BK1329" s="114"/>
      <c r="BL1329" s="114"/>
      <c r="BM1329" s="114"/>
      <c r="BN1329" s="114"/>
      <c r="BO1329" s="114"/>
    </row>
    <row r="1330" ht="15.75" customHeight="1">
      <c r="A1330" s="185"/>
      <c r="B1330" s="186"/>
      <c r="C1330" s="187"/>
      <c r="D1330" s="188"/>
      <c r="E1330" s="188"/>
      <c r="F1330" s="188"/>
      <c r="G1330" s="114"/>
      <c r="H1330" s="111"/>
      <c r="I1330" s="111"/>
      <c r="J1330" s="112"/>
      <c r="K1330" s="111"/>
      <c r="L1330" s="111"/>
      <c r="M1330" s="109"/>
      <c r="N1330" s="110"/>
      <c r="O1330" s="111"/>
      <c r="P1330" s="111"/>
      <c r="Q1330" s="112"/>
      <c r="R1330" s="111"/>
      <c r="S1330" s="111"/>
      <c r="T1330" s="111"/>
      <c r="U1330" s="110"/>
      <c r="V1330" s="109"/>
      <c r="W1330" s="109"/>
      <c r="X1330" s="110"/>
      <c r="Y1330" s="109"/>
      <c r="Z1330" s="110"/>
      <c r="AA1330" s="110"/>
      <c r="AB1330" s="110"/>
      <c r="AC1330" s="109"/>
      <c r="AD1330" s="109"/>
      <c r="AE1330" s="110"/>
      <c r="AF1330" s="109"/>
      <c r="AG1330" s="109"/>
      <c r="AH1330" s="109"/>
      <c r="AI1330" s="110"/>
      <c r="AJ1330" s="110"/>
      <c r="AK1330" s="110"/>
      <c r="AL1330" s="110"/>
      <c r="AM1330" s="110"/>
      <c r="AN1330" s="110"/>
      <c r="AO1330" s="110"/>
      <c r="AP1330" s="110"/>
      <c r="AQ1330" s="110"/>
      <c r="AR1330" s="110"/>
      <c r="AS1330" s="110"/>
      <c r="AT1330" s="110"/>
      <c r="AU1330" s="110"/>
      <c r="AV1330" s="110"/>
      <c r="AW1330" s="110"/>
      <c r="AX1330" s="110"/>
      <c r="AY1330" s="110"/>
      <c r="AZ1330" s="110"/>
      <c r="BA1330" s="110"/>
      <c r="BB1330" s="110"/>
      <c r="BC1330" s="110"/>
      <c r="BD1330" s="110"/>
      <c r="BE1330" s="110"/>
      <c r="BF1330" s="114"/>
      <c r="BG1330" s="114"/>
      <c r="BH1330" s="114"/>
      <c r="BI1330" s="114"/>
      <c r="BJ1330" s="114"/>
      <c r="BK1330" s="114"/>
      <c r="BL1330" s="114"/>
      <c r="BM1330" s="114"/>
      <c r="BN1330" s="114"/>
      <c r="BO1330" s="114"/>
    </row>
    <row r="1331" ht="15.75" customHeight="1">
      <c r="A1331" s="185"/>
      <c r="B1331" s="186"/>
      <c r="C1331" s="187"/>
      <c r="D1331" s="188"/>
      <c r="E1331" s="188"/>
      <c r="F1331" s="188"/>
      <c r="G1331" s="114"/>
      <c r="H1331" s="111"/>
      <c r="I1331" s="111"/>
      <c r="J1331" s="112"/>
      <c r="K1331" s="111"/>
      <c r="L1331" s="111"/>
      <c r="M1331" s="109"/>
      <c r="N1331" s="110"/>
      <c r="O1331" s="111"/>
      <c r="P1331" s="111"/>
      <c r="Q1331" s="112"/>
      <c r="R1331" s="111"/>
      <c r="S1331" s="111"/>
      <c r="T1331" s="111"/>
      <c r="U1331" s="110"/>
      <c r="V1331" s="109"/>
      <c r="W1331" s="109"/>
      <c r="X1331" s="110"/>
      <c r="Y1331" s="109"/>
      <c r="Z1331" s="110"/>
      <c r="AA1331" s="110"/>
      <c r="AB1331" s="110"/>
      <c r="AC1331" s="109"/>
      <c r="AD1331" s="109"/>
      <c r="AE1331" s="110"/>
      <c r="AF1331" s="109"/>
      <c r="AG1331" s="109"/>
      <c r="AH1331" s="109"/>
      <c r="AI1331" s="110"/>
      <c r="AJ1331" s="110"/>
      <c r="AK1331" s="110"/>
      <c r="AL1331" s="110"/>
      <c r="AM1331" s="110"/>
      <c r="AN1331" s="110"/>
      <c r="AO1331" s="110"/>
      <c r="AP1331" s="110"/>
      <c r="AQ1331" s="110"/>
      <c r="AR1331" s="110"/>
      <c r="AS1331" s="110"/>
      <c r="AT1331" s="110"/>
      <c r="AU1331" s="110"/>
      <c r="AV1331" s="110"/>
      <c r="AW1331" s="110"/>
      <c r="AX1331" s="110"/>
      <c r="AY1331" s="110"/>
      <c r="AZ1331" s="110"/>
      <c r="BA1331" s="110"/>
      <c r="BB1331" s="110"/>
      <c r="BC1331" s="110"/>
      <c r="BD1331" s="110"/>
      <c r="BE1331" s="110"/>
      <c r="BF1331" s="114"/>
      <c r="BG1331" s="114"/>
      <c r="BH1331" s="114"/>
      <c r="BI1331" s="114"/>
      <c r="BJ1331" s="114"/>
      <c r="BK1331" s="114"/>
      <c r="BL1331" s="114"/>
      <c r="BM1331" s="114"/>
      <c r="BN1331" s="114"/>
      <c r="BO1331" s="114"/>
    </row>
    <row r="1332" ht="15.75" customHeight="1">
      <c r="A1332" s="185"/>
      <c r="B1332" s="186"/>
      <c r="C1332" s="187"/>
      <c r="D1332" s="188"/>
      <c r="E1332" s="188"/>
      <c r="F1332" s="188"/>
      <c r="G1332" s="114"/>
      <c r="H1332" s="111"/>
      <c r="I1332" s="111"/>
      <c r="J1332" s="112"/>
      <c r="K1332" s="111"/>
      <c r="L1332" s="111"/>
      <c r="M1332" s="109"/>
      <c r="N1332" s="110"/>
      <c r="O1332" s="111"/>
      <c r="P1332" s="111"/>
      <c r="Q1332" s="112"/>
      <c r="R1332" s="111"/>
      <c r="S1332" s="111"/>
      <c r="T1332" s="111"/>
      <c r="U1332" s="110"/>
      <c r="V1332" s="109"/>
      <c r="W1332" s="109"/>
      <c r="X1332" s="110"/>
      <c r="Y1332" s="109"/>
      <c r="Z1332" s="110"/>
      <c r="AA1332" s="110"/>
      <c r="AB1332" s="110"/>
      <c r="AC1332" s="109"/>
      <c r="AD1332" s="109"/>
      <c r="AE1332" s="110"/>
      <c r="AF1332" s="109"/>
      <c r="AG1332" s="109"/>
      <c r="AH1332" s="109"/>
      <c r="AI1332" s="110"/>
      <c r="AJ1332" s="110"/>
      <c r="AK1332" s="110"/>
      <c r="AL1332" s="110"/>
      <c r="AM1332" s="110"/>
      <c r="AN1332" s="110"/>
      <c r="AO1332" s="110"/>
      <c r="AP1332" s="110"/>
      <c r="AQ1332" s="110"/>
      <c r="AR1332" s="110"/>
      <c r="AS1332" s="110"/>
      <c r="AT1332" s="110"/>
      <c r="AU1332" s="110"/>
      <c r="AV1332" s="110"/>
      <c r="AW1332" s="110"/>
      <c r="AX1332" s="110"/>
      <c r="AY1332" s="110"/>
      <c r="AZ1332" s="110"/>
      <c r="BA1332" s="110"/>
      <c r="BB1332" s="110"/>
      <c r="BC1332" s="110"/>
      <c r="BD1332" s="110"/>
      <c r="BE1332" s="110"/>
      <c r="BF1332" s="114"/>
      <c r="BG1332" s="114"/>
      <c r="BH1332" s="114"/>
      <c r="BI1332" s="114"/>
      <c r="BJ1332" s="114"/>
      <c r="BK1332" s="114"/>
      <c r="BL1332" s="114"/>
      <c r="BM1332" s="114"/>
      <c r="BN1332" s="114"/>
      <c r="BO1332" s="114"/>
    </row>
    <row r="1333" ht="15.75" customHeight="1">
      <c r="A1333" s="185"/>
      <c r="B1333" s="186"/>
      <c r="C1333" s="187"/>
      <c r="D1333" s="188"/>
      <c r="E1333" s="188"/>
      <c r="F1333" s="188"/>
      <c r="G1333" s="114"/>
      <c r="H1333" s="111"/>
      <c r="I1333" s="111"/>
      <c r="J1333" s="112"/>
      <c r="K1333" s="111"/>
      <c r="L1333" s="111"/>
      <c r="M1333" s="109"/>
      <c r="N1333" s="110"/>
      <c r="O1333" s="111"/>
      <c r="P1333" s="111"/>
      <c r="Q1333" s="112"/>
      <c r="R1333" s="111"/>
      <c r="S1333" s="111"/>
      <c r="T1333" s="111"/>
      <c r="U1333" s="110"/>
      <c r="V1333" s="109"/>
      <c r="W1333" s="109"/>
      <c r="X1333" s="110"/>
      <c r="Y1333" s="109"/>
      <c r="Z1333" s="110"/>
      <c r="AA1333" s="110"/>
      <c r="AB1333" s="110"/>
      <c r="AC1333" s="109"/>
      <c r="AD1333" s="109"/>
      <c r="AE1333" s="110"/>
      <c r="AF1333" s="109"/>
      <c r="AG1333" s="109"/>
      <c r="AH1333" s="109"/>
      <c r="AI1333" s="110"/>
      <c r="AJ1333" s="110"/>
      <c r="AK1333" s="110"/>
      <c r="AL1333" s="110"/>
      <c r="AM1333" s="110"/>
      <c r="AN1333" s="110"/>
      <c r="AO1333" s="110"/>
      <c r="AP1333" s="110"/>
      <c r="AQ1333" s="110"/>
      <c r="AR1333" s="110"/>
      <c r="AS1333" s="110"/>
      <c r="AT1333" s="110"/>
      <c r="AU1333" s="110"/>
      <c r="AV1333" s="110"/>
      <c r="AW1333" s="110"/>
      <c r="AX1333" s="110"/>
      <c r="AY1333" s="110"/>
      <c r="AZ1333" s="110"/>
      <c r="BA1333" s="110"/>
      <c r="BB1333" s="110"/>
      <c r="BC1333" s="110"/>
      <c r="BD1333" s="110"/>
      <c r="BE1333" s="110"/>
      <c r="BF1333" s="114"/>
      <c r="BG1333" s="114"/>
      <c r="BH1333" s="114"/>
      <c r="BI1333" s="114"/>
      <c r="BJ1333" s="114"/>
      <c r="BK1333" s="114"/>
      <c r="BL1333" s="114"/>
      <c r="BM1333" s="114"/>
      <c r="BN1333" s="114"/>
      <c r="BO1333" s="114"/>
    </row>
    <row r="1334" ht="15.75" customHeight="1">
      <c r="A1334" s="185"/>
      <c r="B1334" s="186"/>
      <c r="C1334" s="187"/>
      <c r="D1334" s="188"/>
      <c r="E1334" s="188"/>
      <c r="F1334" s="188"/>
      <c r="G1334" s="114"/>
      <c r="H1334" s="111"/>
      <c r="I1334" s="111"/>
      <c r="J1334" s="112"/>
      <c r="K1334" s="111"/>
      <c r="L1334" s="111"/>
      <c r="M1334" s="109"/>
      <c r="N1334" s="110"/>
      <c r="O1334" s="111"/>
      <c r="P1334" s="111"/>
      <c r="Q1334" s="112"/>
      <c r="R1334" s="111"/>
      <c r="S1334" s="111"/>
      <c r="T1334" s="111"/>
      <c r="U1334" s="110"/>
      <c r="V1334" s="109"/>
      <c r="W1334" s="109"/>
      <c r="X1334" s="110"/>
      <c r="Y1334" s="109"/>
      <c r="Z1334" s="110"/>
      <c r="AA1334" s="110"/>
      <c r="AB1334" s="110"/>
      <c r="AC1334" s="109"/>
      <c r="AD1334" s="109"/>
      <c r="AE1334" s="110"/>
      <c r="AF1334" s="109"/>
      <c r="AG1334" s="109"/>
      <c r="AH1334" s="109"/>
      <c r="AI1334" s="110"/>
      <c r="AJ1334" s="110"/>
      <c r="AK1334" s="110"/>
      <c r="AL1334" s="110"/>
      <c r="AM1334" s="110"/>
      <c r="AN1334" s="110"/>
      <c r="AO1334" s="110"/>
      <c r="AP1334" s="110"/>
      <c r="AQ1334" s="110"/>
      <c r="AR1334" s="110"/>
      <c r="AS1334" s="110"/>
      <c r="AT1334" s="110"/>
      <c r="AU1334" s="110"/>
      <c r="AV1334" s="110"/>
      <c r="AW1334" s="110"/>
      <c r="AX1334" s="110"/>
      <c r="AY1334" s="110"/>
      <c r="AZ1334" s="110"/>
      <c r="BA1334" s="110"/>
      <c r="BB1334" s="110"/>
      <c r="BC1334" s="110"/>
      <c r="BD1334" s="110"/>
      <c r="BE1334" s="110"/>
      <c r="BF1334" s="114"/>
      <c r="BG1334" s="114"/>
      <c r="BH1334" s="114"/>
      <c r="BI1334" s="114"/>
      <c r="BJ1334" s="114"/>
      <c r="BK1334" s="114"/>
      <c r="BL1334" s="114"/>
      <c r="BM1334" s="114"/>
      <c r="BN1334" s="114"/>
      <c r="BO1334" s="114"/>
    </row>
    <row r="1335" ht="15.75" customHeight="1">
      <c r="A1335" s="185"/>
      <c r="B1335" s="186"/>
      <c r="C1335" s="187"/>
      <c r="D1335" s="188"/>
      <c r="E1335" s="188"/>
      <c r="F1335" s="188"/>
      <c r="G1335" s="114"/>
      <c r="H1335" s="111"/>
      <c r="I1335" s="111"/>
      <c r="J1335" s="112"/>
      <c r="K1335" s="111"/>
      <c r="L1335" s="111"/>
      <c r="M1335" s="109"/>
      <c r="N1335" s="110"/>
      <c r="O1335" s="111"/>
      <c r="P1335" s="111"/>
      <c r="Q1335" s="112"/>
      <c r="R1335" s="111"/>
      <c r="S1335" s="111"/>
      <c r="T1335" s="111"/>
      <c r="U1335" s="110"/>
      <c r="V1335" s="109"/>
      <c r="W1335" s="109"/>
      <c r="X1335" s="110"/>
      <c r="Y1335" s="109"/>
      <c r="Z1335" s="110"/>
      <c r="AA1335" s="110"/>
      <c r="AB1335" s="110"/>
      <c r="AC1335" s="109"/>
      <c r="AD1335" s="109"/>
      <c r="AE1335" s="110"/>
      <c r="AF1335" s="109"/>
      <c r="AG1335" s="109"/>
      <c r="AH1335" s="109"/>
      <c r="AI1335" s="110"/>
      <c r="AJ1335" s="110"/>
      <c r="AK1335" s="110"/>
      <c r="AL1335" s="110"/>
      <c r="AM1335" s="110"/>
      <c r="AN1335" s="110"/>
      <c r="AO1335" s="110"/>
      <c r="AP1335" s="110"/>
      <c r="AQ1335" s="110"/>
      <c r="AR1335" s="110"/>
      <c r="AS1335" s="110"/>
      <c r="AT1335" s="110"/>
      <c r="AU1335" s="110"/>
      <c r="AV1335" s="110"/>
      <c r="AW1335" s="110"/>
      <c r="AX1335" s="110"/>
      <c r="AY1335" s="110"/>
      <c r="AZ1335" s="110"/>
      <c r="BA1335" s="110"/>
      <c r="BB1335" s="110"/>
      <c r="BC1335" s="110"/>
      <c r="BD1335" s="110"/>
      <c r="BE1335" s="110"/>
      <c r="BF1335" s="114"/>
      <c r="BG1335" s="114"/>
      <c r="BH1335" s="114"/>
      <c r="BI1335" s="114"/>
      <c r="BJ1335" s="114"/>
      <c r="BK1335" s="114"/>
      <c r="BL1335" s="114"/>
      <c r="BM1335" s="114"/>
      <c r="BN1335" s="114"/>
      <c r="BO1335" s="114"/>
    </row>
    <row r="1336" ht="15.75" customHeight="1">
      <c r="A1336" s="185"/>
      <c r="B1336" s="186"/>
      <c r="C1336" s="187"/>
      <c r="D1336" s="188"/>
      <c r="E1336" s="188"/>
      <c r="F1336" s="188"/>
      <c r="G1336" s="114"/>
      <c r="H1336" s="111"/>
      <c r="I1336" s="111"/>
      <c r="J1336" s="112"/>
      <c r="K1336" s="111"/>
      <c r="L1336" s="111"/>
      <c r="M1336" s="109"/>
      <c r="N1336" s="110"/>
      <c r="O1336" s="111"/>
      <c r="P1336" s="111"/>
      <c r="Q1336" s="112"/>
      <c r="R1336" s="111"/>
      <c r="S1336" s="111"/>
      <c r="T1336" s="111"/>
      <c r="U1336" s="110"/>
      <c r="V1336" s="109"/>
      <c r="W1336" s="109"/>
      <c r="X1336" s="110"/>
      <c r="Y1336" s="109"/>
      <c r="Z1336" s="110"/>
      <c r="AA1336" s="110"/>
      <c r="AB1336" s="110"/>
      <c r="AC1336" s="109"/>
      <c r="AD1336" s="109"/>
      <c r="AE1336" s="110"/>
      <c r="AF1336" s="109"/>
      <c r="AG1336" s="109"/>
      <c r="AH1336" s="109"/>
      <c r="AI1336" s="110"/>
      <c r="AJ1336" s="110"/>
      <c r="AK1336" s="110"/>
      <c r="AL1336" s="110"/>
      <c r="AM1336" s="110"/>
      <c r="AN1336" s="110"/>
      <c r="AO1336" s="110"/>
      <c r="AP1336" s="110"/>
      <c r="AQ1336" s="110"/>
      <c r="AR1336" s="110"/>
      <c r="AS1336" s="110"/>
      <c r="AT1336" s="110"/>
      <c r="AU1336" s="110"/>
      <c r="AV1336" s="110"/>
      <c r="AW1336" s="110"/>
      <c r="AX1336" s="110"/>
      <c r="AY1336" s="110"/>
      <c r="AZ1336" s="110"/>
      <c r="BA1336" s="110"/>
      <c r="BB1336" s="110"/>
      <c r="BC1336" s="110"/>
      <c r="BD1336" s="110"/>
      <c r="BE1336" s="110"/>
      <c r="BF1336" s="114"/>
      <c r="BG1336" s="114"/>
      <c r="BH1336" s="114"/>
      <c r="BI1336" s="114"/>
      <c r="BJ1336" s="114"/>
      <c r="BK1336" s="114"/>
      <c r="BL1336" s="114"/>
      <c r="BM1336" s="114"/>
      <c r="BN1336" s="114"/>
      <c r="BO1336" s="114"/>
    </row>
    <row r="1337" ht="15.75" customHeight="1">
      <c r="A1337" s="185"/>
      <c r="B1337" s="186"/>
      <c r="C1337" s="187"/>
      <c r="D1337" s="188"/>
      <c r="E1337" s="188"/>
      <c r="F1337" s="188"/>
      <c r="G1337" s="114"/>
      <c r="H1337" s="111"/>
      <c r="I1337" s="111"/>
      <c r="J1337" s="112"/>
      <c r="K1337" s="111"/>
      <c r="L1337" s="111"/>
      <c r="M1337" s="109"/>
      <c r="N1337" s="110"/>
      <c r="O1337" s="111"/>
      <c r="P1337" s="111"/>
      <c r="Q1337" s="112"/>
      <c r="R1337" s="111"/>
      <c r="S1337" s="111"/>
      <c r="T1337" s="111"/>
      <c r="U1337" s="110"/>
      <c r="V1337" s="109"/>
      <c r="W1337" s="109"/>
      <c r="X1337" s="110"/>
      <c r="Y1337" s="109"/>
      <c r="Z1337" s="110"/>
      <c r="AA1337" s="110"/>
      <c r="AB1337" s="110"/>
      <c r="AC1337" s="109"/>
      <c r="AD1337" s="109"/>
      <c r="AE1337" s="110"/>
      <c r="AF1337" s="109"/>
      <c r="AG1337" s="109"/>
      <c r="AH1337" s="109"/>
      <c r="AI1337" s="110"/>
      <c r="AJ1337" s="110"/>
      <c r="AK1337" s="110"/>
      <c r="AL1337" s="110"/>
      <c r="AM1337" s="110"/>
      <c r="AN1337" s="110"/>
      <c r="AO1337" s="110"/>
      <c r="AP1337" s="110"/>
      <c r="AQ1337" s="110"/>
      <c r="AR1337" s="110"/>
      <c r="AS1337" s="110"/>
      <c r="AT1337" s="110"/>
      <c r="AU1337" s="110"/>
      <c r="AV1337" s="110"/>
      <c r="AW1337" s="110"/>
      <c r="AX1337" s="110"/>
      <c r="AY1337" s="110"/>
      <c r="AZ1337" s="110"/>
      <c r="BA1337" s="110"/>
      <c r="BB1337" s="110"/>
      <c r="BC1337" s="110"/>
      <c r="BD1337" s="110"/>
      <c r="BE1337" s="110"/>
      <c r="BF1337" s="114"/>
      <c r="BG1337" s="114"/>
      <c r="BH1337" s="114"/>
      <c r="BI1337" s="114"/>
      <c r="BJ1337" s="114"/>
      <c r="BK1337" s="114"/>
      <c r="BL1337" s="114"/>
      <c r="BM1337" s="114"/>
      <c r="BN1337" s="114"/>
      <c r="BO1337" s="114"/>
    </row>
    <row r="1338" ht="15.75" customHeight="1">
      <c r="A1338" s="185"/>
      <c r="B1338" s="186"/>
      <c r="C1338" s="187"/>
      <c r="D1338" s="188"/>
      <c r="E1338" s="188"/>
      <c r="F1338" s="188"/>
      <c r="G1338" s="114"/>
      <c r="H1338" s="111"/>
      <c r="I1338" s="111"/>
      <c r="J1338" s="112"/>
      <c r="K1338" s="111"/>
      <c r="L1338" s="111"/>
      <c r="M1338" s="109"/>
      <c r="N1338" s="110"/>
      <c r="O1338" s="111"/>
      <c r="P1338" s="111"/>
      <c r="Q1338" s="112"/>
      <c r="R1338" s="111"/>
      <c r="S1338" s="111"/>
      <c r="T1338" s="111"/>
      <c r="U1338" s="110"/>
      <c r="V1338" s="109"/>
      <c r="W1338" s="109"/>
      <c r="X1338" s="110"/>
      <c r="Y1338" s="109"/>
      <c r="Z1338" s="110"/>
      <c r="AA1338" s="110"/>
      <c r="AB1338" s="110"/>
      <c r="AC1338" s="109"/>
      <c r="AD1338" s="109"/>
      <c r="AE1338" s="110"/>
      <c r="AF1338" s="109"/>
      <c r="AG1338" s="109"/>
      <c r="AH1338" s="109"/>
      <c r="AI1338" s="110"/>
      <c r="AJ1338" s="110"/>
      <c r="AK1338" s="110"/>
      <c r="AL1338" s="110"/>
      <c r="AM1338" s="110"/>
      <c r="AN1338" s="110"/>
      <c r="AO1338" s="110"/>
      <c r="AP1338" s="110"/>
      <c r="AQ1338" s="110"/>
      <c r="AR1338" s="110"/>
      <c r="AS1338" s="110"/>
      <c r="AT1338" s="110"/>
      <c r="AU1338" s="110"/>
      <c r="AV1338" s="110"/>
      <c r="AW1338" s="110"/>
      <c r="AX1338" s="110"/>
      <c r="AY1338" s="110"/>
      <c r="AZ1338" s="110"/>
      <c r="BA1338" s="110"/>
      <c r="BB1338" s="110"/>
      <c r="BC1338" s="110"/>
      <c r="BD1338" s="110"/>
      <c r="BE1338" s="110"/>
      <c r="BF1338" s="114"/>
      <c r="BG1338" s="114"/>
      <c r="BH1338" s="114"/>
      <c r="BI1338" s="114"/>
      <c r="BJ1338" s="114"/>
      <c r="BK1338" s="114"/>
      <c r="BL1338" s="114"/>
      <c r="BM1338" s="114"/>
      <c r="BN1338" s="114"/>
      <c r="BO1338" s="114"/>
    </row>
    <row r="1339" ht="15.75" customHeight="1">
      <c r="A1339" s="185"/>
      <c r="B1339" s="186"/>
      <c r="C1339" s="187"/>
      <c r="D1339" s="188"/>
      <c r="E1339" s="188"/>
      <c r="F1339" s="188"/>
      <c r="G1339" s="114"/>
      <c r="H1339" s="111"/>
      <c r="I1339" s="111"/>
      <c r="J1339" s="112"/>
      <c r="K1339" s="111"/>
      <c r="L1339" s="111"/>
      <c r="M1339" s="109"/>
      <c r="N1339" s="110"/>
      <c r="O1339" s="111"/>
      <c r="P1339" s="111"/>
      <c r="Q1339" s="112"/>
      <c r="R1339" s="111"/>
      <c r="S1339" s="111"/>
      <c r="T1339" s="111"/>
      <c r="U1339" s="110"/>
      <c r="V1339" s="109"/>
      <c r="W1339" s="109"/>
      <c r="X1339" s="110"/>
      <c r="Y1339" s="109"/>
      <c r="Z1339" s="110"/>
      <c r="AA1339" s="110"/>
      <c r="AB1339" s="110"/>
      <c r="AC1339" s="109"/>
      <c r="AD1339" s="109"/>
      <c r="AE1339" s="110"/>
      <c r="AF1339" s="109"/>
      <c r="AG1339" s="109"/>
      <c r="AH1339" s="109"/>
      <c r="AI1339" s="110"/>
      <c r="AJ1339" s="110"/>
      <c r="AK1339" s="110"/>
      <c r="AL1339" s="110"/>
      <c r="AM1339" s="110"/>
      <c r="AN1339" s="110"/>
      <c r="AO1339" s="110"/>
      <c r="AP1339" s="110"/>
      <c r="AQ1339" s="110"/>
      <c r="AR1339" s="110"/>
      <c r="AS1339" s="110"/>
      <c r="AT1339" s="110"/>
      <c r="AU1339" s="110"/>
      <c r="AV1339" s="110"/>
      <c r="AW1339" s="110"/>
      <c r="AX1339" s="110"/>
      <c r="AY1339" s="110"/>
      <c r="AZ1339" s="110"/>
      <c r="BA1339" s="110"/>
      <c r="BB1339" s="110"/>
      <c r="BC1339" s="110"/>
      <c r="BD1339" s="110"/>
      <c r="BE1339" s="110"/>
      <c r="BF1339" s="114"/>
      <c r="BG1339" s="114"/>
      <c r="BH1339" s="114"/>
      <c r="BI1339" s="114"/>
      <c r="BJ1339" s="114"/>
      <c r="BK1339" s="114"/>
      <c r="BL1339" s="114"/>
      <c r="BM1339" s="114"/>
      <c r="BN1339" s="114"/>
      <c r="BO1339" s="114"/>
    </row>
    <row r="1340" ht="15.75" customHeight="1">
      <c r="A1340" s="185"/>
      <c r="B1340" s="186"/>
      <c r="C1340" s="187"/>
      <c r="D1340" s="188"/>
      <c r="E1340" s="188"/>
      <c r="F1340" s="188"/>
      <c r="G1340" s="114"/>
      <c r="H1340" s="111"/>
      <c r="I1340" s="111"/>
      <c r="J1340" s="112"/>
      <c r="K1340" s="111"/>
      <c r="L1340" s="111"/>
      <c r="M1340" s="109"/>
      <c r="N1340" s="110"/>
      <c r="O1340" s="111"/>
      <c r="P1340" s="111"/>
      <c r="Q1340" s="112"/>
      <c r="R1340" s="111"/>
      <c r="S1340" s="111"/>
      <c r="T1340" s="111"/>
      <c r="U1340" s="110"/>
      <c r="V1340" s="109"/>
      <c r="W1340" s="109"/>
      <c r="X1340" s="110"/>
      <c r="Y1340" s="109"/>
      <c r="Z1340" s="110"/>
      <c r="AA1340" s="110"/>
      <c r="AB1340" s="110"/>
      <c r="AC1340" s="109"/>
      <c r="AD1340" s="109"/>
      <c r="AE1340" s="110"/>
      <c r="AF1340" s="109"/>
      <c r="AG1340" s="109"/>
      <c r="AH1340" s="109"/>
      <c r="AI1340" s="110"/>
      <c r="AJ1340" s="110"/>
      <c r="AK1340" s="110"/>
      <c r="AL1340" s="110"/>
      <c r="AM1340" s="110"/>
      <c r="AN1340" s="110"/>
      <c r="AO1340" s="110"/>
      <c r="AP1340" s="110"/>
      <c r="AQ1340" s="110"/>
      <c r="AR1340" s="110"/>
      <c r="AS1340" s="110"/>
      <c r="AT1340" s="110"/>
      <c r="AU1340" s="110"/>
      <c r="AV1340" s="110"/>
      <c r="AW1340" s="110"/>
      <c r="AX1340" s="110"/>
      <c r="AY1340" s="110"/>
      <c r="AZ1340" s="110"/>
      <c r="BA1340" s="110"/>
      <c r="BB1340" s="110"/>
      <c r="BC1340" s="110"/>
      <c r="BD1340" s="110"/>
      <c r="BE1340" s="110"/>
      <c r="BF1340" s="114"/>
      <c r="BG1340" s="114"/>
      <c r="BH1340" s="114"/>
      <c r="BI1340" s="114"/>
      <c r="BJ1340" s="114"/>
      <c r="BK1340" s="114"/>
      <c r="BL1340" s="114"/>
      <c r="BM1340" s="114"/>
      <c r="BN1340" s="114"/>
      <c r="BO1340" s="114"/>
    </row>
    <row r="1341" ht="15.75" customHeight="1">
      <c r="A1341" s="185"/>
      <c r="B1341" s="186"/>
      <c r="C1341" s="187"/>
      <c r="D1341" s="188"/>
      <c r="E1341" s="188"/>
      <c r="F1341" s="188"/>
      <c r="G1341" s="114"/>
      <c r="H1341" s="111"/>
      <c r="I1341" s="111"/>
      <c r="J1341" s="112"/>
      <c r="K1341" s="111"/>
      <c r="L1341" s="111"/>
      <c r="M1341" s="109"/>
      <c r="N1341" s="110"/>
      <c r="O1341" s="111"/>
      <c r="P1341" s="111"/>
      <c r="Q1341" s="112"/>
      <c r="R1341" s="111"/>
      <c r="S1341" s="111"/>
      <c r="T1341" s="111"/>
      <c r="U1341" s="110"/>
      <c r="V1341" s="109"/>
      <c r="W1341" s="109"/>
      <c r="X1341" s="110"/>
      <c r="Y1341" s="109"/>
      <c r="Z1341" s="110"/>
      <c r="AA1341" s="110"/>
      <c r="AB1341" s="110"/>
      <c r="AC1341" s="109"/>
      <c r="AD1341" s="109"/>
      <c r="AE1341" s="110"/>
      <c r="AF1341" s="109"/>
      <c r="AG1341" s="109"/>
      <c r="AH1341" s="109"/>
      <c r="AI1341" s="110"/>
      <c r="AJ1341" s="110"/>
      <c r="AK1341" s="110"/>
      <c r="AL1341" s="110"/>
      <c r="AM1341" s="110"/>
      <c r="AN1341" s="110"/>
      <c r="AO1341" s="110"/>
      <c r="AP1341" s="110"/>
      <c r="AQ1341" s="110"/>
      <c r="AR1341" s="110"/>
      <c r="AS1341" s="110"/>
      <c r="AT1341" s="110"/>
      <c r="AU1341" s="110"/>
      <c r="AV1341" s="110"/>
      <c r="AW1341" s="110"/>
      <c r="AX1341" s="110"/>
      <c r="AY1341" s="110"/>
      <c r="AZ1341" s="110"/>
      <c r="BA1341" s="110"/>
      <c r="BB1341" s="110"/>
      <c r="BC1341" s="110"/>
      <c r="BD1341" s="110"/>
      <c r="BE1341" s="110"/>
      <c r="BF1341" s="114"/>
      <c r="BG1341" s="114"/>
      <c r="BH1341" s="114"/>
      <c r="BI1341" s="114"/>
      <c r="BJ1341" s="114"/>
      <c r="BK1341" s="114"/>
      <c r="BL1341" s="114"/>
      <c r="BM1341" s="114"/>
      <c r="BN1341" s="114"/>
      <c r="BO1341" s="114"/>
    </row>
    <row r="1342" ht="15.75" customHeight="1">
      <c r="A1342" s="185"/>
      <c r="B1342" s="186"/>
      <c r="C1342" s="187"/>
      <c r="D1342" s="188"/>
      <c r="E1342" s="188"/>
      <c r="F1342" s="188"/>
      <c r="G1342" s="114"/>
      <c r="H1342" s="111"/>
      <c r="I1342" s="111"/>
      <c r="J1342" s="112"/>
      <c r="K1342" s="111"/>
      <c r="L1342" s="111"/>
      <c r="M1342" s="109"/>
      <c r="N1342" s="110"/>
      <c r="O1342" s="111"/>
      <c r="P1342" s="111"/>
      <c r="Q1342" s="112"/>
      <c r="R1342" s="111"/>
      <c r="S1342" s="111"/>
      <c r="T1342" s="111"/>
      <c r="U1342" s="110"/>
      <c r="V1342" s="109"/>
      <c r="W1342" s="109"/>
      <c r="X1342" s="110"/>
      <c r="Y1342" s="109"/>
      <c r="Z1342" s="110"/>
      <c r="AA1342" s="110"/>
      <c r="AB1342" s="110"/>
      <c r="AC1342" s="109"/>
      <c r="AD1342" s="109"/>
      <c r="AE1342" s="110"/>
      <c r="AF1342" s="109"/>
      <c r="AG1342" s="109"/>
      <c r="AH1342" s="109"/>
      <c r="AI1342" s="110"/>
      <c r="AJ1342" s="110"/>
      <c r="AK1342" s="110"/>
      <c r="AL1342" s="110"/>
      <c r="AM1342" s="110"/>
      <c r="AN1342" s="110"/>
      <c r="AO1342" s="110"/>
      <c r="AP1342" s="110"/>
      <c r="AQ1342" s="110"/>
      <c r="AR1342" s="110"/>
      <c r="AS1342" s="110"/>
      <c r="AT1342" s="110"/>
      <c r="AU1342" s="110"/>
      <c r="AV1342" s="110"/>
      <c r="AW1342" s="110"/>
      <c r="AX1342" s="110"/>
      <c r="AY1342" s="110"/>
      <c r="AZ1342" s="110"/>
      <c r="BA1342" s="110"/>
      <c r="BB1342" s="110"/>
      <c r="BC1342" s="110"/>
      <c r="BD1342" s="110"/>
      <c r="BE1342" s="110"/>
      <c r="BF1342" s="114"/>
      <c r="BG1342" s="114"/>
      <c r="BH1342" s="114"/>
      <c r="BI1342" s="114"/>
      <c r="BJ1342" s="114"/>
      <c r="BK1342" s="114"/>
      <c r="BL1342" s="114"/>
      <c r="BM1342" s="114"/>
      <c r="BN1342" s="114"/>
      <c r="BO1342" s="114"/>
    </row>
    <row r="1343" ht="15.75" customHeight="1">
      <c r="A1343" s="185"/>
      <c r="B1343" s="186"/>
      <c r="C1343" s="187"/>
      <c r="D1343" s="188"/>
      <c r="E1343" s="188"/>
      <c r="F1343" s="188"/>
      <c r="G1343" s="114"/>
      <c r="H1343" s="111"/>
      <c r="I1343" s="111"/>
      <c r="J1343" s="112"/>
      <c r="K1343" s="111"/>
      <c r="L1343" s="111"/>
      <c r="M1343" s="109"/>
      <c r="N1343" s="110"/>
      <c r="O1343" s="111"/>
      <c r="P1343" s="111"/>
      <c r="Q1343" s="112"/>
      <c r="R1343" s="111"/>
      <c r="S1343" s="111"/>
      <c r="T1343" s="111"/>
      <c r="U1343" s="110"/>
      <c r="V1343" s="109"/>
      <c r="W1343" s="109"/>
      <c r="X1343" s="110"/>
      <c r="Y1343" s="109"/>
      <c r="Z1343" s="110"/>
      <c r="AA1343" s="110"/>
      <c r="AB1343" s="110"/>
      <c r="AC1343" s="109"/>
      <c r="AD1343" s="109"/>
      <c r="AE1343" s="110"/>
      <c r="AF1343" s="109"/>
      <c r="AG1343" s="109"/>
      <c r="AH1343" s="109"/>
      <c r="AI1343" s="110"/>
      <c r="AJ1343" s="110"/>
      <c r="AK1343" s="110"/>
      <c r="AL1343" s="110"/>
      <c r="AM1343" s="110"/>
      <c r="AN1343" s="110"/>
      <c r="AO1343" s="110"/>
      <c r="AP1343" s="110"/>
      <c r="AQ1343" s="110"/>
      <c r="AR1343" s="110"/>
      <c r="AS1343" s="110"/>
      <c r="AT1343" s="110"/>
      <c r="AU1343" s="110"/>
      <c r="AV1343" s="110"/>
      <c r="AW1343" s="110"/>
      <c r="AX1343" s="110"/>
      <c r="AY1343" s="110"/>
      <c r="AZ1343" s="110"/>
      <c r="BA1343" s="110"/>
      <c r="BB1343" s="110"/>
      <c r="BC1343" s="110"/>
      <c r="BD1343" s="110"/>
      <c r="BE1343" s="110"/>
      <c r="BF1343" s="114"/>
      <c r="BG1343" s="114"/>
      <c r="BH1343" s="114"/>
      <c r="BI1343" s="114"/>
      <c r="BJ1343" s="114"/>
      <c r="BK1343" s="114"/>
      <c r="BL1343" s="114"/>
      <c r="BM1343" s="114"/>
      <c r="BN1343" s="114"/>
      <c r="BO1343" s="114"/>
    </row>
    <row r="1344" ht="15.75" customHeight="1">
      <c r="A1344" s="185"/>
      <c r="B1344" s="186"/>
      <c r="C1344" s="187"/>
      <c r="D1344" s="188"/>
      <c r="E1344" s="188"/>
      <c r="F1344" s="188"/>
      <c r="G1344" s="114"/>
      <c r="H1344" s="111"/>
      <c r="I1344" s="111"/>
      <c r="J1344" s="112"/>
      <c r="K1344" s="111"/>
      <c r="L1344" s="111"/>
      <c r="M1344" s="109"/>
      <c r="N1344" s="110"/>
      <c r="O1344" s="111"/>
      <c r="P1344" s="111"/>
      <c r="Q1344" s="112"/>
      <c r="R1344" s="111"/>
      <c r="S1344" s="111"/>
      <c r="T1344" s="111"/>
      <c r="U1344" s="110"/>
      <c r="V1344" s="109"/>
      <c r="W1344" s="109"/>
      <c r="X1344" s="110"/>
      <c r="Y1344" s="109"/>
      <c r="Z1344" s="110"/>
      <c r="AA1344" s="110"/>
      <c r="AB1344" s="110"/>
      <c r="AC1344" s="109"/>
      <c r="AD1344" s="109"/>
      <c r="AE1344" s="110"/>
      <c r="AF1344" s="109"/>
      <c r="AG1344" s="109"/>
      <c r="AH1344" s="109"/>
      <c r="AI1344" s="110"/>
      <c r="AJ1344" s="110"/>
      <c r="AK1344" s="110"/>
      <c r="AL1344" s="110"/>
      <c r="AM1344" s="110"/>
      <c r="AN1344" s="110"/>
      <c r="AO1344" s="110"/>
      <c r="AP1344" s="110"/>
      <c r="AQ1344" s="110"/>
      <c r="AR1344" s="110"/>
      <c r="AS1344" s="110"/>
      <c r="AT1344" s="110"/>
      <c r="AU1344" s="110"/>
      <c r="AV1344" s="110"/>
      <c r="AW1344" s="110"/>
      <c r="AX1344" s="110"/>
      <c r="AY1344" s="110"/>
      <c r="AZ1344" s="110"/>
      <c r="BA1344" s="110"/>
      <c r="BB1344" s="110"/>
      <c r="BC1344" s="110"/>
      <c r="BD1344" s="110"/>
      <c r="BE1344" s="110"/>
      <c r="BF1344" s="114"/>
      <c r="BG1344" s="114"/>
      <c r="BH1344" s="114"/>
      <c r="BI1344" s="114"/>
      <c r="BJ1344" s="114"/>
      <c r="BK1344" s="114"/>
      <c r="BL1344" s="114"/>
      <c r="BM1344" s="114"/>
      <c r="BN1344" s="114"/>
      <c r="BO1344" s="114"/>
    </row>
    <row r="1345" ht="15.75" customHeight="1">
      <c r="A1345" s="185"/>
      <c r="B1345" s="186"/>
      <c r="C1345" s="187"/>
      <c r="D1345" s="188"/>
      <c r="E1345" s="188"/>
      <c r="F1345" s="188"/>
      <c r="G1345" s="114"/>
      <c r="H1345" s="111"/>
      <c r="I1345" s="111"/>
      <c r="J1345" s="112"/>
      <c r="K1345" s="111"/>
      <c r="L1345" s="111"/>
      <c r="M1345" s="109"/>
      <c r="N1345" s="110"/>
      <c r="O1345" s="111"/>
      <c r="P1345" s="111"/>
      <c r="Q1345" s="112"/>
      <c r="R1345" s="111"/>
      <c r="S1345" s="111"/>
      <c r="T1345" s="111"/>
      <c r="U1345" s="110"/>
      <c r="V1345" s="109"/>
      <c r="W1345" s="109"/>
      <c r="X1345" s="110"/>
      <c r="Y1345" s="109"/>
      <c r="Z1345" s="110"/>
      <c r="AA1345" s="110"/>
      <c r="AB1345" s="110"/>
      <c r="AC1345" s="109"/>
      <c r="AD1345" s="109"/>
      <c r="AE1345" s="110"/>
      <c r="AF1345" s="109"/>
      <c r="AG1345" s="109"/>
      <c r="AH1345" s="109"/>
      <c r="AI1345" s="110"/>
      <c r="AJ1345" s="110"/>
      <c r="AK1345" s="110"/>
      <c r="AL1345" s="110"/>
      <c r="AM1345" s="110"/>
      <c r="AN1345" s="110"/>
      <c r="AO1345" s="110"/>
      <c r="AP1345" s="110"/>
      <c r="AQ1345" s="110"/>
      <c r="AR1345" s="110"/>
      <c r="AS1345" s="110"/>
      <c r="AT1345" s="110"/>
      <c r="AU1345" s="110"/>
      <c r="AV1345" s="110"/>
      <c r="AW1345" s="110"/>
      <c r="AX1345" s="110"/>
      <c r="AY1345" s="110"/>
      <c r="AZ1345" s="110"/>
      <c r="BA1345" s="110"/>
      <c r="BB1345" s="110"/>
      <c r="BC1345" s="110"/>
      <c r="BD1345" s="110"/>
      <c r="BE1345" s="110"/>
      <c r="BF1345" s="114"/>
      <c r="BG1345" s="114"/>
      <c r="BH1345" s="114"/>
      <c r="BI1345" s="114"/>
      <c r="BJ1345" s="114"/>
      <c r="BK1345" s="114"/>
      <c r="BL1345" s="114"/>
      <c r="BM1345" s="114"/>
      <c r="BN1345" s="114"/>
      <c r="BO1345" s="114"/>
    </row>
    <row r="1346" ht="15.75" customHeight="1">
      <c r="A1346" s="185"/>
      <c r="B1346" s="186"/>
      <c r="C1346" s="187"/>
      <c r="D1346" s="188"/>
      <c r="E1346" s="188"/>
      <c r="F1346" s="188"/>
      <c r="G1346" s="114"/>
      <c r="H1346" s="111"/>
      <c r="I1346" s="111"/>
      <c r="J1346" s="112"/>
      <c r="K1346" s="111"/>
      <c r="L1346" s="111"/>
      <c r="M1346" s="109"/>
      <c r="N1346" s="110"/>
      <c r="O1346" s="111"/>
      <c r="P1346" s="111"/>
      <c r="Q1346" s="112"/>
      <c r="R1346" s="111"/>
      <c r="S1346" s="111"/>
      <c r="T1346" s="111"/>
      <c r="U1346" s="110"/>
      <c r="V1346" s="109"/>
      <c r="W1346" s="109"/>
      <c r="X1346" s="110"/>
      <c r="Y1346" s="109"/>
      <c r="Z1346" s="110"/>
      <c r="AA1346" s="110"/>
      <c r="AB1346" s="110"/>
      <c r="AC1346" s="109"/>
      <c r="AD1346" s="109"/>
      <c r="AE1346" s="110"/>
      <c r="AF1346" s="109"/>
      <c r="AG1346" s="109"/>
      <c r="AH1346" s="109"/>
      <c r="AI1346" s="110"/>
      <c r="AJ1346" s="110"/>
      <c r="AK1346" s="110"/>
      <c r="AL1346" s="110"/>
      <c r="AM1346" s="110"/>
      <c r="AN1346" s="110"/>
      <c r="AO1346" s="110"/>
      <c r="AP1346" s="110"/>
      <c r="AQ1346" s="110"/>
      <c r="AR1346" s="110"/>
      <c r="AS1346" s="110"/>
      <c r="AT1346" s="110"/>
      <c r="AU1346" s="110"/>
      <c r="AV1346" s="110"/>
      <c r="AW1346" s="110"/>
      <c r="AX1346" s="110"/>
      <c r="AY1346" s="110"/>
      <c r="AZ1346" s="110"/>
      <c r="BA1346" s="110"/>
      <c r="BB1346" s="110"/>
      <c r="BC1346" s="110"/>
      <c r="BD1346" s="110"/>
      <c r="BE1346" s="110"/>
      <c r="BF1346" s="114"/>
      <c r="BG1346" s="114"/>
      <c r="BH1346" s="114"/>
      <c r="BI1346" s="114"/>
      <c r="BJ1346" s="114"/>
      <c r="BK1346" s="114"/>
      <c r="BL1346" s="114"/>
      <c r="BM1346" s="114"/>
      <c r="BN1346" s="114"/>
      <c r="BO1346" s="114"/>
    </row>
    <row r="1347" ht="15.75" customHeight="1">
      <c r="A1347" s="185"/>
      <c r="B1347" s="186"/>
      <c r="C1347" s="187"/>
      <c r="D1347" s="188"/>
      <c r="E1347" s="188"/>
      <c r="F1347" s="188"/>
      <c r="G1347" s="114"/>
      <c r="H1347" s="111"/>
      <c r="I1347" s="111"/>
      <c r="J1347" s="112"/>
      <c r="K1347" s="111"/>
      <c r="L1347" s="111"/>
      <c r="M1347" s="109"/>
      <c r="N1347" s="110"/>
      <c r="O1347" s="111"/>
      <c r="P1347" s="111"/>
      <c r="Q1347" s="112"/>
      <c r="R1347" s="111"/>
      <c r="S1347" s="111"/>
      <c r="T1347" s="111"/>
      <c r="U1347" s="110"/>
      <c r="V1347" s="109"/>
      <c r="W1347" s="109"/>
      <c r="X1347" s="110"/>
      <c r="Y1347" s="109"/>
      <c r="Z1347" s="110"/>
      <c r="AA1347" s="110"/>
      <c r="AB1347" s="110"/>
      <c r="AC1347" s="109"/>
      <c r="AD1347" s="109"/>
      <c r="AE1347" s="110"/>
      <c r="AF1347" s="109"/>
      <c r="AG1347" s="109"/>
      <c r="AH1347" s="109"/>
      <c r="AI1347" s="110"/>
      <c r="AJ1347" s="110"/>
      <c r="AK1347" s="110"/>
      <c r="AL1347" s="110"/>
      <c r="AM1347" s="110"/>
      <c r="AN1347" s="110"/>
      <c r="AO1347" s="110"/>
      <c r="AP1347" s="110"/>
      <c r="AQ1347" s="110"/>
      <c r="AR1347" s="110"/>
      <c r="AS1347" s="110"/>
      <c r="AT1347" s="110"/>
      <c r="AU1347" s="110"/>
      <c r="AV1347" s="110"/>
      <c r="AW1347" s="110"/>
      <c r="AX1347" s="110"/>
      <c r="AY1347" s="110"/>
      <c r="AZ1347" s="110"/>
      <c r="BA1347" s="110"/>
      <c r="BB1347" s="110"/>
      <c r="BC1347" s="110"/>
      <c r="BD1347" s="110"/>
      <c r="BE1347" s="110"/>
      <c r="BF1347" s="114"/>
      <c r="BG1347" s="114"/>
      <c r="BH1347" s="114"/>
      <c r="BI1347" s="114"/>
      <c r="BJ1347" s="114"/>
      <c r="BK1347" s="114"/>
      <c r="BL1347" s="114"/>
      <c r="BM1347" s="114"/>
      <c r="BN1347" s="114"/>
      <c r="BO1347" s="114"/>
    </row>
    <row r="1348" ht="15.75" customHeight="1">
      <c r="A1348" s="185"/>
      <c r="B1348" s="186"/>
      <c r="C1348" s="187"/>
      <c r="D1348" s="188"/>
      <c r="E1348" s="188"/>
      <c r="F1348" s="188"/>
      <c r="G1348" s="114"/>
      <c r="H1348" s="111"/>
      <c r="I1348" s="111"/>
      <c r="J1348" s="112"/>
      <c r="K1348" s="111"/>
      <c r="L1348" s="111"/>
      <c r="M1348" s="109"/>
      <c r="N1348" s="110"/>
      <c r="O1348" s="111"/>
      <c r="P1348" s="111"/>
      <c r="Q1348" s="112"/>
      <c r="R1348" s="111"/>
      <c r="S1348" s="111"/>
      <c r="T1348" s="111"/>
      <c r="U1348" s="110"/>
      <c r="V1348" s="109"/>
      <c r="W1348" s="109"/>
      <c r="X1348" s="110"/>
      <c r="Y1348" s="109"/>
      <c r="Z1348" s="110"/>
      <c r="AA1348" s="110"/>
      <c r="AB1348" s="110"/>
      <c r="AC1348" s="109"/>
      <c r="AD1348" s="109"/>
      <c r="AE1348" s="110"/>
      <c r="AF1348" s="109"/>
      <c r="AG1348" s="109"/>
      <c r="AH1348" s="109"/>
      <c r="AI1348" s="110"/>
      <c r="AJ1348" s="110"/>
      <c r="AK1348" s="110"/>
      <c r="AL1348" s="110"/>
      <c r="AM1348" s="110"/>
      <c r="AN1348" s="110"/>
      <c r="AO1348" s="110"/>
      <c r="AP1348" s="110"/>
      <c r="AQ1348" s="110"/>
      <c r="AR1348" s="110"/>
      <c r="AS1348" s="110"/>
      <c r="AT1348" s="110"/>
      <c r="AU1348" s="110"/>
      <c r="AV1348" s="110"/>
      <c r="AW1348" s="110"/>
      <c r="AX1348" s="110"/>
      <c r="AY1348" s="110"/>
      <c r="AZ1348" s="110"/>
      <c r="BA1348" s="110"/>
      <c r="BB1348" s="110"/>
      <c r="BC1348" s="110"/>
      <c r="BD1348" s="110"/>
      <c r="BE1348" s="110"/>
      <c r="BF1348" s="114"/>
      <c r="BG1348" s="114"/>
      <c r="BH1348" s="114"/>
      <c r="BI1348" s="114"/>
      <c r="BJ1348" s="114"/>
      <c r="BK1348" s="114"/>
      <c r="BL1348" s="114"/>
      <c r="BM1348" s="114"/>
      <c r="BN1348" s="114"/>
      <c r="BO1348" s="114"/>
    </row>
    <row r="1349" ht="15.75" customHeight="1">
      <c r="A1349" s="185"/>
      <c r="B1349" s="186"/>
      <c r="C1349" s="187"/>
      <c r="D1349" s="188"/>
      <c r="E1349" s="188"/>
      <c r="F1349" s="188"/>
      <c r="G1349" s="114"/>
      <c r="H1349" s="111"/>
      <c r="I1349" s="111"/>
      <c r="J1349" s="112"/>
      <c r="K1349" s="111"/>
      <c r="L1349" s="111"/>
      <c r="M1349" s="109"/>
      <c r="N1349" s="110"/>
      <c r="O1349" s="111"/>
      <c r="P1349" s="111"/>
      <c r="Q1349" s="112"/>
      <c r="R1349" s="111"/>
      <c r="S1349" s="111"/>
      <c r="T1349" s="111"/>
      <c r="U1349" s="110"/>
      <c r="V1349" s="109"/>
      <c r="W1349" s="109"/>
      <c r="X1349" s="110"/>
      <c r="Y1349" s="109"/>
      <c r="Z1349" s="110"/>
      <c r="AA1349" s="110"/>
      <c r="AB1349" s="110"/>
      <c r="AC1349" s="109"/>
      <c r="AD1349" s="109"/>
      <c r="AE1349" s="110"/>
      <c r="AF1349" s="109"/>
      <c r="AG1349" s="109"/>
      <c r="AH1349" s="109"/>
      <c r="AI1349" s="110"/>
      <c r="AJ1349" s="110"/>
      <c r="AK1349" s="110"/>
      <c r="AL1349" s="110"/>
      <c r="AM1349" s="110"/>
      <c r="AN1349" s="110"/>
      <c r="AO1349" s="110"/>
      <c r="AP1349" s="110"/>
      <c r="AQ1349" s="110"/>
      <c r="AR1349" s="110"/>
      <c r="AS1349" s="110"/>
      <c r="AT1349" s="110"/>
      <c r="AU1349" s="110"/>
      <c r="AV1349" s="110"/>
      <c r="AW1349" s="110"/>
      <c r="AX1349" s="110"/>
      <c r="AY1349" s="110"/>
      <c r="AZ1349" s="110"/>
      <c r="BA1349" s="110"/>
      <c r="BB1349" s="110"/>
      <c r="BC1349" s="110"/>
      <c r="BD1349" s="110"/>
      <c r="BE1349" s="110"/>
      <c r="BF1349" s="114"/>
      <c r="BG1349" s="114"/>
      <c r="BH1349" s="114"/>
      <c r="BI1349" s="114"/>
      <c r="BJ1349" s="114"/>
      <c r="BK1349" s="114"/>
      <c r="BL1349" s="114"/>
      <c r="BM1349" s="114"/>
      <c r="BN1349" s="114"/>
      <c r="BO1349" s="114"/>
    </row>
    <row r="1350" ht="15.75" customHeight="1">
      <c r="A1350" s="185"/>
      <c r="B1350" s="186"/>
      <c r="C1350" s="187"/>
      <c r="D1350" s="188"/>
      <c r="E1350" s="188"/>
      <c r="F1350" s="188"/>
      <c r="G1350" s="114"/>
      <c r="H1350" s="111"/>
      <c r="I1350" s="111"/>
      <c r="J1350" s="112"/>
      <c r="K1350" s="111"/>
      <c r="L1350" s="111"/>
      <c r="M1350" s="109"/>
      <c r="N1350" s="110"/>
      <c r="O1350" s="111"/>
      <c r="P1350" s="111"/>
      <c r="Q1350" s="112"/>
      <c r="R1350" s="111"/>
      <c r="S1350" s="111"/>
      <c r="T1350" s="111"/>
      <c r="U1350" s="110"/>
      <c r="V1350" s="109"/>
      <c r="W1350" s="109"/>
      <c r="X1350" s="110"/>
      <c r="Y1350" s="109"/>
      <c r="Z1350" s="110"/>
      <c r="AA1350" s="110"/>
      <c r="AB1350" s="110"/>
      <c r="AC1350" s="109"/>
      <c r="AD1350" s="109"/>
      <c r="AE1350" s="110"/>
      <c r="AF1350" s="109"/>
      <c r="AG1350" s="109"/>
      <c r="AH1350" s="109"/>
      <c r="AI1350" s="110"/>
      <c r="AJ1350" s="110"/>
      <c r="AK1350" s="110"/>
      <c r="AL1350" s="110"/>
      <c r="AM1350" s="110"/>
      <c r="AN1350" s="110"/>
      <c r="AO1350" s="110"/>
      <c r="AP1350" s="110"/>
      <c r="AQ1350" s="110"/>
      <c r="AR1350" s="110"/>
      <c r="AS1350" s="110"/>
      <c r="AT1350" s="110"/>
      <c r="AU1350" s="110"/>
      <c r="AV1350" s="110"/>
      <c r="AW1350" s="110"/>
      <c r="AX1350" s="110"/>
      <c r="AY1350" s="110"/>
      <c r="AZ1350" s="110"/>
      <c r="BA1350" s="110"/>
      <c r="BB1350" s="110"/>
      <c r="BC1350" s="110"/>
      <c r="BD1350" s="110"/>
      <c r="BE1350" s="110"/>
      <c r="BF1350" s="114"/>
      <c r="BG1350" s="114"/>
      <c r="BH1350" s="114"/>
      <c r="BI1350" s="114"/>
      <c r="BJ1350" s="114"/>
      <c r="BK1350" s="114"/>
      <c r="BL1350" s="114"/>
      <c r="BM1350" s="114"/>
      <c r="BN1350" s="114"/>
      <c r="BO1350" s="114"/>
    </row>
    <row r="1351" ht="15.75" customHeight="1">
      <c r="A1351" s="185"/>
      <c r="B1351" s="186"/>
      <c r="C1351" s="187"/>
      <c r="D1351" s="188"/>
      <c r="E1351" s="188"/>
      <c r="F1351" s="188"/>
      <c r="G1351" s="114"/>
      <c r="H1351" s="111"/>
      <c r="I1351" s="111"/>
      <c r="J1351" s="112"/>
      <c r="K1351" s="111"/>
      <c r="L1351" s="111"/>
      <c r="M1351" s="109"/>
      <c r="N1351" s="110"/>
      <c r="O1351" s="111"/>
      <c r="P1351" s="111"/>
      <c r="Q1351" s="112"/>
      <c r="R1351" s="111"/>
      <c r="S1351" s="111"/>
      <c r="T1351" s="111"/>
      <c r="U1351" s="110"/>
      <c r="V1351" s="109"/>
      <c r="W1351" s="109"/>
      <c r="X1351" s="110"/>
      <c r="Y1351" s="109"/>
      <c r="Z1351" s="110"/>
      <c r="AA1351" s="110"/>
      <c r="AB1351" s="110"/>
      <c r="AC1351" s="109"/>
      <c r="AD1351" s="109"/>
      <c r="AE1351" s="110"/>
      <c r="AF1351" s="109"/>
      <c r="AG1351" s="109"/>
      <c r="AH1351" s="109"/>
      <c r="AI1351" s="110"/>
      <c r="AJ1351" s="110"/>
      <c r="AK1351" s="110"/>
      <c r="AL1351" s="110"/>
      <c r="AM1351" s="110"/>
      <c r="AN1351" s="110"/>
      <c r="AO1351" s="110"/>
      <c r="AP1351" s="110"/>
      <c r="AQ1351" s="110"/>
      <c r="AR1351" s="110"/>
      <c r="AS1351" s="110"/>
      <c r="AT1351" s="110"/>
      <c r="AU1351" s="110"/>
      <c r="AV1351" s="110"/>
      <c r="AW1351" s="110"/>
      <c r="AX1351" s="110"/>
      <c r="AY1351" s="110"/>
      <c r="AZ1351" s="110"/>
      <c r="BA1351" s="110"/>
      <c r="BB1351" s="110"/>
      <c r="BC1351" s="110"/>
      <c r="BD1351" s="110"/>
      <c r="BE1351" s="110"/>
      <c r="BF1351" s="114"/>
      <c r="BG1351" s="114"/>
      <c r="BH1351" s="114"/>
      <c r="BI1351" s="114"/>
      <c r="BJ1351" s="114"/>
      <c r="BK1351" s="114"/>
      <c r="BL1351" s="114"/>
      <c r="BM1351" s="114"/>
      <c r="BN1351" s="114"/>
      <c r="BO1351" s="114"/>
    </row>
    <row r="1352" ht="15.75" customHeight="1">
      <c r="A1352" s="185"/>
      <c r="B1352" s="186"/>
      <c r="C1352" s="187"/>
      <c r="D1352" s="188"/>
      <c r="E1352" s="188"/>
      <c r="F1352" s="188"/>
      <c r="G1352" s="114"/>
      <c r="H1352" s="111"/>
      <c r="I1352" s="111"/>
      <c r="J1352" s="112"/>
      <c r="K1352" s="111"/>
      <c r="L1352" s="111"/>
      <c r="M1352" s="109"/>
      <c r="N1352" s="110"/>
      <c r="O1352" s="111"/>
      <c r="P1352" s="111"/>
      <c r="Q1352" s="112"/>
      <c r="R1352" s="111"/>
      <c r="S1352" s="111"/>
      <c r="T1352" s="111"/>
      <c r="U1352" s="110"/>
      <c r="V1352" s="109"/>
      <c r="W1352" s="109"/>
      <c r="X1352" s="110"/>
      <c r="Y1352" s="109"/>
      <c r="Z1352" s="110"/>
      <c r="AA1352" s="110"/>
      <c r="AB1352" s="110"/>
      <c r="AC1352" s="109"/>
      <c r="AD1352" s="109"/>
      <c r="AE1352" s="110"/>
      <c r="AF1352" s="109"/>
      <c r="AG1352" s="109"/>
      <c r="AH1352" s="109"/>
      <c r="AI1352" s="110"/>
      <c r="AJ1352" s="110"/>
      <c r="AK1352" s="110"/>
      <c r="AL1352" s="110"/>
      <c r="AM1352" s="110"/>
      <c r="AN1352" s="110"/>
      <c r="AO1352" s="110"/>
      <c r="AP1352" s="110"/>
      <c r="AQ1352" s="110"/>
      <c r="AR1352" s="110"/>
      <c r="AS1352" s="110"/>
      <c r="AT1352" s="110"/>
      <c r="AU1352" s="110"/>
      <c r="AV1352" s="110"/>
      <c r="AW1352" s="110"/>
      <c r="AX1352" s="110"/>
      <c r="AY1352" s="110"/>
      <c r="AZ1352" s="110"/>
      <c r="BA1352" s="110"/>
      <c r="BB1352" s="110"/>
      <c r="BC1352" s="110"/>
      <c r="BD1352" s="110"/>
      <c r="BE1352" s="110"/>
      <c r="BF1352" s="114"/>
      <c r="BG1352" s="114"/>
      <c r="BH1352" s="114"/>
      <c r="BI1352" s="114"/>
      <c r="BJ1352" s="114"/>
      <c r="BK1352" s="114"/>
      <c r="BL1352" s="114"/>
      <c r="BM1352" s="114"/>
      <c r="BN1352" s="114"/>
      <c r="BO1352" s="114"/>
    </row>
    <row r="1353" ht="15.75" customHeight="1">
      <c r="A1353" s="185"/>
      <c r="B1353" s="186"/>
      <c r="C1353" s="187"/>
      <c r="D1353" s="188"/>
      <c r="E1353" s="188"/>
      <c r="F1353" s="188"/>
      <c r="G1353" s="114"/>
      <c r="H1353" s="111"/>
      <c r="I1353" s="111"/>
      <c r="J1353" s="112"/>
      <c r="K1353" s="111"/>
      <c r="L1353" s="111"/>
      <c r="M1353" s="109"/>
      <c r="N1353" s="110"/>
      <c r="O1353" s="111"/>
      <c r="P1353" s="111"/>
      <c r="Q1353" s="112"/>
      <c r="R1353" s="111"/>
      <c r="S1353" s="111"/>
      <c r="T1353" s="111"/>
      <c r="U1353" s="110"/>
      <c r="V1353" s="109"/>
      <c r="W1353" s="109"/>
      <c r="X1353" s="110"/>
      <c r="Y1353" s="109"/>
      <c r="Z1353" s="110"/>
      <c r="AA1353" s="110"/>
      <c r="AB1353" s="110"/>
      <c r="AC1353" s="109"/>
      <c r="AD1353" s="109"/>
      <c r="AE1353" s="110"/>
      <c r="AF1353" s="109"/>
      <c r="AG1353" s="109"/>
      <c r="AH1353" s="109"/>
      <c r="AI1353" s="110"/>
      <c r="AJ1353" s="110"/>
      <c r="AK1353" s="110"/>
      <c r="AL1353" s="110"/>
      <c r="AM1353" s="110"/>
      <c r="AN1353" s="110"/>
      <c r="AO1353" s="110"/>
      <c r="AP1353" s="110"/>
      <c r="AQ1353" s="110"/>
      <c r="AR1353" s="110"/>
      <c r="AS1353" s="110"/>
      <c r="AT1353" s="110"/>
      <c r="AU1353" s="110"/>
      <c r="AV1353" s="110"/>
      <c r="AW1353" s="110"/>
      <c r="AX1353" s="110"/>
      <c r="AY1353" s="110"/>
      <c r="AZ1353" s="110"/>
      <c r="BA1353" s="110"/>
      <c r="BB1353" s="110"/>
      <c r="BC1353" s="110"/>
      <c r="BD1353" s="110"/>
      <c r="BE1353" s="110"/>
      <c r="BF1353" s="114"/>
      <c r="BG1353" s="114"/>
      <c r="BH1353" s="114"/>
      <c r="BI1353" s="114"/>
      <c r="BJ1353" s="114"/>
      <c r="BK1353" s="114"/>
      <c r="BL1353" s="114"/>
      <c r="BM1353" s="114"/>
      <c r="BN1353" s="114"/>
      <c r="BO1353" s="114"/>
    </row>
    <row r="1354" ht="15.75" customHeight="1">
      <c r="A1354" s="185"/>
      <c r="B1354" s="186"/>
      <c r="C1354" s="187"/>
      <c r="D1354" s="188"/>
      <c r="E1354" s="188"/>
      <c r="F1354" s="188"/>
      <c r="G1354" s="114"/>
      <c r="H1354" s="111"/>
      <c r="I1354" s="111"/>
      <c r="J1354" s="112"/>
      <c r="K1354" s="111"/>
      <c r="L1354" s="111"/>
      <c r="M1354" s="109"/>
      <c r="N1354" s="110"/>
      <c r="O1354" s="111"/>
      <c r="P1354" s="111"/>
      <c r="Q1354" s="112"/>
      <c r="R1354" s="111"/>
      <c r="S1354" s="111"/>
      <c r="T1354" s="111"/>
      <c r="U1354" s="110"/>
      <c r="V1354" s="109"/>
      <c r="W1354" s="109"/>
      <c r="X1354" s="110"/>
      <c r="Y1354" s="109"/>
      <c r="Z1354" s="110"/>
      <c r="AA1354" s="110"/>
      <c r="AB1354" s="110"/>
      <c r="AC1354" s="109"/>
      <c r="AD1354" s="109"/>
      <c r="AE1354" s="110"/>
      <c r="AF1354" s="109"/>
      <c r="AG1354" s="109"/>
      <c r="AH1354" s="109"/>
      <c r="AI1354" s="110"/>
      <c r="AJ1354" s="110"/>
      <c r="AK1354" s="110"/>
      <c r="AL1354" s="110"/>
      <c r="AM1354" s="110"/>
      <c r="AN1354" s="110"/>
      <c r="AO1354" s="110"/>
      <c r="AP1354" s="110"/>
      <c r="AQ1354" s="110"/>
      <c r="AR1354" s="110"/>
      <c r="AS1354" s="110"/>
      <c r="AT1354" s="110"/>
      <c r="AU1354" s="110"/>
      <c r="AV1354" s="110"/>
      <c r="AW1354" s="110"/>
      <c r="AX1354" s="110"/>
      <c r="AY1354" s="110"/>
      <c r="AZ1354" s="110"/>
      <c r="BA1354" s="110"/>
      <c r="BB1354" s="110"/>
      <c r="BC1354" s="110"/>
      <c r="BD1354" s="110"/>
      <c r="BE1354" s="110"/>
      <c r="BF1354" s="114"/>
      <c r="BG1354" s="114"/>
      <c r="BH1354" s="114"/>
      <c r="BI1354" s="114"/>
      <c r="BJ1354" s="114"/>
      <c r="BK1354" s="114"/>
      <c r="BL1354" s="114"/>
      <c r="BM1354" s="114"/>
      <c r="BN1354" s="114"/>
      <c r="BO1354" s="114"/>
    </row>
    <row r="1355" ht="15.75" customHeight="1">
      <c r="A1355" s="185"/>
      <c r="B1355" s="186"/>
      <c r="C1355" s="187"/>
      <c r="D1355" s="188"/>
      <c r="E1355" s="188"/>
      <c r="F1355" s="188"/>
      <c r="G1355" s="114"/>
      <c r="H1355" s="111"/>
      <c r="I1355" s="111"/>
      <c r="J1355" s="112"/>
      <c r="K1355" s="111"/>
      <c r="L1355" s="111"/>
      <c r="M1355" s="109"/>
      <c r="N1355" s="110"/>
      <c r="O1355" s="111"/>
      <c r="P1355" s="111"/>
      <c r="Q1355" s="112"/>
      <c r="R1355" s="111"/>
      <c r="S1355" s="111"/>
      <c r="T1355" s="111"/>
      <c r="U1355" s="110"/>
      <c r="V1355" s="109"/>
      <c r="W1355" s="109"/>
      <c r="X1355" s="110"/>
      <c r="Y1355" s="109"/>
      <c r="Z1355" s="110"/>
      <c r="AA1355" s="110"/>
      <c r="AB1355" s="110"/>
      <c r="AC1355" s="109"/>
      <c r="AD1355" s="109"/>
      <c r="AE1355" s="110"/>
      <c r="AF1355" s="109"/>
      <c r="AG1355" s="109"/>
      <c r="AH1355" s="109"/>
      <c r="AI1355" s="110"/>
      <c r="AJ1355" s="110"/>
      <c r="AK1355" s="110"/>
      <c r="AL1355" s="110"/>
      <c r="AM1355" s="110"/>
      <c r="AN1355" s="110"/>
      <c r="AO1355" s="110"/>
      <c r="AP1355" s="110"/>
      <c r="AQ1355" s="110"/>
      <c r="AR1355" s="110"/>
      <c r="AS1355" s="110"/>
      <c r="AT1355" s="110"/>
      <c r="AU1355" s="110"/>
      <c r="AV1355" s="110"/>
      <c r="AW1355" s="110"/>
      <c r="AX1355" s="110"/>
      <c r="AY1355" s="110"/>
      <c r="AZ1355" s="110"/>
      <c r="BA1355" s="110"/>
      <c r="BB1355" s="110"/>
      <c r="BC1355" s="110"/>
      <c r="BD1355" s="110"/>
      <c r="BE1355" s="110"/>
      <c r="BF1355" s="114"/>
      <c r="BG1355" s="114"/>
      <c r="BH1355" s="114"/>
      <c r="BI1355" s="114"/>
      <c r="BJ1355" s="114"/>
      <c r="BK1355" s="114"/>
      <c r="BL1355" s="114"/>
      <c r="BM1355" s="114"/>
      <c r="BN1355" s="114"/>
      <c r="BO1355" s="114"/>
    </row>
    <row r="1356" ht="15.75" customHeight="1">
      <c r="A1356" s="185"/>
      <c r="B1356" s="186"/>
      <c r="C1356" s="187"/>
      <c r="D1356" s="188"/>
      <c r="E1356" s="188"/>
      <c r="F1356" s="188"/>
      <c r="G1356" s="114"/>
      <c r="H1356" s="111"/>
      <c r="I1356" s="111"/>
      <c r="J1356" s="112"/>
      <c r="K1356" s="111"/>
      <c r="L1356" s="111"/>
      <c r="M1356" s="109"/>
      <c r="N1356" s="110"/>
      <c r="O1356" s="111"/>
      <c r="P1356" s="111"/>
      <c r="Q1356" s="112"/>
      <c r="R1356" s="111"/>
      <c r="S1356" s="111"/>
      <c r="T1356" s="111"/>
      <c r="U1356" s="110"/>
      <c r="V1356" s="109"/>
      <c r="W1356" s="109"/>
      <c r="X1356" s="110"/>
      <c r="Y1356" s="109"/>
      <c r="Z1356" s="110"/>
      <c r="AA1356" s="110"/>
      <c r="AB1356" s="110"/>
      <c r="AC1356" s="109"/>
      <c r="AD1356" s="109"/>
      <c r="AE1356" s="110"/>
      <c r="AF1356" s="109"/>
      <c r="AG1356" s="109"/>
      <c r="AH1356" s="109"/>
      <c r="AI1356" s="110"/>
      <c r="AJ1356" s="110"/>
      <c r="AK1356" s="110"/>
      <c r="AL1356" s="110"/>
      <c r="AM1356" s="110"/>
      <c r="AN1356" s="110"/>
      <c r="AO1356" s="110"/>
      <c r="AP1356" s="110"/>
      <c r="AQ1356" s="110"/>
      <c r="AR1356" s="110"/>
      <c r="AS1356" s="110"/>
      <c r="AT1356" s="110"/>
      <c r="AU1356" s="110"/>
      <c r="AV1356" s="110"/>
      <c r="AW1356" s="110"/>
      <c r="AX1356" s="110"/>
      <c r="AY1356" s="110"/>
      <c r="AZ1356" s="110"/>
      <c r="BA1356" s="110"/>
      <c r="BB1356" s="110"/>
      <c r="BC1356" s="110"/>
      <c r="BD1356" s="110"/>
      <c r="BE1356" s="110"/>
      <c r="BF1356" s="114"/>
      <c r="BG1356" s="114"/>
      <c r="BH1356" s="114"/>
      <c r="BI1356" s="114"/>
      <c r="BJ1356" s="114"/>
      <c r="BK1356" s="114"/>
      <c r="BL1356" s="114"/>
      <c r="BM1356" s="114"/>
      <c r="BN1356" s="114"/>
      <c r="BO1356" s="114"/>
    </row>
    <row r="1357" ht="15.75" customHeight="1">
      <c r="A1357" s="185"/>
      <c r="B1357" s="186"/>
      <c r="C1357" s="187"/>
      <c r="D1357" s="188"/>
      <c r="E1357" s="188"/>
      <c r="F1357" s="188"/>
      <c r="G1357" s="114"/>
      <c r="H1357" s="111"/>
      <c r="I1357" s="111"/>
      <c r="J1357" s="112"/>
      <c r="K1357" s="111"/>
      <c r="L1357" s="111"/>
      <c r="M1357" s="109"/>
      <c r="N1357" s="110"/>
      <c r="O1357" s="111"/>
      <c r="P1357" s="111"/>
      <c r="Q1357" s="112"/>
      <c r="R1357" s="111"/>
      <c r="S1357" s="111"/>
      <c r="T1357" s="111"/>
      <c r="U1357" s="110"/>
      <c r="V1357" s="109"/>
      <c r="W1357" s="109"/>
      <c r="X1357" s="110"/>
      <c r="Y1357" s="109"/>
      <c r="Z1357" s="110"/>
      <c r="AA1357" s="110"/>
      <c r="AB1357" s="110"/>
      <c r="AC1357" s="109"/>
      <c r="AD1357" s="109"/>
      <c r="AE1357" s="110"/>
      <c r="AF1357" s="109"/>
      <c r="AG1357" s="109"/>
      <c r="AH1357" s="109"/>
      <c r="AI1357" s="110"/>
      <c r="AJ1357" s="110"/>
      <c r="AK1357" s="110"/>
      <c r="AL1357" s="110"/>
      <c r="AM1357" s="110"/>
      <c r="AN1357" s="110"/>
      <c r="AO1357" s="110"/>
      <c r="AP1357" s="110"/>
      <c r="AQ1357" s="110"/>
      <c r="AR1357" s="110"/>
      <c r="AS1357" s="110"/>
      <c r="AT1357" s="110"/>
      <c r="AU1357" s="110"/>
      <c r="AV1357" s="110"/>
      <c r="AW1357" s="110"/>
      <c r="AX1357" s="110"/>
      <c r="AY1357" s="110"/>
      <c r="AZ1357" s="110"/>
      <c r="BA1357" s="110"/>
      <c r="BB1357" s="110"/>
      <c r="BC1357" s="110"/>
      <c r="BD1357" s="110"/>
      <c r="BE1357" s="110"/>
      <c r="BF1357" s="114"/>
      <c r="BG1357" s="114"/>
      <c r="BH1357" s="114"/>
      <c r="BI1357" s="114"/>
      <c r="BJ1357" s="114"/>
      <c r="BK1357" s="114"/>
      <c r="BL1357" s="114"/>
      <c r="BM1357" s="114"/>
      <c r="BN1357" s="114"/>
      <c r="BO1357" s="114"/>
    </row>
    <row r="1358" ht="15.75" customHeight="1">
      <c r="A1358" s="185"/>
      <c r="B1358" s="186"/>
      <c r="C1358" s="187"/>
      <c r="D1358" s="188"/>
      <c r="E1358" s="188"/>
      <c r="F1358" s="188"/>
      <c r="G1358" s="114"/>
      <c r="H1358" s="111"/>
      <c r="I1358" s="111"/>
      <c r="J1358" s="112"/>
      <c r="K1358" s="111"/>
      <c r="L1358" s="111"/>
      <c r="M1358" s="109"/>
      <c r="N1358" s="110"/>
      <c r="O1358" s="111"/>
      <c r="P1358" s="111"/>
      <c r="Q1358" s="112"/>
      <c r="R1358" s="111"/>
      <c r="S1358" s="111"/>
      <c r="T1358" s="111"/>
      <c r="U1358" s="110"/>
      <c r="V1358" s="109"/>
      <c r="W1358" s="109"/>
      <c r="X1358" s="110"/>
      <c r="Y1358" s="109"/>
      <c r="Z1358" s="110"/>
      <c r="AA1358" s="110"/>
      <c r="AB1358" s="110"/>
      <c r="AC1358" s="109"/>
      <c r="AD1358" s="109"/>
      <c r="AE1358" s="110"/>
      <c r="AF1358" s="109"/>
      <c r="AG1358" s="109"/>
      <c r="AH1358" s="109"/>
      <c r="AI1358" s="110"/>
      <c r="AJ1358" s="110"/>
      <c r="AK1358" s="110"/>
      <c r="AL1358" s="110"/>
      <c r="AM1358" s="110"/>
      <c r="AN1358" s="110"/>
      <c r="AO1358" s="110"/>
      <c r="AP1358" s="110"/>
      <c r="AQ1358" s="110"/>
      <c r="AR1358" s="110"/>
      <c r="AS1358" s="110"/>
      <c r="AT1358" s="110"/>
      <c r="AU1358" s="110"/>
      <c r="AV1358" s="110"/>
      <c r="AW1358" s="110"/>
      <c r="AX1358" s="110"/>
      <c r="AY1358" s="110"/>
      <c r="AZ1358" s="110"/>
      <c r="BA1358" s="110"/>
      <c r="BB1358" s="110"/>
      <c r="BC1358" s="110"/>
      <c r="BD1358" s="110"/>
      <c r="BE1358" s="110"/>
      <c r="BF1358" s="114"/>
      <c r="BG1358" s="114"/>
      <c r="BH1358" s="114"/>
      <c r="BI1358" s="114"/>
      <c r="BJ1358" s="114"/>
      <c r="BK1358" s="114"/>
      <c r="BL1358" s="114"/>
      <c r="BM1358" s="114"/>
      <c r="BN1358" s="114"/>
      <c r="BO1358" s="114"/>
    </row>
    <row r="1359" ht="15.75" customHeight="1">
      <c r="A1359" s="185"/>
      <c r="B1359" s="186"/>
      <c r="C1359" s="187"/>
      <c r="D1359" s="188"/>
      <c r="E1359" s="188"/>
      <c r="F1359" s="188"/>
      <c r="G1359" s="114"/>
      <c r="H1359" s="111"/>
      <c r="I1359" s="111"/>
      <c r="J1359" s="112"/>
      <c r="K1359" s="111"/>
      <c r="L1359" s="111"/>
      <c r="M1359" s="109"/>
      <c r="N1359" s="110"/>
      <c r="O1359" s="111"/>
      <c r="P1359" s="111"/>
      <c r="Q1359" s="112"/>
      <c r="R1359" s="111"/>
      <c r="S1359" s="111"/>
      <c r="T1359" s="111"/>
      <c r="U1359" s="110"/>
      <c r="V1359" s="109"/>
      <c r="W1359" s="109"/>
      <c r="X1359" s="110"/>
      <c r="Y1359" s="109"/>
      <c r="Z1359" s="110"/>
      <c r="AA1359" s="110"/>
      <c r="AB1359" s="110"/>
      <c r="AC1359" s="109"/>
      <c r="AD1359" s="109"/>
      <c r="AE1359" s="110"/>
      <c r="AF1359" s="109"/>
      <c r="AG1359" s="109"/>
      <c r="AH1359" s="109"/>
      <c r="AI1359" s="110"/>
      <c r="AJ1359" s="110"/>
      <c r="AK1359" s="110"/>
      <c r="AL1359" s="110"/>
      <c r="AM1359" s="110"/>
      <c r="AN1359" s="110"/>
      <c r="AO1359" s="110"/>
      <c r="AP1359" s="110"/>
      <c r="AQ1359" s="110"/>
      <c r="AR1359" s="110"/>
      <c r="AS1359" s="110"/>
      <c r="AT1359" s="110"/>
      <c r="AU1359" s="110"/>
      <c r="AV1359" s="110"/>
      <c r="AW1359" s="110"/>
      <c r="AX1359" s="110"/>
      <c r="AY1359" s="110"/>
      <c r="AZ1359" s="110"/>
      <c r="BA1359" s="110"/>
      <c r="BB1359" s="110"/>
      <c r="BC1359" s="110"/>
      <c r="BD1359" s="110"/>
      <c r="BE1359" s="110"/>
      <c r="BF1359" s="114"/>
      <c r="BG1359" s="114"/>
      <c r="BH1359" s="114"/>
      <c r="BI1359" s="114"/>
      <c r="BJ1359" s="114"/>
      <c r="BK1359" s="114"/>
      <c r="BL1359" s="114"/>
      <c r="BM1359" s="114"/>
      <c r="BN1359" s="114"/>
      <c r="BO1359" s="114"/>
    </row>
    <row r="1360" ht="15.75" customHeight="1">
      <c r="A1360" s="185"/>
      <c r="B1360" s="186"/>
      <c r="C1360" s="187"/>
      <c r="D1360" s="188"/>
      <c r="E1360" s="188"/>
      <c r="F1360" s="188"/>
      <c r="G1360" s="114"/>
      <c r="H1360" s="111"/>
      <c r="I1360" s="111"/>
      <c r="J1360" s="112"/>
      <c r="K1360" s="111"/>
      <c r="L1360" s="111"/>
      <c r="M1360" s="109"/>
      <c r="N1360" s="110"/>
      <c r="O1360" s="111"/>
      <c r="P1360" s="111"/>
      <c r="Q1360" s="112"/>
      <c r="R1360" s="111"/>
      <c r="S1360" s="111"/>
      <c r="T1360" s="111"/>
      <c r="U1360" s="110"/>
      <c r="V1360" s="109"/>
      <c r="W1360" s="109"/>
      <c r="X1360" s="110"/>
      <c r="Y1360" s="109"/>
      <c r="Z1360" s="110"/>
      <c r="AA1360" s="110"/>
      <c r="AB1360" s="110"/>
      <c r="AC1360" s="109"/>
      <c r="AD1360" s="109"/>
      <c r="AE1360" s="110"/>
      <c r="AF1360" s="109"/>
      <c r="AG1360" s="109"/>
      <c r="AH1360" s="109"/>
      <c r="AI1360" s="110"/>
      <c r="AJ1360" s="110"/>
      <c r="AK1360" s="110"/>
      <c r="AL1360" s="110"/>
      <c r="AM1360" s="110"/>
      <c r="AN1360" s="110"/>
      <c r="AO1360" s="110"/>
      <c r="AP1360" s="110"/>
      <c r="AQ1360" s="110"/>
      <c r="AR1360" s="110"/>
      <c r="AS1360" s="110"/>
      <c r="AT1360" s="110"/>
      <c r="AU1360" s="110"/>
      <c r="AV1360" s="110"/>
      <c r="AW1360" s="110"/>
      <c r="AX1360" s="110"/>
      <c r="AY1360" s="110"/>
      <c r="AZ1360" s="110"/>
      <c r="BA1360" s="110"/>
      <c r="BB1360" s="110"/>
      <c r="BC1360" s="110"/>
      <c r="BD1360" s="110"/>
      <c r="BE1360" s="110"/>
      <c r="BF1360" s="114"/>
      <c r="BG1360" s="114"/>
      <c r="BH1360" s="114"/>
      <c r="BI1360" s="114"/>
      <c r="BJ1360" s="114"/>
      <c r="BK1360" s="114"/>
      <c r="BL1360" s="114"/>
      <c r="BM1360" s="114"/>
      <c r="BN1360" s="114"/>
      <c r="BO1360" s="114"/>
    </row>
    <row r="1361" ht="15.75" customHeight="1">
      <c r="A1361" s="185"/>
      <c r="B1361" s="186"/>
      <c r="C1361" s="187"/>
      <c r="D1361" s="188"/>
      <c r="E1361" s="188"/>
      <c r="F1361" s="188"/>
      <c r="G1361" s="114"/>
      <c r="H1361" s="111"/>
      <c r="I1361" s="111"/>
      <c r="J1361" s="112"/>
      <c r="K1361" s="111"/>
      <c r="L1361" s="111"/>
      <c r="M1361" s="109"/>
      <c r="N1361" s="110"/>
      <c r="O1361" s="111"/>
      <c r="P1361" s="111"/>
      <c r="Q1361" s="112"/>
      <c r="R1361" s="111"/>
      <c r="S1361" s="111"/>
      <c r="T1361" s="111"/>
      <c r="U1361" s="110"/>
      <c r="V1361" s="109"/>
      <c r="W1361" s="109"/>
      <c r="X1361" s="110"/>
      <c r="Y1361" s="109"/>
      <c r="Z1361" s="110"/>
      <c r="AA1361" s="110"/>
      <c r="AB1361" s="110"/>
      <c r="AC1361" s="109"/>
      <c r="AD1361" s="109"/>
      <c r="AE1361" s="110"/>
      <c r="AF1361" s="109"/>
      <c r="AG1361" s="109"/>
      <c r="AH1361" s="109"/>
      <c r="AI1361" s="110"/>
      <c r="AJ1361" s="110"/>
      <c r="AK1361" s="110"/>
      <c r="AL1361" s="110"/>
      <c r="AM1361" s="110"/>
      <c r="AN1361" s="110"/>
      <c r="AO1361" s="110"/>
      <c r="AP1361" s="110"/>
      <c r="AQ1361" s="110"/>
      <c r="AR1361" s="110"/>
      <c r="AS1361" s="110"/>
      <c r="AT1361" s="110"/>
      <c r="AU1361" s="110"/>
      <c r="AV1361" s="110"/>
      <c r="AW1361" s="110"/>
      <c r="AX1361" s="110"/>
      <c r="AY1361" s="110"/>
      <c r="AZ1361" s="110"/>
      <c r="BA1361" s="110"/>
      <c r="BB1361" s="110"/>
      <c r="BC1361" s="110"/>
      <c r="BD1361" s="110"/>
      <c r="BE1361" s="110"/>
      <c r="BF1361" s="114"/>
      <c r="BG1361" s="114"/>
      <c r="BH1361" s="114"/>
      <c r="BI1361" s="114"/>
      <c r="BJ1361" s="114"/>
      <c r="BK1361" s="114"/>
      <c r="BL1361" s="114"/>
      <c r="BM1361" s="114"/>
      <c r="BN1361" s="114"/>
      <c r="BO1361" s="114"/>
    </row>
    <row r="1362" ht="15.75" customHeight="1">
      <c r="A1362" s="185"/>
      <c r="B1362" s="186"/>
      <c r="C1362" s="187"/>
      <c r="D1362" s="188"/>
      <c r="E1362" s="188"/>
      <c r="F1362" s="188"/>
      <c r="G1362" s="114"/>
      <c r="H1362" s="111"/>
      <c r="I1362" s="111"/>
      <c r="J1362" s="112"/>
      <c r="K1362" s="111"/>
      <c r="L1362" s="111"/>
      <c r="M1362" s="109"/>
      <c r="N1362" s="110"/>
      <c r="O1362" s="111"/>
      <c r="P1362" s="111"/>
      <c r="Q1362" s="112"/>
      <c r="R1362" s="111"/>
      <c r="S1362" s="111"/>
      <c r="T1362" s="111"/>
      <c r="U1362" s="110"/>
      <c r="V1362" s="109"/>
      <c r="W1362" s="109"/>
      <c r="X1362" s="110"/>
      <c r="Y1362" s="109"/>
      <c r="Z1362" s="110"/>
      <c r="AA1362" s="110"/>
      <c r="AB1362" s="110"/>
      <c r="AC1362" s="109"/>
      <c r="AD1362" s="109"/>
      <c r="AE1362" s="110"/>
      <c r="AF1362" s="109"/>
      <c r="AG1362" s="109"/>
      <c r="AH1362" s="109"/>
      <c r="AI1362" s="110"/>
      <c r="AJ1362" s="110"/>
      <c r="AK1362" s="110"/>
      <c r="AL1362" s="110"/>
      <c r="AM1362" s="110"/>
      <c r="AN1362" s="110"/>
      <c r="AO1362" s="110"/>
      <c r="AP1362" s="110"/>
      <c r="AQ1362" s="110"/>
      <c r="AR1362" s="110"/>
      <c r="AS1362" s="110"/>
      <c r="AT1362" s="110"/>
      <c r="AU1362" s="110"/>
      <c r="AV1362" s="110"/>
      <c r="AW1362" s="110"/>
      <c r="AX1362" s="110"/>
      <c r="AY1362" s="110"/>
      <c r="AZ1362" s="110"/>
      <c r="BA1362" s="110"/>
      <c r="BB1362" s="110"/>
      <c r="BC1362" s="110"/>
      <c r="BD1362" s="110"/>
      <c r="BE1362" s="110"/>
      <c r="BF1362" s="114"/>
      <c r="BG1362" s="114"/>
      <c r="BH1362" s="114"/>
      <c r="BI1362" s="114"/>
      <c r="BJ1362" s="114"/>
      <c r="BK1362" s="114"/>
      <c r="BL1362" s="114"/>
      <c r="BM1362" s="114"/>
      <c r="BN1362" s="114"/>
      <c r="BO1362" s="114"/>
    </row>
    <row r="1363" ht="15.75" customHeight="1">
      <c r="A1363" s="185"/>
      <c r="B1363" s="186"/>
      <c r="C1363" s="187"/>
      <c r="D1363" s="188"/>
      <c r="E1363" s="188"/>
      <c r="F1363" s="188"/>
      <c r="G1363" s="114"/>
      <c r="H1363" s="111"/>
      <c r="I1363" s="111"/>
      <c r="J1363" s="112"/>
      <c r="K1363" s="111"/>
      <c r="L1363" s="111"/>
      <c r="M1363" s="109"/>
      <c r="N1363" s="110"/>
      <c r="O1363" s="111"/>
      <c r="P1363" s="111"/>
      <c r="Q1363" s="112"/>
      <c r="R1363" s="111"/>
      <c r="S1363" s="111"/>
      <c r="T1363" s="111"/>
      <c r="U1363" s="110"/>
      <c r="V1363" s="109"/>
      <c r="W1363" s="109"/>
      <c r="X1363" s="110"/>
      <c r="Y1363" s="109"/>
      <c r="Z1363" s="110"/>
      <c r="AA1363" s="110"/>
      <c r="AB1363" s="110"/>
      <c r="AC1363" s="109"/>
      <c r="AD1363" s="109"/>
      <c r="AE1363" s="110"/>
      <c r="AF1363" s="109"/>
      <c r="AG1363" s="109"/>
      <c r="AH1363" s="109"/>
      <c r="AI1363" s="110"/>
      <c r="AJ1363" s="110"/>
      <c r="AK1363" s="110"/>
      <c r="AL1363" s="110"/>
      <c r="AM1363" s="110"/>
      <c r="AN1363" s="110"/>
      <c r="AO1363" s="110"/>
      <c r="AP1363" s="110"/>
      <c r="AQ1363" s="110"/>
      <c r="AR1363" s="110"/>
      <c r="AS1363" s="110"/>
      <c r="AT1363" s="110"/>
      <c r="AU1363" s="110"/>
      <c r="AV1363" s="110"/>
      <c r="AW1363" s="110"/>
      <c r="AX1363" s="110"/>
      <c r="AY1363" s="110"/>
      <c r="AZ1363" s="110"/>
      <c r="BA1363" s="110"/>
      <c r="BB1363" s="110"/>
      <c r="BC1363" s="110"/>
      <c r="BD1363" s="110"/>
      <c r="BE1363" s="110"/>
      <c r="BF1363" s="114"/>
      <c r="BG1363" s="114"/>
      <c r="BH1363" s="114"/>
      <c r="BI1363" s="114"/>
      <c r="BJ1363" s="114"/>
      <c r="BK1363" s="114"/>
      <c r="BL1363" s="114"/>
      <c r="BM1363" s="114"/>
      <c r="BN1363" s="114"/>
      <c r="BO1363" s="114"/>
    </row>
    <row r="1364" ht="15.75" customHeight="1">
      <c r="A1364" s="185"/>
      <c r="B1364" s="186"/>
      <c r="C1364" s="187"/>
      <c r="D1364" s="188"/>
      <c r="E1364" s="188"/>
      <c r="F1364" s="188"/>
      <c r="G1364" s="114"/>
      <c r="H1364" s="111"/>
      <c r="I1364" s="111"/>
      <c r="J1364" s="112"/>
      <c r="K1364" s="111"/>
      <c r="L1364" s="111"/>
      <c r="M1364" s="109"/>
      <c r="N1364" s="110"/>
      <c r="O1364" s="111"/>
      <c r="P1364" s="111"/>
      <c r="Q1364" s="112"/>
      <c r="R1364" s="111"/>
      <c r="S1364" s="111"/>
      <c r="T1364" s="111"/>
      <c r="U1364" s="110"/>
      <c r="V1364" s="109"/>
      <c r="W1364" s="109"/>
      <c r="X1364" s="110"/>
      <c r="Y1364" s="109"/>
      <c r="Z1364" s="110"/>
      <c r="AA1364" s="110"/>
      <c r="AB1364" s="110"/>
      <c r="AC1364" s="109"/>
      <c r="AD1364" s="109"/>
      <c r="AE1364" s="110"/>
      <c r="AF1364" s="109"/>
      <c r="AG1364" s="109"/>
      <c r="AH1364" s="109"/>
      <c r="AI1364" s="110"/>
      <c r="AJ1364" s="110"/>
      <c r="AK1364" s="110"/>
      <c r="AL1364" s="110"/>
      <c r="AM1364" s="110"/>
      <c r="AN1364" s="110"/>
      <c r="AO1364" s="110"/>
      <c r="AP1364" s="110"/>
      <c r="AQ1364" s="110"/>
      <c r="AR1364" s="110"/>
      <c r="AS1364" s="110"/>
      <c r="AT1364" s="110"/>
      <c r="AU1364" s="110"/>
      <c r="AV1364" s="110"/>
      <c r="AW1364" s="110"/>
      <c r="AX1364" s="110"/>
      <c r="AY1364" s="110"/>
      <c r="AZ1364" s="110"/>
      <c r="BA1364" s="110"/>
      <c r="BB1364" s="110"/>
      <c r="BC1364" s="110"/>
      <c r="BD1364" s="110"/>
      <c r="BE1364" s="110"/>
      <c r="BF1364" s="114"/>
      <c r="BG1364" s="114"/>
      <c r="BH1364" s="114"/>
      <c r="BI1364" s="114"/>
      <c r="BJ1364" s="114"/>
      <c r="BK1364" s="114"/>
      <c r="BL1364" s="114"/>
      <c r="BM1364" s="114"/>
      <c r="BN1364" s="114"/>
      <c r="BO1364" s="114"/>
    </row>
    <row r="1365" ht="15.75" customHeight="1">
      <c r="A1365" s="185"/>
      <c r="B1365" s="186"/>
      <c r="C1365" s="187"/>
      <c r="D1365" s="188"/>
      <c r="E1365" s="188"/>
      <c r="F1365" s="188"/>
      <c r="G1365" s="114"/>
      <c r="H1365" s="111"/>
      <c r="I1365" s="111"/>
      <c r="J1365" s="112"/>
      <c r="K1365" s="111"/>
      <c r="L1365" s="111"/>
      <c r="M1365" s="109"/>
      <c r="N1365" s="110"/>
      <c r="O1365" s="111"/>
      <c r="P1365" s="111"/>
      <c r="Q1365" s="112"/>
      <c r="R1365" s="111"/>
      <c r="S1365" s="111"/>
      <c r="T1365" s="111"/>
      <c r="U1365" s="110"/>
      <c r="V1365" s="109"/>
      <c r="W1365" s="109"/>
      <c r="X1365" s="110"/>
      <c r="Y1365" s="109"/>
      <c r="Z1365" s="110"/>
      <c r="AA1365" s="110"/>
      <c r="AB1365" s="110"/>
      <c r="AC1365" s="109"/>
      <c r="AD1365" s="109"/>
      <c r="AE1365" s="110"/>
      <c r="AF1365" s="109"/>
      <c r="AG1365" s="109"/>
      <c r="AH1365" s="109"/>
      <c r="AI1365" s="110"/>
      <c r="AJ1365" s="110"/>
      <c r="AK1365" s="110"/>
      <c r="AL1365" s="110"/>
      <c r="AM1365" s="110"/>
      <c r="AN1365" s="110"/>
      <c r="AO1365" s="110"/>
      <c r="AP1365" s="110"/>
      <c r="AQ1365" s="110"/>
      <c r="AR1365" s="110"/>
      <c r="AS1365" s="110"/>
      <c r="AT1365" s="110"/>
      <c r="AU1365" s="110"/>
      <c r="AV1365" s="110"/>
      <c r="AW1365" s="110"/>
      <c r="AX1365" s="110"/>
      <c r="AY1365" s="110"/>
      <c r="AZ1365" s="110"/>
      <c r="BA1365" s="110"/>
      <c r="BB1365" s="110"/>
      <c r="BC1365" s="110"/>
      <c r="BD1365" s="110"/>
      <c r="BE1365" s="110"/>
      <c r="BF1365" s="114"/>
      <c r="BG1365" s="114"/>
      <c r="BH1365" s="114"/>
      <c r="BI1365" s="114"/>
      <c r="BJ1365" s="114"/>
      <c r="BK1365" s="114"/>
      <c r="BL1365" s="114"/>
      <c r="BM1365" s="114"/>
      <c r="BN1365" s="114"/>
      <c r="BO1365" s="114"/>
    </row>
    <row r="1366" ht="15.75" customHeight="1">
      <c r="A1366" s="185"/>
      <c r="B1366" s="186"/>
      <c r="C1366" s="187"/>
      <c r="D1366" s="188"/>
      <c r="E1366" s="188"/>
      <c r="F1366" s="188"/>
      <c r="G1366" s="114"/>
      <c r="H1366" s="111"/>
      <c r="I1366" s="111"/>
      <c r="J1366" s="112"/>
      <c r="K1366" s="111"/>
      <c r="L1366" s="111"/>
      <c r="M1366" s="109"/>
      <c r="N1366" s="110"/>
      <c r="O1366" s="111"/>
      <c r="P1366" s="111"/>
      <c r="Q1366" s="112"/>
      <c r="R1366" s="111"/>
      <c r="S1366" s="111"/>
      <c r="T1366" s="111"/>
      <c r="U1366" s="110"/>
      <c r="V1366" s="109"/>
      <c r="W1366" s="109"/>
      <c r="X1366" s="110"/>
      <c r="Y1366" s="109"/>
      <c r="Z1366" s="110"/>
      <c r="AA1366" s="110"/>
      <c r="AB1366" s="110"/>
      <c r="AC1366" s="109"/>
      <c r="AD1366" s="109"/>
      <c r="AE1366" s="110"/>
      <c r="AF1366" s="109"/>
      <c r="AG1366" s="109"/>
      <c r="AH1366" s="109"/>
      <c r="AI1366" s="110"/>
      <c r="AJ1366" s="110"/>
      <c r="AK1366" s="110"/>
      <c r="AL1366" s="110"/>
      <c r="AM1366" s="110"/>
      <c r="AN1366" s="110"/>
      <c r="AO1366" s="110"/>
      <c r="AP1366" s="110"/>
      <c r="AQ1366" s="110"/>
      <c r="AR1366" s="110"/>
      <c r="AS1366" s="110"/>
      <c r="AT1366" s="110"/>
      <c r="AU1366" s="110"/>
      <c r="AV1366" s="110"/>
      <c r="AW1366" s="110"/>
      <c r="AX1366" s="110"/>
      <c r="AY1366" s="110"/>
      <c r="AZ1366" s="110"/>
      <c r="BA1366" s="110"/>
      <c r="BB1366" s="110"/>
      <c r="BC1366" s="110"/>
      <c r="BD1366" s="110"/>
      <c r="BE1366" s="110"/>
      <c r="BF1366" s="114"/>
      <c r="BG1366" s="114"/>
      <c r="BH1366" s="114"/>
      <c r="BI1366" s="114"/>
      <c r="BJ1366" s="114"/>
      <c r="BK1366" s="114"/>
      <c r="BL1366" s="114"/>
      <c r="BM1366" s="114"/>
      <c r="BN1366" s="114"/>
      <c r="BO1366" s="114"/>
    </row>
    <row r="1367" ht="15.75" customHeight="1">
      <c r="A1367" s="185"/>
      <c r="B1367" s="186"/>
      <c r="C1367" s="187"/>
      <c r="D1367" s="188"/>
      <c r="E1367" s="188"/>
      <c r="F1367" s="188"/>
      <c r="G1367" s="114"/>
      <c r="H1367" s="111"/>
      <c r="I1367" s="111"/>
      <c r="J1367" s="112"/>
      <c r="K1367" s="111"/>
      <c r="L1367" s="111"/>
      <c r="M1367" s="109"/>
      <c r="N1367" s="110"/>
      <c r="O1367" s="111"/>
      <c r="P1367" s="111"/>
      <c r="Q1367" s="112"/>
      <c r="R1367" s="111"/>
      <c r="S1367" s="111"/>
      <c r="T1367" s="111"/>
      <c r="U1367" s="110"/>
      <c r="V1367" s="109"/>
      <c r="W1367" s="109"/>
      <c r="X1367" s="110"/>
      <c r="Y1367" s="109"/>
      <c r="Z1367" s="110"/>
      <c r="AA1367" s="110"/>
      <c r="AB1367" s="110"/>
      <c r="AC1367" s="109"/>
      <c r="AD1367" s="109"/>
      <c r="AE1367" s="110"/>
      <c r="AF1367" s="109"/>
      <c r="AG1367" s="109"/>
      <c r="AH1367" s="109"/>
      <c r="AI1367" s="110"/>
      <c r="AJ1367" s="110"/>
      <c r="AK1367" s="110"/>
      <c r="AL1367" s="110"/>
      <c r="AM1367" s="110"/>
      <c r="AN1367" s="110"/>
      <c r="AO1367" s="110"/>
      <c r="AP1367" s="110"/>
      <c r="AQ1367" s="110"/>
      <c r="AR1367" s="110"/>
      <c r="AS1367" s="110"/>
      <c r="AT1367" s="110"/>
      <c r="AU1367" s="110"/>
      <c r="AV1367" s="110"/>
      <c r="AW1367" s="110"/>
      <c r="AX1367" s="110"/>
      <c r="AY1367" s="110"/>
      <c r="AZ1367" s="110"/>
      <c r="BA1367" s="110"/>
      <c r="BB1367" s="110"/>
      <c r="BC1367" s="110"/>
      <c r="BD1367" s="110"/>
      <c r="BE1367" s="110"/>
      <c r="BF1367" s="114"/>
      <c r="BG1367" s="114"/>
      <c r="BH1367" s="114"/>
      <c r="BI1367" s="114"/>
      <c r="BJ1367" s="114"/>
      <c r="BK1367" s="114"/>
      <c r="BL1367" s="114"/>
      <c r="BM1367" s="114"/>
      <c r="BN1367" s="114"/>
      <c r="BO1367" s="114"/>
    </row>
    <row r="1368" ht="15.75" customHeight="1">
      <c r="A1368" s="185"/>
      <c r="B1368" s="186"/>
      <c r="C1368" s="187"/>
      <c r="D1368" s="188"/>
      <c r="E1368" s="188"/>
      <c r="F1368" s="188"/>
      <c r="G1368" s="114"/>
      <c r="H1368" s="111"/>
      <c r="I1368" s="111"/>
      <c r="J1368" s="112"/>
      <c r="K1368" s="111"/>
      <c r="L1368" s="111"/>
      <c r="M1368" s="109"/>
      <c r="N1368" s="110"/>
      <c r="O1368" s="111"/>
      <c r="P1368" s="111"/>
      <c r="Q1368" s="112"/>
      <c r="R1368" s="111"/>
      <c r="S1368" s="111"/>
      <c r="T1368" s="111"/>
      <c r="U1368" s="110"/>
      <c r="V1368" s="109"/>
      <c r="W1368" s="109"/>
      <c r="X1368" s="110"/>
      <c r="Y1368" s="109"/>
      <c r="Z1368" s="110"/>
      <c r="AA1368" s="110"/>
      <c r="AB1368" s="110"/>
      <c r="AC1368" s="109"/>
      <c r="AD1368" s="109"/>
      <c r="AE1368" s="110"/>
      <c r="AF1368" s="109"/>
      <c r="AG1368" s="109"/>
      <c r="AH1368" s="109"/>
      <c r="AI1368" s="110"/>
      <c r="AJ1368" s="110"/>
      <c r="AK1368" s="110"/>
      <c r="AL1368" s="110"/>
      <c r="AM1368" s="110"/>
      <c r="AN1368" s="110"/>
      <c r="AO1368" s="110"/>
      <c r="AP1368" s="110"/>
      <c r="AQ1368" s="110"/>
      <c r="AR1368" s="110"/>
      <c r="AS1368" s="110"/>
      <c r="AT1368" s="110"/>
      <c r="AU1368" s="110"/>
      <c r="AV1368" s="110"/>
      <c r="AW1368" s="110"/>
      <c r="AX1368" s="110"/>
      <c r="AY1368" s="110"/>
      <c r="AZ1368" s="110"/>
      <c r="BA1368" s="110"/>
      <c r="BB1368" s="110"/>
      <c r="BC1368" s="110"/>
      <c r="BD1368" s="110"/>
      <c r="BE1368" s="110"/>
      <c r="BF1368" s="114"/>
      <c r="BG1368" s="114"/>
      <c r="BH1368" s="114"/>
      <c r="BI1368" s="114"/>
      <c r="BJ1368" s="114"/>
      <c r="BK1368" s="114"/>
      <c r="BL1368" s="114"/>
      <c r="BM1368" s="114"/>
      <c r="BN1368" s="114"/>
      <c r="BO1368" s="114"/>
    </row>
    <row r="1369" ht="15.75" customHeight="1">
      <c r="A1369" s="185"/>
      <c r="B1369" s="186"/>
      <c r="C1369" s="187"/>
      <c r="D1369" s="188"/>
      <c r="E1369" s="188"/>
      <c r="F1369" s="188"/>
      <c r="G1369" s="114"/>
      <c r="H1369" s="111"/>
      <c r="I1369" s="111"/>
      <c r="J1369" s="112"/>
      <c r="K1369" s="111"/>
      <c r="L1369" s="111"/>
      <c r="M1369" s="109"/>
      <c r="N1369" s="110"/>
      <c r="O1369" s="111"/>
      <c r="P1369" s="111"/>
      <c r="Q1369" s="112"/>
      <c r="R1369" s="111"/>
      <c r="S1369" s="111"/>
      <c r="T1369" s="111"/>
      <c r="U1369" s="110"/>
      <c r="V1369" s="109"/>
      <c r="W1369" s="109"/>
      <c r="X1369" s="110"/>
      <c r="Y1369" s="109"/>
      <c r="Z1369" s="110"/>
      <c r="AA1369" s="110"/>
      <c r="AB1369" s="110"/>
      <c r="AC1369" s="109"/>
      <c r="AD1369" s="109"/>
      <c r="AE1369" s="110"/>
      <c r="AF1369" s="109"/>
      <c r="AG1369" s="109"/>
      <c r="AH1369" s="109"/>
      <c r="AI1369" s="110"/>
      <c r="AJ1369" s="110"/>
      <c r="AK1369" s="110"/>
      <c r="AL1369" s="110"/>
      <c r="AM1369" s="110"/>
      <c r="AN1369" s="110"/>
      <c r="AO1369" s="110"/>
      <c r="AP1369" s="110"/>
      <c r="AQ1369" s="110"/>
      <c r="AR1369" s="110"/>
      <c r="AS1369" s="110"/>
      <c r="AT1369" s="110"/>
      <c r="AU1369" s="110"/>
      <c r="AV1369" s="110"/>
      <c r="AW1369" s="110"/>
      <c r="AX1369" s="110"/>
      <c r="AY1369" s="110"/>
      <c r="AZ1369" s="110"/>
      <c r="BA1369" s="110"/>
      <c r="BB1369" s="110"/>
      <c r="BC1369" s="110"/>
      <c r="BD1369" s="110"/>
      <c r="BE1369" s="110"/>
      <c r="BF1369" s="114"/>
      <c r="BG1369" s="114"/>
      <c r="BH1369" s="114"/>
      <c r="BI1369" s="114"/>
      <c r="BJ1369" s="114"/>
      <c r="BK1369" s="114"/>
      <c r="BL1369" s="114"/>
      <c r="BM1369" s="114"/>
      <c r="BN1369" s="114"/>
      <c r="BO1369" s="114"/>
    </row>
    <row r="1370" ht="15.75" customHeight="1">
      <c r="A1370" s="185"/>
      <c r="B1370" s="186"/>
      <c r="C1370" s="187"/>
      <c r="D1370" s="188"/>
      <c r="E1370" s="188"/>
      <c r="F1370" s="188"/>
      <c r="G1370" s="114"/>
      <c r="H1370" s="111"/>
      <c r="I1370" s="111"/>
      <c r="J1370" s="112"/>
      <c r="K1370" s="111"/>
      <c r="L1370" s="111"/>
      <c r="M1370" s="109"/>
      <c r="N1370" s="110"/>
      <c r="O1370" s="111"/>
      <c r="P1370" s="111"/>
      <c r="Q1370" s="112"/>
      <c r="R1370" s="111"/>
      <c r="S1370" s="111"/>
      <c r="T1370" s="111"/>
      <c r="U1370" s="110"/>
      <c r="V1370" s="109"/>
      <c r="W1370" s="109"/>
      <c r="X1370" s="110"/>
      <c r="Y1370" s="109"/>
      <c r="Z1370" s="110"/>
      <c r="AA1370" s="110"/>
      <c r="AB1370" s="110"/>
      <c r="AC1370" s="109"/>
      <c r="AD1370" s="109"/>
      <c r="AE1370" s="110"/>
      <c r="AF1370" s="109"/>
      <c r="AG1370" s="109"/>
      <c r="AH1370" s="109"/>
      <c r="AI1370" s="110"/>
      <c r="AJ1370" s="110"/>
      <c r="AK1370" s="110"/>
      <c r="AL1370" s="110"/>
      <c r="AM1370" s="110"/>
      <c r="AN1370" s="110"/>
      <c r="AO1370" s="110"/>
      <c r="AP1370" s="110"/>
      <c r="AQ1370" s="110"/>
      <c r="AR1370" s="110"/>
      <c r="AS1370" s="110"/>
      <c r="AT1370" s="110"/>
      <c r="AU1370" s="110"/>
      <c r="AV1370" s="110"/>
      <c r="AW1370" s="110"/>
      <c r="AX1370" s="110"/>
      <c r="AY1370" s="110"/>
      <c r="AZ1370" s="110"/>
      <c r="BA1370" s="110"/>
      <c r="BB1370" s="110"/>
      <c r="BC1370" s="110"/>
      <c r="BD1370" s="110"/>
      <c r="BE1370" s="110"/>
      <c r="BF1370" s="114"/>
      <c r="BG1370" s="114"/>
      <c r="BH1370" s="114"/>
      <c r="BI1370" s="114"/>
      <c r="BJ1370" s="114"/>
      <c r="BK1370" s="114"/>
      <c r="BL1370" s="114"/>
      <c r="BM1370" s="114"/>
      <c r="BN1370" s="114"/>
      <c r="BO1370" s="114"/>
    </row>
    <row r="1371" ht="15.75" customHeight="1">
      <c r="A1371" s="185"/>
      <c r="B1371" s="186"/>
      <c r="C1371" s="187"/>
      <c r="D1371" s="188"/>
      <c r="E1371" s="188"/>
      <c r="F1371" s="188"/>
      <c r="G1371" s="114"/>
      <c r="H1371" s="111"/>
      <c r="I1371" s="111"/>
      <c r="J1371" s="112"/>
      <c r="K1371" s="111"/>
      <c r="L1371" s="111"/>
      <c r="M1371" s="109"/>
      <c r="N1371" s="110"/>
      <c r="O1371" s="111"/>
      <c r="P1371" s="111"/>
      <c r="Q1371" s="112"/>
      <c r="R1371" s="111"/>
      <c r="S1371" s="111"/>
      <c r="T1371" s="111"/>
      <c r="U1371" s="110"/>
      <c r="V1371" s="109"/>
      <c r="W1371" s="109"/>
      <c r="X1371" s="110"/>
      <c r="Y1371" s="109"/>
      <c r="Z1371" s="110"/>
      <c r="AA1371" s="110"/>
      <c r="AB1371" s="110"/>
      <c r="AC1371" s="109"/>
      <c r="AD1371" s="109"/>
      <c r="AE1371" s="110"/>
      <c r="AF1371" s="109"/>
      <c r="AG1371" s="109"/>
      <c r="AH1371" s="109"/>
      <c r="AI1371" s="110"/>
      <c r="AJ1371" s="110"/>
      <c r="AK1371" s="110"/>
      <c r="AL1371" s="110"/>
      <c r="AM1371" s="110"/>
      <c r="AN1371" s="110"/>
      <c r="AO1371" s="110"/>
      <c r="AP1371" s="110"/>
      <c r="AQ1371" s="110"/>
      <c r="AR1371" s="110"/>
      <c r="AS1371" s="110"/>
      <c r="AT1371" s="110"/>
      <c r="AU1371" s="110"/>
      <c r="AV1371" s="110"/>
      <c r="AW1371" s="110"/>
      <c r="AX1371" s="110"/>
      <c r="AY1371" s="110"/>
      <c r="AZ1371" s="110"/>
      <c r="BA1371" s="110"/>
      <c r="BB1371" s="110"/>
      <c r="BC1371" s="110"/>
      <c r="BD1371" s="110"/>
      <c r="BE1371" s="110"/>
      <c r="BF1371" s="114"/>
      <c r="BG1371" s="114"/>
      <c r="BH1371" s="114"/>
      <c r="BI1371" s="114"/>
      <c r="BJ1371" s="114"/>
      <c r="BK1371" s="114"/>
      <c r="BL1371" s="114"/>
      <c r="BM1371" s="114"/>
      <c r="BN1371" s="114"/>
      <c r="BO1371" s="114"/>
    </row>
    <row r="1372" ht="15.75" customHeight="1">
      <c r="A1372" s="185"/>
      <c r="B1372" s="186"/>
      <c r="C1372" s="187"/>
      <c r="D1372" s="188"/>
      <c r="E1372" s="188"/>
      <c r="F1372" s="188"/>
      <c r="G1372" s="114"/>
      <c r="H1372" s="111"/>
      <c r="I1372" s="111"/>
      <c r="J1372" s="112"/>
      <c r="K1372" s="111"/>
      <c r="L1372" s="111"/>
      <c r="M1372" s="109"/>
      <c r="N1372" s="110"/>
      <c r="O1372" s="111"/>
      <c r="P1372" s="111"/>
      <c r="Q1372" s="112"/>
      <c r="R1372" s="111"/>
      <c r="S1372" s="111"/>
      <c r="T1372" s="111"/>
      <c r="U1372" s="110"/>
      <c r="V1372" s="109"/>
      <c r="W1372" s="109"/>
      <c r="X1372" s="110"/>
      <c r="Y1372" s="109"/>
      <c r="Z1372" s="110"/>
      <c r="AA1372" s="110"/>
      <c r="AB1372" s="110"/>
      <c r="AC1372" s="109"/>
      <c r="AD1372" s="109"/>
      <c r="AE1372" s="110"/>
      <c r="AF1372" s="109"/>
      <c r="AG1372" s="109"/>
      <c r="AH1372" s="109"/>
      <c r="AI1372" s="110"/>
      <c r="AJ1372" s="110"/>
      <c r="AK1372" s="110"/>
      <c r="AL1372" s="110"/>
      <c r="AM1372" s="110"/>
      <c r="AN1372" s="110"/>
      <c r="AO1372" s="110"/>
      <c r="AP1372" s="110"/>
      <c r="AQ1372" s="110"/>
      <c r="AR1372" s="110"/>
      <c r="AS1372" s="110"/>
      <c r="AT1372" s="110"/>
      <c r="AU1372" s="110"/>
      <c r="AV1372" s="110"/>
      <c r="AW1372" s="110"/>
      <c r="AX1372" s="110"/>
      <c r="AY1372" s="110"/>
      <c r="AZ1372" s="110"/>
      <c r="BA1372" s="110"/>
      <c r="BB1372" s="110"/>
      <c r="BC1372" s="110"/>
      <c r="BD1372" s="110"/>
      <c r="BE1372" s="110"/>
      <c r="BF1372" s="114"/>
      <c r="BG1372" s="114"/>
      <c r="BH1372" s="114"/>
      <c r="BI1372" s="114"/>
      <c r="BJ1372" s="114"/>
      <c r="BK1372" s="114"/>
      <c r="BL1372" s="114"/>
      <c r="BM1372" s="114"/>
      <c r="BN1372" s="114"/>
      <c r="BO1372" s="114"/>
    </row>
    <row r="1373" ht="15.75" customHeight="1">
      <c r="A1373" s="185"/>
      <c r="B1373" s="186"/>
      <c r="C1373" s="187"/>
      <c r="D1373" s="188"/>
      <c r="E1373" s="188"/>
      <c r="F1373" s="188"/>
      <c r="G1373" s="114"/>
      <c r="H1373" s="111"/>
      <c r="I1373" s="111"/>
      <c r="J1373" s="112"/>
      <c r="K1373" s="111"/>
      <c r="L1373" s="111"/>
      <c r="M1373" s="109"/>
      <c r="N1373" s="110"/>
      <c r="O1373" s="111"/>
      <c r="P1373" s="111"/>
      <c r="Q1373" s="112"/>
      <c r="R1373" s="111"/>
      <c r="S1373" s="111"/>
      <c r="T1373" s="111"/>
      <c r="U1373" s="110"/>
      <c r="V1373" s="109"/>
      <c r="W1373" s="109"/>
      <c r="X1373" s="110"/>
      <c r="Y1373" s="109"/>
      <c r="Z1373" s="110"/>
      <c r="AA1373" s="110"/>
      <c r="AB1373" s="110"/>
      <c r="AC1373" s="109"/>
      <c r="AD1373" s="109"/>
      <c r="AE1373" s="110"/>
      <c r="AF1373" s="109"/>
      <c r="AG1373" s="109"/>
      <c r="AH1373" s="109"/>
      <c r="AI1373" s="110"/>
      <c r="AJ1373" s="110"/>
      <c r="AK1373" s="110"/>
      <c r="AL1373" s="110"/>
      <c r="AM1373" s="110"/>
      <c r="AN1373" s="110"/>
      <c r="AO1373" s="110"/>
      <c r="AP1373" s="110"/>
      <c r="AQ1373" s="110"/>
      <c r="AR1373" s="110"/>
      <c r="AS1373" s="110"/>
      <c r="AT1373" s="110"/>
      <c r="AU1373" s="110"/>
      <c r="AV1373" s="110"/>
      <c r="AW1373" s="110"/>
      <c r="AX1373" s="110"/>
      <c r="AY1373" s="110"/>
      <c r="AZ1373" s="110"/>
      <c r="BA1373" s="110"/>
      <c r="BB1373" s="110"/>
      <c r="BC1373" s="110"/>
      <c r="BD1373" s="110"/>
      <c r="BE1373" s="110"/>
      <c r="BF1373" s="114"/>
      <c r="BG1373" s="114"/>
      <c r="BH1373" s="114"/>
      <c r="BI1373" s="114"/>
      <c r="BJ1373" s="114"/>
      <c r="BK1373" s="114"/>
      <c r="BL1373" s="114"/>
      <c r="BM1373" s="114"/>
      <c r="BN1373" s="114"/>
      <c r="BO1373" s="114"/>
    </row>
    <row r="1374" ht="15.75" customHeight="1">
      <c r="A1374" s="185"/>
      <c r="B1374" s="186"/>
      <c r="C1374" s="187"/>
      <c r="D1374" s="188"/>
      <c r="E1374" s="188"/>
      <c r="F1374" s="188"/>
      <c r="G1374" s="114"/>
      <c r="H1374" s="111"/>
      <c r="I1374" s="111"/>
      <c r="J1374" s="112"/>
      <c r="K1374" s="111"/>
      <c r="L1374" s="111"/>
      <c r="M1374" s="109"/>
      <c r="N1374" s="110"/>
      <c r="O1374" s="111"/>
      <c r="P1374" s="111"/>
      <c r="Q1374" s="112"/>
      <c r="R1374" s="111"/>
      <c r="S1374" s="111"/>
      <c r="T1374" s="111"/>
      <c r="U1374" s="110"/>
      <c r="V1374" s="109"/>
      <c r="W1374" s="109"/>
      <c r="X1374" s="110"/>
      <c r="Y1374" s="109"/>
      <c r="Z1374" s="110"/>
      <c r="AA1374" s="110"/>
      <c r="AB1374" s="110"/>
      <c r="AC1374" s="109"/>
      <c r="AD1374" s="109"/>
      <c r="AE1374" s="110"/>
      <c r="AF1374" s="109"/>
      <c r="AG1374" s="109"/>
      <c r="AH1374" s="109"/>
      <c r="AI1374" s="110"/>
      <c r="AJ1374" s="110"/>
      <c r="AK1374" s="110"/>
      <c r="AL1374" s="110"/>
      <c r="AM1374" s="110"/>
      <c r="AN1374" s="110"/>
      <c r="AO1374" s="110"/>
      <c r="AP1374" s="110"/>
      <c r="AQ1374" s="110"/>
      <c r="AR1374" s="110"/>
      <c r="AS1374" s="110"/>
      <c r="AT1374" s="110"/>
      <c r="AU1374" s="110"/>
      <c r="AV1374" s="110"/>
      <c r="AW1374" s="110"/>
      <c r="AX1374" s="110"/>
      <c r="AY1374" s="110"/>
      <c r="AZ1374" s="110"/>
      <c r="BA1374" s="110"/>
      <c r="BB1374" s="110"/>
      <c r="BC1374" s="110"/>
      <c r="BD1374" s="110"/>
      <c r="BE1374" s="110"/>
      <c r="BF1374" s="114"/>
      <c r="BG1374" s="114"/>
      <c r="BH1374" s="114"/>
      <c r="BI1374" s="114"/>
      <c r="BJ1374" s="114"/>
      <c r="BK1374" s="114"/>
      <c r="BL1374" s="114"/>
      <c r="BM1374" s="114"/>
      <c r="BN1374" s="114"/>
      <c r="BO1374" s="114"/>
    </row>
    <row r="1375" ht="15.75" customHeight="1">
      <c r="A1375" s="185"/>
      <c r="B1375" s="186"/>
      <c r="C1375" s="187"/>
      <c r="D1375" s="188"/>
      <c r="E1375" s="188"/>
      <c r="F1375" s="188"/>
      <c r="G1375" s="114"/>
      <c r="H1375" s="111"/>
      <c r="I1375" s="111"/>
      <c r="J1375" s="112"/>
      <c r="K1375" s="111"/>
      <c r="L1375" s="111"/>
      <c r="M1375" s="109"/>
      <c r="N1375" s="110"/>
      <c r="O1375" s="111"/>
      <c r="P1375" s="111"/>
      <c r="Q1375" s="112"/>
      <c r="R1375" s="111"/>
      <c r="S1375" s="111"/>
      <c r="T1375" s="111"/>
      <c r="U1375" s="110"/>
      <c r="V1375" s="109"/>
      <c r="W1375" s="109"/>
      <c r="X1375" s="110"/>
      <c r="Y1375" s="109"/>
      <c r="Z1375" s="110"/>
      <c r="AA1375" s="110"/>
      <c r="AB1375" s="110"/>
      <c r="AC1375" s="109"/>
      <c r="AD1375" s="109"/>
      <c r="AE1375" s="110"/>
      <c r="AF1375" s="109"/>
      <c r="AG1375" s="109"/>
      <c r="AH1375" s="109"/>
      <c r="AI1375" s="110"/>
      <c r="AJ1375" s="110"/>
      <c r="AK1375" s="110"/>
      <c r="AL1375" s="110"/>
      <c r="AM1375" s="110"/>
      <c r="AN1375" s="110"/>
      <c r="AO1375" s="110"/>
      <c r="AP1375" s="110"/>
      <c r="AQ1375" s="110"/>
      <c r="AR1375" s="110"/>
      <c r="AS1375" s="110"/>
      <c r="AT1375" s="110"/>
      <c r="AU1375" s="110"/>
      <c r="AV1375" s="110"/>
      <c r="AW1375" s="110"/>
      <c r="AX1375" s="110"/>
      <c r="AY1375" s="110"/>
      <c r="AZ1375" s="110"/>
      <c r="BA1375" s="110"/>
      <c r="BB1375" s="110"/>
      <c r="BC1375" s="110"/>
      <c r="BD1375" s="110"/>
      <c r="BE1375" s="110"/>
      <c r="BF1375" s="114"/>
      <c r="BG1375" s="114"/>
      <c r="BH1375" s="114"/>
      <c r="BI1375" s="114"/>
      <c r="BJ1375" s="114"/>
      <c r="BK1375" s="114"/>
      <c r="BL1375" s="114"/>
      <c r="BM1375" s="114"/>
      <c r="BN1375" s="114"/>
      <c r="BO1375" s="114"/>
    </row>
    <row r="1376" ht="15.75" customHeight="1">
      <c r="A1376" s="185"/>
      <c r="B1376" s="186"/>
      <c r="C1376" s="187"/>
      <c r="D1376" s="188"/>
      <c r="E1376" s="188"/>
      <c r="F1376" s="188"/>
      <c r="G1376" s="114"/>
      <c r="H1376" s="111"/>
      <c r="I1376" s="111"/>
      <c r="J1376" s="112"/>
      <c r="K1376" s="111"/>
      <c r="L1376" s="111"/>
      <c r="M1376" s="109"/>
      <c r="N1376" s="110"/>
      <c r="O1376" s="111"/>
      <c r="P1376" s="111"/>
      <c r="Q1376" s="112"/>
      <c r="R1376" s="111"/>
      <c r="S1376" s="111"/>
      <c r="T1376" s="111"/>
      <c r="U1376" s="110"/>
      <c r="V1376" s="109"/>
      <c r="W1376" s="109"/>
      <c r="X1376" s="110"/>
      <c r="Y1376" s="109"/>
      <c r="Z1376" s="110"/>
      <c r="AA1376" s="110"/>
      <c r="AB1376" s="110"/>
      <c r="AC1376" s="109"/>
      <c r="AD1376" s="109"/>
      <c r="AE1376" s="110"/>
      <c r="AF1376" s="109"/>
      <c r="AG1376" s="109"/>
      <c r="AH1376" s="109"/>
      <c r="AI1376" s="110"/>
      <c r="AJ1376" s="110"/>
      <c r="AK1376" s="110"/>
      <c r="AL1376" s="110"/>
      <c r="AM1376" s="110"/>
      <c r="AN1376" s="110"/>
      <c r="AO1376" s="110"/>
      <c r="AP1376" s="110"/>
      <c r="AQ1376" s="110"/>
      <c r="AR1376" s="110"/>
      <c r="AS1376" s="110"/>
      <c r="AT1376" s="110"/>
      <c r="AU1376" s="110"/>
      <c r="AV1376" s="110"/>
      <c r="AW1376" s="110"/>
      <c r="AX1376" s="110"/>
      <c r="AY1376" s="110"/>
      <c r="AZ1376" s="110"/>
      <c r="BA1376" s="110"/>
      <c r="BB1376" s="110"/>
      <c r="BC1376" s="110"/>
      <c r="BD1376" s="110"/>
      <c r="BE1376" s="110"/>
      <c r="BF1376" s="114"/>
      <c r="BG1376" s="114"/>
      <c r="BH1376" s="114"/>
      <c r="BI1376" s="114"/>
      <c r="BJ1376" s="114"/>
      <c r="BK1376" s="114"/>
      <c r="BL1376" s="114"/>
      <c r="BM1376" s="114"/>
      <c r="BN1376" s="114"/>
      <c r="BO1376" s="114"/>
    </row>
    <row r="1377" ht="15.75" customHeight="1">
      <c r="A1377" s="185"/>
      <c r="B1377" s="186"/>
      <c r="C1377" s="187"/>
      <c r="D1377" s="188"/>
      <c r="E1377" s="188"/>
      <c r="F1377" s="188"/>
      <c r="G1377" s="114"/>
      <c r="H1377" s="111"/>
      <c r="I1377" s="111"/>
      <c r="J1377" s="112"/>
      <c r="K1377" s="111"/>
      <c r="L1377" s="111"/>
      <c r="M1377" s="109"/>
      <c r="N1377" s="110"/>
      <c r="O1377" s="111"/>
      <c r="P1377" s="111"/>
      <c r="Q1377" s="112"/>
      <c r="R1377" s="111"/>
      <c r="S1377" s="111"/>
      <c r="T1377" s="111"/>
      <c r="U1377" s="110"/>
      <c r="V1377" s="109"/>
      <c r="W1377" s="109"/>
      <c r="X1377" s="110"/>
      <c r="Y1377" s="109"/>
      <c r="Z1377" s="110"/>
      <c r="AA1377" s="110"/>
      <c r="AB1377" s="110"/>
      <c r="AC1377" s="109"/>
      <c r="AD1377" s="109"/>
      <c r="AE1377" s="110"/>
      <c r="AF1377" s="109"/>
      <c r="AG1377" s="109"/>
      <c r="AH1377" s="109"/>
      <c r="AI1377" s="110"/>
      <c r="AJ1377" s="110"/>
      <c r="AK1377" s="110"/>
      <c r="AL1377" s="110"/>
      <c r="AM1377" s="110"/>
      <c r="AN1377" s="110"/>
      <c r="AO1377" s="110"/>
      <c r="AP1377" s="110"/>
      <c r="AQ1377" s="110"/>
      <c r="AR1377" s="110"/>
      <c r="AS1377" s="110"/>
      <c r="AT1377" s="110"/>
      <c r="AU1377" s="110"/>
      <c r="AV1377" s="110"/>
      <c r="AW1377" s="110"/>
      <c r="AX1377" s="110"/>
      <c r="AY1377" s="110"/>
      <c r="AZ1377" s="110"/>
      <c r="BA1377" s="110"/>
      <c r="BB1377" s="110"/>
      <c r="BC1377" s="110"/>
      <c r="BD1377" s="110"/>
      <c r="BE1377" s="110"/>
      <c r="BF1377" s="114"/>
      <c r="BG1377" s="114"/>
      <c r="BH1377" s="114"/>
      <c r="BI1377" s="114"/>
      <c r="BJ1377" s="114"/>
      <c r="BK1377" s="114"/>
      <c r="BL1377" s="114"/>
      <c r="BM1377" s="114"/>
      <c r="BN1377" s="114"/>
      <c r="BO1377" s="114"/>
    </row>
    <row r="1378" ht="15.75" customHeight="1">
      <c r="A1378" s="185"/>
      <c r="B1378" s="186"/>
      <c r="C1378" s="187"/>
      <c r="D1378" s="188"/>
      <c r="E1378" s="188"/>
      <c r="F1378" s="188"/>
      <c r="G1378" s="114"/>
      <c r="H1378" s="111"/>
      <c r="I1378" s="111"/>
      <c r="J1378" s="112"/>
      <c r="K1378" s="111"/>
      <c r="L1378" s="111"/>
      <c r="M1378" s="109"/>
      <c r="N1378" s="110"/>
      <c r="O1378" s="111"/>
      <c r="P1378" s="111"/>
      <c r="Q1378" s="112"/>
      <c r="R1378" s="111"/>
      <c r="S1378" s="111"/>
      <c r="T1378" s="111"/>
      <c r="U1378" s="110"/>
      <c r="V1378" s="109"/>
      <c r="W1378" s="109"/>
      <c r="X1378" s="110"/>
      <c r="Y1378" s="109"/>
      <c r="Z1378" s="110"/>
      <c r="AA1378" s="110"/>
      <c r="AB1378" s="110"/>
      <c r="AC1378" s="109"/>
      <c r="AD1378" s="109"/>
      <c r="AE1378" s="110"/>
      <c r="AF1378" s="109"/>
      <c r="AG1378" s="109"/>
      <c r="AH1378" s="109"/>
      <c r="AI1378" s="110"/>
      <c r="AJ1378" s="110"/>
      <c r="AK1378" s="110"/>
      <c r="AL1378" s="110"/>
      <c r="AM1378" s="110"/>
      <c r="AN1378" s="110"/>
      <c r="AO1378" s="110"/>
      <c r="AP1378" s="110"/>
      <c r="AQ1378" s="110"/>
      <c r="AR1378" s="110"/>
      <c r="AS1378" s="110"/>
      <c r="AT1378" s="110"/>
      <c r="AU1378" s="110"/>
      <c r="AV1378" s="110"/>
      <c r="AW1378" s="110"/>
      <c r="AX1378" s="110"/>
      <c r="AY1378" s="110"/>
      <c r="AZ1378" s="110"/>
      <c r="BA1378" s="110"/>
      <c r="BB1378" s="110"/>
      <c r="BC1378" s="110"/>
      <c r="BD1378" s="110"/>
      <c r="BE1378" s="110"/>
      <c r="BF1378" s="114"/>
      <c r="BG1378" s="114"/>
      <c r="BH1378" s="114"/>
      <c r="BI1378" s="114"/>
      <c r="BJ1378" s="114"/>
      <c r="BK1378" s="114"/>
      <c r="BL1378" s="114"/>
      <c r="BM1378" s="114"/>
      <c r="BN1378" s="114"/>
      <c r="BO1378" s="114"/>
    </row>
    <row r="1379" ht="15.75" customHeight="1">
      <c r="A1379" s="185"/>
      <c r="B1379" s="186"/>
      <c r="C1379" s="187"/>
      <c r="D1379" s="188"/>
      <c r="E1379" s="188"/>
      <c r="F1379" s="188"/>
      <c r="G1379" s="114"/>
      <c r="H1379" s="111"/>
      <c r="I1379" s="111"/>
      <c r="J1379" s="112"/>
      <c r="K1379" s="111"/>
      <c r="L1379" s="111"/>
      <c r="M1379" s="109"/>
      <c r="N1379" s="110"/>
      <c r="O1379" s="111"/>
      <c r="P1379" s="111"/>
      <c r="Q1379" s="112"/>
      <c r="R1379" s="111"/>
      <c r="S1379" s="111"/>
      <c r="T1379" s="111"/>
      <c r="U1379" s="110"/>
      <c r="V1379" s="109"/>
      <c r="W1379" s="109"/>
      <c r="X1379" s="110"/>
      <c r="Y1379" s="109"/>
      <c r="Z1379" s="110"/>
      <c r="AA1379" s="110"/>
      <c r="AB1379" s="110"/>
      <c r="AC1379" s="109"/>
      <c r="AD1379" s="109"/>
      <c r="AE1379" s="110"/>
      <c r="AF1379" s="109"/>
      <c r="AG1379" s="109"/>
      <c r="AH1379" s="109"/>
      <c r="AI1379" s="110"/>
      <c r="AJ1379" s="110"/>
      <c r="AK1379" s="110"/>
      <c r="AL1379" s="110"/>
      <c r="AM1379" s="110"/>
      <c r="AN1379" s="110"/>
      <c r="AO1379" s="110"/>
      <c r="AP1379" s="110"/>
      <c r="AQ1379" s="110"/>
      <c r="AR1379" s="110"/>
      <c r="AS1379" s="110"/>
      <c r="AT1379" s="110"/>
      <c r="AU1379" s="110"/>
      <c r="AV1379" s="110"/>
      <c r="AW1379" s="110"/>
      <c r="AX1379" s="110"/>
      <c r="AY1379" s="110"/>
      <c r="AZ1379" s="110"/>
      <c r="BA1379" s="110"/>
      <c r="BB1379" s="110"/>
      <c r="BC1379" s="110"/>
      <c r="BD1379" s="110"/>
      <c r="BE1379" s="110"/>
      <c r="BF1379" s="114"/>
      <c r="BG1379" s="114"/>
      <c r="BH1379" s="114"/>
      <c r="BI1379" s="114"/>
      <c r="BJ1379" s="114"/>
      <c r="BK1379" s="114"/>
      <c r="BL1379" s="114"/>
      <c r="BM1379" s="114"/>
      <c r="BN1379" s="114"/>
      <c r="BO1379" s="114"/>
    </row>
    <row r="1380" ht="15.75" customHeight="1">
      <c r="A1380" s="185"/>
      <c r="B1380" s="186"/>
      <c r="C1380" s="187"/>
      <c r="D1380" s="188"/>
      <c r="E1380" s="188"/>
      <c r="F1380" s="188"/>
      <c r="G1380" s="114"/>
      <c r="H1380" s="111"/>
      <c r="I1380" s="111"/>
      <c r="J1380" s="112"/>
      <c r="K1380" s="111"/>
      <c r="L1380" s="111"/>
      <c r="M1380" s="109"/>
      <c r="N1380" s="110"/>
      <c r="O1380" s="111"/>
      <c r="P1380" s="111"/>
      <c r="Q1380" s="112"/>
      <c r="R1380" s="111"/>
      <c r="S1380" s="111"/>
      <c r="T1380" s="111"/>
      <c r="U1380" s="110"/>
      <c r="V1380" s="109"/>
      <c r="W1380" s="109"/>
      <c r="X1380" s="110"/>
      <c r="Y1380" s="109"/>
      <c r="Z1380" s="110"/>
      <c r="AA1380" s="110"/>
      <c r="AB1380" s="110"/>
      <c r="AC1380" s="109"/>
      <c r="AD1380" s="109"/>
      <c r="AE1380" s="110"/>
      <c r="AF1380" s="109"/>
      <c r="AG1380" s="109"/>
      <c r="AH1380" s="109"/>
      <c r="AI1380" s="110"/>
      <c r="AJ1380" s="110"/>
      <c r="AK1380" s="110"/>
      <c r="AL1380" s="110"/>
      <c r="AM1380" s="110"/>
      <c r="AN1380" s="110"/>
      <c r="AO1380" s="110"/>
      <c r="AP1380" s="110"/>
      <c r="AQ1380" s="110"/>
      <c r="AR1380" s="110"/>
      <c r="AS1380" s="110"/>
      <c r="AT1380" s="110"/>
      <c r="AU1380" s="110"/>
      <c r="AV1380" s="110"/>
      <c r="AW1380" s="110"/>
      <c r="AX1380" s="110"/>
      <c r="AY1380" s="110"/>
      <c r="AZ1380" s="110"/>
      <c r="BA1380" s="110"/>
      <c r="BB1380" s="110"/>
      <c r="BC1380" s="110"/>
      <c r="BD1380" s="110"/>
      <c r="BE1380" s="110"/>
      <c r="BF1380" s="114"/>
      <c r="BG1380" s="114"/>
      <c r="BH1380" s="114"/>
      <c r="BI1380" s="114"/>
      <c r="BJ1380" s="114"/>
      <c r="BK1380" s="114"/>
      <c r="BL1380" s="114"/>
      <c r="BM1380" s="114"/>
      <c r="BN1380" s="114"/>
      <c r="BO1380" s="114"/>
    </row>
    <row r="1381" ht="15.75" customHeight="1">
      <c r="A1381" s="185"/>
      <c r="B1381" s="186"/>
      <c r="C1381" s="187"/>
      <c r="D1381" s="188"/>
      <c r="E1381" s="188"/>
      <c r="F1381" s="188"/>
      <c r="G1381" s="114"/>
      <c r="H1381" s="111"/>
      <c r="I1381" s="111"/>
      <c r="J1381" s="112"/>
      <c r="K1381" s="111"/>
      <c r="L1381" s="111"/>
      <c r="M1381" s="109"/>
      <c r="N1381" s="110"/>
      <c r="O1381" s="111"/>
      <c r="P1381" s="111"/>
      <c r="Q1381" s="112"/>
      <c r="R1381" s="111"/>
      <c r="S1381" s="111"/>
      <c r="T1381" s="111"/>
      <c r="U1381" s="110"/>
      <c r="V1381" s="109"/>
      <c r="W1381" s="109"/>
      <c r="X1381" s="110"/>
      <c r="Y1381" s="109"/>
      <c r="Z1381" s="110"/>
      <c r="AA1381" s="110"/>
      <c r="AB1381" s="110"/>
      <c r="AC1381" s="109"/>
      <c r="AD1381" s="109"/>
      <c r="AE1381" s="110"/>
      <c r="AF1381" s="109"/>
      <c r="AG1381" s="109"/>
      <c r="AH1381" s="109"/>
      <c r="AI1381" s="110"/>
      <c r="AJ1381" s="110"/>
      <c r="AK1381" s="110"/>
      <c r="AL1381" s="110"/>
      <c r="AM1381" s="110"/>
      <c r="AN1381" s="110"/>
      <c r="AO1381" s="110"/>
      <c r="AP1381" s="110"/>
      <c r="AQ1381" s="110"/>
      <c r="AR1381" s="110"/>
      <c r="AS1381" s="110"/>
      <c r="AT1381" s="110"/>
      <c r="AU1381" s="110"/>
      <c r="AV1381" s="110"/>
      <c r="AW1381" s="110"/>
      <c r="AX1381" s="110"/>
      <c r="AY1381" s="110"/>
      <c r="AZ1381" s="110"/>
      <c r="BA1381" s="110"/>
      <c r="BB1381" s="110"/>
      <c r="BC1381" s="110"/>
      <c r="BD1381" s="110"/>
      <c r="BE1381" s="110"/>
      <c r="BF1381" s="114"/>
      <c r="BG1381" s="114"/>
      <c r="BH1381" s="114"/>
      <c r="BI1381" s="114"/>
      <c r="BJ1381" s="114"/>
      <c r="BK1381" s="114"/>
      <c r="BL1381" s="114"/>
      <c r="BM1381" s="114"/>
      <c r="BN1381" s="114"/>
      <c r="BO1381" s="114"/>
    </row>
    <row r="1382" ht="15.75" customHeight="1">
      <c r="A1382" s="185"/>
      <c r="B1382" s="186"/>
      <c r="C1382" s="187"/>
      <c r="D1382" s="188"/>
      <c r="E1382" s="188"/>
      <c r="F1382" s="188"/>
      <c r="G1382" s="114"/>
      <c r="H1382" s="111"/>
      <c r="I1382" s="111"/>
      <c r="J1382" s="112"/>
      <c r="K1382" s="111"/>
      <c r="L1382" s="111"/>
      <c r="M1382" s="109"/>
      <c r="N1382" s="110"/>
      <c r="O1382" s="111"/>
      <c r="P1382" s="111"/>
      <c r="Q1382" s="112"/>
      <c r="R1382" s="111"/>
      <c r="S1382" s="111"/>
      <c r="T1382" s="111"/>
      <c r="U1382" s="110"/>
      <c r="V1382" s="109"/>
      <c r="W1382" s="109"/>
      <c r="X1382" s="110"/>
      <c r="Y1382" s="109"/>
      <c r="Z1382" s="110"/>
      <c r="AA1382" s="110"/>
      <c r="AB1382" s="110"/>
      <c r="AC1382" s="109"/>
      <c r="AD1382" s="109"/>
      <c r="AE1382" s="110"/>
      <c r="AF1382" s="109"/>
      <c r="AG1382" s="109"/>
      <c r="AH1382" s="109"/>
      <c r="AI1382" s="110"/>
      <c r="AJ1382" s="110"/>
      <c r="AK1382" s="110"/>
      <c r="AL1382" s="110"/>
      <c r="AM1382" s="110"/>
      <c r="AN1382" s="110"/>
      <c r="AO1382" s="110"/>
      <c r="AP1382" s="110"/>
      <c r="AQ1382" s="110"/>
      <c r="AR1382" s="110"/>
      <c r="AS1382" s="110"/>
      <c r="AT1382" s="110"/>
      <c r="AU1382" s="110"/>
      <c r="AV1382" s="110"/>
      <c r="AW1382" s="110"/>
      <c r="AX1382" s="110"/>
      <c r="AY1382" s="110"/>
      <c r="AZ1382" s="110"/>
      <c r="BA1382" s="110"/>
      <c r="BB1382" s="110"/>
      <c r="BC1382" s="110"/>
      <c r="BD1382" s="110"/>
      <c r="BE1382" s="110"/>
      <c r="BF1382" s="114"/>
      <c r="BG1382" s="114"/>
      <c r="BH1382" s="114"/>
      <c r="BI1382" s="114"/>
      <c r="BJ1382" s="114"/>
      <c r="BK1382" s="114"/>
      <c r="BL1382" s="114"/>
      <c r="BM1382" s="114"/>
      <c r="BN1382" s="114"/>
      <c r="BO1382" s="114"/>
    </row>
    <row r="1383" ht="15.75" customHeight="1">
      <c r="A1383" s="185"/>
      <c r="B1383" s="186"/>
      <c r="C1383" s="187"/>
      <c r="D1383" s="188"/>
      <c r="E1383" s="188"/>
      <c r="F1383" s="188"/>
      <c r="G1383" s="114"/>
      <c r="H1383" s="111"/>
      <c r="I1383" s="111"/>
      <c r="J1383" s="112"/>
      <c r="K1383" s="111"/>
      <c r="L1383" s="111"/>
      <c r="M1383" s="109"/>
      <c r="N1383" s="110"/>
      <c r="O1383" s="111"/>
      <c r="P1383" s="111"/>
      <c r="Q1383" s="112"/>
      <c r="R1383" s="111"/>
      <c r="S1383" s="111"/>
      <c r="T1383" s="111"/>
      <c r="U1383" s="110"/>
      <c r="V1383" s="109"/>
      <c r="W1383" s="109"/>
      <c r="X1383" s="110"/>
      <c r="Y1383" s="109"/>
      <c r="Z1383" s="110"/>
      <c r="AA1383" s="110"/>
      <c r="AB1383" s="110"/>
      <c r="AC1383" s="109"/>
      <c r="AD1383" s="109"/>
      <c r="AE1383" s="110"/>
      <c r="AF1383" s="109"/>
      <c r="AG1383" s="109"/>
      <c r="AH1383" s="109"/>
      <c r="AI1383" s="110"/>
      <c r="AJ1383" s="110"/>
      <c r="AK1383" s="110"/>
      <c r="AL1383" s="110"/>
      <c r="AM1383" s="110"/>
      <c r="AN1383" s="110"/>
      <c r="AO1383" s="110"/>
      <c r="AP1383" s="110"/>
      <c r="AQ1383" s="110"/>
      <c r="AR1383" s="110"/>
      <c r="AS1383" s="110"/>
      <c r="AT1383" s="110"/>
      <c r="AU1383" s="110"/>
      <c r="AV1383" s="110"/>
      <c r="AW1383" s="110"/>
      <c r="AX1383" s="110"/>
      <c r="AY1383" s="110"/>
      <c r="AZ1383" s="110"/>
      <c r="BA1383" s="110"/>
      <c r="BB1383" s="110"/>
      <c r="BC1383" s="110"/>
      <c r="BD1383" s="110"/>
      <c r="BE1383" s="110"/>
      <c r="BF1383" s="114"/>
      <c r="BG1383" s="114"/>
      <c r="BH1383" s="114"/>
      <c r="BI1383" s="114"/>
      <c r="BJ1383" s="114"/>
      <c r="BK1383" s="114"/>
      <c r="BL1383" s="114"/>
      <c r="BM1383" s="114"/>
      <c r="BN1383" s="114"/>
      <c r="BO1383" s="114"/>
    </row>
    <row r="1384" ht="15.75" customHeight="1">
      <c r="A1384" s="185"/>
      <c r="B1384" s="186"/>
      <c r="C1384" s="187"/>
      <c r="D1384" s="188"/>
      <c r="E1384" s="188"/>
      <c r="F1384" s="188"/>
      <c r="G1384" s="114"/>
      <c r="H1384" s="111"/>
      <c r="I1384" s="111"/>
      <c r="J1384" s="112"/>
      <c r="K1384" s="111"/>
      <c r="L1384" s="111"/>
      <c r="M1384" s="109"/>
      <c r="N1384" s="110"/>
      <c r="O1384" s="111"/>
      <c r="P1384" s="111"/>
      <c r="Q1384" s="112"/>
      <c r="R1384" s="111"/>
      <c r="S1384" s="111"/>
      <c r="T1384" s="111"/>
      <c r="U1384" s="110"/>
      <c r="V1384" s="109"/>
      <c r="W1384" s="109"/>
      <c r="X1384" s="110"/>
      <c r="Y1384" s="109"/>
      <c r="Z1384" s="110"/>
      <c r="AA1384" s="110"/>
      <c r="AB1384" s="110"/>
      <c r="AC1384" s="109"/>
      <c r="AD1384" s="109"/>
      <c r="AE1384" s="110"/>
      <c r="AF1384" s="109"/>
      <c r="AG1384" s="109"/>
      <c r="AH1384" s="109"/>
      <c r="AI1384" s="110"/>
      <c r="AJ1384" s="110"/>
      <c r="AK1384" s="110"/>
      <c r="AL1384" s="110"/>
      <c r="AM1384" s="110"/>
      <c r="AN1384" s="110"/>
      <c r="AO1384" s="110"/>
      <c r="AP1384" s="110"/>
      <c r="AQ1384" s="110"/>
      <c r="AR1384" s="110"/>
      <c r="AS1384" s="110"/>
      <c r="AT1384" s="110"/>
      <c r="AU1384" s="110"/>
      <c r="AV1384" s="110"/>
      <c r="AW1384" s="110"/>
      <c r="AX1384" s="110"/>
      <c r="AY1384" s="110"/>
      <c r="AZ1384" s="110"/>
      <c r="BA1384" s="110"/>
      <c r="BB1384" s="110"/>
      <c r="BC1384" s="110"/>
      <c r="BD1384" s="110"/>
      <c r="BE1384" s="110"/>
      <c r="BF1384" s="114"/>
      <c r="BG1384" s="114"/>
      <c r="BH1384" s="114"/>
      <c r="BI1384" s="114"/>
      <c r="BJ1384" s="114"/>
      <c r="BK1384" s="114"/>
      <c r="BL1384" s="114"/>
      <c r="BM1384" s="114"/>
      <c r="BN1384" s="114"/>
      <c r="BO1384" s="114"/>
    </row>
    <row r="1385" ht="15.75" customHeight="1">
      <c r="A1385" s="185"/>
      <c r="B1385" s="186"/>
      <c r="C1385" s="187"/>
      <c r="D1385" s="188"/>
      <c r="E1385" s="188"/>
      <c r="F1385" s="188"/>
      <c r="G1385" s="114"/>
      <c r="H1385" s="111"/>
      <c r="I1385" s="111"/>
      <c r="J1385" s="112"/>
      <c r="K1385" s="111"/>
      <c r="L1385" s="111"/>
      <c r="M1385" s="109"/>
      <c r="N1385" s="110"/>
      <c r="O1385" s="111"/>
      <c r="P1385" s="111"/>
      <c r="Q1385" s="112"/>
      <c r="R1385" s="111"/>
      <c r="S1385" s="111"/>
      <c r="T1385" s="111"/>
      <c r="U1385" s="110"/>
      <c r="V1385" s="109"/>
      <c r="W1385" s="109"/>
      <c r="X1385" s="110"/>
      <c r="Y1385" s="109"/>
      <c r="Z1385" s="110"/>
      <c r="AA1385" s="110"/>
      <c r="AB1385" s="110"/>
      <c r="AC1385" s="109"/>
      <c r="AD1385" s="109"/>
      <c r="AE1385" s="110"/>
      <c r="AF1385" s="109"/>
      <c r="AG1385" s="109"/>
      <c r="AH1385" s="109"/>
      <c r="AI1385" s="110"/>
      <c r="AJ1385" s="110"/>
      <c r="AK1385" s="110"/>
      <c r="AL1385" s="110"/>
      <c r="AM1385" s="110"/>
      <c r="AN1385" s="110"/>
      <c r="AO1385" s="110"/>
      <c r="AP1385" s="110"/>
      <c r="AQ1385" s="110"/>
      <c r="AR1385" s="110"/>
      <c r="AS1385" s="110"/>
      <c r="AT1385" s="110"/>
      <c r="AU1385" s="110"/>
      <c r="AV1385" s="110"/>
      <c r="AW1385" s="110"/>
      <c r="AX1385" s="110"/>
      <c r="AY1385" s="110"/>
      <c r="AZ1385" s="110"/>
      <c r="BA1385" s="110"/>
      <c r="BB1385" s="110"/>
      <c r="BC1385" s="110"/>
      <c r="BD1385" s="110"/>
      <c r="BE1385" s="110"/>
      <c r="BF1385" s="114"/>
      <c r="BG1385" s="114"/>
      <c r="BH1385" s="114"/>
      <c r="BI1385" s="114"/>
      <c r="BJ1385" s="114"/>
      <c r="BK1385" s="114"/>
      <c r="BL1385" s="114"/>
      <c r="BM1385" s="114"/>
      <c r="BN1385" s="114"/>
      <c r="BO1385" s="114"/>
    </row>
    <row r="1386" ht="15.75" customHeight="1">
      <c r="A1386" s="185"/>
      <c r="B1386" s="186"/>
      <c r="C1386" s="187"/>
      <c r="D1386" s="188"/>
      <c r="E1386" s="188"/>
      <c r="F1386" s="188"/>
      <c r="G1386" s="114"/>
      <c r="H1386" s="111"/>
      <c r="I1386" s="111"/>
      <c r="J1386" s="112"/>
      <c r="K1386" s="111"/>
      <c r="L1386" s="111"/>
      <c r="M1386" s="109"/>
      <c r="N1386" s="110"/>
      <c r="O1386" s="111"/>
      <c r="P1386" s="111"/>
      <c r="Q1386" s="112"/>
      <c r="R1386" s="111"/>
      <c r="S1386" s="111"/>
      <c r="T1386" s="111"/>
      <c r="U1386" s="110"/>
      <c r="V1386" s="109"/>
      <c r="W1386" s="109"/>
      <c r="X1386" s="110"/>
      <c r="Y1386" s="109"/>
      <c r="Z1386" s="110"/>
      <c r="AA1386" s="110"/>
      <c r="AB1386" s="110"/>
      <c r="AC1386" s="109"/>
      <c r="AD1386" s="109"/>
      <c r="AE1386" s="110"/>
      <c r="AF1386" s="109"/>
      <c r="AG1386" s="109"/>
      <c r="AH1386" s="109"/>
      <c r="AI1386" s="110"/>
      <c r="AJ1386" s="110"/>
      <c r="AK1386" s="110"/>
      <c r="AL1386" s="110"/>
      <c r="AM1386" s="110"/>
      <c r="AN1386" s="110"/>
      <c r="AO1386" s="110"/>
      <c r="AP1386" s="110"/>
      <c r="AQ1386" s="110"/>
      <c r="AR1386" s="110"/>
      <c r="AS1386" s="110"/>
      <c r="AT1386" s="110"/>
      <c r="AU1386" s="110"/>
      <c r="AV1386" s="110"/>
      <c r="AW1386" s="110"/>
      <c r="AX1386" s="110"/>
      <c r="AY1386" s="110"/>
      <c r="AZ1386" s="110"/>
      <c r="BA1386" s="110"/>
      <c r="BB1386" s="110"/>
      <c r="BC1386" s="110"/>
      <c r="BD1386" s="110"/>
      <c r="BE1386" s="110"/>
      <c r="BF1386" s="114"/>
      <c r="BG1386" s="114"/>
      <c r="BH1386" s="114"/>
      <c r="BI1386" s="114"/>
      <c r="BJ1386" s="114"/>
      <c r="BK1386" s="114"/>
      <c r="BL1386" s="114"/>
      <c r="BM1386" s="114"/>
      <c r="BN1386" s="114"/>
      <c r="BO1386" s="114"/>
    </row>
    <row r="1387" ht="15.75" customHeight="1">
      <c r="A1387" s="185"/>
      <c r="B1387" s="186"/>
      <c r="C1387" s="187"/>
      <c r="D1387" s="188"/>
      <c r="E1387" s="188"/>
      <c r="F1387" s="188"/>
      <c r="G1387" s="114"/>
      <c r="H1387" s="111"/>
      <c r="I1387" s="111"/>
      <c r="J1387" s="112"/>
      <c r="K1387" s="111"/>
      <c r="L1387" s="111"/>
      <c r="M1387" s="109"/>
      <c r="N1387" s="110"/>
      <c r="O1387" s="111"/>
      <c r="P1387" s="111"/>
      <c r="Q1387" s="112"/>
      <c r="R1387" s="111"/>
      <c r="S1387" s="111"/>
      <c r="T1387" s="111"/>
      <c r="U1387" s="110"/>
      <c r="V1387" s="109"/>
      <c r="W1387" s="109"/>
      <c r="X1387" s="110"/>
      <c r="Y1387" s="109"/>
      <c r="Z1387" s="110"/>
      <c r="AA1387" s="110"/>
      <c r="AB1387" s="110"/>
      <c r="AC1387" s="109"/>
      <c r="AD1387" s="109"/>
      <c r="AE1387" s="110"/>
      <c r="AF1387" s="109"/>
      <c r="AG1387" s="109"/>
      <c r="AH1387" s="109"/>
      <c r="AI1387" s="110"/>
      <c r="AJ1387" s="110"/>
      <c r="AK1387" s="110"/>
      <c r="AL1387" s="110"/>
      <c r="AM1387" s="110"/>
      <c r="AN1387" s="110"/>
      <c r="AO1387" s="110"/>
      <c r="AP1387" s="110"/>
      <c r="AQ1387" s="110"/>
      <c r="AR1387" s="110"/>
      <c r="AS1387" s="110"/>
      <c r="AT1387" s="110"/>
      <c r="AU1387" s="110"/>
      <c r="AV1387" s="110"/>
      <c r="AW1387" s="110"/>
      <c r="AX1387" s="110"/>
      <c r="AY1387" s="110"/>
      <c r="AZ1387" s="110"/>
      <c r="BA1387" s="110"/>
      <c r="BB1387" s="110"/>
      <c r="BC1387" s="110"/>
      <c r="BD1387" s="110"/>
      <c r="BE1387" s="110"/>
      <c r="BF1387" s="114"/>
      <c r="BG1387" s="114"/>
      <c r="BH1387" s="114"/>
      <c r="BI1387" s="114"/>
      <c r="BJ1387" s="114"/>
      <c r="BK1387" s="114"/>
      <c r="BL1387" s="114"/>
      <c r="BM1387" s="114"/>
      <c r="BN1387" s="114"/>
      <c r="BO1387" s="114"/>
    </row>
    <row r="1388" ht="15.75" customHeight="1">
      <c r="A1388" s="185"/>
      <c r="B1388" s="186"/>
      <c r="C1388" s="187"/>
      <c r="D1388" s="188"/>
      <c r="E1388" s="188"/>
      <c r="F1388" s="188"/>
      <c r="G1388" s="114"/>
      <c r="H1388" s="111"/>
      <c r="I1388" s="111"/>
      <c r="J1388" s="112"/>
      <c r="K1388" s="111"/>
      <c r="L1388" s="111"/>
      <c r="M1388" s="109"/>
      <c r="N1388" s="110"/>
      <c r="O1388" s="111"/>
      <c r="P1388" s="111"/>
      <c r="Q1388" s="112"/>
      <c r="R1388" s="111"/>
      <c r="S1388" s="111"/>
      <c r="T1388" s="111"/>
      <c r="U1388" s="110"/>
      <c r="V1388" s="109"/>
      <c r="W1388" s="109"/>
      <c r="X1388" s="110"/>
      <c r="Y1388" s="109"/>
      <c r="Z1388" s="110"/>
      <c r="AA1388" s="110"/>
      <c r="AB1388" s="110"/>
      <c r="AC1388" s="109"/>
      <c r="AD1388" s="109"/>
      <c r="AE1388" s="110"/>
      <c r="AF1388" s="109"/>
      <c r="AG1388" s="109"/>
      <c r="AH1388" s="109"/>
      <c r="AI1388" s="110"/>
      <c r="AJ1388" s="110"/>
      <c r="AK1388" s="110"/>
      <c r="AL1388" s="110"/>
      <c r="AM1388" s="110"/>
      <c r="AN1388" s="110"/>
      <c r="AO1388" s="110"/>
      <c r="AP1388" s="110"/>
      <c r="AQ1388" s="110"/>
      <c r="AR1388" s="110"/>
      <c r="AS1388" s="110"/>
      <c r="AT1388" s="110"/>
      <c r="AU1388" s="110"/>
      <c r="AV1388" s="110"/>
      <c r="AW1388" s="110"/>
      <c r="AX1388" s="110"/>
      <c r="AY1388" s="110"/>
      <c r="AZ1388" s="110"/>
      <c r="BA1388" s="110"/>
      <c r="BB1388" s="110"/>
      <c r="BC1388" s="110"/>
      <c r="BD1388" s="110"/>
      <c r="BE1388" s="110"/>
      <c r="BF1388" s="114"/>
      <c r="BG1388" s="114"/>
      <c r="BH1388" s="114"/>
      <c r="BI1388" s="114"/>
      <c r="BJ1388" s="114"/>
      <c r="BK1388" s="114"/>
      <c r="BL1388" s="114"/>
      <c r="BM1388" s="114"/>
      <c r="BN1388" s="114"/>
      <c r="BO1388" s="114"/>
    </row>
    <row r="1389" ht="15.75" customHeight="1">
      <c r="A1389" s="185"/>
      <c r="B1389" s="186"/>
      <c r="C1389" s="187"/>
      <c r="D1389" s="188"/>
      <c r="E1389" s="188"/>
      <c r="F1389" s="188"/>
      <c r="G1389" s="114"/>
      <c r="H1389" s="111"/>
      <c r="I1389" s="111"/>
      <c r="J1389" s="112"/>
      <c r="K1389" s="111"/>
      <c r="L1389" s="111"/>
      <c r="M1389" s="109"/>
      <c r="N1389" s="110"/>
      <c r="O1389" s="111"/>
      <c r="P1389" s="111"/>
      <c r="Q1389" s="112"/>
      <c r="R1389" s="111"/>
      <c r="S1389" s="111"/>
      <c r="T1389" s="111"/>
      <c r="U1389" s="110"/>
      <c r="V1389" s="109"/>
      <c r="W1389" s="109"/>
      <c r="X1389" s="110"/>
      <c r="Y1389" s="109"/>
      <c r="Z1389" s="110"/>
      <c r="AA1389" s="110"/>
      <c r="AB1389" s="110"/>
      <c r="AC1389" s="109"/>
      <c r="AD1389" s="109"/>
      <c r="AE1389" s="110"/>
      <c r="AF1389" s="109"/>
      <c r="AG1389" s="109"/>
      <c r="AH1389" s="109"/>
      <c r="AI1389" s="110"/>
      <c r="AJ1389" s="110"/>
      <c r="AK1389" s="110"/>
      <c r="AL1389" s="110"/>
      <c r="AM1389" s="110"/>
      <c r="AN1389" s="110"/>
      <c r="AO1389" s="110"/>
      <c r="AP1389" s="110"/>
      <c r="AQ1389" s="110"/>
      <c r="AR1389" s="110"/>
      <c r="AS1389" s="110"/>
      <c r="AT1389" s="110"/>
      <c r="AU1389" s="110"/>
      <c r="AV1389" s="110"/>
      <c r="AW1389" s="110"/>
      <c r="AX1389" s="110"/>
      <c r="AY1389" s="110"/>
      <c r="AZ1389" s="110"/>
      <c r="BA1389" s="110"/>
      <c r="BB1389" s="110"/>
      <c r="BC1389" s="110"/>
      <c r="BD1389" s="110"/>
      <c r="BE1389" s="110"/>
      <c r="BF1389" s="114"/>
      <c r="BG1389" s="114"/>
      <c r="BH1389" s="114"/>
      <c r="BI1389" s="114"/>
      <c r="BJ1389" s="114"/>
      <c r="BK1389" s="114"/>
      <c r="BL1389" s="114"/>
      <c r="BM1389" s="114"/>
      <c r="BN1389" s="114"/>
      <c r="BO1389" s="114"/>
    </row>
    <row r="1390" ht="15.75" customHeight="1">
      <c r="A1390" s="185"/>
      <c r="B1390" s="186"/>
      <c r="C1390" s="187"/>
      <c r="D1390" s="188"/>
      <c r="E1390" s="188"/>
      <c r="F1390" s="188"/>
      <c r="G1390" s="114"/>
      <c r="H1390" s="111"/>
      <c r="I1390" s="111"/>
      <c r="J1390" s="112"/>
      <c r="K1390" s="111"/>
      <c r="L1390" s="111"/>
      <c r="M1390" s="109"/>
      <c r="N1390" s="110"/>
      <c r="O1390" s="111"/>
      <c r="P1390" s="111"/>
      <c r="Q1390" s="112"/>
      <c r="R1390" s="111"/>
      <c r="S1390" s="111"/>
      <c r="T1390" s="111"/>
      <c r="U1390" s="110"/>
      <c r="V1390" s="109"/>
      <c r="W1390" s="109"/>
      <c r="X1390" s="110"/>
      <c r="Y1390" s="109"/>
      <c r="Z1390" s="110"/>
      <c r="AA1390" s="110"/>
      <c r="AB1390" s="110"/>
      <c r="AC1390" s="109"/>
      <c r="AD1390" s="109"/>
      <c r="AE1390" s="110"/>
      <c r="AF1390" s="109"/>
      <c r="AG1390" s="109"/>
      <c r="AH1390" s="109"/>
      <c r="AI1390" s="110"/>
      <c r="AJ1390" s="110"/>
      <c r="AK1390" s="110"/>
      <c r="AL1390" s="110"/>
      <c r="AM1390" s="110"/>
      <c r="AN1390" s="110"/>
      <c r="AO1390" s="110"/>
      <c r="AP1390" s="110"/>
      <c r="AQ1390" s="110"/>
      <c r="AR1390" s="110"/>
      <c r="AS1390" s="110"/>
      <c r="AT1390" s="110"/>
      <c r="AU1390" s="110"/>
      <c r="AV1390" s="110"/>
      <c r="AW1390" s="110"/>
      <c r="AX1390" s="110"/>
      <c r="AY1390" s="110"/>
      <c r="AZ1390" s="110"/>
      <c r="BA1390" s="110"/>
      <c r="BB1390" s="110"/>
      <c r="BC1390" s="110"/>
      <c r="BD1390" s="110"/>
      <c r="BE1390" s="110"/>
      <c r="BF1390" s="114"/>
      <c r="BG1390" s="114"/>
      <c r="BH1390" s="114"/>
      <c r="BI1390" s="114"/>
      <c r="BJ1390" s="114"/>
      <c r="BK1390" s="114"/>
      <c r="BL1390" s="114"/>
      <c r="BM1390" s="114"/>
      <c r="BN1390" s="114"/>
      <c r="BO1390" s="114"/>
    </row>
    <row r="1391" ht="15.75" customHeight="1">
      <c r="A1391" s="185"/>
      <c r="B1391" s="186"/>
      <c r="C1391" s="187"/>
      <c r="D1391" s="188"/>
      <c r="E1391" s="188"/>
      <c r="F1391" s="188"/>
      <c r="G1391" s="114"/>
      <c r="H1391" s="111"/>
      <c r="I1391" s="111"/>
      <c r="J1391" s="112"/>
      <c r="K1391" s="111"/>
      <c r="L1391" s="111"/>
      <c r="M1391" s="109"/>
      <c r="N1391" s="110"/>
      <c r="O1391" s="111"/>
      <c r="P1391" s="111"/>
      <c r="Q1391" s="112"/>
      <c r="R1391" s="111"/>
      <c r="S1391" s="111"/>
      <c r="T1391" s="111"/>
      <c r="U1391" s="110"/>
      <c r="V1391" s="109"/>
      <c r="W1391" s="109"/>
      <c r="X1391" s="110"/>
      <c r="Y1391" s="109"/>
      <c r="Z1391" s="110"/>
      <c r="AA1391" s="110"/>
      <c r="AB1391" s="110"/>
      <c r="AC1391" s="109"/>
      <c r="AD1391" s="109"/>
      <c r="AE1391" s="110"/>
      <c r="AF1391" s="109"/>
      <c r="AG1391" s="109"/>
      <c r="AH1391" s="109"/>
      <c r="AI1391" s="110"/>
      <c r="AJ1391" s="110"/>
      <c r="AK1391" s="110"/>
      <c r="AL1391" s="110"/>
      <c r="AM1391" s="110"/>
      <c r="AN1391" s="110"/>
      <c r="AO1391" s="110"/>
      <c r="AP1391" s="110"/>
      <c r="AQ1391" s="110"/>
      <c r="AR1391" s="110"/>
      <c r="AS1391" s="110"/>
      <c r="AT1391" s="110"/>
      <c r="AU1391" s="110"/>
      <c r="AV1391" s="110"/>
      <c r="AW1391" s="110"/>
      <c r="AX1391" s="110"/>
      <c r="AY1391" s="110"/>
      <c r="AZ1391" s="110"/>
      <c r="BA1391" s="110"/>
      <c r="BB1391" s="110"/>
      <c r="BC1391" s="110"/>
      <c r="BD1391" s="110"/>
      <c r="BE1391" s="110"/>
      <c r="BF1391" s="114"/>
      <c r="BG1391" s="114"/>
      <c r="BH1391" s="114"/>
      <c r="BI1391" s="114"/>
      <c r="BJ1391" s="114"/>
      <c r="BK1391" s="114"/>
      <c r="BL1391" s="114"/>
      <c r="BM1391" s="114"/>
      <c r="BN1391" s="114"/>
      <c r="BO1391" s="114"/>
    </row>
    <row r="1392" ht="15.75" customHeight="1">
      <c r="A1392" s="185"/>
      <c r="B1392" s="186"/>
      <c r="C1392" s="187"/>
      <c r="D1392" s="188"/>
      <c r="E1392" s="188"/>
      <c r="F1392" s="188"/>
      <c r="G1392" s="114"/>
      <c r="H1392" s="111"/>
      <c r="I1392" s="111"/>
      <c r="J1392" s="112"/>
      <c r="K1392" s="111"/>
      <c r="L1392" s="111"/>
      <c r="M1392" s="109"/>
      <c r="N1392" s="110"/>
      <c r="O1392" s="111"/>
      <c r="P1392" s="111"/>
      <c r="Q1392" s="112"/>
      <c r="R1392" s="111"/>
      <c r="S1392" s="111"/>
      <c r="T1392" s="111"/>
      <c r="U1392" s="110"/>
      <c r="V1392" s="109"/>
      <c r="W1392" s="109"/>
      <c r="X1392" s="110"/>
      <c r="Y1392" s="109"/>
      <c r="Z1392" s="110"/>
      <c r="AA1392" s="110"/>
      <c r="AB1392" s="110"/>
      <c r="AC1392" s="109"/>
      <c r="AD1392" s="109"/>
      <c r="AE1392" s="110"/>
      <c r="AF1392" s="109"/>
      <c r="AG1392" s="109"/>
      <c r="AH1392" s="109"/>
      <c r="AI1392" s="110"/>
      <c r="AJ1392" s="110"/>
      <c r="AK1392" s="110"/>
      <c r="AL1392" s="110"/>
      <c r="AM1392" s="110"/>
      <c r="AN1392" s="110"/>
      <c r="AO1392" s="110"/>
      <c r="AP1392" s="110"/>
      <c r="AQ1392" s="110"/>
      <c r="AR1392" s="110"/>
      <c r="AS1392" s="110"/>
      <c r="AT1392" s="110"/>
      <c r="AU1392" s="110"/>
      <c r="AV1392" s="110"/>
      <c r="AW1392" s="110"/>
      <c r="AX1392" s="110"/>
      <c r="AY1392" s="110"/>
      <c r="AZ1392" s="110"/>
      <c r="BA1392" s="110"/>
      <c r="BB1392" s="110"/>
      <c r="BC1392" s="110"/>
      <c r="BD1392" s="110"/>
      <c r="BE1392" s="110"/>
      <c r="BF1392" s="114"/>
      <c r="BG1392" s="114"/>
      <c r="BH1392" s="114"/>
      <c r="BI1392" s="114"/>
      <c r="BJ1392" s="114"/>
      <c r="BK1392" s="114"/>
      <c r="BL1392" s="114"/>
      <c r="BM1392" s="114"/>
      <c r="BN1392" s="114"/>
      <c r="BO1392" s="114"/>
    </row>
    <row r="1393" ht="15.75" customHeight="1">
      <c r="A1393" s="185"/>
      <c r="B1393" s="186"/>
      <c r="C1393" s="187"/>
      <c r="D1393" s="188"/>
      <c r="E1393" s="188"/>
      <c r="F1393" s="188"/>
      <c r="G1393" s="114"/>
      <c r="H1393" s="111"/>
      <c r="I1393" s="111"/>
      <c r="J1393" s="112"/>
      <c r="K1393" s="111"/>
      <c r="L1393" s="111"/>
      <c r="M1393" s="109"/>
      <c r="N1393" s="110"/>
      <c r="O1393" s="111"/>
      <c r="P1393" s="111"/>
      <c r="Q1393" s="112"/>
      <c r="R1393" s="111"/>
      <c r="S1393" s="111"/>
      <c r="T1393" s="111"/>
      <c r="U1393" s="110"/>
      <c r="V1393" s="109"/>
      <c r="W1393" s="109"/>
      <c r="X1393" s="110"/>
      <c r="Y1393" s="109"/>
      <c r="Z1393" s="110"/>
      <c r="AA1393" s="110"/>
      <c r="AB1393" s="110"/>
      <c r="AC1393" s="109"/>
      <c r="AD1393" s="109"/>
      <c r="AE1393" s="110"/>
      <c r="AF1393" s="109"/>
      <c r="AG1393" s="109"/>
      <c r="AH1393" s="109"/>
      <c r="AI1393" s="110"/>
      <c r="AJ1393" s="110"/>
      <c r="AK1393" s="110"/>
      <c r="AL1393" s="110"/>
      <c r="AM1393" s="110"/>
      <c r="AN1393" s="110"/>
      <c r="AO1393" s="110"/>
      <c r="AP1393" s="110"/>
      <c r="AQ1393" s="110"/>
      <c r="AR1393" s="110"/>
      <c r="AS1393" s="110"/>
      <c r="AT1393" s="110"/>
      <c r="AU1393" s="110"/>
      <c r="AV1393" s="110"/>
      <c r="AW1393" s="110"/>
      <c r="AX1393" s="110"/>
      <c r="AY1393" s="110"/>
      <c r="AZ1393" s="110"/>
      <c r="BA1393" s="110"/>
      <c r="BB1393" s="110"/>
      <c r="BC1393" s="110"/>
      <c r="BD1393" s="110"/>
      <c r="BE1393" s="110"/>
      <c r="BF1393" s="114"/>
      <c r="BG1393" s="114"/>
      <c r="BH1393" s="114"/>
      <c r="BI1393" s="114"/>
      <c r="BJ1393" s="114"/>
      <c r="BK1393" s="114"/>
      <c r="BL1393" s="114"/>
      <c r="BM1393" s="114"/>
      <c r="BN1393" s="114"/>
      <c r="BO1393" s="114"/>
    </row>
    <row r="1394" ht="15.75" customHeight="1">
      <c r="A1394" s="185"/>
      <c r="B1394" s="186"/>
      <c r="C1394" s="187"/>
      <c r="D1394" s="188"/>
      <c r="E1394" s="188"/>
      <c r="F1394" s="188"/>
      <c r="G1394" s="114"/>
      <c r="H1394" s="111"/>
      <c r="I1394" s="111"/>
      <c r="J1394" s="112"/>
      <c r="K1394" s="111"/>
      <c r="L1394" s="111"/>
      <c r="M1394" s="109"/>
      <c r="N1394" s="110"/>
      <c r="O1394" s="111"/>
      <c r="P1394" s="111"/>
      <c r="Q1394" s="112"/>
      <c r="R1394" s="111"/>
      <c r="S1394" s="111"/>
      <c r="T1394" s="111"/>
      <c r="U1394" s="110"/>
      <c r="V1394" s="109"/>
      <c r="W1394" s="109"/>
      <c r="X1394" s="110"/>
      <c r="Y1394" s="109"/>
      <c r="Z1394" s="110"/>
      <c r="AA1394" s="110"/>
      <c r="AB1394" s="110"/>
      <c r="AC1394" s="109"/>
      <c r="AD1394" s="109"/>
      <c r="AE1394" s="110"/>
      <c r="AF1394" s="109"/>
      <c r="AG1394" s="109"/>
      <c r="AH1394" s="109"/>
      <c r="AI1394" s="110"/>
      <c r="AJ1394" s="110"/>
      <c r="AK1394" s="110"/>
      <c r="AL1394" s="110"/>
      <c r="AM1394" s="110"/>
      <c r="AN1394" s="110"/>
      <c r="AO1394" s="110"/>
      <c r="AP1394" s="110"/>
      <c r="AQ1394" s="110"/>
      <c r="AR1394" s="110"/>
      <c r="AS1394" s="110"/>
      <c r="AT1394" s="110"/>
      <c r="AU1394" s="110"/>
      <c r="AV1394" s="110"/>
      <c r="AW1394" s="110"/>
      <c r="AX1394" s="110"/>
      <c r="AY1394" s="110"/>
      <c r="AZ1394" s="110"/>
      <c r="BA1394" s="110"/>
      <c r="BB1394" s="110"/>
      <c r="BC1394" s="110"/>
      <c r="BD1394" s="110"/>
      <c r="BE1394" s="110"/>
      <c r="BF1394" s="114"/>
      <c r="BG1394" s="114"/>
      <c r="BH1394" s="114"/>
      <c r="BI1394" s="114"/>
      <c r="BJ1394" s="114"/>
      <c r="BK1394" s="114"/>
      <c r="BL1394" s="114"/>
      <c r="BM1394" s="114"/>
      <c r="BN1394" s="114"/>
      <c r="BO1394" s="114"/>
    </row>
    <row r="1395" ht="15.75" customHeight="1">
      <c r="A1395" s="185"/>
      <c r="B1395" s="186"/>
      <c r="C1395" s="187"/>
      <c r="D1395" s="188"/>
      <c r="E1395" s="188"/>
      <c r="F1395" s="188"/>
      <c r="G1395" s="114"/>
      <c r="H1395" s="111"/>
      <c r="I1395" s="111"/>
      <c r="J1395" s="112"/>
      <c r="K1395" s="111"/>
      <c r="L1395" s="111"/>
      <c r="M1395" s="109"/>
      <c r="N1395" s="110"/>
      <c r="O1395" s="111"/>
      <c r="P1395" s="111"/>
      <c r="Q1395" s="112"/>
      <c r="R1395" s="111"/>
      <c r="S1395" s="111"/>
      <c r="T1395" s="111"/>
      <c r="U1395" s="110"/>
      <c r="V1395" s="109"/>
      <c r="W1395" s="109"/>
      <c r="X1395" s="110"/>
      <c r="Y1395" s="109"/>
      <c r="Z1395" s="110"/>
      <c r="AA1395" s="110"/>
      <c r="AB1395" s="110"/>
      <c r="AC1395" s="109"/>
      <c r="AD1395" s="109"/>
      <c r="AE1395" s="110"/>
      <c r="AF1395" s="109"/>
      <c r="AG1395" s="109"/>
      <c r="AH1395" s="109"/>
      <c r="AI1395" s="110"/>
      <c r="AJ1395" s="110"/>
      <c r="AK1395" s="110"/>
      <c r="AL1395" s="110"/>
      <c r="AM1395" s="110"/>
      <c r="AN1395" s="110"/>
      <c r="AO1395" s="110"/>
      <c r="AP1395" s="110"/>
      <c r="AQ1395" s="110"/>
      <c r="AR1395" s="110"/>
      <c r="AS1395" s="110"/>
      <c r="AT1395" s="110"/>
      <c r="AU1395" s="110"/>
      <c r="AV1395" s="110"/>
      <c r="AW1395" s="110"/>
      <c r="AX1395" s="110"/>
      <c r="AY1395" s="110"/>
      <c r="AZ1395" s="110"/>
      <c r="BA1395" s="110"/>
      <c r="BB1395" s="110"/>
      <c r="BC1395" s="110"/>
      <c r="BD1395" s="110"/>
      <c r="BE1395" s="110"/>
      <c r="BF1395" s="114"/>
      <c r="BG1395" s="114"/>
      <c r="BH1395" s="114"/>
      <c r="BI1395" s="114"/>
      <c r="BJ1395" s="114"/>
      <c r="BK1395" s="114"/>
      <c r="BL1395" s="114"/>
      <c r="BM1395" s="114"/>
      <c r="BN1395" s="114"/>
      <c r="BO1395" s="114"/>
    </row>
    <row r="1396" ht="15.75" customHeight="1">
      <c r="A1396" s="185"/>
      <c r="B1396" s="186"/>
      <c r="C1396" s="187"/>
      <c r="D1396" s="188"/>
      <c r="E1396" s="188"/>
      <c r="F1396" s="188"/>
      <c r="G1396" s="114"/>
      <c r="H1396" s="111"/>
      <c r="I1396" s="111"/>
      <c r="J1396" s="112"/>
      <c r="K1396" s="111"/>
      <c r="L1396" s="111"/>
      <c r="M1396" s="109"/>
      <c r="N1396" s="110"/>
      <c r="O1396" s="111"/>
      <c r="P1396" s="111"/>
      <c r="Q1396" s="112"/>
      <c r="R1396" s="111"/>
      <c r="S1396" s="111"/>
      <c r="T1396" s="111"/>
      <c r="U1396" s="110"/>
      <c r="V1396" s="109"/>
      <c r="W1396" s="109"/>
      <c r="X1396" s="110"/>
      <c r="Y1396" s="109"/>
      <c r="Z1396" s="110"/>
      <c r="AA1396" s="110"/>
      <c r="AB1396" s="110"/>
      <c r="AC1396" s="109"/>
      <c r="AD1396" s="109"/>
      <c r="AE1396" s="110"/>
      <c r="AF1396" s="109"/>
      <c r="AG1396" s="109"/>
      <c r="AH1396" s="109"/>
      <c r="AI1396" s="110"/>
      <c r="AJ1396" s="110"/>
      <c r="AK1396" s="110"/>
      <c r="AL1396" s="110"/>
      <c r="AM1396" s="110"/>
      <c r="AN1396" s="110"/>
      <c r="AO1396" s="110"/>
      <c r="AP1396" s="110"/>
      <c r="AQ1396" s="110"/>
      <c r="AR1396" s="110"/>
      <c r="AS1396" s="110"/>
      <c r="AT1396" s="110"/>
      <c r="AU1396" s="110"/>
      <c r="AV1396" s="110"/>
      <c r="AW1396" s="110"/>
      <c r="AX1396" s="110"/>
      <c r="AY1396" s="110"/>
      <c r="AZ1396" s="110"/>
      <c r="BA1396" s="110"/>
      <c r="BB1396" s="110"/>
      <c r="BC1396" s="110"/>
      <c r="BD1396" s="110"/>
      <c r="BE1396" s="110"/>
      <c r="BF1396" s="114"/>
      <c r="BG1396" s="114"/>
      <c r="BH1396" s="114"/>
      <c r="BI1396" s="114"/>
      <c r="BJ1396" s="114"/>
      <c r="BK1396" s="114"/>
      <c r="BL1396" s="114"/>
      <c r="BM1396" s="114"/>
      <c r="BN1396" s="114"/>
      <c r="BO1396" s="114"/>
    </row>
    <row r="1397" ht="15.75" customHeight="1">
      <c r="A1397" s="185"/>
      <c r="B1397" s="186"/>
      <c r="C1397" s="187"/>
      <c r="D1397" s="188"/>
      <c r="E1397" s="188"/>
      <c r="F1397" s="188"/>
      <c r="G1397" s="114"/>
      <c r="H1397" s="111"/>
      <c r="I1397" s="111"/>
      <c r="J1397" s="112"/>
      <c r="K1397" s="111"/>
      <c r="L1397" s="111"/>
      <c r="M1397" s="109"/>
      <c r="N1397" s="110"/>
      <c r="O1397" s="111"/>
      <c r="P1397" s="111"/>
      <c r="Q1397" s="112"/>
      <c r="R1397" s="111"/>
      <c r="S1397" s="111"/>
      <c r="T1397" s="111"/>
      <c r="U1397" s="110"/>
      <c r="V1397" s="109"/>
      <c r="W1397" s="109"/>
      <c r="X1397" s="110"/>
      <c r="Y1397" s="109"/>
      <c r="Z1397" s="110"/>
      <c r="AA1397" s="110"/>
      <c r="AB1397" s="110"/>
      <c r="AC1397" s="109"/>
      <c r="AD1397" s="109"/>
      <c r="AE1397" s="110"/>
      <c r="AF1397" s="109"/>
      <c r="AG1397" s="109"/>
      <c r="AH1397" s="109"/>
      <c r="AI1397" s="110"/>
      <c r="AJ1397" s="110"/>
      <c r="AK1397" s="110"/>
      <c r="AL1397" s="110"/>
      <c r="AM1397" s="110"/>
      <c r="AN1397" s="110"/>
      <c r="AO1397" s="110"/>
      <c r="AP1397" s="110"/>
      <c r="AQ1397" s="110"/>
      <c r="AR1397" s="110"/>
      <c r="AS1397" s="110"/>
      <c r="AT1397" s="110"/>
      <c r="AU1397" s="110"/>
      <c r="AV1397" s="110"/>
      <c r="AW1397" s="110"/>
      <c r="AX1397" s="110"/>
      <c r="AY1397" s="110"/>
      <c r="AZ1397" s="110"/>
      <c r="BA1397" s="110"/>
      <c r="BB1397" s="110"/>
      <c r="BC1397" s="110"/>
      <c r="BD1397" s="110"/>
      <c r="BE1397" s="110"/>
      <c r="BF1397" s="114"/>
      <c r="BG1397" s="114"/>
      <c r="BH1397" s="114"/>
      <c r="BI1397" s="114"/>
      <c r="BJ1397" s="114"/>
      <c r="BK1397" s="114"/>
      <c r="BL1397" s="114"/>
      <c r="BM1397" s="114"/>
      <c r="BN1397" s="114"/>
      <c r="BO1397" s="114"/>
    </row>
    <row r="1398" ht="15.75" customHeight="1">
      <c r="A1398" s="185"/>
      <c r="B1398" s="186"/>
      <c r="C1398" s="187"/>
      <c r="D1398" s="188"/>
      <c r="E1398" s="188"/>
      <c r="F1398" s="188"/>
      <c r="G1398" s="114"/>
      <c r="H1398" s="111"/>
      <c r="I1398" s="111"/>
      <c r="J1398" s="112"/>
      <c r="K1398" s="111"/>
      <c r="L1398" s="111"/>
      <c r="M1398" s="109"/>
      <c r="N1398" s="110"/>
      <c r="O1398" s="111"/>
      <c r="P1398" s="111"/>
      <c r="Q1398" s="112"/>
      <c r="R1398" s="111"/>
      <c r="S1398" s="111"/>
      <c r="T1398" s="111"/>
      <c r="U1398" s="110"/>
      <c r="V1398" s="109"/>
      <c r="W1398" s="109"/>
      <c r="X1398" s="110"/>
      <c r="Y1398" s="109"/>
      <c r="Z1398" s="110"/>
      <c r="AA1398" s="110"/>
      <c r="AB1398" s="110"/>
      <c r="AC1398" s="109"/>
      <c r="AD1398" s="109"/>
      <c r="AE1398" s="110"/>
      <c r="AF1398" s="109"/>
      <c r="AG1398" s="109"/>
      <c r="AH1398" s="109"/>
      <c r="AI1398" s="110"/>
      <c r="AJ1398" s="110"/>
      <c r="AK1398" s="110"/>
      <c r="AL1398" s="110"/>
      <c r="AM1398" s="110"/>
      <c r="AN1398" s="110"/>
      <c r="AO1398" s="110"/>
      <c r="AP1398" s="110"/>
      <c r="AQ1398" s="110"/>
      <c r="AR1398" s="110"/>
      <c r="AS1398" s="110"/>
      <c r="AT1398" s="110"/>
      <c r="AU1398" s="110"/>
      <c r="AV1398" s="110"/>
      <c r="AW1398" s="110"/>
      <c r="AX1398" s="110"/>
      <c r="AY1398" s="110"/>
      <c r="AZ1398" s="110"/>
      <c r="BA1398" s="110"/>
      <c r="BB1398" s="110"/>
      <c r="BC1398" s="110"/>
      <c r="BD1398" s="110"/>
      <c r="BE1398" s="110"/>
      <c r="BF1398" s="114"/>
      <c r="BG1398" s="114"/>
      <c r="BH1398" s="114"/>
      <c r="BI1398" s="114"/>
      <c r="BJ1398" s="114"/>
      <c r="BK1398" s="114"/>
      <c r="BL1398" s="114"/>
      <c r="BM1398" s="114"/>
      <c r="BN1398" s="114"/>
      <c r="BO1398" s="114"/>
    </row>
    <row r="1399" ht="15.75" customHeight="1">
      <c r="A1399" s="185"/>
      <c r="B1399" s="186"/>
      <c r="C1399" s="187"/>
      <c r="D1399" s="188"/>
      <c r="E1399" s="188"/>
      <c r="F1399" s="188"/>
      <c r="G1399" s="114"/>
      <c r="H1399" s="111"/>
      <c r="I1399" s="111"/>
      <c r="J1399" s="112"/>
      <c r="K1399" s="111"/>
      <c r="L1399" s="111"/>
      <c r="M1399" s="109"/>
      <c r="N1399" s="110"/>
      <c r="O1399" s="111"/>
      <c r="P1399" s="111"/>
      <c r="Q1399" s="112"/>
      <c r="R1399" s="111"/>
      <c r="S1399" s="111"/>
      <c r="T1399" s="111"/>
      <c r="U1399" s="110"/>
      <c r="V1399" s="109"/>
      <c r="W1399" s="109"/>
      <c r="X1399" s="110"/>
      <c r="Y1399" s="109"/>
      <c r="Z1399" s="110"/>
      <c r="AA1399" s="110"/>
      <c r="AB1399" s="110"/>
      <c r="AC1399" s="109"/>
      <c r="AD1399" s="109"/>
      <c r="AE1399" s="110"/>
      <c r="AF1399" s="109"/>
      <c r="AG1399" s="109"/>
      <c r="AH1399" s="109"/>
      <c r="AI1399" s="110"/>
      <c r="AJ1399" s="110"/>
      <c r="AK1399" s="110"/>
      <c r="AL1399" s="110"/>
      <c r="AM1399" s="110"/>
      <c r="AN1399" s="110"/>
      <c r="AO1399" s="110"/>
      <c r="AP1399" s="110"/>
      <c r="AQ1399" s="110"/>
      <c r="AR1399" s="110"/>
      <c r="AS1399" s="110"/>
      <c r="AT1399" s="110"/>
      <c r="AU1399" s="110"/>
      <c r="AV1399" s="110"/>
      <c r="AW1399" s="110"/>
      <c r="AX1399" s="110"/>
      <c r="AY1399" s="110"/>
      <c r="AZ1399" s="110"/>
      <c r="BA1399" s="110"/>
      <c r="BB1399" s="110"/>
      <c r="BC1399" s="110"/>
      <c r="BD1399" s="110"/>
      <c r="BE1399" s="110"/>
      <c r="BF1399" s="114"/>
      <c r="BG1399" s="114"/>
      <c r="BH1399" s="114"/>
      <c r="BI1399" s="114"/>
      <c r="BJ1399" s="114"/>
      <c r="BK1399" s="114"/>
      <c r="BL1399" s="114"/>
      <c r="BM1399" s="114"/>
      <c r="BN1399" s="114"/>
      <c r="BO1399" s="114"/>
    </row>
    <row r="1400" ht="15.75" customHeight="1">
      <c r="A1400" s="185"/>
      <c r="B1400" s="186"/>
      <c r="C1400" s="187"/>
      <c r="D1400" s="188"/>
      <c r="E1400" s="188"/>
      <c r="F1400" s="188"/>
      <c r="G1400" s="114"/>
      <c r="H1400" s="111"/>
      <c r="I1400" s="111"/>
      <c r="J1400" s="112"/>
      <c r="K1400" s="111"/>
      <c r="L1400" s="111"/>
      <c r="M1400" s="109"/>
      <c r="N1400" s="110"/>
      <c r="O1400" s="111"/>
      <c r="P1400" s="111"/>
      <c r="Q1400" s="112"/>
      <c r="R1400" s="111"/>
      <c r="S1400" s="111"/>
      <c r="T1400" s="111"/>
      <c r="U1400" s="110"/>
      <c r="V1400" s="109"/>
      <c r="W1400" s="109"/>
      <c r="X1400" s="110"/>
      <c r="Y1400" s="109"/>
      <c r="Z1400" s="110"/>
      <c r="AA1400" s="110"/>
      <c r="AB1400" s="110"/>
      <c r="AC1400" s="109"/>
      <c r="AD1400" s="109"/>
      <c r="AE1400" s="110"/>
      <c r="AF1400" s="109"/>
      <c r="AG1400" s="109"/>
      <c r="AH1400" s="109"/>
      <c r="AI1400" s="110"/>
      <c r="AJ1400" s="110"/>
      <c r="AK1400" s="110"/>
      <c r="AL1400" s="110"/>
      <c r="AM1400" s="110"/>
      <c r="AN1400" s="110"/>
      <c r="AO1400" s="110"/>
      <c r="AP1400" s="110"/>
      <c r="AQ1400" s="110"/>
      <c r="AR1400" s="110"/>
      <c r="AS1400" s="110"/>
      <c r="AT1400" s="110"/>
      <c r="AU1400" s="110"/>
      <c r="AV1400" s="110"/>
      <c r="AW1400" s="110"/>
      <c r="AX1400" s="110"/>
      <c r="AY1400" s="110"/>
      <c r="AZ1400" s="110"/>
      <c r="BA1400" s="110"/>
      <c r="BB1400" s="110"/>
      <c r="BC1400" s="110"/>
      <c r="BD1400" s="110"/>
      <c r="BE1400" s="110"/>
      <c r="BF1400" s="114"/>
      <c r="BG1400" s="114"/>
      <c r="BH1400" s="114"/>
      <c r="BI1400" s="114"/>
      <c r="BJ1400" s="114"/>
      <c r="BK1400" s="114"/>
      <c r="BL1400" s="114"/>
      <c r="BM1400" s="114"/>
      <c r="BN1400" s="114"/>
      <c r="BO1400" s="114"/>
    </row>
    <row r="1401" ht="15.75" customHeight="1">
      <c r="A1401" s="185"/>
      <c r="B1401" s="186"/>
      <c r="C1401" s="187"/>
      <c r="D1401" s="188"/>
      <c r="E1401" s="188"/>
      <c r="F1401" s="188"/>
      <c r="G1401" s="114"/>
      <c r="H1401" s="111"/>
      <c r="I1401" s="111"/>
      <c r="J1401" s="112"/>
      <c r="K1401" s="111"/>
      <c r="L1401" s="111"/>
      <c r="M1401" s="109"/>
      <c r="N1401" s="110"/>
      <c r="O1401" s="111"/>
      <c r="P1401" s="111"/>
      <c r="Q1401" s="112"/>
      <c r="R1401" s="111"/>
      <c r="S1401" s="111"/>
      <c r="T1401" s="111"/>
      <c r="U1401" s="110"/>
      <c r="V1401" s="109"/>
      <c r="W1401" s="109"/>
      <c r="X1401" s="110"/>
      <c r="Y1401" s="109"/>
      <c r="Z1401" s="110"/>
      <c r="AA1401" s="110"/>
      <c r="AB1401" s="110"/>
      <c r="AC1401" s="109"/>
      <c r="AD1401" s="109"/>
      <c r="AE1401" s="110"/>
      <c r="AF1401" s="109"/>
      <c r="AG1401" s="109"/>
      <c r="AH1401" s="109"/>
      <c r="AI1401" s="110"/>
      <c r="AJ1401" s="110"/>
      <c r="AK1401" s="110"/>
      <c r="AL1401" s="110"/>
      <c r="AM1401" s="110"/>
      <c r="AN1401" s="110"/>
      <c r="AO1401" s="110"/>
      <c r="AP1401" s="110"/>
      <c r="AQ1401" s="110"/>
      <c r="AR1401" s="110"/>
      <c r="AS1401" s="110"/>
      <c r="AT1401" s="110"/>
      <c r="AU1401" s="110"/>
      <c r="AV1401" s="110"/>
      <c r="AW1401" s="110"/>
      <c r="AX1401" s="110"/>
      <c r="AY1401" s="110"/>
      <c r="AZ1401" s="110"/>
      <c r="BA1401" s="110"/>
      <c r="BB1401" s="110"/>
      <c r="BC1401" s="110"/>
      <c r="BD1401" s="110"/>
      <c r="BE1401" s="110"/>
      <c r="BF1401" s="114"/>
      <c r="BG1401" s="114"/>
      <c r="BH1401" s="114"/>
      <c r="BI1401" s="114"/>
      <c r="BJ1401" s="114"/>
      <c r="BK1401" s="114"/>
      <c r="BL1401" s="114"/>
      <c r="BM1401" s="114"/>
      <c r="BN1401" s="114"/>
      <c r="BO1401" s="114"/>
    </row>
    <row r="1402" ht="15.75" customHeight="1">
      <c r="A1402" s="185"/>
      <c r="B1402" s="186"/>
      <c r="C1402" s="187"/>
      <c r="D1402" s="188"/>
      <c r="E1402" s="188"/>
      <c r="F1402" s="188"/>
      <c r="G1402" s="114"/>
      <c r="H1402" s="111"/>
      <c r="I1402" s="111"/>
      <c r="J1402" s="112"/>
      <c r="K1402" s="111"/>
      <c r="L1402" s="111"/>
      <c r="M1402" s="109"/>
      <c r="N1402" s="110"/>
      <c r="O1402" s="111"/>
      <c r="P1402" s="111"/>
      <c r="Q1402" s="112"/>
      <c r="R1402" s="111"/>
      <c r="S1402" s="111"/>
      <c r="T1402" s="111"/>
      <c r="U1402" s="110"/>
      <c r="V1402" s="109"/>
      <c r="W1402" s="109"/>
      <c r="X1402" s="110"/>
      <c r="Y1402" s="109"/>
      <c r="Z1402" s="110"/>
      <c r="AA1402" s="110"/>
      <c r="AB1402" s="110"/>
      <c r="AC1402" s="109"/>
      <c r="AD1402" s="109"/>
      <c r="AE1402" s="110"/>
      <c r="AF1402" s="109"/>
      <c r="AG1402" s="109"/>
      <c r="AH1402" s="109"/>
      <c r="AI1402" s="110"/>
      <c r="AJ1402" s="110"/>
      <c r="AK1402" s="110"/>
      <c r="AL1402" s="110"/>
      <c r="AM1402" s="110"/>
      <c r="AN1402" s="110"/>
      <c r="AO1402" s="110"/>
      <c r="AP1402" s="110"/>
      <c r="AQ1402" s="110"/>
      <c r="AR1402" s="110"/>
      <c r="AS1402" s="110"/>
      <c r="AT1402" s="110"/>
      <c r="AU1402" s="110"/>
      <c r="AV1402" s="110"/>
      <c r="AW1402" s="110"/>
      <c r="AX1402" s="110"/>
      <c r="AY1402" s="110"/>
      <c r="AZ1402" s="110"/>
      <c r="BA1402" s="110"/>
      <c r="BB1402" s="110"/>
      <c r="BC1402" s="110"/>
      <c r="BD1402" s="110"/>
      <c r="BE1402" s="110"/>
      <c r="BF1402" s="114"/>
      <c r="BG1402" s="114"/>
      <c r="BH1402" s="114"/>
      <c r="BI1402" s="114"/>
      <c r="BJ1402" s="114"/>
      <c r="BK1402" s="114"/>
      <c r="BL1402" s="114"/>
      <c r="BM1402" s="114"/>
      <c r="BN1402" s="114"/>
      <c r="BO1402" s="114"/>
    </row>
    <row r="1403" ht="15.75" customHeight="1">
      <c r="A1403" s="185"/>
      <c r="B1403" s="186"/>
      <c r="C1403" s="187"/>
      <c r="D1403" s="188"/>
      <c r="E1403" s="188"/>
      <c r="F1403" s="188"/>
      <c r="G1403" s="114"/>
      <c r="H1403" s="111"/>
      <c r="I1403" s="111"/>
      <c r="J1403" s="112"/>
      <c r="K1403" s="111"/>
      <c r="L1403" s="111"/>
      <c r="M1403" s="109"/>
      <c r="N1403" s="110"/>
      <c r="O1403" s="111"/>
      <c r="P1403" s="111"/>
      <c r="Q1403" s="112"/>
      <c r="R1403" s="111"/>
      <c r="S1403" s="111"/>
      <c r="T1403" s="111"/>
      <c r="U1403" s="110"/>
      <c r="V1403" s="109"/>
      <c r="W1403" s="109"/>
      <c r="X1403" s="110"/>
      <c r="Y1403" s="109"/>
      <c r="Z1403" s="110"/>
      <c r="AA1403" s="110"/>
      <c r="AB1403" s="110"/>
      <c r="AC1403" s="109"/>
      <c r="AD1403" s="109"/>
      <c r="AE1403" s="110"/>
      <c r="AF1403" s="109"/>
      <c r="AG1403" s="109"/>
      <c r="AH1403" s="109"/>
      <c r="AI1403" s="110"/>
      <c r="AJ1403" s="110"/>
      <c r="AK1403" s="110"/>
      <c r="AL1403" s="110"/>
      <c r="AM1403" s="110"/>
      <c r="AN1403" s="110"/>
      <c r="AO1403" s="110"/>
      <c r="AP1403" s="110"/>
      <c r="AQ1403" s="110"/>
      <c r="AR1403" s="110"/>
      <c r="AS1403" s="110"/>
      <c r="AT1403" s="110"/>
      <c r="AU1403" s="110"/>
      <c r="AV1403" s="110"/>
      <c r="AW1403" s="110"/>
      <c r="AX1403" s="110"/>
      <c r="AY1403" s="110"/>
      <c r="AZ1403" s="110"/>
      <c r="BA1403" s="110"/>
      <c r="BB1403" s="110"/>
      <c r="BC1403" s="110"/>
      <c r="BD1403" s="110"/>
      <c r="BE1403" s="110"/>
      <c r="BF1403" s="114"/>
      <c r="BG1403" s="114"/>
      <c r="BH1403" s="114"/>
      <c r="BI1403" s="114"/>
      <c r="BJ1403" s="114"/>
      <c r="BK1403" s="114"/>
      <c r="BL1403" s="114"/>
      <c r="BM1403" s="114"/>
      <c r="BN1403" s="114"/>
      <c r="BO1403" s="114"/>
    </row>
    <row r="1404" ht="15.75" customHeight="1">
      <c r="A1404" s="185"/>
      <c r="B1404" s="186"/>
      <c r="C1404" s="187"/>
      <c r="D1404" s="188"/>
      <c r="E1404" s="188"/>
      <c r="F1404" s="188"/>
      <c r="G1404" s="114"/>
      <c r="H1404" s="111"/>
      <c r="I1404" s="111"/>
      <c r="J1404" s="112"/>
      <c r="K1404" s="111"/>
      <c r="L1404" s="111"/>
      <c r="M1404" s="109"/>
      <c r="N1404" s="110"/>
      <c r="O1404" s="111"/>
      <c r="P1404" s="111"/>
      <c r="Q1404" s="112"/>
      <c r="R1404" s="111"/>
      <c r="S1404" s="111"/>
      <c r="T1404" s="111"/>
      <c r="U1404" s="110"/>
      <c r="V1404" s="109"/>
      <c r="W1404" s="109"/>
      <c r="X1404" s="110"/>
      <c r="Y1404" s="109"/>
      <c r="Z1404" s="110"/>
      <c r="AA1404" s="110"/>
      <c r="AB1404" s="110"/>
      <c r="AC1404" s="109"/>
      <c r="AD1404" s="109"/>
      <c r="AE1404" s="110"/>
      <c r="AF1404" s="109"/>
      <c r="AG1404" s="109"/>
      <c r="AH1404" s="109"/>
      <c r="AI1404" s="110"/>
      <c r="AJ1404" s="110"/>
      <c r="AK1404" s="110"/>
      <c r="AL1404" s="110"/>
      <c r="AM1404" s="110"/>
      <c r="AN1404" s="110"/>
      <c r="AO1404" s="110"/>
      <c r="AP1404" s="110"/>
      <c r="AQ1404" s="110"/>
      <c r="AR1404" s="110"/>
      <c r="AS1404" s="110"/>
      <c r="AT1404" s="110"/>
      <c r="AU1404" s="110"/>
      <c r="AV1404" s="110"/>
      <c r="AW1404" s="110"/>
      <c r="AX1404" s="110"/>
      <c r="AY1404" s="110"/>
      <c r="AZ1404" s="110"/>
      <c r="BA1404" s="110"/>
      <c r="BB1404" s="110"/>
      <c r="BC1404" s="110"/>
      <c r="BD1404" s="110"/>
      <c r="BE1404" s="110"/>
      <c r="BF1404" s="114"/>
      <c r="BG1404" s="114"/>
      <c r="BH1404" s="114"/>
      <c r="BI1404" s="114"/>
      <c r="BJ1404" s="114"/>
      <c r="BK1404" s="114"/>
      <c r="BL1404" s="114"/>
      <c r="BM1404" s="114"/>
      <c r="BN1404" s="114"/>
      <c r="BO1404" s="114"/>
    </row>
    <row r="1405" ht="15.75" customHeight="1">
      <c r="A1405" s="185"/>
      <c r="B1405" s="186"/>
      <c r="C1405" s="187"/>
      <c r="D1405" s="188"/>
      <c r="E1405" s="188"/>
      <c r="F1405" s="188"/>
      <c r="G1405" s="114"/>
      <c r="H1405" s="111"/>
      <c r="I1405" s="111"/>
      <c r="J1405" s="112"/>
      <c r="K1405" s="111"/>
      <c r="L1405" s="111"/>
      <c r="M1405" s="109"/>
      <c r="N1405" s="110"/>
      <c r="O1405" s="111"/>
      <c r="P1405" s="111"/>
      <c r="Q1405" s="112"/>
      <c r="R1405" s="111"/>
      <c r="S1405" s="111"/>
      <c r="T1405" s="111"/>
      <c r="U1405" s="110"/>
      <c r="V1405" s="109"/>
      <c r="W1405" s="109"/>
      <c r="X1405" s="110"/>
      <c r="Y1405" s="109"/>
      <c r="Z1405" s="110"/>
      <c r="AA1405" s="110"/>
      <c r="AB1405" s="110"/>
      <c r="AC1405" s="109"/>
      <c r="AD1405" s="109"/>
      <c r="AE1405" s="110"/>
      <c r="AF1405" s="109"/>
      <c r="AG1405" s="109"/>
      <c r="AH1405" s="109"/>
      <c r="AI1405" s="110"/>
      <c r="AJ1405" s="110"/>
      <c r="AK1405" s="110"/>
      <c r="AL1405" s="110"/>
      <c r="AM1405" s="110"/>
      <c r="AN1405" s="110"/>
      <c r="AO1405" s="110"/>
      <c r="AP1405" s="110"/>
      <c r="AQ1405" s="110"/>
      <c r="AR1405" s="110"/>
      <c r="AS1405" s="110"/>
      <c r="AT1405" s="110"/>
      <c r="AU1405" s="110"/>
      <c r="AV1405" s="110"/>
      <c r="AW1405" s="110"/>
      <c r="AX1405" s="110"/>
      <c r="AY1405" s="110"/>
      <c r="AZ1405" s="110"/>
      <c r="BA1405" s="110"/>
      <c r="BB1405" s="110"/>
      <c r="BC1405" s="110"/>
      <c r="BD1405" s="110"/>
      <c r="BE1405" s="110"/>
      <c r="BF1405" s="114"/>
      <c r="BG1405" s="114"/>
      <c r="BH1405" s="114"/>
      <c r="BI1405" s="114"/>
      <c r="BJ1405" s="114"/>
      <c r="BK1405" s="114"/>
      <c r="BL1405" s="114"/>
      <c r="BM1405" s="114"/>
      <c r="BN1405" s="114"/>
      <c r="BO1405" s="114"/>
    </row>
    <row r="1406" ht="15.75" customHeight="1">
      <c r="A1406" s="185"/>
      <c r="B1406" s="186"/>
      <c r="C1406" s="187"/>
      <c r="D1406" s="188"/>
      <c r="E1406" s="188"/>
      <c r="F1406" s="188"/>
      <c r="G1406" s="114"/>
      <c r="H1406" s="111"/>
      <c r="I1406" s="111"/>
      <c r="J1406" s="112"/>
      <c r="K1406" s="111"/>
      <c r="L1406" s="111"/>
      <c r="M1406" s="109"/>
      <c r="N1406" s="110"/>
      <c r="O1406" s="111"/>
      <c r="P1406" s="111"/>
      <c r="Q1406" s="112"/>
      <c r="R1406" s="111"/>
      <c r="S1406" s="111"/>
      <c r="T1406" s="111"/>
      <c r="U1406" s="110"/>
      <c r="V1406" s="109"/>
      <c r="W1406" s="109"/>
      <c r="X1406" s="110"/>
      <c r="Y1406" s="109"/>
      <c r="Z1406" s="110"/>
      <c r="AA1406" s="110"/>
      <c r="AB1406" s="110"/>
      <c r="AC1406" s="109"/>
      <c r="AD1406" s="109"/>
      <c r="AE1406" s="110"/>
      <c r="AF1406" s="109"/>
      <c r="AG1406" s="109"/>
      <c r="AH1406" s="109"/>
      <c r="AI1406" s="110"/>
      <c r="AJ1406" s="110"/>
      <c r="AK1406" s="110"/>
      <c r="AL1406" s="110"/>
      <c r="AM1406" s="110"/>
      <c r="AN1406" s="110"/>
      <c r="AO1406" s="110"/>
      <c r="AP1406" s="110"/>
      <c r="AQ1406" s="110"/>
      <c r="AR1406" s="110"/>
      <c r="AS1406" s="110"/>
      <c r="AT1406" s="110"/>
      <c r="AU1406" s="110"/>
      <c r="AV1406" s="110"/>
      <c r="AW1406" s="110"/>
      <c r="AX1406" s="110"/>
      <c r="AY1406" s="110"/>
      <c r="AZ1406" s="110"/>
      <c r="BA1406" s="110"/>
      <c r="BB1406" s="110"/>
      <c r="BC1406" s="110"/>
      <c r="BD1406" s="110"/>
      <c r="BE1406" s="110"/>
      <c r="BF1406" s="114"/>
      <c r="BG1406" s="114"/>
      <c r="BH1406" s="114"/>
      <c r="BI1406" s="114"/>
      <c r="BJ1406" s="114"/>
      <c r="BK1406" s="114"/>
      <c r="BL1406" s="114"/>
      <c r="BM1406" s="114"/>
      <c r="BN1406" s="114"/>
      <c r="BO1406" s="114"/>
    </row>
    <row r="1407" ht="15.75" customHeight="1">
      <c r="A1407" s="185"/>
      <c r="B1407" s="186"/>
      <c r="C1407" s="187"/>
      <c r="D1407" s="188"/>
      <c r="E1407" s="188"/>
      <c r="F1407" s="188"/>
      <c r="G1407" s="114"/>
      <c r="H1407" s="111"/>
      <c r="I1407" s="111"/>
      <c r="J1407" s="112"/>
      <c r="K1407" s="111"/>
      <c r="L1407" s="111"/>
      <c r="M1407" s="109"/>
      <c r="N1407" s="110"/>
      <c r="O1407" s="111"/>
      <c r="P1407" s="111"/>
      <c r="Q1407" s="112"/>
      <c r="R1407" s="111"/>
      <c r="S1407" s="111"/>
      <c r="T1407" s="111"/>
      <c r="U1407" s="110"/>
      <c r="V1407" s="109"/>
      <c r="W1407" s="109"/>
      <c r="X1407" s="110"/>
      <c r="Y1407" s="109"/>
      <c r="Z1407" s="110"/>
      <c r="AA1407" s="110"/>
      <c r="AB1407" s="110"/>
      <c r="AC1407" s="109"/>
      <c r="AD1407" s="109"/>
      <c r="AE1407" s="110"/>
      <c r="AF1407" s="109"/>
      <c r="AG1407" s="109"/>
      <c r="AH1407" s="109"/>
      <c r="AI1407" s="110"/>
      <c r="AJ1407" s="110"/>
      <c r="AK1407" s="110"/>
      <c r="AL1407" s="110"/>
      <c r="AM1407" s="110"/>
      <c r="AN1407" s="110"/>
      <c r="AO1407" s="110"/>
      <c r="AP1407" s="110"/>
      <c r="AQ1407" s="110"/>
      <c r="AR1407" s="110"/>
      <c r="AS1407" s="110"/>
      <c r="AT1407" s="110"/>
      <c r="AU1407" s="110"/>
      <c r="AV1407" s="110"/>
      <c r="AW1407" s="110"/>
      <c r="AX1407" s="110"/>
      <c r="AY1407" s="110"/>
      <c r="AZ1407" s="110"/>
      <c r="BA1407" s="110"/>
      <c r="BB1407" s="110"/>
      <c r="BC1407" s="110"/>
      <c r="BD1407" s="110"/>
      <c r="BE1407" s="110"/>
      <c r="BF1407" s="114"/>
      <c r="BG1407" s="114"/>
      <c r="BH1407" s="114"/>
      <c r="BI1407" s="114"/>
      <c r="BJ1407" s="114"/>
      <c r="BK1407" s="114"/>
      <c r="BL1407" s="114"/>
      <c r="BM1407" s="114"/>
      <c r="BN1407" s="114"/>
      <c r="BO1407" s="114"/>
    </row>
    <row r="1408" ht="15.75" customHeight="1">
      <c r="A1408" s="185"/>
      <c r="B1408" s="186"/>
      <c r="C1408" s="187"/>
      <c r="D1408" s="188"/>
      <c r="E1408" s="188"/>
      <c r="F1408" s="188"/>
      <c r="G1408" s="114"/>
      <c r="H1408" s="111"/>
      <c r="I1408" s="111"/>
      <c r="J1408" s="112"/>
      <c r="K1408" s="111"/>
      <c r="L1408" s="111"/>
      <c r="M1408" s="109"/>
      <c r="N1408" s="110"/>
      <c r="O1408" s="111"/>
      <c r="P1408" s="111"/>
      <c r="Q1408" s="112"/>
      <c r="R1408" s="111"/>
      <c r="S1408" s="111"/>
      <c r="T1408" s="111"/>
      <c r="U1408" s="110"/>
      <c r="V1408" s="109"/>
      <c r="W1408" s="109"/>
      <c r="X1408" s="110"/>
      <c r="Y1408" s="109"/>
      <c r="Z1408" s="110"/>
      <c r="AA1408" s="110"/>
      <c r="AB1408" s="110"/>
      <c r="AC1408" s="109"/>
      <c r="AD1408" s="109"/>
      <c r="AE1408" s="110"/>
      <c r="AF1408" s="109"/>
      <c r="AG1408" s="109"/>
      <c r="AH1408" s="109"/>
      <c r="AI1408" s="110"/>
      <c r="AJ1408" s="110"/>
      <c r="AK1408" s="110"/>
      <c r="AL1408" s="110"/>
      <c r="AM1408" s="110"/>
      <c r="AN1408" s="110"/>
      <c r="AO1408" s="110"/>
      <c r="AP1408" s="110"/>
      <c r="AQ1408" s="110"/>
      <c r="AR1408" s="110"/>
      <c r="AS1408" s="110"/>
      <c r="AT1408" s="110"/>
      <c r="AU1408" s="110"/>
      <c r="AV1408" s="110"/>
      <c r="AW1408" s="110"/>
      <c r="AX1408" s="110"/>
      <c r="AY1408" s="110"/>
      <c r="AZ1408" s="110"/>
      <c r="BA1408" s="110"/>
      <c r="BB1408" s="110"/>
      <c r="BC1408" s="110"/>
      <c r="BD1408" s="110"/>
      <c r="BE1408" s="110"/>
      <c r="BF1408" s="114"/>
      <c r="BG1408" s="114"/>
      <c r="BH1408" s="114"/>
      <c r="BI1408" s="114"/>
      <c r="BJ1408" s="114"/>
      <c r="BK1408" s="114"/>
      <c r="BL1408" s="114"/>
      <c r="BM1408" s="114"/>
      <c r="BN1408" s="114"/>
      <c r="BO1408" s="114"/>
    </row>
    <row r="1409" ht="15.75" customHeight="1">
      <c r="A1409" s="185"/>
      <c r="B1409" s="186"/>
      <c r="C1409" s="187"/>
      <c r="D1409" s="188"/>
      <c r="E1409" s="188"/>
      <c r="F1409" s="188"/>
      <c r="G1409" s="114"/>
      <c r="H1409" s="111"/>
      <c r="I1409" s="111"/>
      <c r="J1409" s="112"/>
      <c r="K1409" s="111"/>
      <c r="L1409" s="111"/>
      <c r="M1409" s="109"/>
      <c r="N1409" s="110"/>
      <c r="O1409" s="111"/>
      <c r="P1409" s="111"/>
      <c r="Q1409" s="112"/>
      <c r="R1409" s="111"/>
      <c r="S1409" s="111"/>
      <c r="T1409" s="111"/>
      <c r="U1409" s="110"/>
      <c r="V1409" s="109"/>
      <c r="W1409" s="109"/>
      <c r="X1409" s="110"/>
      <c r="Y1409" s="109"/>
      <c r="Z1409" s="110"/>
      <c r="AA1409" s="110"/>
      <c r="AB1409" s="110"/>
      <c r="AC1409" s="109"/>
      <c r="AD1409" s="109"/>
      <c r="AE1409" s="110"/>
      <c r="AF1409" s="109"/>
      <c r="AG1409" s="109"/>
      <c r="AH1409" s="109"/>
      <c r="AI1409" s="110"/>
      <c r="AJ1409" s="110"/>
      <c r="AK1409" s="110"/>
      <c r="AL1409" s="110"/>
      <c r="AM1409" s="110"/>
      <c r="AN1409" s="110"/>
      <c r="AO1409" s="110"/>
      <c r="AP1409" s="110"/>
      <c r="AQ1409" s="110"/>
      <c r="AR1409" s="110"/>
      <c r="AS1409" s="110"/>
      <c r="AT1409" s="110"/>
      <c r="AU1409" s="110"/>
      <c r="AV1409" s="110"/>
      <c r="AW1409" s="110"/>
      <c r="AX1409" s="110"/>
      <c r="AY1409" s="110"/>
      <c r="AZ1409" s="110"/>
      <c r="BA1409" s="110"/>
      <c r="BB1409" s="110"/>
      <c r="BC1409" s="110"/>
      <c r="BD1409" s="110"/>
      <c r="BE1409" s="110"/>
      <c r="BF1409" s="114"/>
      <c r="BG1409" s="114"/>
      <c r="BH1409" s="114"/>
      <c r="BI1409" s="114"/>
      <c r="BJ1409" s="114"/>
      <c r="BK1409" s="114"/>
      <c r="BL1409" s="114"/>
      <c r="BM1409" s="114"/>
      <c r="BN1409" s="114"/>
      <c r="BO1409" s="114"/>
    </row>
    <row r="1410" ht="15.75" customHeight="1">
      <c r="A1410" s="185"/>
      <c r="B1410" s="186"/>
      <c r="C1410" s="187"/>
      <c r="D1410" s="188"/>
      <c r="E1410" s="188"/>
      <c r="F1410" s="188"/>
      <c r="G1410" s="114"/>
      <c r="H1410" s="111"/>
      <c r="I1410" s="111"/>
      <c r="J1410" s="112"/>
      <c r="K1410" s="111"/>
      <c r="L1410" s="111"/>
      <c r="M1410" s="109"/>
      <c r="N1410" s="110"/>
      <c r="O1410" s="111"/>
      <c r="P1410" s="111"/>
      <c r="Q1410" s="112"/>
      <c r="R1410" s="111"/>
      <c r="S1410" s="111"/>
      <c r="T1410" s="111"/>
      <c r="U1410" s="110"/>
      <c r="V1410" s="109"/>
      <c r="W1410" s="109"/>
      <c r="X1410" s="110"/>
      <c r="Y1410" s="109"/>
      <c r="Z1410" s="110"/>
      <c r="AA1410" s="110"/>
      <c r="AB1410" s="110"/>
      <c r="AC1410" s="109"/>
      <c r="AD1410" s="109"/>
      <c r="AE1410" s="110"/>
      <c r="AF1410" s="109"/>
      <c r="AG1410" s="109"/>
      <c r="AH1410" s="109"/>
      <c r="AI1410" s="110"/>
      <c r="AJ1410" s="110"/>
      <c r="AK1410" s="110"/>
      <c r="AL1410" s="110"/>
      <c r="AM1410" s="110"/>
      <c r="AN1410" s="110"/>
      <c r="AO1410" s="110"/>
      <c r="AP1410" s="110"/>
      <c r="AQ1410" s="110"/>
      <c r="AR1410" s="110"/>
      <c r="AS1410" s="110"/>
      <c r="AT1410" s="110"/>
      <c r="AU1410" s="110"/>
      <c r="AV1410" s="110"/>
      <c r="AW1410" s="110"/>
      <c r="AX1410" s="110"/>
      <c r="AY1410" s="110"/>
      <c r="AZ1410" s="110"/>
      <c r="BA1410" s="110"/>
      <c r="BB1410" s="110"/>
      <c r="BC1410" s="110"/>
      <c r="BD1410" s="110"/>
      <c r="BE1410" s="110"/>
      <c r="BF1410" s="114"/>
      <c r="BG1410" s="114"/>
      <c r="BH1410" s="114"/>
      <c r="BI1410" s="114"/>
      <c r="BJ1410" s="114"/>
      <c r="BK1410" s="114"/>
      <c r="BL1410" s="114"/>
      <c r="BM1410" s="114"/>
      <c r="BN1410" s="114"/>
      <c r="BO1410" s="114"/>
    </row>
    <row r="1411" ht="15.75" customHeight="1">
      <c r="A1411" s="185"/>
      <c r="B1411" s="186"/>
      <c r="C1411" s="187"/>
      <c r="D1411" s="188"/>
      <c r="E1411" s="188"/>
      <c r="F1411" s="188"/>
      <c r="G1411" s="114"/>
      <c r="H1411" s="111"/>
      <c r="I1411" s="111"/>
      <c r="J1411" s="112"/>
      <c r="K1411" s="111"/>
      <c r="L1411" s="111"/>
      <c r="M1411" s="109"/>
      <c r="N1411" s="110"/>
      <c r="O1411" s="111"/>
      <c r="P1411" s="111"/>
      <c r="Q1411" s="112"/>
      <c r="R1411" s="111"/>
      <c r="S1411" s="111"/>
      <c r="T1411" s="111"/>
      <c r="U1411" s="110"/>
      <c r="V1411" s="109"/>
      <c r="W1411" s="109"/>
      <c r="X1411" s="110"/>
      <c r="Y1411" s="109"/>
      <c r="Z1411" s="110"/>
      <c r="AA1411" s="110"/>
      <c r="AB1411" s="110"/>
      <c r="AC1411" s="109"/>
      <c r="AD1411" s="109"/>
      <c r="AE1411" s="110"/>
      <c r="AF1411" s="109"/>
      <c r="AG1411" s="109"/>
      <c r="AH1411" s="109"/>
      <c r="AI1411" s="110"/>
      <c r="AJ1411" s="110"/>
      <c r="AK1411" s="110"/>
      <c r="AL1411" s="110"/>
      <c r="AM1411" s="110"/>
      <c r="AN1411" s="110"/>
      <c r="AO1411" s="110"/>
      <c r="AP1411" s="110"/>
      <c r="AQ1411" s="110"/>
      <c r="AR1411" s="110"/>
      <c r="AS1411" s="110"/>
      <c r="AT1411" s="110"/>
      <c r="AU1411" s="110"/>
      <c r="AV1411" s="110"/>
      <c r="AW1411" s="110"/>
      <c r="AX1411" s="110"/>
      <c r="AY1411" s="110"/>
      <c r="AZ1411" s="110"/>
      <c r="BA1411" s="110"/>
      <c r="BB1411" s="110"/>
      <c r="BC1411" s="110"/>
      <c r="BD1411" s="110"/>
      <c r="BE1411" s="110"/>
      <c r="BF1411" s="114"/>
      <c r="BG1411" s="114"/>
      <c r="BH1411" s="114"/>
      <c r="BI1411" s="114"/>
      <c r="BJ1411" s="114"/>
      <c r="BK1411" s="114"/>
      <c r="BL1411" s="114"/>
      <c r="BM1411" s="114"/>
      <c r="BN1411" s="114"/>
      <c r="BO1411" s="114"/>
    </row>
    <row r="1412" ht="15.75" customHeight="1">
      <c r="A1412" s="185"/>
      <c r="B1412" s="186"/>
      <c r="C1412" s="187"/>
      <c r="D1412" s="188"/>
      <c r="E1412" s="188"/>
      <c r="F1412" s="188"/>
      <c r="G1412" s="114"/>
      <c r="H1412" s="111"/>
      <c r="I1412" s="111"/>
      <c r="J1412" s="112"/>
      <c r="K1412" s="111"/>
      <c r="L1412" s="111"/>
      <c r="M1412" s="109"/>
      <c r="N1412" s="110"/>
      <c r="O1412" s="111"/>
      <c r="P1412" s="111"/>
      <c r="Q1412" s="112"/>
      <c r="R1412" s="111"/>
      <c r="S1412" s="111"/>
      <c r="T1412" s="111"/>
      <c r="U1412" s="110"/>
      <c r="V1412" s="109"/>
      <c r="W1412" s="109"/>
      <c r="X1412" s="110"/>
      <c r="Y1412" s="109"/>
      <c r="Z1412" s="110"/>
      <c r="AA1412" s="110"/>
      <c r="AB1412" s="110"/>
      <c r="AC1412" s="109"/>
      <c r="AD1412" s="109"/>
      <c r="AE1412" s="110"/>
      <c r="AF1412" s="109"/>
      <c r="AG1412" s="109"/>
      <c r="AH1412" s="109"/>
      <c r="AI1412" s="110"/>
      <c r="AJ1412" s="110"/>
      <c r="AK1412" s="110"/>
      <c r="AL1412" s="110"/>
      <c r="AM1412" s="110"/>
      <c r="AN1412" s="110"/>
      <c r="AO1412" s="110"/>
      <c r="AP1412" s="110"/>
      <c r="AQ1412" s="110"/>
      <c r="AR1412" s="110"/>
      <c r="AS1412" s="110"/>
      <c r="AT1412" s="110"/>
      <c r="AU1412" s="110"/>
      <c r="AV1412" s="110"/>
      <c r="AW1412" s="110"/>
      <c r="AX1412" s="110"/>
      <c r="AY1412" s="110"/>
      <c r="AZ1412" s="110"/>
      <c r="BA1412" s="110"/>
      <c r="BB1412" s="110"/>
      <c r="BC1412" s="110"/>
      <c r="BD1412" s="110"/>
      <c r="BE1412" s="110"/>
      <c r="BF1412" s="114"/>
      <c r="BG1412" s="114"/>
      <c r="BH1412" s="114"/>
      <c r="BI1412" s="114"/>
      <c r="BJ1412" s="114"/>
      <c r="BK1412" s="114"/>
      <c r="BL1412" s="114"/>
      <c r="BM1412" s="114"/>
      <c r="BN1412" s="114"/>
      <c r="BO1412" s="114"/>
    </row>
    <row r="1413" ht="15.75" customHeight="1">
      <c r="A1413" s="185"/>
      <c r="B1413" s="186"/>
      <c r="C1413" s="187"/>
      <c r="D1413" s="188"/>
      <c r="E1413" s="188"/>
      <c r="F1413" s="188"/>
      <c r="G1413" s="114"/>
      <c r="H1413" s="111"/>
      <c r="I1413" s="111"/>
      <c r="J1413" s="112"/>
      <c r="K1413" s="111"/>
      <c r="L1413" s="111"/>
      <c r="M1413" s="109"/>
      <c r="N1413" s="110"/>
      <c r="O1413" s="111"/>
      <c r="P1413" s="111"/>
      <c r="Q1413" s="112"/>
      <c r="R1413" s="111"/>
      <c r="S1413" s="111"/>
      <c r="T1413" s="111"/>
      <c r="U1413" s="110"/>
      <c r="V1413" s="109"/>
      <c r="W1413" s="109"/>
      <c r="X1413" s="110"/>
      <c r="Y1413" s="109"/>
      <c r="Z1413" s="110"/>
      <c r="AA1413" s="110"/>
      <c r="AB1413" s="110"/>
      <c r="AC1413" s="109"/>
      <c r="AD1413" s="109"/>
      <c r="AE1413" s="110"/>
      <c r="AF1413" s="109"/>
      <c r="AG1413" s="109"/>
      <c r="AH1413" s="109"/>
      <c r="AI1413" s="110"/>
      <c r="AJ1413" s="110"/>
      <c r="AK1413" s="110"/>
      <c r="AL1413" s="110"/>
      <c r="AM1413" s="110"/>
      <c r="AN1413" s="110"/>
      <c r="AO1413" s="110"/>
      <c r="AP1413" s="110"/>
      <c r="AQ1413" s="110"/>
      <c r="AR1413" s="110"/>
      <c r="AS1413" s="110"/>
      <c r="AT1413" s="110"/>
      <c r="AU1413" s="110"/>
      <c r="AV1413" s="110"/>
      <c r="AW1413" s="110"/>
      <c r="AX1413" s="110"/>
      <c r="AY1413" s="110"/>
      <c r="AZ1413" s="110"/>
      <c r="BA1413" s="110"/>
      <c r="BB1413" s="110"/>
      <c r="BC1413" s="110"/>
      <c r="BD1413" s="110"/>
      <c r="BE1413" s="110"/>
      <c r="BF1413" s="114"/>
      <c r="BG1413" s="114"/>
      <c r="BH1413" s="114"/>
      <c r="BI1413" s="114"/>
      <c r="BJ1413" s="114"/>
      <c r="BK1413" s="114"/>
      <c r="BL1413" s="114"/>
      <c r="BM1413" s="114"/>
      <c r="BN1413" s="114"/>
      <c r="BO1413" s="114"/>
    </row>
    <row r="1414" ht="15.75" customHeight="1">
      <c r="A1414" s="185"/>
      <c r="B1414" s="186"/>
      <c r="C1414" s="187"/>
      <c r="D1414" s="188"/>
      <c r="E1414" s="188"/>
      <c r="F1414" s="188"/>
      <c r="G1414" s="114"/>
      <c r="H1414" s="111"/>
      <c r="I1414" s="111"/>
      <c r="J1414" s="112"/>
      <c r="K1414" s="111"/>
      <c r="L1414" s="111"/>
      <c r="M1414" s="109"/>
      <c r="N1414" s="110"/>
      <c r="O1414" s="111"/>
      <c r="P1414" s="111"/>
      <c r="Q1414" s="112"/>
      <c r="R1414" s="111"/>
      <c r="S1414" s="111"/>
      <c r="T1414" s="111"/>
      <c r="U1414" s="110"/>
      <c r="V1414" s="109"/>
      <c r="W1414" s="109"/>
      <c r="X1414" s="110"/>
      <c r="Y1414" s="109"/>
      <c r="Z1414" s="110"/>
      <c r="AA1414" s="110"/>
      <c r="AB1414" s="110"/>
      <c r="AC1414" s="109"/>
      <c r="AD1414" s="109"/>
      <c r="AE1414" s="110"/>
      <c r="AF1414" s="109"/>
      <c r="AG1414" s="109"/>
      <c r="AH1414" s="109"/>
      <c r="AI1414" s="110"/>
      <c r="AJ1414" s="110"/>
      <c r="AK1414" s="110"/>
      <c r="AL1414" s="110"/>
      <c r="AM1414" s="110"/>
      <c r="AN1414" s="110"/>
      <c r="AO1414" s="110"/>
      <c r="AP1414" s="110"/>
      <c r="AQ1414" s="110"/>
      <c r="AR1414" s="110"/>
      <c r="AS1414" s="110"/>
      <c r="AT1414" s="110"/>
      <c r="AU1414" s="110"/>
      <c r="AV1414" s="110"/>
      <c r="AW1414" s="110"/>
      <c r="AX1414" s="110"/>
      <c r="AY1414" s="110"/>
      <c r="AZ1414" s="110"/>
      <c r="BA1414" s="110"/>
      <c r="BB1414" s="110"/>
      <c r="BC1414" s="110"/>
      <c r="BD1414" s="110"/>
      <c r="BE1414" s="110"/>
      <c r="BF1414" s="114"/>
      <c r="BG1414" s="114"/>
      <c r="BH1414" s="114"/>
      <c r="BI1414" s="114"/>
      <c r="BJ1414" s="114"/>
      <c r="BK1414" s="114"/>
      <c r="BL1414" s="114"/>
      <c r="BM1414" s="114"/>
      <c r="BN1414" s="114"/>
      <c r="BO1414" s="114"/>
    </row>
    <row r="1415" ht="15.75" customHeight="1">
      <c r="A1415" s="185"/>
      <c r="B1415" s="186"/>
      <c r="C1415" s="187"/>
      <c r="D1415" s="188"/>
      <c r="E1415" s="188"/>
      <c r="F1415" s="188"/>
      <c r="G1415" s="114"/>
      <c r="H1415" s="111"/>
      <c r="I1415" s="111"/>
      <c r="J1415" s="112"/>
      <c r="K1415" s="111"/>
      <c r="L1415" s="111"/>
      <c r="M1415" s="109"/>
      <c r="N1415" s="110"/>
      <c r="O1415" s="111"/>
      <c r="P1415" s="111"/>
      <c r="Q1415" s="112"/>
      <c r="R1415" s="111"/>
      <c r="S1415" s="111"/>
      <c r="T1415" s="111"/>
      <c r="U1415" s="110"/>
      <c r="V1415" s="109"/>
      <c r="W1415" s="109"/>
      <c r="X1415" s="110"/>
      <c r="Y1415" s="109"/>
      <c r="Z1415" s="110"/>
      <c r="AA1415" s="110"/>
      <c r="AB1415" s="110"/>
      <c r="AC1415" s="109"/>
      <c r="AD1415" s="109"/>
      <c r="AE1415" s="110"/>
      <c r="AF1415" s="109"/>
      <c r="AG1415" s="109"/>
      <c r="AH1415" s="109"/>
      <c r="AI1415" s="110"/>
      <c r="AJ1415" s="110"/>
      <c r="AK1415" s="110"/>
      <c r="AL1415" s="110"/>
      <c r="AM1415" s="110"/>
      <c r="AN1415" s="110"/>
      <c r="AO1415" s="110"/>
      <c r="AP1415" s="110"/>
      <c r="AQ1415" s="110"/>
      <c r="AR1415" s="110"/>
      <c r="AS1415" s="110"/>
      <c r="AT1415" s="110"/>
      <c r="AU1415" s="110"/>
      <c r="AV1415" s="110"/>
      <c r="AW1415" s="110"/>
      <c r="AX1415" s="110"/>
      <c r="AY1415" s="110"/>
      <c r="AZ1415" s="110"/>
      <c r="BA1415" s="110"/>
      <c r="BB1415" s="110"/>
      <c r="BC1415" s="110"/>
      <c r="BD1415" s="110"/>
      <c r="BE1415" s="110"/>
      <c r="BF1415" s="114"/>
      <c r="BG1415" s="114"/>
      <c r="BH1415" s="114"/>
      <c r="BI1415" s="114"/>
      <c r="BJ1415" s="114"/>
      <c r="BK1415" s="114"/>
      <c r="BL1415" s="114"/>
      <c r="BM1415" s="114"/>
      <c r="BN1415" s="114"/>
      <c r="BO1415" s="114"/>
    </row>
  </sheetData>
  <autoFilter ref="$A$1:$BO$1111">
    <filterColumn colId="3">
      <filters>
        <filter val="Second"/>
      </filters>
    </filterColumn>
    <filterColumn colId="5">
      <filters>
        <filter val="Asemahle"/>
      </filters>
    </filterColumn>
    <filterColumn colId="2">
      <filters blank="1">
        <filter val="Yes"/>
      </filters>
    </filterColumn>
    <filterColumn colId="4">
      <filters>
        <filter val="Lungiso HS"/>
        <filter val="Samkelwe SS"/>
        <filter val="Khumbulani HS"/>
        <filter val="St James SS"/>
        <filter val="Zanolwazi SS"/>
        <filter val="Cowan HS"/>
        <filter val="Khwezi Lomso CS"/>
        <filter val="Moses Mabida HS"/>
        <filter val="Coselelani HS"/>
        <filter val="Walmer HS"/>
        <filter val="Qhayiyalethu HS"/>
        <filter val="Soqhayisa SS"/>
        <filter val="KwaZakhele HS"/>
        <filter val="Khanyisa SS"/>
        <filter val="Dalubuhle HS"/>
        <filter val="Cingani HS"/>
        <filter val="Ndzondelelo HS"/>
        <filter val="Qaphelani"/>
        <filter val="Loyiso HS"/>
        <filter val="Sakhisizwe SS"/>
        <filter val="Khanyisa SFB"/>
        <filter val="Chubekile HS"/>
        <filter val="St Thomas SS"/>
        <filter val="Ithembelihle CS"/>
        <filter val="Newell HS"/>
        <filter val="Ncedo SS"/>
        <filter val="Alexander Road HS"/>
        <filter val="Jeffrey's Bay CS"/>
        <filter val="Vulumzi SS"/>
        <filter val="Rocklands IS"/>
        <filter val="Ndyebo SS"/>
        <filter val="Cillie HS"/>
        <filter val="James Jolobe SS"/>
        <filter val="Motherwell HS"/>
        <filter val="Moses Mabhida HS"/>
        <filter val="Phakamisa SS"/>
        <filter val="Masiphathisane HS"/>
        <filter val="VM Kwinana"/>
        <filter val="Tinarha HS"/>
      </filters>
    </filterColumn>
  </autoFilter>
  <customSheetViews>
    <customSheetView guid="{EFAADDB2-BC75-4CD1-8E97-10CEF103FA56}" filter="1" showAutoFilter="1">
      <autoFilter ref="$A$1:$BD$1111"/>
    </customSheetView>
    <customSheetView guid="{867E7A73-527D-4533-AE7A-3FD107B11EB7}" filter="1" showAutoFilter="1">
      <autoFilter ref="$E$1041"/>
    </customSheetView>
    <customSheetView guid="{52753CB5-985B-47D8-B6F0-03E14769BBD0}" filter="1" showAutoFilter="1">
      <autoFilter ref="$A$1:$BO$1111">
        <sortState ref="A1:BO1111">
          <sortCondition ref="F1:F1111"/>
        </sortState>
      </autoFilter>
    </customSheetView>
    <customSheetView guid="{FCC10ECB-7F82-4661-988A-5195F96A3491}" filter="1" showAutoFilter="1">
      <autoFilter ref="$A$1:$BD$1111"/>
    </customSheetView>
  </customSheetViews>
  <dataValidations>
    <dataValidation type="list" allowBlank="1" showErrorMessage="1" sqref="O2:P458 O459 V2:W574 V575 H2:I1415 O460:P1415 V576:W1415 AC2:AD1415 AJ2:AK1415">
      <formula1>"Yes,No,S/A"</formula1>
    </dataValidation>
    <dataValidation type="list" allowBlank="1" showErrorMessage="1" sqref="J2:J1415 Q2:Q1415 X2:X1415 AE2:AE1415 AL2:AL1415">
      <formula1>"Missing Docs,Does Not Qualify,Foreign Student,Profile already created,ID number issue,Did not submit ,Due Date"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5.5"/>
    <col customWidth="1" min="3" max="3" width="14.38"/>
    <col customWidth="1" min="4" max="4" width="16.5"/>
    <col customWidth="1" hidden="1" min="6" max="6" width="12.75"/>
    <col hidden="1" min="7" max="9" width="12.63"/>
    <col customWidth="1" min="11" max="11" width="38.75"/>
  </cols>
  <sheetData>
    <row r="1"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</row>
    <row r="2">
      <c r="A2" s="190" t="s">
        <v>11102</v>
      </c>
      <c r="B2" s="191" t="s">
        <v>11103</v>
      </c>
      <c r="C2" s="191" t="s">
        <v>11104</v>
      </c>
      <c r="D2" s="191" t="s">
        <v>11105</v>
      </c>
      <c r="E2" s="191" t="s">
        <v>11106</v>
      </c>
      <c r="F2" s="191" t="s">
        <v>11107</v>
      </c>
      <c r="G2" s="191" t="s">
        <v>11108</v>
      </c>
      <c r="H2" s="191" t="s">
        <v>11109</v>
      </c>
      <c r="I2" s="191" t="s">
        <v>11110</v>
      </c>
      <c r="J2" s="191" t="s">
        <v>11111</v>
      </c>
      <c r="K2" s="191" t="s">
        <v>11112</v>
      </c>
      <c r="L2" s="192" t="s">
        <v>11113</v>
      </c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89"/>
      <c r="AA2" s="189"/>
      <c r="AB2" s="189"/>
      <c r="AC2" s="189"/>
    </row>
    <row r="3">
      <c r="A3" s="193" t="s">
        <v>44</v>
      </c>
      <c r="B3" s="194">
        <f t="shared" ref="B3:B6" si="1">sum(B10+B17+B24+B31)</f>
        <v>559</v>
      </c>
      <c r="C3" s="195">
        <f t="shared" ref="C3:C6" si="2">D3*I3</f>
        <v>285</v>
      </c>
      <c r="D3" s="194">
        <f t="shared" ref="D3:D6" si="3">E3-B3</f>
        <v>285</v>
      </c>
      <c r="E3" s="194">
        <f>COUNTIFS('University Applications'!F:F, A3, 'University Applications'!D:D, "Second")*4</f>
        <v>844</v>
      </c>
      <c r="F3" s="196">
        <v>45870.0</v>
      </c>
      <c r="G3" s="197">
        <v>45945.0</v>
      </c>
      <c r="H3" s="198">
        <f t="shared" ref="H3:H6" si="4">TODAY()</f>
        <v>45938</v>
      </c>
      <c r="I3" s="199">
        <f t="shared" ref="I3:I6" si="5"> (NETWORKDAYS(F3, H3) - 1) / (NETWORKDAYS(F3, H3) - 1)</f>
        <v>1</v>
      </c>
      <c r="J3" s="200" t="str">
        <f t="shared" ref="J3:J6" si="6">IF(B3&gt;=C3,"On Track","Off Track")</f>
        <v>On Track</v>
      </c>
      <c r="K3" s="201" t="str">
        <f>IFERROR(__xludf.DUMMYFUNCTION("sparkline(B3,{""charttype"",""bar"";""max"",E3})"),"")</f>
        <v/>
      </c>
      <c r="L3" s="202">
        <f t="shared" ref="L3:L6" si="7">B3/E3</f>
        <v>0.6623222749</v>
      </c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</row>
    <row r="4">
      <c r="A4" s="203" t="s">
        <v>46</v>
      </c>
      <c r="B4" s="204">
        <f t="shared" si="1"/>
        <v>504</v>
      </c>
      <c r="C4" s="205">
        <f t="shared" si="2"/>
        <v>28</v>
      </c>
      <c r="D4" s="204">
        <f t="shared" si="3"/>
        <v>28</v>
      </c>
      <c r="E4" s="204">
        <f>COUNTIFS('University Applications'!F:F, A4, 'University Applications'!D:D, "Second")*4</f>
        <v>532</v>
      </c>
      <c r="F4" s="206">
        <v>45870.0</v>
      </c>
      <c r="G4" s="207">
        <v>45945.0</v>
      </c>
      <c r="H4" s="208">
        <f t="shared" si="4"/>
        <v>45938</v>
      </c>
      <c r="I4" s="209">
        <f t="shared" si="5"/>
        <v>1</v>
      </c>
      <c r="J4" s="200" t="str">
        <f t="shared" si="6"/>
        <v>On Track</v>
      </c>
      <c r="K4" s="210" t="str">
        <f>IFERROR(__xludf.DUMMYFUNCTION("sparkline(B4,{""charttype"",""bar"";""max"",E4})"),"")</f>
        <v/>
      </c>
      <c r="L4" s="211">
        <f t="shared" si="7"/>
        <v>0.9473684211</v>
      </c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  <c r="AA4" s="189"/>
      <c r="AB4" s="189"/>
      <c r="AC4" s="189"/>
    </row>
    <row r="5">
      <c r="A5" s="193" t="s">
        <v>48</v>
      </c>
      <c r="B5" s="194">
        <f t="shared" si="1"/>
        <v>524</v>
      </c>
      <c r="C5" s="195">
        <f t="shared" si="2"/>
        <v>224</v>
      </c>
      <c r="D5" s="194">
        <f t="shared" si="3"/>
        <v>224</v>
      </c>
      <c r="E5" s="194">
        <f>COUNTIFS('University Applications'!F:F, A5, 'University Applications'!D:D, "Second")*4</f>
        <v>748</v>
      </c>
      <c r="F5" s="196">
        <v>45870.0</v>
      </c>
      <c r="G5" s="197">
        <v>45945.0</v>
      </c>
      <c r="H5" s="198">
        <f t="shared" si="4"/>
        <v>45938</v>
      </c>
      <c r="I5" s="199">
        <f t="shared" si="5"/>
        <v>1</v>
      </c>
      <c r="J5" s="200" t="str">
        <f t="shared" si="6"/>
        <v>On Track</v>
      </c>
      <c r="K5" s="201" t="str">
        <f>IFERROR(__xludf.DUMMYFUNCTION("sparkline(B5,{""charttype"",""bar"";""max"",E5})"),"")</f>
        <v/>
      </c>
      <c r="L5" s="202">
        <f t="shared" si="7"/>
        <v>0.7005347594</v>
      </c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  <c r="AA5" s="189"/>
      <c r="AB5" s="189"/>
      <c r="AC5" s="189"/>
    </row>
    <row r="6">
      <c r="A6" s="212" t="s">
        <v>50</v>
      </c>
      <c r="B6" s="213">
        <f t="shared" si="1"/>
        <v>468</v>
      </c>
      <c r="C6" s="214">
        <f t="shared" si="2"/>
        <v>144</v>
      </c>
      <c r="D6" s="213">
        <f t="shared" si="3"/>
        <v>144</v>
      </c>
      <c r="E6" s="213">
        <f>COUNTIFS('University Applications'!F:F, A6, 'University Applications'!D:D, "Second")*4</f>
        <v>612</v>
      </c>
      <c r="F6" s="215">
        <v>45870.0</v>
      </c>
      <c r="G6" s="216">
        <v>45945.0</v>
      </c>
      <c r="H6" s="217">
        <f t="shared" si="4"/>
        <v>45938</v>
      </c>
      <c r="I6" s="218">
        <f t="shared" si="5"/>
        <v>1</v>
      </c>
      <c r="J6" s="219" t="str">
        <f t="shared" si="6"/>
        <v>On Track</v>
      </c>
      <c r="K6" s="220" t="str">
        <f>IFERROR(__xludf.DUMMYFUNCTION("sparkline(B6,{""charttype"",""bar"";""max"",E6})"),"")</f>
        <v/>
      </c>
      <c r="L6" s="221">
        <f t="shared" si="7"/>
        <v>0.7647058824</v>
      </c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  <c r="AA6" s="189"/>
      <c r="AB6" s="189"/>
      <c r="AC6" s="189"/>
    </row>
    <row r="7">
      <c r="A7" s="222"/>
      <c r="B7" s="222"/>
      <c r="C7" s="222"/>
      <c r="D7" s="222"/>
      <c r="E7" s="222"/>
      <c r="F7" s="222"/>
      <c r="G7" s="222"/>
      <c r="H7" s="222"/>
      <c r="I7" s="222"/>
      <c r="J7" s="222"/>
      <c r="K7" s="222"/>
      <c r="L7" s="223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  <c r="AA7" s="189"/>
      <c r="AB7" s="189"/>
      <c r="AC7" s="189"/>
    </row>
    <row r="8">
      <c r="A8" s="222"/>
      <c r="B8" s="222"/>
      <c r="C8" s="222"/>
      <c r="D8" s="222"/>
      <c r="E8" s="222"/>
      <c r="F8" s="222"/>
      <c r="G8" s="222"/>
      <c r="H8" s="222"/>
      <c r="I8" s="222"/>
      <c r="J8" s="222"/>
      <c r="K8" s="222"/>
      <c r="L8" s="223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  <c r="AA8" s="189"/>
      <c r="AB8" s="189"/>
      <c r="AC8" s="189"/>
    </row>
    <row r="9">
      <c r="A9" s="190" t="s">
        <v>11102</v>
      </c>
      <c r="B9" s="191" t="s">
        <v>11103</v>
      </c>
      <c r="C9" s="191" t="s">
        <v>11104</v>
      </c>
      <c r="D9" s="191" t="s">
        <v>11105</v>
      </c>
      <c r="E9" s="191" t="s">
        <v>11106</v>
      </c>
      <c r="F9" s="191" t="s">
        <v>11107</v>
      </c>
      <c r="G9" s="191" t="s">
        <v>11108</v>
      </c>
      <c r="H9" s="191" t="s">
        <v>11109</v>
      </c>
      <c r="I9" s="191" t="s">
        <v>11110</v>
      </c>
      <c r="J9" s="191" t="s">
        <v>11111</v>
      </c>
      <c r="K9" s="191" t="s">
        <v>11112</v>
      </c>
      <c r="L9" s="192" t="s">
        <v>11113</v>
      </c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  <c r="AA9" s="189"/>
      <c r="AB9" s="189"/>
      <c r="AC9" s="189"/>
    </row>
    <row r="10">
      <c r="A10" s="193" t="s">
        <v>44</v>
      </c>
      <c r="B10" s="194">
        <f>COUNTIFS('University Applications'!H:H, "Yes", 'University Applications'!D:D, "Second", 'University Applications'!F:F, A10) + COUNTIFS('University Applications'!H:H, "S/A", 'University Applications'!D:D, "Second", 'University Applications'!F:F, A10)</f>
        <v>182</v>
      </c>
      <c r="C10" s="195">
        <f t="shared" ref="C10:C13" si="8">D10*I10</f>
        <v>29</v>
      </c>
      <c r="D10" s="194">
        <f t="shared" ref="D10:D13" si="9">E10-B10</f>
        <v>29</v>
      </c>
      <c r="E10" s="194">
        <f>COUNTIFS('University Applications'!F:F, A10, 'University Applications'!D:D, "Second")</f>
        <v>211</v>
      </c>
      <c r="F10" s="196">
        <v>45870.0</v>
      </c>
      <c r="G10" s="197">
        <v>45912.0</v>
      </c>
      <c r="H10" s="198">
        <f t="shared" ref="H10:H13" si="10">TODAY()</f>
        <v>45938</v>
      </c>
      <c r="I10" s="199">
        <f t="shared" ref="I10:I13" si="11"> (NETWORKDAYS(F10, H10) - 1) / (NETWORKDAYS(F10, H10) - 1)</f>
        <v>1</v>
      </c>
      <c r="J10" s="200" t="str">
        <f t="shared" ref="J10:J13" si="12">IF(B10&gt;=C10,"On Track","Off Track")</f>
        <v>On Track</v>
      </c>
      <c r="K10" s="201" t="str">
        <f>IFERROR(__xludf.DUMMYFUNCTION("sparkline(B10,{""charttype"",""bar"";""max"",E10})"),"")</f>
        <v/>
      </c>
      <c r="L10" s="202">
        <f t="shared" ref="L10:L13" si="13">B10/E10</f>
        <v>0.8625592417</v>
      </c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  <c r="AA10" s="189"/>
      <c r="AB10" s="189"/>
      <c r="AC10" s="189"/>
    </row>
    <row r="11">
      <c r="A11" s="203" t="s">
        <v>46</v>
      </c>
      <c r="B11" s="204">
        <f>COUNTIFS('University Applications'!H:H, "Yes", 'University Applications'!D:D, "Second", 'University Applications'!F:F, A11) + COUNTIFS('University Applications'!H:H, "S/A", 'University Applications'!D:D, "Second", 'University Applications'!F:F, A11)</f>
        <v>126</v>
      </c>
      <c r="C11" s="205">
        <f t="shared" si="8"/>
        <v>7</v>
      </c>
      <c r="D11" s="204">
        <f t="shared" si="9"/>
        <v>7</v>
      </c>
      <c r="E11" s="204">
        <f>COUNTIFS('University Applications'!F:F, A11, 'University Applications'!D:D, "Second")</f>
        <v>133</v>
      </c>
      <c r="F11" s="206">
        <v>45870.0</v>
      </c>
      <c r="G11" s="207">
        <v>45912.0</v>
      </c>
      <c r="H11" s="208">
        <f t="shared" si="10"/>
        <v>45938</v>
      </c>
      <c r="I11" s="209">
        <f t="shared" si="11"/>
        <v>1</v>
      </c>
      <c r="J11" s="200" t="str">
        <f t="shared" si="12"/>
        <v>On Track</v>
      </c>
      <c r="K11" s="210" t="str">
        <f>IFERROR(__xludf.DUMMYFUNCTION("sparkline(B11,{""charttype"",""bar"";""max"",E11})"),"")</f>
        <v/>
      </c>
      <c r="L11" s="211">
        <f t="shared" si="13"/>
        <v>0.9473684211</v>
      </c>
      <c r="M11" s="189"/>
      <c r="N11" s="189"/>
      <c r="O11" s="189"/>
      <c r="P11" s="189"/>
      <c r="Q11" s="189"/>
      <c r="R11" s="189"/>
      <c r="S11" s="189"/>
      <c r="T11" s="189"/>
      <c r="U11" s="189"/>
      <c r="V11" s="189"/>
      <c r="W11" s="189"/>
      <c r="X11" s="189"/>
      <c r="Y11" s="189"/>
      <c r="Z11" s="189"/>
      <c r="AA11" s="189"/>
      <c r="AB11" s="189"/>
      <c r="AC11" s="189"/>
    </row>
    <row r="12">
      <c r="A12" s="193" t="s">
        <v>48</v>
      </c>
      <c r="B12" s="194">
        <f>COUNTIFS('University Applications'!H:H, "Yes", 'University Applications'!D:D, "Second", 'University Applications'!F:F, A12) + COUNTIFS('University Applications'!H:H, "S/A", 'University Applications'!D:D, "Second", 'University Applications'!F:F, A12)</f>
        <v>161</v>
      </c>
      <c r="C12" s="195">
        <f t="shared" si="8"/>
        <v>26</v>
      </c>
      <c r="D12" s="194">
        <f t="shared" si="9"/>
        <v>26</v>
      </c>
      <c r="E12" s="194">
        <f>COUNTIFS('University Applications'!F:F, A12, 'University Applications'!D:D, "Second")</f>
        <v>187</v>
      </c>
      <c r="F12" s="196">
        <v>45870.0</v>
      </c>
      <c r="G12" s="197">
        <v>45912.0</v>
      </c>
      <c r="H12" s="198">
        <f t="shared" si="10"/>
        <v>45938</v>
      </c>
      <c r="I12" s="199">
        <f t="shared" si="11"/>
        <v>1</v>
      </c>
      <c r="J12" s="200" t="str">
        <f t="shared" si="12"/>
        <v>On Track</v>
      </c>
      <c r="K12" s="201" t="str">
        <f>IFERROR(__xludf.DUMMYFUNCTION("sparkline(B12,{""charttype"",""bar"";""max"",E12})"),"")</f>
        <v/>
      </c>
      <c r="L12" s="202">
        <f t="shared" si="13"/>
        <v>0.8609625668</v>
      </c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</row>
    <row r="13">
      <c r="A13" s="212" t="s">
        <v>50</v>
      </c>
      <c r="B13" s="213">
        <f>COUNTIFS('University Applications'!H:H, "Yes", 'University Applications'!D:D, "Second", 'University Applications'!F:F, A13) + COUNTIFS('University Applications'!H:H, "S/A", 'University Applications'!D:D, "Second", 'University Applications'!F:F, A13)</f>
        <v>143</v>
      </c>
      <c r="C13" s="214">
        <f t="shared" si="8"/>
        <v>10</v>
      </c>
      <c r="D13" s="213">
        <f t="shared" si="9"/>
        <v>10</v>
      </c>
      <c r="E13" s="213">
        <f>COUNTIFS('University Applications'!F:F, A13, 'University Applications'!D:D, "Second")</f>
        <v>153</v>
      </c>
      <c r="F13" s="215">
        <v>45870.0</v>
      </c>
      <c r="G13" s="216">
        <v>45912.0</v>
      </c>
      <c r="H13" s="217">
        <f t="shared" si="10"/>
        <v>45938</v>
      </c>
      <c r="I13" s="218">
        <f t="shared" si="11"/>
        <v>1</v>
      </c>
      <c r="J13" s="219" t="str">
        <f t="shared" si="12"/>
        <v>On Track</v>
      </c>
      <c r="K13" s="220" t="str">
        <f>IFERROR(__xludf.DUMMYFUNCTION("sparkline(B13,{""charttype"",""bar"";""max"",E13})"),"")</f>
        <v/>
      </c>
      <c r="L13" s="221">
        <f t="shared" si="13"/>
        <v>0.9346405229</v>
      </c>
      <c r="M13" s="189"/>
      <c r="N13" s="189"/>
      <c r="O13" s="189"/>
      <c r="P13" s="189"/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89"/>
    </row>
    <row r="16">
      <c r="A16" s="190" t="s">
        <v>11102</v>
      </c>
      <c r="B16" s="191" t="s">
        <v>11103</v>
      </c>
      <c r="C16" s="191" t="s">
        <v>11104</v>
      </c>
      <c r="D16" s="191" t="s">
        <v>11105</v>
      </c>
      <c r="E16" s="191" t="s">
        <v>11106</v>
      </c>
      <c r="F16" s="191" t="s">
        <v>11107</v>
      </c>
      <c r="G16" s="191" t="s">
        <v>11108</v>
      </c>
      <c r="H16" s="191" t="s">
        <v>11109</v>
      </c>
      <c r="I16" s="191" t="s">
        <v>11110</v>
      </c>
      <c r="J16" s="191" t="s">
        <v>11111</v>
      </c>
      <c r="K16" s="191" t="s">
        <v>11112</v>
      </c>
      <c r="L16" s="192" t="s">
        <v>11113</v>
      </c>
    </row>
    <row r="17">
      <c r="A17" s="193" t="s">
        <v>44</v>
      </c>
      <c r="B17" s="194">
        <f>COUNTIFS('University Applications'!O:O, "Yes", 'University Applications'!D:D, "Second", 'University Applications'!F:F, A17) + COUNTIFS('University Applications'!O:O, "S/A", 'University Applications'!D:D, "Second", 'University Applications'!F:F, A17)</f>
        <v>102</v>
      </c>
      <c r="C17" s="195">
        <f t="shared" ref="C17:C20" si="14">D17*I17</f>
        <v>109</v>
      </c>
      <c r="D17" s="194">
        <f t="shared" ref="D17:D20" si="15">E17-B17</f>
        <v>109</v>
      </c>
      <c r="E17" s="194">
        <f>COUNTIFS('University Applications'!F:F, A17, 'University Applications'!D:D, "Second")</f>
        <v>211</v>
      </c>
      <c r="F17" s="196">
        <v>45870.0</v>
      </c>
      <c r="G17" s="197">
        <v>45940.0</v>
      </c>
      <c r="H17" s="198">
        <f t="shared" ref="H17:H20" si="16">TODAY()</f>
        <v>45938</v>
      </c>
      <c r="I17" s="199">
        <f t="shared" ref="I17:I20" si="17"> (NETWORKDAYS(F17, H17) - 1) / (NETWORKDAYS(F17, H17) - 1)</f>
        <v>1</v>
      </c>
      <c r="J17" s="224" t="str">
        <f t="shared" ref="J17:J20" si="18">IF(B17&gt;=C17,"On Track","Off Track")</f>
        <v>Off Track</v>
      </c>
      <c r="K17" s="201" t="str">
        <f>IFERROR(__xludf.DUMMYFUNCTION("sparkline(B17,{""charttype"",""bar"";""max"",E17})"),"")</f>
        <v/>
      </c>
      <c r="L17" s="202">
        <f t="shared" ref="L17:L20" si="19">B17/E17</f>
        <v>0.4834123223</v>
      </c>
    </row>
    <row r="18">
      <c r="A18" s="203" t="s">
        <v>46</v>
      </c>
      <c r="B18" s="204">
        <f>COUNTIFS('University Applications'!O:O, "Yes", 'University Applications'!D:D, "Second", 'University Applications'!F:F, A18) + COUNTIFS('University Applications'!O:O, "S/A", 'University Applications'!D:D, "Second", 'University Applications'!F:F, A18)</f>
        <v>123</v>
      </c>
      <c r="C18" s="205">
        <f t="shared" si="14"/>
        <v>10</v>
      </c>
      <c r="D18" s="204">
        <f t="shared" si="15"/>
        <v>10</v>
      </c>
      <c r="E18" s="204">
        <f>COUNTIFS('University Applications'!F:F, A18, 'University Applications'!D:D, "Second")</f>
        <v>133</v>
      </c>
      <c r="F18" s="206">
        <v>45870.0</v>
      </c>
      <c r="G18" s="207">
        <v>45940.0</v>
      </c>
      <c r="H18" s="208">
        <f t="shared" si="16"/>
        <v>45938</v>
      </c>
      <c r="I18" s="209">
        <f t="shared" si="17"/>
        <v>1</v>
      </c>
      <c r="J18" s="200" t="str">
        <f t="shared" si="18"/>
        <v>On Track</v>
      </c>
      <c r="K18" s="210" t="str">
        <f>IFERROR(__xludf.DUMMYFUNCTION("sparkline(B18,{""charttype"",""bar"";""max"",E18})"),"")</f>
        <v/>
      </c>
      <c r="L18" s="211">
        <f t="shared" si="19"/>
        <v>0.9248120301</v>
      </c>
    </row>
    <row r="19">
      <c r="A19" s="193" t="s">
        <v>48</v>
      </c>
      <c r="B19" s="194">
        <f>COUNTIFS('University Applications'!O:O, "Yes", 'University Applications'!D:D, "Second", 'University Applications'!F:F, A19) + COUNTIFS('University Applications'!O:O, "S/A", 'University Applications'!D:D, "Second", 'University Applications'!F:F, A19)</f>
        <v>64</v>
      </c>
      <c r="C19" s="195">
        <f t="shared" si="14"/>
        <v>123</v>
      </c>
      <c r="D19" s="194">
        <f t="shared" si="15"/>
        <v>123</v>
      </c>
      <c r="E19" s="194">
        <f>COUNTIFS('University Applications'!F:F, A19, 'University Applications'!D:D, "Second")</f>
        <v>187</v>
      </c>
      <c r="F19" s="196">
        <v>45870.0</v>
      </c>
      <c r="G19" s="197">
        <v>45940.0</v>
      </c>
      <c r="H19" s="198">
        <f t="shared" si="16"/>
        <v>45938</v>
      </c>
      <c r="I19" s="199">
        <f t="shared" si="17"/>
        <v>1</v>
      </c>
      <c r="J19" s="224" t="str">
        <f t="shared" si="18"/>
        <v>Off Track</v>
      </c>
      <c r="K19" s="201" t="str">
        <f>IFERROR(__xludf.DUMMYFUNCTION("sparkline(B19,{""charttype"",""bar"";""max"",E19})"),"")</f>
        <v/>
      </c>
      <c r="L19" s="202">
        <f t="shared" si="19"/>
        <v>0.3422459893</v>
      </c>
    </row>
    <row r="20">
      <c r="A20" s="212" t="s">
        <v>50</v>
      </c>
      <c r="B20" s="213">
        <f>COUNTIFS('University Applications'!O:O, "Yes", 'University Applications'!D:D, "Second", 'University Applications'!F:F, A20) + COUNTIFS('University Applications'!O:O, "S/A", 'University Applications'!D:D, "Second", 'University Applications'!F:F, A20)</f>
        <v>58</v>
      </c>
      <c r="C20" s="214">
        <f t="shared" si="14"/>
        <v>95</v>
      </c>
      <c r="D20" s="213">
        <f t="shared" si="15"/>
        <v>95</v>
      </c>
      <c r="E20" s="213">
        <f>COUNTIFS('University Applications'!F:F, A20, 'University Applications'!D:D, "Second")</f>
        <v>153</v>
      </c>
      <c r="F20" s="215">
        <v>45870.0</v>
      </c>
      <c r="G20" s="216">
        <v>45940.0</v>
      </c>
      <c r="H20" s="217">
        <f t="shared" si="16"/>
        <v>45938</v>
      </c>
      <c r="I20" s="218">
        <f t="shared" si="17"/>
        <v>1</v>
      </c>
      <c r="J20" s="225" t="str">
        <f t="shared" si="18"/>
        <v>Off Track</v>
      </c>
      <c r="K20" s="220" t="str">
        <f>IFERROR(__xludf.DUMMYFUNCTION("sparkline(B20,{""charttype"",""bar"";""max"",E20})"),"")</f>
        <v/>
      </c>
      <c r="L20" s="221">
        <f t="shared" si="19"/>
        <v>0.3790849673</v>
      </c>
    </row>
    <row r="23">
      <c r="A23" s="190" t="s">
        <v>11102</v>
      </c>
      <c r="B23" s="191" t="s">
        <v>11103</v>
      </c>
      <c r="C23" s="191" t="s">
        <v>11104</v>
      </c>
      <c r="D23" s="191" t="s">
        <v>11105</v>
      </c>
      <c r="E23" s="191" t="s">
        <v>11106</v>
      </c>
      <c r="F23" s="191" t="s">
        <v>11107</v>
      </c>
      <c r="G23" s="191" t="s">
        <v>11108</v>
      </c>
      <c r="H23" s="191" t="s">
        <v>11109</v>
      </c>
      <c r="I23" s="191" t="s">
        <v>11110</v>
      </c>
      <c r="J23" s="191" t="s">
        <v>11111</v>
      </c>
      <c r="K23" s="191" t="s">
        <v>11112</v>
      </c>
      <c r="L23" s="192" t="s">
        <v>11113</v>
      </c>
    </row>
    <row r="24">
      <c r="A24" s="193" t="s">
        <v>44</v>
      </c>
      <c r="B24" s="194">
        <f>COUNTIFS('University Applications'!V:V, "Yes", 'University Applications'!D:D, "Second", 'University Applications'!F:F, A24) + COUNTIFS('University Applications'!V:V, "S/A", 'University Applications'!D:D, "Second", 'University Applications'!F:F, A24)</f>
        <v>162</v>
      </c>
      <c r="C24" s="195">
        <f t="shared" ref="C24:C27" si="20">D24*I24</f>
        <v>49</v>
      </c>
      <c r="D24" s="194">
        <f t="shared" ref="D24:D27" si="21">E24-B24</f>
        <v>49</v>
      </c>
      <c r="E24" s="194">
        <f>COUNTIFS('University Applications'!F:F, A24, 'University Applications'!D:D, "Second")</f>
        <v>211</v>
      </c>
      <c r="F24" s="196">
        <v>45870.0</v>
      </c>
      <c r="G24" s="197">
        <v>45912.0</v>
      </c>
      <c r="H24" s="198">
        <f t="shared" ref="H24:H27" si="22">TODAY()</f>
        <v>45938</v>
      </c>
      <c r="I24" s="199">
        <f t="shared" ref="I24:I27" si="23"> (NETWORKDAYS(F24, H24) - 1) / (NETWORKDAYS(F24, H24) - 1)</f>
        <v>1</v>
      </c>
      <c r="J24" s="200" t="str">
        <f t="shared" ref="J24:J27" si="24">IF(B24&gt;=C24,"On Track","Off Track")</f>
        <v>On Track</v>
      </c>
      <c r="K24" s="201" t="str">
        <f>IFERROR(__xludf.DUMMYFUNCTION("sparkline(B24,{""charttype"",""bar"";""max"",E24})"),"")</f>
        <v/>
      </c>
      <c r="L24" s="202">
        <f t="shared" ref="L24:L27" si="25">B24/E24</f>
        <v>0.7677725118</v>
      </c>
    </row>
    <row r="25">
      <c r="A25" s="203" t="s">
        <v>46</v>
      </c>
      <c r="B25" s="204">
        <f>COUNTIFS('University Applications'!V:V, "Yes", 'University Applications'!D:D, "Second", 'University Applications'!F:F, A25) + COUNTIFS('University Applications'!V:V, "S/A", 'University Applications'!D:D, "Second", 'University Applications'!F:F, A25)</f>
        <v>126</v>
      </c>
      <c r="C25" s="205">
        <f t="shared" si="20"/>
        <v>7</v>
      </c>
      <c r="D25" s="204">
        <f t="shared" si="21"/>
        <v>7</v>
      </c>
      <c r="E25" s="204">
        <f>COUNTIFS('University Applications'!F:F, A25, 'University Applications'!D:D, "Second")</f>
        <v>133</v>
      </c>
      <c r="F25" s="206">
        <v>45870.0</v>
      </c>
      <c r="G25" s="207">
        <v>45912.0</v>
      </c>
      <c r="H25" s="208">
        <f t="shared" si="22"/>
        <v>45938</v>
      </c>
      <c r="I25" s="209">
        <f t="shared" si="23"/>
        <v>1</v>
      </c>
      <c r="J25" s="200" t="str">
        <f t="shared" si="24"/>
        <v>On Track</v>
      </c>
      <c r="K25" s="210" t="str">
        <f>IFERROR(__xludf.DUMMYFUNCTION("sparkline(B25,{""charttype"",""bar"";""max"",E25})"),"")</f>
        <v/>
      </c>
      <c r="L25" s="211">
        <f t="shared" si="25"/>
        <v>0.9473684211</v>
      </c>
    </row>
    <row r="26">
      <c r="A26" s="193" t="s">
        <v>48</v>
      </c>
      <c r="B26" s="194">
        <f>COUNTIFS('University Applications'!V:V, "Yes", 'University Applications'!D:D, "Second", 'University Applications'!F:F, A26) + COUNTIFS('University Applications'!V:V, "S/A", 'University Applications'!D:D, "Second", 'University Applications'!F:F, A26)</f>
        <v>159</v>
      </c>
      <c r="C26" s="195">
        <f t="shared" si="20"/>
        <v>28</v>
      </c>
      <c r="D26" s="194">
        <f t="shared" si="21"/>
        <v>28</v>
      </c>
      <c r="E26" s="194">
        <f>COUNTIFS('University Applications'!F:F, A26, 'University Applications'!D:D, "Second")</f>
        <v>187</v>
      </c>
      <c r="F26" s="196">
        <v>45870.0</v>
      </c>
      <c r="G26" s="197">
        <v>45912.0</v>
      </c>
      <c r="H26" s="198">
        <f t="shared" si="22"/>
        <v>45938</v>
      </c>
      <c r="I26" s="199">
        <f t="shared" si="23"/>
        <v>1</v>
      </c>
      <c r="J26" s="200" t="str">
        <f t="shared" si="24"/>
        <v>On Track</v>
      </c>
      <c r="K26" s="201" t="str">
        <f>IFERROR(__xludf.DUMMYFUNCTION("sparkline(B26,{""charttype"",""bar"";""max"",E26})"),"")</f>
        <v/>
      </c>
      <c r="L26" s="202">
        <f t="shared" si="25"/>
        <v>0.8502673797</v>
      </c>
    </row>
    <row r="27">
      <c r="A27" s="212" t="s">
        <v>50</v>
      </c>
      <c r="B27" s="213">
        <f>COUNTIFS('University Applications'!V:V, "Yes", 'University Applications'!D:D, "Second", 'University Applications'!F:F, A27) + COUNTIFS('University Applications'!V:V, "S/A", 'University Applications'!D:D, "Second", 'University Applications'!F:F, A27)</f>
        <v>141</v>
      </c>
      <c r="C27" s="214">
        <f t="shared" si="20"/>
        <v>12</v>
      </c>
      <c r="D27" s="213">
        <f t="shared" si="21"/>
        <v>12</v>
      </c>
      <c r="E27" s="213">
        <f>COUNTIFS('University Applications'!F:F, A27, 'University Applications'!D:D, "Second")</f>
        <v>153</v>
      </c>
      <c r="F27" s="215">
        <v>45870.0</v>
      </c>
      <c r="G27" s="216">
        <v>45912.0</v>
      </c>
      <c r="H27" s="217">
        <f t="shared" si="22"/>
        <v>45938</v>
      </c>
      <c r="I27" s="218">
        <f t="shared" si="23"/>
        <v>1</v>
      </c>
      <c r="J27" s="219" t="str">
        <f t="shared" si="24"/>
        <v>On Track</v>
      </c>
      <c r="K27" s="220" t="str">
        <f>IFERROR(__xludf.DUMMYFUNCTION("sparkline(B27,{""charttype"",""bar"";""max"",E27})"),"")</f>
        <v/>
      </c>
      <c r="L27" s="221">
        <f t="shared" si="25"/>
        <v>0.9215686275</v>
      </c>
    </row>
    <row r="30">
      <c r="A30" s="190" t="s">
        <v>11102</v>
      </c>
      <c r="B30" s="191" t="s">
        <v>11103</v>
      </c>
      <c r="C30" s="191" t="s">
        <v>11104</v>
      </c>
      <c r="D30" s="191" t="s">
        <v>11105</v>
      </c>
      <c r="E30" s="191" t="s">
        <v>11106</v>
      </c>
      <c r="F30" s="191" t="s">
        <v>11107</v>
      </c>
      <c r="G30" s="191" t="s">
        <v>11108</v>
      </c>
      <c r="H30" s="191" t="s">
        <v>11109</v>
      </c>
      <c r="I30" s="191" t="s">
        <v>11110</v>
      </c>
      <c r="J30" s="191" t="s">
        <v>11111</v>
      </c>
      <c r="K30" s="191" t="s">
        <v>11112</v>
      </c>
      <c r="L30" s="192" t="s">
        <v>11113</v>
      </c>
    </row>
    <row r="31">
      <c r="A31" s="193" t="s">
        <v>44</v>
      </c>
      <c r="B31" s="194">
        <f>COUNTIFS('University Applications'!AC:AC, "Yes", 'University Applications'!D:D, "Second", 'University Applications'!F:F, A31) + COUNTIFS('University Applications'!AC:AC, "S/A", 'University Applications'!D:D, "Second", 'University Applications'!F:F, A31)</f>
        <v>113</v>
      </c>
      <c r="C31" s="195">
        <f t="shared" ref="C31:C34" si="26">D31*I31</f>
        <v>98</v>
      </c>
      <c r="D31" s="194">
        <f t="shared" ref="D31:D34" si="27">E31-B31</f>
        <v>98</v>
      </c>
      <c r="E31" s="194">
        <f>COUNTIFS('University Applications'!F:F, A31, 'University Applications'!D:D, "Second")</f>
        <v>211</v>
      </c>
      <c r="F31" s="196">
        <v>45870.0</v>
      </c>
      <c r="G31" s="197">
        <v>45940.0</v>
      </c>
      <c r="H31" s="198">
        <f t="shared" ref="H31:H34" si="28">TODAY()</f>
        <v>45938</v>
      </c>
      <c r="I31" s="199">
        <f t="shared" ref="I31:I34" si="29"> (NETWORKDAYS(F31, H31) - 1) / (NETWORKDAYS(F31, H31) - 1)</f>
        <v>1</v>
      </c>
      <c r="J31" s="200" t="str">
        <f t="shared" ref="J31:J34" si="30">IF(B31&gt;=C31,"On Track","Off Track")</f>
        <v>On Track</v>
      </c>
      <c r="K31" s="201" t="str">
        <f>IFERROR(__xludf.DUMMYFUNCTION("sparkline(B31,{""charttype"",""bar"";""max"",E31})"),"")</f>
        <v/>
      </c>
      <c r="L31" s="202">
        <f t="shared" ref="L31:L34" si="31">B31/E31</f>
        <v>0.5355450237</v>
      </c>
    </row>
    <row r="32">
      <c r="A32" s="203" t="s">
        <v>46</v>
      </c>
      <c r="B32" s="204">
        <f>COUNTIFS('University Applications'!AC:AC, "Yes", 'University Applications'!D:D, "Second", 'University Applications'!F:F, A32) + COUNTIFS('University Applications'!AC:AC, "S/A", 'University Applications'!D:D, "Second", 'University Applications'!F:F, A32)</f>
        <v>129</v>
      </c>
      <c r="C32" s="205">
        <f t="shared" si="26"/>
        <v>4</v>
      </c>
      <c r="D32" s="204">
        <f t="shared" si="27"/>
        <v>4</v>
      </c>
      <c r="E32" s="204">
        <f>COUNTIFS('University Applications'!F:F, A32, 'University Applications'!D:D, "Second")</f>
        <v>133</v>
      </c>
      <c r="F32" s="206">
        <v>45870.0</v>
      </c>
      <c r="G32" s="207">
        <v>45940.0</v>
      </c>
      <c r="H32" s="208">
        <f t="shared" si="28"/>
        <v>45938</v>
      </c>
      <c r="I32" s="209">
        <f t="shared" si="29"/>
        <v>1</v>
      </c>
      <c r="J32" s="200" t="str">
        <f t="shared" si="30"/>
        <v>On Track</v>
      </c>
      <c r="K32" s="210" t="str">
        <f>IFERROR(__xludf.DUMMYFUNCTION("sparkline(B32,{""charttype"",""bar"";""max"",E32})"),"")</f>
        <v/>
      </c>
      <c r="L32" s="211">
        <f t="shared" si="31"/>
        <v>0.969924812</v>
      </c>
    </row>
    <row r="33">
      <c r="A33" s="193" t="s">
        <v>48</v>
      </c>
      <c r="B33" s="194">
        <f>COUNTIFS('University Applications'!AC:AC, "Yes", 'University Applications'!D:D, "Second", 'University Applications'!F:F, A33) + COUNTIFS('University Applications'!AC:AC, "S/A", 'University Applications'!D:D, "Second", 'University Applications'!F:F, A33)</f>
        <v>140</v>
      </c>
      <c r="C33" s="195">
        <f t="shared" si="26"/>
        <v>47</v>
      </c>
      <c r="D33" s="194">
        <f t="shared" si="27"/>
        <v>47</v>
      </c>
      <c r="E33" s="194">
        <f>COUNTIFS('University Applications'!F:F, A33, 'University Applications'!D:D, "Second")</f>
        <v>187</v>
      </c>
      <c r="F33" s="196">
        <v>45870.0</v>
      </c>
      <c r="G33" s="197">
        <v>45940.0</v>
      </c>
      <c r="H33" s="198">
        <f t="shared" si="28"/>
        <v>45938</v>
      </c>
      <c r="I33" s="199">
        <f t="shared" si="29"/>
        <v>1</v>
      </c>
      <c r="J33" s="200" t="str">
        <f t="shared" si="30"/>
        <v>On Track</v>
      </c>
      <c r="K33" s="201" t="str">
        <f>IFERROR(__xludf.DUMMYFUNCTION("sparkline(B33,{""charttype"",""bar"";""max"",E33})"),"")</f>
        <v/>
      </c>
      <c r="L33" s="202">
        <f t="shared" si="31"/>
        <v>0.7486631016</v>
      </c>
    </row>
    <row r="34">
      <c r="A34" s="212" t="s">
        <v>50</v>
      </c>
      <c r="B34" s="213">
        <f>COUNTIFS('University Applications'!AC:AC, "Yes", 'University Applications'!D:D, "Second", 'University Applications'!F:F, A34) + COUNTIFS('University Applications'!AC:AC, "S/A", 'University Applications'!D:D, "Second", 'University Applications'!F:F, A34)</f>
        <v>126</v>
      </c>
      <c r="C34" s="214">
        <f t="shared" si="26"/>
        <v>27</v>
      </c>
      <c r="D34" s="213">
        <f t="shared" si="27"/>
        <v>27</v>
      </c>
      <c r="E34" s="213">
        <f>COUNTIFS('University Applications'!F:F, A34, 'University Applications'!D:D, "Second")</f>
        <v>153</v>
      </c>
      <c r="F34" s="215">
        <v>45870.0</v>
      </c>
      <c r="G34" s="216">
        <v>45940.0</v>
      </c>
      <c r="H34" s="217">
        <f t="shared" si="28"/>
        <v>45938</v>
      </c>
      <c r="I34" s="218">
        <f t="shared" si="29"/>
        <v>1</v>
      </c>
      <c r="J34" s="219" t="str">
        <f t="shared" si="30"/>
        <v>On Track</v>
      </c>
      <c r="K34" s="220" t="str">
        <f>IFERROR(__xludf.DUMMYFUNCTION("sparkline(B34,{""charttype"",""bar"";""max"",E34})"),"")</f>
        <v/>
      </c>
      <c r="L34" s="221">
        <f t="shared" si="31"/>
        <v>0.8235294118</v>
      </c>
    </row>
  </sheetData>
  <conditionalFormatting sqref="J10:J13">
    <cfRule type="containsText" dxfId="1" priority="1" operator="containsText" text="On Track">
      <formula>NOT(ISERROR(SEARCH(("On Track"),(J10))))</formula>
    </cfRule>
  </conditionalFormatting>
  <conditionalFormatting sqref="J10:J13">
    <cfRule type="containsText" dxfId="2" priority="2" operator="containsText" text="Off Track">
      <formula>NOT(ISERROR(SEARCH(("Off Track"),(J10))))</formula>
    </cfRule>
  </conditionalFormatting>
  <conditionalFormatting sqref="J3:J6 J31:J34">
    <cfRule type="containsText" dxfId="2" priority="3" operator="containsText" text="Off Track">
      <formula>NOT(ISERROR(SEARCH(("Off Track"),(J3))))</formula>
    </cfRule>
  </conditionalFormatting>
  <conditionalFormatting sqref="J3:J6 J31:J34">
    <cfRule type="containsText" dxfId="1" priority="4" operator="containsText" text="On Track">
      <formula>NOT(ISERROR(SEARCH(("On Track"),(J3))))</formula>
    </cfRule>
  </conditionalFormatting>
  <conditionalFormatting sqref="J24:J27">
    <cfRule type="containsText" dxfId="2" priority="5" operator="containsText" text="Off Track">
      <formula>NOT(ISERROR(SEARCH(("Off Track"),(J24))))</formula>
    </cfRule>
  </conditionalFormatting>
  <conditionalFormatting sqref="J24:J27">
    <cfRule type="containsText" dxfId="1" priority="6" operator="containsText" text="On Track">
      <formula>NOT(ISERROR(SEARCH(("On Track"),(J24))))</formula>
    </cfRule>
  </conditionalFormatting>
  <conditionalFormatting sqref="J17:J20">
    <cfRule type="containsText" dxfId="1" priority="7" operator="containsText" text="On Track">
      <formula>NOT(ISERROR(SEARCH(("On Track"),(J17))))</formula>
    </cfRule>
  </conditionalFormatting>
  <conditionalFormatting sqref="J17:J20">
    <cfRule type="containsText" dxfId="2" priority="8" operator="containsText" text="Off Track">
      <formula>NOT(ISERROR(SEARCH(("Off Track"),(J17))))</formula>
    </cfRule>
  </conditionalFormatting>
  <dataValidations>
    <dataValidation type="list" allowBlank="1" showDropDown="1" sqref="J10:J13">
      <formula1>"k"</formula1>
    </dataValidation>
    <dataValidation type="list" allowBlank="1" showDropDown="1" sqref="J3:J6 J17:J20 J31:J34">
      <formula1>"Behind"</formula1>
    </dataValidation>
    <dataValidation type="custom" allowBlank="1" showDropDown="1" sqref="D3:D6 D10:D13 D17:D20 D24:D27 D31:D34">
      <formula1>AND(ISNUMBER(D3),(NOT(OR(NOT(ISERROR(DATEVALUE(D3))), AND(ISNUMBER(D3), LEFT(CELL("format", D3))="D")))))</formula1>
    </dataValidation>
    <dataValidation type="custom" allowBlank="1" showDropDown="1" sqref="F3:G6 F10:G13 F17:G20 F24:G27 F31:G34">
      <formula1>OR(NOT(ISERROR(DATEVALUE(F3))), AND(ISNUMBER(F3), LEFT(CELL("format", F3))="D"))</formula1>
    </dataValidation>
    <dataValidation type="list" allowBlank="1" showDropDown="1" sqref="J24:J27">
      <formula1>"On track"</formula1>
    </dataValidation>
    <dataValidation allowBlank="1" showDropDown="1" sqref="A3:A6 A10:A13 A17:A20 A24:A27 A31:A34"/>
    <dataValidation type="custom" allowBlank="1" showDropDown="1" sqref="C3:C6 I3:I6 L3:L6 C10:C13 I10:I13 L10:L13 C17:C20 I17:I20 L17:L20 C24:C27 I24:I27 L24:L27 C31:C34 I31:I34 L31:L34">
      <formula1>AND(ISNUMBER(C3),(NOT(OR(NOT(ISERROR(DATEVALUE(C3))), AND(ISNUMBER(C3), LEFT(CELL("format", C3))="D")))))</formula1>
    </dataValidation>
  </dataValidations>
  <drawing r:id="rId1"/>
  <tableParts count="5">
    <tablePart r:id="rId7"/>
    <tablePart r:id="rId8"/>
    <tablePart r:id="rId9"/>
    <tablePart r:id="rId10"/>
    <tablePart r:id="rId1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13"/>
    <col customWidth="1" min="2" max="2" width="9.75"/>
    <col customWidth="1" min="3" max="3" width="12.75"/>
    <col customWidth="1" min="4" max="4" width="8.75"/>
    <col customWidth="1" min="5" max="5" width="14.25"/>
    <col customWidth="1" min="6" max="6" width="8.5"/>
    <col customWidth="1" min="7" max="7" width="10.38"/>
    <col customWidth="1" min="8" max="8" width="28.75"/>
    <col customWidth="1" min="9" max="9" width="11.75"/>
    <col customWidth="1" min="10" max="18" width="13.25"/>
    <col customWidth="1" min="19" max="19" width="11.88"/>
    <col customWidth="1" min="20" max="21" width="12.88"/>
    <col customWidth="1" min="22" max="22" width="13.75"/>
    <col customWidth="1" min="23" max="23" width="13.13"/>
  </cols>
  <sheetData>
    <row r="1" ht="66.75" customHeight="1">
      <c r="A1" s="226" t="s">
        <v>60</v>
      </c>
      <c r="B1" s="227" t="s">
        <v>11114</v>
      </c>
      <c r="C1" s="44" t="s">
        <v>67</v>
      </c>
      <c r="D1" s="44" t="s">
        <v>68</v>
      </c>
      <c r="E1" s="226" t="s">
        <v>66</v>
      </c>
      <c r="F1" s="228" t="s">
        <v>61</v>
      </c>
      <c r="G1" s="228" t="s">
        <v>37</v>
      </c>
      <c r="H1" s="226" t="s">
        <v>11115</v>
      </c>
      <c r="I1" s="228" t="s">
        <v>98</v>
      </c>
      <c r="J1" s="229" t="s">
        <v>9046</v>
      </c>
      <c r="K1" s="230" t="s">
        <v>11116</v>
      </c>
      <c r="L1" s="228" t="s">
        <v>11117</v>
      </c>
      <c r="M1" s="231" t="s">
        <v>11118</v>
      </c>
      <c r="N1" s="232" t="s">
        <v>11119</v>
      </c>
      <c r="O1" s="233" t="s">
        <v>9047</v>
      </c>
      <c r="P1" s="234" t="s">
        <v>9054</v>
      </c>
      <c r="Q1" s="226" t="s">
        <v>9060</v>
      </c>
      <c r="R1" s="235" t="s">
        <v>9062</v>
      </c>
      <c r="S1" s="232" t="s">
        <v>9064</v>
      </c>
      <c r="T1" s="228" t="s">
        <v>11120</v>
      </c>
      <c r="U1" s="226" t="s">
        <v>11121</v>
      </c>
      <c r="V1" s="233" t="s">
        <v>11122</v>
      </c>
      <c r="W1" s="233" t="s">
        <v>11123</v>
      </c>
      <c r="X1" s="229" t="s">
        <v>11124</v>
      </c>
    </row>
    <row r="2">
      <c r="A2" s="236" t="s">
        <v>3984</v>
      </c>
      <c r="B2" s="106" t="s">
        <v>3982</v>
      </c>
      <c r="C2" s="237" t="str">
        <f>VLOOKUP(A2,'Main Sheet'!F:M,8,0)</f>
        <v>Motherwell</v>
      </c>
      <c r="D2" s="237" t="str">
        <f>VLOOKUP(B2,'Main Sheet'!A:N,14,0)</f>
        <v>NMB</v>
      </c>
      <c r="E2" s="237" t="str">
        <f>VLOOKUP(B2,'Main Sheet'!A:L,12,0)</f>
        <v>Ncedo SS</v>
      </c>
      <c r="F2" s="237" t="str">
        <f>Vlookup(B2,'Main Sheet'!A:J,7,False)</f>
        <v>Second</v>
      </c>
      <c r="G2" s="237" t="str">
        <f>Vlookup(B2,'Main Sheet'!A:Q,17,0)</f>
        <v>Siphosihle</v>
      </c>
      <c r="H2" s="237" t="str">
        <f>VLOOKUP(B2,'Main Sheet'!A:AT,46,0)</f>
        <v>Yes</v>
      </c>
      <c r="I2" s="237" t="str">
        <f>Trim(Iferror(Vlookup(B2,'Main Sheet'!A454:BC1547,47,False),""))</f>
        <v>Yes</v>
      </c>
      <c r="J2" s="237" t="str">
        <f>VLOOKUP(B2,'University Applications'!A:H,8,0)</f>
        <v>Yes</v>
      </c>
      <c r="K2" s="237" t="str">
        <f>VLOOKUP(B2,'University Applications'!A:O,15,0)</f>
        <v>S/A</v>
      </c>
      <c r="L2" s="237" t="str">
        <f>VLOOKUP(B2,'University Applications'!A:V,22,0)</f>
        <v>Yes</v>
      </c>
      <c r="M2" s="237" t="str">
        <f>VLOOKUP(B2,'University Applications'!A:AC,29,0)</f>
        <v>S/A</v>
      </c>
      <c r="N2" s="237" t="str">
        <f>VLOOKUP(B2,'University Applications'!A454:BD1868,36,0)</f>
        <v/>
      </c>
      <c r="O2" s="237" t="str">
        <f>VLOOKUP(B2,'University Applications'!A:I,9,0)</f>
        <v/>
      </c>
      <c r="P2" s="237" t="str">
        <f>VLOOKUP($B2,'University Applications'!$A:P,16,0)</f>
        <v/>
      </c>
      <c r="Q2" s="237" t="str">
        <f>VLOOKUP($B2,'University Applications'!$A:W,23,0)</f>
        <v/>
      </c>
      <c r="R2" s="237" t="str">
        <f>VLOOKUP($B2,'University Applications'!$A:AD,30,0)</f>
        <v/>
      </c>
      <c r="S2" s="237" t="str">
        <f>VLOOKUP($B2,'University Applications'!$A454:BJ1868,37,0)</f>
        <v/>
      </c>
      <c r="T2" s="183">
        <f t="shared" ref="T2:T1115" si="1">COUNTA(J2:N2)</f>
        <v>4</v>
      </c>
      <c r="U2" s="183">
        <f t="shared" ref="U2:U1115" si="2">COUNTA(O2:S2)</f>
        <v>0</v>
      </c>
      <c r="V2" s="237">
        <f t="shared" ref="V2:V1115" si="3">COUNTIF(J2:N2,"Yes")</f>
        <v>2</v>
      </c>
      <c r="W2" s="237">
        <f t="shared" ref="W2:W1115" si="4">COUNTIF(O2:S2,"Yes")</f>
        <v>0</v>
      </c>
      <c r="X2" s="237"/>
    </row>
    <row r="3">
      <c r="A3" s="238" t="s">
        <v>108</v>
      </c>
      <c r="B3" s="106" t="s">
        <v>105</v>
      </c>
      <c r="C3" s="237" t="str">
        <f>VLOOKUP(A3,'Main Sheet'!F:M,8,0)</f>
        <v>Motherwell</v>
      </c>
      <c r="D3" s="237" t="str">
        <f>VLOOKUP(B3,'Main Sheet'!A:N,14,0)</f>
        <v>NMB</v>
      </c>
      <c r="E3" s="237" t="str">
        <f>VLOOKUP(B3,'Main Sheet'!A:L,12,0)</f>
        <v>Soqhayisa SS</v>
      </c>
      <c r="F3" s="237" t="str">
        <f>Vlookup(B3,'Main Sheet'!A:J,7,False)</f>
        <v>First</v>
      </c>
      <c r="G3" s="237" t="str">
        <f>Vlookup(B3,'Main Sheet'!A:Q,17,0)</f>
        <v>Siphosihle</v>
      </c>
      <c r="H3" s="237" t="str">
        <f>VLOOKUP(B3,'Main Sheet'!A:AT,46,0)</f>
        <v>Yes</v>
      </c>
      <c r="I3" s="237" t="str">
        <f>Trim(Iferror(Vlookup(B3,'Main Sheet'!A2:BC407,47,False),""))</f>
        <v>Yes</v>
      </c>
      <c r="J3" s="237" t="str">
        <f>VLOOKUP(B3,'University Applications'!A:H,8,0)</f>
        <v>Yes</v>
      </c>
      <c r="K3" s="237" t="str">
        <f>VLOOKUP($B3,'University Applications'!$A:O,15,0)</f>
        <v>Yes</v>
      </c>
      <c r="L3" s="237" t="str">
        <f>VLOOKUP($B3,'University Applications'!$A:V,22,0)</f>
        <v>No</v>
      </c>
      <c r="M3" s="237" t="str">
        <f>VLOOKUP($B3,'University Applications'!$A:AC,29,0)</f>
        <v>Yes</v>
      </c>
      <c r="N3" s="237" t="str">
        <f>VLOOKUP($B3,'University Applications'!$A1:BD426,36,0)</f>
        <v>Yes</v>
      </c>
      <c r="O3" s="237" t="str">
        <f>VLOOKUP(B3,'University Applications'!A:I,9,0)</f>
        <v>Yes</v>
      </c>
      <c r="P3" s="237" t="str">
        <f>VLOOKUP($B3,'University Applications'!$A:P,16,0)</f>
        <v>Yes</v>
      </c>
      <c r="Q3" s="237" t="str">
        <f>VLOOKUP($B3,'University Applications'!$A:W,23,0)</f>
        <v>No</v>
      </c>
      <c r="R3" s="237" t="str">
        <f>VLOOKUP($B3,'University Applications'!$A:AD,30,0)</f>
        <v>Yes</v>
      </c>
      <c r="S3" s="237" t="str">
        <f>VLOOKUP($B3,'University Applications'!$A1:BJ426,37,0)</f>
        <v/>
      </c>
      <c r="T3" s="183">
        <f t="shared" si="1"/>
        <v>5</v>
      </c>
      <c r="U3" s="183">
        <f t="shared" si="2"/>
        <v>4</v>
      </c>
      <c r="V3" s="237">
        <f t="shared" si="3"/>
        <v>4</v>
      </c>
      <c r="W3" s="237">
        <f t="shared" si="4"/>
        <v>3</v>
      </c>
      <c r="X3" s="237"/>
    </row>
    <row r="4">
      <c r="A4" s="236" t="s">
        <v>10942</v>
      </c>
      <c r="B4" s="106" t="s">
        <v>8503</v>
      </c>
      <c r="C4" s="237" t="str">
        <f>VLOOKUP(A4,'Main Sheet'!F:M,8,0)</f>
        <v>Walmer</v>
      </c>
      <c r="D4" s="237" t="str">
        <f>VLOOKUP(B4,'Main Sheet'!A:N,14,0)</f>
        <v>NMB</v>
      </c>
      <c r="E4" s="237" t="str">
        <f>VLOOKUP(B4,'Main Sheet'!A:L,12,0)</f>
        <v>Walmer HS</v>
      </c>
      <c r="F4" s="237" t="str">
        <f>Vlookup(B4,'Main Sheet'!A:J,7,False)</f>
        <v>Second</v>
      </c>
      <c r="G4" s="237" t="str">
        <f>Vlookup(B4,'Main Sheet'!A:Q,17,0)</f>
        <v>Sive</v>
      </c>
      <c r="H4" s="237" t="str">
        <f>VLOOKUP(B4,'Main Sheet'!A:AT,46,0)</f>
        <v>Yes</v>
      </c>
      <c r="I4" s="237" t="str">
        <f>Trim(Iferror(Vlookup(B4,'Main Sheet'!A1044:BC2142,47,False),""))</f>
        <v/>
      </c>
      <c r="J4" s="237"/>
      <c r="K4" s="237"/>
      <c r="L4" s="237"/>
      <c r="M4" s="237"/>
      <c r="N4" s="237"/>
      <c r="O4" s="237"/>
      <c r="P4" s="237"/>
      <c r="Q4" s="237"/>
      <c r="R4" s="237"/>
      <c r="S4" s="237"/>
      <c r="T4" s="183">
        <f t="shared" si="1"/>
        <v>0</v>
      </c>
      <c r="U4" s="183">
        <f t="shared" si="2"/>
        <v>0</v>
      </c>
      <c r="V4" s="237">
        <f t="shared" si="3"/>
        <v>0</v>
      </c>
      <c r="W4" s="237">
        <f t="shared" si="4"/>
        <v>0</v>
      </c>
      <c r="X4" s="237"/>
    </row>
    <row r="5">
      <c r="A5" s="236" t="s">
        <v>9842</v>
      </c>
      <c r="B5" s="106" t="s">
        <v>4549</v>
      </c>
      <c r="C5" s="237" t="str">
        <f>VLOOKUP(A5,'Main Sheet'!F:M,8,0)</f>
        <v>New Brighton</v>
      </c>
      <c r="D5" s="237" t="str">
        <f>VLOOKUP(B5,'Main Sheet'!A:N,14,0)</f>
        <v>NMB</v>
      </c>
      <c r="E5" s="237" t="str">
        <f>VLOOKUP(B5,'Main Sheet'!A:L,12,0)</f>
        <v>Ithembelihle CS</v>
      </c>
      <c r="F5" s="237" t="str">
        <f>Vlookup(B5,'Main Sheet'!A:J,7,False)</f>
        <v>Second</v>
      </c>
      <c r="G5" s="237" t="str">
        <f>Vlookup(B5,'Main Sheet'!A:Q,17,0)</f>
        <v>Chulumanco</v>
      </c>
      <c r="H5" s="237" t="str">
        <f>VLOOKUP(B5,'Main Sheet'!A:AT,46,0)</f>
        <v>Yes</v>
      </c>
      <c r="I5" s="237" t="str">
        <f>Trim(Iferror(Vlookup(B5,'Main Sheet'!A517:BC1610,47,False),""))</f>
        <v/>
      </c>
      <c r="J5" s="237" t="str">
        <f>VLOOKUP(B5,'University Applications'!A:H,8,0)</f>
        <v>Yes</v>
      </c>
      <c r="K5" s="237" t="str">
        <f>VLOOKUP(B5,'University Applications'!A:O,15,0)</f>
        <v/>
      </c>
      <c r="L5" s="237" t="str">
        <f>VLOOKUP(B5,'University Applications'!A:V,22,0)</f>
        <v>Yes</v>
      </c>
      <c r="M5" s="237" t="str">
        <f>VLOOKUP(B5,'University Applications'!A:AC,29,0)</f>
        <v>S/A</v>
      </c>
      <c r="N5" s="237" t="str">
        <f>VLOOKUP(B5,'University Applications'!A517:BD1931,36,0)</f>
        <v/>
      </c>
      <c r="O5" s="237" t="str">
        <f>VLOOKUP(B5,'University Applications'!A:I,9,0)</f>
        <v/>
      </c>
      <c r="P5" s="237" t="str">
        <f>VLOOKUP($B5,'University Applications'!$A:P,16,0)</f>
        <v/>
      </c>
      <c r="Q5" s="237" t="str">
        <f>VLOOKUP($B5,'University Applications'!$A:W,23,0)</f>
        <v/>
      </c>
      <c r="R5" s="237" t="str">
        <f>VLOOKUP($B5,'University Applications'!$A:AD,30,0)</f>
        <v>S/A</v>
      </c>
      <c r="S5" s="237" t="str">
        <f>VLOOKUP($B5,'University Applications'!$A517:BJ1931,37,0)</f>
        <v/>
      </c>
      <c r="T5" s="183">
        <f t="shared" si="1"/>
        <v>3</v>
      </c>
      <c r="U5" s="183">
        <f t="shared" si="2"/>
        <v>1</v>
      </c>
      <c r="V5" s="237">
        <f t="shared" si="3"/>
        <v>2</v>
      </c>
      <c r="W5" s="237">
        <f t="shared" si="4"/>
        <v>0</v>
      </c>
      <c r="X5" s="237"/>
    </row>
    <row r="6">
      <c r="A6" s="236" t="s">
        <v>9967</v>
      </c>
      <c r="B6" s="106" t="s">
        <v>4965</v>
      </c>
      <c r="C6" s="237" t="str">
        <f>VLOOKUP(A6,'Main Sheet'!F:M,8,0)</f>
        <v>Motherwell</v>
      </c>
      <c r="D6" s="237" t="str">
        <f>VLOOKUP(B6,'Main Sheet'!A:N,14,0)</f>
        <v>NMB</v>
      </c>
      <c r="E6" s="237" t="str">
        <f>VLOOKUP(B6,'Main Sheet'!A:L,12,0)</f>
        <v>Coselelani HS</v>
      </c>
      <c r="F6" s="237" t="str">
        <f>Vlookup(B6,'Main Sheet'!A:J,7,False)</f>
        <v>Second</v>
      </c>
      <c r="G6" s="237" t="str">
        <f>Vlookup(B6,'Main Sheet'!A:Q,17,0)</f>
        <v>Siphosihle</v>
      </c>
      <c r="H6" s="237" t="str">
        <f>VLOOKUP(B6,'Main Sheet'!A:AT,46,0)</f>
        <v>Yes</v>
      </c>
      <c r="I6" s="237" t="str">
        <f>Trim(Iferror(Vlookup(B6,'Main Sheet'!A566:BC1659,47,False),""))</f>
        <v>Yes</v>
      </c>
      <c r="J6" s="237" t="str">
        <f>VLOOKUP(B6,'University Applications'!A:H,8,0)</f>
        <v>S/A</v>
      </c>
      <c r="K6" s="237" t="str">
        <f>VLOOKUP(B6,'University Applications'!A:O,15,0)</f>
        <v>S/A</v>
      </c>
      <c r="L6" s="237" t="str">
        <f>VLOOKUP(B6,'University Applications'!A:V,22,0)</f>
        <v>Yes</v>
      </c>
      <c r="M6" s="237" t="str">
        <f>VLOOKUP(B6,'University Applications'!A:AC,29,0)</f>
        <v>S/A</v>
      </c>
      <c r="N6" s="237" t="str">
        <f>VLOOKUP(B6,'University Applications'!A566:BD1980,36,0)</f>
        <v/>
      </c>
      <c r="O6" s="237" t="str">
        <f>VLOOKUP(B6,'University Applications'!A:I,9,0)</f>
        <v/>
      </c>
      <c r="P6" s="237" t="str">
        <f>VLOOKUP($B6,'University Applications'!$A:P,16,0)</f>
        <v/>
      </c>
      <c r="Q6" s="237" t="str">
        <f>VLOOKUP($B6,'University Applications'!$A:W,23,0)</f>
        <v/>
      </c>
      <c r="R6" s="237" t="str">
        <f>VLOOKUP($B6,'University Applications'!$A:AD,30,0)</f>
        <v/>
      </c>
      <c r="S6" s="237" t="str">
        <f>VLOOKUP($B6,'University Applications'!$A566:BJ1980,37,0)</f>
        <v/>
      </c>
      <c r="T6" s="183">
        <f t="shared" si="1"/>
        <v>4</v>
      </c>
      <c r="U6" s="183">
        <f t="shared" si="2"/>
        <v>0</v>
      </c>
      <c r="V6" s="237">
        <f t="shared" si="3"/>
        <v>1</v>
      </c>
      <c r="W6" s="237">
        <f t="shared" si="4"/>
        <v>0</v>
      </c>
      <c r="X6" s="237"/>
    </row>
    <row r="7">
      <c r="A7" s="236" t="s">
        <v>130</v>
      </c>
      <c r="B7" s="106" t="s">
        <v>127</v>
      </c>
      <c r="C7" s="237" t="str">
        <f>VLOOKUP(A7,'Main Sheet'!F:M,8,0)</f>
        <v>Motherwell</v>
      </c>
      <c r="D7" s="237" t="str">
        <f>VLOOKUP(B7,'Main Sheet'!A:N,14,0)</f>
        <v>NMB</v>
      </c>
      <c r="E7" s="237" t="str">
        <f>VLOOKUP(B7,'Main Sheet'!A:L,12,0)</f>
        <v>Douglas Mpopa SS</v>
      </c>
      <c r="F7" s="237" t="str">
        <f>Vlookup(B7,'Main Sheet'!A:J,7,False)</f>
        <v>First</v>
      </c>
      <c r="G7" s="237" t="str">
        <f>Vlookup(B7,'Main Sheet'!A:Q,17,0)</f>
        <v>Asemahle</v>
      </c>
      <c r="H7" s="237" t="str">
        <f>VLOOKUP(B7,'Main Sheet'!A:AT,46,0)</f>
        <v>Yes</v>
      </c>
      <c r="I7" s="237" t="str">
        <f>Trim(Iferror(Vlookup(B7,'Main Sheet'!A3:BC408,47,False),""))</f>
        <v>Yes</v>
      </c>
      <c r="J7" s="237" t="str">
        <f>VLOOKUP(B7,'University Applications'!A:H,8,0)</f>
        <v>Yes</v>
      </c>
      <c r="K7" s="237" t="str">
        <f>VLOOKUP(B7,'University Applications'!A:O,15,0)</f>
        <v>Yes</v>
      </c>
      <c r="L7" s="237" t="str">
        <f>VLOOKUP(B7,'University Applications'!A:V,22,0)</f>
        <v>Yes</v>
      </c>
      <c r="M7" s="237" t="str">
        <f>VLOOKUP(B7,'University Applications'!A:AC,29,0)</f>
        <v>Yes</v>
      </c>
      <c r="N7" s="237" t="str">
        <f>VLOOKUP(B7,'University Applications'!A2:BD1416,36,0)</f>
        <v/>
      </c>
      <c r="O7" s="237" t="str">
        <f>VLOOKUP(B7,'University Applications'!A:I,9,0)</f>
        <v>Yes</v>
      </c>
      <c r="P7" s="237" t="str">
        <f>VLOOKUP($B7,'University Applications'!$A:P,16,0)</f>
        <v>Yes</v>
      </c>
      <c r="Q7" s="237" t="str">
        <f>VLOOKUP($B7,'University Applications'!$A:W,23,0)</f>
        <v>Yes</v>
      </c>
      <c r="R7" s="237" t="str">
        <f>VLOOKUP($B7,'University Applications'!$A:AD,30,0)</f>
        <v>Yes</v>
      </c>
      <c r="S7" s="237" t="str">
        <f>VLOOKUP($B7,'University Applications'!$A2:BJ1416,37,0)</f>
        <v/>
      </c>
      <c r="T7" s="183">
        <f t="shared" si="1"/>
        <v>4</v>
      </c>
      <c r="U7" s="183">
        <f t="shared" si="2"/>
        <v>4</v>
      </c>
      <c r="V7" s="237">
        <f t="shared" si="3"/>
        <v>4</v>
      </c>
      <c r="W7" s="237">
        <f t="shared" si="4"/>
        <v>4</v>
      </c>
      <c r="X7" s="237"/>
    </row>
    <row r="8">
      <c r="A8" s="236" t="s">
        <v>10532</v>
      </c>
      <c r="B8" s="106" t="s">
        <v>7041</v>
      </c>
      <c r="C8" s="237" t="str">
        <f>VLOOKUP(A8,'Main Sheet'!F:M,8,0)</f>
        <v>Zwide</v>
      </c>
      <c r="D8" s="237" t="str">
        <f>VLOOKUP(B8,'Main Sheet'!A:N,14,0)</f>
        <v>NMB</v>
      </c>
      <c r="E8" s="237" t="str">
        <f>VLOOKUP(B8,'Main Sheet'!A:L,12,0)</f>
        <v>Ndzondelelo HS</v>
      </c>
      <c r="F8" s="237" t="str">
        <f>Vlookup(B8,'Main Sheet'!A:J,7,False)</f>
        <v>Second</v>
      </c>
      <c r="G8" s="237" t="str">
        <f>Vlookup(B8,'Main Sheet'!A:Q,17,0)</f>
        <v>Chulumanco</v>
      </c>
      <c r="H8" s="237" t="str">
        <f>VLOOKUP(B8,'Main Sheet'!A:AT,46,0)</f>
        <v>Yes</v>
      </c>
      <c r="I8" s="237" t="str">
        <f>Trim(Iferror(Vlookup(B8,'Main Sheet'!A825:BC1919,47,False),""))</f>
        <v/>
      </c>
      <c r="J8" s="237" t="str">
        <f>VLOOKUP(B8,'University Applications'!A:H,8,0)</f>
        <v>Yes</v>
      </c>
      <c r="K8" s="237" t="str">
        <f>VLOOKUP(B8,'University Applications'!A:O,15,0)</f>
        <v/>
      </c>
      <c r="L8" s="237" t="str">
        <f>VLOOKUP(B8,'University Applications'!A:V,22,0)</f>
        <v>Yes</v>
      </c>
      <c r="M8" s="237" t="str">
        <f>VLOOKUP(B8,'University Applications'!A:AC,29,0)</f>
        <v>Yes</v>
      </c>
      <c r="N8" s="237" t="str">
        <f>VLOOKUP(B8,'University Applications'!A825:BD2240,36,0)</f>
        <v/>
      </c>
      <c r="O8" s="237" t="str">
        <f>VLOOKUP(B8,'University Applications'!A:I,9,0)</f>
        <v/>
      </c>
      <c r="P8" s="237" t="str">
        <f>VLOOKUP($B8,'University Applications'!$A:P,16,0)</f>
        <v/>
      </c>
      <c r="Q8" s="237" t="str">
        <f>VLOOKUP($B8,'University Applications'!$A:W,23,0)</f>
        <v/>
      </c>
      <c r="R8" s="237" t="str">
        <f>VLOOKUP($B8,'University Applications'!$A:AD,30,0)</f>
        <v/>
      </c>
      <c r="S8" s="237" t="str">
        <f>VLOOKUP($B8,'University Applications'!$A825:BJ2240,37,0)</f>
        <v/>
      </c>
      <c r="T8" s="183">
        <f t="shared" si="1"/>
        <v>3</v>
      </c>
      <c r="U8" s="183">
        <f t="shared" si="2"/>
        <v>0</v>
      </c>
      <c r="V8" s="237">
        <f t="shared" si="3"/>
        <v>3</v>
      </c>
      <c r="W8" s="237">
        <f t="shared" si="4"/>
        <v>0</v>
      </c>
      <c r="X8" s="237"/>
    </row>
    <row r="9">
      <c r="A9" s="236" t="s">
        <v>10328</v>
      </c>
      <c r="B9" s="106" t="s">
        <v>6286</v>
      </c>
      <c r="C9" s="237" t="str">
        <f>VLOOKUP(A9,'Main Sheet'!F:M,8,0)</f>
        <v>Motherwell</v>
      </c>
      <c r="D9" s="237" t="str">
        <f>VLOOKUP(B9,'Main Sheet'!A:N,14,0)</f>
        <v>NMB</v>
      </c>
      <c r="E9" s="237" t="str">
        <f>VLOOKUP(B9,'Main Sheet'!A:L,12,0)</f>
        <v>Cingani HS</v>
      </c>
      <c r="F9" s="237" t="str">
        <f>Vlookup(B9,'Main Sheet'!A:J,7,False)</f>
        <v>Second</v>
      </c>
      <c r="G9" s="237" t="str">
        <f>Vlookup(B9,'Main Sheet'!A:Q,17,0)</f>
        <v>Asemahle</v>
      </c>
      <c r="H9" s="237" t="str">
        <f>VLOOKUP(B9,'Main Sheet'!A:AT,46,0)</f>
        <v>Yes</v>
      </c>
      <c r="I9" s="237" t="str">
        <f>Trim(Iferror(Vlookup(B9,'Main Sheet'!A729:BC1823,47,False),""))</f>
        <v>Yes</v>
      </c>
      <c r="J9" s="237" t="str">
        <f>VLOOKUP(B9,'University Applications'!A:H,8,0)</f>
        <v>Yes</v>
      </c>
      <c r="K9" s="237" t="str">
        <f>VLOOKUP(B9,'University Applications'!A:O,15,0)</f>
        <v>S/A</v>
      </c>
      <c r="L9" s="237" t="str">
        <f>VLOOKUP(B9,'University Applications'!A:V,22,0)</f>
        <v>Yes</v>
      </c>
      <c r="M9" s="237" t="str">
        <f>VLOOKUP(B9,'University Applications'!A:AC,29,0)</f>
        <v>Yes</v>
      </c>
      <c r="N9" s="237" t="str">
        <f>VLOOKUP(B9,'University Applications'!A729:BD2144,36,0)</f>
        <v/>
      </c>
      <c r="O9" s="237" t="str">
        <f>VLOOKUP(B9,'University Applications'!A:I,9,0)</f>
        <v/>
      </c>
      <c r="P9" s="237" t="str">
        <f>VLOOKUP($B9,'University Applications'!$A:P,16,0)</f>
        <v/>
      </c>
      <c r="Q9" s="237" t="str">
        <f>VLOOKUP($B9,'University Applications'!$A:W,23,0)</f>
        <v/>
      </c>
      <c r="R9" s="237" t="str">
        <f>VLOOKUP($B9,'University Applications'!$A:AD,30,0)</f>
        <v/>
      </c>
      <c r="S9" s="237" t="str">
        <f>VLOOKUP($B9,'University Applications'!$A729:BJ2144,37,0)</f>
        <v/>
      </c>
      <c r="T9" s="183">
        <f t="shared" si="1"/>
        <v>4</v>
      </c>
      <c r="U9" s="183">
        <f t="shared" si="2"/>
        <v>0</v>
      </c>
      <c r="V9" s="237">
        <f t="shared" si="3"/>
        <v>3</v>
      </c>
      <c r="W9" s="237">
        <f t="shared" si="4"/>
        <v>0</v>
      </c>
      <c r="X9" s="237"/>
    </row>
    <row r="10">
      <c r="A10" s="236" t="s">
        <v>145</v>
      </c>
      <c r="B10" s="106" t="s">
        <v>142</v>
      </c>
      <c r="C10" s="237" t="str">
        <f>VLOOKUP(A10,'Main Sheet'!F:M,8,0)</f>
        <v>Walmer</v>
      </c>
      <c r="D10" s="237" t="str">
        <f>VLOOKUP(B10,'Main Sheet'!A:N,14,0)</f>
        <v>NMB</v>
      </c>
      <c r="E10" s="237" t="str">
        <f>VLOOKUP(B10,'Main Sheet'!A:L,12,0)</f>
        <v>Walmer HS</v>
      </c>
      <c r="F10" s="237" t="str">
        <f>Vlookup(B10,'Main Sheet'!A:J,7,False)</f>
        <v>First</v>
      </c>
      <c r="G10" s="237" t="str">
        <f>Vlookup(B10,'Main Sheet'!A:Q,17,0)</f>
        <v>Sive</v>
      </c>
      <c r="H10" s="237" t="str">
        <f>VLOOKUP(B10,'Main Sheet'!A:AT,46,0)</f>
        <v>Yes</v>
      </c>
      <c r="I10" s="237" t="str">
        <f>Trim(Iferror(Vlookup(B10,'Main Sheet'!A4:BC409,47,False),""))</f>
        <v>Yes</v>
      </c>
      <c r="J10" s="237" t="str">
        <f>VLOOKUP(B10,'University Applications'!A:H,8,0)</f>
        <v>S/A</v>
      </c>
      <c r="K10" s="237" t="str">
        <f>VLOOKUP(B10,'University Applications'!A:O,15,0)</f>
        <v>No</v>
      </c>
      <c r="L10" s="237" t="str">
        <f>VLOOKUP(B10,'University Applications'!A:V,22,0)</f>
        <v>S/A</v>
      </c>
      <c r="M10" s="237" t="str">
        <f>VLOOKUP(B10,'University Applications'!A:AC,29,0)</f>
        <v>Yes</v>
      </c>
      <c r="N10" s="237" t="str">
        <f>VLOOKUP(B10,'University Applications'!A3:BD1417,36,0)</f>
        <v>Yes</v>
      </c>
      <c r="O10" s="237" t="str">
        <f>VLOOKUP(B10,'University Applications'!A:I,9,0)</f>
        <v>S/A</v>
      </c>
      <c r="P10" s="237" t="str">
        <f>VLOOKUP($B10,'University Applications'!$A:P,16,0)</f>
        <v>No</v>
      </c>
      <c r="Q10" s="237" t="str">
        <f>VLOOKUP($B10,'University Applications'!$A:W,23,0)</f>
        <v>S/A</v>
      </c>
      <c r="R10" s="237" t="str">
        <f>VLOOKUP($B10,'University Applications'!$A:AD,30,0)</f>
        <v>Yes</v>
      </c>
      <c r="S10" s="237" t="str">
        <f>VLOOKUP($B10,'University Applications'!$A3:BJ1417,37,0)</f>
        <v/>
      </c>
      <c r="T10" s="183">
        <f t="shared" si="1"/>
        <v>5</v>
      </c>
      <c r="U10" s="183">
        <f t="shared" si="2"/>
        <v>4</v>
      </c>
      <c r="V10" s="237">
        <f t="shared" si="3"/>
        <v>2</v>
      </c>
      <c r="W10" s="237">
        <f t="shared" si="4"/>
        <v>1</v>
      </c>
      <c r="X10" s="237"/>
    </row>
    <row r="11">
      <c r="A11" s="238" t="s">
        <v>9732</v>
      </c>
      <c r="B11" s="106" t="s">
        <v>4081</v>
      </c>
      <c r="C11" s="237" t="str">
        <f>VLOOKUP(A11,'Main Sheet'!F:M,8,0)</f>
        <v>#N/A</v>
      </c>
      <c r="D11" s="237" t="str">
        <f>VLOOKUP(B11,'Main Sheet'!A:N,14,0)</f>
        <v>NMB</v>
      </c>
      <c r="E11" s="237" t="str">
        <f>VLOOKUP(B11,'Main Sheet'!A:L,12,0)</f>
        <v>James Jolobe SS</v>
      </c>
      <c r="F11" s="237" t="str">
        <f>Vlookup(B11,'Main Sheet'!A:J,7,False)</f>
        <v>Second</v>
      </c>
      <c r="G11" s="237" t="str">
        <f>Vlookup(B11,'Main Sheet'!A:Q,17,0)</f>
        <v>Siphosihle</v>
      </c>
      <c r="H11" s="237" t="str">
        <f>VLOOKUP(B11,'Main Sheet'!A:AT,46,0)</f>
        <v>Yes</v>
      </c>
      <c r="I11" s="237" t="str">
        <f>Trim(Iferror(Vlookup(B11,'Main Sheet'!A464:BC1557,47,False),""))</f>
        <v>Yes</v>
      </c>
      <c r="J11" s="237" t="str">
        <f>VLOOKUP(B11,'University Applications'!A:H,8,0)</f>
        <v>S/A</v>
      </c>
      <c r="K11" s="237" t="str">
        <f>VLOOKUP(B11,'University Applications'!A:O,15,0)</f>
        <v>Yes</v>
      </c>
      <c r="L11" s="237" t="str">
        <f>VLOOKUP(B11,'University Applications'!A:V,22,0)</f>
        <v>Yes</v>
      </c>
      <c r="M11" s="237" t="str">
        <f>VLOOKUP(B11,'University Applications'!A:AC,29,0)</f>
        <v>Yes</v>
      </c>
      <c r="N11" s="237" t="str">
        <f>VLOOKUP(B11,'University Applications'!A464:BD1878,36,0)</f>
        <v/>
      </c>
      <c r="O11" s="237" t="str">
        <f>VLOOKUP(B11,'University Applications'!A:I,9,0)</f>
        <v/>
      </c>
      <c r="P11" s="237" t="str">
        <f>VLOOKUP($B11,'University Applications'!$A:P,16,0)</f>
        <v/>
      </c>
      <c r="Q11" s="237" t="str">
        <f>VLOOKUP($B11,'University Applications'!$A:W,23,0)</f>
        <v/>
      </c>
      <c r="R11" s="237" t="str">
        <f>VLOOKUP($B11,'University Applications'!$A:AD,30,0)</f>
        <v/>
      </c>
      <c r="S11" s="237" t="str">
        <f>VLOOKUP($B11,'University Applications'!$A464:BJ1878,37,0)</f>
        <v/>
      </c>
      <c r="T11" s="183">
        <f t="shared" si="1"/>
        <v>4</v>
      </c>
      <c r="U11" s="183">
        <f t="shared" si="2"/>
        <v>0</v>
      </c>
      <c r="V11" s="237">
        <f t="shared" si="3"/>
        <v>3</v>
      </c>
      <c r="W11" s="237">
        <f t="shared" si="4"/>
        <v>0</v>
      </c>
      <c r="X11" s="237"/>
    </row>
    <row r="12">
      <c r="A12" s="236" t="s">
        <v>10921</v>
      </c>
      <c r="B12" s="106" t="s">
        <v>8441</v>
      </c>
      <c r="C12" s="237" t="str">
        <f>VLOOKUP(A12,'Main Sheet'!F:M,8,0)</f>
        <v>New Brighton</v>
      </c>
      <c r="D12" s="237" t="str">
        <f>VLOOKUP(B12,'Main Sheet'!A:N,14,0)</f>
        <v>NMB</v>
      </c>
      <c r="E12" s="237" t="str">
        <f>VLOOKUP(B12,'Main Sheet'!A:L,12,0)</f>
        <v>Cowan HS</v>
      </c>
      <c r="F12" s="237" t="str">
        <f>Vlookup(B12,'Main Sheet'!A:J,7,False)</f>
        <v>Second</v>
      </c>
      <c r="G12" s="237" t="str">
        <f>Vlookup(B12,'Main Sheet'!A:Q,17,0)</f>
        <v>Chulumanco</v>
      </c>
      <c r="H12" s="237" t="str">
        <f>VLOOKUP(B12,'Main Sheet'!A:AT,46,0)</f>
        <v/>
      </c>
      <c r="I12" s="237" t="str">
        <f>Trim(Iferror(Vlookup(B12,'Main Sheet'!A1032:BC2130,47,False),""))</f>
        <v/>
      </c>
      <c r="J12" s="237" t="str">
        <f>VLOOKUP(B12,'University Applications'!A:H,8,0)</f>
        <v/>
      </c>
      <c r="K12" s="237" t="str">
        <f>VLOOKUP(B12,'University Applications'!A:O,15,0)</f>
        <v/>
      </c>
      <c r="L12" s="237" t="str">
        <f>VLOOKUP(B12,'University Applications'!A:V,22,0)</f>
        <v/>
      </c>
      <c r="M12" s="237" t="str">
        <f>VLOOKUP(B12,'University Applications'!A:AC,29,0)</f>
        <v/>
      </c>
      <c r="N12" s="237" t="str">
        <f>VLOOKUP(B12,'University Applications'!A1031:BD2451,36,0)</f>
        <v/>
      </c>
      <c r="O12" s="237" t="str">
        <f>VLOOKUP(B12,'University Applications'!A:I,9,0)</f>
        <v/>
      </c>
      <c r="P12" s="237" t="str">
        <f>VLOOKUP($B12,'University Applications'!$A:P,16,0)</f>
        <v/>
      </c>
      <c r="Q12" s="237" t="str">
        <f>VLOOKUP($B12,'University Applications'!$A:W,23,0)</f>
        <v/>
      </c>
      <c r="R12" s="237" t="str">
        <f>VLOOKUP($B12,'University Applications'!$A:AD,30,0)</f>
        <v/>
      </c>
      <c r="S12" s="237" t="str">
        <f>VLOOKUP($B12,'University Applications'!$A1031:BJ2451,37,0)</f>
        <v/>
      </c>
      <c r="T12" s="183">
        <f t="shared" si="1"/>
        <v>0</v>
      </c>
      <c r="U12" s="183">
        <f t="shared" si="2"/>
        <v>0</v>
      </c>
      <c r="V12" s="237">
        <f t="shared" si="3"/>
        <v>0</v>
      </c>
      <c r="W12" s="237">
        <f t="shared" si="4"/>
        <v>0</v>
      </c>
      <c r="X12" s="237"/>
    </row>
    <row r="13">
      <c r="A13" s="238" t="s">
        <v>161</v>
      </c>
      <c r="B13" s="106" t="s">
        <v>158</v>
      </c>
      <c r="C13" s="237" t="str">
        <f>VLOOKUP(A13,'Main Sheet'!F:M,8,0)</f>
        <v>Uitenhage</v>
      </c>
      <c r="D13" s="237" t="str">
        <f>VLOOKUP(B13,'Main Sheet'!A:N,14,0)</f>
        <v>Rural</v>
      </c>
      <c r="E13" s="237" t="str">
        <f>VLOOKUP(B13,'Main Sheet'!A:L,12,0)</f>
        <v>VM Kwinana</v>
      </c>
      <c r="F13" s="237" t="str">
        <f>Vlookup(B13,'Main Sheet'!A:J,7,False)</f>
        <v>First</v>
      </c>
      <c r="G13" s="237" t="str">
        <f>Vlookup(B13,'Main Sheet'!A:Q,17,0)</f>
        <v>Sive</v>
      </c>
      <c r="H13" s="237" t="str">
        <f>VLOOKUP(B13,'Main Sheet'!A:AT,46,0)</f>
        <v>Yes</v>
      </c>
      <c r="I13" s="237" t="str">
        <f>Trim(Iferror(Vlookup(B13,'Main Sheet'!A5:BC410,47,False),""))</f>
        <v>Yes</v>
      </c>
      <c r="J13" s="237" t="str">
        <f>VLOOKUP(B13,'University Applications'!A:H,8,0)</f>
        <v>S/A</v>
      </c>
      <c r="K13" s="237" t="str">
        <f>VLOOKUP(B13,'University Applications'!A:O,15,0)</f>
        <v>S/A</v>
      </c>
      <c r="L13" s="237" t="str">
        <f>VLOOKUP(B13,'University Applications'!A:V,22,0)</f>
        <v>No</v>
      </c>
      <c r="M13" s="237" t="str">
        <f>VLOOKUP(B13,'University Applications'!A:AC,29,0)</f>
        <v>No</v>
      </c>
      <c r="N13" s="237" t="str">
        <f>VLOOKUP(B13,'University Applications'!A4:BD1418,36,0)</f>
        <v/>
      </c>
      <c r="O13" s="237" t="str">
        <f>VLOOKUP(B13,'University Applications'!A:I,9,0)</f>
        <v>S/A</v>
      </c>
      <c r="P13" s="237" t="str">
        <f>VLOOKUP($B13,'University Applications'!$A:P,16,0)</f>
        <v>S/A</v>
      </c>
      <c r="Q13" s="237" t="str">
        <f>VLOOKUP($B13,'University Applications'!$A:W,23,0)</f>
        <v>No</v>
      </c>
      <c r="R13" s="237" t="str">
        <f>VLOOKUP($B13,'University Applications'!$A:AD,30,0)</f>
        <v>No</v>
      </c>
      <c r="S13" s="237" t="str">
        <f>VLOOKUP($B13,'University Applications'!$A4:BJ1418,37,0)</f>
        <v/>
      </c>
      <c r="T13" s="183">
        <f t="shared" si="1"/>
        <v>4</v>
      </c>
      <c r="U13" s="183">
        <f t="shared" si="2"/>
        <v>4</v>
      </c>
      <c r="V13" s="237">
        <f t="shared" si="3"/>
        <v>0</v>
      </c>
      <c r="W13" s="237">
        <f t="shared" si="4"/>
        <v>0</v>
      </c>
      <c r="X13" s="237"/>
    </row>
    <row r="14">
      <c r="A14" s="236" t="s">
        <v>11072</v>
      </c>
      <c r="B14" s="106" t="s">
        <v>8962</v>
      </c>
      <c r="C14" s="237" t="str">
        <f>VLOOKUP(A14,'Main Sheet'!F:M,8,0)</f>
        <v>Walmer</v>
      </c>
      <c r="D14" s="237" t="str">
        <f>VLOOKUP(B14,'Main Sheet'!A:N,14,0)</f>
        <v>NMB</v>
      </c>
      <c r="E14" s="237" t="str">
        <f>VLOOKUP(B14,'Main Sheet'!A:L,12,0)</f>
        <v>Walmer HS</v>
      </c>
      <c r="F14" s="237" t="str">
        <f>Vlookup(B14,'Main Sheet'!A:J,7,False)</f>
        <v>Second</v>
      </c>
      <c r="G14" s="237" t="str">
        <f>Vlookup(B14,'Main Sheet'!A:Q,17,0)</f>
        <v>Sive</v>
      </c>
      <c r="H14" s="237" t="str">
        <f>VLOOKUP(B14,'Main Sheet'!A:AT,46,0)</f>
        <v>Yes</v>
      </c>
      <c r="I14" s="237" t="str">
        <f>Trim(Iferror(Vlookup(B14,'Main Sheet'!A1100:BC2198,47,False),""))</f>
        <v/>
      </c>
      <c r="J14" s="237"/>
      <c r="K14" s="237"/>
      <c r="L14" s="237"/>
      <c r="M14" s="237"/>
      <c r="N14" s="237"/>
      <c r="O14" s="237"/>
      <c r="P14" s="237"/>
      <c r="Q14" s="237"/>
      <c r="R14" s="237"/>
      <c r="S14" s="237"/>
      <c r="T14" s="183">
        <f t="shared" si="1"/>
        <v>0</v>
      </c>
      <c r="U14" s="183">
        <f t="shared" si="2"/>
        <v>0</v>
      </c>
      <c r="V14" s="237">
        <f t="shared" si="3"/>
        <v>0</v>
      </c>
      <c r="W14" s="237">
        <f t="shared" si="4"/>
        <v>0</v>
      </c>
      <c r="X14" s="237"/>
    </row>
    <row r="15">
      <c r="A15" s="236" t="s">
        <v>11125</v>
      </c>
      <c r="B15" s="106" t="s">
        <v>7795</v>
      </c>
      <c r="C15" s="237" t="str">
        <f>VLOOKUP(A15,'Main Sheet'!F:M,8,0)</f>
        <v>Uitenhage</v>
      </c>
      <c r="D15" s="237" t="str">
        <f>VLOOKUP(B15,'Main Sheet'!A:N,14,0)</f>
        <v>Rural</v>
      </c>
      <c r="E15" s="237" t="str">
        <f>VLOOKUP(B15,'Main Sheet'!A:L,12,0)</f>
        <v>VM Kwinana</v>
      </c>
      <c r="F15" s="237" t="str">
        <f>Vlookup(B15,'Main Sheet'!A:J,7,False)</f>
        <v>Second</v>
      </c>
      <c r="G15" s="237" t="str">
        <f>Vlookup(B15,'Main Sheet'!A:Q,17,0)</f>
        <v>Sive</v>
      </c>
      <c r="H15" s="237" t="str">
        <f>VLOOKUP(B15,'Main Sheet'!A:AT,46,0)</f>
        <v>Yes</v>
      </c>
      <c r="I15" s="237" t="str">
        <f>Trim(Iferror(Vlookup(B15,'Main Sheet'!A943:BC2040,47,False),""))</f>
        <v/>
      </c>
      <c r="J15" s="237" t="str">
        <f>VLOOKUP(B15,'University Applications'!A:H,8,0)</f>
        <v>No</v>
      </c>
      <c r="K15" s="237" t="str">
        <f>VLOOKUP(B15,'University Applications'!A:O,15,0)</f>
        <v>No</v>
      </c>
      <c r="L15" s="237" t="str">
        <f>VLOOKUP(B15,'University Applications'!A:V,22,0)</f>
        <v>No</v>
      </c>
      <c r="M15" s="237" t="str">
        <f>VLOOKUP(B15,'University Applications'!A:AC,29,0)</f>
        <v>No</v>
      </c>
      <c r="N15" s="237" t="str">
        <f>VLOOKUP(B15,'University Applications'!A943:BD2361,36,0)</f>
        <v/>
      </c>
      <c r="O15" s="237" t="str">
        <f>VLOOKUP(B15,'University Applications'!A:I,9,0)</f>
        <v/>
      </c>
      <c r="P15" s="237" t="str">
        <f>VLOOKUP($B15,'University Applications'!$A:P,16,0)</f>
        <v/>
      </c>
      <c r="Q15" s="237" t="str">
        <f>VLOOKUP($B15,'University Applications'!$A:W,23,0)</f>
        <v/>
      </c>
      <c r="R15" s="237" t="str">
        <f>VLOOKUP($B15,'University Applications'!$A:AD,30,0)</f>
        <v/>
      </c>
      <c r="S15" s="237" t="str">
        <f>VLOOKUP($B15,'University Applications'!$A943:BJ2361,37,0)</f>
        <v/>
      </c>
      <c r="T15" s="183">
        <f t="shared" si="1"/>
        <v>4</v>
      </c>
      <c r="U15" s="183">
        <f t="shared" si="2"/>
        <v>0</v>
      </c>
      <c r="V15" s="237">
        <f t="shared" si="3"/>
        <v>0</v>
      </c>
      <c r="W15" s="237">
        <f t="shared" si="4"/>
        <v>0</v>
      </c>
      <c r="X15" s="237"/>
    </row>
    <row r="16">
      <c r="A16" s="236" t="s">
        <v>10350</v>
      </c>
      <c r="B16" s="106" t="s">
        <v>6373</v>
      </c>
      <c r="C16" s="237" t="str">
        <f>VLOOKUP(A16,'Main Sheet'!F:M,8,0)</f>
        <v>Motherwell</v>
      </c>
      <c r="D16" s="237" t="str">
        <f>VLOOKUP(B16,'Main Sheet'!A:N,14,0)</f>
        <v>NMB</v>
      </c>
      <c r="E16" s="237" t="str">
        <f>VLOOKUP(B16,'Main Sheet'!A:L,12,0)</f>
        <v>Cingani HS</v>
      </c>
      <c r="F16" s="237" t="str">
        <f>Vlookup(B16,'Main Sheet'!A:J,7,False)</f>
        <v>Second</v>
      </c>
      <c r="G16" s="237" t="str">
        <f>Vlookup(B16,'Main Sheet'!A:Q,17,0)</f>
        <v>Asemahle</v>
      </c>
      <c r="H16" s="237" t="str">
        <f>VLOOKUP(B16,'Main Sheet'!A:AT,46,0)</f>
        <v>Yes</v>
      </c>
      <c r="I16" s="237" t="str">
        <f>Trim(Iferror(Vlookup(B16,'Main Sheet'!A739:BC1833,47,False),""))</f>
        <v>Yes</v>
      </c>
      <c r="J16" s="237" t="str">
        <f>VLOOKUP(B16,'University Applications'!A:H,8,0)</f>
        <v>S/A</v>
      </c>
      <c r="K16" s="237" t="str">
        <f>VLOOKUP(B16,'University Applications'!A:O,15,0)</f>
        <v>Yes</v>
      </c>
      <c r="L16" s="237" t="str">
        <f>VLOOKUP(B16,'University Applications'!A:V,22,0)</f>
        <v>S/A</v>
      </c>
      <c r="M16" s="237" t="str">
        <f>VLOOKUP(B16,'University Applications'!A:AC,29,0)</f>
        <v>Yes</v>
      </c>
      <c r="N16" s="237" t="str">
        <f>VLOOKUP(B16,'University Applications'!A739:BD2154,36,0)</f>
        <v/>
      </c>
      <c r="O16" s="237" t="str">
        <f>VLOOKUP(B16,'University Applications'!A:I,9,0)</f>
        <v/>
      </c>
      <c r="P16" s="237" t="str">
        <f>VLOOKUP($B16,'University Applications'!$A:P,16,0)</f>
        <v/>
      </c>
      <c r="Q16" s="237" t="str">
        <f>VLOOKUP($B16,'University Applications'!$A:W,23,0)</f>
        <v/>
      </c>
      <c r="R16" s="237" t="str">
        <f>VLOOKUP($B16,'University Applications'!$A:AD,30,0)</f>
        <v/>
      </c>
      <c r="S16" s="237" t="str">
        <f>VLOOKUP($B16,'University Applications'!$A739:BJ2154,37,0)</f>
        <v/>
      </c>
      <c r="T16" s="183">
        <f t="shared" si="1"/>
        <v>4</v>
      </c>
      <c r="U16" s="183">
        <f t="shared" si="2"/>
        <v>0</v>
      </c>
      <c r="V16" s="237">
        <f t="shared" si="3"/>
        <v>2</v>
      </c>
      <c r="W16" s="237">
        <f t="shared" si="4"/>
        <v>0</v>
      </c>
      <c r="X16" s="237"/>
    </row>
    <row r="17">
      <c r="A17" s="236" t="s">
        <v>170</v>
      </c>
      <c r="B17" s="106" t="s">
        <v>167</v>
      </c>
      <c r="C17" s="237" t="str">
        <f>VLOOKUP(A17,'Main Sheet'!F:M,8,0)</f>
        <v>Motherwell</v>
      </c>
      <c r="D17" s="237" t="str">
        <f>VLOOKUP(B17,'Main Sheet'!A:N,14,0)</f>
        <v>NMB</v>
      </c>
      <c r="E17" s="237" t="str">
        <f>VLOOKUP(B17,'Main Sheet'!A:L,12,0)</f>
        <v>Masiphathisane HS</v>
      </c>
      <c r="F17" s="237" t="str">
        <f>Vlookup(B17,'Main Sheet'!A:J,7,False)</f>
        <v>First</v>
      </c>
      <c r="G17" s="237" t="str">
        <f>Vlookup(B17,'Main Sheet'!A:Q,17,0)</f>
        <v>Siphosihle</v>
      </c>
      <c r="H17" s="237" t="str">
        <f>VLOOKUP(B17,'Main Sheet'!A:AT,46,0)</f>
        <v>Yes</v>
      </c>
      <c r="I17" s="237" t="str">
        <f>Trim(Iferror(Vlookup(B17,'Main Sheet'!A6:BC411,47,False),""))</f>
        <v>Yes</v>
      </c>
      <c r="J17" s="237" t="str">
        <f>VLOOKUP(B17,'University Applications'!A:H,8,0)</f>
        <v>S/A</v>
      </c>
      <c r="K17" s="237" t="str">
        <f>VLOOKUP(B17,'University Applications'!A:O,15,0)</f>
        <v>Yes</v>
      </c>
      <c r="L17" s="237" t="str">
        <f>VLOOKUP(B17,'University Applications'!A:V,22,0)</f>
        <v>Yes</v>
      </c>
      <c r="M17" s="237" t="str">
        <f>VLOOKUP(B17,'University Applications'!A:AC,29,0)</f>
        <v>Yes</v>
      </c>
      <c r="N17" s="237" t="str">
        <f>VLOOKUP(B17,'University Applications'!A5:BD1419,36,0)</f>
        <v/>
      </c>
      <c r="O17" s="237" t="str">
        <f>VLOOKUP(B17,'University Applications'!A:I,9,0)</f>
        <v>S/A</v>
      </c>
      <c r="P17" s="237" t="str">
        <f>VLOOKUP($B17,'University Applications'!$A:P,16,0)</f>
        <v>Yes</v>
      </c>
      <c r="Q17" s="237" t="str">
        <f>VLOOKUP($B17,'University Applications'!$A:W,23,0)</f>
        <v>Yes</v>
      </c>
      <c r="R17" s="237" t="str">
        <f>VLOOKUP($B17,'University Applications'!$A:AD,30,0)</f>
        <v>Yes</v>
      </c>
      <c r="S17" s="237" t="str">
        <f>VLOOKUP($B17,'University Applications'!$A5:BJ1419,37,0)</f>
        <v/>
      </c>
      <c r="T17" s="183">
        <f t="shared" si="1"/>
        <v>4</v>
      </c>
      <c r="U17" s="183">
        <f t="shared" si="2"/>
        <v>4</v>
      </c>
      <c r="V17" s="237">
        <f t="shared" si="3"/>
        <v>3</v>
      </c>
      <c r="W17" s="237">
        <f t="shared" si="4"/>
        <v>3</v>
      </c>
      <c r="X17" s="237"/>
    </row>
    <row r="18">
      <c r="A18" s="236" t="s">
        <v>11003</v>
      </c>
      <c r="B18" s="106" t="s">
        <v>8723</v>
      </c>
      <c r="C18" s="237" t="str">
        <f>VLOOKUP(A18,'Main Sheet'!F:M,8,0)</f>
        <v>Walmer</v>
      </c>
      <c r="D18" s="237" t="str">
        <f>VLOOKUP(B18,'Main Sheet'!A:N,14,0)</f>
        <v>NMB</v>
      </c>
      <c r="E18" s="237" t="str">
        <f>VLOOKUP(B18,'Main Sheet'!A:L,12,0)</f>
        <v>Walmer HS</v>
      </c>
      <c r="F18" s="237" t="str">
        <f>Vlookup(B18,'Main Sheet'!A:J,7,False)</f>
        <v>Second</v>
      </c>
      <c r="G18" s="237" t="str">
        <f>Vlookup(B18,'Main Sheet'!A:Q,17,0)</f>
        <v>Sive</v>
      </c>
      <c r="H18" s="237" t="str">
        <f>VLOOKUP(B18,'Main Sheet'!A:AT,46,0)</f>
        <v>Yes</v>
      </c>
      <c r="I18" s="237" t="str">
        <f>Trim(Iferror(Vlookup(B18,'Main Sheet'!A1070:BC2168,47,False),""))</f>
        <v/>
      </c>
      <c r="J18" s="237"/>
      <c r="K18" s="237"/>
      <c r="L18" s="237"/>
      <c r="M18" s="237"/>
      <c r="N18" s="237"/>
      <c r="O18" s="237"/>
      <c r="P18" s="237"/>
      <c r="Q18" s="237"/>
      <c r="R18" s="237"/>
      <c r="S18" s="237"/>
      <c r="T18" s="183">
        <f t="shared" si="1"/>
        <v>0</v>
      </c>
      <c r="U18" s="183">
        <f t="shared" si="2"/>
        <v>0</v>
      </c>
      <c r="V18" s="237">
        <f t="shared" si="3"/>
        <v>0</v>
      </c>
      <c r="W18" s="237">
        <f t="shared" si="4"/>
        <v>0</v>
      </c>
      <c r="X18" s="237"/>
    </row>
    <row r="19">
      <c r="A19" s="236" t="s">
        <v>10523</v>
      </c>
      <c r="B19" s="106" t="s">
        <v>7029</v>
      </c>
      <c r="C19" s="237" t="str">
        <f>VLOOKUP(A19,'Main Sheet'!F:M,8,0)</f>
        <v>Zwide</v>
      </c>
      <c r="D19" s="237" t="str">
        <f>VLOOKUP(B19,'Main Sheet'!A:N,14,0)</f>
        <v>NMB</v>
      </c>
      <c r="E19" s="237" t="str">
        <f>VLOOKUP(B19,'Main Sheet'!A:L,12,0)</f>
        <v>Ndzondelelo HS</v>
      </c>
      <c r="F19" s="237" t="str">
        <f>Vlookup(B19,'Main Sheet'!A:J,7,False)</f>
        <v>Second</v>
      </c>
      <c r="G19" s="237" t="str">
        <f>Vlookup(B19,'Main Sheet'!A:Q,17,0)</f>
        <v>Chulumanco</v>
      </c>
      <c r="H19" s="237" t="str">
        <f>VLOOKUP(B19,'Main Sheet'!A:AT,46,0)</f>
        <v>Yes</v>
      </c>
      <c r="I19" s="237" t="str">
        <f>Trim(Iferror(Vlookup(B19,'Main Sheet'!A821:BC1915,47,False),""))</f>
        <v/>
      </c>
      <c r="J19" s="237" t="str">
        <f>VLOOKUP(B19,'University Applications'!A:H,8,0)</f>
        <v>Yes</v>
      </c>
      <c r="K19" s="237" t="str">
        <f>VLOOKUP(B19,'University Applications'!A:O,15,0)</f>
        <v/>
      </c>
      <c r="L19" s="237" t="str">
        <f>VLOOKUP(B19,'University Applications'!A:V,22,0)</f>
        <v>Yes</v>
      </c>
      <c r="M19" s="237" t="str">
        <f>VLOOKUP(B19,'University Applications'!A:AC,29,0)</f>
        <v>Yes</v>
      </c>
      <c r="N19" s="237" t="str">
        <f>VLOOKUP(B19,'University Applications'!A821:BD2236,36,0)</f>
        <v/>
      </c>
      <c r="O19" s="237" t="str">
        <f>VLOOKUP(B19,'University Applications'!A:I,9,0)</f>
        <v/>
      </c>
      <c r="P19" s="237" t="str">
        <f>VLOOKUP($B19,'University Applications'!$A:P,16,0)</f>
        <v/>
      </c>
      <c r="Q19" s="237" t="str">
        <f>VLOOKUP($B19,'University Applications'!$A:W,23,0)</f>
        <v/>
      </c>
      <c r="R19" s="237" t="str">
        <f>VLOOKUP($B19,'University Applications'!$A:AD,30,0)</f>
        <v/>
      </c>
      <c r="S19" s="237" t="str">
        <f>VLOOKUP($B19,'University Applications'!$A821:BJ2236,37,0)</f>
        <v/>
      </c>
      <c r="T19" s="183">
        <f t="shared" si="1"/>
        <v>3</v>
      </c>
      <c r="U19" s="183">
        <f t="shared" si="2"/>
        <v>0</v>
      </c>
      <c r="V19" s="237">
        <f t="shared" si="3"/>
        <v>3</v>
      </c>
      <c r="W19" s="237">
        <f t="shared" si="4"/>
        <v>0</v>
      </c>
      <c r="X19" s="237"/>
    </row>
    <row r="20">
      <c r="A20" s="236" t="s">
        <v>185</v>
      </c>
      <c r="B20" s="106" t="s">
        <v>182</v>
      </c>
      <c r="C20" s="237" t="str">
        <f>VLOOKUP(A20,'Main Sheet'!F:M,8,0)</f>
        <v>Motherwell</v>
      </c>
      <c r="D20" s="237" t="str">
        <f>VLOOKUP(B20,'Main Sheet'!A:N,14,0)</f>
        <v>NMB</v>
      </c>
      <c r="E20" s="237" t="str">
        <f>VLOOKUP(B20,'Main Sheet'!A:L,12,0)</f>
        <v>Masiphathisane HS</v>
      </c>
      <c r="F20" s="237" t="str">
        <f>Vlookup(B20,'Main Sheet'!A:J,7,False)</f>
        <v>First</v>
      </c>
      <c r="G20" s="237" t="str">
        <f>Vlookup(B20,'Main Sheet'!A:Q,17,0)</f>
        <v>Siphosihle</v>
      </c>
      <c r="H20" s="237" t="str">
        <f>VLOOKUP(B20,'Main Sheet'!A:AT,46,0)</f>
        <v>Yes</v>
      </c>
      <c r="I20" s="237" t="str">
        <f>Trim(Iferror(Vlookup(B20,'Main Sheet'!A7:BC412,47,False),""))</f>
        <v>Yes</v>
      </c>
      <c r="J20" s="237" t="str">
        <f>VLOOKUP(B20,'University Applications'!A:H,8,0)</f>
        <v>Yes</v>
      </c>
      <c r="K20" s="237" t="str">
        <f>VLOOKUP(B20,'University Applications'!A:O,15,0)</f>
        <v>Yes</v>
      </c>
      <c r="L20" s="237" t="str">
        <f>VLOOKUP(B20,'University Applications'!A:V,22,0)</f>
        <v>Yes</v>
      </c>
      <c r="M20" s="237" t="str">
        <f>VLOOKUP(B20,'University Applications'!A:AC,29,0)</f>
        <v>Yes</v>
      </c>
      <c r="N20" s="237" t="str">
        <f>VLOOKUP(B20,'University Applications'!A6:BD1420,36,0)</f>
        <v/>
      </c>
      <c r="O20" s="237" t="str">
        <f>VLOOKUP(B20,'University Applications'!A:I,9,0)</f>
        <v>S/A</v>
      </c>
      <c r="P20" s="237" t="str">
        <f>VLOOKUP($B20,'University Applications'!$A:P,16,0)</f>
        <v>Yes</v>
      </c>
      <c r="Q20" s="237" t="str">
        <f>VLOOKUP($B20,'University Applications'!$A:W,23,0)</f>
        <v>Yes</v>
      </c>
      <c r="R20" s="237" t="str">
        <f>VLOOKUP($B20,'University Applications'!$A:AD,30,0)</f>
        <v>Yes</v>
      </c>
      <c r="S20" s="237" t="str">
        <f>VLOOKUP($B20,'University Applications'!$A6:BJ1420,37,0)</f>
        <v/>
      </c>
      <c r="T20" s="183">
        <f t="shared" si="1"/>
        <v>4</v>
      </c>
      <c r="U20" s="183">
        <f t="shared" si="2"/>
        <v>4</v>
      </c>
      <c r="V20" s="237">
        <f t="shared" si="3"/>
        <v>4</v>
      </c>
      <c r="W20" s="237">
        <f t="shared" si="4"/>
        <v>3</v>
      </c>
      <c r="X20" s="237"/>
    </row>
    <row r="21">
      <c r="A21" s="236" t="s">
        <v>10049</v>
      </c>
      <c r="B21" s="106" t="s">
        <v>5270</v>
      </c>
      <c r="C21" s="237" t="str">
        <f>VLOOKUP(A21,'Main Sheet'!F:M,8,0)</f>
        <v>Motherwell</v>
      </c>
      <c r="D21" s="237" t="str">
        <f>VLOOKUP(B21,'Main Sheet'!A:N,14,0)</f>
        <v>NMB</v>
      </c>
      <c r="E21" s="237" t="str">
        <f>VLOOKUP(B21,'Main Sheet'!A:L,12,0)</f>
        <v>Soqhayisa SS</v>
      </c>
      <c r="F21" s="237" t="str">
        <f>Vlookup(B21,'Main Sheet'!A:J,7,False)</f>
        <v>Second</v>
      </c>
      <c r="G21" s="237" t="str">
        <f>Vlookup(B21,'Main Sheet'!A:Q,17,0)</f>
        <v>Siphosihle</v>
      </c>
      <c r="H21" s="237" t="str">
        <f>VLOOKUP(B21,'Main Sheet'!A:AT,46,0)</f>
        <v>Yes</v>
      </c>
      <c r="I21" s="237" t="str">
        <f>Trim(Iferror(Vlookup(B21,'Main Sheet'!A600:BC1693,47,False),""))</f>
        <v>Yes</v>
      </c>
      <c r="J21" s="237" t="str">
        <f>VLOOKUP(B21,'University Applications'!A:H,8,0)</f>
        <v>S/A</v>
      </c>
      <c r="K21" s="237" t="str">
        <f>VLOOKUP(B21,'University Applications'!A:O,15,0)</f>
        <v>S/A</v>
      </c>
      <c r="L21" s="237" t="str">
        <f>VLOOKUP(B21,'University Applications'!A:V,22,0)</f>
        <v>S/A</v>
      </c>
      <c r="M21" s="237" t="str">
        <f>VLOOKUP(B21,'University Applications'!A:AC,29,0)</f>
        <v>S/A</v>
      </c>
      <c r="N21" s="237" t="str">
        <f>VLOOKUP(B21,'University Applications'!A600:BD2014,36,0)</f>
        <v/>
      </c>
      <c r="O21" s="237" t="str">
        <f>VLOOKUP(B21,'University Applications'!A:I,9,0)</f>
        <v/>
      </c>
      <c r="P21" s="237" t="str">
        <f>VLOOKUP($B21,'University Applications'!$A:P,16,0)</f>
        <v/>
      </c>
      <c r="Q21" s="237" t="str">
        <f>VLOOKUP($B21,'University Applications'!$A:W,23,0)</f>
        <v/>
      </c>
      <c r="R21" s="237" t="str">
        <f>VLOOKUP($B21,'University Applications'!$A:AD,30,0)</f>
        <v/>
      </c>
      <c r="S21" s="237" t="str">
        <f>VLOOKUP($B21,'University Applications'!$A600:BJ2014,37,0)</f>
        <v/>
      </c>
      <c r="T21" s="183">
        <f t="shared" si="1"/>
        <v>4</v>
      </c>
      <c r="U21" s="183">
        <f t="shared" si="2"/>
        <v>0</v>
      </c>
      <c r="V21" s="237">
        <f t="shared" si="3"/>
        <v>0</v>
      </c>
      <c r="W21" s="237">
        <f t="shared" si="4"/>
        <v>0</v>
      </c>
      <c r="X21" s="237"/>
    </row>
    <row r="22">
      <c r="A22" s="236" t="s">
        <v>10201</v>
      </c>
      <c r="B22" s="106" t="s">
        <v>5824</v>
      </c>
      <c r="C22" s="237" t="str">
        <f>VLOOKUP(A22,'Main Sheet'!F:M,8,0)</f>
        <v>Gelvandale</v>
      </c>
      <c r="D22" s="237" t="str">
        <f>VLOOKUP(B22,'Main Sheet'!A:N,14,0)</f>
        <v>NMB</v>
      </c>
      <c r="E22" s="237" t="str">
        <f>VLOOKUP(B22,'Main Sheet'!A:L,12,0)</f>
        <v>St Thomas SS</v>
      </c>
      <c r="F22" s="237" t="str">
        <f>Vlookup(B22,'Main Sheet'!A:J,7,False)</f>
        <v>Second</v>
      </c>
      <c r="G22" s="237" t="str">
        <f>Vlookup(B22,'Main Sheet'!A:Q,17,0)</f>
        <v>Sive</v>
      </c>
      <c r="H22" s="237" t="str">
        <f>VLOOKUP(B22,'Main Sheet'!A:AT,46,0)</f>
        <v>Yes</v>
      </c>
      <c r="I22" s="237" t="str">
        <f>Trim(Iferror(Vlookup(B22,'Main Sheet'!A671:BC1765,47,False),""))</f>
        <v/>
      </c>
      <c r="J22" s="237"/>
      <c r="K22" s="237"/>
      <c r="L22" s="237"/>
      <c r="M22" s="237"/>
      <c r="N22" s="237"/>
      <c r="O22" s="237"/>
      <c r="P22" s="237"/>
      <c r="Q22" s="237"/>
      <c r="R22" s="237"/>
      <c r="S22" s="237"/>
      <c r="T22" s="183">
        <f t="shared" si="1"/>
        <v>0</v>
      </c>
      <c r="U22" s="183">
        <f t="shared" si="2"/>
        <v>0</v>
      </c>
      <c r="V22" s="237">
        <f t="shared" si="3"/>
        <v>0</v>
      </c>
      <c r="W22" s="237">
        <f t="shared" si="4"/>
        <v>0</v>
      </c>
      <c r="X22" s="237"/>
    </row>
    <row r="23">
      <c r="A23" s="236" t="s">
        <v>10073</v>
      </c>
      <c r="B23" s="106" t="s">
        <v>5368</v>
      </c>
      <c r="C23" s="237" t="str">
        <f>VLOOKUP(A23,'Main Sheet'!F:M,8,0)</f>
        <v>Jeffery's Bay</v>
      </c>
      <c r="D23" s="237" t="str">
        <f>VLOOKUP(B23,'Main Sheet'!A:N,14,0)</f>
        <v>Rural</v>
      </c>
      <c r="E23" s="237" t="str">
        <f>VLOOKUP(B23,'Main Sheet'!A:L,12,0)</f>
        <v>Jeffrey's Bay CS</v>
      </c>
      <c r="F23" s="237" t="str">
        <f>Vlookup(B23,'Main Sheet'!A:J,7,False)</f>
        <v>Second</v>
      </c>
      <c r="G23" s="237" t="str">
        <f>Vlookup(B23,'Main Sheet'!A:Q,17,0)</f>
        <v>Sive</v>
      </c>
      <c r="H23" s="237" t="str">
        <f>VLOOKUP(B23,'Main Sheet'!A:AT,46,0)</f>
        <v>Yes</v>
      </c>
      <c r="I23" s="237" t="str">
        <f>Trim(Iferror(Vlookup(B23,'Main Sheet'!A611:BC1704,47,False),""))</f>
        <v/>
      </c>
      <c r="J23" s="237" t="str">
        <f>VLOOKUP(B23,'University Applications'!A:H,8,0)</f>
        <v>S/A</v>
      </c>
      <c r="K23" s="237" t="str">
        <f>VLOOKUP(B23,'University Applications'!A:O,15,0)</f>
        <v>Yes</v>
      </c>
      <c r="L23" s="237" t="str">
        <f>VLOOKUP(B23,'University Applications'!A:V,22,0)</f>
        <v>S/A</v>
      </c>
      <c r="M23" s="237" t="str">
        <f>VLOOKUP(B23,'University Applications'!A:AC,29,0)</f>
        <v>Yes</v>
      </c>
      <c r="N23" s="237" t="str">
        <f>VLOOKUP(B23,'University Applications'!A611:BD2025,36,0)</f>
        <v/>
      </c>
      <c r="O23" s="237" t="str">
        <f>VLOOKUP(B23,'University Applications'!A:I,9,0)</f>
        <v/>
      </c>
      <c r="P23" s="237" t="str">
        <f>VLOOKUP($B23,'University Applications'!$A:P,16,0)</f>
        <v/>
      </c>
      <c r="Q23" s="237" t="str">
        <f>VLOOKUP($B23,'University Applications'!$A:W,23,0)</f>
        <v/>
      </c>
      <c r="R23" s="237" t="str">
        <f>VLOOKUP($B23,'University Applications'!$A:AD,30,0)</f>
        <v/>
      </c>
      <c r="S23" s="237" t="str">
        <f>VLOOKUP($B23,'University Applications'!$A611:BJ2025,37,0)</f>
        <v/>
      </c>
      <c r="T23" s="183">
        <f t="shared" si="1"/>
        <v>4</v>
      </c>
      <c r="U23" s="183">
        <f t="shared" si="2"/>
        <v>0</v>
      </c>
      <c r="V23" s="237">
        <f t="shared" si="3"/>
        <v>2</v>
      </c>
      <c r="W23" s="237">
        <f t="shared" si="4"/>
        <v>0</v>
      </c>
      <c r="X23" s="237"/>
    </row>
    <row r="24">
      <c r="A24" s="236" t="s">
        <v>196</v>
      </c>
      <c r="B24" s="106" t="s">
        <v>193</v>
      </c>
      <c r="C24" s="237" t="str">
        <f>VLOOKUP(A24,'Main Sheet'!F:M,8,0)</f>
        <v>KwaDwesi</v>
      </c>
      <c r="D24" s="237" t="str">
        <f>VLOOKUP(B24,'Main Sheet'!A:N,14,0)</f>
        <v>NMB</v>
      </c>
      <c r="E24" s="237" t="str">
        <f>VLOOKUP(B24,'Main Sheet'!A:L,12,0)</f>
        <v>Khanyisa SS</v>
      </c>
      <c r="F24" s="237" t="str">
        <f>Vlookup(B24,'Main Sheet'!A:J,7,False)</f>
        <v>First</v>
      </c>
      <c r="G24" s="237" t="str">
        <f>Vlookup(B24,'Main Sheet'!A:Q,17,0)</f>
        <v>Chulumanco</v>
      </c>
      <c r="H24" s="237" t="str">
        <f>VLOOKUP(B24,'Main Sheet'!A:AT,46,0)</f>
        <v/>
      </c>
      <c r="I24" s="237" t="str">
        <f>Trim(Iferror(Vlookup(B24,'Main Sheet'!A8:BC413,47,False),""))</f>
        <v/>
      </c>
      <c r="J24" s="237" t="str">
        <f>VLOOKUP(B24,'University Applications'!A:H,8,0)</f>
        <v/>
      </c>
      <c r="K24" s="237" t="str">
        <f>VLOOKUP(B24,'University Applications'!A:O,15,0)</f>
        <v/>
      </c>
      <c r="L24" s="237" t="str">
        <f>VLOOKUP(B24,'University Applications'!A:V,22,0)</f>
        <v/>
      </c>
      <c r="M24" s="237" t="str">
        <f>VLOOKUP(B24,'University Applications'!A:AC,29,0)</f>
        <v/>
      </c>
      <c r="N24" s="237" t="str">
        <f>VLOOKUP(B24,'University Applications'!A7:BD1421,36,0)</f>
        <v/>
      </c>
      <c r="O24" s="237" t="str">
        <f>VLOOKUP(B24,'University Applications'!A:I,9,0)</f>
        <v/>
      </c>
      <c r="P24" s="237" t="str">
        <f>VLOOKUP($B24,'University Applications'!$A:P,16,0)</f>
        <v/>
      </c>
      <c r="Q24" s="237" t="str">
        <f>VLOOKUP($B24,'University Applications'!$A:W,23,0)</f>
        <v/>
      </c>
      <c r="R24" s="237" t="str">
        <f>VLOOKUP($B24,'University Applications'!$A:AD,30,0)</f>
        <v/>
      </c>
      <c r="S24" s="237" t="str">
        <f>VLOOKUP($B24,'University Applications'!$A7:BJ1421,37,0)</f>
        <v/>
      </c>
      <c r="T24" s="183">
        <f t="shared" si="1"/>
        <v>0</v>
      </c>
      <c r="U24" s="183">
        <f t="shared" si="2"/>
        <v>0</v>
      </c>
      <c r="V24" s="237">
        <f t="shared" si="3"/>
        <v>0</v>
      </c>
      <c r="W24" s="237">
        <f t="shared" si="4"/>
        <v>0</v>
      </c>
      <c r="X24" s="237"/>
    </row>
    <row r="25">
      <c r="A25" s="236" t="s">
        <v>10080</v>
      </c>
      <c r="B25" s="106" t="s">
        <v>5410</v>
      </c>
      <c r="C25" s="237" t="str">
        <f>VLOOKUP(A25,'Main Sheet'!F:M,8,0)</f>
        <v>Motherwell</v>
      </c>
      <c r="D25" s="237" t="str">
        <f>VLOOKUP(B25,'Main Sheet'!A:N,14,0)</f>
        <v>NMB</v>
      </c>
      <c r="E25" s="237" t="str">
        <f>VLOOKUP(B25,'Main Sheet'!A:L,12,0)</f>
        <v>Soqhayisa SS</v>
      </c>
      <c r="F25" s="237" t="str">
        <f>Vlookup(B25,'Main Sheet'!A:J,7,False)</f>
        <v>Second</v>
      </c>
      <c r="G25" s="237" t="str">
        <f>Vlookup(B25,'Main Sheet'!A:Q,17,0)</f>
        <v>Siphosihle</v>
      </c>
      <c r="H25" s="237" t="str">
        <f>VLOOKUP(B25,'Main Sheet'!A:AT,46,0)</f>
        <v>Yes</v>
      </c>
      <c r="I25" s="237" t="str">
        <f>Trim(Iferror(Vlookup(B25,'Main Sheet'!A615:BC1708,47,False),""))</f>
        <v>Yes</v>
      </c>
      <c r="J25" s="237" t="str">
        <f>VLOOKUP(B25,'University Applications'!A:H,8,0)</f>
        <v>S/A</v>
      </c>
      <c r="K25" s="237" t="str">
        <f>VLOOKUP(B25,'University Applications'!A:O,15,0)</f>
        <v>Yes</v>
      </c>
      <c r="L25" s="237" t="str">
        <f>VLOOKUP(B25,'University Applications'!A:V,22,0)</f>
        <v>No</v>
      </c>
      <c r="M25" s="237" t="str">
        <f>VLOOKUP(B25,'University Applications'!A:AC,29,0)</f>
        <v>S/A</v>
      </c>
      <c r="N25" s="237" t="str">
        <f>VLOOKUP(B25,'University Applications'!A615:BD2029,36,0)</f>
        <v/>
      </c>
      <c r="O25" s="237" t="str">
        <f>VLOOKUP(B25,'University Applications'!A:I,9,0)</f>
        <v/>
      </c>
      <c r="P25" s="237" t="str">
        <f>VLOOKUP($B25,'University Applications'!$A:P,16,0)</f>
        <v/>
      </c>
      <c r="Q25" s="237" t="str">
        <f>VLOOKUP($B25,'University Applications'!$A:W,23,0)</f>
        <v/>
      </c>
      <c r="R25" s="237" t="str">
        <f>VLOOKUP($B25,'University Applications'!$A:AD,30,0)</f>
        <v/>
      </c>
      <c r="S25" s="237" t="str">
        <f>VLOOKUP($B25,'University Applications'!$A615:BJ2029,37,0)</f>
        <v/>
      </c>
      <c r="T25" s="183">
        <f t="shared" si="1"/>
        <v>4</v>
      </c>
      <c r="U25" s="183">
        <f t="shared" si="2"/>
        <v>0</v>
      </c>
      <c r="V25" s="237">
        <f t="shared" si="3"/>
        <v>1</v>
      </c>
      <c r="W25" s="237">
        <f t="shared" si="4"/>
        <v>0</v>
      </c>
      <c r="X25" s="237"/>
    </row>
    <row r="26">
      <c r="A26" s="236" t="s">
        <v>4114</v>
      </c>
      <c r="B26" s="106" t="s">
        <v>4111</v>
      </c>
      <c r="C26" s="237" t="str">
        <f>VLOOKUP(A26,'Main Sheet'!F:M,8,0)</f>
        <v>Motherwell</v>
      </c>
      <c r="D26" s="237" t="str">
        <f>VLOOKUP(B26,'Main Sheet'!A:N,14,0)</f>
        <v>NMB</v>
      </c>
      <c r="E26" s="237" t="str">
        <f>VLOOKUP(B26,'Main Sheet'!A:L,12,0)</f>
        <v>James Jolobe SS</v>
      </c>
      <c r="F26" s="237" t="str">
        <f>Vlookup(B26,'Main Sheet'!A:J,7,False)</f>
        <v>Second</v>
      </c>
      <c r="G26" s="237" t="str">
        <f>Vlookup(B26,'Main Sheet'!A:Q,17,0)</f>
        <v>Siphosihle</v>
      </c>
      <c r="H26" s="237" t="str">
        <f>VLOOKUP(B26,'Main Sheet'!A:AT,46,0)</f>
        <v>Yes</v>
      </c>
      <c r="I26" s="237" t="str">
        <f>Trim(Iferror(Vlookup(B26,'Main Sheet'!A467:BC1560,47,False),""))</f>
        <v>Yes</v>
      </c>
      <c r="J26" s="237" t="str">
        <f>VLOOKUP(B26,'University Applications'!A:H,8,0)</f>
        <v>S/A</v>
      </c>
      <c r="K26" s="237" t="str">
        <f>VLOOKUP(B26,'University Applications'!A:O,15,0)</f>
        <v>Yes</v>
      </c>
      <c r="L26" s="237" t="str">
        <f>VLOOKUP(B26,'University Applications'!A:V,22,0)</f>
        <v>S/A</v>
      </c>
      <c r="M26" s="237" t="str">
        <f>VLOOKUP(B26,'University Applications'!A:AC,29,0)</f>
        <v>Yes</v>
      </c>
      <c r="N26" s="237" t="str">
        <f>VLOOKUP(B26,'University Applications'!A467:BD1881,36,0)</f>
        <v/>
      </c>
      <c r="O26" s="237" t="str">
        <f>VLOOKUP(B26,'University Applications'!A:I,9,0)</f>
        <v/>
      </c>
      <c r="P26" s="237" t="str">
        <f>VLOOKUP($B26,'University Applications'!$A:P,16,0)</f>
        <v/>
      </c>
      <c r="Q26" s="237" t="str">
        <f>VLOOKUP($B26,'University Applications'!$A:W,23,0)</f>
        <v/>
      </c>
      <c r="R26" s="237" t="str">
        <f>VLOOKUP($B26,'University Applications'!$A:AD,30,0)</f>
        <v/>
      </c>
      <c r="S26" s="237" t="str">
        <f>VLOOKUP($B26,'University Applications'!$A467:BJ1881,37,0)</f>
        <v/>
      </c>
      <c r="T26" s="183">
        <f t="shared" si="1"/>
        <v>4</v>
      </c>
      <c r="U26" s="183">
        <f t="shared" si="2"/>
        <v>0</v>
      </c>
      <c r="V26" s="237">
        <f t="shared" si="3"/>
        <v>2</v>
      </c>
      <c r="W26" s="237">
        <f t="shared" si="4"/>
        <v>0</v>
      </c>
      <c r="X26" s="237"/>
    </row>
    <row r="27">
      <c r="A27" s="236" t="s">
        <v>11060</v>
      </c>
      <c r="B27" s="106" t="s">
        <v>8923</v>
      </c>
      <c r="C27" s="237" t="str">
        <f>VLOOKUP(A27,'Main Sheet'!F:M,8,0)</f>
        <v>Walmer</v>
      </c>
      <c r="D27" s="237" t="str">
        <f>VLOOKUP(B27,'Main Sheet'!A:N,14,0)</f>
        <v>NMB</v>
      </c>
      <c r="E27" s="237" t="str">
        <f>VLOOKUP(B27,'Main Sheet'!A:L,12,0)</f>
        <v>Walmer HS</v>
      </c>
      <c r="F27" s="237" t="str">
        <f>Vlookup(B27,'Main Sheet'!A:J,7,False)</f>
        <v>Second</v>
      </c>
      <c r="G27" s="237" t="str">
        <f>Vlookup(B27,'Main Sheet'!A:Q,17,0)</f>
        <v>Sive</v>
      </c>
      <c r="H27" s="237" t="str">
        <f>VLOOKUP(B27,'Main Sheet'!A:AT,46,0)</f>
        <v>Yes</v>
      </c>
      <c r="I27" s="237" t="str">
        <f>Trim(Iferror(Vlookup(B27,'Main Sheet'!A1095:BC2193,47,False),""))</f>
        <v/>
      </c>
      <c r="J27" s="237"/>
      <c r="K27" s="237"/>
      <c r="L27" s="237"/>
      <c r="M27" s="237"/>
      <c r="N27" s="237"/>
      <c r="O27" s="237"/>
      <c r="P27" s="237"/>
      <c r="Q27" s="237"/>
      <c r="R27" s="237"/>
      <c r="S27" s="237"/>
      <c r="T27" s="183">
        <f t="shared" si="1"/>
        <v>0</v>
      </c>
      <c r="U27" s="183">
        <f t="shared" si="2"/>
        <v>0</v>
      </c>
      <c r="V27" s="237">
        <f t="shared" si="3"/>
        <v>0</v>
      </c>
      <c r="W27" s="237">
        <f t="shared" si="4"/>
        <v>0</v>
      </c>
      <c r="X27" s="237"/>
    </row>
    <row r="28">
      <c r="A28" s="238" t="s">
        <v>10947</v>
      </c>
      <c r="B28" s="106" t="s">
        <v>8517</v>
      </c>
      <c r="C28" s="237" t="str">
        <f>VLOOKUP(A28,'Main Sheet'!F:M,8,0)</f>
        <v>Walmer</v>
      </c>
      <c r="D28" s="237" t="str">
        <f>VLOOKUP(B28,'Main Sheet'!A:N,14,0)</f>
        <v>NMB</v>
      </c>
      <c r="E28" s="237" t="str">
        <f>VLOOKUP(B28,'Main Sheet'!A:L,12,0)</f>
        <v>Walmer HS</v>
      </c>
      <c r="F28" s="237" t="str">
        <f>Vlookup(B28,'Main Sheet'!A:J,7,False)</f>
        <v>Second</v>
      </c>
      <c r="G28" s="237" t="str">
        <f>Vlookup(B28,'Main Sheet'!A:Q,17,0)</f>
        <v>Sive</v>
      </c>
      <c r="H28" s="237" t="str">
        <f>VLOOKUP(B28,'Main Sheet'!A:AT,46,0)</f>
        <v>Yes</v>
      </c>
      <c r="I28" s="237" t="str">
        <f>Trim(Iferror(Vlookup(B28,'Main Sheet'!A1046:BC2144,47,False),""))</f>
        <v/>
      </c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183">
        <f t="shared" si="1"/>
        <v>0</v>
      </c>
      <c r="U28" s="183">
        <f t="shared" si="2"/>
        <v>0</v>
      </c>
      <c r="V28" s="237">
        <f t="shared" si="3"/>
        <v>0</v>
      </c>
      <c r="W28" s="237">
        <f t="shared" si="4"/>
        <v>0</v>
      </c>
      <c r="X28" s="237"/>
    </row>
    <row r="29">
      <c r="A29" s="236" t="s">
        <v>3724</v>
      </c>
      <c r="B29" s="106" t="s">
        <v>3721</v>
      </c>
      <c r="C29" s="237" t="str">
        <f>VLOOKUP(A29,'Main Sheet'!F:M,8,0)</f>
        <v>KwaZakhele</v>
      </c>
      <c r="D29" s="237" t="str">
        <f>VLOOKUP(B29,'Main Sheet'!A:N,14,0)</f>
        <v>NMB</v>
      </c>
      <c r="E29" s="237" t="str">
        <f>VLOOKUP(B29,'Main Sheet'!A:L,12,0)</f>
        <v>Chubekile HS</v>
      </c>
      <c r="F29" s="237" t="str">
        <f>Vlookup(B29,'Main Sheet'!A:J,7,False)</f>
        <v>Second</v>
      </c>
      <c r="G29" s="237" t="str">
        <f>Vlookup(B29,'Main Sheet'!A:Q,17,0)</f>
        <v>Siphosihle</v>
      </c>
      <c r="H29" s="237" t="str">
        <f>VLOOKUP(B29,'Main Sheet'!A:AT,46,0)</f>
        <v>Yes</v>
      </c>
      <c r="I29" s="237" t="str">
        <f>Trim(Iferror(Vlookup(B29,'Main Sheet'!A427:BC1520,47,False),""))</f>
        <v>Yes</v>
      </c>
      <c r="J29" s="237" t="str">
        <f>VLOOKUP(B29,'University Applications'!A:H,8,0)</f>
        <v>Yes</v>
      </c>
      <c r="K29" s="237" t="str">
        <f>VLOOKUP(B29,'University Applications'!A:O,15,0)</f>
        <v>Yes</v>
      </c>
      <c r="L29" s="237" t="str">
        <f>VLOOKUP(B29,'University Applications'!A:V,22,0)</f>
        <v>Yes</v>
      </c>
      <c r="M29" s="237" t="str">
        <f>VLOOKUP(B29,'University Applications'!A:AC,29,0)</f>
        <v>Yes</v>
      </c>
      <c r="N29" s="237" t="str">
        <f>VLOOKUP(B29,'University Applications'!A427:BD1841,36,0)</f>
        <v/>
      </c>
      <c r="O29" s="237" t="str">
        <f>VLOOKUP(B29,'University Applications'!A:I,9,0)</f>
        <v/>
      </c>
      <c r="P29" s="237" t="str">
        <f>VLOOKUP($B29,'University Applications'!$A:P,16,0)</f>
        <v/>
      </c>
      <c r="Q29" s="237" t="str">
        <f>VLOOKUP($B29,'University Applications'!$A:W,23,0)</f>
        <v/>
      </c>
      <c r="R29" s="237" t="str">
        <f>VLOOKUP($B29,'University Applications'!$A:AD,30,0)</f>
        <v/>
      </c>
      <c r="S29" s="237" t="str">
        <f>VLOOKUP($B29,'University Applications'!$A427:BJ1841,37,0)</f>
        <v/>
      </c>
      <c r="T29" s="183">
        <f t="shared" si="1"/>
        <v>4</v>
      </c>
      <c r="U29" s="183">
        <f t="shared" si="2"/>
        <v>0</v>
      </c>
      <c r="V29" s="237">
        <f t="shared" si="3"/>
        <v>4</v>
      </c>
      <c r="W29" s="237">
        <f t="shared" si="4"/>
        <v>0</v>
      </c>
      <c r="X29" s="237"/>
    </row>
    <row r="30">
      <c r="A30" s="236" t="s">
        <v>10737</v>
      </c>
      <c r="B30" s="106" t="s">
        <v>7743</v>
      </c>
      <c r="C30" s="237" t="str">
        <f>VLOOKUP(A30,'Main Sheet'!F:M,8,0)</f>
        <v>KwaMagxaki</v>
      </c>
      <c r="D30" s="237" t="str">
        <f>VLOOKUP(B30,'Main Sheet'!A:N,14,0)</f>
        <v>NMB</v>
      </c>
      <c r="E30" s="237" t="str">
        <f>VLOOKUP(B30,'Main Sheet'!A:L,12,0)</f>
        <v>KwaMagxaki HS</v>
      </c>
      <c r="F30" s="237" t="str">
        <f>Vlookup(B30,'Main Sheet'!A:J,7,False)</f>
        <v>Second</v>
      </c>
      <c r="G30" s="237" t="str">
        <f>Vlookup(B30,'Main Sheet'!A:Q,17,0)</f>
        <v>Asemahle</v>
      </c>
      <c r="H30" s="237" t="str">
        <f>VLOOKUP(B30,'Main Sheet'!A:AT,46,0)</f>
        <v>Yes</v>
      </c>
      <c r="I30" s="237" t="str">
        <f>Trim(Iferror(Vlookup(B30,'Main Sheet'!A937:BC2034,47,False),""))</f>
        <v>Yes</v>
      </c>
      <c r="J30" s="237" t="str">
        <f>VLOOKUP(B30,'University Applications'!A:H,8,0)</f>
        <v>S/A</v>
      </c>
      <c r="K30" s="237" t="str">
        <f>VLOOKUP(B30,'University Applications'!A:O,15,0)</f>
        <v>Yes</v>
      </c>
      <c r="L30" s="237" t="str">
        <f>VLOOKUP(B30,'University Applications'!A:V,22,0)</f>
        <v/>
      </c>
      <c r="M30" s="237" t="str">
        <f>VLOOKUP(B30,'University Applications'!A:AC,29,0)</f>
        <v/>
      </c>
      <c r="N30" s="237" t="str">
        <f>VLOOKUP(B30,'University Applications'!A937:BD2355,36,0)</f>
        <v/>
      </c>
      <c r="O30" s="237" t="str">
        <f>VLOOKUP(B30,'University Applications'!A:I,9,0)</f>
        <v/>
      </c>
      <c r="P30" s="237" t="str">
        <f>VLOOKUP($B30,'University Applications'!$A:P,16,0)</f>
        <v/>
      </c>
      <c r="Q30" s="237" t="str">
        <f>VLOOKUP($B30,'University Applications'!$A:W,23,0)</f>
        <v/>
      </c>
      <c r="R30" s="237" t="str">
        <f>VLOOKUP($B30,'University Applications'!$A:AD,30,0)</f>
        <v/>
      </c>
      <c r="S30" s="237" t="str">
        <f>VLOOKUP($B30,'University Applications'!$A937:BJ2355,37,0)</f>
        <v/>
      </c>
      <c r="T30" s="183">
        <f t="shared" si="1"/>
        <v>2</v>
      </c>
      <c r="U30" s="183">
        <f t="shared" si="2"/>
        <v>0</v>
      </c>
      <c r="V30" s="237">
        <f t="shared" si="3"/>
        <v>1</v>
      </c>
      <c r="W30" s="237">
        <f t="shared" si="4"/>
        <v>0</v>
      </c>
      <c r="X30" s="237"/>
    </row>
    <row r="31">
      <c r="A31" s="236" t="s">
        <v>10140</v>
      </c>
      <c r="B31" s="106" t="s">
        <v>5603</v>
      </c>
      <c r="C31" s="237" t="str">
        <f>VLOOKUP(A31,'Main Sheet'!F:M,8,0)</f>
        <v>Motherwell</v>
      </c>
      <c r="D31" s="237" t="str">
        <f>VLOOKUP(B31,'Main Sheet'!A:N,14,0)</f>
        <v>NMB</v>
      </c>
      <c r="E31" s="237" t="str">
        <f>VLOOKUP(B31,'Main Sheet'!A:L,12,0)</f>
        <v>Soqhayisa SS</v>
      </c>
      <c r="F31" s="237" t="str">
        <f>Vlookup(B31,'Main Sheet'!A:J,7,False)</f>
        <v>Second</v>
      </c>
      <c r="G31" s="237" t="str">
        <f>Vlookup(B31,'Main Sheet'!A:Q,17,0)</f>
        <v>Siphosihle</v>
      </c>
      <c r="H31" s="237" t="str">
        <f>VLOOKUP(B31,'Main Sheet'!A:AT,46,0)</f>
        <v>Yes</v>
      </c>
      <c r="I31" s="237" t="str">
        <f>Trim(Iferror(Vlookup(B31,'Main Sheet'!A643:BC1736,47,False),""))</f>
        <v>Yes</v>
      </c>
      <c r="J31" s="237" t="str">
        <f>VLOOKUP(B31,'University Applications'!A:H,8,0)</f>
        <v>S/A</v>
      </c>
      <c r="K31" s="237" t="str">
        <f>VLOOKUP(B31,'University Applications'!A:O,15,0)</f>
        <v>S/A</v>
      </c>
      <c r="L31" s="237" t="str">
        <f>VLOOKUP(B31,'University Applications'!A:V,22,0)</f>
        <v>Yes</v>
      </c>
      <c r="M31" s="237" t="str">
        <f>VLOOKUP(B31,'University Applications'!A:AC,29,0)</f>
        <v>Yes</v>
      </c>
      <c r="N31" s="237" t="str">
        <f>VLOOKUP(B31,'University Applications'!A643:BD2057,36,0)</f>
        <v/>
      </c>
      <c r="O31" s="237" t="str">
        <f>VLOOKUP(B31,'University Applications'!A:I,9,0)</f>
        <v/>
      </c>
      <c r="P31" s="237" t="str">
        <f>VLOOKUP($B31,'University Applications'!$A:P,16,0)</f>
        <v/>
      </c>
      <c r="Q31" s="237" t="str">
        <f>VLOOKUP($B31,'University Applications'!$A:W,23,0)</f>
        <v/>
      </c>
      <c r="R31" s="237" t="str">
        <f>VLOOKUP($B31,'University Applications'!$A:AD,30,0)</f>
        <v/>
      </c>
      <c r="S31" s="237" t="str">
        <f>VLOOKUP($B31,'University Applications'!$A643:BJ2057,37,0)</f>
        <v/>
      </c>
      <c r="T31" s="183">
        <f t="shared" si="1"/>
        <v>4</v>
      </c>
      <c r="U31" s="183">
        <f t="shared" si="2"/>
        <v>0</v>
      </c>
      <c r="V31" s="237">
        <f t="shared" si="3"/>
        <v>2</v>
      </c>
      <c r="W31" s="237">
        <f t="shared" si="4"/>
        <v>0</v>
      </c>
      <c r="X31" s="237"/>
    </row>
    <row r="32">
      <c r="A32" s="236" t="s">
        <v>9797</v>
      </c>
      <c r="B32" s="106" t="s">
        <v>4372</v>
      </c>
      <c r="C32" s="237" t="str">
        <f>VLOOKUP(A32,'Main Sheet'!F:M,8,0)</f>
        <v>Motherwell</v>
      </c>
      <c r="D32" s="237" t="str">
        <f>VLOOKUP(B32,'Main Sheet'!A:N,14,0)</f>
        <v>NMB</v>
      </c>
      <c r="E32" s="237" t="str">
        <f>VLOOKUP(B32,'Main Sheet'!A:L,12,0)</f>
        <v>Mfesane SS</v>
      </c>
      <c r="F32" s="237" t="str">
        <f>Vlookup(B32,'Main Sheet'!A:J,7,False)</f>
        <v>Second</v>
      </c>
      <c r="G32" s="237" t="str">
        <f>Vlookup(B32,'Main Sheet'!A:Q,17,0)</f>
        <v>Asemahle</v>
      </c>
      <c r="H32" s="237" t="str">
        <f>VLOOKUP(B32,'Main Sheet'!A:AT,46,0)</f>
        <v>Yes</v>
      </c>
      <c r="I32" s="237" t="str">
        <f>Trim(Iferror(Vlookup(B32,'Main Sheet'!A496:BC1589,47,False),""))</f>
        <v>Yes</v>
      </c>
      <c r="J32" s="237" t="str">
        <f>VLOOKUP(B32,'University Applications'!A:H,8,0)</f>
        <v>Yes</v>
      </c>
      <c r="K32" s="237" t="str">
        <f>VLOOKUP(B32,'University Applications'!A:O,15,0)</f>
        <v>Yes</v>
      </c>
      <c r="L32" s="237" t="str">
        <f>VLOOKUP(B32,'University Applications'!A:V,22,0)</f>
        <v>S/A</v>
      </c>
      <c r="M32" s="237" t="str">
        <f>VLOOKUP(B32,'University Applications'!A:AC,29,0)</f>
        <v>Yes</v>
      </c>
      <c r="N32" s="237" t="str">
        <f>VLOOKUP(B32,'University Applications'!A496:BD1910,36,0)</f>
        <v/>
      </c>
      <c r="O32" s="237" t="str">
        <f>VLOOKUP(B32,'University Applications'!A:I,9,0)</f>
        <v/>
      </c>
      <c r="P32" s="237" t="str">
        <f>VLOOKUP($B32,'University Applications'!$A:P,16,0)</f>
        <v/>
      </c>
      <c r="Q32" s="237" t="str">
        <f>VLOOKUP($B32,'University Applications'!$A:W,23,0)</f>
        <v/>
      </c>
      <c r="R32" s="237" t="str">
        <f>VLOOKUP($B32,'University Applications'!$A:AD,30,0)</f>
        <v/>
      </c>
      <c r="S32" s="237" t="str">
        <f>VLOOKUP($B32,'University Applications'!$A496:BJ1910,37,0)</f>
        <v/>
      </c>
      <c r="T32" s="183">
        <f t="shared" si="1"/>
        <v>4</v>
      </c>
      <c r="U32" s="183">
        <f t="shared" si="2"/>
        <v>0</v>
      </c>
      <c r="V32" s="237">
        <f t="shared" si="3"/>
        <v>3</v>
      </c>
      <c r="W32" s="237">
        <f t="shared" si="4"/>
        <v>0</v>
      </c>
      <c r="X32" s="237"/>
    </row>
    <row r="33">
      <c r="A33" s="236" t="s">
        <v>4228</v>
      </c>
      <c r="B33" s="106" t="s">
        <v>4225</v>
      </c>
      <c r="C33" s="237" t="str">
        <f>VLOOKUP(A33,'Main Sheet'!F:M,8,0)</f>
        <v>KwaZakhele</v>
      </c>
      <c r="D33" s="237" t="str">
        <f>VLOOKUP(B33,'Main Sheet'!A:N,14,0)</f>
        <v>NMB</v>
      </c>
      <c r="E33" s="237" t="str">
        <f>VLOOKUP(B33,'Main Sheet'!A:L,12,0)</f>
        <v>KwaZakhele HS</v>
      </c>
      <c r="F33" s="237" t="str">
        <f>Vlookup(B33,'Main Sheet'!A:J,7,False)</f>
        <v>Second</v>
      </c>
      <c r="G33" s="237" t="str">
        <f>Vlookup(B33,'Main Sheet'!A:Q,17,0)</f>
        <v>Chulumanco</v>
      </c>
      <c r="H33" s="237" t="str">
        <f>VLOOKUP(B33,'Main Sheet'!A:AT,46,0)</f>
        <v>Yes</v>
      </c>
      <c r="I33" s="237" t="str">
        <f>Trim(Iferror(Vlookup(B33,'Main Sheet'!A479:BC1572,47,False),""))</f>
        <v/>
      </c>
      <c r="J33" s="237" t="str">
        <f>VLOOKUP(B33,'University Applications'!A:H,8,0)</f>
        <v>S/A</v>
      </c>
      <c r="K33" s="237" t="str">
        <f>VLOOKUP(B33,'University Applications'!A:O,15,0)</f>
        <v>S/A</v>
      </c>
      <c r="L33" s="237" t="str">
        <f>VLOOKUP(B33,'University Applications'!A:V,22,0)</f>
        <v>Yes</v>
      </c>
      <c r="M33" s="237" t="str">
        <f>VLOOKUP(B33,'University Applications'!A:AC,29,0)</f>
        <v>Yes</v>
      </c>
      <c r="N33" s="237" t="str">
        <f>VLOOKUP(B33,'University Applications'!A479:BD1893,36,0)</f>
        <v/>
      </c>
      <c r="O33" s="237" t="str">
        <f>VLOOKUP(B33,'University Applications'!A:I,9,0)</f>
        <v/>
      </c>
      <c r="P33" s="237" t="str">
        <f>VLOOKUP($B33,'University Applications'!$A:P,16,0)</f>
        <v/>
      </c>
      <c r="Q33" s="237" t="str">
        <f>VLOOKUP($B33,'University Applications'!$A:W,23,0)</f>
        <v/>
      </c>
      <c r="R33" s="237" t="str">
        <f>VLOOKUP($B33,'University Applications'!$A:AD,30,0)</f>
        <v/>
      </c>
      <c r="S33" s="237" t="str">
        <f>VLOOKUP($B33,'University Applications'!$A479:BJ1893,37,0)</f>
        <v/>
      </c>
      <c r="T33" s="183">
        <f t="shared" si="1"/>
        <v>4</v>
      </c>
      <c r="U33" s="183">
        <f t="shared" si="2"/>
        <v>0</v>
      </c>
      <c r="V33" s="237">
        <f t="shared" si="3"/>
        <v>2</v>
      </c>
      <c r="W33" s="237">
        <f t="shared" si="4"/>
        <v>0</v>
      </c>
      <c r="X33" s="237"/>
    </row>
    <row r="34">
      <c r="A34" s="236" t="s">
        <v>10936</v>
      </c>
      <c r="B34" s="106" t="s">
        <v>8479</v>
      </c>
      <c r="C34" s="237" t="str">
        <f>VLOOKUP(A34,'Main Sheet'!F:M,8,0)</f>
        <v>Walmer</v>
      </c>
      <c r="D34" s="237" t="str">
        <f>VLOOKUP(B34,'Main Sheet'!A:N,14,0)</f>
        <v>NMB</v>
      </c>
      <c r="E34" s="237" t="str">
        <f>VLOOKUP(B34,'Main Sheet'!A:L,12,0)</f>
        <v>Walmer HS</v>
      </c>
      <c r="F34" s="237" t="str">
        <f>Vlookup(B34,'Main Sheet'!A:J,7,False)</f>
        <v>Second</v>
      </c>
      <c r="G34" s="237" t="str">
        <f>Vlookup(B34,'Main Sheet'!A:Q,17,0)</f>
        <v>Sive</v>
      </c>
      <c r="H34" s="237" t="str">
        <f>VLOOKUP(B34,'Main Sheet'!A:AT,46,0)</f>
        <v>Yes</v>
      </c>
      <c r="I34" s="237" t="str">
        <f>Trim(Iferror(Vlookup(B34,'Main Sheet'!A1041:BC2139,47,False),""))</f>
        <v/>
      </c>
      <c r="J34" s="237"/>
      <c r="K34" s="237"/>
      <c r="L34" s="237"/>
      <c r="M34" s="237"/>
      <c r="N34" s="237"/>
      <c r="O34" s="237"/>
      <c r="P34" s="237"/>
      <c r="Q34" s="237"/>
      <c r="R34" s="237"/>
      <c r="S34" s="237"/>
      <c r="T34" s="183">
        <f t="shared" si="1"/>
        <v>0</v>
      </c>
      <c r="U34" s="183">
        <f t="shared" si="2"/>
        <v>0</v>
      </c>
      <c r="V34" s="237">
        <f t="shared" si="3"/>
        <v>0</v>
      </c>
      <c r="W34" s="237">
        <f t="shared" si="4"/>
        <v>0</v>
      </c>
      <c r="X34" s="237"/>
    </row>
    <row r="35">
      <c r="A35" s="236" t="s">
        <v>203</v>
      </c>
      <c r="B35" s="106" t="s">
        <v>200</v>
      </c>
      <c r="C35" s="237" t="str">
        <f>VLOOKUP(A35,'Main Sheet'!F:M,8,0)</f>
        <v>Zwide</v>
      </c>
      <c r="D35" s="237" t="str">
        <f>VLOOKUP(B35,'Main Sheet'!A:N,14,0)</f>
        <v>NMB</v>
      </c>
      <c r="E35" s="237" t="str">
        <f>VLOOKUP(B35,'Main Sheet'!A:L,12,0)</f>
        <v>Khwezi Lomso CS</v>
      </c>
      <c r="F35" s="237" t="str">
        <f>Vlookup(B35,'Main Sheet'!A:J,7,False)</f>
        <v>First</v>
      </c>
      <c r="G35" s="237" t="str">
        <f>Vlookup(B35,'Main Sheet'!A:Q,17,0)</f>
        <v>Chulumanco</v>
      </c>
      <c r="H35" s="237" t="str">
        <f>VLOOKUP(B35,'Main Sheet'!A:AT,46,0)</f>
        <v/>
      </c>
      <c r="I35" s="237" t="str">
        <f>Trim(Iferror(Vlookup(B35,'Main Sheet'!A9:BC414,47,False),""))</f>
        <v/>
      </c>
      <c r="J35" s="237" t="str">
        <f>VLOOKUP(B35,'University Applications'!A:H,8,0)</f>
        <v>Yes</v>
      </c>
      <c r="K35" s="237" t="str">
        <f>VLOOKUP(B35,'University Applications'!A:O,15,0)</f>
        <v>Yes</v>
      </c>
      <c r="L35" s="237" t="str">
        <f>VLOOKUP(B35,'University Applications'!A:V,22,0)</f>
        <v>S/A</v>
      </c>
      <c r="M35" s="237" t="str">
        <f>VLOOKUP(B35,'University Applications'!A:AC,29,0)</f>
        <v>S/A</v>
      </c>
      <c r="N35" s="237" t="str">
        <f>VLOOKUP(B35,'University Applications'!A8:BD1422,36,0)</f>
        <v/>
      </c>
      <c r="O35" s="237" t="str">
        <f>VLOOKUP(B35,'University Applications'!A:I,9,0)</f>
        <v>Yes</v>
      </c>
      <c r="P35" s="237" t="str">
        <f>VLOOKUP($B35,'University Applications'!$A:P,16,0)</f>
        <v>Yes</v>
      </c>
      <c r="Q35" s="237" t="str">
        <f>VLOOKUP($B35,'University Applications'!$A:W,23,0)</f>
        <v>S/A</v>
      </c>
      <c r="R35" s="237" t="str">
        <f>VLOOKUP($B35,'University Applications'!$A:AD,30,0)</f>
        <v>S/A</v>
      </c>
      <c r="S35" s="237" t="str">
        <f>VLOOKUP($B35,'University Applications'!$A8:BJ1422,37,0)</f>
        <v/>
      </c>
      <c r="T35" s="183">
        <f t="shared" si="1"/>
        <v>4</v>
      </c>
      <c r="U35" s="183">
        <f t="shared" si="2"/>
        <v>4</v>
      </c>
      <c r="V35" s="237">
        <f t="shared" si="3"/>
        <v>2</v>
      </c>
      <c r="W35" s="237">
        <f t="shared" si="4"/>
        <v>2</v>
      </c>
      <c r="X35" s="237"/>
    </row>
    <row r="36">
      <c r="A36" s="236" t="s">
        <v>10162</v>
      </c>
      <c r="B36" s="106" t="s">
        <v>5681</v>
      </c>
      <c r="C36" s="237" t="str">
        <f>VLOOKUP(A36,'Main Sheet'!F:M,8,0)</f>
        <v>Motherwell</v>
      </c>
      <c r="D36" s="237" t="str">
        <f>VLOOKUP(B36,'Main Sheet'!A:N,14,0)</f>
        <v>NMB</v>
      </c>
      <c r="E36" s="237" t="str">
        <f>VLOOKUP(B36,'Main Sheet'!A:L,12,0)</f>
        <v>Soqhayisa SS</v>
      </c>
      <c r="F36" s="237" t="str">
        <f>Vlookup(B36,'Main Sheet'!A:J,7,False)</f>
        <v>Second</v>
      </c>
      <c r="G36" s="237" t="str">
        <f>Vlookup(B36,'Main Sheet'!A:Q,17,0)</f>
        <v>Siphosihle</v>
      </c>
      <c r="H36" s="237" t="str">
        <f>VLOOKUP(B36,'Main Sheet'!A:AT,46,0)</f>
        <v>Yes</v>
      </c>
      <c r="I36" s="237" t="str">
        <f>Trim(Iferror(Vlookup(B36,'Main Sheet'!A653:BC1747,47,False),""))</f>
        <v>Yes</v>
      </c>
      <c r="J36" s="237" t="str">
        <f>VLOOKUP(B36,'University Applications'!A:H,8,0)</f>
        <v>S/A</v>
      </c>
      <c r="K36" s="237" t="str">
        <f>VLOOKUP(B36,'University Applications'!A:O,15,0)</f>
        <v>Yes</v>
      </c>
      <c r="L36" s="237" t="str">
        <f>VLOOKUP(B36,'University Applications'!A:V,22,0)</f>
        <v>Yes</v>
      </c>
      <c r="M36" s="237" t="str">
        <f>VLOOKUP(B36,'University Applications'!A:AC,29,0)</f>
        <v>Yes</v>
      </c>
      <c r="N36" s="237" t="str">
        <f>VLOOKUP(B36,'University Applications'!A653:BD2068,36,0)</f>
        <v/>
      </c>
      <c r="O36" s="237" t="str">
        <f>VLOOKUP(B36,'University Applications'!A:I,9,0)</f>
        <v/>
      </c>
      <c r="P36" s="237" t="str">
        <f>VLOOKUP($B36,'University Applications'!$A:P,16,0)</f>
        <v/>
      </c>
      <c r="Q36" s="237" t="str">
        <f>VLOOKUP($B36,'University Applications'!$A:W,23,0)</f>
        <v/>
      </c>
      <c r="R36" s="237" t="str">
        <f>VLOOKUP($B36,'University Applications'!$A:AD,30,0)</f>
        <v/>
      </c>
      <c r="S36" s="237" t="str">
        <f>VLOOKUP($B36,'University Applications'!$A653:BJ2068,37,0)</f>
        <v/>
      </c>
      <c r="T36" s="183">
        <f t="shared" si="1"/>
        <v>4</v>
      </c>
      <c r="U36" s="183">
        <f t="shared" si="2"/>
        <v>0</v>
      </c>
      <c r="V36" s="237">
        <f t="shared" si="3"/>
        <v>3</v>
      </c>
      <c r="W36" s="237">
        <f t="shared" si="4"/>
        <v>0</v>
      </c>
      <c r="X36" s="237"/>
    </row>
    <row r="37">
      <c r="A37" s="236" t="s">
        <v>10825</v>
      </c>
      <c r="B37" s="106" t="s">
        <v>8094</v>
      </c>
      <c r="C37" s="237" t="str">
        <f>VLOOKUP(A37,'Main Sheet'!F:M,8,0)</f>
        <v>New Brighton</v>
      </c>
      <c r="D37" s="237" t="str">
        <f>VLOOKUP(B37,'Main Sheet'!A:N,14,0)</f>
        <v>NMB</v>
      </c>
      <c r="E37" s="237" t="str">
        <f>VLOOKUP(B37,'Main Sheet'!A:L,12,0)</f>
        <v>Cowan HS</v>
      </c>
      <c r="F37" s="237" t="str">
        <f>Vlookup(B37,'Main Sheet'!A:J,7,False)</f>
        <v>Second</v>
      </c>
      <c r="G37" s="237" t="str">
        <f>Vlookup(B37,'Main Sheet'!A:Q,17,0)</f>
        <v>Chulumanco</v>
      </c>
      <c r="H37" s="237" t="str">
        <f>VLOOKUP(B37,'Main Sheet'!A:AT,46,0)</f>
        <v/>
      </c>
      <c r="I37" s="237" t="str">
        <f>Trim(Iferror(Vlookup(B37,'Main Sheet'!A977:BC2074,47,False),""))</f>
        <v/>
      </c>
      <c r="J37" s="237" t="str">
        <f>VLOOKUP(B37,'University Applications'!A:H,8,0)</f>
        <v/>
      </c>
      <c r="K37" s="237" t="str">
        <f>VLOOKUP(B37,'University Applications'!A:O,15,0)</f>
        <v/>
      </c>
      <c r="L37" s="237" t="str">
        <f>VLOOKUP(B37,'University Applications'!A:V,22,0)</f>
        <v/>
      </c>
      <c r="M37" s="237" t="str">
        <f>VLOOKUP(B37,'University Applications'!A:AC,29,0)</f>
        <v/>
      </c>
      <c r="N37" s="237" t="str">
        <f>VLOOKUP(B37,'University Applications'!A977:BD2395,36,0)</f>
        <v/>
      </c>
      <c r="O37" s="237" t="str">
        <f>VLOOKUP(B37,'University Applications'!A:I,9,0)</f>
        <v/>
      </c>
      <c r="P37" s="237" t="str">
        <f>VLOOKUP($B37,'University Applications'!$A:P,16,0)</f>
        <v/>
      </c>
      <c r="Q37" s="237" t="str">
        <f>VLOOKUP($B37,'University Applications'!$A:W,23,0)</f>
        <v/>
      </c>
      <c r="R37" s="237" t="str">
        <f>VLOOKUP($B37,'University Applications'!$A:AD,30,0)</f>
        <v/>
      </c>
      <c r="S37" s="237" t="str">
        <f>VLOOKUP($B37,'University Applications'!$A977:BJ2395,37,0)</f>
        <v/>
      </c>
      <c r="T37" s="183">
        <f t="shared" si="1"/>
        <v>0</v>
      </c>
      <c r="U37" s="183">
        <f t="shared" si="2"/>
        <v>0</v>
      </c>
      <c r="V37" s="237">
        <f t="shared" si="3"/>
        <v>0</v>
      </c>
      <c r="W37" s="237">
        <f t="shared" si="4"/>
        <v>0</v>
      </c>
      <c r="X37" s="237"/>
    </row>
    <row r="38">
      <c r="A38" s="236" t="s">
        <v>10825</v>
      </c>
      <c r="B38" s="106" t="s">
        <v>8444</v>
      </c>
      <c r="C38" s="237" t="str">
        <f>VLOOKUP(A38,'Main Sheet'!F:M,8,0)</f>
        <v>New Brighton</v>
      </c>
      <c r="D38" s="237" t="str">
        <f>VLOOKUP(B38,'Main Sheet'!A:N,14,0)</f>
        <v>NMB</v>
      </c>
      <c r="E38" s="237" t="str">
        <f>VLOOKUP(B38,'Main Sheet'!A:L,12,0)</f>
        <v>Cowan HS</v>
      </c>
      <c r="F38" s="237" t="str">
        <f>Vlookup(B38,'Main Sheet'!A:J,7,False)</f>
        <v>Second</v>
      </c>
      <c r="G38" s="237" t="str">
        <f>Vlookup(B38,'Main Sheet'!A:Q,17,0)</f>
        <v>Chulumanco</v>
      </c>
      <c r="H38" s="237" t="str">
        <f>VLOOKUP(B38,'Main Sheet'!A:AT,46,0)</f>
        <v>Yes</v>
      </c>
      <c r="I38" s="237" t="str">
        <f>Trim(Iferror(Vlookup(B38,'Main Sheet'!A1033:BC2131,47,False),""))</f>
        <v>Yes</v>
      </c>
      <c r="J38" s="237" t="str">
        <f>VLOOKUP(B38,'University Applications'!A:H,8,0)</f>
        <v>#N/A</v>
      </c>
      <c r="K38" s="237" t="str">
        <f>VLOOKUP(B38,'University Applications'!A:O,15,0)</f>
        <v>#N/A</v>
      </c>
      <c r="L38" s="237" t="str">
        <f>VLOOKUP(B38,'University Applications'!A:V,22,0)</f>
        <v>#N/A</v>
      </c>
      <c r="M38" s="237" t="str">
        <f>VLOOKUP(B38,'University Applications'!A:AC,29,0)</f>
        <v>#N/A</v>
      </c>
      <c r="N38" s="237" t="str">
        <f>VLOOKUP(B38,'University Applications'!A1032:BD2452,36,0)</f>
        <v>#N/A</v>
      </c>
      <c r="O38" s="237" t="str">
        <f>VLOOKUP(B38,'University Applications'!A:I,9,0)</f>
        <v>#N/A</v>
      </c>
      <c r="P38" s="237" t="str">
        <f>VLOOKUP($B38,'University Applications'!$A:P,16,0)</f>
        <v>#N/A</v>
      </c>
      <c r="Q38" s="237" t="str">
        <f>VLOOKUP($B38,'University Applications'!$A:W,23,0)</f>
        <v>#N/A</v>
      </c>
      <c r="R38" s="237" t="str">
        <f>VLOOKUP($B38,'University Applications'!$A:AD,30,0)</f>
        <v>#N/A</v>
      </c>
      <c r="S38" s="237" t="str">
        <f>VLOOKUP($B38,'University Applications'!$A1032:BJ2452,37,0)</f>
        <v>#N/A</v>
      </c>
      <c r="T38" s="183">
        <f t="shared" si="1"/>
        <v>5</v>
      </c>
      <c r="U38" s="183">
        <f t="shared" si="2"/>
        <v>5</v>
      </c>
      <c r="V38" s="237">
        <f t="shared" si="3"/>
        <v>0</v>
      </c>
      <c r="W38" s="237">
        <f t="shared" si="4"/>
        <v>0</v>
      </c>
      <c r="X38" s="237"/>
    </row>
    <row r="39">
      <c r="A39" s="236" t="s">
        <v>10953</v>
      </c>
      <c r="B39" s="106" t="s">
        <v>8541</v>
      </c>
      <c r="C39" s="237" t="str">
        <f>VLOOKUP(A39,'Main Sheet'!F:M,8,0)</f>
        <v>Walmer</v>
      </c>
      <c r="D39" s="237" t="str">
        <f>VLOOKUP(B39,'Main Sheet'!A:N,14,0)</f>
        <v>NMB</v>
      </c>
      <c r="E39" s="237" t="str">
        <f>VLOOKUP(B39,'Main Sheet'!A:L,12,0)</f>
        <v>Walmer HS</v>
      </c>
      <c r="F39" s="237" t="str">
        <f>Vlookup(B39,'Main Sheet'!A:J,7,False)</f>
        <v>Second</v>
      </c>
      <c r="G39" s="237" t="str">
        <f>Vlookup(B39,'Main Sheet'!A:Q,17,0)</f>
        <v>Sive</v>
      </c>
      <c r="H39" s="237" t="str">
        <f>VLOOKUP(B39,'Main Sheet'!A:AT,46,0)</f>
        <v>Yes</v>
      </c>
      <c r="I39" s="237" t="str">
        <f>Trim(Iferror(Vlookup(B39,'Main Sheet'!A1049:BC2147,47,False),""))</f>
        <v/>
      </c>
      <c r="J39" s="237"/>
      <c r="K39" s="237"/>
      <c r="L39" s="237"/>
      <c r="M39" s="237"/>
      <c r="N39" s="237"/>
      <c r="O39" s="237"/>
      <c r="P39" s="237"/>
      <c r="Q39" s="237"/>
      <c r="R39" s="237"/>
      <c r="S39" s="237"/>
      <c r="T39" s="183">
        <f t="shared" si="1"/>
        <v>0</v>
      </c>
      <c r="U39" s="183">
        <f t="shared" si="2"/>
        <v>0</v>
      </c>
      <c r="V39" s="237">
        <f t="shared" si="3"/>
        <v>0</v>
      </c>
      <c r="W39" s="237">
        <f t="shared" si="4"/>
        <v>0</v>
      </c>
      <c r="X39" s="237"/>
    </row>
    <row r="40">
      <c r="A40" s="236" t="s">
        <v>9812</v>
      </c>
      <c r="B40" s="106" t="s">
        <v>4426</v>
      </c>
      <c r="C40" s="237" t="str">
        <f>VLOOKUP(A40,'Main Sheet'!F:M,8,0)</f>
        <v>Motherwell</v>
      </c>
      <c r="D40" s="237" t="str">
        <f>VLOOKUP(B40,'Main Sheet'!A:N,14,0)</f>
        <v>NMB</v>
      </c>
      <c r="E40" s="237" t="str">
        <f>VLOOKUP(B40,'Main Sheet'!A:L,12,0)</f>
        <v>Mfesane SS</v>
      </c>
      <c r="F40" s="237" t="str">
        <f>Vlookup(B40,'Main Sheet'!A:J,7,False)</f>
        <v>Second</v>
      </c>
      <c r="G40" s="237" t="str">
        <f>Vlookup(B40,'Main Sheet'!A:Q,17,0)</f>
        <v>Asemahle</v>
      </c>
      <c r="H40" s="237" t="str">
        <f>VLOOKUP(B40,'Main Sheet'!A:AT,46,0)</f>
        <v>Yes</v>
      </c>
      <c r="I40" s="237" t="str">
        <f>Trim(Iferror(Vlookup(B40,'Main Sheet'!A502:BC1595,47,False),""))</f>
        <v>Yes</v>
      </c>
      <c r="J40" s="237" t="str">
        <f>VLOOKUP(B40,'University Applications'!A:H,8,0)</f>
        <v>Yes</v>
      </c>
      <c r="K40" s="237" t="str">
        <f>VLOOKUP(B40,'University Applications'!A:O,15,0)</f>
        <v/>
      </c>
      <c r="L40" s="237" t="str">
        <f>VLOOKUP(B40,'University Applications'!A:V,22,0)</f>
        <v>Yes</v>
      </c>
      <c r="M40" s="237" t="str">
        <f>VLOOKUP(B40,'University Applications'!A:AC,29,0)</f>
        <v>Yes</v>
      </c>
      <c r="N40" s="237" t="str">
        <f>VLOOKUP(B40,'University Applications'!A502:BD1916,36,0)</f>
        <v/>
      </c>
      <c r="O40" s="237" t="str">
        <f>VLOOKUP(B40,'University Applications'!A:I,9,0)</f>
        <v/>
      </c>
      <c r="P40" s="237" t="str">
        <f>VLOOKUP($B40,'University Applications'!$A:P,16,0)</f>
        <v/>
      </c>
      <c r="Q40" s="237" t="str">
        <f>VLOOKUP($B40,'University Applications'!$A:W,23,0)</f>
        <v/>
      </c>
      <c r="R40" s="237" t="str">
        <f>VLOOKUP($B40,'University Applications'!$A:AD,30,0)</f>
        <v/>
      </c>
      <c r="S40" s="237" t="str">
        <f>VLOOKUP($B40,'University Applications'!$A502:BJ1916,37,0)</f>
        <v/>
      </c>
      <c r="T40" s="183">
        <f t="shared" si="1"/>
        <v>3</v>
      </c>
      <c r="U40" s="183">
        <f t="shared" si="2"/>
        <v>0</v>
      </c>
      <c r="V40" s="237">
        <f t="shared" si="3"/>
        <v>3</v>
      </c>
      <c r="W40" s="237">
        <f t="shared" si="4"/>
        <v>0</v>
      </c>
      <c r="X40" s="237"/>
    </row>
    <row r="41">
      <c r="A41" s="236" t="s">
        <v>10238</v>
      </c>
      <c r="B41" s="106" t="s">
        <v>5963</v>
      </c>
      <c r="C41" s="237" t="str">
        <f>VLOOKUP(A41,'Main Sheet'!F:M,8,0)</f>
        <v>Motherwell</v>
      </c>
      <c r="D41" s="237" t="str">
        <f>VLOOKUP(B41,'Main Sheet'!A:N,14,0)</f>
        <v>NMB</v>
      </c>
      <c r="E41" s="237" t="str">
        <f>VLOOKUP(B41,'Main Sheet'!A:L,12,0)</f>
        <v>Douglas Mpopa SS</v>
      </c>
      <c r="F41" s="237" t="str">
        <f>Vlookup(B41,'Main Sheet'!A:J,7,False)</f>
        <v>Second</v>
      </c>
      <c r="G41" s="237" t="str">
        <f>Vlookup(B41,'Main Sheet'!A:Q,17,0)</f>
        <v>Asemahle</v>
      </c>
      <c r="H41" s="237" t="str">
        <f>VLOOKUP(B41,'Main Sheet'!A:AT,46,0)</f>
        <v>Yes</v>
      </c>
      <c r="I41" s="237" t="str">
        <f>Trim(Iferror(Vlookup(B41,'Main Sheet'!A687:BC1781,47,False),""))</f>
        <v>Yes</v>
      </c>
      <c r="J41" s="237" t="str">
        <f>VLOOKUP(B41,'University Applications'!A:H,8,0)</f>
        <v>S/A</v>
      </c>
      <c r="K41" s="237" t="str">
        <f>VLOOKUP(B41,'University Applications'!A:O,15,0)</f>
        <v/>
      </c>
      <c r="L41" s="237" t="str">
        <f>VLOOKUP(B41,'University Applications'!A:V,22,0)</f>
        <v>Yes</v>
      </c>
      <c r="M41" s="237" t="str">
        <f>VLOOKUP(B41,'University Applications'!A:AC,29,0)</f>
        <v>Yes</v>
      </c>
      <c r="N41" s="237" t="str">
        <f>VLOOKUP(B41,'University Applications'!A687:BD2102,36,0)</f>
        <v/>
      </c>
      <c r="O41" s="237" t="str">
        <f>VLOOKUP(B41,'University Applications'!A:I,9,0)</f>
        <v/>
      </c>
      <c r="P41" s="237" t="str">
        <f>VLOOKUP($B41,'University Applications'!$A:P,16,0)</f>
        <v/>
      </c>
      <c r="Q41" s="237" t="str">
        <f>VLOOKUP($B41,'University Applications'!$A:W,23,0)</f>
        <v/>
      </c>
      <c r="R41" s="237" t="str">
        <f>VLOOKUP($B41,'University Applications'!$A:AD,30,0)</f>
        <v/>
      </c>
      <c r="S41" s="237" t="str">
        <f>VLOOKUP($B41,'University Applications'!$A687:BJ2102,37,0)</f>
        <v/>
      </c>
      <c r="T41" s="183">
        <f t="shared" si="1"/>
        <v>3</v>
      </c>
      <c r="U41" s="183">
        <f t="shared" si="2"/>
        <v>0</v>
      </c>
      <c r="V41" s="237">
        <f t="shared" si="3"/>
        <v>2</v>
      </c>
      <c r="W41" s="237">
        <f t="shared" si="4"/>
        <v>0</v>
      </c>
      <c r="X41" s="237"/>
    </row>
    <row r="42">
      <c r="A42" s="236" t="s">
        <v>10454</v>
      </c>
      <c r="B42" s="106" t="s">
        <v>6798</v>
      </c>
      <c r="C42" s="237" t="str">
        <f>VLOOKUP(A42,'Main Sheet'!F:M,8,0)</f>
        <v>KwaDwesi</v>
      </c>
      <c r="D42" s="237" t="str">
        <f>VLOOKUP(B42,'Main Sheet'!A:N,14,0)</f>
        <v>NMB</v>
      </c>
      <c r="E42" s="237" t="str">
        <f>VLOOKUP(B42,'Main Sheet'!A:L,12,0)</f>
        <v>EZ Khabane HS</v>
      </c>
      <c r="F42" s="237" t="str">
        <f>Vlookup(B42,'Main Sheet'!A:J,7,False)</f>
        <v>Second</v>
      </c>
      <c r="G42" s="237" t="str">
        <f>Vlookup(B42,'Main Sheet'!A:Q,17,0)</f>
        <v>Asemahle</v>
      </c>
      <c r="H42" s="237" t="str">
        <f>VLOOKUP(B42,'Main Sheet'!A:AT,46,0)</f>
        <v>Yes</v>
      </c>
      <c r="I42" s="237" t="str">
        <f>Trim(Iferror(Vlookup(B42,'Main Sheet'!A790:BC1884,47,False),""))</f>
        <v>Yes</v>
      </c>
      <c r="J42" s="237" t="str">
        <f>VLOOKUP(B42,'University Applications'!A:H,8,0)</f>
        <v/>
      </c>
      <c r="K42" s="237" t="str">
        <f>VLOOKUP(B42,'University Applications'!A:O,15,0)</f>
        <v/>
      </c>
      <c r="L42" s="237" t="str">
        <f>VLOOKUP(B42,'University Applications'!A:V,22,0)</f>
        <v/>
      </c>
      <c r="M42" s="237" t="str">
        <f>VLOOKUP(B42,'University Applications'!A:AC,29,0)</f>
        <v/>
      </c>
      <c r="N42" s="237" t="str">
        <f>VLOOKUP(B42,'University Applications'!A790:BD2205,36,0)</f>
        <v/>
      </c>
      <c r="O42" s="237" t="str">
        <f>VLOOKUP(B42,'University Applications'!A:I,9,0)</f>
        <v/>
      </c>
      <c r="P42" s="237" t="str">
        <f>VLOOKUP($B42,'University Applications'!$A:P,16,0)</f>
        <v/>
      </c>
      <c r="Q42" s="237" t="str">
        <f>VLOOKUP($B42,'University Applications'!$A:W,23,0)</f>
        <v/>
      </c>
      <c r="R42" s="237" t="str">
        <f>VLOOKUP($B42,'University Applications'!$A:AD,30,0)</f>
        <v/>
      </c>
      <c r="S42" s="237" t="str">
        <f>VLOOKUP($B42,'University Applications'!$A790:BJ2205,37,0)</f>
        <v/>
      </c>
      <c r="T42" s="183">
        <f t="shared" si="1"/>
        <v>0</v>
      </c>
      <c r="U42" s="183">
        <f t="shared" si="2"/>
        <v>0</v>
      </c>
      <c r="V42" s="237">
        <f t="shared" si="3"/>
        <v>0</v>
      </c>
      <c r="W42" s="237">
        <f t="shared" si="4"/>
        <v>0</v>
      </c>
      <c r="X42" s="237"/>
    </row>
    <row r="43">
      <c r="A43" s="236" t="s">
        <v>211</v>
      </c>
      <c r="B43" s="106" t="s">
        <v>208</v>
      </c>
      <c r="C43" s="237" t="str">
        <f>VLOOKUP(A43,'Main Sheet'!F:M,8,0)</f>
        <v>Motherwell</v>
      </c>
      <c r="D43" s="237" t="str">
        <f>VLOOKUP(B43,'Main Sheet'!A:N,14,0)</f>
        <v>NMB</v>
      </c>
      <c r="E43" s="237" t="str">
        <f>VLOOKUP(B43,'Main Sheet'!A:L,12,0)</f>
        <v>Coselelani HS</v>
      </c>
      <c r="F43" s="237" t="str">
        <f>Vlookup(B43,'Main Sheet'!A:J,7,False)</f>
        <v>First</v>
      </c>
      <c r="G43" s="237" t="str">
        <f>Vlookup(B43,'Main Sheet'!A:Q,17,0)</f>
        <v>Siphosihle</v>
      </c>
      <c r="H43" s="237" t="str">
        <f>VLOOKUP(B43,'Main Sheet'!A:AT,46,0)</f>
        <v>Yes</v>
      </c>
      <c r="I43" s="237" t="str">
        <f>Trim(Iferror(Vlookup(B43,'Main Sheet'!A10:BC415,47,False),""))</f>
        <v>Yes</v>
      </c>
      <c r="J43" s="237" t="str">
        <f>VLOOKUP(B43,'University Applications'!A:H,8,0)</f>
        <v>Yes</v>
      </c>
      <c r="K43" s="237" t="str">
        <f>VLOOKUP(B43,'University Applications'!A:O,15,0)</f>
        <v>Yes</v>
      </c>
      <c r="L43" s="237" t="str">
        <f>VLOOKUP(B43,'University Applications'!A:V,22,0)</f>
        <v>Yes</v>
      </c>
      <c r="M43" s="237" t="str">
        <f>VLOOKUP(B43,'University Applications'!A:AC,29,0)</f>
        <v>Yes</v>
      </c>
      <c r="N43" s="237" t="str">
        <f>VLOOKUP(B43,'University Applications'!A9:BD1423,36,0)</f>
        <v/>
      </c>
      <c r="O43" s="237" t="str">
        <f>VLOOKUP(B43,'University Applications'!A:I,9,0)</f>
        <v>Yes</v>
      </c>
      <c r="P43" s="237" t="str">
        <f>VLOOKUP($B43,'University Applications'!$A:P,16,0)</f>
        <v>Yes</v>
      </c>
      <c r="Q43" s="237" t="str">
        <f>VLOOKUP($B43,'University Applications'!$A:W,23,0)</f>
        <v>S/A</v>
      </c>
      <c r="R43" s="237" t="str">
        <f>VLOOKUP($B43,'University Applications'!$A:AD,30,0)</f>
        <v>Yes</v>
      </c>
      <c r="S43" s="237" t="str">
        <f>VLOOKUP($B43,'University Applications'!$A9:BJ1423,37,0)</f>
        <v/>
      </c>
      <c r="T43" s="183">
        <f t="shared" si="1"/>
        <v>4</v>
      </c>
      <c r="U43" s="183">
        <f t="shared" si="2"/>
        <v>4</v>
      </c>
      <c r="V43" s="237">
        <f t="shared" si="3"/>
        <v>4</v>
      </c>
      <c r="W43" s="237">
        <f t="shared" si="4"/>
        <v>3</v>
      </c>
      <c r="X43" s="237"/>
    </row>
    <row r="44">
      <c r="A44" s="236" t="s">
        <v>226</v>
      </c>
      <c r="B44" s="106" t="s">
        <v>223</v>
      </c>
      <c r="C44" s="237" t="str">
        <f>VLOOKUP(A44,'Main Sheet'!F:M,8,0)</f>
        <v>Motherwell</v>
      </c>
      <c r="D44" s="237" t="str">
        <f>VLOOKUP(B44,'Main Sheet'!A:N,14,0)</f>
        <v>NMB</v>
      </c>
      <c r="E44" s="237" t="str">
        <f>VLOOKUP(B44,'Main Sheet'!A:L,12,0)</f>
        <v>Vulumzi SS</v>
      </c>
      <c r="F44" s="237" t="str">
        <f>Vlookup(B44,'Main Sheet'!A:J,7,False)</f>
        <v>First</v>
      </c>
      <c r="G44" s="237" t="str">
        <f>Vlookup(B44,'Main Sheet'!A:Q,17,0)</f>
        <v>Siphosihle</v>
      </c>
      <c r="H44" s="237" t="str">
        <f>VLOOKUP(B44,'Main Sheet'!A:AT,46,0)</f>
        <v>Yes</v>
      </c>
      <c r="I44" s="237" t="str">
        <f>Trim(Iferror(Vlookup(B44,'Main Sheet'!A11:BC416,47,False),""))</f>
        <v>Yes</v>
      </c>
      <c r="J44" s="237" t="str">
        <f>VLOOKUP(B44,'University Applications'!A:H,8,0)</f>
        <v>Yes</v>
      </c>
      <c r="K44" s="237" t="str">
        <f>VLOOKUP(B44,'University Applications'!A:O,15,0)</f>
        <v>Yes</v>
      </c>
      <c r="L44" s="237" t="str">
        <f>VLOOKUP(B44,'University Applications'!A:V,22,0)</f>
        <v>Yes</v>
      </c>
      <c r="M44" s="237" t="str">
        <f>VLOOKUP(B44,'University Applications'!A:AC,29,0)</f>
        <v>Yes</v>
      </c>
      <c r="N44" s="237" t="str">
        <f>VLOOKUP(B44,'University Applications'!A10:BD1424,36,0)</f>
        <v/>
      </c>
      <c r="O44" s="237" t="str">
        <f>VLOOKUP(B44,'University Applications'!A:I,9,0)</f>
        <v>Yes</v>
      </c>
      <c r="P44" s="237" t="str">
        <f>VLOOKUP($B44,'University Applications'!$A:P,16,0)</f>
        <v>Yes</v>
      </c>
      <c r="Q44" s="237" t="str">
        <f>VLOOKUP($B44,'University Applications'!$A:W,23,0)</f>
        <v>Yes</v>
      </c>
      <c r="R44" s="237" t="str">
        <f>VLOOKUP($B44,'University Applications'!$A:AD,30,0)</f>
        <v>Yes</v>
      </c>
      <c r="S44" s="237" t="str">
        <f>VLOOKUP($B44,'University Applications'!$A10:BJ1424,37,0)</f>
        <v/>
      </c>
      <c r="T44" s="183">
        <f t="shared" si="1"/>
        <v>4</v>
      </c>
      <c r="U44" s="183">
        <f t="shared" si="2"/>
        <v>4</v>
      </c>
      <c r="V44" s="237">
        <f t="shared" si="3"/>
        <v>4</v>
      </c>
      <c r="W44" s="237">
        <f t="shared" si="4"/>
        <v>4</v>
      </c>
      <c r="X44" s="237"/>
    </row>
    <row r="45">
      <c r="A45" s="236" t="s">
        <v>11126</v>
      </c>
      <c r="B45" s="106" t="s">
        <v>4491</v>
      </c>
      <c r="C45" s="237" t="str">
        <f>VLOOKUP(A45,'Main Sheet'!F:M,8,0)</f>
        <v>New Brighton</v>
      </c>
      <c r="D45" s="237" t="str">
        <f>VLOOKUP(B45,'Main Sheet'!A:N,14,0)</f>
        <v>NMB</v>
      </c>
      <c r="E45" s="237" t="str">
        <f>VLOOKUP(B45,'Main Sheet'!A:L,12,0)</f>
        <v>Ithembelihle CS</v>
      </c>
      <c r="F45" s="237" t="str">
        <f>Vlookup(B45,'Main Sheet'!A:J,7,False)</f>
        <v>Second</v>
      </c>
      <c r="G45" s="237" t="str">
        <f>Vlookup(B45,'Main Sheet'!A:Q,17,0)</f>
        <v>Chulumanco</v>
      </c>
      <c r="H45" s="237" t="str">
        <f>VLOOKUP(B45,'Main Sheet'!A:AT,46,0)</f>
        <v>Yes</v>
      </c>
      <c r="I45" s="237" t="str">
        <f>Trim(Iferror(Vlookup(B45,'Main Sheet'!A510:BC1603,47,False),""))</f>
        <v/>
      </c>
      <c r="J45" s="237" t="str">
        <f>VLOOKUP(B45,'University Applications'!A:H,8,0)</f>
        <v>S/A</v>
      </c>
      <c r="K45" s="237" t="str">
        <f>VLOOKUP(B45,'University Applications'!A:O,15,0)</f>
        <v/>
      </c>
      <c r="L45" s="237" t="str">
        <f>VLOOKUP(B45,'University Applications'!A:V,22,0)</f>
        <v>Yes</v>
      </c>
      <c r="M45" s="237" t="str">
        <f>VLOOKUP(B45,'University Applications'!A:AC,29,0)</f>
        <v>S/A</v>
      </c>
      <c r="N45" s="237" t="str">
        <f>VLOOKUP(B45,'University Applications'!A510:BD1924,36,0)</f>
        <v/>
      </c>
      <c r="O45" s="237" t="str">
        <f>VLOOKUP(B45,'University Applications'!A:I,9,0)</f>
        <v/>
      </c>
      <c r="P45" s="237" t="str">
        <f>VLOOKUP($B45,'University Applications'!$A:P,16,0)</f>
        <v/>
      </c>
      <c r="Q45" s="237" t="str">
        <f>VLOOKUP($B45,'University Applications'!$A:W,23,0)</f>
        <v/>
      </c>
      <c r="R45" s="237" t="str">
        <f>VLOOKUP($B45,'University Applications'!$A:AD,30,0)</f>
        <v/>
      </c>
      <c r="S45" s="237" t="str">
        <f>VLOOKUP($B45,'University Applications'!$A510:BJ1924,37,0)</f>
        <v/>
      </c>
      <c r="T45" s="183">
        <f t="shared" si="1"/>
        <v>3</v>
      </c>
      <c r="U45" s="183">
        <f t="shared" si="2"/>
        <v>0</v>
      </c>
      <c r="V45" s="237">
        <f t="shared" si="3"/>
        <v>1</v>
      </c>
      <c r="W45" s="237">
        <f t="shared" si="4"/>
        <v>0</v>
      </c>
      <c r="X45" s="237"/>
    </row>
    <row r="46">
      <c r="A46" s="236" t="s">
        <v>11127</v>
      </c>
      <c r="B46" s="106" t="s">
        <v>8431</v>
      </c>
      <c r="C46" s="237" t="str">
        <f>VLOOKUP(A46,'Main Sheet'!F:M,8,0)</f>
        <v>#N/A</v>
      </c>
      <c r="D46" s="237" t="str">
        <f>VLOOKUP(B46,'Main Sheet'!A:N,14,0)</f>
        <v>NMB</v>
      </c>
      <c r="E46" s="237" t="str">
        <f>VLOOKUP(B46,'Main Sheet'!A:L,12,0)</f>
        <v>Cowan HS</v>
      </c>
      <c r="F46" s="237" t="str">
        <f>Vlookup(B46,'Main Sheet'!A:J,7,False)</f>
        <v>First</v>
      </c>
      <c r="G46" s="237" t="str">
        <f>Vlookup(B46,'Main Sheet'!A:Q,17,0)</f>
        <v>Chulumanco</v>
      </c>
      <c r="H46" s="237" t="str">
        <f>VLOOKUP(B46,'Main Sheet'!A:AT,46,0)</f>
        <v>Yes</v>
      </c>
      <c r="I46" s="237" t="str">
        <f>Trim(Iferror(Vlookup(B46,'Main Sheet'!A1028:BC2126,47,False),""))</f>
        <v/>
      </c>
      <c r="J46" s="237" t="str">
        <f>VLOOKUP(B46,'University Applications'!A:H,8,0)</f>
        <v>#N/A</v>
      </c>
      <c r="K46" s="237" t="str">
        <f>VLOOKUP(B46,'University Applications'!A:O,15,0)</f>
        <v>#N/A</v>
      </c>
      <c r="L46" s="237" t="str">
        <f>VLOOKUP(B46,'University Applications'!A:V,22,0)</f>
        <v>#N/A</v>
      </c>
      <c r="M46" s="237" t="str">
        <f>VLOOKUP(B46,'University Applications'!A:AC,29,0)</f>
        <v>#N/A</v>
      </c>
      <c r="N46" s="237" t="str">
        <f>VLOOKUP(B46,'University Applications'!A1028:BD2447,36,0)</f>
        <v>#N/A</v>
      </c>
      <c r="O46" s="237" t="str">
        <f>VLOOKUP(B46,'University Applications'!A:I,9,0)</f>
        <v>#N/A</v>
      </c>
      <c r="P46" s="237" t="str">
        <f>VLOOKUP($B46,'University Applications'!$A:P,16,0)</f>
        <v>#N/A</v>
      </c>
      <c r="Q46" s="237" t="str">
        <f>VLOOKUP($B46,'University Applications'!$A:W,23,0)</f>
        <v>#N/A</v>
      </c>
      <c r="R46" s="237" t="str">
        <f>VLOOKUP($B46,'University Applications'!$A:AD,30,0)</f>
        <v>#N/A</v>
      </c>
      <c r="S46" s="237" t="str">
        <f>VLOOKUP($B46,'University Applications'!$A1028:BJ2447,37,0)</f>
        <v>#N/A</v>
      </c>
      <c r="T46" s="183">
        <f t="shared" si="1"/>
        <v>5</v>
      </c>
      <c r="U46" s="183">
        <f t="shared" si="2"/>
        <v>5</v>
      </c>
      <c r="V46" s="237">
        <f t="shared" si="3"/>
        <v>0</v>
      </c>
      <c r="W46" s="237">
        <f t="shared" si="4"/>
        <v>0</v>
      </c>
      <c r="X46" s="237"/>
    </row>
    <row r="47">
      <c r="A47" s="236" t="s">
        <v>241</v>
      </c>
      <c r="B47" s="106" t="s">
        <v>238</v>
      </c>
      <c r="C47" s="237" t="str">
        <f>VLOOKUP(A47,'Main Sheet'!F:M,8,0)</f>
        <v>East London</v>
      </c>
      <c r="D47" s="237" t="str">
        <f>VLOOKUP(B47,'Main Sheet'!A:N,14,0)</f>
        <v>Rural</v>
      </c>
      <c r="E47" s="237" t="str">
        <f>VLOOKUP(B47,'Main Sheet'!A:L,12,0)</f>
        <v>Vulamazibuko HS</v>
      </c>
      <c r="F47" s="237" t="str">
        <f>Vlookup(B47,'Main Sheet'!A:J,7,False)</f>
        <v>First</v>
      </c>
      <c r="G47" s="237" t="str">
        <f>Vlookup(B47,'Main Sheet'!A:Q,17,0)</f>
        <v>Asemahle</v>
      </c>
      <c r="H47" s="237" t="str">
        <f>VLOOKUP(B47,'Main Sheet'!A:AT,46,0)</f>
        <v>Yes</v>
      </c>
      <c r="I47" s="237" t="str">
        <f>Trim(Iferror(Vlookup(B47,'Main Sheet'!A12:BC416,47,False),""))</f>
        <v>Yes</v>
      </c>
      <c r="J47" s="237" t="str">
        <f>VLOOKUP(B47,'University Applications'!A:H,8,0)</f>
        <v>Yes</v>
      </c>
      <c r="K47" s="237" t="str">
        <f>VLOOKUP(B47,'University Applications'!A:O,15,0)</f>
        <v>Yes</v>
      </c>
      <c r="L47" s="237" t="str">
        <f>VLOOKUP(B47,'University Applications'!A:V,22,0)</f>
        <v>Yes</v>
      </c>
      <c r="M47" s="237" t="str">
        <f>VLOOKUP(B47,'University Applications'!A:AC,29,0)</f>
        <v>S/A</v>
      </c>
      <c r="N47" s="237" t="str">
        <f>VLOOKUP(B47,'University Applications'!A11:BD1425,36,0)</f>
        <v/>
      </c>
      <c r="O47" s="237" t="str">
        <f>VLOOKUP(B47,'University Applications'!A:I,9,0)</f>
        <v>Yes</v>
      </c>
      <c r="P47" s="237" t="str">
        <f>VLOOKUP($B47,'University Applications'!$A:P,16,0)</f>
        <v>Yes</v>
      </c>
      <c r="Q47" s="237" t="str">
        <f>VLOOKUP($B47,'University Applications'!$A:W,23,0)</f>
        <v>Yes</v>
      </c>
      <c r="R47" s="237" t="str">
        <f>VLOOKUP($B47,'University Applications'!$A:AD,30,0)</f>
        <v>S/A</v>
      </c>
      <c r="S47" s="237" t="str">
        <f>VLOOKUP($B47,'University Applications'!$A11:BJ1425,37,0)</f>
        <v/>
      </c>
      <c r="T47" s="183">
        <f t="shared" si="1"/>
        <v>4</v>
      </c>
      <c r="U47" s="183">
        <f t="shared" si="2"/>
        <v>4</v>
      </c>
      <c r="V47" s="237">
        <f t="shared" si="3"/>
        <v>3</v>
      </c>
      <c r="W47" s="237">
        <f t="shared" si="4"/>
        <v>3</v>
      </c>
      <c r="X47" s="237"/>
    </row>
    <row r="48">
      <c r="A48" s="236" t="s">
        <v>254</v>
      </c>
      <c r="B48" s="106" t="s">
        <v>252</v>
      </c>
      <c r="C48" s="237" t="str">
        <f>VLOOKUP(A48,'Main Sheet'!F:M,8,0)</f>
        <v>Motherwell</v>
      </c>
      <c r="D48" s="237" t="str">
        <f>VLOOKUP(B48,'Main Sheet'!A:N,14,0)</f>
        <v>NMB</v>
      </c>
      <c r="E48" s="237" t="str">
        <f>VLOOKUP(B48,'Main Sheet'!A:L,12,0)</f>
        <v>Motherwell HS</v>
      </c>
      <c r="F48" s="237" t="str">
        <f>Vlookup(B48,'Main Sheet'!A:J,7,False)</f>
        <v>First</v>
      </c>
      <c r="G48" s="237" t="str">
        <f>Vlookup(B48,'Main Sheet'!A:Q,17,0)</f>
        <v>Sive</v>
      </c>
      <c r="H48" s="237" t="str">
        <f>VLOOKUP(B48,'Main Sheet'!A:AT,46,0)</f>
        <v>Yes</v>
      </c>
      <c r="I48" s="237" t="str">
        <f>Trim(Iferror(Vlookup(B48,'Main Sheet'!A13:BC417,47,False),""))</f>
        <v>Yes</v>
      </c>
      <c r="J48" s="237" t="str">
        <f>VLOOKUP(B48,'University Applications'!A:H,8,0)</f>
        <v>S/A</v>
      </c>
      <c r="K48" s="237" t="str">
        <f>VLOOKUP(B48,'University Applications'!A:O,15,0)</f>
        <v>S/A</v>
      </c>
      <c r="L48" s="237" t="str">
        <f>VLOOKUP(B48,'University Applications'!A:V,22,0)</f>
        <v>S/A</v>
      </c>
      <c r="M48" s="237" t="str">
        <f>VLOOKUP(B48,'University Applications'!A:AC,29,0)</f>
        <v>Yes</v>
      </c>
      <c r="N48" s="237" t="str">
        <f>VLOOKUP(B48,'University Applications'!A12:BD1426,36,0)</f>
        <v/>
      </c>
      <c r="O48" s="237" t="str">
        <f>VLOOKUP(B48,'University Applications'!A:I,9,0)</f>
        <v>S/A</v>
      </c>
      <c r="P48" s="237" t="str">
        <f>VLOOKUP($B48,'University Applications'!$A:P,16,0)</f>
        <v>S/A</v>
      </c>
      <c r="Q48" s="237" t="str">
        <f>VLOOKUP($B48,'University Applications'!$A:W,23,0)</f>
        <v>S/A</v>
      </c>
      <c r="R48" s="237" t="str">
        <f>VLOOKUP($B48,'University Applications'!$A:AD,30,0)</f>
        <v>Yes</v>
      </c>
      <c r="S48" s="237" t="str">
        <f>VLOOKUP($B48,'University Applications'!$A12:BJ1426,37,0)</f>
        <v/>
      </c>
      <c r="T48" s="183">
        <f t="shared" si="1"/>
        <v>4</v>
      </c>
      <c r="U48" s="183">
        <f t="shared" si="2"/>
        <v>4</v>
      </c>
      <c r="V48" s="237">
        <f t="shared" si="3"/>
        <v>1</v>
      </c>
      <c r="W48" s="237">
        <f t="shared" si="4"/>
        <v>1</v>
      </c>
      <c r="X48" s="237"/>
    </row>
    <row r="49">
      <c r="A49" s="236" t="s">
        <v>10148</v>
      </c>
      <c r="B49" s="106" t="s">
        <v>5639</v>
      </c>
      <c r="C49" s="237" t="str">
        <f>VLOOKUP(A49,'Main Sheet'!F:M,8,0)</f>
        <v>Motherwell</v>
      </c>
      <c r="D49" s="237" t="str">
        <f>VLOOKUP(B49,'Main Sheet'!A:N,14,0)</f>
        <v>NMB</v>
      </c>
      <c r="E49" s="237" t="str">
        <f>VLOOKUP(B49,'Main Sheet'!A:L,12,0)</f>
        <v>Soqhayisa SS</v>
      </c>
      <c r="F49" s="237" t="str">
        <f>Vlookup(B49,'Main Sheet'!A:J,7,False)</f>
        <v>Second</v>
      </c>
      <c r="G49" s="237" t="str">
        <f>Vlookup(B49,'Main Sheet'!A:Q,17,0)</f>
        <v>Siphosihle</v>
      </c>
      <c r="H49" s="237" t="str">
        <f>VLOOKUP(B49,'Main Sheet'!A:AT,46,0)</f>
        <v>Yes</v>
      </c>
      <c r="I49" s="237" t="str">
        <f>Trim(Iferror(Vlookup(B49,'Main Sheet'!A648:BC1741,47,False),""))</f>
        <v>Yes</v>
      </c>
      <c r="J49" s="237" t="str">
        <f>VLOOKUP(B49,'University Applications'!A:H,8,0)</f>
        <v>Yes</v>
      </c>
      <c r="K49" s="237" t="str">
        <f>VLOOKUP(B49,'University Applications'!A:O,15,0)</f>
        <v>Yes</v>
      </c>
      <c r="L49" s="237" t="str">
        <f>VLOOKUP(B49,'University Applications'!A:V,22,0)</f>
        <v>Yes</v>
      </c>
      <c r="M49" s="237" t="str">
        <f>VLOOKUP(B49,'University Applications'!A:AC,29,0)</f>
        <v>Yes</v>
      </c>
      <c r="N49" s="237" t="str">
        <f>VLOOKUP(B49,'University Applications'!A648:BD2062,36,0)</f>
        <v/>
      </c>
      <c r="O49" s="237" t="str">
        <f>VLOOKUP(B49,'University Applications'!A:I,9,0)</f>
        <v/>
      </c>
      <c r="P49" s="237" t="str">
        <f>VLOOKUP($B49,'University Applications'!$A:P,16,0)</f>
        <v/>
      </c>
      <c r="Q49" s="237" t="str">
        <f>VLOOKUP($B49,'University Applications'!$A:W,23,0)</f>
        <v/>
      </c>
      <c r="R49" s="237" t="str">
        <f>VLOOKUP($B49,'University Applications'!$A:AD,30,0)</f>
        <v/>
      </c>
      <c r="S49" s="237" t="str">
        <f>VLOOKUP($B49,'University Applications'!$A648:BJ2062,37,0)</f>
        <v/>
      </c>
      <c r="T49" s="183">
        <f t="shared" si="1"/>
        <v>4</v>
      </c>
      <c r="U49" s="183">
        <f t="shared" si="2"/>
        <v>0</v>
      </c>
      <c r="V49" s="237">
        <f t="shared" si="3"/>
        <v>4</v>
      </c>
      <c r="W49" s="237">
        <f t="shared" si="4"/>
        <v>0</v>
      </c>
      <c r="X49" s="237"/>
    </row>
    <row r="50">
      <c r="A50" s="236" t="s">
        <v>266</v>
      </c>
      <c r="B50" s="106" t="s">
        <v>264</v>
      </c>
      <c r="C50" s="237" t="str">
        <f>VLOOKUP(A50,'Main Sheet'!F:M,8,0)</f>
        <v>New Brighton</v>
      </c>
      <c r="D50" s="237" t="str">
        <f>VLOOKUP(B50,'Main Sheet'!A:N,14,0)</f>
        <v>NMB</v>
      </c>
      <c r="E50" s="237" t="str">
        <f>VLOOKUP(B50,'Main Sheet'!A:L,12,0)</f>
        <v>Cowan HS</v>
      </c>
      <c r="F50" s="237" t="str">
        <f>Vlookup(B50,'Main Sheet'!A:J,7,False)</f>
        <v>First</v>
      </c>
      <c r="G50" s="237" t="str">
        <f>Vlookup(B50,'Main Sheet'!A:Q,17,0)</f>
        <v>Chulumanco</v>
      </c>
      <c r="H50" s="237" t="str">
        <f>VLOOKUP(B50,'Main Sheet'!A:AT,46,0)</f>
        <v>Yes</v>
      </c>
      <c r="I50" s="237" t="str">
        <f>Trim(Iferror(Vlookup(B50,'Main Sheet'!A14:BC418,47,False),""))</f>
        <v>Yes</v>
      </c>
      <c r="J50" s="237" t="str">
        <f>VLOOKUP(B50,'University Applications'!A:H,8,0)</f>
        <v>S/A</v>
      </c>
      <c r="K50" s="237" t="str">
        <f>VLOOKUP(B50,'University Applications'!A:O,15,0)</f>
        <v>Yes</v>
      </c>
      <c r="L50" s="237" t="str">
        <f>VLOOKUP(B50,'University Applications'!A:V,22,0)</f>
        <v>Yes</v>
      </c>
      <c r="M50" s="237" t="str">
        <f>VLOOKUP(B50,'University Applications'!A:AC,29,0)</f>
        <v>Yes</v>
      </c>
      <c r="N50" s="237" t="str">
        <f>VLOOKUP(B50,'University Applications'!A13:BD1427,36,0)</f>
        <v/>
      </c>
      <c r="O50" s="237" t="str">
        <f>VLOOKUP(B50,'University Applications'!A:I,9,0)</f>
        <v>S/A</v>
      </c>
      <c r="P50" s="237" t="str">
        <f>VLOOKUP($B50,'University Applications'!$A:P,16,0)</f>
        <v>Yes</v>
      </c>
      <c r="Q50" s="237" t="str">
        <f>VLOOKUP($B50,'University Applications'!$A:W,23,0)</f>
        <v>Yes</v>
      </c>
      <c r="R50" s="237" t="str">
        <f>VLOOKUP($B50,'University Applications'!$A:AD,30,0)</f>
        <v>Yes</v>
      </c>
      <c r="S50" s="237" t="str">
        <f>VLOOKUP($B50,'University Applications'!$A13:BJ1427,37,0)</f>
        <v/>
      </c>
      <c r="T50" s="183">
        <f t="shared" si="1"/>
        <v>4</v>
      </c>
      <c r="U50" s="183">
        <f t="shared" si="2"/>
        <v>4</v>
      </c>
      <c r="V50" s="237">
        <f t="shared" si="3"/>
        <v>3</v>
      </c>
      <c r="W50" s="237">
        <f t="shared" si="4"/>
        <v>3</v>
      </c>
      <c r="X50" s="237"/>
    </row>
    <row r="51">
      <c r="A51" s="236" t="s">
        <v>281</v>
      </c>
      <c r="B51" s="106" t="s">
        <v>278</v>
      </c>
      <c r="C51" s="237" t="str">
        <f>VLOOKUP(A51,'Main Sheet'!F:M,8,0)</f>
        <v>Motherwell</v>
      </c>
      <c r="D51" s="237" t="str">
        <f>VLOOKUP(B51,'Main Sheet'!A:N,14,0)</f>
        <v>NMB</v>
      </c>
      <c r="E51" s="237" t="str">
        <f>VLOOKUP(B51,'Main Sheet'!A:L,12,0)</f>
        <v>Vulumzi SS</v>
      </c>
      <c r="F51" s="237" t="str">
        <f>Vlookup(B51,'Main Sheet'!A:J,7,False)</f>
        <v>First</v>
      </c>
      <c r="G51" s="237" t="str">
        <f>Vlookup(B51,'Main Sheet'!A:Q,17,0)</f>
        <v>Siphosihle</v>
      </c>
      <c r="H51" s="237" t="str">
        <f>VLOOKUP(B51,'Main Sheet'!A:AT,46,0)</f>
        <v>Yes</v>
      </c>
      <c r="I51" s="237" t="str">
        <f>Trim(Iferror(Vlookup(B51,'Main Sheet'!A15:BC419,47,False),""))</f>
        <v>Yes</v>
      </c>
      <c r="J51" s="237" t="str">
        <f>VLOOKUP(B51,'University Applications'!A:H,8,0)</f>
        <v>Yes</v>
      </c>
      <c r="K51" s="237" t="str">
        <f>VLOOKUP(B51,'University Applications'!A:O,15,0)</f>
        <v>Yes</v>
      </c>
      <c r="L51" s="237" t="str">
        <f>VLOOKUP(B51,'University Applications'!A:V,22,0)</f>
        <v>Yes</v>
      </c>
      <c r="M51" s="237" t="str">
        <f>VLOOKUP(B51,'University Applications'!A:AC,29,0)</f>
        <v>Yes</v>
      </c>
      <c r="N51" s="237" t="str">
        <f>VLOOKUP(B51,'University Applications'!A14:BD1428,36,0)</f>
        <v/>
      </c>
      <c r="O51" s="237" t="str">
        <f>VLOOKUP(B51,'University Applications'!A:I,9,0)</f>
        <v>Yes</v>
      </c>
      <c r="P51" s="237" t="str">
        <f>VLOOKUP($B51,'University Applications'!$A:P,16,0)</f>
        <v>Yes</v>
      </c>
      <c r="Q51" s="237" t="str">
        <f>VLOOKUP($B51,'University Applications'!$A:W,23,0)</f>
        <v>Yes</v>
      </c>
      <c r="R51" s="237" t="str">
        <f>VLOOKUP($B51,'University Applications'!$A:AD,30,0)</f>
        <v>Yes</v>
      </c>
      <c r="S51" s="237" t="str">
        <f>VLOOKUP($B51,'University Applications'!$A14:BJ1428,37,0)</f>
        <v/>
      </c>
      <c r="T51" s="183">
        <f t="shared" si="1"/>
        <v>4</v>
      </c>
      <c r="U51" s="183">
        <f t="shared" si="2"/>
        <v>4</v>
      </c>
      <c r="V51" s="237">
        <f t="shared" si="3"/>
        <v>4</v>
      </c>
      <c r="W51" s="237">
        <f t="shared" si="4"/>
        <v>4</v>
      </c>
      <c r="X51" s="237"/>
    </row>
    <row r="52">
      <c r="A52" s="236" t="s">
        <v>294</v>
      </c>
      <c r="B52" s="106" t="s">
        <v>291</v>
      </c>
      <c r="C52" s="237" t="str">
        <f>VLOOKUP(A52,'Main Sheet'!F:M,8,0)</f>
        <v>Motherwell</v>
      </c>
      <c r="D52" s="237" t="str">
        <f>VLOOKUP(B52,'Main Sheet'!A:N,14,0)</f>
        <v>NMB</v>
      </c>
      <c r="E52" s="237" t="str">
        <f>VLOOKUP(B52,'Main Sheet'!A:L,12,0)</f>
        <v>James Jolobe SS</v>
      </c>
      <c r="F52" s="237" t="str">
        <f>Vlookup(B52,'Main Sheet'!A:J,7,False)</f>
        <v>First</v>
      </c>
      <c r="G52" s="237" t="str">
        <f>Vlookup(B52,'Main Sheet'!A:Q,17,0)</f>
        <v>Siphosihle</v>
      </c>
      <c r="H52" s="237" t="str">
        <f>VLOOKUP(B52,'Main Sheet'!A:AT,46,0)</f>
        <v>Yes</v>
      </c>
      <c r="I52" s="237" t="str">
        <f>Trim(Iferror(Vlookup(B52,'Main Sheet'!A16:BC420,47,False),""))</f>
        <v>Yes</v>
      </c>
      <c r="J52" s="237" t="str">
        <f>VLOOKUP(B52,'University Applications'!A:H,8,0)</f>
        <v>S/A</v>
      </c>
      <c r="K52" s="237" t="str">
        <f>VLOOKUP(B52,'University Applications'!A:O,15,0)</f>
        <v>Yes</v>
      </c>
      <c r="L52" s="237" t="str">
        <f>VLOOKUP(B52,'University Applications'!A:V,22,0)</f>
        <v>S/A</v>
      </c>
      <c r="M52" s="237" t="str">
        <f>VLOOKUP(B52,'University Applications'!A:AC,29,0)</f>
        <v>S/A</v>
      </c>
      <c r="N52" s="237" t="str">
        <f>VLOOKUP(B52,'University Applications'!A15:BD1429,36,0)</f>
        <v/>
      </c>
      <c r="O52" s="237" t="str">
        <f>VLOOKUP(B52,'University Applications'!A:I,9,0)</f>
        <v>S/A</v>
      </c>
      <c r="P52" s="237" t="str">
        <f>VLOOKUP($B52,'University Applications'!$A:P,16,0)</f>
        <v>Yes</v>
      </c>
      <c r="Q52" s="237" t="str">
        <f>VLOOKUP($B52,'University Applications'!$A:W,23,0)</f>
        <v>S/A</v>
      </c>
      <c r="R52" s="237" t="str">
        <f>VLOOKUP($B52,'University Applications'!$A:AD,30,0)</f>
        <v>S/A</v>
      </c>
      <c r="S52" s="237" t="str">
        <f>VLOOKUP($B52,'University Applications'!$A15:BJ1429,37,0)</f>
        <v/>
      </c>
      <c r="T52" s="183">
        <f t="shared" si="1"/>
        <v>4</v>
      </c>
      <c r="U52" s="183">
        <f t="shared" si="2"/>
        <v>4</v>
      </c>
      <c r="V52" s="237">
        <f t="shared" si="3"/>
        <v>1</v>
      </c>
      <c r="W52" s="237">
        <f t="shared" si="4"/>
        <v>1</v>
      </c>
      <c r="X52" s="237"/>
    </row>
    <row r="53">
      <c r="A53" s="236" t="s">
        <v>9790</v>
      </c>
      <c r="B53" s="106" t="s">
        <v>4347</v>
      </c>
      <c r="C53" s="237" t="str">
        <f>VLOOKUP(A53,'Main Sheet'!F:M,8,0)</f>
        <v>East London</v>
      </c>
      <c r="D53" s="237" t="str">
        <f>VLOOKUP(B53,'Main Sheet'!A:N,14,0)</f>
        <v>Rural</v>
      </c>
      <c r="E53" s="237" t="str">
        <f>VLOOKUP(B53,'Main Sheet'!A:L,12,0)</f>
        <v>Wongalethu HS</v>
      </c>
      <c r="F53" s="237" t="str">
        <f>Vlookup(B53,'Main Sheet'!A:J,7,False)</f>
        <v>Second</v>
      </c>
      <c r="G53" s="237" t="str">
        <f>Vlookup(B53,'Main Sheet'!A:Q,17,0)</f>
        <v>Asemahle</v>
      </c>
      <c r="H53" s="237" t="str">
        <f>VLOOKUP(B53,'Main Sheet'!A:AT,46,0)</f>
        <v>Yes</v>
      </c>
      <c r="I53" s="237" t="str">
        <f>Trim(Iferror(Vlookup(B53,'Main Sheet'!A493:BC1586,47,False),""))</f>
        <v>Yes</v>
      </c>
      <c r="J53" s="237" t="str">
        <f>VLOOKUP(B53,'University Applications'!A:H,8,0)</f>
        <v>Yes</v>
      </c>
      <c r="K53" s="237" t="str">
        <f>VLOOKUP(B53,'University Applications'!A:O,15,0)</f>
        <v>Yes</v>
      </c>
      <c r="L53" s="237" t="str">
        <f>VLOOKUP(B53,'University Applications'!A:V,22,0)</f>
        <v>S/A</v>
      </c>
      <c r="M53" s="237" t="str">
        <f>VLOOKUP(B53,'University Applications'!A:AC,29,0)</f>
        <v>Yes</v>
      </c>
      <c r="N53" s="237" t="str">
        <f>VLOOKUP(B53,'University Applications'!A493:BD1907,36,0)</f>
        <v/>
      </c>
      <c r="O53" s="237" t="str">
        <f>VLOOKUP(B53,'University Applications'!A:I,9,0)</f>
        <v/>
      </c>
      <c r="P53" s="237" t="str">
        <f>VLOOKUP($B53,'University Applications'!$A:P,16,0)</f>
        <v/>
      </c>
      <c r="Q53" s="237" t="str">
        <f>VLOOKUP($B53,'University Applications'!$A:W,23,0)</f>
        <v/>
      </c>
      <c r="R53" s="237" t="str">
        <f>VLOOKUP($B53,'University Applications'!$A:AD,30,0)</f>
        <v/>
      </c>
      <c r="S53" s="237" t="str">
        <f>VLOOKUP($B53,'University Applications'!$A493:BJ1907,37,0)</f>
        <v/>
      </c>
      <c r="T53" s="183">
        <f t="shared" si="1"/>
        <v>4</v>
      </c>
      <c r="U53" s="183">
        <f t="shared" si="2"/>
        <v>0</v>
      </c>
      <c r="V53" s="237">
        <f t="shared" si="3"/>
        <v>3</v>
      </c>
      <c r="W53" s="237">
        <f t="shared" si="4"/>
        <v>0</v>
      </c>
      <c r="X53" s="237"/>
    </row>
    <row r="54">
      <c r="A54" s="236" t="s">
        <v>10735</v>
      </c>
      <c r="B54" s="106" t="s">
        <v>7734</v>
      </c>
      <c r="C54" s="237" t="str">
        <f>VLOOKUP(A54,'Main Sheet'!F:M,8,0)</f>
        <v>Uitenhage</v>
      </c>
      <c r="D54" s="237" t="str">
        <f>VLOOKUP(B54,'Main Sheet'!A:N,14,0)</f>
        <v>Rural</v>
      </c>
      <c r="E54" s="237" t="str">
        <f>VLOOKUP(B54,'Main Sheet'!A:L,12,0)</f>
        <v>VM Kwinana</v>
      </c>
      <c r="F54" s="237" t="str">
        <f>Vlookup(B54,'Main Sheet'!A:J,7,False)</f>
        <v>Second</v>
      </c>
      <c r="G54" s="237" t="str">
        <f>Vlookup(B54,'Main Sheet'!A:Q,17,0)</f>
        <v>Sive</v>
      </c>
      <c r="H54" s="237" t="str">
        <f>VLOOKUP(B54,'Main Sheet'!A:AT,46,0)</f>
        <v>Yes</v>
      </c>
      <c r="I54" s="237" t="str">
        <f>Trim(Iferror(Vlookup(B54,'Main Sheet'!A936:BC2033,47,False),""))</f>
        <v/>
      </c>
      <c r="J54" s="237" t="str">
        <f>VLOOKUP(B54,'University Applications'!A:H,8,0)</f>
        <v>S/A</v>
      </c>
      <c r="K54" s="237" t="str">
        <f>VLOOKUP(B54,'University Applications'!A:O,15,0)</f>
        <v>Yes</v>
      </c>
      <c r="L54" s="237" t="str">
        <f>VLOOKUP(B54,'University Applications'!A:V,22,0)</f>
        <v>S/A</v>
      </c>
      <c r="M54" s="237" t="str">
        <f>VLOOKUP(B54,'University Applications'!A:AC,29,0)</f>
        <v>S/A</v>
      </c>
      <c r="N54" s="237" t="str">
        <f>VLOOKUP(B54,'University Applications'!A936:BD2354,36,0)</f>
        <v/>
      </c>
      <c r="O54" s="237" t="str">
        <f>VLOOKUP(B54,'University Applications'!A:I,9,0)</f>
        <v/>
      </c>
      <c r="P54" s="237" t="str">
        <f>VLOOKUP($B54,'University Applications'!$A:P,16,0)</f>
        <v/>
      </c>
      <c r="Q54" s="237" t="str">
        <f>VLOOKUP($B54,'University Applications'!$A:W,23,0)</f>
        <v/>
      </c>
      <c r="R54" s="237" t="str">
        <f>VLOOKUP($B54,'University Applications'!$A:AD,30,0)</f>
        <v/>
      </c>
      <c r="S54" s="237" t="str">
        <f>VLOOKUP($B54,'University Applications'!$A936:BJ2354,37,0)</f>
        <v/>
      </c>
      <c r="T54" s="183">
        <f t="shared" si="1"/>
        <v>4</v>
      </c>
      <c r="U54" s="183">
        <f t="shared" si="2"/>
        <v>0</v>
      </c>
      <c r="V54" s="237">
        <f t="shared" si="3"/>
        <v>1</v>
      </c>
      <c r="W54" s="237">
        <f t="shared" si="4"/>
        <v>0</v>
      </c>
      <c r="X54" s="237"/>
    </row>
    <row r="55">
      <c r="A55" s="236" t="s">
        <v>307</v>
      </c>
      <c r="B55" s="106" t="s">
        <v>304</v>
      </c>
      <c r="C55" s="237" t="str">
        <f>VLOOKUP(A55,'Main Sheet'!F:M,8,0)</f>
        <v>Zwide</v>
      </c>
      <c r="D55" s="237" t="str">
        <f>VLOOKUP(B55,'Main Sheet'!A:N,14,0)</f>
        <v>NMB</v>
      </c>
      <c r="E55" s="237" t="str">
        <f>VLOOKUP(B55,'Main Sheet'!A:L,12,0)</f>
        <v>Loyiso HS</v>
      </c>
      <c r="F55" s="237" t="str">
        <f>Vlookup(B55,'Main Sheet'!A:J,7,False)</f>
        <v>First</v>
      </c>
      <c r="G55" s="237" t="str">
        <f>Vlookup(B55,'Main Sheet'!A:Q,17,0)</f>
        <v>Sive</v>
      </c>
      <c r="H55" s="237" t="str">
        <f>VLOOKUP(B55,'Main Sheet'!A:AT,46,0)</f>
        <v>Yes</v>
      </c>
      <c r="I55" s="237" t="str">
        <f>Trim(Iferror(Vlookup(B55,'Main Sheet'!A17:BC421,47,False),""))</f>
        <v>Yes</v>
      </c>
      <c r="J55" s="237" t="str">
        <f>VLOOKUP(B55,'University Applications'!A:H,8,0)</f>
        <v>Yes</v>
      </c>
      <c r="K55" s="237" t="str">
        <f>VLOOKUP(B55,'University Applications'!A:O,15,0)</f>
        <v>Yes</v>
      </c>
      <c r="L55" s="237" t="str">
        <f>VLOOKUP(B55,'University Applications'!A:V,22,0)</f>
        <v>Yes</v>
      </c>
      <c r="M55" s="237" t="str">
        <f>VLOOKUP(B55,'University Applications'!A:AC,29,0)</f>
        <v>Yes</v>
      </c>
      <c r="N55" s="237" t="str">
        <f>VLOOKUP(B55,'University Applications'!A16:BD1430,36,0)</f>
        <v/>
      </c>
      <c r="O55" s="237" t="str">
        <f>VLOOKUP(B55,'University Applications'!A:I,9,0)</f>
        <v>Yes</v>
      </c>
      <c r="P55" s="237" t="str">
        <f>VLOOKUP($B55,'University Applications'!$A:P,16,0)</f>
        <v>Yes</v>
      </c>
      <c r="Q55" s="237" t="str">
        <f>VLOOKUP($B55,'University Applications'!$A:W,23,0)</f>
        <v>Yes</v>
      </c>
      <c r="R55" s="237" t="str">
        <f>VLOOKUP($B55,'University Applications'!$A:AD,30,0)</f>
        <v>Yes</v>
      </c>
      <c r="S55" s="237" t="str">
        <f>VLOOKUP($B55,'University Applications'!$A16:BJ1430,37,0)</f>
        <v/>
      </c>
      <c r="T55" s="183">
        <f t="shared" si="1"/>
        <v>4</v>
      </c>
      <c r="U55" s="183">
        <f t="shared" si="2"/>
        <v>4</v>
      </c>
      <c r="V55" s="237">
        <f t="shared" si="3"/>
        <v>4</v>
      </c>
      <c r="W55" s="237">
        <f t="shared" si="4"/>
        <v>4</v>
      </c>
      <c r="X55" s="237"/>
    </row>
    <row r="56">
      <c r="A56" s="236" t="s">
        <v>10251</v>
      </c>
      <c r="B56" s="106" t="s">
        <v>6012</v>
      </c>
      <c r="C56" s="237" t="str">
        <f>VLOOKUP(A56,'Main Sheet'!F:M,8,0)</f>
        <v>Zwide</v>
      </c>
      <c r="D56" s="237" t="str">
        <f>VLOOKUP(B56,'Main Sheet'!A:N,14,0)</f>
        <v>NMB</v>
      </c>
      <c r="E56" s="237" t="str">
        <f>VLOOKUP(B56,'Main Sheet'!A:L,12,0)</f>
        <v>Phakamisa SS</v>
      </c>
      <c r="F56" s="237" t="str">
        <f>Vlookup(B56,'Main Sheet'!A:J,7,False)</f>
        <v>Second</v>
      </c>
      <c r="G56" s="237" t="str">
        <f>Vlookup(B56,'Main Sheet'!A:Q,17,0)</f>
        <v>Chulumanco</v>
      </c>
      <c r="H56" s="237" t="str">
        <f>VLOOKUP(B56,'Main Sheet'!A:AT,46,0)</f>
        <v>Yes</v>
      </c>
      <c r="I56" s="237" t="str">
        <f>Trim(Iferror(Vlookup(B56,'Main Sheet'!A693:BC1787,47,False),""))</f>
        <v>Yes</v>
      </c>
      <c r="J56" s="237" t="str">
        <f>VLOOKUP(B56,'University Applications'!A:H,8,0)</f>
        <v>S/A</v>
      </c>
      <c r="K56" s="237" t="str">
        <f>VLOOKUP(B56,'University Applications'!A:O,15,0)</f>
        <v/>
      </c>
      <c r="L56" s="237" t="str">
        <f>VLOOKUP(B56,'University Applications'!A:V,22,0)</f>
        <v>S/A</v>
      </c>
      <c r="M56" s="237" t="str">
        <f>VLOOKUP(B56,'University Applications'!A:AC,29,0)</f>
        <v>Yes</v>
      </c>
      <c r="N56" s="237" t="str">
        <f>VLOOKUP(B56,'University Applications'!A693:BD2108,36,0)</f>
        <v/>
      </c>
      <c r="O56" s="237" t="str">
        <f>VLOOKUP(B56,'University Applications'!A:I,9,0)</f>
        <v/>
      </c>
      <c r="P56" s="237" t="str">
        <f>VLOOKUP($B56,'University Applications'!$A:P,16,0)</f>
        <v/>
      </c>
      <c r="Q56" s="237" t="str">
        <f>VLOOKUP($B56,'University Applications'!$A:W,23,0)</f>
        <v>S/A</v>
      </c>
      <c r="R56" s="237" t="str">
        <f>VLOOKUP($B56,'University Applications'!$A:AD,30,0)</f>
        <v/>
      </c>
      <c r="S56" s="237" t="str">
        <f>VLOOKUP($B56,'University Applications'!$A693:BJ2108,37,0)</f>
        <v/>
      </c>
      <c r="T56" s="183">
        <f t="shared" si="1"/>
        <v>3</v>
      </c>
      <c r="U56" s="183">
        <f t="shared" si="2"/>
        <v>1</v>
      </c>
      <c r="V56" s="237">
        <f t="shared" si="3"/>
        <v>1</v>
      </c>
      <c r="W56" s="237">
        <f t="shared" si="4"/>
        <v>0</v>
      </c>
      <c r="X56" s="237"/>
    </row>
    <row r="57">
      <c r="A57" s="236" t="s">
        <v>10871</v>
      </c>
      <c r="B57" s="106" t="s">
        <v>8282</v>
      </c>
      <c r="C57" s="237" t="str">
        <f>VLOOKUP(A57,'Main Sheet'!F:M,8,0)</f>
        <v>New Brighton</v>
      </c>
      <c r="D57" s="237" t="str">
        <f>VLOOKUP(B57,'Main Sheet'!A:N,14,0)</f>
        <v>NMB</v>
      </c>
      <c r="E57" s="237" t="str">
        <f>VLOOKUP(B57,'Main Sheet'!A:L,12,0)</f>
        <v>Cowan HS</v>
      </c>
      <c r="F57" s="237" t="str">
        <f>Vlookup(B57,'Main Sheet'!A:J,7,False)</f>
        <v>Second</v>
      </c>
      <c r="G57" s="237" t="str">
        <f>Vlookup(B57,'Main Sheet'!A:Q,17,0)</f>
        <v>Chulumanco</v>
      </c>
      <c r="H57" s="237" t="str">
        <f>VLOOKUP(B57,'Main Sheet'!A:AT,46,0)</f>
        <v>Yes</v>
      </c>
      <c r="I57" s="237" t="str">
        <f>Trim(Iferror(Vlookup(B57,'Main Sheet'!A1002:BC2099,47,False),""))</f>
        <v/>
      </c>
      <c r="J57" s="237" t="str">
        <f>VLOOKUP(B57,'University Applications'!A:H,8,0)</f>
        <v/>
      </c>
      <c r="K57" s="237" t="str">
        <f>VLOOKUP(B57,'University Applications'!A:O,15,0)</f>
        <v/>
      </c>
      <c r="L57" s="237" t="str">
        <f>VLOOKUP(B57,'University Applications'!A:V,22,0)</f>
        <v/>
      </c>
      <c r="M57" s="237" t="str">
        <f>VLOOKUP(B57,'University Applications'!A:AC,29,0)</f>
        <v/>
      </c>
      <c r="N57" s="237" t="str">
        <f>VLOOKUP(B57,'University Applications'!A1002:BD2420,36,0)</f>
        <v/>
      </c>
      <c r="O57" s="237" t="str">
        <f>VLOOKUP(B57,'University Applications'!A:I,9,0)</f>
        <v/>
      </c>
      <c r="P57" s="237" t="str">
        <f>VLOOKUP($B57,'University Applications'!$A:P,16,0)</f>
        <v/>
      </c>
      <c r="Q57" s="237" t="str">
        <f>VLOOKUP($B57,'University Applications'!$A:W,23,0)</f>
        <v/>
      </c>
      <c r="R57" s="237" t="str">
        <f>VLOOKUP($B57,'University Applications'!$A:AD,30,0)</f>
        <v/>
      </c>
      <c r="S57" s="237" t="str">
        <f>VLOOKUP($B57,'University Applications'!$A1002:BJ2420,37,0)</f>
        <v/>
      </c>
      <c r="T57" s="183">
        <f t="shared" si="1"/>
        <v>0</v>
      </c>
      <c r="U57" s="183">
        <f t="shared" si="2"/>
        <v>0</v>
      </c>
      <c r="V57" s="237">
        <f t="shared" si="3"/>
        <v>0</v>
      </c>
      <c r="W57" s="237">
        <f t="shared" si="4"/>
        <v>0</v>
      </c>
      <c r="X57" s="237"/>
    </row>
    <row r="58">
      <c r="A58" s="236" t="s">
        <v>11128</v>
      </c>
      <c r="B58" s="106" t="s">
        <v>8333</v>
      </c>
      <c r="C58" s="237" t="str">
        <f>VLOOKUP(A58,'Main Sheet'!F:M,8,0)</f>
        <v>#N/A</v>
      </c>
      <c r="D58" s="237" t="str">
        <f>VLOOKUP(B58,'Main Sheet'!A:N,14,0)</f>
        <v>Rural</v>
      </c>
      <c r="E58" s="237" t="str">
        <f>VLOOKUP(B58,'Main Sheet'!A:L,12,0)</f>
        <v>Samkelwe SS</v>
      </c>
      <c r="F58" s="237" t="str">
        <f>Vlookup(B58,'Main Sheet'!A:J,7,False)</f>
        <v>Second</v>
      </c>
      <c r="G58" s="237" t="str">
        <f>Vlookup(B58,'Main Sheet'!A:Q,17,0)</f>
        <v>Sive</v>
      </c>
      <c r="H58" s="237" t="str">
        <f>VLOOKUP(B58,'Main Sheet'!A:AT,46,0)</f>
        <v>Yes</v>
      </c>
      <c r="I58" s="237" t="str">
        <f>Trim(Iferror(Vlookup(B58,'Main Sheet'!A1008:BC2105,47,False),""))</f>
        <v/>
      </c>
      <c r="J58" s="237" t="str">
        <f>VLOOKUP(B58,'University Applications'!A:H,8,0)</f>
        <v>Yes</v>
      </c>
      <c r="K58" s="237" t="str">
        <f>VLOOKUP(B58,'University Applications'!A:O,15,0)</f>
        <v/>
      </c>
      <c r="L58" s="237" t="str">
        <f>VLOOKUP(B58,'University Applications'!A:V,22,0)</f>
        <v>Yes</v>
      </c>
      <c r="M58" s="237" t="str">
        <f>VLOOKUP(B58,'University Applications'!A:AC,29,0)</f>
        <v>S/A</v>
      </c>
      <c r="N58" s="237" t="str">
        <f>VLOOKUP(B58,'University Applications'!A1008:BD2426,36,0)</f>
        <v>S/A</v>
      </c>
      <c r="O58" s="237" t="str">
        <f>VLOOKUP(B58,'University Applications'!A:I,9,0)</f>
        <v/>
      </c>
      <c r="P58" s="237" t="str">
        <f>VLOOKUP($B58,'University Applications'!$A:P,16,0)</f>
        <v/>
      </c>
      <c r="Q58" s="237" t="str">
        <f>VLOOKUP($B58,'University Applications'!$A:W,23,0)</f>
        <v/>
      </c>
      <c r="R58" s="237" t="str">
        <f>VLOOKUP($B58,'University Applications'!$A:AD,30,0)</f>
        <v/>
      </c>
      <c r="S58" s="237" t="str">
        <f>VLOOKUP($B58,'University Applications'!$A1008:BJ2426,37,0)</f>
        <v/>
      </c>
      <c r="T58" s="183">
        <f t="shared" si="1"/>
        <v>4</v>
      </c>
      <c r="U58" s="183">
        <f t="shared" si="2"/>
        <v>0</v>
      </c>
      <c r="V58" s="237">
        <f t="shared" si="3"/>
        <v>2</v>
      </c>
      <c r="W58" s="237">
        <f t="shared" si="4"/>
        <v>0</v>
      </c>
      <c r="X58" s="237"/>
    </row>
    <row r="59">
      <c r="A59" s="236" t="s">
        <v>11129</v>
      </c>
      <c r="B59" s="106" t="s">
        <v>8202</v>
      </c>
      <c r="C59" s="237" t="str">
        <f>VLOOKUP(A59,'Main Sheet'!F:M,8,0)</f>
        <v>#N/A</v>
      </c>
      <c r="D59" s="237" t="str">
        <f>VLOOKUP(B59,'Main Sheet'!A:N,14,0)</f>
        <v>NMB</v>
      </c>
      <c r="E59" s="237" t="str">
        <f>VLOOKUP(B59,'Main Sheet'!A:L,12,0)</f>
        <v>Sakhisizwe SS</v>
      </c>
      <c r="F59" s="237" t="str">
        <f>Vlookup(B59,'Main Sheet'!A:J,7,False)</f>
        <v>Second</v>
      </c>
      <c r="G59" s="237" t="str">
        <f>Vlookup(B59,'Main Sheet'!A:Q,17,0)</f>
        <v>Chulumanco</v>
      </c>
      <c r="H59" s="237" t="str">
        <f>VLOOKUP(B59,'Main Sheet'!A:AT,46,0)</f>
        <v>Yes</v>
      </c>
      <c r="I59" s="237" t="str">
        <f>Trim(Iferror(Vlookup(B59,'Main Sheet'!A991:BC2088,47,False),""))</f>
        <v/>
      </c>
      <c r="J59" s="237" t="str">
        <f>VLOOKUP(B59,'University Applications'!A:H,8,0)</f>
        <v>Yes</v>
      </c>
      <c r="K59" s="237" t="str">
        <f>VLOOKUP(B59,'University Applications'!A:O,15,0)</f>
        <v>Yes</v>
      </c>
      <c r="L59" s="237" t="str">
        <f>VLOOKUP(B59,'University Applications'!A:V,22,0)</f>
        <v>S/A</v>
      </c>
      <c r="M59" s="237" t="str">
        <f>VLOOKUP(B59,'University Applications'!A:AC,29,0)</f>
        <v>Yes</v>
      </c>
      <c r="N59" s="237" t="str">
        <f>VLOOKUP(B59,'University Applications'!A991:BD2409,36,0)</f>
        <v/>
      </c>
      <c r="O59" s="237" t="str">
        <f>VLOOKUP(B59,'University Applications'!A:I,9,0)</f>
        <v/>
      </c>
      <c r="P59" s="237" t="str">
        <f>VLOOKUP($B59,'University Applications'!$A:P,16,0)</f>
        <v/>
      </c>
      <c r="Q59" s="237" t="str">
        <f>VLOOKUP($B59,'University Applications'!$A:W,23,0)</f>
        <v/>
      </c>
      <c r="R59" s="237" t="str">
        <f>VLOOKUP($B59,'University Applications'!$A:AD,30,0)</f>
        <v/>
      </c>
      <c r="S59" s="237" t="str">
        <f>VLOOKUP($B59,'University Applications'!$A991:BJ2409,37,0)</f>
        <v/>
      </c>
      <c r="T59" s="183">
        <f t="shared" si="1"/>
        <v>4</v>
      </c>
      <c r="U59" s="183">
        <f t="shared" si="2"/>
        <v>0</v>
      </c>
      <c r="V59" s="237">
        <f t="shared" si="3"/>
        <v>3</v>
      </c>
      <c r="W59" s="237">
        <f t="shared" si="4"/>
        <v>0</v>
      </c>
      <c r="X59" s="237"/>
    </row>
    <row r="60">
      <c r="A60" s="236" t="s">
        <v>10528</v>
      </c>
      <c r="B60" s="106" t="s">
        <v>7034</v>
      </c>
      <c r="C60" s="237" t="str">
        <f>VLOOKUP(A60,'Main Sheet'!F:M,8,0)</f>
        <v>Zwide</v>
      </c>
      <c r="D60" s="237" t="str">
        <f>VLOOKUP(B60,'Main Sheet'!A:N,14,0)</f>
        <v>NMB</v>
      </c>
      <c r="E60" s="237" t="str">
        <f>VLOOKUP(B60,'Main Sheet'!A:L,12,0)</f>
        <v>Ndzondelelo HS</v>
      </c>
      <c r="F60" s="237" t="str">
        <f>Vlookup(B60,'Main Sheet'!A:J,7,False)</f>
        <v>Second</v>
      </c>
      <c r="G60" s="237" t="str">
        <f>Vlookup(B60,'Main Sheet'!A:Q,17,0)</f>
        <v>Chulumanco</v>
      </c>
      <c r="H60" s="237" t="str">
        <f>VLOOKUP(B60,'Main Sheet'!A:AT,46,0)</f>
        <v>Yes</v>
      </c>
      <c r="I60" s="237" t="str">
        <f>Trim(Iferror(Vlookup(B60,'Main Sheet'!A823:BC1917,47,False),""))</f>
        <v/>
      </c>
      <c r="J60" s="237" t="str">
        <f>VLOOKUP(B60,'University Applications'!A:H,8,0)</f>
        <v>S/A</v>
      </c>
      <c r="K60" s="237" t="str">
        <f>VLOOKUP(B60,'University Applications'!A:O,15,0)</f>
        <v/>
      </c>
      <c r="L60" s="237" t="str">
        <f>VLOOKUP(B60,'University Applications'!A:V,22,0)</f>
        <v>S/A</v>
      </c>
      <c r="M60" s="237" t="str">
        <f>VLOOKUP(B60,'University Applications'!A:AC,29,0)</f>
        <v>Yes</v>
      </c>
      <c r="N60" s="237" t="str">
        <f>VLOOKUP(B60,'University Applications'!A823:BD2238,36,0)</f>
        <v/>
      </c>
      <c r="O60" s="237" t="str">
        <f>VLOOKUP(B60,'University Applications'!A:I,9,0)</f>
        <v/>
      </c>
      <c r="P60" s="237" t="str">
        <f>VLOOKUP($B60,'University Applications'!$A:P,16,0)</f>
        <v/>
      </c>
      <c r="Q60" s="237" t="str">
        <f>VLOOKUP($B60,'University Applications'!$A:W,23,0)</f>
        <v>S/A</v>
      </c>
      <c r="R60" s="237" t="str">
        <f>VLOOKUP($B60,'University Applications'!$A:AD,30,0)</f>
        <v/>
      </c>
      <c r="S60" s="237" t="str">
        <f>VLOOKUP($B60,'University Applications'!$A823:BJ2238,37,0)</f>
        <v/>
      </c>
      <c r="T60" s="183">
        <f t="shared" si="1"/>
        <v>3</v>
      </c>
      <c r="U60" s="183">
        <f t="shared" si="2"/>
        <v>1</v>
      </c>
      <c r="V60" s="237">
        <f t="shared" si="3"/>
        <v>1</v>
      </c>
      <c r="W60" s="237">
        <f t="shared" si="4"/>
        <v>0</v>
      </c>
      <c r="X60" s="237"/>
    </row>
    <row r="61">
      <c r="A61" s="236" t="s">
        <v>322</v>
      </c>
      <c r="B61" s="106" t="s">
        <v>319</v>
      </c>
      <c r="C61" s="237" t="str">
        <f>VLOOKUP(A61,'Main Sheet'!F:M,8,0)</f>
        <v>Motherwell</v>
      </c>
      <c r="D61" s="237" t="str">
        <f>VLOOKUP(B61,'Main Sheet'!A:N,14,0)</f>
        <v>NMB</v>
      </c>
      <c r="E61" s="237" t="str">
        <f>VLOOKUP(B61,'Main Sheet'!A:L,12,0)</f>
        <v>Soqhayisa SS</v>
      </c>
      <c r="F61" s="237" t="str">
        <f>Vlookup(B61,'Main Sheet'!A:J,7,False)</f>
        <v>First</v>
      </c>
      <c r="G61" s="237" t="str">
        <f>Vlookup(B61,'Main Sheet'!A:Q,17,0)</f>
        <v>Siphosihle</v>
      </c>
      <c r="H61" s="237" t="str">
        <f>VLOOKUP(B61,'Main Sheet'!A:AT,46,0)</f>
        <v>Yes</v>
      </c>
      <c r="I61" s="237" t="str">
        <f>Trim(Iferror(Vlookup(B61,'Main Sheet'!A18:BC422,47,False),""))</f>
        <v>Yes</v>
      </c>
      <c r="J61" s="237" t="str">
        <f>VLOOKUP(B61,'University Applications'!A:H,8,0)</f>
        <v>Yes</v>
      </c>
      <c r="K61" s="237" t="str">
        <f>VLOOKUP(B61,'University Applications'!A:O,15,0)</f>
        <v>S/A</v>
      </c>
      <c r="L61" s="237" t="str">
        <f>VLOOKUP(B61,'University Applications'!A:V,22,0)</f>
        <v>Yes</v>
      </c>
      <c r="M61" s="237" t="str">
        <f>VLOOKUP(B61,'University Applications'!A:AC,29,0)</f>
        <v>Yes</v>
      </c>
      <c r="N61" s="237" t="str">
        <f>VLOOKUP(B61,'University Applications'!A17:BD1431,36,0)</f>
        <v/>
      </c>
      <c r="O61" s="237" t="str">
        <f>VLOOKUP(B61,'University Applications'!A:I,9,0)</f>
        <v>Yes</v>
      </c>
      <c r="P61" s="237" t="str">
        <f>VLOOKUP($B61,'University Applications'!$A:P,16,0)</f>
        <v>S/A</v>
      </c>
      <c r="Q61" s="237" t="str">
        <f>VLOOKUP($B61,'University Applications'!$A:W,23,0)</f>
        <v>Yes</v>
      </c>
      <c r="R61" s="237" t="str">
        <f>VLOOKUP($B61,'University Applications'!$A:AD,30,0)</f>
        <v>Yes</v>
      </c>
      <c r="S61" s="237" t="str">
        <f>VLOOKUP($B61,'University Applications'!$A17:BJ1431,37,0)</f>
        <v/>
      </c>
      <c r="T61" s="183">
        <f t="shared" si="1"/>
        <v>4</v>
      </c>
      <c r="U61" s="183">
        <f t="shared" si="2"/>
        <v>4</v>
      </c>
      <c r="V61" s="237">
        <f t="shared" si="3"/>
        <v>3</v>
      </c>
      <c r="W61" s="237">
        <f t="shared" si="4"/>
        <v>3</v>
      </c>
      <c r="X61" s="237"/>
    </row>
    <row r="62">
      <c r="A62" s="236" t="s">
        <v>334</v>
      </c>
      <c r="B62" s="106" t="s">
        <v>331</v>
      </c>
      <c r="C62" s="237" t="str">
        <f>VLOOKUP(A62,'Main Sheet'!F:M,8,0)</f>
        <v>Motherwell</v>
      </c>
      <c r="D62" s="237" t="str">
        <f>VLOOKUP(B62,'Main Sheet'!A:N,14,0)</f>
        <v>NMB</v>
      </c>
      <c r="E62" s="237" t="str">
        <f>VLOOKUP(B62,'Main Sheet'!A:L,12,0)</f>
        <v>Soqhayisa SS</v>
      </c>
      <c r="F62" s="237" t="str">
        <f>Vlookup(B62,'Main Sheet'!A:J,7,False)</f>
        <v>First</v>
      </c>
      <c r="G62" s="237" t="str">
        <f>Vlookup(B62,'Main Sheet'!A:Q,17,0)</f>
        <v>Siphosihle</v>
      </c>
      <c r="H62" s="237" t="str">
        <f>VLOOKUP(B62,'Main Sheet'!A:AT,46,0)</f>
        <v>Yes</v>
      </c>
      <c r="I62" s="237" t="str">
        <f>Trim(Iferror(Vlookup(B62,'Main Sheet'!A19:BC423,47,False),""))</f>
        <v>Yes</v>
      </c>
      <c r="J62" s="237" t="str">
        <f>VLOOKUP(B62,'University Applications'!A:H,8,0)</f>
        <v>Yes</v>
      </c>
      <c r="K62" s="237" t="str">
        <f>VLOOKUP(B62,'University Applications'!A:O,15,0)</f>
        <v>S/A</v>
      </c>
      <c r="L62" s="237" t="str">
        <f>VLOOKUP(B62,'University Applications'!A:V,22,0)</f>
        <v>No</v>
      </c>
      <c r="M62" s="237" t="str">
        <f>VLOOKUP(B62,'University Applications'!A:AC,29,0)</f>
        <v>S/A</v>
      </c>
      <c r="N62" s="237" t="str">
        <f>VLOOKUP(B62,'University Applications'!A18:BD1432,36,0)</f>
        <v>Yes</v>
      </c>
      <c r="O62" s="237" t="str">
        <f>VLOOKUP(B62,'University Applications'!A:I,9,0)</f>
        <v>Yes</v>
      </c>
      <c r="P62" s="237" t="str">
        <f>VLOOKUP($B62,'University Applications'!$A:P,16,0)</f>
        <v>S/A</v>
      </c>
      <c r="Q62" s="237" t="str">
        <f>VLOOKUP($B62,'University Applications'!$A:W,23,0)</f>
        <v>No</v>
      </c>
      <c r="R62" s="237" t="str">
        <f>VLOOKUP($B62,'University Applications'!$A:AD,30,0)</f>
        <v>S/A</v>
      </c>
      <c r="S62" s="237" t="str">
        <f>VLOOKUP($B62,'University Applications'!$A18:BJ1432,37,0)</f>
        <v/>
      </c>
      <c r="T62" s="183">
        <f t="shared" si="1"/>
        <v>5</v>
      </c>
      <c r="U62" s="183">
        <f t="shared" si="2"/>
        <v>4</v>
      </c>
      <c r="V62" s="237">
        <f t="shared" si="3"/>
        <v>2</v>
      </c>
      <c r="W62" s="237">
        <f t="shared" si="4"/>
        <v>1</v>
      </c>
      <c r="X62" s="237"/>
    </row>
    <row r="63">
      <c r="A63" s="236" t="s">
        <v>345</v>
      </c>
      <c r="B63" s="106" t="s">
        <v>342</v>
      </c>
      <c r="C63" s="237" t="str">
        <f>VLOOKUP(A63,'Main Sheet'!F:M,8,0)</f>
        <v>Zwide</v>
      </c>
      <c r="D63" s="237" t="str">
        <f>VLOOKUP(B63,'Main Sheet'!A:N,14,0)</f>
        <v>NMB</v>
      </c>
      <c r="E63" s="237" t="str">
        <f>VLOOKUP(B63,'Main Sheet'!A:L,12,0)</f>
        <v>Loyiso HS</v>
      </c>
      <c r="F63" s="237" t="str">
        <f>Vlookup(B63,'Main Sheet'!A:J,7,False)</f>
        <v>First</v>
      </c>
      <c r="G63" s="237" t="str">
        <f>Vlookup(B63,'Main Sheet'!A:Q,17,0)</f>
        <v>Sive</v>
      </c>
      <c r="H63" s="237" t="str">
        <f>VLOOKUP(B63,'Main Sheet'!A:AT,46,0)</f>
        <v>Yes</v>
      </c>
      <c r="I63" s="237" t="str">
        <f>Trim(Iferror(Vlookup(B63,'Main Sheet'!A20:BC424,47,False),""))</f>
        <v>Yes</v>
      </c>
      <c r="J63" s="237" t="str">
        <f>VLOOKUP(B63,'University Applications'!A:H,8,0)</f>
        <v>Yes</v>
      </c>
      <c r="K63" s="237" t="str">
        <f>VLOOKUP(B63,'University Applications'!A:O,15,0)</f>
        <v>Yes</v>
      </c>
      <c r="L63" s="237" t="str">
        <f>VLOOKUP(B63,'University Applications'!A:V,22,0)</f>
        <v>Yes</v>
      </c>
      <c r="M63" s="237" t="str">
        <f>VLOOKUP(B63,'University Applications'!A:AC,29,0)</f>
        <v>Yes</v>
      </c>
      <c r="N63" s="237" t="str">
        <f>VLOOKUP(B63,'University Applications'!A19:BD1433,36,0)</f>
        <v/>
      </c>
      <c r="O63" s="237" t="str">
        <f>VLOOKUP(B63,'University Applications'!A:I,9,0)</f>
        <v>Yes</v>
      </c>
      <c r="P63" s="237" t="str">
        <f>VLOOKUP($B63,'University Applications'!$A:P,16,0)</f>
        <v>Yes</v>
      </c>
      <c r="Q63" s="237" t="str">
        <f>VLOOKUP($B63,'University Applications'!$A:W,23,0)</f>
        <v>Yes</v>
      </c>
      <c r="R63" s="237" t="str">
        <f>VLOOKUP($B63,'University Applications'!$A:AD,30,0)</f>
        <v>Yes</v>
      </c>
      <c r="S63" s="237" t="str">
        <f>VLOOKUP($B63,'University Applications'!$A19:BJ1433,37,0)</f>
        <v/>
      </c>
      <c r="T63" s="183">
        <f t="shared" si="1"/>
        <v>4</v>
      </c>
      <c r="U63" s="183">
        <f t="shared" si="2"/>
        <v>4</v>
      </c>
      <c r="V63" s="237">
        <f t="shared" si="3"/>
        <v>4</v>
      </c>
      <c r="W63" s="237">
        <f t="shared" si="4"/>
        <v>4</v>
      </c>
      <c r="X63" s="237"/>
    </row>
    <row r="64">
      <c r="A64" s="236" t="s">
        <v>10229</v>
      </c>
      <c r="B64" s="106" t="s">
        <v>5937</v>
      </c>
      <c r="C64" s="237" t="str">
        <f>VLOOKUP(A64,'Main Sheet'!F:M,8,0)</f>
        <v>Motherwell</v>
      </c>
      <c r="D64" s="237" t="str">
        <f>VLOOKUP(B64,'Main Sheet'!A:N,14,0)</f>
        <v>NMB</v>
      </c>
      <c r="E64" s="237" t="str">
        <f>VLOOKUP(B64,'Main Sheet'!A:L,12,0)</f>
        <v>Douglas Mpopa SS</v>
      </c>
      <c r="F64" s="237" t="str">
        <f>Vlookup(B64,'Main Sheet'!A:J,7,False)</f>
        <v>Second</v>
      </c>
      <c r="G64" s="237" t="str">
        <f>Vlookup(B64,'Main Sheet'!A:Q,17,0)</f>
        <v>Asemahle</v>
      </c>
      <c r="H64" s="237" t="str">
        <f>VLOOKUP(B64,'Main Sheet'!A:AT,46,0)</f>
        <v>Yes</v>
      </c>
      <c r="I64" s="237" t="str">
        <f>Trim(Iferror(Vlookup(B64,'Main Sheet'!A683:BC1777,47,False),""))</f>
        <v>Yes</v>
      </c>
      <c r="J64" s="237" t="str">
        <f>VLOOKUP(B64,'University Applications'!A:H,8,0)</f>
        <v>Yes</v>
      </c>
      <c r="K64" s="237" t="str">
        <f>VLOOKUP(B64,'University Applications'!A:O,15,0)</f>
        <v/>
      </c>
      <c r="L64" s="237" t="str">
        <f>VLOOKUP(B64,'University Applications'!A:V,22,0)</f>
        <v>S/A</v>
      </c>
      <c r="M64" s="237" t="str">
        <f>VLOOKUP(B64,'University Applications'!A:AC,29,0)</f>
        <v>S/A</v>
      </c>
      <c r="N64" s="237" t="str">
        <f>VLOOKUP(B64,'University Applications'!A683:BD2098,36,0)</f>
        <v/>
      </c>
      <c r="O64" s="237" t="str">
        <f>VLOOKUP(B64,'University Applications'!A:I,9,0)</f>
        <v/>
      </c>
      <c r="P64" s="237" t="str">
        <f>VLOOKUP($B64,'University Applications'!$A:P,16,0)</f>
        <v/>
      </c>
      <c r="Q64" s="237" t="str">
        <f>VLOOKUP($B64,'University Applications'!$A:W,23,0)</f>
        <v/>
      </c>
      <c r="R64" s="237" t="str">
        <f>VLOOKUP($B64,'University Applications'!$A:AD,30,0)</f>
        <v/>
      </c>
      <c r="S64" s="237" t="str">
        <f>VLOOKUP($B64,'University Applications'!$A683:BJ2098,37,0)</f>
        <v/>
      </c>
      <c r="T64" s="183">
        <f t="shared" si="1"/>
        <v>3</v>
      </c>
      <c r="U64" s="183">
        <f t="shared" si="2"/>
        <v>0</v>
      </c>
      <c r="V64" s="237">
        <f t="shared" si="3"/>
        <v>1</v>
      </c>
      <c r="W64" s="237">
        <f t="shared" si="4"/>
        <v>0</v>
      </c>
      <c r="X64" s="237"/>
    </row>
    <row r="65">
      <c r="A65" s="236" t="s">
        <v>10713</v>
      </c>
      <c r="B65" s="106" t="s">
        <v>7597</v>
      </c>
      <c r="C65" s="237" t="str">
        <f>VLOOKUP(A65,'Main Sheet'!F:M,8,0)</f>
        <v>Uitenhage</v>
      </c>
      <c r="D65" s="237" t="str">
        <f>VLOOKUP(B65,'Main Sheet'!A:N,14,0)</f>
        <v>Rural</v>
      </c>
      <c r="E65" s="237" t="str">
        <f>VLOOKUP(B65,'Main Sheet'!A:L,12,0)</f>
        <v>VM Kwinana</v>
      </c>
      <c r="F65" s="237" t="str">
        <f>Vlookup(B65,'Main Sheet'!A:J,7,False)</f>
        <v>Second</v>
      </c>
      <c r="G65" s="237" t="str">
        <f>Vlookup(B65,'Main Sheet'!A:Q,17,0)</f>
        <v>Sive</v>
      </c>
      <c r="H65" s="237" t="str">
        <f>VLOOKUP(B65,'Main Sheet'!A:AT,46,0)</f>
        <v>Yes</v>
      </c>
      <c r="I65" s="237" t="str">
        <f>Trim(Iferror(Vlookup(B65,'Main Sheet'!A920:BC2017,47,False),""))</f>
        <v/>
      </c>
      <c r="J65" s="237" t="str">
        <f>VLOOKUP(B65,'University Applications'!A:H,8,0)</f>
        <v>S/A</v>
      </c>
      <c r="K65" s="237" t="str">
        <f>VLOOKUP(B65,'University Applications'!A:O,15,0)</f>
        <v>Yes</v>
      </c>
      <c r="L65" s="237" t="str">
        <f>VLOOKUP(B65,'University Applications'!A:V,22,0)</f>
        <v>Yes</v>
      </c>
      <c r="M65" s="237" t="str">
        <f>VLOOKUP(B65,'University Applications'!A:AC,29,0)</f>
        <v>S/A</v>
      </c>
      <c r="N65" s="237" t="str">
        <f>VLOOKUP(B65,'University Applications'!A920:BD2338,36,0)</f>
        <v/>
      </c>
      <c r="O65" s="237" t="str">
        <f>VLOOKUP(B65,'University Applications'!A:I,9,0)</f>
        <v/>
      </c>
      <c r="P65" s="237" t="str">
        <f>VLOOKUP($B65,'University Applications'!$A:P,16,0)</f>
        <v/>
      </c>
      <c r="Q65" s="237" t="str">
        <f>VLOOKUP($B65,'University Applications'!$A:W,23,0)</f>
        <v/>
      </c>
      <c r="R65" s="237" t="str">
        <f>VLOOKUP($B65,'University Applications'!$A:AD,30,0)</f>
        <v/>
      </c>
      <c r="S65" s="237" t="str">
        <f>VLOOKUP($B65,'University Applications'!$A920:BJ2338,37,0)</f>
        <v/>
      </c>
      <c r="T65" s="183">
        <f t="shared" si="1"/>
        <v>4</v>
      </c>
      <c r="U65" s="183">
        <f t="shared" si="2"/>
        <v>0</v>
      </c>
      <c r="V65" s="237">
        <f t="shared" si="3"/>
        <v>2</v>
      </c>
      <c r="W65" s="237">
        <f t="shared" si="4"/>
        <v>0</v>
      </c>
      <c r="X65" s="237"/>
    </row>
    <row r="66">
      <c r="A66" s="236" t="s">
        <v>10521</v>
      </c>
      <c r="B66" s="106" t="s">
        <v>7025</v>
      </c>
      <c r="C66" s="237" t="str">
        <f>VLOOKUP(A66,'Main Sheet'!F:M,8,0)</f>
        <v>Zwide</v>
      </c>
      <c r="D66" s="237" t="str">
        <f>VLOOKUP(B66,'Main Sheet'!A:N,14,0)</f>
        <v>NMB</v>
      </c>
      <c r="E66" s="237" t="str">
        <f>VLOOKUP(B66,'Main Sheet'!A:L,12,0)</f>
        <v>Ndzondelelo HS</v>
      </c>
      <c r="F66" s="237" t="str">
        <f>Vlookup(B66,'Main Sheet'!A:J,7,False)</f>
        <v>Second</v>
      </c>
      <c r="G66" s="237" t="str">
        <f>Vlookup(B66,'Main Sheet'!A:Q,17,0)</f>
        <v>Chulumanco</v>
      </c>
      <c r="H66" s="237" t="str">
        <f>VLOOKUP(B66,'Main Sheet'!A:AT,46,0)</f>
        <v>Yes</v>
      </c>
      <c r="I66" s="237" t="str">
        <f>Trim(Iferror(Vlookup(B66,'Main Sheet'!A820:BC1914,47,False),""))</f>
        <v/>
      </c>
      <c r="J66" s="237" t="str">
        <f>VLOOKUP(B66,'University Applications'!A:H,8,0)</f>
        <v>Yes</v>
      </c>
      <c r="K66" s="237" t="str">
        <f>VLOOKUP(B66,'University Applications'!A:O,15,0)</f>
        <v/>
      </c>
      <c r="L66" s="237" t="str">
        <f>VLOOKUP(B66,'University Applications'!A:V,22,0)</f>
        <v>S/A</v>
      </c>
      <c r="M66" s="237" t="str">
        <f>VLOOKUP(B66,'University Applications'!A:AC,29,0)</f>
        <v>S/A</v>
      </c>
      <c r="N66" s="237" t="str">
        <f>VLOOKUP(B66,'University Applications'!A820:BD2235,36,0)</f>
        <v/>
      </c>
      <c r="O66" s="237" t="str">
        <f>VLOOKUP(B66,'University Applications'!A:I,9,0)</f>
        <v/>
      </c>
      <c r="P66" s="237" t="str">
        <f>VLOOKUP($B66,'University Applications'!$A:P,16,0)</f>
        <v/>
      </c>
      <c r="Q66" s="237" t="str">
        <f>VLOOKUP($B66,'University Applications'!$A:W,23,0)</f>
        <v>S/A</v>
      </c>
      <c r="R66" s="237" t="str">
        <f>VLOOKUP($B66,'University Applications'!$A:AD,30,0)</f>
        <v>S/A</v>
      </c>
      <c r="S66" s="237" t="str">
        <f>VLOOKUP($B66,'University Applications'!$A820:BJ2235,37,0)</f>
        <v/>
      </c>
      <c r="T66" s="183">
        <f t="shared" si="1"/>
        <v>3</v>
      </c>
      <c r="U66" s="183">
        <f t="shared" si="2"/>
        <v>2</v>
      </c>
      <c r="V66" s="237">
        <f t="shared" si="3"/>
        <v>1</v>
      </c>
      <c r="W66" s="237">
        <f t="shared" si="4"/>
        <v>0</v>
      </c>
      <c r="X66" s="237"/>
    </row>
    <row r="67">
      <c r="A67" s="236" t="s">
        <v>10088</v>
      </c>
      <c r="B67" s="106" t="s">
        <v>5443</v>
      </c>
      <c r="C67" s="237" t="str">
        <f>VLOOKUP(A67,'Main Sheet'!F:M,8,0)</f>
        <v>Motherwell</v>
      </c>
      <c r="D67" s="237" t="str">
        <f>VLOOKUP(B67,'Main Sheet'!A:N,14,0)</f>
        <v>NMB</v>
      </c>
      <c r="E67" s="237" t="str">
        <f>VLOOKUP(B67,'Main Sheet'!A:L,12,0)</f>
        <v>Soqhayisa SS</v>
      </c>
      <c r="F67" s="237" t="str">
        <f>Vlookup(B67,'Main Sheet'!A:J,7,False)</f>
        <v>Second</v>
      </c>
      <c r="G67" s="237" t="str">
        <f>Vlookup(B67,'Main Sheet'!A:Q,17,0)</f>
        <v>Siphosihle</v>
      </c>
      <c r="H67" s="237" t="str">
        <f>VLOOKUP(B67,'Main Sheet'!A:AT,46,0)</f>
        <v>Yes</v>
      </c>
      <c r="I67" s="237" t="str">
        <f>Trim(Iferror(Vlookup(B67,'Main Sheet'!A619:BC1712,47,False),""))</f>
        <v>Yes</v>
      </c>
      <c r="J67" s="237" t="str">
        <f>VLOOKUP(B67,'University Applications'!A:H,8,0)</f>
        <v>S/A</v>
      </c>
      <c r="K67" s="237" t="str">
        <f>VLOOKUP(B67,'University Applications'!A:O,15,0)</f>
        <v>S/A</v>
      </c>
      <c r="L67" s="237" t="str">
        <f>VLOOKUP(B67,'University Applications'!A:V,22,0)</f>
        <v>Yes</v>
      </c>
      <c r="M67" s="237" t="str">
        <f>VLOOKUP(B67,'University Applications'!A:AC,29,0)</f>
        <v>S/A</v>
      </c>
      <c r="N67" s="237" t="str">
        <f>VLOOKUP(B67,'University Applications'!A619:BD2033,36,0)</f>
        <v/>
      </c>
      <c r="O67" s="237" t="str">
        <f>VLOOKUP(B67,'University Applications'!A:I,9,0)</f>
        <v/>
      </c>
      <c r="P67" s="237" t="str">
        <f>VLOOKUP($B67,'University Applications'!$A:P,16,0)</f>
        <v/>
      </c>
      <c r="Q67" s="237" t="str">
        <f>VLOOKUP($B67,'University Applications'!$A:W,23,0)</f>
        <v/>
      </c>
      <c r="R67" s="237" t="str">
        <f>VLOOKUP($B67,'University Applications'!$A:AD,30,0)</f>
        <v/>
      </c>
      <c r="S67" s="237" t="str">
        <f>VLOOKUP($B67,'University Applications'!$A619:BJ2033,37,0)</f>
        <v/>
      </c>
      <c r="T67" s="183">
        <f t="shared" si="1"/>
        <v>4</v>
      </c>
      <c r="U67" s="183">
        <f t="shared" si="2"/>
        <v>0</v>
      </c>
      <c r="V67" s="237">
        <f t="shared" si="3"/>
        <v>1</v>
      </c>
      <c r="W67" s="237">
        <f t="shared" si="4"/>
        <v>0</v>
      </c>
      <c r="X67" s="237"/>
    </row>
    <row r="68">
      <c r="A68" s="236" t="s">
        <v>9936</v>
      </c>
      <c r="B68" s="106" t="s">
        <v>4848</v>
      </c>
      <c r="C68" s="237" t="str">
        <f>VLOOKUP(A68,'Main Sheet'!F:M,8,0)</f>
        <v>Motherwell</v>
      </c>
      <c r="D68" s="237" t="str">
        <f>VLOOKUP(B68,'Main Sheet'!A:N,14,0)</f>
        <v>NMB</v>
      </c>
      <c r="E68" s="237" t="str">
        <f>VLOOKUP(B68,'Main Sheet'!A:L,12,0)</f>
        <v>Masiphathisane HS</v>
      </c>
      <c r="F68" s="237" t="str">
        <f>Vlookup(B68,'Main Sheet'!A:J,7,False)</f>
        <v>Second</v>
      </c>
      <c r="G68" s="237" t="str">
        <f>Vlookup(B68,'Main Sheet'!A:Q,17,0)</f>
        <v>Siphosihle</v>
      </c>
      <c r="H68" s="237" t="str">
        <f>VLOOKUP(B68,'Main Sheet'!A:AT,46,0)</f>
        <v>Yes</v>
      </c>
      <c r="I68" s="237" t="str">
        <f>Trim(Iferror(Vlookup(B68,'Main Sheet'!A553:BC1646,47,False),""))</f>
        <v>Yes</v>
      </c>
      <c r="J68" s="237" t="str">
        <f>VLOOKUP(B68,'University Applications'!A:H,8,0)</f>
        <v>Yes</v>
      </c>
      <c r="K68" s="237" t="str">
        <f>VLOOKUP(B68,'University Applications'!A:O,15,0)</f>
        <v>Yes</v>
      </c>
      <c r="L68" s="237" t="str">
        <f>VLOOKUP(B68,'University Applications'!A:V,22,0)</f>
        <v>Yes</v>
      </c>
      <c r="M68" s="237" t="str">
        <f>VLOOKUP(B68,'University Applications'!A:AC,29,0)</f>
        <v>S/A</v>
      </c>
      <c r="N68" s="237" t="str">
        <f>VLOOKUP(B68,'University Applications'!A553:BD1967,36,0)</f>
        <v/>
      </c>
      <c r="O68" s="237" t="str">
        <f>VLOOKUP(B68,'University Applications'!A:I,9,0)</f>
        <v/>
      </c>
      <c r="P68" s="237" t="str">
        <f>VLOOKUP($B68,'University Applications'!$A:P,16,0)</f>
        <v/>
      </c>
      <c r="Q68" s="237" t="str">
        <f>VLOOKUP($B68,'University Applications'!$A:W,23,0)</f>
        <v/>
      </c>
      <c r="R68" s="237" t="str">
        <f>VLOOKUP($B68,'University Applications'!$A:AD,30,0)</f>
        <v/>
      </c>
      <c r="S68" s="237" t="str">
        <f>VLOOKUP($B68,'University Applications'!$A553:BJ1967,37,0)</f>
        <v/>
      </c>
      <c r="T68" s="183">
        <f t="shared" si="1"/>
        <v>4</v>
      </c>
      <c r="U68" s="183">
        <f t="shared" si="2"/>
        <v>0</v>
      </c>
      <c r="V68" s="237">
        <f t="shared" si="3"/>
        <v>3</v>
      </c>
      <c r="W68" s="237">
        <f t="shared" si="4"/>
        <v>0</v>
      </c>
      <c r="X68" s="237"/>
    </row>
    <row r="69">
      <c r="A69" s="236" t="s">
        <v>359</v>
      </c>
      <c r="B69" s="106" t="s">
        <v>356</v>
      </c>
      <c r="C69" s="237" t="str">
        <f>VLOOKUP(A69,'Main Sheet'!F:M,8,0)</f>
        <v>Motherwell</v>
      </c>
      <c r="D69" s="237" t="str">
        <f>VLOOKUP(B69,'Main Sheet'!A:N,14,0)</f>
        <v>NMB</v>
      </c>
      <c r="E69" s="237" t="str">
        <f>VLOOKUP(B69,'Main Sheet'!A:L,12,0)</f>
        <v>Vulumzi SS</v>
      </c>
      <c r="F69" s="237" t="str">
        <f>Vlookup(B69,'Main Sheet'!A:J,7,False)</f>
        <v>First</v>
      </c>
      <c r="G69" s="237" t="str">
        <f>Vlookup(B69,'Main Sheet'!A:Q,17,0)</f>
        <v>Siphosihle</v>
      </c>
      <c r="H69" s="237" t="str">
        <f>VLOOKUP(B69,'Main Sheet'!A:AT,46,0)</f>
        <v>Yes</v>
      </c>
      <c r="I69" s="237" t="str">
        <f>Trim(Iferror(Vlookup(B69,'Main Sheet'!A21:BC425,47,False),""))</f>
        <v>Yes</v>
      </c>
      <c r="J69" s="237" t="str">
        <f>VLOOKUP(B69,'University Applications'!A:H,8,0)</f>
        <v>S/A</v>
      </c>
      <c r="K69" s="237" t="str">
        <f>VLOOKUP(B69,'University Applications'!A:O,15,0)</f>
        <v>S/A</v>
      </c>
      <c r="L69" s="237" t="str">
        <f>VLOOKUP(B69,'University Applications'!A:V,22,0)</f>
        <v>Yes</v>
      </c>
      <c r="M69" s="237" t="str">
        <f>VLOOKUP(B69,'University Applications'!A:AC,29,0)</f>
        <v>Yes</v>
      </c>
      <c r="N69" s="237" t="str">
        <f>VLOOKUP(B69,'University Applications'!A20:BD1434,36,0)</f>
        <v/>
      </c>
      <c r="O69" s="237" t="str">
        <f>VLOOKUP(B69,'University Applications'!A:I,9,0)</f>
        <v>S/A</v>
      </c>
      <c r="P69" s="237" t="str">
        <f>VLOOKUP($B69,'University Applications'!$A:P,16,0)</f>
        <v>S/A</v>
      </c>
      <c r="Q69" s="237" t="str">
        <f>VLOOKUP($B69,'University Applications'!$A:W,23,0)</f>
        <v>Yes</v>
      </c>
      <c r="R69" s="237" t="str">
        <f>VLOOKUP($B69,'University Applications'!$A:AD,30,0)</f>
        <v>Yes</v>
      </c>
      <c r="S69" s="237" t="str">
        <f>VLOOKUP($B69,'University Applications'!$A20:BJ1434,37,0)</f>
        <v/>
      </c>
      <c r="T69" s="183">
        <f t="shared" si="1"/>
        <v>4</v>
      </c>
      <c r="U69" s="183">
        <f t="shared" si="2"/>
        <v>4</v>
      </c>
      <c r="V69" s="237">
        <f t="shared" si="3"/>
        <v>2</v>
      </c>
      <c r="W69" s="237">
        <f t="shared" si="4"/>
        <v>2</v>
      </c>
      <c r="X69" s="237"/>
    </row>
    <row r="70">
      <c r="A70" s="236" t="s">
        <v>374</v>
      </c>
      <c r="B70" s="106" t="s">
        <v>371</v>
      </c>
      <c r="C70" s="237" t="str">
        <f>VLOOKUP(A70,'Main Sheet'!F:M,8,0)</f>
        <v>East London</v>
      </c>
      <c r="D70" s="237" t="str">
        <f>VLOOKUP(B70,'Main Sheet'!A:N,14,0)</f>
        <v>Rural</v>
      </c>
      <c r="E70" s="237" t="str">
        <f>VLOOKUP(B70,'Main Sheet'!A:L,12,0)</f>
        <v>Vulamazibuko HS</v>
      </c>
      <c r="F70" s="237" t="str">
        <f>Vlookup(B70,'Main Sheet'!A:J,7,False)</f>
        <v>First</v>
      </c>
      <c r="G70" s="237" t="str">
        <f>Vlookup(B70,'Main Sheet'!A:Q,17,0)</f>
        <v>Asemahle</v>
      </c>
      <c r="H70" s="237" t="str">
        <f>VLOOKUP(B70,'Main Sheet'!A:AT,46,0)</f>
        <v>Yes</v>
      </c>
      <c r="I70" s="237" t="str">
        <f>Trim(Iferror(Vlookup(B70,'Main Sheet'!A22:BC1114,47,False),""))</f>
        <v>Yes</v>
      </c>
      <c r="J70" s="237" t="str">
        <f>VLOOKUP(B70,'University Applications'!A:H,8,0)</f>
        <v>S/A</v>
      </c>
      <c r="K70" s="237" t="str">
        <f>VLOOKUP(B70,'University Applications'!A:O,15,0)</f>
        <v>Yes</v>
      </c>
      <c r="L70" s="237" t="str">
        <f>VLOOKUP(B70,'University Applications'!A:V,22,0)</f>
        <v>Yes</v>
      </c>
      <c r="M70" s="237" t="str">
        <f>VLOOKUP(B70,'University Applications'!A:AC,29,0)</f>
        <v>Yes</v>
      </c>
      <c r="N70" s="237" t="str">
        <f>VLOOKUP(B70,'University Applications'!A21:BD1435,36,0)</f>
        <v/>
      </c>
      <c r="O70" s="237" t="str">
        <f>VLOOKUP(B70,'University Applications'!A:I,9,0)</f>
        <v>S/A</v>
      </c>
      <c r="P70" s="237" t="str">
        <f>VLOOKUP($B70,'University Applications'!$A:P,16,0)</f>
        <v>Yes</v>
      </c>
      <c r="Q70" s="237" t="str">
        <f>VLOOKUP($B70,'University Applications'!$A:W,23,0)</f>
        <v>Yes</v>
      </c>
      <c r="R70" s="237" t="str">
        <f>VLOOKUP($B70,'University Applications'!$A:AD,30,0)</f>
        <v>Yes</v>
      </c>
      <c r="S70" s="237" t="str">
        <f>VLOOKUP($B70,'University Applications'!$A21:BJ1435,37,0)</f>
        <v/>
      </c>
      <c r="T70" s="183">
        <f t="shared" si="1"/>
        <v>4</v>
      </c>
      <c r="U70" s="183">
        <f t="shared" si="2"/>
        <v>4</v>
      </c>
      <c r="V70" s="237">
        <f t="shared" si="3"/>
        <v>3</v>
      </c>
      <c r="W70" s="237">
        <f t="shared" si="4"/>
        <v>3</v>
      </c>
      <c r="X70" s="237"/>
    </row>
    <row r="71">
      <c r="A71" s="236" t="s">
        <v>11130</v>
      </c>
      <c r="B71" s="106" t="s">
        <v>7143</v>
      </c>
      <c r="C71" s="237" t="str">
        <f>VLOOKUP(A71,'Main Sheet'!F:M,8,0)</f>
        <v>Zwide</v>
      </c>
      <c r="D71" s="237" t="str">
        <f>VLOOKUP(B71,'Main Sheet'!A:N,14,0)</f>
        <v>NMB</v>
      </c>
      <c r="E71" s="237" t="str">
        <f>VLOOKUP(B71,'Main Sheet'!A:L,12,0)</f>
        <v>Ndzondelelo HS</v>
      </c>
      <c r="F71" s="237" t="str">
        <f>Vlookup(B71,'Main Sheet'!A:J,7,False)</f>
        <v>Second</v>
      </c>
      <c r="G71" s="237" t="str">
        <f>Vlookup(B71,'Main Sheet'!A:Q,17,0)</f>
        <v>Chulumanco</v>
      </c>
      <c r="H71" s="237" t="str">
        <f>VLOOKUP(B71,'Main Sheet'!A:AT,46,0)</f>
        <v>Yes</v>
      </c>
      <c r="I71" s="237" t="str">
        <f>Trim(Iferror(Vlookup(B71,'Main Sheet'!A853:BC1950,47,False),""))</f>
        <v>Yes</v>
      </c>
      <c r="J71" s="237" t="str">
        <f>VLOOKUP(B71,'University Applications'!A:H,8,0)</f>
        <v>S/A</v>
      </c>
      <c r="K71" s="237" t="str">
        <f>VLOOKUP(B71,'University Applications'!A:O,15,0)</f>
        <v>Yes</v>
      </c>
      <c r="L71" s="237" t="str">
        <f>VLOOKUP(B71,'University Applications'!A:V,22,0)</f>
        <v>Yes</v>
      </c>
      <c r="M71" s="237" t="str">
        <f>VLOOKUP(B71,'University Applications'!A:AC,29,0)</f>
        <v>S/A</v>
      </c>
      <c r="N71" s="237" t="str">
        <f>VLOOKUP(B71,'University Applications'!A853:BD2271,36,0)</f>
        <v/>
      </c>
      <c r="O71" s="237" t="str">
        <f>VLOOKUP(B71,'University Applications'!A:I,9,0)</f>
        <v/>
      </c>
      <c r="P71" s="237" t="str">
        <f>VLOOKUP($B71,'University Applications'!$A:P,16,0)</f>
        <v/>
      </c>
      <c r="Q71" s="237" t="str">
        <f>VLOOKUP($B71,'University Applications'!$A:W,23,0)</f>
        <v/>
      </c>
      <c r="R71" s="237" t="str">
        <f>VLOOKUP($B71,'University Applications'!$A:AD,30,0)</f>
        <v/>
      </c>
      <c r="S71" s="237" t="str">
        <f>VLOOKUP($B71,'University Applications'!$A853:BJ2271,37,0)</f>
        <v/>
      </c>
      <c r="T71" s="183">
        <f t="shared" si="1"/>
        <v>4</v>
      </c>
      <c r="U71" s="183">
        <f t="shared" si="2"/>
        <v>0</v>
      </c>
      <c r="V71" s="237">
        <f t="shared" si="3"/>
        <v>2</v>
      </c>
      <c r="W71" s="237">
        <f t="shared" si="4"/>
        <v>0</v>
      </c>
      <c r="X71" s="237"/>
    </row>
    <row r="72">
      <c r="A72" s="236" t="s">
        <v>11131</v>
      </c>
      <c r="B72" s="106" t="s">
        <v>7410</v>
      </c>
      <c r="C72" s="237" t="str">
        <f>VLOOKUP(A72,'Main Sheet'!F:M,8,0)</f>
        <v>KwaMagxaki</v>
      </c>
      <c r="D72" s="237" t="str">
        <f>VLOOKUP(B72,'Main Sheet'!A:N,14,0)</f>
        <v>NMB</v>
      </c>
      <c r="E72" s="237" t="str">
        <f>VLOOKUP(B72,'Main Sheet'!A:L,12,0)</f>
        <v>KwaMagxaki HS</v>
      </c>
      <c r="F72" s="237" t="str">
        <f>Vlookup(B72,'Main Sheet'!A:J,7,False)</f>
        <v>Second</v>
      </c>
      <c r="G72" s="237" t="str">
        <f>Vlookup(B72,'Main Sheet'!A:Q,17,0)</f>
        <v>Asemahle</v>
      </c>
      <c r="H72" s="237" t="str">
        <f>VLOOKUP(B72,'Main Sheet'!A:AT,46,0)</f>
        <v>Yes</v>
      </c>
      <c r="I72" s="237" t="str">
        <f>Trim(Iferror(Vlookup(B72,'Main Sheet'!A899:BC1996,47,False),""))</f>
        <v>Yes</v>
      </c>
      <c r="J72" s="237" t="str">
        <f>VLOOKUP(B72,'University Applications'!A:H,8,0)</f>
        <v/>
      </c>
      <c r="K72" s="237" t="str">
        <f>VLOOKUP(B72,'University Applications'!A:O,15,0)</f>
        <v/>
      </c>
      <c r="L72" s="237" t="str">
        <f>VLOOKUP(B72,'University Applications'!A:V,22,0)</f>
        <v/>
      </c>
      <c r="M72" s="237" t="str">
        <f>VLOOKUP(B72,'University Applications'!A:AC,29,0)</f>
        <v/>
      </c>
      <c r="N72" s="237" t="str">
        <f>VLOOKUP(B72,'University Applications'!A899:BD2317,36,0)</f>
        <v/>
      </c>
      <c r="O72" s="237" t="str">
        <f>VLOOKUP(B72,'University Applications'!A:I,9,0)</f>
        <v/>
      </c>
      <c r="P72" s="237" t="str">
        <f>VLOOKUP($B72,'University Applications'!$A:P,16,0)</f>
        <v/>
      </c>
      <c r="Q72" s="237" t="str">
        <f>VLOOKUP($B72,'University Applications'!$A:W,23,0)</f>
        <v/>
      </c>
      <c r="R72" s="237" t="str">
        <f>VLOOKUP($B72,'University Applications'!$A:AD,30,0)</f>
        <v/>
      </c>
      <c r="S72" s="237" t="str">
        <f>VLOOKUP($B72,'University Applications'!$A899:BJ2317,37,0)</f>
        <v/>
      </c>
      <c r="T72" s="183">
        <f t="shared" si="1"/>
        <v>0</v>
      </c>
      <c r="U72" s="183">
        <f t="shared" si="2"/>
        <v>0</v>
      </c>
      <c r="V72" s="237">
        <f t="shared" si="3"/>
        <v>0</v>
      </c>
      <c r="W72" s="237">
        <f t="shared" si="4"/>
        <v>0</v>
      </c>
      <c r="X72" s="237"/>
    </row>
    <row r="73">
      <c r="A73" s="236" t="s">
        <v>380</v>
      </c>
      <c r="B73" s="106" t="s">
        <v>377</v>
      </c>
      <c r="C73" s="237" t="str">
        <f>VLOOKUP(A73,'Main Sheet'!F:M,8,0)</f>
        <v>Zwide</v>
      </c>
      <c r="D73" s="237" t="str">
        <f>VLOOKUP(B73,'Main Sheet'!A:N,14,0)</f>
        <v>NMB</v>
      </c>
      <c r="E73" s="237" t="str">
        <f>VLOOKUP(B73,'Main Sheet'!A:L,12,0)</f>
        <v>Khwezi Lomso CS</v>
      </c>
      <c r="F73" s="237" t="str">
        <f>Vlookup(B73,'Main Sheet'!A:J,7,False)</f>
        <v>First</v>
      </c>
      <c r="G73" s="237" t="str">
        <f>Vlookup(B73,'Main Sheet'!A:Q,17,0)</f>
        <v>Chulumanco</v>
      </c>
      <c r="H73" s="237" t="str">
        <f>VLOOKUP(B73,'Main Sheet'!A:AT,46,0)</f>
        <v>Yes</v>
      </c>
      <c r="I73" s="237" t="str">
        <f>Trim(Iferror(Vlookup(B73,'Main Sheet'!A23:BC1115,47,False),""))</f>
        <v>Yes</v>
      </c>
      <c r="J73" s="237" t="str">
        <f>VLOOKUP(B73,'University Applications'!A:H,8,0)</f>
        <v>S/A</v>
      </c>
      <c r="K73" s="237" t="str">
        <f>VLOOKUP(B73,'University Applications'!A:O,15,0)</f>
        <v>Yes</v>
      </c>
      <c r="L73" s="237" t="str">
        <f>VLOOKUP(B73,'University Applications'!A:V,22,0)</f>
        <v>Yes</v>
      </c>
      <c r="M73" s="237" t="str">
        <f>VLOOKUP(B73,'University Applications'!A:AC,29,0)</f>
        <v>Yes</v>
      </c>
      <c r="N73" s="237" t="str">
        <f>VLOOKUP(B73,'University Applications'!A22:BD1436,36,0)</f>
        <v/>
      </c>
      <c r="O73" s="237" t="str">
        <f>VLOOKUP(B73,'University Applications'!A:I,9,0)</f>
        <v>S/A</v>
      </c>
      <c r="P73" s="237" t="str">
        <f>VLOOKUP($B73,'University Applications'!$A:P,16,0)</f>
        <v>Yes</v>
      </c>
      <c r="Q73" s="237" t="str">
        <f>VLOOKUP($B73,'University Applications'!$A:W,23,0)</f>
        <v>Yes</v>
      </c>
      <c r="R73" s="237" t="str">
        <f>VLOOKUP($B73,'University Applications'!$A:AD,30,0)</f>
        <v>Yes</v>
      </c>
      <c r="S73" s="237" t="str">
        <f>VLOOKUP($B73,'University Applications'!$A22:BJ1436,37,0)</f>
        <v/>
      </c>
      <c r="T73" s="183">
        <f t="shared" si="1"/>
        <v>4</v>
      </c>
      <c r="U73" s="183">
        <f t="shared" si="2"/>
        <v>4</v>
      </c>
      <c r="V73" s="237">
        <f t="shared" si="3"/>
        <v>3</v>
      </c>
      <c r="W73" s="237">
        <f t="shared" si="4"/>
        <v>3</v>
      </c>
      <c r="X73" s="237"/>
    </row>
    <row r="74">
      <c r="A74" s="236" t="s">
        <v>10294</v>
      </c>
      <c r="B74" s="106" t="s">
        <v>6168</v>
      </c>
      <c r="C74" s="237" t="str">
        <f>VLOOKUP(A74,'Main Sheet'!F:M,8,0)</f>
        <v>Zinyoka</v>
      </c>
      <c r="D74" s="237" t="str">
        <f>VLOOKUP(B74,'Main Sheet'!A:N,14,0)</f>
        <v>NMB</v>
      </c>
      <c r="E74" s="237" t="str">
        <f>VLOOKUP(B74,'Main Sheet'!A:L,12,0)</f>
        <v>Tyhilulwazi HS</v>
      </c>
      <c r="F74" s="237" t="str">
        <f>Vlookup(B74,'Main Sheet'!A:J,7,False)</f>
        <v>Second</v>
      </c>
      <c r="G74" s="237" t="str">
        <f>Vlookup(B74,'Main Sheet'!A:Q,17,0)</f>
        <v>Asemahle</v>
      </c>
      <c r="H74" s="237" t="str">
        <f>VLOOKUP(B74,'Main Sheet'!A:AT,46,0)</f>
        <v>Yes</v>
      </c>
      <c r="I74" s="237" t="str">
        <f>Trim(Iferror(Vlookup(B74,'Main Sheet'!A713:BC1807,47,False),""))</f>
        <v>Yes</v>
      </c>
      <c r="J74" s="237" t="str">
        <f>VLOOKUP(B74,'University Applications'!A:H,8,0)</f>
        <v>S/A</v>
      </c>
      <c r="K74" s="237" t="str">
        <f>VLOOKUP(B74,'University Applications'!A:O,15,0)</f>
        <v/>
      </c>
      <c r="L74" s="237" t="str">
        <f>VLOOKUP(B74,'University Applications'!A:V,22,0)</f>
        <v>Yes</v>
      </c>
      <c r="M74" s="237" t="str">
        <f>VLOOKUP(B74,'University Applications'!A:AC,29,0)</f>
        <v/>
      </c>
      <c r="N74" s="237" t="str">
        <f>VLOOKUP(B74,'University Applications'!A713:BD2128,36,0)</f>
        <v/>
      </c>
      <c r="O74" s="237" t="str">
        <f>VLOOKUP(B74,'University Applications'!A:I,9,0)</f>
        <v/>
      </c>
      <c r="P74" s="237" t="str">
        <f>VLOOKUP($B74,'University Applications'!$A:P,16,0)</f>
        <v/>
      </c>
      <c r="Q74" s="237" t="str">
        <f>VLOOKUP($B74,'University Applications'!$A:W,23,0)</f>
        <v/>
      </c>
      <c r="R74" s="237" t="str">
        <f>VLOOKUP($B74,'University Applications'!$A:AD,30,0)</f>
        <v/>
      </c>
      <c r="S74" s="237" t="str">
        <f>VLOOKUP($B74,'University Applications'!$A713:BJ2128,37,0)</f>
        <v/>
      </c>
      <c r="T74" s="183">
        <f t="shared" si="1"/>
        <v>2</v>
      </c>
      <c r="U74" s="183">
        <f t="shared" si="2"/>
        <v>0</v>
      </c>
      <c r="V74" s="237">
        <f t="shared" si="3"/>
        <v>1</v>
      </c>
      <c r="W74" s="237">
        <f t="shared" si="4"/>
        <v>0</v>
      </c>
      <c r="X74" s="237"/>
    </row>
    <row r="75">
      <c r="A75" s="236" t="s">
        <v>4237</v>
      </c>
      <c r="B75" s="106" t="s">
        <v>4234</v>
      </c>
      <c r="C75" s="237" t="str">
        <f>VLOOKUP(A75,'Main Sheet'!F:M,8,0)</f>
        <v>KwaZakhele</v>
      </c>
      <c r="D75" s="237" t="str">
        <f>VLOOKUP(B75,'Main Sheet'!A:N,14,0)</f>
        <v>NMB</v>
      </c>
      <c r="E75" s="237" t="str">
        <f>VLOOKUP(B75,'Main Sheet'!A:L,12,0)</f>
        <v>KwaZakhele HS</v>
      </c>
      <c r="F75" s="237" t="str">
        <f>Vlookup(B75,'Main Sheet'!A:J,7,False)</f>
        <v>Second</v>
      </c>
      <c r="G75" s="237" t="str">
        <f>Vlookup(B75,'Main Sheet'!A:Q,17,0)</f>
        <v>Chulumanco</v>
      </c>
      <c r="H75" s="237" t="str">
        <f>VLOOKUP(B75,'Main Sheet'!A:AT,46,0)</f>
        <v>Yes</v>
      </c>
      <c r="I75" s="237" t="str">
        <f>Trim(Iferror(Vlookup(B75,'Main Sheet'!A480:BC1573,47,False),""))</f>
        <v/>
      </c>
      <c r="J75" s="237" t="str">
        <f>VLOOKUP(B75,'University Applications'!A:H,8,0)</f>
        <v>Yes</v>
      </c>
      <c r="K75" s="237" t="str">
        <f>VLOOKUP(B75,'University Applications'!A:O,15,0)</f>
        <v>S/A</v>
      </c>
      <c r="L75" s="237" t="str">
        <f>VLOOKUP(B75,'University Applications'!A:V,22,0)</f>
        <v>S/A</v>
      </c>
      <c r="M75" s="237" t="str">
        <f>VLOOKUP(B75,'University Applications'!A:AC,29,0)</f>
        <v>Yes</v>
      </c>
      <c r="N75" s="237" t="str">
        <f>VLOOKUP(B75,'University Applications'!A480:BD1894,36,0)</f>
        <v/>
      </c>
      <c r="O75" s="237" t="str">
        <f>VLOOKUP(B75,'University Applications'!A:I,9,0)</f>
        <v/>
      </c>
      <c r="P75" s="237" t="str">
        <f>VLOOKUP($B75,'University Applications'!$A:P,16,0)</f>
        <v/>
      </c>
      <c r="Q75" s="237" t="str">
        <f>VLOOKUP($B75,'University Applications'!$A:W,23,0)</f>
        <v/>
      </c>
      <c r="R75" s="237" t="str">
        <f>VLOOKUP($B75,'University Applications'!$A:AD,30,0)</f>
        <v/>
      </c>
      <c r="S75" s="237" t="str">
        <f>VLOOKUP($B75,'University Applications'!$A480:BJ1894,37,0)</f>
        <v/>
      </c>
      <c r="T75" s="183">
        <f t="shared" si="1"/>
        <v>4</v>
      </c>
      <c r="U75" s="183">
        <f t="shared" si="2"/>
        <v>0</v>
      </c>
      <c r="V75" s="237">
        <f t="shared" si="3"/>
        <v>2</v>
      </c>
      <c r="W75" s="237">
        <f t="shared" si="4"/>
        <v>0</v>
      </c>
      <c r="X75" s="237"/>
    </row>
    <row r="76">
      <c r="A76" s="236" t="s">
        <v>10382</v>
      </c>
      <c r="B76" s="106" t="s">
        <v>6499</v>
      </c>
      <c r="C76" s="237" t="str">
        <f>VLOOKUP(A76,'Main Sheet'!F:M,8,0)</f>
        <v>Motherwell</v>
      </c>
      <c r="D76" s="237" t="str">
        <f>VLOOKUP(B76,'Main Sheet'!A:N,14,0)</f>
        <v>NMB</v>
      </c>
      <c r="E76" s="237" t="str">
        <f>VLOOKUP(B76,'Main Sheet'!A:L,12,0)</f>
        <v>Cingani HS</v>
      </c>
      <c r="F76" s="237" t="str">
        <f>Vlookup(B76,'Main Sheet'!A:J,7,False)</f>
        <v>Second</v>
      </c>
      <c r="G76" s="237" t="str">
        <f>Vlookup(B76,'Main Sheet'!A:Q,17,0)</f>
        <v>Asemahle</v>
      </c>
      <c r="H76" s="237" t="str">
        <f>VLOOKUP(B76,'Main Sheet'!A:AT,46,0)</f>
        <v>Yes</v>
      </c>
      <c r="I76" s="237" t="str">
        <f>Trim(Iferror(Vlookup(B76,'Main Sheet'!A755:BC1849,47,False),""))</f>
        <v>Yes</v>
      </c>
      <c r="J76" s="237" t="str">
        <f>VLOOKUP(B76,'University Applications'!A:H,8,0)</f>
        <v>Yes</v>
      </c>
      <c r="K76" s="237" t="str">
        <f>VLOOKUP(B76,'University Applications'!A:O,15,0)</f>
        <v>S/A</v>
      </c>
      <c r="L76" s="237" t="str">
        <f>VLOOKUP(B76,'University Applications'!A:V,22,0)</f>
        <v>S/A</v>
      </c>
      <c r="M76" s="237" t="str">
        <f>VLOOKUP(B76,'University Applications'!A:AC,29,0)</f>
        <v>Yes</v>
      </c>
      <c r="N76" s="237" t="str">
        <f>VLOOKUP(B76,'University Applications'!A755:BD2170,36,0)</f>
        <v/>
      </c>
      <c r="O76" s="237" t="str">
        <f>VLOOKUP(B76,'University Applications'!A:I,9,0)</f>
        <v/>
      </c>
      <c r="P76" s="237" t="str">
        <f>VLOOKUP($B76,'University Applications'!$A:P,16,0)</f>
        <v/>
      </c>
      <c r="Q76" s="237" t="str">
        <f>VLOOKUP($B76,'University Applications'!$A:W,23,0)</f>
        <v/>
      </c>
      <c r="R76" s="237" t="str">
        <f>VLOOKUP($B76,'University Applications'!$A:AD,30,0)</f>
        <v/>
      </c>
      <c r="S76" s="237" t="str">
        <f>VLOOKUP($B76,'University Applications'!$A755:BJ2170,37,0)</f>
        <v/>
      </c>
      <c r="T76" s="183">
        <f t="shared" si="1"/>
        <v>4</v>
      </c>
      <c r="U76" s="183">
        <f t="shared" si="2"/>
        <v>0</v>
      </c>
      <c r="V76" s="237">
        <f t="shared" si="3"/>
        <v>2</v>
      </c>
      <c r="W76" s="237">
        <f t="shared" si="4"/>
        <v>0</v>
      </c>
      <c r="X76" s="237"/>
    </row>
    <row r="77">
      <c r="A77" s="236" t="s">
        <v>10175</v>
      </c>
      <c r="B77" s="106" t="s">
        <v>5719</v>
      </c>
      <c r="C77" s="237" t="str">
        <f>VLOOKUP(A77,'Main Sheet'!F:M,8,0)</f>
        <v>Zwide</v>
      </c>
      <c r="D77" s="237" t="str">
        <f>VLOOKUP(B77,'Main Sheet'!A:N,14,0)</f>
        <v>NMB</v>
      </c>
      <c r="E77" s="237" t="str">
        <f>VLOOKUP(B77,'Main Sheet'!A:L,12,0)</f>
        <v>Khwezi Lomso CS</v>
      </c>
      <c r="F77" s="237" t="str">
        <f>Vlookup(B77,'Main Sheet'!A:J,7,False)</f>
        <v>Second</v>
      </c>
      <c r="G77" s="237" t="str">
        <f>Vlookup(B77,'Main Sheet'!A:Q,17,0)</f>
        <v>Chulumanco</v>
      </c>
      <c r="H77" s="237" t="str">
        <f>VLOOKUP(B77,'Main Sheet'!A:AT,46,0)</f>
        <v>Yes</v>
      </c>
      <c r="I77" s="237" t="str">
        <f>Trim(Iferror(Vlookup(B77,'Main Sheet'!A659:BC1753,47,False),""))</f>
        <v/>
      </c>
      <c r="J77" s="237" t="str">
        <f>VLOOKUP(B77,'University Applications'!A:H,8,0)</f>
        <v>S/A</v>
      </c>
      <c r="K77" s="237" t="str">
        <f>VLOOKUP(B77,'University Applications'!A:O,15,0)</f>
        <v/>
      </c>
      <c r="L77" s="237" t="str">
        <f>VLOOKUP(B77,'University Applications'!A:V,22,0)</f>
        <v>Yes</v>
      </c>
      <c r="M77" s="237" t="str">
        <f>VLOOKUP(B77,'University Applications'!A:AC,29,0)</f>
        <v>Yes</v>
      </c>
      <c r="N77" s="237" t="str">
        <f>VLOOKUP(B77,'University Applications'!A659:BD2074,36,0)</f>
        <v/>
      </c>
      <c r="O77" s="237" t="str">
        <f>VLOOKUP(B77,'University Applications'!A:I,9,0)</f>
        <v/>
      </c>
      <c r="P77" s="237" t="str">
        <f>VLOOKUP($B77,'University Applications'!$A:P,16,0)</f>
        <v/>
      </c>
      <c r="Q77" s="237" t="str">
        <f>VLOOKUP($B77,'University Applications'!$A:W,23,0)</f>
        <v/>
      </c>
      <c r="R77" s="237" t="str">
        <f>VLOOKUP($B77,'University Applications'!$A:AD,30,0)</f>
        <v/>
      </c>
      <c r="S77" s="237" t="str">
        <f>VLOOKUP($B77,'University Applications'!$A659:BJ2074,37,0)</f>
        <v/>
      </c>
      <c r="T77" s="183">
        <f t="shared" si="1"/>
        <v>3</v>
      </c>
      <c r="U77" s="183">
        <f t="shared" si="2"/>
        <v>0</v>
      </c>
      <c r="V77" s="237">
        <f t="shared" si="3"/>
        <v>2</v>
      </c>
      <c r="W77" s="237">
        <f t="shared" si="4"/>
        <v>0</v>
      </c>
      <c r="X77" s="237"/>
    </row>
    <row r="78">
      <c r="A78" s="236" t="s">
        <v>4160</v>
      </c>
      <c r="B78" s="106" t="s">
        <v>4158</v>
      </c>
      <c r="C78" s="237" t="str">
        <f>VLOOKUP(A78,'Main Sheet'!F:M,8,0)</f>
        <v>Motherwell</v>
      </c>
      <c r="D78" s="237" t="str">
        <f>VLOOKUP(B78,'Main Sheet'!A:N,14,0)</f>
        <v>NMB</v>
      </c>
      <c r="E78" s="237" t="str">
        <f>VLOOKUP(B78,'Main Sheet'!A:L,12,0)</f>
        <v>Ndyebo SS</v>
      </c>
      <c r="F78" s="237" t="str">
        <f>Vlookup(B78,'Main Sheet'!A:J,7,False)</f>
        <v>Second</v>
      </c>
      <c r="G78" s="237" t="str">
        <f>Vlookup(B78,'Main Sheet'!A:Q,17,0)</f>
        <v>Siphosihle</v>
      </c>
      <c r="H78" s="237" t="str">
        <f>VLOOKUP(B78,'Main Sheet'!A:AT,46,0)</f>
        <v>Yes</v>
      </c>
      <c r="I78" s="237" t="str">
        <f>Trim(Iferror(Vlookup(B78,'Main Sheet'!A472:BC1565,47,False),""))</f>
        <v>Yes</v>
      </c>
      <c r="J78" s="237" t="str">
        <f>VLOOKUP(B78,'University Applications'!A:H,8,0)</f>
        <v>S/A</v>
      </c>
      <c r="K78" s="237" t="str">
        <f>VLOOKUP(B78,'University Applications'!A:O,15,0)</f>
        <v>S/A</v>
      </c>
      <c r="L78" s="237" t="str">
        <f>VLOOKUP(B78,'University Applications'!A:V,22,0)</f>
        <v>S/A</v>
      </c>
      <c r="M78" s="237" t="str">
        <f>VLOOKUP(B78,'University Applications'!A:AC,29,0)</f>
        <v>S/A</v>
      </c>
      <c r="N78" s="237" t="str">
        <f>VLOOKUP(B78,'University Applications'!A472:BD1886,36,0)</f>
        <v/>
      </c>
      <c r="O78" s="237" t="str">
        <f>VLOOKUP(B78,'University Applications'!A:I,9,0)</f>
        <v/>
      </c>
      <c r="P78" s="237" t="str">
        <f>VLOOKUP($B78,'University Applications'!$A:P,16,0)</f>
        <v/>
      </c>
      <c r="Q78" s="237" t="str">
        <f>VLOOKUP($B78,'University Applications'!$A:W,23,0)</f>
        <v/>
      </c>
      <c r="R78" s="237" t="str">
        <f>VLOOKUP($B78,'University Applications'!$A:AD,30,0)</f>
        <v/>
      </c>
      <c r="S78" s="237" t="str">
        <f>VLOOKUP($B78,'University Applications'!$A472:BJ1886,37,0)</f>
        <v/>
      </c>
      <c r="T78" s="183">
        <f t="shared" si="1"/>
        <v>4</v>
      </c>
      <c r="U78" s="183">
        <f t="shared" si="2"/>
        <v>0</v>
      </c>
      <c r="V78" s="237">
        <f t="shared" si="3"/>
        <v>0</v>
      </c>
      <c r="W78" s="237">
        <f t="shared" si="4"/>
        <v>0</v>
      </c>
      <c r="X78" s="237"/>
    </row>
    <row r="79">
      <c r="A79" s="236" t="s">
        <v>387</v>
      </c>
      <c r="B79" s="106" t="s">
        <v>384</v>
      </c>
      <c r="C79" s="237" t="str">
        <f>VLOOKUP(A79,'Main Sheet'!F:M,8,0)</f>
        <v>Motherwell</v>
      </c>
      <c r="D79" s="237" t="str">
        <f>VLOOKUP(B79,'Main Sheet'!A:N,14,0)</f>
        <v>NMB</v>
      </c>
      <c r="E79" s="237" t="str">
        <f>VLOOKUP(B79,'Main Sheet'!A:L,12,0)</f>
        <v>Soqhayisa SS</v>
      </c>
      <c r="F79" s="237" t="str">
        <f>Vlookup(B79,'Main Sheet'!A:J,7,False)</f>
        <v>First</v>
      </c>
      <c r="G79" s="237" t="str">
        <f>Vlookup(B79,'Main Sheet'!A:Q,17,0)</f>
        <v>Siphosihle</v>
      </c>
      <c r="H79" s="237" t="str">
        <f>VLOOKUP(B79,'Main Sheet'!A:AT,46,0)</f>
        <v>Yes</v>
      </c>
      <c r="I79" s="237" t="str">
        <f>Trim(Iferror(Vlookup(B79,'Main Sheet'!A24:BC1116,47,False),""))</f>
        <v>Yes</v>
      </c>
      <c r="J79" s="237" t="str">
        <f>VLOOKUP(B79,'University Applications'!A:H,8,0)</f>
        <v>Yes</v>
      </c>
      <c r="K79" s="237" t="str">
        <f>VLOOKUP(B79,'University Applications'!A:O,15,0)</f>
        <v>S/A</v>
      </c>
      <c r="L79" s="237" t="str">
        <f>VLOOKUP(B79,'University Applications'!A:V,22,0)</f>
        <v>Yes</v>
      </c>
      <c r="M79" s="237" t="str">
        <f>VLOOKUP(B79,'University Applications'!A:AC,29,0)</f>
        <v>Yes</v>
      </c>
      <c r="N79" s="237" t="str">
        <f>VLOOKUP(B79,'University Applications'!A23:BD1437,36,0)</f>
        <v/>
      </c>
      <c r="O79" s="237" t="str">
        <f>VLOOKUP(B79,'University Applications'!A:I,9,0)</f>
        <v>Yes</v>
      </c>
      <c r="P79" s="237" t="str">
        <f>VLOOKUP($B79,'University Applications'!$A:P,16,0)</f>
        <v>S/A</v>
      </c>
      <c r="Q79" s="237" t="str">
        <f>VLOOKUP($B79,'University Applications'!$A:W,23,0)</f>
        <v>Yes</v>
      </c>
      <c r="R79" s="237" t="str">
        <f>VLOOKUP($B79,'University Applications'!$A:AD,30,0)</f>
        <v>Yes</v>
      </c>
      <c r="S79" s="237" t="str">
        <f>VLOOKUP($B79,'University Applications'!$A23:BJ1437,37,0)</f>
        <v/>
      </c>
      <c r="T79" s="183">
        <f t="shared" si="1"/>
        <v>4</v>
      </c>
      <c r="U79" s="183">
        <f t="shared" si="2"/>
        <v>4</v>
      </c>
      <c r="V79" s="237">
        <f t="shared" si="3"/>
        <v>3</v>
      </c>
      <c r="W79" s="237">
        <f t="shared" si="4"/>
        <v>3</v>
      </c>
      <c r="X79" s="237"/>
    </row>
    <row r="80">
      <c r="A80" s="236" t="s">
        <v>10055</v>
      </c>
      <c r="B80" s="106" t="s">
        <v>5299</v>
      </c>
      <c r="C80" s="237" t="str">
        <f>VLOOKUP(A80,'Main Sheet'!F:M,8,0)</f>
        <v>Jeffery's Bay</v>
      </c>
      <c r="D80" s="237" t="str">
        <f>VLOOKUP(B80,'Main Sheet'!A:N,14,0)</f>
        <v>Rural</v>
      </c>
      <c r="E80" s="237" t="str">
        <f>VLOOKUP(B80,'Main Sheet'!A:L,12,0)</f>
        <v>Jeffrey's Bay CS</v>
      </c>
      <c r="F80" s="237" t="str">
        <f>Vlookup(B80,'Main Sheet'!A:J,7,False)</f>
        <v>Second</v>
      </c>
      <c r="G80" s="237" t="str">
        <f>Vlookup(B80,'Main Sheet'!A:Q,17,0)</f>
        <v>Sive</v>
      </c>
      <c r="H80" s="237" t="str">
        <f>VLOOKUP(B80,'Main Sheet'!A:AT,46,0)</f>
        <v>Yes</v>
      </c>
      <c r="I80" s="237" t="str">
        <f>Trim(Iferror(Vlookup(B80,'Main Sheet'!A603:BC1696,47,False),""))</f>
        <v/>
      </c>
      <c r="J80" s="237" t="str">
        <f>VLOOKUP(B80,'University Applications'!A:H,8,0)</f>
        <v>S/A</v>
      </c>
      <c r="K80" s="237" t="str">
        <f>VLOOKUP(B80,'University Applications'!A:O,15,0)</f>
        <v>Yes</v>
      </c>
      <c r="L80" s="237" t="str">
        <f>VLOOKUP(B80,'University Applications'!A:V,22,0)</f>
        <v>S/A</v>
      </c>
      <c r="M80" s="237" t="str">
        <f>VLOOKUP(B80,'University Applications'!A:AC,29,0)</f>
        <v>Yes</v>
      </c>
      <c r="N80" s="237" t="str">
        <f>VLOOKUP(B80,'University Applications'!A603:BD2017,36,0)</f>
        <v/>
      </c>
      <c r="O80" s="237" t="str">
        <f>VLOOKUP(B80,'University Applications'!A:I,9,0)</f>
        <v/>
      </c>
      <c r="P80" s="237" t="str">
        <f>VLOOKUP($B80,'University Applications'!$A:P,16,0)</f>
        <v/>
      </c>
      <c r="Q80" s="237" t="str">
        <f>VLOOKUP($B80,'University Applications'!$A:W,23,0)</f>
        <v/>
      </c>
      <c r="R80" s="237" t="str">
        <f>VLOOKUP($B80,'University Applications'!$A:AD,30,0)</f>
        <v/>
      </c>
      <c r="S80" s="237" t="str">
        <f>VLOOKUP($B80,'University Applications'!$A603:BJ2017,37,0)</f>
        <v/>
      </c>
      <c r="T80" s="183">
        <f t="shared" si="1"/>
        <v>4</v>
      </c>
      <c r="U80" s="183">
        <f t="shared" si="2"/>
        <v>0</v>
      </c>
      <c r="V80" s="237">
        <f t="shared" si="3"/>
        <v>2</v>
      </c>
      <c r="W80" s="237">
        <f t="shared" si="4"/>
        <v>0</v>
      </c>
      <c r="X80" s="237"/>
    </row>
    <row r="81">
      <c r="A81" s="236" t="s">
        <v>10907</v>
      </c>
      <c r="B81" s="106" t="s">
        <v>8413</v>
      </c>
      <c r="C81" s="237" t="str">
        <f>VLOOKUP(A81,'Main Sheet'!F:M,8,0)</f>
        <v>New Brighton</v>
      </c>
      <c r="D81" s="237" t="str">
        <f>VLOOKUP(B81,'Main Sheet'!A:N,14,0)</f>
        <v>NMB</v>
      </c>
      <c r="E81" s="237" t="str">
        <f>VLOOKUP(B81,'Main Sheet'!A:L,12,0)</f>
        <v>Cowan HS</v>
      </c>
      <c r="F81" s="237" t="str">
        <f>Vlookup(B81,'Main Sheet'!A:J,7,False)</f>
        <v>Second</v>
      </c>
      <c r="G81" s="237" t="str">
        <f>Vlookup(B81,'Main Sheet'!A:Q,17,0)</f>
        <v>Chulumanco</v>
      </c>
      <c r="H81" s="237" t="str">
        <f>VLOOKUP(B81,'Main Sheet'!A:AT,46,0)</f>
        <v>Yes</v>
      </c>
      <c r="I81" s="237" t="str">
        <f>Trim(Iferror(Vlookup(B81,'Main Sheet'!A1024:BC2122,47,False),""))</f>
        <v/>
      </c>
      <c r="J81" s="237" t="str">
        <f>VLOOKUP(B81,'University Applications'!A:H,8,0)</f>
        <v>S/A</v>
      </c>
      <c r="K81" s="237" t="str">
        <f>VLOOKUP(B81,'University Applications'!A:O,15,0)</f>
        <v>Yes</v>
      </c>
      <c r="L81" s="237" t="str">
        <f>VLOOKUP(B81,'University Applications'!A:V,22,0)</f>
        <v>Yes</v>
      </c>
      <c r="M81" s="237" t="str">
        <f>VLOOKUP(B81,'University Applications'!A:AC,29,0)</f>
        <v>Yes</v>
      </c>
      <c r="N81" s="237" t="str">
        <f>VLOOKUP(B81,'University Applications'!A1024:BD2443,36,0)</f>
        <v/>
      </c>
      <c r="O81" s="237" t="str">
        <f>VLOOKUP(B81,'University Applications'!A:I,9,0)</f>
        <v/>
      </c>
      <c r="P81" s="237" t="str">
        <f>VLOOKUP($B81,'University Applications'!$A:P,16,0)</f>
        <v/>
      </c>
      <c r="Q81" s="237" t="str">
        <f>VLOOKUP($B81,'University Applications'!$A:W,23,0)</f>
        <v/>
      </c>
      <c r="R81" s="237" t="str">
        <f>VLOOKUP($B81,'University Applications'!$A:AD,30,0)</f>
        <v/>
      </c>
      <c r="S81" s="237" t="str">
        <f>VLOOKUP($B81,'University Applications'!$A1024:BJ2443,37,0)</f>
        <v/>
      </c>
      <c r="T81" s="183">
        <f t="shared" si="1"/>
        <v>4</v>
      </c>
      <c r="U81" s="183">
        <f t="shared" si="2"/>
        <v>0</v>
      </c>
      <c r="V81" s="237">
        <f t="shared" si="3"/>
        <v>3</v>
      </c>
      <c r="W81" s="237">
        <f t="shared" si="4"/>
        <v>0</v>
      </c>
      <c r="X81" s="237"/>
    </row>
    <row r="82">
      <c r="A82" s="236" t="s">
        <v>10340</v>
      </c>
      <c r="B82" s="106" t="s">
        <v>6334</v>
      </c>
      <c r="C82" s="237" t="str">
        <f>VLOOKUP(A82,'Main Sheet'!F:M,8,0)</f>
        <v>Motherwell</v>
      </c>
      <c r="D82" s="237" t="str">
        <f>VLOOKUP(B82,'Main Sheet'!A:N,14,0)</f>
        <v>NMB</v>
      </c>
      <c r="E82" s="237" t="str">
        <f>VLOOKUP(B82,'Main Sheet'!A:L,12,0)</f>
        <v>Cingani HS</v>
      </c>
      <c r="F82" s="237" t="str">
        <f>Vlookup(B82,'Main Sheet'!A:J,7,False)</f>
        <v>Second</v>
      </c>
      <c r="G82" s="237" t="str">
        <f>Vlookup(B82,'Main Sheet'!A:Q,17,0)</f>
        <v>Asemahle</v>
      </c>
      <c r="H82" s="237" t="str">
        <f>VLOOKUP(B82,'Main Sheet'!A:AT,46,0)</f>
        <v>Yes</v>
      </c>
      <c r="I82" s="237" t="str">
        <f>Trim(Iferror(Vlookup(B82,'Main Sheet'!A735:BC1829,47,False),""))</f>
        <v>Yes</v>
      </c>
      <c r="J82" s="237" t="str">
        <f>VLOOKUP(B82,'University Applications'!A:H,8,0)</f>
        <v>Yes</v>
      </c>
      <c r="K82" s="237" t="str">
        <f>VLOOKUP(B82,'University Applications'!A:O,15,0)</f>
        <v>S/A</v>
      </c>
      <c r="L82" s="237" t="str">
        <f>VLOOKUP(B82,'University Applications'!A:V,22,0)</f>
        <v>S/A</v>
      </c>
      <c r="M82" s="237" t="str">
        <f>VLOOKUP(B82,'University Applications'!A:AC,29,0)</f>
        <v>S/A</v>
      </c>
      <c r="N82" s="237" t="str">
        <f>VLOOKUP(B82,'University Applications'!A735:BD2150,36,0)</f>
        <v/>
      </c>
      <c r="O82" s="237" t="str">
        <f>VLOOKUP(B82,'University Applications'!A:I,9,0)</f>
        <v/>
      </c>
      <c r="P82" s="237" t="str">
        <f>VLOOKUP($B82,'University Applications'!$A:P,16,0)</f>
        <v/>
      </c>
      <c r="Q82" s="237" t="str">
        <f>VLOOKUP($B82,'University Applications'!$A:W,23,0)</f>
        <v/>
      </c>
      <c r="R82" s="237" t="str">
        <f>VLOOKUP($B82,'University Applications'!$A:AD,30,0)</f>
        <v/>
      </c>
      <c r="S82" s="237" t="str">
        <f>VLOOKUP($B82,'University Applications'!$A735:BJ2150,37,0)</f>
        <v/>
      </c>
      <c r="T82" s="183">
        <f t="shared" si="1"/>
        <v>4</v>
      </c>
      <c r="U82" s="183">
        <f t="shared" si="2"/>
        <v>0</v>
      </c>
      <c r="V82" s="237">
        <f t="shared" si="3"/>
        <v>1</v>
      </c>
      <c r="W82" s="237">
        <f t="shared" si="4"/>
        <v>0</v>
      </c>
      <c r="X82" s="237"/>
    </row>
    <row r="83">
      <c r="A83" s="236" t="s">
        <v>396</v>
      </c>
      <c r="B83" s="106" t="s">
        <v>393</v>
      </c>
      <c r="C83" s="237" t="str">
        <f>VLOOKUP(A83,'Main Sheet'!F:M,8,0)</f>
        <v>Walmer</v>
      </c>
      <c r="D83" s="237" t="str">
        <f>VLOOKUP(B83,'Main Sheet'!A:N,14,0)</f>
        <v>NMB</v>
      </c>
      <c r="E83" s="237" t="str">
        <f>VLOOKUP(B83,'Main Sheet'!A:L,12,0)</f>
        <v>Walmer HS</v>
      </c>
      <c r="F83" s="237" t="str">
        <f>Vlookup(B83,'Main Sheet'!A:J,7,False)</f>
        <v>First</v>
      </c>
      <c r="G83" s="237" t="str">
        <f>Vlookup(B83,'Main Sheet'!A:Q,17,0)</f>
        <v>Sive</v>
      </c>
      <c r="H83" s="237" t="str">
        <f>VLOOKUP(B83,'Main Sheet'!A:AT,46,0)</f>
        <v>Yes</v>
      </c>
      <c r="I83" s="237" t="str">
        <f>Trim(Iferror(Vlookup(B83,'Main Sheet'!A25:BC1117,47,False),""))</f>
        <v>Yes</v>
      </c>
      <c r="J83" s="237" t="str">
        <f>VLOOKUP(B83,'University Applications'!A:H,8,0)</f>
        <v>S/A</v>
      </c>
      <c r="K83" s="237" t="str">
        <f>VLOOKUP(B83,'University Applications'!A:O,15,0)</f>
        <v>No</v>
      </c>
      <c r="L83" s="237" t="str">
        <f>VLOOKUP(B83,'University Applications'!A:V,22,0)</f>
        <v>Yes</v>
      </c>
      <c r="M83" s="237" t="str">
        <f>VLOOKUP(B83,'University Applications'!A:AC,29,0)</f>
        <v>Yes</v>
      </c>
      <c r="N83" s="237" t="str">
        <f>VLOOKUP(B83,'University Applications'!A24:BD1438,36,0)</f>
        <v>Yes</v>
      </c>
      <c r="O83" s="237" t="str">
        <f>VLOOKUP(B83,'University Applications'!A:I,9,0)</f>
        <v>Yes</v>
      </c>
      <c r="P83" s="237" t="str">
        <f>VLOOKUP($B83,'University Applications'!$A:P,16,0)</f>
        <v>No</v>
      </c>
      <c r="Q83" s="237" t="str">
        <f>VLOOKUP($B83,'University Applications'!$A:W,23,0)</f>
        <v>Yes</v>
      </c>
      <c r="R83" s="237" t="str">
        <f>VLOOKUP($B83,'University Applications'!$A:AD,30,0)</f>
        <v>Yes</v>
      </c>
      <c r="S83" s="237" t="str">
        <f>VLOOKUP($B83,'University Applications'!$A24:BJ1438,37,0)</f>
        <v/>
      </c>
      <c r="T83" s="183">
        <f t="shared" si="1"/>
        <v>5</v>
      </c>
      <c r="U83" s="183">
        <f t="shared" si="2"/>
        <v>4</v>
      </c>
      <c r="V83" s="237">
        <f t="shared" si="3"/>
        <v>3</v>
      </c>
      <c r="W83" s="237">
        <f t="shared" si="4"/>
        <v>3</v>
      </c>
      <c r="X83" s="237"/>
    </row>
    <row r="84">
      <c r="A84" s="236" t="s">
        <v>409</v>
      </c>
      <c r="B84" s="106" t="s">
        <v>407</v>
      </c>
      <c r="C84" s="237" t="str">
        <f>VLOOKUP(A84,'Main Sheet'!F:M,8,0)</f>
        <v>New Brighton</v>
      </c>
      <c r="D84" s="237" t="str">
        <f>VLOOKUP(B84,'Main Sheet'!A:N,14,0)</f>
        <v>NMB</v>
      </c>
      <c r="E84" s="237" t="str">
        <f>VLOOKUP(B84,'Main Sheet'!A:L,12,0)</f>
        <v>Cowan HS</v>
      </c>
      <c r="F84" s="237" t="str">
        <f>Vlookup(B84,'Main Sheet'!A:J,7,False)</f>
        <v>First</v>
      </c>
      <c r="G84" s="237" t="str">
        <f>Vlookup(B84,'Main Sheet'!A:Q,17,0)</f>
        <v>Chulumanco</v>
      </c>
      <c r="H84" s="237" t="str">
        <f>VLOOKUP(B84,'Main Sheet'!A:AT,46,0)</f>
        <v>Yes</v>
      </c>
      <c r="I84" s="237" t="str">
        <f>Trim(Iferror(Vlookup(B84,'Main Sheet'!A26:BC1118,47,False),""))</f>
        <v>Yes</v>
      </c>
      <c r="J84" s="237" t="str">
        <f>VLOOKUP(B84,'University Applications'!A:H,8,0)</f>
        <v>S/A</v>
      </c>
      <c r="K84" s="237" t="str">
        <f>VLOOKUP(B84,'University Applications'!A:O,15,0)</f>
        <v>S/A</v>
      </c>
      <c r="L84" s="237" t="str">
        <f>VLOOKUP(B84,'University Applications'!A:V,22,0)</f>
        <v>Yes</v>
      </c>
      <c r="M84" s="237" t="str">
        <f>VLOOKUP(B84,'University Applications'!A:AC,29,0)</f>
        <v>S/A</v>
      </c>
      <c r="N84" s="237" t="str">
        <f>VLOOKUP(B84,'University Applications'!A25:BD1439,36,0)</f>
        <v/>
      </c>
      <c r="O84" s="237" t="str">
        <f>VLOOKUP(B84,'University Applications'!A:I,9,0)</f>
        <v>S/A</v>
      </c>
      <c r="P84" s="237" t="str">
        <f>VLOOKUP($B84,'University Applications'!$A:P,16,0)</f>
        <v>S/A</v>
      </c>
      <c r="Q84" s="237" t="str">
        <f>VLOOKUP($B84,'University Applications'!$A:W,23,0)</f>
        <v>Yes</v>
      </c>
      <c r="R84" s="237" t="str">
        <f>VLOOKUP($B84,'University Applications'!$A:AD,30,0)</f>
        <v>S/A</v>
      </c>
      <c r="S84" s="237" t="str">
        <f>VLOOKUP($B84,'University Applications'!$A25:BJ1439,37,0)</f>
        <v/>
      </c>
      <c r="T84" s="183">
        <f t="shared" si="1"/>
        <v>4</v>
      </c>
      <c r="U84" s="183">
        <f t="shared" si="2"/>
        <v>4</v>
      </c>
      <c r="V84" s="237">
        <f t="shared" si="3"/>
        <v>1</v>
      </c>
      <c r="W84" s="237">
        <f t="shared" si="4"/>
        <v>1</v>
      </c>
      <c r="X84" s="237"/>
    </row>
    <row r="85">
      <c r="A85" s="236" t="s">
        <v>409</v>
      </c>
      <c r="B85" s="106" t="s">
        <v>8381</v>
      </c>
      <c r="C85" s="237" t="str">
        <f>VLOOKUP(A85,'Main Sheet'!F:M,8,0)</f>
        <v>New Brighton</v>
      </c>
      <c r="D85" s="237" t="str">
        <f>VLOOKUP(B85,'Main Sheet'!A:N,14,0)</f>
        <v>NMB</v>
      </c>
      <c r="E85" s="237" t="str">
        <f>VLOOKUP(B85,'Main Sheet'!A:L,12,0)</f>
        <v>Cowan HS</v>
      </c>
      <c r="F85" s="237" t="str">
        <f>Vlookup(B85,'Main Sheet'!A:J,7,False)</f>
        <v>Second</v>
      </c>
      <c r="G85" s="237" t="str">
        <f>Vlookup(B85,'Main Sheet'!A:Q,17,0)</f>
        <v>Chulumanco</v>
      </c>
      <c r="H85" s="237" t="str">
        <f>VLOOKUP(B85,'Main Sheet'!A:AT,46,0)</f>
        <v>Yes</v>
      </c>
      <c r="I85" s="237" t="str">
        <f>Trim(Iferror(Vlookup(B85,'Main Sheet'!A1017:BC2115,47,False),""))</f>
        <v/>
      </c>
      <c r="J85" s="237" t="str">
        <f>VLOOKUP(B85,'University Applications'!A:H,8,0)</f>
        <v>S/A</v>
      </c>
      <c r="K85" s="237" t="str">
        <f>VLOOKUP(B85,'University Applications'!A:O,15,0)</f>
        <v/>
      </c>
      <c r="L85" s="237" t="str">
        <f>VLOOKUP(B85,'University Applications'!A:V,22,0)</f>
        <v>S/A</v>
      </c>
      <c r="M85" s="237" t="str">
        <f>VLOOKUP(B85,'University Applications'!A:AC,29,0)</f>
        <v/>
      </c>
      <c r="N85" s="237" t="str">
        <f>VLOOKUP(B85,'University Applications'!A1017:BD2436,36,0)</f>
        <v/>
      </c>
      <c r="O85" s="237" t="str">
        <f>VLOOKUP(B85,'University Applications'!A:I,9,0)</f>
        <v/>
      </c>
      <c r="P85" s="237" t="str">
        <f>VLOOKUP($B85,'University Applications'!$A:P,16,0)</f>
        <v/>
      </c>
      <c r="Q85" s="237" t="str">
        <f>VLOOKUP($B85,'University Applications'!$A:W,23,0)</f>
        <v/>
      </c>
      <c r="R85" s="237" t="str">
        <f>VLOOKUP($B85,'University Applications'!$A:AD,30,0)</f>
        <v/>
      </c>
      <c r="S85" s="237" t="str">
        <f>VLOOKUP($B85,'University Applications'!$A1017:BJ2436,37,0)</f>
        <v/>
      </c>
      <c r="T85" s="183">
        <f t="shared" si="1"/>
        <v>2</v>
      </c>
      <c r="U85" s="183">
        <f t="shared" si="2"/>
        <v>0</v>
      </c>
      <c r="V85" s="237">
        <f t="shared" si="3"/>
        <v>0</v>
      </c>
      <c r="W85" s="237">
        <f t="shared" si="4"/>
        <v>0</v>
      </c>
      <c r="X85" s="237"/>
    </row>
    <row r="86">
      <c r="A86" s="236" t="s">
        <v>10501</v>
      </c>
      <c r="B86" s="106" t="s">
        <v>6967</v>
      </c>
      <c r="C86" s="237" t="str">
        <f>VLOOKUP(A86,'Main Sheet'!F:M,8,0)</f>
        <v>Richmond Hill</v>
      </c>
      <c r="D86" s="237" t="str">
        <f>VLOOKUP(B86,'Main Sheet'!A:N,14,0)</f>
        <v>NMB</v>
      </c>
      <c r="E86" s="237" t="str">
        <f>VLOOKUP(B86,'Main Sheet'!A:L,12,0)</f>
        <v>Khumbulani HS</v>
      </c>
      <c r="F86" s="237" t="str">
        <f>Vlookup(B86,'Main Sheet'!A:J,7,False)</f>
        <v>Second</v>
      </c>
      <c r="G86" s="237" t="str">
        <f>Vlookup(B86,'Main Sheet'!A:Q,17,0)</f>
        <v>Chulumanco</v>
      </c>
      <c r="H86" s="237" t="str">
        <f>VLOOKUP(B86,'Main Sheet'!A:AT,46,0)</f>
        <v>Yes</v>
      </c>
      <c r="I86" s="237" t="str">
        <f>Trim(Iferror(Vlookup(B86,'Main Sheet'!A811:BC1905,47,False),""))</f>
        <v/>
      </c>
      <c r="J86" s="237" t="str">
        <f>VLOOKUP(B86,'University Applications'!A:H,8,0)</f>
        <v>S/A</v>
      </c>
      <c r="K86" s="237" t="str">
        <f>VLOOKUP(B86,'University Applications'!A:O,15,0)</f>
        <v/>
      </c>
      <c r="L86" s="237" t="str">
        <f>VLOOKUP(B86,'University Applications'!A:V,22,0)</f>
        <v>S/A</v>
      </c>
      <c r="M86" s="237" t="str">
        <f>VLOOKUP(B86,'University Applications'!A:AC,29,0)</f>
        <v>S/A</v>
      </c>
      <c r="N86" s="237" t="str">
        <f>VLOOKUP(B86,'University Applications'!A811:BD2226,36,0)</f>
        <v/>
      </c>
      <c r="O86" s="237" t="str">
        <f>VLOOKUP(B86,'University Applications'!A:I,9,0)</f>
        <v/>
      </c>
      <c r="P86" s="237" t="str">
        <f>VLOOKUP($B86,'University Applications'!$A:P,16,0)</f>
        <v/>
      </c>
      <c r="Q86" s="237" t="str">
        <f>VLOOKUP($B86,'University Applications'!$A:W,23,0)</f>
        <v/>
      </c>
      <c r="R86" s="237" t="str">
        <f>VLOOKUP($B86,'University Applications'!$A:AD,30,0)</f>
        <v/>
      </c>
      <c r="S86" s="237" t="str">
        <f>VLOOKUP($B86,'University Applications'!$A811:BJ2226,37,0)</f>
        <v/>
      </c>
      <c r="T86" s="183">
        <f t="shared" si="1"/>
        <v>3</v>
      </c>
      <c r="U86" s="183">
        <f t="shared" si="2"/>
        <v>0</v>
      </c>
      <c r="V86" s="237">
        <f t="shared" si="3"/>
        <v>0</v>
      </c>
      <c r="W86" s="237">
        <f t="shared" si="4"/>
        <v>0</v>
      </c>
      <c r="X86" s="237"/>
    </row>
    <row r="87">
      <c r="A87" s="236" t="s">
        <v>10286</v>
      </c>
      <c r="B87" s="106" t="s">
        <v>6131</v>
      </c>
      <c r="C87" s="237" t="str">
        <f>VLOOKUP(A87,'Main Sheet'!F:M,8,0)</f>
        <v>Motherwell</v>
      </c>
      <c r="D87" s="237" t="str">
        <f>VLOOKUP(B87,'Main Sheet'!A:N,14,0)</f>
        <v>NMB</v>
      </c>
      <c r="E87" s="237" t="str">
        <f>VLOOKUP(B87,'Main Sheet'!A:L,12,0)</f>
        <v>Douglas Mpopa SS</v>
      </c>
      <c r="F87" s="237" t="str">
        <f>Vlookup(B87,'Main Sheet'!A:J,7,False)</f>
        <v>Second</v>
      </c>
      <c r="G87" s="237" t="str">
        <f>Vlookup(B87,'Main Sheet'!A:Q,17,0)</f>
        <v>Asemahle</v>
      </c>
      <c r="H87" s="237" t="str">
        <f>VLOOKUP(B87,'Main Sheet'!A:AT,46,0)</f>
        <v>Yes</v>
      </c>
      <c r="I87" s="237" t="str">
        <f>Trim(Iferror(Vlookup(B87,'Main Sheet'!A709:BC1803,47,False),""))</f>
        <v>Yes</v>
      </c>
      <c r="J87" s="237" t="str">
        <f>VLOOKUP(B87,'University Applications'!A:H,8,0)</f>
        <v>Yes</v>
      </c>
      <c r="K87" s="237" t="str">
        <f>VLOOKUP(B87,'University Applications'!A:O,15,0)</f>
        <v/>
      </c>
      <c r="L87" s="237" t="str">
        <f>VLOOKUP(B87,'University Applications'!A:V,22,0)</f>
        <v>Yes</v>
      </c>
      <c r="M87" s="237" t="str">
        <f>VLOOKUP(B87,'University Applications'!A:AC,29,0)</f>
        <v>Yes</v>
      </c>
      <c r="N87" s="237" t="str">
        <f>VLOOKUP(B87,'University Applications'!A709:BD2124,36,0)</f>
        <v/>
      </c>
      <c r="O87" s="237" t="str">
        <f>VLOOKUP(B87,'University Applications'!A:I,9,0)</f>
        <v/>
      </c>
      <c r="P87" s="237" t="str">
        <f>VLOOKUP($B87,'University Applications'!$A:P,16,0)</f>
        <v/>
      </c>
      <c r="Q87" s="237" t="str">
        <f>VLOOKUP($B87,'University Applications'!$A:W,23,0)</f>
        <v/>
      </c>
      <c r="R87" s="237" t="str">
        <f>VLOOKUP($B87,'University Applications'!$A:AD,30,0)</f>
        <v/>
      </c>
      <c r="S87" s="237" t="str">
        <f>VLOOKUP($B87,'University Applications'!$A709:BJ2124,37,0)</f>
        <v/>
      </c>
      <c r="T87" s="183">
        <f t="shared" si="1"/>
        <v>3</v>
      </c>
      <c r="U87" s="183">
        <f t="shared" si="2"/>
        <v>0</v>
      </c>
      <c r="V87" s="237">
        <f t="shared" si="3"/>
        <v>3</v>
      </c>
      <c r="W87" s="237">
        <f t="shared" si="4"/>
        <v>0</v>
      </c>
      <c r="X87" s="237"/>
    </row>
    <row r="88">
      <c r="A88" s="236" t="s">
        <v>415</v>
      </c>
      <c r="B88" s="106" t="s">
        <v>412</v>
      </c>
      <c r="C88" s="237" t="str">
        <f>VLOOKUP(A88,'Main Sheet'!F:M,8,0)</f>
        <v>Motherwell</v>
      </c>
      <c r="D88" s="237" t="str">
        <f>VLOOKUP(B88,'Main Sheet'!A:N,14,0)</f>
        <v>NMB</v>
      </c>
      <c r="E88" s="237" t="str">
        <f>VLOOKUP(B88,'Main Sheet'!A:L,12,0)</f>
        <v>Soqhayisa SS</v>
      </c>
      <c r="F88" s="237" t="str">
        <f>Vlookup(B88,'Main Sheet'!A:J,7,False)</f>
        <v>First</v>
      </c>
      <c r="G88" s="237" t="str">
        <f>Vlookup(B88,'Main Sheet'!A:Q,17,0)</f>
        <v>Siphosihle</v>
      </c>
      <c r="H88" s="237" t="str">
        <f>VLOOKUP(B88,'Main Sheet'!A:AT,46,0)</f>
        <v>Yes</v>
      </c>
      <c r="I88" s="237" t="str">
        <f>Trim(Iferror(Vlookup(B88,'Main Sheet'!A27:BC1119,47,False),""))</f>
        <v>Yes</v>
      </c>
      <c r="J88" s="237" t="str">
        <f>VLOOKUP(B88,'University Applications'!A:H,8,0)</f>
        <v>Yes</v>
      </c>
      <c r="K88" s="237" t="str">
        <f>VLOOKUP(B88,'University Applications'!A:O,15,0)</f>
        <v>S/A</v>
      </c>
      <c r="L88" s="237" t="str">
        <f>VLOOKUP(B88,'University Applications'!A:V,22,0)</f>
        <v>S/A</v>
      </c>
      <c r="M88" s="237" t="str">
        <f>VLOOKUP(B88,'University Applications'!A:AC,29,0)</f>
        <v>Yes</v>
      </c>
      <c r="N88" s="237" t="str">
        <f>VLOOKUP(B88,'University Applications'!A26:BD1440,36,0)</f>
        <v/>
      </c>
      <c r="O88" s="237" t="str">
        <f>VLOOKUP(B88,'University Applications'!A:I,9,0)</f>
        <v>Yes</v>
      </c>
      <c r="P88" s="237" t="str">
        <f>VLOOKUP($B88,'University Applications'!$A:P,16,0)</f>
        <v>S/A</v>
      </c>
      <c r="Q88" s="237" t="str">
        <f>VLOOKUP($B88,'University Applications'!$A:W,23,0)</f>
        <v>S/A</v>
      </c>
      <c r="R88" s="237" t="str">
        <f>VLOOKUP($B88,'University Applications'!$A:AD,30,0)</f>
        <v>Yes</v>
      </c>
      <c r="S88" s="237" t="str">
        <f>VLOOKUP($B88,'University Applications'!$A26:BJ1440,37,0)</f>
        <v/>
      </c>
      <c r="T88" s="183">
        <f t="shared" si="1"/>
        <v>4</v>
      </c>
      <c r="U88" s="183">
        <f t="shared" si="2"/>
        <v>4</v>
      </c>
      <c r="V88" s="237">
        <f t="shared" si="3"/>
        <v>2</v>
      </c>
      <c r="W88" s="237">
        <f t="shared" si="4"/>
        <v>2</v>
      </c>
      <c r="X88" s="237"/>
    </row>
    <row r="89">
      <c r="A89" s="236" t="s">
        <v>424</v>
      </c>
      <c r="B89" s="106" t="s">
        <v>422</v>
      </c>
      <c r="C89" s="237" t="str">
        <f>VLOOKUP(A89,'Main Sheet'!F:M,8,0)</f>
        <v>Motherwell</v>
      </c>
      <c r="D89" s="237" t="str">
        <f>VLOOKUP(B89,'Main Sheet'!A:N,14,0)</f>
        <v>NMB</v>
      </c>
      <c r="E89" s="237" t="str">
        <f>VLOOKUP(B89,'Main Sheet'!A:L,12,0)</f>
        <v>Motherwell HS</v>
      </c>
      <c r="F89" s="237" t="str">
        <f>Vlookup(B89,'Main Sheet'!A:J,7,False)</f>
        <v>First</v>
      </c>
      <c r="G89" s="237" t="str">
        <f>Vlookup(B89,'Main Sheet'!A:Q,17,0)</f>
        <v>Sive</v>
      </c>
      <c r="H89" s="237" t="str">
        <f>VLOOKUP(B89,'Main Sheet'!A:AT,46,0)</f>
        <v>Yes</v>
      </c>
      <c r="I89" s="237" t="str">
        <f>Trim(Iferror(Vlookup(B89,'Main Sheet'!A28:BC1120,47,False),""))</f>
        <v>Yes</v>
      </c>
      <c r="J89" s="237" t="str">
        <f>VLOOKUP(B89,'University Applications'!A:H,8,0)</f>
        <v>S/A</v>
      </c>
      <c r="K89" s="237" t="str">
        <f>VLOOKUP(B89,'University Applications'!A:O,15,0)</f>
        <v>No</v>
      </c>
      <c r="L89" s="237" t="str">
        <f>VLOOKUP(B89,'University Applications'!A:V,22,0)</f>
        <v>Yes</v>
      </c>
      <c r="M89" s="237" t="str">
        <f>VLOOKUP(B89,'University Applications'!A:AC,29,0)</f>
        <v>S/A</v>
      </c>
      <c r="N89" s="237" t="str">
        <f>VLOOKUP(B89,'University Applications'!A27:BD1441,36,0)</f>
        <v>Yes</v>
      </c>
      <c r="O89" s="237" t="str">
        <f>VLOOKUP(B89,'University Applications'!A:I,9,0)</f>
        <v>S/A</v>
      </c>
      <c r="P89" s="237" t="str">
        <f>VLOOKUP($B89,'University Applications'!$A:P,16,0)</f>
        <v>No</v>
      </c>
      <c r="Q89" s="237" t="str">
        <f>VLOOKUP($B89,'University Applications'!$A:W,23,0)</f>
        <v>Yes</v>
      </c>
      <c r="R89" s="237" t="str">
        <f>VLOOKUP($B89,'University Applications'!$A:AD,30,0)</f>
        <v>S/A</v>
      </c>
      <c r="S89" s="237" t="str">
        <f>VLOOKUP($B89,'University Applications'!$A27:BJ1441,37,0)</f>
        <v/>
      </c>
      <c r="T89" s="183">
        <f t="shared" si="1"/>
        <v>5</v>
      </c>
      <c r="U89" s="183">
        <f t="shared" si="2"/>
        <v>4</v>
      </c>
      <c r="V89" s="237">
        <f t="shared" si="3"/>
        <v>2</v>
      </c>
      <c r="W89" s="237">
        <f t="shared" si="4"/>
        <v>1</v>
      </c>
      <c r="X89" s="237"/>
    </row>
    <row r="90">
      <c r="A90" s="236" t="s">
        <v>10337</v>
      </c>
      <c r="B90" s="106" t="s">
        <v>6318</v>
      </c>
      <c r="C90" s="237" t="str">
        <f>VLOOKUP(A90,'Main Sheet'!F:M,8,0)</f>
        <v>Motherwell</v>
      </c>
      <c r="D90" s="237" t="str">
        <f>VLOOKUP(B90,'Main Sheet'!A:N,14,0)</f>
        <v>NMB</v>
      </c>
      <c r="E90" s="237" t="str">
        <f>VLOOKUP(B90,'Main Sheet'!A:L,12,0)</f>
        <v>Cingani HS</v>
      </c>
      <c r="F90" s="237" t="str">
        <f>Vlookup(B90,'Main Sheet'!A:J,7,False)</f>
        <v>Second</v>
      </c>
      <c r="G90" s="237" t="str">
        <f>Vlookup(B90,'Main Sheet'!A:Q,17,0)</f>
        <v>Asemahle</v>
      </c>
      <c r="H90" s="237" t="str">
        <f>VLOOKUP(B90,'Main Sheet'!A:AT,46,0)</f>
        <v>Yes</v>
      </c>
      <c r="I90" s="237" t="str">
        <f>Trim(Iferror(Vlookup(B90,'Main Sheet'!A733:BC1827,47,False),""))</f>
        <v>Yes</v>
      </c>
      <c r="J90" s="237" t="str">
        <f>VLOOKUP(B90,'University Applications'!A:H,8,0)</f>
        <v>S/A</v>
      </c>
      <c r="K90" s="237" t="str">
        <f>VLOOKUP(B90,'University Applications'!A:O,15,0)</f>
        <v>S/A</v>
      </c>
      <c r="L90" s="237" t="str">
        <f>VLOOKUP(B90,'University Applications'!A:V,22,0)</f>
        <v>Yes</v>
      </c>
      <c r="M90" s="237" t="str">
        <f>VLOOKUP(B90,'University Applications'!A:AC,29,0)</f>
        <v>S/A</v>
      </c>
      <c r="N90" s="237" t="str">
        <f>VLOOKUP(B90,'University Applications'!A733:BD2148,36,0)</f>
        <v/>
      </c>
      <c r="O90" s="237" t="str">
        <f>VLOOKUP(B90,'University Applications'!A:I,9,0)</f>
        <v/>
      </c>
      <c r="P90" s="237" t="str">
        <f>VLOOKUP($B90,'University Applications'!$A:P,16,0)</f>
        <v/>
      </c>
      <c r="Q90" s="237" t="str">
        <f>VLOOKUP($B90,'University Applications'!$A:W,23,0)</f>
        <v/>
      </c>
      <c r="R90" s="237" t="str">
        <f>VLOOKUP($B90,'University Applications'!$A:AD,30,0)</f>
        <v/>
      </c>
      <c r="S90" s="237" t="str">
        <f>VLOOKUP($B90,'University Applications'!$A733:BJ2148,37,0)</f>
        <v/>
      </c>
      <c r="T90" s="183">
        <f t="shared" si="1"/>
        <v>4</v>
      </c>
      <c r="U90" s="183">
        <f t="shared" si="2"/>
        <v>0</v>
      </c>
      <c r="V90" s="237">
        <f t="shared" si="3"/>
        <v>1</v>
      </c>
      <c r="W90" s="237">
        <f t="shared" si="4"/>
        <v>0</v>
      </c>
      <c r="X90" s="237"/>
    </row>
    <row r="91">
      <c r="A91" s="236" t="s">
        <v>10415</v>
      </c>
      <c r="B91" s="106" t="s">
        <v>6640</v>
      </c>
      <c r="C91" s="237" t="str">
        <f>VLOOKUP(A91,'Main Sheet'!F:M,8,0)</f>
        <v>East London</v>
      </c>
      <c r="D91" s="237" t="str">
        <f>VLOOKUP(B91,'Main Sheet'!A:N,14,0)</f>
        <v>Rural</v>
      </c>
      <c r="E91" s="237" t="str">
        <f>VLOOKUP(B91,'Main Sheet'!A:L,12,0)</f>
        <v>Vulamazibuko HS</v>
      </c>
      <c r="F91" s="237" t="str">
        <f>Vlookup(B91,'Main Sheet'!A:J,7,False)</f>
        <v>Second</v>
      </c>
      <c r="G91" s="237" t="str">
        <f>Vlookup(B91,'Main Sheet'!A:Q,17,0)</f>
        <v>Asemahle</v>
      </c>
      <c r="H91" s="237" t="str">
        <f>VLOOKUP(B91,'Main Sheet'!A:AT,46,0)</f>
        <v>Yes</v>
      </c>
      <c r="I91" s="237" t="str">
        <f>Trim(Iferror(Vlookup(B91,'Main Sheet'!A771:BC1865,47,False),""))</f>
        <v>Yes</v>
      </c>
      <c r="J91" s="237" t="str">
        <f>VLOOKUP(B91,'University Applications'!A:H,8,0)</f>
        <v>Yes</v>
      </c>
      <c r="K91" s="237" t="str">
        <f>VLOOKUP(B91,'University Applications'!A:O,15,0)</f>
        <v/>
      </c>
      <c r="L91" s="237" t="str">
        <f>VLOOKUP(B91,'University Applications'!A:V,22,0)</f>
        <v>Yes</v>
      </c>
      <c r="M91" s="237" t="str">
        <f>VLOOKUP(B91,'University Applications'!A:AC,29,0)</f>
        <v>No</v>
      </c>
      <c r="N91" s="237" t="str">
        <f>VLOOKUP(B91,'University Applications'!A771:BD2186,36,0)</f>
        <v/>
      </c>
      <c r="O91" s="237" t="str">
        <f>VLOOKUP(B91,'University Applications'!A:I,9,0)</f>
        <v/>
      </c>
      <c r="P91" s="237" t="str">
        <f>VLOOKUP($B91,'University Applications'!$A:P,16,0)</f>
        <v/>
      </c>
      <c r="Q91" s="237" t="str">
        <f>VLOOKUP($B91,'University Applications'!$A:W,23,0)</f>
        <v/>
      </c>
      <c r="R91" s="237" t="str">
        <f>VLOOKUP($B91,'University Applications'!$A:AD,30,0)</f>
        <v/>
      </c>
      <c r="S91" s="237" t="str">
        <f>VLOOKUP($B91,'University Applications'!$A771:BJ2186,37,0)</f>
        <v/>
      </c>
      <c r="T91" s="183">
        <f t="shared" si="1"/>
        <v>3</v>
      </c>
      <c r="U91" s="183">
        <f t="shared" si="2"/>
        <v>0</v>
      </c>
      <c r="V91" s="237">
        <f t="shared" si="3"/>
        <v>2</v>
      </c>
      <c r="W91" s="237">
        <f t="shared" si="4"/>
        <v>0</v>
      </c>
      <c r="X91" s="237"/>
    </row>
    <row r="92">
      <c r="A92" s="236" t="s">
        <v>9941</v>
      </c>
      <c r="B92" s="106" t="s">
        <v>4866</v>
      </c>
      <c r="C92" s="237" t="str">
        <f>VLOOKUP(A92,'Main Sheet'!F:M,8,0)</f>
        <v>Motherwell</v>
      </c>
      <c r="D92" s="237" t="str">
        <f>VLOOKUP(B92,'Main Sheet'!A:N,14,0)</f>
        <v>NMB</v>
      </c>
      <c r="E92" s="237" t="str">
        <f>VLOOKUP(B92,'Main Sheet'!A:L,12,0)</f>
        <v>Masiphathisane HS</v>
      </c>
      <c r="F92" s="237" t="str">
        <f>Vlookup(B92,'Main Sheet'!A:J,7,False)</f>
        <v>Second</v>
      </c>
      <c r="G92" s="237" t="str">
        <f>Vlookup(B92,'Main Sheet'!A:Q,17,0)</f>
        <v>Siphosihle</v>
      </c>
      <c r="H92" s="237" t="str">
        <f>VLOOKUP(B92,'Main Sheet'!A:AT,46,0)</f>
        <v>Yes</v>
      </c>
      <c r="I92" s="237" t="str">
        <f>Trim(Iferror(Vlookup(B92,'Main Sheet'!A555:BC1648,47,False),""))</f>
        <v>Yes</v>
      </c>
      <c r="J92" s="237" t="str">
        <f>VLOOKUP(B92,'University Applications'!A:H,8,0)</f>
        <v>Yes</v>
      </c>
      <c r="K92" s="237" t="str">
        <f>VLOOKUP(B92,'University Applications'!A:O,15,0)</f>
        <v>Yes</v>
      </c>
      <c r="L92" s="237" t="str">
        <f>VLOOKUP(B92,'University Applications'!A:V,22,0)</f>
        <v>Yes</v>
      </c>
      <c r="M92" s="237" t="str">
        <f>VLOOKUP(B92,'University Applications'!A:AC,29,0)</f>
        <v>Yes</v>
      </c>
      <c r="N92" s="237" t="str">
        <f>VLOOKUP(B92,'University Applications'!A555:BD1969,36,0)</f>
        <v/>
      </c>
      <c r="O92" s="237" t="str">
        <f>VLOOKUP(B92,'University Applications'!A:I,9,0)</f>
        <v/>
      </c>
      <c r="P92" s="237" t="str">
        <f>VLOOKUP($B92,'University Applications'!$A:P,16,0)</f>
        <v/>
      </c>
      <c r="Q92" s="237" t="str">
        <f>VLOOKUP($B92,'University Applications'!$A:W,23,0)</f>
        <v/>
      </c>
      <c r="R92" s="237" t="str">
        <f>VLOOKUP($B92,'University Applications'!$A:AD,30,0)</f>
        <v/>
      </c>
      <c r="S92" s="237" t="str">
        <f>VLOOKUP($B92,'University Applications'!$A555:BJ1969,37,0)</f>
        <v/>
      </c>
      <c r="T92" s="183">
        <f t="shared" si="1"/>
        <v>4</v>
      </c>
      <c r="U92" s="183">
        <f t="shared" si="2"/>
        <v>0</v>
      </c>
      <c r="V92" s="237">
        <f t="shared" si="3"/>
        <v>4</v>
      </c>
      <c r="W92" s="237">
        <f t="shared" si="4"/>
        <v>0</v>
      </c>
      <c r="X92" s="237"/>
    </row>
    <row r="93">
      <c r="A93" s="236" t="s">
        <v>435</v>
      </c>
      <c r="B93" s="106" t="s">
        <v>432</v>
      </c>
      <c r="C93" s="237" t="str">
        <f>VLOOKUP(A93,'Main Sheet'!F:M,8,0)</f>
        <v>Motherwell</v>
      </c>
      <c r="D93" s="237" t="str">
        <f>VLOOKUP(B93,'Main Sheet'!A:N,14,0)</f>
        <v>NMB</v>
      </c>
      <c r="E93" s="237" t="str">
        <f>VLOOKUP(B93,'Main Sheet'!A:L,12,0)</f>
        <v>Soqhayisa SS</v>
      </c>
      <c r="F93" s="237" t="str">
        <f>Vlookup(B93,'Main Sheet'!A:J,7,False)</f>
        <v>First</v>
      </c>
      <c r="G93" s="237" t="str">
        <f>Vlookup(B93,'Main Sheet'!A:Q,17,0)</f>
        <v>Siphosihle</v>
      </c>
      <c r="H93" s="237" t="str">
        <f>VLOOKUP(B93,'Main Sheet'!A:AT,46,0)</f>
        <v>Yes</v>
      </c>
      <c r="I93" s="237" t="str">
        <f>Trim(Iferror(Vlookup(B93,'Main Sheet'!A29:BC1121,47,False),""))</f>
        <v>Yes</v>
      </c>
      <c r="J93" s="237" t="str">
        <f>VLOOKUP(B93,'University Applications'!A:H,8,0)</f>
        <v>Yes</v>
      </c>
      <c r="K93" s="237" t="str">
        <f>VLOOKUP(B93,'University Applications'!A:O,15,0)</f>
        <v>Yes</v>
      </c>
      <c r="L93" s="237" t="str">
        <f>VLOOKUP(B93,'University Applications'!A:V,22,0)</f>
        <v>Yes</v>
      </c>
      <c r="M93" s="237" t="str">
        <f>VLOOKUP(B93,'University Applications'!A:AC,29,0)</f>
        <v>Yes</v>
      </c>
      <c r="N93" s="237" t="str">
        <f>VLOOKUP(B93,'University Applications'!A28:BD1442,36,0)</f>
        <v/>
      </c>
      <c r="O93" s="237" t="str">
        <f>VLOOKUP(B93,'University Applications'!A:I,9,0)</f>
        <v>Yes</v>
      </c>
      <c r="P93" s="237" t="str">
        <f>VLOOKUP($B93,'University Applications'!$A:P,16,0)</f>
        <v>Yes</v>
      </c>
      <c r="Q93" s="237" t="str">
        <f>VLOOKUP($B93,'University Applications'!$A:W,23,0)</f>
        <v>Yes</v>
      </c>
      <c r="R93" s="237" t="str">
        <f>VLOOKUP($B93,'University Applications'!$A:AD,30,0)</f>
        <v>Yes</v>
      </c>
      <c r="S93" s="237" t="str">
        <f>VLOOKUP($B93,'University Applications'!$A28:BJ1442,37,0)</f>
        <v/>
      </c>
      <c r="T93" s="183">
        <f t="shared" si="1"/>
        <v>4</v>
      </c>
      <c r="U93" s="183">
        <f t="shared" si="2"/>
        <v>4</v>
      </c>
      <c r="V93" s="237">
        <f t="shared" si="3"/>
        <v>4</v>
      </c>
      <c r="W93" s="237">
        <f t="shared" si="4"/>
        <v>4</v>
      </c>
      <c r="X93" s="237"/>
    </row>
    <row r="94">
      <c r="A94" s="236" t="s">
        <v>446</v>
      </c>
      <c r="B94" s="106" t="s">
        <v>443</v>
      </c>
      <c r="C94" s="237" t="str">
        <f>VLOOKUP(A94,'Main Sheet'!F:M,8,0)</f>
        <v>Motherwell</v>
      </c>
      <c r="D94" s="237" t="str">
        <f>VLOOKUP(B94,'Main Sheet'!A:N,14,0)</f>
        <v>NMB</v>
      </c>
      <c r="E94" s="237" t="str">
        <f>VLOOKUP(B94,'Main Sheet'!A:L,12,0)</f>
        <v>Soqhayisa SS</v>
      </c>
      <c r="F94" s="237" t="str">
        <f>Vlookup(B94,'Main Sheet'!A:J,7,False)</f>
        <v>First</v>
      </c>
      <c r="G94" s="237" t="str">
        <f>Vlookup(B94,'Main Sheet'!A:Q,17,0)</f>
        <v>Siphosihle</v>
      </c>
      <c r="H94" s="237" t="str">
        <f>VLOOKUP(B94,'Main Sheet'!A:AT,46,0)</f>
        <v>Yes</v>
      </c>
      <c r="I94" s="237" t="str">
        <f>Trim(Iferror(Vlookup(B94,'Main Sheet'!A30:BC1122,47,False),""))</f>
        <v>Yes</v>
      </c>
      <c r="J94" s="237" t="str">
        <f>VLOOKUP(B94,'University Applications'!A:H,8,0)</f>
        <v>Yes</v>
      </c>
      <c r="K94" s="237" t="str">
        <f>VLOOKUP(B94,'University Applications'!A:O,15,0)</f>
        <v>Yes</v>
      </c>
      <c r="L94" s="237" t="str">
        <f>VLOOKUP(B94,'University Applications'!A:V,22,0)</f>
        <v>Yes</v>
      </c>
      <c r="M94" s="237" t="str">
        <f>VLOOKUP(B94,'University Applications'!A:AC,29,0)</f>
        <v>Yes</v>
      </c>
      <c r="N94" s="237" t="str">
        <f>VLOOKUP(B94,'University Applications'!A29:BD1443,36,0)</f>
        <v/>
      </c>
      <c r="O94" s="237" t="str">
        <f>VLOOKUP(B94,'University Applications'!A:I,9,0)</f>
        <v>Yes</v>
      </c>
      <c r="P94" s="237" t="str">
        <f>VLOOKUP($B94,'University Applications'!$A:P,16,0)</f>
        <v>Yes</v>
      </c>
      <c r="Q94" s="237" t="str">
        <f>VLOOKUP($B94,'University Applications'!$A:W,23,0)</f>
        <v>Yes</v>
      </c>
      <c r="R94" s="237" t="str">
        <f>VLOOKUP($B94,'University Applications'!$A:AD,30,0)</f>
        <v>Yes</v>
      </c>
      <c r="S94" s="237" t="str">
        <f>VLOOKUP($B94,'University Applications'!$A29:BJ1443,37,0)</f>
        <v/>
      </c>
      <c r="T94" s="183">
        <f t="shared" si="1"/>
        <v>4</v>
      </c>
      <c r="U94" s="183">
        <f t="shared" si="2"/>
        <v>4</v>
      </c>
      <c r="V94" s="237">
        <f t="shared" si="3"/>
        <v>4</v>
      </c>
      <c r="W94" s="237">
        <f t="shared" si="4"/>
        <v>4</v>
      </c>
      <c r="X94" s="237"/>
    </row>
    <row r="95">
      <c r="A95" s="236" t="s">
        <v>11132</v>
      </c>
      <c r="B95" s="106" t="s">
        <v>7895</v>
      </c>
      <c r="C95" s="237" t="str">
        <f>VLOOKUP(A95,'Main Sheet'!F:M,8,0)</f>
        <v>Motherwell</v>
      </c>
      <c r="D95" s="237" t="str">
        <f>VLOOKUP(B95,'Main Sheet'!A:N,14,0)</f>
        <v>NMB</v>
      </c>
      <c r="E95" s="237" t="str">
        <f>VLOOKUP(B95,'Main Sheet'!A:L,12,0)</f>
        <v>Motherwell HS</v>
      </c>
      <c r="F95" s="237" t="str">
        <f>Vlookup(B95,'Main Sheet'!A:J,7,False)</f>
        <v>Second</v>
      </c>
      <c r="G95" s="237" t="str">
        <f>Vlookup(B95,'Main Sheet'!A:Q,17,0)</f>
        <v>Sive</v>
      </c>
      <c r="H95" s="237" t="str">
        <f>VLOOKUP(B95,'Main Sheet'!A:AT,46,0)</f>
        <v>Yes</v>
      </c>
      <c r="I95" s="237" t="str">
        <f>Trim(Iferror(Vlookup(B95,'Main Sheet'!A954:BC2051,47,False),""))</f>
        <v/>
      </c>
      <c r="J95" s="237" t="str">
        <f>VLOOKUP(B95,'University Applications'!A:H,8,0)</f>
        <v>S/A</v>
      </c>
      <c r="K95" s="237" t="str">
        <f>VLOOKUP(B95,'University Applications'!A:O,15,0)</f>
        <v/>
      </c>
      <c r="L95" s="237" t="str">
        <f>VLOOKUP(B95,'University Applications'!A:V,22,0)</f>
        <v>S/A</v>
      </c>
      <c r="M95" s="237" t="str">
        <f>VLOOKUP(B95,'University Applications'!A:AC,29,0)</f>
        <v>S/A</v>
      </c>
      <c r="N95" s="237" t="str">
        <f>VLOOKUP(B95,'University Applications'!A954:BD2372,36,0)</f>
        <v/>
      </c>
      <c r="O95" s="237" t="str">
        <f>VLOOKUP(B95,'University Applications'!A:I,9,0)</f>
        <v/>
      </c>
      <c r="P95" s="237" t="str">
        <f>VLOOKUP($B95,'University Applications'!$A:P,16,0)</f>
        <v/>
      </c>
      <c r="Q95" s="237" t="str">
        <f>VLOOKUP($B95,'University Applications'!$A:W,23,0)</f>
        <v/>
      </c>
      <c r="R95" s="237" t="str">
        <f>VLOOKUP($B95,'University Applications'!$A:AD,30,0)</f>
        <v/>
      </c>
      <c r="S95" s="237" t="str">
        <f>VLOOKUP($B95,'University Applications'!$A954:BJ2372,37,0)</f>
        <v/>
      </c>
      <c r="T95" s="183">
        <f t="shared" si="1"/>
        <v>3</v>
      </c>
      <c r="U95" s="183">
        <f t="shared" si="2"/>
        <v>0</v>
      </c>
      <c r="V95" s="237">
        <f t="shared" si="3"/>
        <v>0</v>
      </c>
      <c r="W95" s="237">
        <f t="shared" si="4"/>
        <v>0</v>
      </c>
      <c r="X95" s="237"/>
    </row>
    <row r="96">
      <c r="A96" s="236" t="s">
        <v>11133</v>
      </c>
      <c r="B96" s="106" t="s">
        <v>8665</v>
      </c>
      <c r="C96" s="237" t="str">
        <f>VLOOKUP(A96,'Main Sheet'!F:M,8,0)</f>
        <v>#N/A</v>
      </c>
      <c r="D96" s="237" t="str">
        <f>VLOOKUP(B96,'Main Sheet'!A:N,14,0)</f>
        <v>NMB</v>
      </c>
      <c r="E96" s="237" t="str">
        <f>VLOOKUP(B96,'Main Sheet'!A:L,12,0)</f>
        <v>Walmer HS</v>
      </c>
      <c r="F96" s="237" t="str">
        <f>Vlookup(B96,'Main Sheet'!A:J,7,False)</f>
        <v>Second</v>
      </c>
      <c r="G96" s="237" t="str">
        <f>Vlookup(B96,'Main Sheet'!A:Q,17,0)</f>
        <v>Sive</v>
      </c>
      <c r="H96" s="237" t="str">
        <f>VLOOKUP(B96,'Main Sheet'!A:AT,46,0)</f>
        <v>Yes</v>
      </c>
      <c r="I96" s="237" t="str">
        <f>Trim(Iferror(Vlookup(B96,'Main Sheet'!A1063:BC2161,47,False),""))</f>
        <v/>
      </c>
      <c r="J96" s="237"/>
      <c r="K96" s="237"/>
      <c r="L96" s="237"/>
      <c r="M96" s="237"/>
      <c r="N96" s="237"/>
      <c r="O96" s="237"/>
      <c r="P96" s="237"/>
      <c r="Q96" s="237"/>
      <c r="R96" s="237"/>
      <c r="S96" s="237"/>
      <c r="T96" s="183">
        <f t="shared" si="1"/>
        <v>0</v>
      </c>
      <c r="U96" s="183">
        <f t="shared" si="2"/>
        <v>0</v>
      </c>
      <c r="V96" s="237">
        <f t="shared" si="3"/>
        <v>0</v>
      </c>
      <c r="W96" s="237">
        <f t="shared" si="4"/>
        <v>0</v>
      </c>
      <c r="X96" s="237"/>
    </row>
    <row r="97">
      <c r="A97" s="236" t="s">
        <v>11134</v>
      </c>
      <c r="B97" s="106" t="s">
        <v>8410</v>
      </c>
      <c r="C97" s="237" t="str">
        <f>VLOOKUP(A97,'Main Sheet'!F:M,8,0)</f>
        <v>#N/A</v>
      </c>
      <c r="D97" s="237" t="str">
        <f>VLOOKUP(B97,'Main Sheet'!A:N,14,0)</f>
        <v>NMB</v>
      </c>
      <c r="E97" s="237" t="str">
        <f>VLOOKUP(B97,'Main Sheet'!A:L,12,0)</f>
        <v>Cowan HS</v>
      </c>
      <c r="F97" s="237" t="str">
        <f>Vlookup(B97,'Main Sheet'!A:J,7,False)</f>
        <v>Second</v>
      </c>
      <c r="G97" s="237" t="str">
        <f>Vlookup(B97,'Main Sheet'!A:Q,17,0)</f>
        <v>Chulumanco</v>
      </c>
      <c r="H97" s="237" t="str">
        <f>VLOOKUP(B97,'Main Sheet'!A:AT,46,0)</f>
        <v>Yes</v>
      </c>
      <c r="I97" s="237" t="str">
        <f>Trim(Iferror(Vlookup(B97,'Main Sheet'!A1023:BC2121,47,False),""))</f>
        <v>Yes</v>
      </c>
      <c r="J97" s="237" t="str">
        <f>VLOOKUP(B97,'University Applications'!A:H,8,0)</f>
        <v/>
      </c>
      <c r="K97" s="237" t="str">
        <f>VLOOKUP(B97,'University Applications'!A:O,15,0)</f>
        <v/>
      </c>
      <c r="L97" s="237" t="str">
        <f>VLOOKUP(B97,'University Applications'!A:V,22,0)</f>
        <v/>
      </c>
      <c r="M97" s="237" t="str">
        <f>VLOOKUP(B97,'University Applications'!A:AC,29,0)</f>
        <v/>
      </c>
      <c r="N97" s="237" t="str">
        <f>VLOOKUP(B97,'University Applications'!A1023:BD2442,36,0)</f>
        <v/>
      </c>
      <c r="O97" s="237" t="str">
        <f>VLOOKUP(B97,'University Applications'!A:I,9,0)</f>
        <v/>
      </c>
      <c r="P97" s="237" t="str">
        <f>VLOOKUP($B97,'University Applications'!$A:P,16,0)</f>
        <v/>
      </c>
      <c r="Q97" s="237" t="str">
        <f>VLOOKUP($B97,'University Applications'!$A:W,23,0)</f>
        <v/>
      </c>
      <c r="R97" s="237" t="str">
        <f>VLOOKUP($B97,'University Applications'!$A:AD,30,0)</f>
        <v/>
      </c>
      <c r="S97" s="237" t="str">
        <f>VLOOKUP($B97,'University Applications'!$A1023:BJ2442,37,0)</f>
        <v/>
      </c>
      <c r="T97" s="183">
        <f t="shared" si="1"/>
        <v>0</v>
      </c>
      <c r="U97" s="183">
        <f t="shared" si="2"/>
        <v>0</v>
      </c>
      <c r="V97" s="237">
        <f t="shared" si="3"/>
        <v>0</v>
      </c>
      <c r="W97" s="237">
        <f t="shared" si="4"/>
        <v>0</v>
      </c>
      <c r="X97" s="237"/>
    </row>
    <row r="98">
      <c r="A98" s="236" t="s">
        <v>10104</v>
      </c>
      <c r="B98" s="106" t="s">
        <v>5512</v>
      </c>
      <c r="C98" s="237" t="str">
        <f>VLOOKUP(A98,'Main Sheet'!F:M,8,0)</f>
        <v>Motherwell</v>
      </c>
      <c r="D98" s="237" t="str">
        <f>VLOOKUP(B98,'Main Sheet'!A:N,14,0)</f>
        <v>NMB</v>
      </c>
      <c r="E98" s="237" t="str">
        <f>VLOOKUP(B98,'Main Sheet'!A:L,12,0)</f>
        <v>Soqhayisa SS</v>
      </c>
      <c r="F98" s="237" t="str">
        <f>Vlookup(B98,'Main Sheet'!A:J,7,False)</f>
        <v>Second</v>
      </c>
      <c r="G98" s="237" t="str">
        <f>Vlookup(B98,'Main Sheet'!A:Q,17,0)</f>
        <v>Siphosihle</v>
      </c>
      <c r="H98" s="237" t="str">
        <f>VLOOKUP(B98,'Main Sheet'!A:AT,46,0)</f>
        <v>Yes</v>
      </c>
      <c r="I98" s="237" t="str">
        <f>Trim(Iferror(Vlookup(B98,'Main Sheet'!A627:BC1720,47,False),""))</f>
        <v>Yes</v>
      </c>
      <c r="J98" s="237" t="str">
        <f>VLOOKUP(B98,'University Applications'!A:H,8,0)</f>
        <v>Yes</v>
      </c>
      <c r="K98" s="237" t="str">
        <f>VLOOKUP(B98,'University Applications'!A:O,15,0)</f>
        <v>Yes</v>
      </c>
      <c r="L98" s="237" t="str">
        <f>VLOOKUP(B98,'University Applications'!A:V,22,0)</f>
        <v>Yes</v>
      </c>
      <c r="M98" s="237" t="str">
        <f>VLOOKUP(B98,'University Applications'!A:AC,29,0)</f>
        <v>Yes</v>
      </c>
      <c r="N98" s="237" t="str">
        <f>VLOOKUP(B98,'University Applications'!A627:BD2041,36,0)</f>
        <v/>
      </c>
      <c r="O98" s="237" t="str">
        <f>VLOOKUP(B98,'University Applications'!A:I,9,0)</f>
        <v/>
      </c>
      <c r="P98" s="237" t="str">
        <f>VLOOKUP($B98,'University Applications'!$A:P,16,0)</f>
        <v/>
      </c>
      <c r="Q98" s="237" t="str">
        <f>VLOOKUP($B98,'University Applications'!$A:W,23,0)</f>
        <v/>
      </c>
      <c r="R98" s="237" t="str">
        <f>VLOOKUP($B98,'University Applications'!$A:AD,30,0)</f>
        <v/>
      </c>
      <c r="S98" s="237" t="str">
        <f>VLOOKUP($B98,'University Applications'!$A627:BJ2041,37,0)</f>
        <v/>
      </c>
      <c r="T98" s="183">
        <f t="shared" si="1"/>
        <v>4</v>
      </c>
      <c r="U98" s="183">
        <f t="shared" si="2"/>
        <v>0</v>
      </c>
      <c r="V98" s="237">
        <f t="shared" si="3"/>
        <v>4</v>
      </c>
      <c r="W98" s="237">
        <f t="shared" si="4"/>
        <v>0</v>
      </c>
      <c r="X98" s="237"/>
    </row>
    <row r="99">
      <c r="A99" s="236" t="s">
        <v>10369</v>
      </c>
      <c r="B99" s="106" t="s">
        <v>6447</v>
      </c>
      <c r="C99" s="237" t="str">
        <f>VLOOKUP(A99,'Main Sheet'!F:M,8,0)</f>
        <v>Motherwell</v>
      </c>
      <c r="D99" s="237" t="str">
        <f>VLOOKUP(B99,'Main Sheet'!A:N,14,0)</f>
        <v>NMB</v>
      </c>
      <c r="E99" s="237" t="str">
        <f>VLOOKUP(B99,'Main Sheet'!A:L,12,0)</f>
        <v>Cingani HS</v>
      </c>
      <c r="F99" s="237" t="str">
        <f>Vlookup(B99,'Main Sheet'!A:J,7,False)</f>
        <v>Second</v>
      </c>
      <c r="G99" s="237" t="str">
        <f>Vlookup(B99,'Main Sheet'!A:Q,17,0)</f>
        <v>Asemahle</v>
      </c>
      <c r="H99" s="237" t="str">
        <f>VLOOKUP(B99,'Main Sheet'!A:AT,46,0)</f>
        <v>Yes</v>
      </c>
      <c r="I99" s="237" t="str">
        <f>Trim(Iferror(Vlookup(B99,'Main Sheet'!A748:BC1842,47,False),""))</f>
        <v>Yes</v>
      </c>
      <c r="J99" s="237" t="str">
        <f>VLOOKUP(B99,'University Applications'!A:H,8,0)</f>
        <v>Yes</v>
      </c>
      <c r="K99" s="237" t="str">
        <f>VLOOKUP(B99,'University Applications'!A:O,15,0)</f>
        <v>S/A</v>
      </c>
      <c r="L99" s="237" t="str">
        <f>VLOOKUP(B99,'University Applications'!A:V,22,0)</f>
        <v>S/A</v>
      </c>
      <c r="M99" s="237" t="str">
        <f>VLOOKUP(B99,'University Applications'!A:AC,29,0)</f>
        <v>Yes</v>
      </c>
      <c r="N99" s="237" t="str">
        <f>VLOOKUP(B99,'University Applications'!A748:BD2163,36,0)</f>
        <v/>
      </c>
      <c r="O99" s="237" t="str">
        <f>VLOOKUP(B99,'University Applications'!A:I,9,0)</f>
        <v/>
      </c>
      <c r="P99" s="237" t="str">
        <f>VLOOKUP($B99,'University Applications'!$A:P,16,0)</f>
        <v/>
      </c>
      <c r="Q99" s="237" t="str">
        <f>VLOOKUP($B99,'University Applications'!$A:W,23,0)</f>
        <v/>
      </c>
      <c r="R99" s="237" t="str">
        <f>VLOOKUP($B99,'University Applications'!$A:AD,30,0)</f>
        <v/>
      </c>
      <c r="S99" s="237" t="str">
        <f>VLOOKUP($B99,'University Applications'!$A748:BJ2163,37,0)</f>
        <v/>
      </c>
      <c r="T99" s="183">
        <f t="shared" si="1"/>
        <v>4</v>
      </c>
      <c r="U99" s="183">
        <f t="shared" si="2"/>
        <v>0</v>
      </c>
      <c r="V99" s="237">
        <f t="shared" si="3"/>
        <v>2</v>
      </c>
      <c r="W99" s="237">
        <f t="shared" si="4"/>
        <v>0</v>
      </c>
      <c r="X99" s="237"/>
    </row>
    <row r="100">
      <c r="A100" s="236" t="s">
        <v>9832</v>
      </c>
      <c r="B100" s="106" t="s">
        <v>4505</v>
      </c>
      <c r="C100" s="237" t="str">
        <f>VLOOKUP(A100,'Main Sheet'!F:M,8,0)</f>
        <v>Motherwell</v>
      </c>
      <c r="D100" s="237" t="str">
        <f>VLOOKUP(B100,'Main Sheet'!A:N,14,0)</f>
        <v>NMB</v>
      </c>
      <c r="E100" s="237" t="str">
        <f>VLOOKUP(B100,'Main Sheet'!A:L,12,0)</f>
        <v>Mfesane SS</v>
      </c>
      <c r="F100" s="237" t="str">
        <f>Vlookup(B100,'Main Sheet'!A:J,7,False)</f>
        <v>Second</v>
      </c>
      <c r="G100" s="237" t="str">
        <f>Vlookup(B100,'Main Sheet'!A:Q,17,0)</f>
        <v>Asemahle</v>
      </c>
      <c r="H100" s="237" t="str">
        <f>VLOOKUP(B100,'Main Sheet'!A:AT,46,0)</f>
        <v>Yes</v>
      </c>
      <c r="I100" s="237" t="str">
        <f>Trim(Iferror(Vlookup(B100,'Main Sheet'!A512:BC1605,47,False),""))</f>
        <v>Yes</v>
      </c>
      <c r="J100" s="237" t="str">
        <f>VLOOKUP(B100,'University Applications'!A:H,8,0)</f>
        <v>Yes</v>
      </c>
      <c r="K100" s="237" t="str">
        <f>VLOOKUP(B100,'University Applications'!A:O,15,0)</f>
        <v/>
      </c>
      <c r="L100" s="237" t="str">
        <f>VLOOKUP(B100,'University Applications'!A:V,22,0)</f>
        <v>Yes</v>
      </c>
      <c r="M100" s="237" t="str">
        <f>VLOOKUP(B100,'University Applications'!A:AC,29,0)</f>
        <v>Yes</v>
      </c>
      <c r="N100" s="237" t="str">
        <f>VLOOKUP(B100,'University Applications'!A512:BD1926,36,0)</f>
        <v/>
      </c>
      <c r="O100" s="237" t="str">
        <f>VLOOKUP(B100,'University Applications'!A:I,9,0)</f>
        <v/>
      </c>
      <c r="P100" s="237" t="str">
        <f>VLOOKUP($B100,'University Applications'!$A:P,16,0)</f>
        <v/>
      </c>
      <c r="Q100" s="237" t="str">
        <f>VLOOKUP($B100,'University Applications'!$A:W,23,0)</f>
        <v/>
      </c>
      <c r="R100" s="237" t="str">
        <f>VLOOKUP($B100,'University Applications'!$A:AD,30,0)</f>
        <v/>
      </c>
      <c r="S100" s="237" t="str">
        <f>VLOOKUP($B100,'University Applications'!$A512:BJ1926,37,0)</f>
        <v/>
      </c>
      <c r="T100" s="183">
        <f t="shared" si="1"/>
        <v>3</v>
      </c>
      <c r="U100" s="183">
        <f t="shared" si="2"/>
        <v>0</v>
      </c>
      <c r="V100" s="237">
        <f t="shared" si="3"/>
        <v>3</v>
      </c>
      <c r="W100" s="237">
        <f t="shared" si="4"/>
        <v>0</v>
      </c>
      <c r="X100" s="237"/>
    </row>
    <row r="101">
      <c r="A101" s="236" t="s">
        <v>456</v>
      </c>
      <c r="B101" s="106" t="s">
        <v>453</v>
      </c>
      <c r="C101" s="237" t="str">
        <f>VLOOKUP(A101,'Main Sheet'!F:M,8,0)</f>
        <v>Walmer</v>
      </c>
      <c r="D101" s="237" t="str">
        <f>VLOOKUP(B101,'Main Sheet'!A:N,14,0)</f>
        <v>NMB</v>
      </c>
      <c r="E101" s="237" t="str">
        <f>VLOOKUP(B101,'Main Sheet'!A:L,12,0)</f>
        <v>Walmer HS</v>
      </c>
      <c r="F101" s="237" t="str">
        <f>Vlookup(B101,'Main Sheet'!A:J,7,False)</f>
        <v>First</v>
      </c>
      <c r="G101" s="237" t="str">
        <f>Vlookup(B101,'Main Sheet'!A:Q,17,0)</f>
        <v>Sive</v>
      </c>
      <c r="H101" s="237" t="str">
        <f>VLOOKUP(B101,'Main Sheet'!A:AT,46,0)</f>
        <v>Yes</v>
      </c>
      <c r="I101" s="237" t="str">
        <f>Trim(Iferror(Vlookup(B101,'Main Sheet'!A31:BC1123,47,False),""))</f>
        <v>Yes</v>
      </c>
      <c r="J101" s="237" t="str">
        <f>VLOOKUP(B101,'University Applications'!A:H,8,0)</f>
        <v>S/A</v>
      </c>
      <c r="K101" s="237" t="str">
        <f>VLOOKUP(B101,'University Applications'!A:O,15,0)</f>
        <v>Yes</v>
      </c>
      <c r="L101" s="237" t="str">
        <f>VLOOKUP(B101,'University Applications'!A:V,22,0)</f>
        <v>S/A</v>
      </c>
      <c r="M101" s="237" t="str">
        <f>VLOOKUP(B101,'University Applications'!A:AC,29,0)</f>
        <v>S/A</v>
      </c>
      <c r="N101" s="237" t="str">
        <f>VLOOKUP(B101,'University Applications'!A30:BD1444,36,0)</f>
        <v/>
      </c>
      <c r="O101" s="237" t="str">
        <f>VLOOKUP(B101,'University Applications'!A:I,9,0)</f>
        <v>S/A</v>
      </c>
      <c r="P101" s="237" t="str">
        <f>VLOOKUP($B101,'University Applications'!$A:P,16,0)</f>
        <v>Yes</v>
      </c>
      <c r="Q101" s="237" t="str">
        <f>VLOOKUP($B101,'University Applications'!$A:W,23,0)</f>
        <v>S/A</v>
      </c>
      <c r="R101" s="237" t="str">
        <f>VLOOKUP($B101,'University Applications'!$A:AD,30,0)</f>
        <v>S/A</v>
      </c>
      <c r="S101" s="237" t="str">
        <f>VLOOKUP($B101,'University Applications'!$A30:BJ1444,37,0)</f>
        <v/>
      </c>
      <c r="T101" s="183">
        <f t="shared" si="1"/>
        <v>4</v>
      </c>
      <c r="U101" s="183">
        <f t="shared" si="2"/>
        <v>4</v>
      </c>
      <c r="V101" s="237">
        <f t="shared" si="3"/>
        <v>1</v>
      </c>
      <c r="W101" s="237">
        <f t="shared" si="4"/>
        <v>1</v>
      </c>
      <c r="X101" s="237"/>
    </row>
    <row r="102">
      <c r="A102" s="236" t="s">
        <v>10982</v>
      </c>
      <c r="B102" s="106" t="s">
        <v>8655</v>
      </c>
      <c r="C102" s="237" t="str">
        <f>VLOOKUP(A102,'Main Sheet'!F:M,8,0)</f>
        <v>Walmer</v>
      </c>
      <c r="D102" s="237" t="str">
        <f>VLOOKUP(B102,'Main Sheet'!A:N,14,0)</f>
        <v>NMB</v>
      </c>
      <c r="E102" s="237" t="str">
        <f>VLOOKUP(B102,'Main Sheet'!A:L,12,0)</f>
        <v>Walmer HS</v>
      </c>
      <c r="F102" s="237" t="str">
        <f>Vlookup(B102,'Main Sheet'!A:J,7,False)</f>
        <v>Second</v>
      </c>
      <c r="G102" s="237" t="str">
        <f>Vlookup(B102,'Main Sheet'!A:Q,17,0)</f>
        <v>Sive</v>
      </c>
      <c r="H102" s="237" t="str">
        <f>VLOOKUP(B102,'Main Sheet'!A:AT,46,0)</f>
        <v>Yes</v>
      </c>
      <c r="I102" s="237" t="str">
        <f>Trim(Iferror(Vlookup(B102,'Main Sheet'!A1062:BC2160,47,False),""))</f>
        <v/>
      </c>
      <c r="J102" s="237"/>
      <c r="K102" s="237"/>
      <c r="L102" s="237"/>
      <c r="M102" s="237"/>
      <c r="N102" s="237"/>
      <c r="O102" s="237"/>
      <c r="P102" s="237"/>
      <c r="Q102" s="237"/>
      <c r="R102" s="237"/>
      <c r="S102" s="237"/>
      <c r="T102" s="183">
        <f t="shared" si="1"/>
        <v>0</v>
      </c>
      <c r="U102" s="183">
        <f t="shared" si="2"/>
        <v>0</v>
      </c>
      <c r="V102" s="237">
        <f t="shared" si="3"/>
        <v>0</v>
      </c>
      <c r="W102" s="237">
        <f t="shared" si="4"/>
        <v>0</v>
      </c>
      <c r="X102" s="237"/>
    </row>
    <row r="103">
      <c r="A103" s="236" t="s">
        <v>10717</v>
      </c>
      <c r="B103" s="106" t="s">
        <v>7624</v>
      </c>
      <c r="C103" s="237" t="str">
        <f>VLOOKUP(A103,'Main Sheet'!F:M,8,0)</f>
        <v>KwaMagxaki</v>
      </c>
      <c r="D103" s="237" t="str">
        <f>VLOOKUP(B103,'Main Sheet'!A:N,14,0)</f>
        <v>NMB</v>
      </c>
      <c r="E103" s="237" t="str">
        <f>VLOOKUP(B103,'Main Sheet'!A:L,12,0)</f>
        <v>KwaMagxaki HS</v>
      </c>
      <c r="F103" s="237" t="str">
        <f>Vlookup(B103,'Main Sheet'!A:J,7,False)</f>
        <v>Second</v>
      </c>
      <c r="G103" s="237" t="str">
        <f>Vlookup(B103,'Main Sheet'!A:Q,17,0)</f>
        <v>Asemahle</v>
      </c>
      <c r="H103" s="237" t="str">
        <f>VLOOKUP(B103,'Main Sheet'!A:AT,46,0)</f>
        <v>Yes</v>
      </c>
      <c r="I103" s="237" t="str">
        <f>Trim(Iferror(Vlookup(B103,'Main Sheet'!A923:BC2020,47,False),""))</f>
        <v>Yes</v>
      </c>
      <c r="J103" s="237" t="str">
        <f>VLOOKUP(B103,'University Applications'!A:H,8,0)</f>
        <v>Yes</v>
      </c>
      <c r="K103" s="237" t="str">
        <f>VLOOKUP(B103,'University Applications'!A:O,15,0)</f>
        <v>Yes</v>
      </c>
      <c r="L103" s="237" t="str">
        <f>VLOOKUP(B103,'University Applications'!A:V,22,0)</f>
        <v/>
      </c>
      <c r="M103" s="237" t="str">
        <f>VLOOKUP(B103,'University Applications'!A:AC,29,0)</f>
        <v/>
      </c>
      <c r="N103" s="237" t="str">
        <f>VLOOKUP(B103,'University Applications'!A923:BD2341,36,0)</f>
        <v/>
      </c>
      <c r="O103" s="237" t="str">
        <f>VLOOKUP(B103,'University Applications'!A:I,9,0)</f>
        <v/>
      </c>
      <c r="P103" s="237" t="str">
        <f>VLOOKUP($B103,'University Applications'!$A:P,16,0)</f>
        <v/>
      </c>
      <c r="Q103" s="237" t="str">
        <f>VLOOKUP($B103,'University Applications'!$A:W,23,0)</f>
        <v/>
      </c>
      <c r="R103" s="237" t="str">
        <f>VLOOKUP($B103,'University Applications'!$A:AD,30,0)</f>
        <v/>
      </c>
      <c r="S103" s="237" t="str">
        <f>VLOOKUP($B103,'University Applications'!$A923:BJ2341,37,0)</f>
        <v/>
      </c>
      <c r="T103" s="183">
        <f t="shared" si="1"/>
        <v>2</v>
      </c>
      <c r="U103" s="183">
        <f t="shared" si="2"/>
        <v>0</v>
      </c>
      <c r="V103" s="237">
        <f t="shared" si="3"/>
        <v>2</v>
      </c>
      <c r="W103" s="237">
        <f t="shared" si="4"/>
        <v>0</v>
      </c>
      <c r="X103" s="237"/>
    </row>
    <row r="104">
      <c r="A104" s="236" t="s">
        <v>468</v>
      </c>
      <c r="B104" s="106" t="s">
        <v>465</v>
      </c>
      <c r="C104" s="237" t="str">
        <f>VLOOKUP(A104,'Main Sheet'!F:M,8,0)</f>
        <v>Gelvandale</v>
      </c>
      <c r="D104" s="237" t="str">
        <f>VLOOKUP(B104,'Main Sheet'!A:N,14,0)</f>
        <v>NMB</v>
      </c>
      <c r="E104" s="237" t="str">
        <f>VLOOKUP(B104,'Main Sheet'!A:L,12,0)</f>
        <v>St Thomas SS</v>
      </c>
      <c r="F104" s="237" t="str">
        <f>Vlookup(B104,'Main Sheet'!A:J,7,False)</f>
        <v>First</v>
      </c>
      <c r="G104" s="237" t="str">
        <f>Vlookup(B104,'Main Sheet'!A:Q,17,0)</f>
        <v>Sive</v>
      </c>
      <c r="H104" s="237" t="str">
        <f>VLOOKUP(B104,'Main Sheet'!A:AT,46,0)</f>
        <v>Yes</v>
      </c>
      <c r="I104" s="237" t="str">
        <f>Trim(Iferror(Vlookup(B104,'Main Sheet'!A32:BC1124,47,False),""))</f>
        <v>Yes</v>
      </c>
      <c r="J104" s="237" t="str">
        <f>VLOOKUP(B104,'University Applications'!A:H,8,0)</f>
        <v>Yes</v>
      </c>
      <c r="K104" s="237" t="str">
        <f>VLOOKUP(B104,'University Applications'!A:O,15,0)</f>
        <v>Yes</v>
      </c>
      <c r="L104" s="237" t="str">
        <f>VLOOKUP(B104,'University Applications'!A:V,22,0)</f>
        <v>Yes</v>
      </c>
      <c r="M104" s="237" t="str">
        <f>VLOOKUP(B104,'University Applications'!A:AC,29,0)</f>
        <v>Yes</v>
      </c>
      <c r="N104" s="237" t="str">
        <f>VLOOKUP(B104,'University Applications'!A31:BD1445,36,0)</f>
        <v/>
      </c>
      <c r="O104" s="237" t="str">
        <f>VLOOKUP(B104,'University Applications'!A:I,9,0)</f>
        <v>Yes</v>
      </c>
      <c r="P104" s="237" t="str">
        <f>VLOOKUP($B104,'University Applications'!$A:P,16,0)</f>
        <v>Yes</v>
      </c>
      <c r="Q104" s="237" t="str">
        <f>VLOOKUP($B104,'University Applications'!$A:W,23,0)</f>
        <v>Yes</v>
      </c>
      <c r="R104" s="237" t="str">
        <f>VLOOKUP($B104,'University Applications'!$A:AD,30,0)</f>
        <v>Yes</v>
      </c>
      <c r="S104" s="237" t="str">
        <f>VLOOKUP($B104,'University Applications'!$A31:BJ1445,37,0)</f>
        <v/>
      </c>
      <c r="T104" s="183">
        <f t="shared" si="1"/>
        <v>4</v>
      </c>
      <c r="U104" s="183">
        <f t="shared" si="2"/>
        <v>4</v>
      </c>
      <c r="V104" s="237">
        <f t="shared" si="3"/>
        <v>4</v>
      </c>
      <c r="W104" s="237">
        <f t="shared" si="4"/>
        <v>4</v>
      </c>
      <c r="X104" s="237"/>
    </row>
    <row r="105">
      <c r="A105" s="236" t="s">
        <v>484</v>
      </c>
      <c r="B105" s="106" t="s">
        <v>481</v>
      </c>
      <c r="C105" s="237" t="str">
        <f>VLOOKUP(A105,'Main Sheet'!F:M,8,0)</f>
        <v/>
      </c>
      <c r="D105" s="237" t="str">
        <f>VLOOKUP(B105,'Main Sheet'!A:N,14,0)</f>
        <v>NMB</v>
      </c>
      <c r="E105" s="237" t="str">
        <f>VLOOKUP(B105,'Main Sheet'!A:L,12,0)</f>
        <v>Alexander Road HS</v>
      </c>
      <c r="F105" s="237" t="str">
        <f>Vlookup(B105,'Main Sheet'!A:J,7,False)</f>
        <v>First</v>
      </c>
      <c r="G105" s="237" t="str">
        <f>Vlookup(B105,'Main Sheet'!A:Q,17,0)</f>
        <v>Chulumanco</v>
      </c>
      <c r="H105" s="237" t="str">
        <f>VLOOKUP(B105,'Main Sheet'!A:AT,46,0)</f>
        <v>Yes</v>
      </c>
      <c r="I105" s="237" t="str">
        <f>Trim(Iferror(Vlookup(B105,'Main Sheet'!A33:BC1125,47,False),""))</f>
        <v>Yes</v>
      </c>
      <c r="J105" s="237" t="str">
        <f>VLOOKUP(B105,'University Applications'!A:H,8,0)</f>
        <v>Yes</v>
      </c>
      <c r="K105" s="237" t="str">
        <f>VLOOKUP(B105,'University Applications'!A:O,15,0)</f>
        <v>Yes</v>
      </c>
      <c r="L105" s="237" t="str">
        <f>VLOOKUP(B105,'University Applications'!A:V,22,0)</f>
        <v>Yes</v>
      </c>
      <c r="M105" s="237" t="str">
        <f>VLOOKUP(B105,'University Applications'!A:AC,29,0)</f>
        <v>Yes</v>
      </c>
      <c r="N105" s="237" t="str">
        <f>VLOOKUP(B105,'University Applications'!A32:BD1446,36,0)</f>
        <v/>
      </c>
      <c r="O105" s="237" t="str">
        <f>VLOOKUP(B105,'University Applications'!A:I,9,0)</f>
        <v/>
      </c>
      <c r="P105" s="237" t="str">
        <f>VLOOKUP($B105,'University Applications'!$A:P,16,0)</f>
        <v/>
      </c>
      <c r="Q105" s="237" t="str">
        <f>VLOOKUP($B105,'University Applications'!$A:W,23,0)</f>
        <v/>
      </c>
      <c r="R105" s="237" t="str">
        <f>VLOOKUP($B105,'University Applications'!$A:AD,30,0)</f>
        <v/>
      </c>
      <c r="S105" s="237" t="str">
        <f>VLOOKUP($B105,'University Applications'!$A32:BJ1446,37,0)</f>
        <v/>
      </c>
      <c r="T105" s="183">
        <f t="shared" si="1"/>
        <v>4</v>
      </c>
      <c r="U105" s="183">
        <f t="shared" si="2"/>
        <v>0</v>
      </c>
      <c r="V105" s="237">
        <f t="shared" si="3"/>
        <v>4</v>
      </c>
      <c r="W105" s="237">
        <f t="shared" si="4"/>
        <v>0</v>
      </c>
      <c r="X105" s="237"/>
    </row>
    <row r="106">
      <c r="A106" s="236" t="s">
        <v>496</v>
      </c>
      <c r="B106" s="106" t="s">
        <v>493</v>
      </c>
      <c r="C106" s="237" t="str">
        <f>VLOOKUP(A106,'Main Sheet'!F:M,8,0)</f>
        <v>Motherwell</v>
      </c>
      <c r="D106" s="237" t="str">
        <f>VLOOKUP(B106,'Main Sheet'!A:N,14,0)</f>
        <v>NMB</v>
      </c>
      <c r="E106" s="237" t="str">
        <f>VLOOKUP(B106,'Main Sheet'!A:L,12,0)</f>
        <v>Ndyebo SS</v>
      </c>
      <c r="F106" s="237" t="str">
        <f>Vlookup(B106,'Main Sheet'!A:J,7,False)</f>
        <v>First</v>
      </c>
      <c r="G106" s="237" t="str">
        <f>Vlookup(B106,'Main Sheet'!A:Q,17,0)</f>
        <v>Siphosihle</v>
      </c>
      <c r="H106" s="237" t="str">
        <f>VLOOKUP(B106,'Main Sheet'!A:AT,46,0)</f>
        <v>Yes</v>
      </c>
      <c r="I106" s="237" t="str">
        <f>Trim(Iferror(Vlookup(B106,'Main Sheet'!A34:BC1126,47,False),""))</f>
        <v>Yes</v>
      </c>
      <c r="J106" s="237" t="str">
        <f>VLOOKUP(B106,'University Applications'!A:H,8,0)</f>
        <v>Yes</v>
      </c>
      <c r="K106" s="237" t="str">
        <f>VLOOKUP(B106,'University Applications'!A:O,15,0)</f>
        <v>Yes</v>
      </c>
      <c r="L106" s="237" t="str">
        <f>VLOOKUP(B106,'University Applications'!A:V,22,0)</f>
        <v>Yes</v>
      </c>
      <c r="M106" s="237" t="str">
        <f>VLOOKUP(B106,'University Applications'!A:AC,29,0)</f>
        <v>Yes</v>
      </c>
      <c r="N106" s="237" t="str">
        <f>VLOOKUP(B106,'University Applications'!A33:BD1447,36,0)</f>
        <v/>
      </c>
      <c r="O106" s="237" t="str">
        <f>VLOOKUP(B106,'University Applications'!A:I,9,0)</f>
        <v>Yes</v>
      </c>
      <c r="P106" s="237" t="str">
        <f>VLOOKUP($B106,'University Applications'!$A:P,16,0)</f>
        <v>Yes</v>
      </c>
      <c r="Q106" s="237" t="str">
        <f>VLOOKUP($B106,'University Applications'!$A:W,23,0)</f>
        <v>Yes</v>
      </c>
      <c r="R106" s="237" t="str">
        <f>VLOOKUP($B106,'University Applications'!$A:AD,30,0)</f>
        <v>Yes</v>
      </c>
      <c r="S106" s="237" t="str">
        <f>VLOOKUP($B106,'University Applications'!$A33:BJ1447,37,0)</f>
        <v/>
      </c>
      <c r="T106" s="183">
        <f t="shared" si="1"/>
        <v>4</v>
      </c>
      <c r="U106" s="183">
        <f t="shared" si="2"/>
        <v>4</v>
      </c>
      <c r="V106" s="237">
        <f t="shared" si="3"/>
        <v>4</v>
      </c>
      <c r="W106" s="237">
        <f t="shared" si="4"/>
        <v>4</v>
      </c>
      <c r="X106" s="237"/>
    </row>
    <row r="107">
      <c r="A107" s="236" t="s">
        <v>10750</v>
      </c>
      <c r="B107" s="106" t="s">
        <v>7802</v>
      </c>
      <c r="C107" s="237" t="str">
        <f>VLOOKUP(A107,'Main Sheet'!F:M,8,0)</f>
        <v>East London</v>
      </c>
      <c r="D107" s="237" t="str">
        <f>VLOOKUP(B107,'Main Sheet'!A:N,14,0)</f>
        <v>Rural</v>
      </c>
      <c r="E107" s="237" t="str">
        <f>VLOOKUP(B107,'Main Sheet'!A:L,12,0)</f>
        <v>Hlokoma HS</v>
      </c>
      <c r="F107" s="237" t="str">
        <f>Vlookup(B107,'Main Sheet'!A:J,7,False)</f>
        <v>Second</v>
      </c>
      <c r="G107" s="237" t="str">
        <f>Vlookup(B107,'Main Sheet'!A:Q,17,0)</f>
        <v>Asemahle</v>
      </c>
      <c r="H107" s="237" t="str">
        <f>VLOOKUP(B107,'Main Sheet'!A:AT,46,0)</f>
        <v>Yes</v>
      </c>
      <c r="I107" s="237" t="str">
        <f>Trim(Iferror(Vlookup(B107,'Main Sheet'!A944:BC2041,47,False),""))</f>
        <v>Yes</v>
      </c>
      <c r="J107" s="237" t="str">
        <f>VLOOKUP(B107,'University Applications'!A:H,8,0)</f>
        <v>Yes</v>
      </c>
      <c r="K107" s="237" t="str">
        <f>VLOOKUP(B107,'University Applications'!A:O,15,0)</f>
        <v/>
      </c>
      <c r="L107" s="237" t="str">
        <f>VLOOKUP(B107,'University Applications'!A:V,22,0)</f>
        <v>Yes</v>
      </c>
      <c r="M107" s="237" t="str">
        <f>VLOOKUP(B107,'University Applications'!A:AC,29,0)</f>
        <v>Yes</v>
      </c>
      <c r="N107" s="237" t="str">
        <f>VLOOKUP(B107,'University Applications'!A944:BD2362,36,0)</f>
        <v/>
      </c>
      <c r="O107" s="237" t="str">
        <f>VLOOKUP(B107,'University Applications'!A:I,9,0)</f>
        <v/>
      </c>
      <c r="P107" s="237" t="str">
        <f>VLOOKUP($B107,'University Applications'!$A:P,16,0)</f>
        <v/>
      </c>
      <c r="Q107" s="237" t="str">
        <f>VLOOKUP($B107,'University Applications'!$A:W,23,0)</f>
        <v/>
      </c>
      <c r="R107" s="237" t="str">
        <f>VLOOKUP($B107,'University Applications'!$A:AD,30,0)</f>
        <v/>
      </c>
      <c r="S107" s="237" t="str">
        <f>VLOOKUP($B107,'University Applications'!$A944:BJ2362,37,0)</f>
        <v/>
      </c>
      <c r="T107" s="183">
        <f t="shared" si="1"/>
        <v>3</v>
      </c>
      <c r="U107" s="183">
        <f t="shared" si="2"/>
        <v>0</v>
      </c>
      <c r="V107" s="237">
        <f t="shared" si="3"/>
        <v>3</v>
      </c>
      <c r="W107" s="237">
        <f t="shared" si="4"/>
        <v>0</v>
      </c>
      <c r="X107" s="237"/>
    </row>
    <row r="108">
      <c r="A108" s="236" t="s">
        <v>11053</v>
      </c>
      <c r="B108" s="106" t="s">
        <v>8899</v>
      </c>
      <c r="C108" s="237" t="str">
        <f>VLOOKUP(A108,'Main Sheet'!F:M,8,0)</f>
        <v>Walmer</v>
      </c>
      <c r="D108" s="237" t="str">
        <f>VLOOKUP(B108,'Main Sheet'!A:N,14,0)</f>
        <v>NMB</v>
      </c>
      <c r="E108" s="237" t="str">
        <f>VLOOKUP(B108,'Main Sheet'!A:L,12,0)</f>
        <v>Walmer HS</v>
      </c>
      <c r="F108" s="237" t="str">
        <f>Vlookup(B108,'Main Sheet'!A:J,7,False)</f>
        <v>Second</v>
      </c>
      <c r="G108" s="237" t="str">
        <f>Vlookup(B108,'Main Sheet'!A:Q,17,0)</f>
        <v>Sive</v>
      </c>
      <c r="H108" s="237" t="str">
        <f>VLOOKUP(B108,'Main Sheet'!A:AT,46,0)</f>
        <v>Yes</v>
      </c>
      <c r="I108" s="237" t="str">
        <f>Trim(Iferror(Vlookup(B108,'Main Sheet'!A1092:BC2190,47,False),""))</f>
        <v/>
      </c>
      <c r="J108" s="237"/>
      <c r="K108" s="237"/>
      <c r="L108" s="237"/>
      <c r="M108" s="237"/>
      <c r="N108" s="237"/>
      <c r="O108" s="237"/>
      <c r="P108" s="237"/>
      <c r="Q108" s="237"/>
      <c r="R108" s="237"/>
      <c r="S108" s="237"/>
      <c r="T108" s="183">
        <f t="shared" si="1"/>
        <v>0</v>
      </c>
      <c r="U108" s="183">
        <f t="shared" si="2"/>
        <v>0</v>
      </c>
      <c r="V108" s="237">
        <f t="shared" si="3"/>
        <v>0</v>
      </c>
      <c r="W108" s="237">
        <f t="shared" si="4"/>
        <v>0</v>
      </c>
      <c r="X108" s="237"/>
    </row>
    <row r="109">
      <c r="A109" s="236" t="s">
        <v>10279</v>
      </c>
      <c r="B109" s="106" t="s">
        <v>6107</v>
      </c>
      <c r="C109" s="237" t="str">
        <f>VLOOKUP(A109,'Main Sheet'!F:M,8,0)</f>
        <v>Motherwell</v>
      </c>
      <c r="D109" s="237" t="str">
        <f>VLOOKUP(B109,'Main Sheet'!A:N,14,0)</f>
        <v>NMB</v>
      </c>
      <c r="E109" s="237" t="str">
        <f>VLOOKUP(B109,'Main Sheet'!A:L,12,0)</f>
        <v>Douglas Mpopa SS</v>
      </c>
      <c r="F109" s="237" t="str">
        <f>Vlookup(B109,'Main Sheet'!A:J,7,False)</f>
        <v>Second</v>
      </c>
      <c r="G109" s="237" t="str">
        <f>Vlookup(B109,'Main Sheet'!A:Q,17,0)</f>
        <v>Asemahle</v>
      </c>
      <c r="H109" s="237" t="str">
        <f>VLOOKUP(B109,'Main Sheet'!A:AT,46,0)</f>
        <v>Yes</v>
      </c>
      <c r="I109" s="237" t="str">
        <f>Trim(Iferror(Vlookup(B109,'Main Sheet'!A706:BC1800,47,False),""))</f>
        <v>Yes</v>
      </c>
      <c r="J109" s="237" t="str">
        <f>VLOOKUP(B109,'University Applications'!A:H,8,0)</f>
        <v>Yes</v>
      </c>
      <c r="K109" s="237" t="str">
        <f>VLOOKUP(B109,'University Applications'!A:O,15,0)</f>
        <v/>
      </c>
      <c r="L109" s="237" t="str">
        <f>VLOOKUP(B109,'University Applications'!A:V,22,0)</f>
        <v>Yes</v>
      </c>
      <c r="M109" s="237" t="str">
        <f>VLOOKUP(B109,'University Applications'!A:AC,29,0)</f>
        <v>Yes</v>
      </c>
      <c r="N109" s="237" t="str">
        <f>VLOOKUP(B109,'University Applications'!A706:BD2121,36,0)</f>
        <v/>
      </c>
      <c r="O109" s="237" t="str">
        <f>VLOOKUP(B109,'University Applications'!A:I,9,0)</f>
        <v/>
      </c>
      <c r="P109" s="237" t="str">
        <f>VLOOKUP($B109,'University Applications'!$A:P,16,0)</f>
        <v/>
      </c>
      <c r="Q109" s="237" t="str">
        <f>VLOOKUP($B109,'University Applications'!$A:W,23,0)</f>
        <v/>
      </c>
      <c r="R109" s="237" t="str">
        <f>VLOOKUP($B109,'University Applications'!$A:AD,30,0)</f>
        <v/>
      </c>
      <c r="S109" s="237" t="str">
        <f>VLOOKUP($B109,'University Applications'!$A706:BJ2121,37,0)</f>
        <v/>
      </c>
      <c r="T109" s="183">
        <f t="shared" si="1"/>
        <v>3</v>
      </c>
      <c r="U109" s="183">
        <f t="shared" si="2"/>
        <v>0</v>
      </c>
      <c r="V109" s="237">
        <f t="shared" si="3"/>
        <v>3</v>
      </c>
      <c r="W109" s="237">
        <f t="shared" si="4"/>
        <v>0</v>
      </c>
      <c r="X109" s="237"/>
    </row>
    <row r="110">
      <c r="A110" s="236" t="s">
        <v>506</v>
      </c>
      <c r="B110" s="106" t="s">
        <v>503</v>
      </c>
      <c r="C110" s="237" t="str">
        <f>VLOOKUP(A110,'Main Sheet'!F:M,8,0)</f>
        <v>Walmer</v>
      </c>
      <c r="D110" s="237" t="str">
        <f>VLOOKUP(B110,'Main Sheet'!A:N,14,0)</f>
        <v>NMB</v>
      </c>
      <c r="E110" s="237" t="str">
        <f>VLOOKUP(B110,'Main Sheet'!A:L,12,0)</f>
        <v>Walmer HS</v>
      </c>
      <c r="F110" s="237" t="str">
        <f>Vlookup(B110,'Main Sheet'!A:J,7,False)</f>
        <v>First</v>
      </c>
      <c r="G110" s="237" t="str">
        <f>Vlookup(B110,'Main Sheet'!A:Q,17,0)</f>
        <v>Sive</v>
      </c>
      <c r="H110" s="237" t="str">
        <f>VLOOKUP(B110,'Main Sheet'!A:AT,46,0)</f>
        <v>Yes</v>
      </c>
      <c r="I110" s="237" t="str">
        <f>Trim(Iferror(Vlookup(B110,'Main Sheet'!A35:BC1127,47,False),""))</f>
        <v>Yes</v>
      </c>
      <c r="J110" s="237" t="str">
        <f>VLOOKUP(B110,'University Applications'!A:H,8,0)</f>
        <v>S/A</v>
      </c>
      <c r="K110" s="237" t="str">
        <f>VLOOKUP(B110,'University Applications'!A:O,15,0)</f>
        <v>S/A</v>
      </c>
      <c r="L110" s="237" t="str">
        <f>VLOOKUP(B110,'University Applications'!A:V,22,0)</f>
        <v>S/A</v>
      </c>
      <c r="M110" s="237" t="str">
        <f>VLOOKUP(B110,'University Applications'!A:AC,29,0)</f>
        <v>S/A</v>
      </c>
      <c r="N110" s="237" t="str">
        <f>VLOOKUP(B110,'University Applications'!A34:BD1448,36,0)</f>
        <v/>
      </c>
      <c r="O110" s="237" t="str">
        <f>VLOOKUP(B110,'University Applications'!A:I,9,0)</f>
        <v>S/A</v>
      </c>
      <c r="P110" s="237" t="str">
        <f>VLOOKUP($B110,'University Applications'!$A:P,16,0)</f>
        <v>S/A</v>
      </c>
      <c r="Q110" s="237" t="str">
        <f>VLOOKUP($B110,'University Applications'!$A:W,23,0)</f>
        <v>S/A</v>
      </c>
      <c r="R110" s="237" t="str">
        <f>VLOOKUP($B110,'University Applications'!$A:AD,30,0)</f>
        <v>S/A</v>
      </c>
      <c r="S110" s="237" t="str">
        <f>VLOOKUP($B110,'University Applications'!$A34:BJ1448,37,0)</f>
        <v/>
      </c>
      <c r="T110" s="183">
        <f t="shared" si="1"/>
        <v>4</v>
      </c>
      <c r="U110" s="183">
        <f t="shared" si="2"/>
        <v>4</v>
      </c>
      <c r="V110" s="237">
        <f t="shared" si="3"/>
        <v>0</v>
      </c>
      <c r="W110" s="237">
        <f t="shared" si="4"/>
        <v>0</v>
      </c>
      <c r="X110" s="237"/>
    </row>
    <row r="111">
      <c r="A111" s="236" t="s">
        <v>517</v>
      </c>
      <c r="B111" s="106" t="s">
        <v>514</v>
      </c>
      <c r="C111" s="237" t="str">
        <f>VLOOKUP(A111,'Main Sheet'!F:M,8,0)</f>
        <v>Uitenhage</v>
      </c>
      <c r="D111" s="237" t="str">
        <f>VLOOKUP(B111,'Main Sheet'!A:N,14,0)</f>
        <v>Rural</v>
      </c>
      <c r="E111" s="237" t="str">
        <f>VLOOKUP(B111,'Main Sheet'!A:L,12,0)</f>
        <v>VM Kwinana</v>
      </c>
      <c r="F111" s="237" t="str">
        <f>Vlookup(B111,'Main Sheet'!A:J,7,False)</f>
        <v>First</v>
      </c>
      <c r="G111" s="237" t="str">
        <f>Vlookup(B111,'Main Sheet'!A:Q,17,0)</f>
        <v>Sive</v>
      </c>
      <c r="H111" s="237" t="str">
        <f>VLOOKUP(B111,'Main Sheet'!A:AT,46,0)</f>
        <v>Yes</v>
      </c>
      <c r="I111" s="237" t="str">
        <f>Trim(Iferror(Vlookup(B111,'Main Sheet'!A36:BC1128,47,False),""))</f>
        <v>Yes</v>
      </c>
      <c r="J111" s="237" t="str">
        <f>VLOOKUP(B111,'University Applications'!A:H,8,0)</f>
        <v>Yes</v>
      </c>
      <c r="K111" s="237" t="str">
        <f>VLOOKUP(B111,'University Applications'!A:O,15,0)</f>
        <v>Yes</v>
      </c>
      <c r="L111" s="237" t="str">
        <f>VLOOKUP(B111,'University Applications'!A:V,22,0)</f>
        <v>Yes</v>
      </c>
      <c r="M111" s="237" t="str">
        <f>VLOOKUP(B111,'University Applications'!A:AC,29,0)</f>
        <v>Yes</v>
      </c>
      <c r="N111" s="237" t="str">
        <f>VLOOKUP(B111,'University Applications'!A35:BD1449,36,0)</f>
        <v/>
      </c>
      <c r="O111" s="237" t="str">
        <f>VLOOKUP(B111,'University Applications'!A:I,9,0)</f>
        <v>Yes</v>
      </c>
      <c r="P111" s="237" t="str">
        <f>VLOOKUP($B111,'University Applications'!$A:P,16,0)</f>
        <v>Yes</v>
      </c>
      <c r="Q111" s="237" t="str">
        <f>VLOOKUP($B111,'University Applications'!$A:W,23,0)</f>
        <v>Yes</v>
      </c>
      <c r="R111" s="237" t="str">
        <f>VLOOKUP($B111,'University Applications'!$A:AD,30,0)</f>
        <v>Yes</v>
      </c>
      <c r="S111" s="237" t="str">
        <f>VLOOKUP($B111,'University Applications'!$A35:BJ1449,37,0)</f>
        <v/>
      </c>
      <c r="T111" s="183">
        <f t="shared" si="1"/>
        <v>4</v>
      </c>
      <c r="U111" s="183">
        <f t="shared" si="2"/>
        <v>4</v>
      </c>
      <c r="V111" s="237">
        <f t="shared" si="3"/>
        <v>4</v>
      </c>
      <c r="W111" s="237">
        <f t="shared" si="4"/>
        <v>4</v>
      </c>
      <c r="X111" s="237"/>
    </row>
    <row r="112">
      <c r="A112" s="236" t="s">
        <v>9807</v>
      </c>
      <c r="B112" s="106" t="s">
        <v>4409</v>
      </c>
      <c r="C112" s="237" t="str">
        <f>VLOOKUP(A112,'Main Sheet'!F:M,8,0)</f>
        <v>Motherwell</v>
      </c>
      <c r="D112" s="237" t="str">
        <f>VLOOKUP(B112,'Main Sheet'!A:N,14,0)</f>
        <v>NMB</v>
      </c>
      <c r="E112" s="237" t="str">
        <f>VLOOKUP(B112,'Main Sheet'!A:L,12,0)</f>
        <v>Mfesane SS</v>
      </c>
      <c r="F112" s="237" t="str">
        <f>Vlookup(B112,'Main Sheet'!A:J,7,False)</f>
        <v>Second</v>
      </c>
      <c r="G112" s="237" t="str">
        <f>Vlookup(B112,'Main Sheet'!A:Q,17,0)</f>
        <v>Asemahle</v>
      </c>
      <c r="H112" s="237" t="str">
        <f>VLOOKUP(B112,'Main Sheet'!A:AT,46,0)</f>
        <v>Yes</v>
      </c>
      <c r="I112" s="237" t="str">
        <f>Trim(Iferror(Vlookup(B112,'Main Sheet'!A500:BC1593,47,False),""))</f>
        <v>Yes</v>
      </c>
      <c r="J112" s="237" t="str">
        <f>VLOOKUP(B112,'University Applications'!A:H,8,0)</f>
        <v>Yes</v>
      </c>
      <c r="K112" s="237" t="str">
        <f>VLOOKUP(B112,'University Applications'!A:O,15,0)</f>
        <v>Yes</v>
      </c>
      <c r="L112" s="237" t="str">
        <f>VLOOKUP(B112,'University Applications'!A:V,22,0)</f>
        <v>Yes</v>
      </c>
      <c r="M112" s="237" t="str">
        <f>VLOOKUP(B112,'University Applications'!A:AC,29,0)</f>
        <v>Yes</v>
      </c>
      <c r="N112" s="237" t="str">
        <f>VLOOKUP(B112,'University Applications'!A500:BD1914,36,0)</f>
        <v/>
      </c>
      <c r="O112" s="237" t="str">
        <f>VLOOKUP(B112,'University Applications'!A:I,9,0)</f>
        <v/>
      </c>
      <c r="P112" s="237" t="str">
        <f>VLOOKUP($B112,'University Applications'!$A:P,16,0)</f>
        <v/>
      </c>
      <c r="Q112" s="237" t="str">
        <f>VLOOKUP($B112,'University Applications'!$A:W,23,0)</f>
        <v/>
      </c>
      <c r="R112" s="237" t="str">
        <f>VLOOKUP($B112,'University Applications'!$A:AD,30,0)</f>
        <v/>
      </c>
      <c r="S112" s="237" t="str">
        <f>VLOOKUP($B112,'University Applications'!$A500:BJ1914,37,0)</f>
        <v/>
      </c>
      <c r="T112" s="183">
        <f t="shared" si="1"/>
        <v>4</v>
      </c>
      <c r="U112" s="183">
        <f t="shared" si="2"/>
        <v>0</v>
      </c>
      <c r="V112" s="237">
        <f t="shared" si="3"/>
        <v>4</v>
      </c>
      <c r="W112" s="237">
        <f t="shared" si="4"/>
        <v>0</v>
      </c>
      <c r="X112" s="237"/>
    </row>
    <row r="113">
      <c r="A113" s="236" t="s">
        <v>11070</v>
      </c>
      <c r="B113" s="106" t="s">
        <v>8954</v>
      </c>
      <c r="C113" s="237" t="str">
        <f>VLOOKUP(A113,'Main Sheet'!F:M,8,0)</f>
        <v>Walmer</v>
      </c>
      <c r="D113" s="237" t="str">
        <f>VLOOKUP(B113,'Main Sheet'!A:N,14,0)</f>
        <v>NMB</v>
      </c>
      <c r="E113" s="237" t="str">
        <f>VLOOKUP(B113,'Main Sheet'!A:L,12,0)</f>
        <v>Walmer HS</v>
      </c>
      <c r="F113" s="237" t="str">
        <f>Vlookup(B113,'Main Sheet'!A:J,7,False)</f>
        <v>Second</v>
      </c>
      <c r="G113" s="237" t="str">
        <f>Vlookup(B113,'Main Sheet'!A:Q,17,0)</f>
        <v>Sive</v>
      </c>
      <c r="H113" s="237" t="str">
        <f>VLOOKUP(B113,'Main Sheet'!A:AT,46,0)</f>
        <v>Yes</v>
      </c>
      <c r="I113" s="237" t="str">
        <f>Trim(Iferror(Vlookup(B113,'Main Sheet'!A1099:BC2197,47,False),""))</f>
        <v/>
      </c>
      <c r="J113" s="237"/>
      <c r="K113" s="237"/>
      <c r="L113" s="237"/>
      <c r="M113" s="237"/>
      <c r="N113" s="237"/>
      <c r="O113" s="237"/>
      <c r="P113" s="237"/>
      <c r="Q113" s="237"/>
      <c r="R113" s="237"/>
      <c r="S113" s="237"/>
      <c r="T113" s="183">
        <f t="shared" si="1"/>
        <v>0</v>
      </c>
      <c r="U113" s="183">
        <f t="shared" si="2"/>
        <v>0</v>
      </c>
      <c r="V113" s="237">
        <f t="shared" si="3"/>
        <v>0</v>
      </c>
      <c r="W113" s="237">
        <f t="shared" si="4"/>
        <v>0</v>
      </c>
      <c r="X113" s="237"/>
    </row>
    <row r="114">
      <c r="A114" s="236" t="s">
        <v>525</v>
      </c>
      <c r="B114" s="106" t="s">
        <v>522</v>
      </c>
      <c r="C114" s="237" t="str">
        <f>VLOOKUP(A114,'Main Sheet'!F:M,8,0)</f>
        <v>Zwide</v>
      </c>
      <c r="D114" s="237" t="str">
        <f>VLOOKUP(B114,'Main Sheet'!A:N,14,0)</f>
        <v>NMB</v>
      </c>
      <c r="E114" s="237" t="str">
        <f>VLOOKUP(B114,'Main Sheet'!A:L,12,0)</f>
        <v>Loyiso HS</v>
      </c>
      <c r="F114" s="237" t="str">
        <f>Vlookup(B114,'Main Sheet'!A:J,7,False)</f>
        <v>First</v>
      </c>
      <c r="G114" s="237" t="str">
        <f>Vlookup(B114,'Main Sheet'!A:Q,17,0)</f>
        <v>Sive</v>
      </c>
      <c r="H114" s="237" t="str">
        <f>VLOOKUP(B114,'Main Sheet'!A:AT,46,0)</f>
        <v>Yes</v>
      </c>
      <c r="I114" s="237" t="str">
        <f>Trim(Iferror(Vlookup(B114,'Main Sheet'!A37:BC1129,47,False),""))</f>
        <v>Yes</v>
      </c>
      <c r="J114" s="237" t="str">
        <f>VLOOKUP(B114,'University Applications'!A:H,8,0)</f>
        <v>Yes</v>
      </c>
      <c r="K114" s="237" t="str">
        <f>VLOOKUP(B114,'University Applications'!A:O,15,0)</f>
        <v>Yes</v>
      </c>
      <c r="L114" s="237" t="str">
        <f>VLOOKUP(B114,'University Applications'!A:V,22,0)</f>
        <v>Yes</v>
      </c>
      <c r="M114" s="237" t="str">
        <f>VLOOKUP(B114,'University Applications'!A:AC,29,0)</f>
        <v>Yes</v>
      </c>
      <c r="N114" s="237" t="str">
        <f>VLOOKUP(B114,'University Applications'!A36:BD1450,36,0)</f>
        <v/>
      </c>
      <c r="O114" s="237" t="str">
        <f>VLOOKUP(B114,'University Applications'!A:I,9,0)</f>
        <v>Yes</v>
      </c>
      <c r="P114" s="237" t="str">
        <f>VLOOKUP($B114,'University Applications'!$A:P,16,0)</f>
        <v>Yes</v>
      </c>
      <c r="Q114" s="237" t="str">
        <f>VLOOKUP($B114,'University Applications'!$A:W,23,0)</f>
        <v>Yes</v>
      </c>
      <c r="R114" s="237" t="str">
        <f>VLOOKUP($B114,'University Applications'!$A:AD,30,0)</f>
        <v>Yes</v>
      </c>
      <c r="S114" s="237" t="str">
        <f>VLOOKUP($B114,'University Applications'!$A36:BJ1450,37,0)</f>
        <v/>
      </c>
      <c r="T114" s="183">
        <f t="shared" si="1"/>
        <v>4</v>
      </c>
      <c r="U114" s="183">
        <f t="shared" si="2"/>
        <v>4</v>
      </c>
      <c r="V114" s="237">
        <f t="shared" si="3"/>
        <v>4</v>
      </c>
      <c r="W114" s="237">
        <f t="shared" si="4"/>
        <v>4</v>
      </c>
      <c r="X114" s="237"/>
    </row>
    <row r="115">
      <c r="A115" s="236" t="s">
        <v>536</v>
      </c>
      <c r="B115" s="106" t="s">
        <v>534</v>
      </c>
      <c r="C115" s="237" t="str">
        <f>VLOOKUP(A115,'Main Sheet'!F:M,8,0)</f>
        <v>East London</v>
      </c>
      <c r="D115" s="237" t="str">
        <f>VLOOKUP(B115,'Main Sheet'!A:N,14,0)</f>
        <v>Rural</v>
      </c>
      <c r="E115" s="237" t="str">
        <f>VLOOKUP(B115,'Main Sheet'!A:L,12,0)</f>
        <v>Hlokoma HS</v>
      </c>
      <c r="F115" s="237" t="str">
        <f>Vlookup(B115,'Main Sheet'!A:J,7,False)</f>
        <v>First</v>
      </c>
      <c r="G115" s="237" t="str">
        <f>Vlookup(B115,'Main Sheet'!A:Q,17,0)</f>
        <v>Chulumanco</v>
      </c>
      <c r="H115" s="237" t="str">
        <f>VLOOKUP(B115,'Main Sheet'!A:AT,46,0)</f>
        <v/>
      </c>
      <c r="I115" s="237" t="str">
        <f>Trim(Iferror(Vlookup(B115,'Main Sheet'!A38:BC1130,47,False),""))</f>
        <v/>
      </c>
      <c r="J115" s="237" t="str">
        <f>VLOOKUP(B115,'University Applications'!A:H,8,0)</f>
        <v/>
      </c>
      <c r="K115" s="237" t="str">
        <f>VLOOKUP(B115,'University Applications'!A:O,15,0)</f>
        <v/>
      </c>
      <c r="L115" s="237" t="str">
        <f>VLOOKUP(B115,'University Applications'!A:V,22,0)</f>
        <v/>
      </c>
      <c r="M115" s="237" t="str">
        <f>VLOOKUP(B115,'University Applications'!A:AC,29,0)</f>
        <v/>
      </c>
      <c r="N115" s="237" t="str">
        <f>VLOOKUP(B115,'University Applications'!A37:BD1451,36,0)</f>
        <v/>
      </c>
      <c r="O115" s="237" t="str">
        <f>VLOOKUP(B115,'University Applications'!A:I,9,0)</f>
        <v/>
      </c>
      <c r="P115" s="237" t="str">
        <f>VLOOKUP($B115,'University Applications'!$A:P,16,0)</f>
        <v/>
      </c>
      <c r="Q115" s="237" t="str">
        <f>VLOOKUP($B115,'University Applications'!$A:W,23,0)</f>
        <v/>
      </c>
      <c r="R115" s="237" t="str">
        <f>VLOOKUP($B115,'University Applications'!$A:AD,30,0)</f>
        <v/>
      </c>
      <c r="S115" s="237" t="str">
        <f>VLOOKUP($B115,'University Applications'!$A37:BJ1451,37,0)</f>
        <v/>
      </c>
      <c r="T115" s="183">
        <f t="shared" si="1"/>
        <v>0</v>
      </c>
      <c r="U115" s="183">
        <f t="shared" si="2"/>
        <v>0</v>
      </c>
      <c r="V115" s="237">
        <f t="shared" si="3"/>
        <v>0</v>
      </c>
      <c r="W115" s="237">
        <f t="shared" si="4"/>
        <v>0</v>
      </c>
      <c r="X115" s="237"/>
    </row>
    <row r="116">
      <c r="A116" s="236" t="s">
        <v>536</v>
      </c>
      <c r="B116" s="106" t="s">
        <v>7762</v>
      </c>
      <c r="C116" s="237" t="str">
        <f>VLOOKUP(A116,'Main Sheet'!F:M,8,0)</f>
        <v>East London</v>
      </c>
      <c r="D116" s="237" t="str">
        <f>VLOOKUP(B116,'Main Sheet'!A:N,14,0)</f>
        <v>Rural</v>
      </c>
      <c r="E116" s="237" t="str">
        <f>VLOOKUP(B116,'Main Sheet'!A:L,12,0)</f>
        <v>Hlokoma HS</v>
      </c>
      <c r="F116" s="237" t="str">
        <f>Vlookup(B116,'Main Sheet'!A:J,7,False)</f>
        <v>Second</v>
      </c>
      <c r="G116" s="237" t="str">
        <f>Vlookup(B116,'Main Sheet'!A:Q,17,0)</f>
        <v>Asemahle</v>
      </c>
      <c r="H116" s="237" t="str">
        <f>VLOOKUP(B116,'Main Sheet'!A:AT,46,0)</f>
        <v>Yes</v>
      </c>
      <c r="I116" s="237" t="str">
        <f>Trim(Iferror(Vlookup(B116,'Main Sheet'!A939:BC2036,47,False),""))</f>
        <v>Yes</v>
      </c>
      <c r="J116" s="237" t="str">
        <f>VLOOKUP(B116,'University Applications'!A:H,8,0)</f>
        <v>S/A</v>
      </c>
      <c r="K116" s="237" t="str">
        <f>VLOOKUP(B116,'University Applications'!A:O,15,0)</f>
        <v/>
      </c>
      <c r="L116" s="237" t="str">
        <f>VLOOKUP(B116,'University Applications'!A:V,22,0)</f>
        <v>Yes</v>
      </c>
      <c r="M116" s="237" t="str">
        <f>VLOOKUP(B116,'University Applications'!A:AC,29,0)</f>
        <v>Yes</v>
      </c>
      <c r="N116" s="237" t="str">
        <f>VLOOKUP(B116,'University Applications'!A939:BD2357,36,0)</f>
        <v/>
      </c>
      <c r="O116" s="237" t="str">
        <f>VLOOKUP(B116,'University Applications'!A:I,9,0)</f>
        <v/>
      </c>
      <c r="P116" s="237" t="str">
        <f>VLOOKUP($B116,'University Applications'!$A:P,16,0)</f>
        <v/>
      </c>
      <c r="Q116" s="237" t="str">
        <f>VLOOKUP($B116,'University Applications'!$A:W,23,0)</f>
        <v/>
      </c>
      <c r="R116" s="237" t="str">
        <f>VLOOKUP($B116,'University Applications'!$A:AD,30,0)</f>
        <v/>
      </c>
      <c r="S116" s="237" t="str">
        <f>VLOOKUP($B116,'University Applications'!$A939:BJ2357,37,0)</f>
        <v/>
      </c>
      <c r="T116" s="183">
        <f t="shared" si="1"/>
        <v>3</v>
      </c>
      <c r="U116" s="183">
        <f t="shared" si="2"/>
        <v>0</v>
      </c>
      <c r="V116" s="237">
        <f t="shared" si="3"/>
        <v>2</v>
      </c>
      <c r="W116" s="237">
        <f t="shared" si="4"/>
        <v>0</v>
      </c>
      <c r="X116" s="237"/>
    </row>
    <row r="117">
      <c r="A117" s="236" t="s">
        <v>542</v>
      </c>
      <c r="B117" s="106" t="s">
        <v>539</v>
      </c>
      <c r="C117" s="237" t="str">
        <f>VLOOKUP(A117,'Main Sheet'!F:M,8,0)</f>
        <v>Motherwell</v>
      </c>
      <c r="D117" s="237" t="str">
        <f>VLOOKUP(B117,'Main Sheet'!A:N,14,0)</f>
        <v>NMB</v>
      </c>
      <c r="E117" s="237" t="str">
        <f>VLOOKUP(B117,'Main Sheet'!A:L,12,0)</f>
        <v>Soqhayisa SS</v>
      </c>
      <c r="F117" s="237" t="str">
        <f>Vlookup(B117,'Main Sheet'!A:J,7,False)</f>
        <v>First</v>
      </c>
      <c r="G117" s="237" t="str">
        <f>Vlookup(B117,'Main Sheet'!A:Q,17,0)</f>
        <v>Siphosihle</v>
      </c>
      <c r="H117" s="237" t="str">
        <f>VLOOKUP(B117,'Main Sheet'!A:AT,46,0)</f>
        <v>Yes</v>
      </c>
      <c r="I117" s="237" t="str">
        <f>Trim(Iferror(Vlookup(B117,'Main Sheet'!A39:BC1131,47,False),""))</f>
        <v>Yes</v>
      </c>
      <c r="J117" s="237" t="str">
        <f>VLOOKUP(B117,'University Applications'!A:H,8,0)</f>
        <v>Yes</v>
      </c>
      <c r="K117" s="237" t="str">
        <f>VLOOKUP(B117,'University Applications'!A:O,15,0)</f>
        <v>Yes</v>
      </c>
      <c r="L117" s="237" t="str">
        <f>VLOOKUP(B117,'University Applications'!A:V,22,0)</f>
        <v>Yes</v>
      </c>
      <c r="M117" s="237" t="str">
        <f>VLOOKUP(B117,'University Applications'!A:AC,29,0)</f>
        <v>S/A</v>
      </c>
      <c r="N117" s="237" t="str">
        <f>VLOOKUP(B117,'University Applications'!A38:BD1452,36,0)</f>
        <v/>
      </c>
      <c r="O117" s="237" t="str">
        <f>VLOOKUP(B117,'University Applications'!A:I,9,0)</f>
        <v>Yes</v>
      </c>
      <c r="P117" s="237" t="str">
        <f>VLOOKUP($B117,'University Applications'!$A:P,16,0)</f>
        <v>Yes</v>
      </c>
      <c r="Q117" s="237" t="str">
        <f>VLOOKUP($B117,'University Applications'!$A:W,23,0)</f>
        <v>Yes</v>
      </c>
      <c r="R117" s="237" t="str">
        <f>VLOOKUP($B117,'University Applications'!$A:AD,30,0)</f>
        <v>S/A</v>
      </c>
      <c r="S117" s="237" t="str">
        <f>VLOOKUP($B117,'University Applications'!$A38:BJ1452,37,0)</f>
        <v/>
      </c>
      <c r="T117" s="183">
        <f t="shared" si="1"/>
        <v>4</v>
      </c>
      <c r="U117" s="183">
        <f t="shared" si="2"/>
        <v>4</v>
      </c>
      <c r="V117" s="237">
        <f t="shared" si="3"/>
        <v>3</v>
      </c>
      <c r="W117" s="237">
        <f t="shared" si="4"/>
        <v>3</v>
      </c>
      <c r="X117" s="237"/>
    </row>
    <row r="118">
      <c r="A118" s="236" t="s">
        <v>551</v>
      </c>
      <c r="B118" s="106" t="s">
        <v>548</v>
      </c>
      <c r="C118" s="237" t="str">
        <f>VLOOKUP(A118,'Main Sheet'!F:M,8,0)</f>
        <v>Motherwell</v>
      </c>
      <c r="D118" s="237" t="str">
        <f>VLOOKUP(B118,'Main Sheet'!A:N,14,0)</f>
        <v>NMB</v>
      </c>
      <c r="E118" s="237" t="str">
        <f>VLOOKUP(B118,'Main Sheet'!A:L,12,0)</f>
        <v>Motherwell HS</v>
      </c>
      <c r="F118" s="237" t="str">
        <f>Vlookup(B118,'Main Sheet'!A:J,7,False)</f>
        <v>First</v>
      </c>
      <c r="G118" s="237" t="str">
        <f>Vlookup(B118,'Main Sheet'!A:Q,17,0)</f>
        <v>Sive</v>
      </c>
      <c r="H118" s="237" t="str">
        <f>VLOOKUP(B118,'Main Sheet'!A:AT,46,0)</f>
        <v>Yes</v>
      </c>
      <c r="I118" s="237" t="str">
        <f>Trim(Iferror(Vlookup(B118,'Main Sheet'!A40:BC1132,47,False),""))</f>
        <v>Yes</v>
      </c>
      <c r="J118" s="237" t="str">
        <f>VLOOKUP(B118,'University Applications'!A:H,8,0)</f>
        <v>Yes</v>
      </c>
      <c r="K118" s="237" t="str">
        <f>VLOOKUP(B118,'University Applications'!A:O,15,0)</f>
        <v>Yes</v>
      </c>
      <c r="L118" s="237" t="str">
        <f>VLOOKUP(B118,'University Applications'!A:V,22,0)</f>
        <v>Yes</v>
      </c>
      <c r="M118" s="237" t="str">
        <f>VLOOKUP(B118,'University Applications'!A:AC,29,0)</f>
        <v>Yes</v>
      </c>
      <c r="N118" s="237" t="str">
        <f>VLOOKUP(B118,'University Applications'!A39:BD1453,36,0)</f>
        <v/>
      </c>
      <c r="O118" s="237" t="str">
        <f>VLOOKUP(B118,'University Applications'!A:I,9,0)</f>
        <v>Yes</v>
      </c>
      <c r="P118" s="237" t="str">
        <f>VLOOKUP($B118,'University Applications'!$A:P,16,0)</f>
        <v>Yes</v>
      </c>
      <c r="Q118" s="237" t="str">
        <f>VLOOKUP($B118,'University Applications'!$A:W,23,0)</f>
        <v>Yes</v>
      </c>
      <c r="R118" s="237" t="str">
        <f>VLOOKUP($B118,'University Applications'!$A:AD,30,0)</f>
        <v>Yes</v>
      </c>
      <c r="S118" s="237" t="str">
        <f>VLOOKUP($B118,'University Applications'!$A39:BJ1453,37,0)</f>
        <v/>
      </c>
      <c r="T118" s="183">
        <f t="shared" si="1"/>
        <v>4</v>
      </c>
      <c r="U118" s="183">
        <f t="shared" si="2"/>
        <v>4</v>
      </c>
      <c r="V118" s="237">
        <f t="shared" si="3"/>
        <v>4</v>
      </c>
      <c r="W118" s="237">
        <f t="shared" si="4"/>
        <v>4</v>
      </c>
      <c r="X118" s="237"/>
    </row>
    <row r="119">
      <c r="A119" s="236" t="s">
        <v>10848</v>
      </c>
      <c r="B119" s="106" t="s">
        <v>8185</v>
      </c>
      <c r="C119" s="237" t="str">
        <f>VLOOKUP(A119,'Main Sheet'!F:M,8,0)</f>
        <v>Zwide</v>
      </c>
      <c r="D119" s="237" t="str">
        <f>VLOOKUP(B119,'Main Sheet'!A:N,14,0)</f>
        <v>NMB</v>
      </c>
      <c r="E119" s="237" t="str">
        <f>VLOOKUP(B119,'Main Sheet'!A:L,12,0)</f>
        <v>Sakhisizwe SS</v>
      </c>
      <c r="F119" s="237" t="str">
        <f>Vlookup(B119,'Main Sheet'!A:J,7,False)</f>
        <v>Second</v>
      </c>
      <c r="G119" s="237" t="str">
        <f>Vlookup(B119,'Main Sheet'!A:Q,17,0)</f>
        <v>Chulumanco</v>
      </c>
      <c r="H119" s="237" t="str">
        <f>VLOOKUP(B119,'Main Sheet'!A:AT,46,0)</f>
        <v>Yes</v>
      </c>
      <c r="I119" s="237" t="str">
        <f>Trim(Iferror(Vlookup(B119,'Main Sheet'!A989:BC2086,47,False),""))</f>
        <v/>
      </c>
      <c r="J119" s="237" t="str">
        <f>VLOOKUP(B119,'University Applications'!A:H,8,0)</f>
        <v>S/A</v>
      </c>
      <c r="K119" s="237" t="str">
        <f>VLOOKUP(B119,'University Applications'!A:O,15,0)</f>
        <v>S/A</v>
      </c>
      <c r="L119" s="237" t="str">
        <f>VLOOKUP(B119,'University Applications'!A:V,22,0)</f>
        <v>S/A</v>
      </c>
      <c r="M119" s="237" t="str">
        <f>VLOOKUP(B119,'University Applications'!A:AC,29,0)</f>
        <v>S/A</v>
      </c>
      <c r="N119" s="237" t="str">
        <f>VLOOKUP(B119,'University Applications'!A989:BD2407,36,0)</f>
        <v/>
      </c>
      <c r="O119" s="237" t="str">
        <f>VLOOKUP(B119,'University Applications'!A:I,9,0)</f>
        <v/>
      </c>
      <c r="P119" s="237" t="str">
        <f>VLOOKUP($B119,'University Applications'!$A:P,16,0)</f>
        <v/>
      </c>
      <c r="Q119" s="237" t="str">
        <f>VLOOKUP($B119,'University Applications'!$A:W,23,0)</f>
        <v/>
      </c>
      <c r="R119" s="237" t="str">
        <f>VLOOKUP($B119,'University Applications'!$A:AD,30,0)</f>
        <v/>
      </c>
      <c r="S119" s="237" t="str">
        <f>VLOOKUP($B119,'University Applications'!$A989:BJ2407,37,0)</f>
        <v/>
      </c>
      <c r="T119" s="183">
        <f t="shared" si="1"/>
        <v>4</v>
      </c>
      <c r="U119" s="183">
        <f t="shared" si="2"/>
        <v>0</v>
      </c>
      <c r="V119" s="237">
        <f t="shared" si="3"/>
        <v>0</v>
      </c>
      <c r="W119" s="237">
        <f t="shared" si="4"/>
        <v>0</v>
      </c>
      <c r="X119" s="237"/>
    </row>
    <row r="120">
      <c r="A120" s="236" t="s">
        <v>11135</v>
      </c>
      <c r="B120" s="106" t="s">
        <v>4822</v>
      </c>
      <c r="C120" s="237" t="str">
        <f>VLOOKUP(A120,'Main Sheet'!F:M,8,0)</f>
        <v>Motherwell</v>
      </c>
      <c r="D120" s="237" t="str">
        <f>VLOOKUP(B120,'Main Sheet'!A:N,14,0)</f>
        <v>NMB</v>
      </c>
      <c r="E120" s="237" t="str">
        <f>VLOOKUP(B120,'Main Sheet'!A:L,12,0)</f>
        <v>Masiphathisane HS</v>
      </c>
      <c r="F120" s="237" t="str">
        <f>Vlookup(B120,'Main Sheet'!A:J,7,False)</f>
        <v>Second</v>
      </c>
      <c r="G120" s="237" t="str">
        <f>Vlookup(B120,'Main Sheet'!A:Q,17,0)</f>
        <v>Siphosihle</v>
      </c>
      <c r="H120" s="237" t="str">
        <f>VLOOKUP(B120,'Main Sheet'!A:AT,46,0)</f>
        <v>Yes</v>
      </c>
      <c r="I120" s="237" t="str">
        <f>Trim(Iferror(Vlookup(B120,'Main Sheet'!A550:BC1643,47,False),""))</f>
        <v>Yes</v>
      </c>
      <c r="J120" s="237" t="str">
        <f>VLOOKUP(B120,'University Applications'!A:H,8,0)</f>
        <v>S/A</v>
      </c>
      <c r="K120" s="237" t="str">
        <f>VLOOKUP(B120,'University Applications'!A:O,15,0)</f>
        <v>Yes</v>
      </c>
      <c r="L120" s="237" t="str">
        <f>VLOOKUP(B120,'University Applications'!A:V,22,0)</f>
        <v>Yes</v>
      </c>
      <c r="M120" s="237" t="str">
        <f>VLOOKUP(B120,'University Applications'!A:AC,29,0)</f>
        <v>Yes</v>
      </c>
      <c r="N120" s="237" t="str">
        <f>VLOOKUP(B120,'University Applications'!A550:BD1964,36,0)</f>
        <v/>
      </c>
      <c r="O120" s="237" t="str">
        <f>VLOOKUP(B120,'University Applications'!A:I,9,0)</f>
        <v/>
      </c>
      <c r="P120" s="237" t="str">
        <f>VLOOKUP($B120,'University Applications'!$A:P,16,0)</f>
        <v/>
      </c>
      <c r="Q120" s="237" t="str">
        <f>VLOOKUP($B120,'University Applications'!$A:W,23,0)</f>
        <v/>
      </c>
      <c r="R120" s="237" t="str">
        <f>VLOOKUP($B120,'University Applications'!$A:AD,30,0)</f>
        <v/>
      </c>
      <c r="S120" s="237" t="str">
        <f>VLOOKUP($B120,'University Applications'!$A550:BJ1964,37,0)</f>
        <v/>
      </c>
      <c r="T120" s="183">
        <f t="shared" si="1"/>
        <v>4</v>
      </c>
      <c r="U120" s="183">
        <f t="shared" si="2"/>
        <v>0</v>
      </c>
      <c r="V120" s="237">
        <f t="shared" si="3"/>
        <v>3</v>
      </c>
      <c r="W120" s="237">
        <f t="shared" si="4"/>
        <v>0</v>
      </c>
      <c r="X120" s="237"/>
    </row>
    <row r="121">
      <c r="A121" s="236" t="s">
        <v>11024</v>
      </c>
      <c r="B121" s="106" t="s">
        <v>8804</v>
      </c>
      <c r="C121" s="237" t="str">
        <f>VLOOKUP(A121,'Main Sheet'!F:M,8,0)</f>
        <v>Walmer</v>
      </c>
      <c r="D121" s="237" t="str">
        <f>VLOOKUP(B121,'Main Sheet'!A:N,14,0)</f>
        <v>NMB</v>
      </c>
      <c r="E121" s="237" t="str">
        <f>VLOOKUP(B121,'Main Sheet'!A:L,12,0)</f>
        <v>Walmer HS</v>
      </c>
      <c r="F121" s="237" t="str">
        <f>Vlookup(B121,'Main Sheet'!A:J,7,False)</f>
        <v>Second</v>
      </c>
      <c r="G121" s="237" t="str">
        <f>Vlookup(B121,'Main Sheet'!A:Q,17,0)</f>
        <v>Sive</v>
      </c>
      <c r="H121" s="237" t="str">
        <f>VLOOKUP(B121,'Main Sheet'!A:AT,46,0)</f>
        <v>Yes</v>
      </c>
      <c r="I121" s="237" t="str">
        <f>Trim(Iferror(Vlookup(B121,'Main Sheet'!A1080:BC2178,47,False),""))</f>
        <v/>
      </c>
      <c r="J121" s="237"/>
      <c r="K121" s="237"/>
      <c r="L121" s="237"/>
      <c r="M121" s="237"/>
      <c r="N121" s="237"/>
      <c r="O121" s="237"/>
      <c r="P121" s="237"/>
      <c r="Q121" s="237"/>
      <c r="R121" s="237"/>
      <c r="S121" s="237"/>
      <c r="T121" s="183">
        <f t="shared" si="1"/>
        <v>0</v>
      </c>
      <c r="U121" s="183">
        <f t="shared" si="2"/>
        <v>0</v>
      </c>
      <c r="V121" s="237">
        <f t="shared" si="3"/>
        <v>0</v>
      </c>
      <c r="W121" s="237">
        <f t="shared" si="4"/>
        <v>0</v>
      </c>
      <c r="X121" s="237"/>
    </row>
    <row r="122">
      <c r="A122" s="236" t="s">
        <v>4210</v>
      </c>
      <c r="B122" s="106" t="s">
        <v>4208</v>
      </c>
      <c r="C122" s="237" t="str">
        <f>VLOOKUP(A122,'Main Sheet'!F:M,8,0)</f>
        <v>Motherwell</v>
      </c>
      <c r="D122" s="237" t="str">
        <f>VLOOKUP(B122,'Main Sheet'!A:N,14,0)</f>
        <v>NMB</v>
      </c>
      <c r="E122" s="237" t="str">
        <f>VLOOKUP(B122,'Main Sheet'!A:L,12,0)</f>
        <v>Ndyebo SS</v>
      </c>
      <c r="F122" s="237" t="str">
        <f>Vlookup(B122,'Main Sheet'!A:J,7,False)</f>
        <v>Second</v>
      </c>
      <c r="G122" s="237" t="str">
        <f>Vlookup(B122,'Main Sheet'!A:Q,17,0)</f>
        <v>Siphosihle</v>
      </c>
      <c r="H122" s="237" t="str">
        <f>VLOOKUP(B122,'Main Sheet'!A:AT,46,0)</f>
        <v>Yes</v>
      </c>
      <c r="I122" s="237" t="str">
        <f>Trim(Iferror(Vlookup(B122,'Main Sheet'!A477:BC1570,47,False),""))</f>
        <v>Yes</v>
      </c>
      <c r="J122" s="237" t="str">
        <f>VLOOKUP(B122,'University Applications'!A:H,8,0)</f>
        <v>S/A</v>
      </c>
      <c r="K122" s="237" t="str">
        <f>VLOOKUP(B122,'University Applications'!A:O,15,0)</f>
        <v>Yes</v>
      </c>
      <c r="L122" s="237" t="str">
        <f>VLOOKUP(B122,'University Applications'!A:V,22,0)</f>
        <v>Yes</v>
      </c>
      <c r="M122" s="237" t="str">
        <f>VLOOKUP(B122,'University Applications'!A:AC,29,0)</f>
        <v>Yes</v>
      </c>
      <c r="N122" s="237" t="str">
        <f>VLOOKUP(B122,'University Applications'!A477:BD1891,36,0)</f>
        <v/>
      </c>
      <c r="O122" s="237" t="str">
        <f>VLOOKUP(B122,'University Applications'!A:I,9,0)</f>
        <v/>
      </c>
      <c r="P122" s="237" t="str">
        <f>VLOOKUP($B122,'University Applications'!$A:P,16,0)</f>
        <v/>
      </c>
      <c r="Q122" s="237" t="str">
        <f>VLOOKUP($B122,'University Applications'!$A:W,23,0)</f>
        <v/>
      </c>
      <c r="R122" s="237" t="str">
        <f>VLOOKUP($B122,'University Applications'!$A:AD,30,0)</f>
        <v/>
      </c>
      <c r="S122" s="237" t="str">
        <f>VLOOKUP($B122,'University Applications'!$A477:BJ1891,37,0)</f>
        <v/>
      </c>
      <c r="T122" s="183">
        <f t="shared" si="1"/>
        <v>4</v>
      </c>
      <c r="U122" s="183">
        <f t="shared" si="2"/>
        <v>0</v>
      </c>
      <c r="V122" s="237">
        <f t="shared" si="3"/>
        <v>3</v>
      </c>
      <c r="W122" s="237">
        <f t="shared" si="4"/>
        <v>0</v>
      </c>
      <c r="X122" s="237"/>
    </row>
    <row r="123">
      <c r="A123" s="236" t="s">
        <v>563</v>
      </c>
      <c r="B123" s="106" t="s">
        <v>560</v>
      </c>
      <c r="C123" s="237" t="str">
        <f>VLOOKUP(A123,'Main Sheet'!F:M,8,0)</f>
        <v>Walmer</v>
      </c>
      <c r="D123" s="237" t="str">
        <f>VLOOKUP(B123,'Main Sheet'!A:N,14,0)</f>
        <v>NMB</v>
      </c>
      <c r="E123" s="237" t="str">
        <f>VLOOKUP(B123,'Main Sheet'!A:L,12,0)</f>
        <v>Walmer HS</v>
      </c>
      <c r="F123" s="237" t="str">
        <f>Vlookup(B123,'Main Sheet'!A:J,7,False)</f>
        <v>First</v>
      </c>
      <c r="G123" s="237" t="str">
        <f>Vlookup(B123,'Main Sheet'!A:Q,17,0)</f>
        <v>Sive</v>
      </c>
      <c r="H123" s="237" t="str">
        <f>VLOOKUP(B123,'Main Sheet'!A:AT,46,0)</f>
        <v>Yes</v>
      </c>
      <c r="I123" s="237" t="str">
        <f>Trim(Iferror(Vlookup(B123,'Main Sheet'!A41:BC1133,47,False),""))</f>
        <v>Yes</v>
      </c>
      <c r="J123" s="237" t="str">
        <f>VLOOKUP(B123,'University Applications'!A:H,8,0)</f>
        <v>S/A</v>
      </c>
      <c r="K123" s="237" t="str">
        <f>VLOOKUP(B123,'University Applications'!A:O,15,0)</f>
        <v>Yes</v>
      </c>
      <c r="L123" s="237" t="str">
        <f>VLOOKUP(B123,'University Applications'!A:V,22,0)</f>
        <v>Yes</v>
      </c>
      <c r="M123" s="237" t="str">
        <f>VLOOKUP(B123,'University Applications'!A:AC,29,0)</f>
        <v>S/A</v>
      </c>
      <c r="N123" s="237" t="str">
        <f>VLOOKUP(B123,'University Applications'!A40:BD1454,36,0)</f>
        <v/>
      </c>
      <c r="O123" s="237" t="str">
        <f>VLOOKUP(B123,'University Applications'!A:I,9,0)</f>
        <v>S/A</v>
      </c>
      <c r="P123" s="237" t="str">
        <f>VLOOKUP($B123,'University Applications'!$A:P,16,0)</f>
        <v>Yes</v>
      </c>
      <c r="Q123" s="237" t="str">
        <f>VLOOKUP($B123,'University Applications'!$A:W,23,0)</f>
        <v>Yes</v>
      </c>
      <c r="R123" s="237" t="str">
        <f>VLOOKUP($B123,'University Applications'!$A:AD,30,0)</f>
        <v>S/A</v>
      </c>
      <c r="S123" s="237" t="str">
        <f>VLOOKUP($B123,'University Applications'!$A40:BJ1454,37,0)</f>
        <v/>
      </c>
      <c r="T123" s="183">
        <f t="shared" si="1"/>
        <v>4</v>
      </c>
      <c r="U123" s="183">
        <f t="shared" si="2"/>
        <v>4</v>
      </c>
      <c r="V123" s="237">
        <f t="shared" si="3"/>
        <v>2</v>
      </c>
      <c r="W123" s="237">
        <f t="shared" si="4"/>
        <v>2</v>
      </c>
      <c r="X123" s="237"/>
    </row>
    <row r="124">
      <c r="A124" s="236" t="s">
        <v>10144</v>
      </c>
      <c r="B124" s="106" t="s">
        <v>5617</v>
      </c>
      <c r="C124" s="237" t="str">
        <f>VLOOKUP(A124,'Main Sheet'!F:M,8,0)</f>
        <v>Zwide</v>
      </c>
      <c r="D124" s="237" t="str">
        <f>VLOOKUP(B124,'Main Sheet'!A:N,14,0)</f>
        <v>NMB</v>
      </c>
      <c r="E124" s="237" t="str">
        <f>VLOOKUP(B124,'Main Sheet'!A:L,12,0)</f>
        <v>Khwezi Lomso CS</v>
      </c>
      <c r="F124" s="237" t="str">
        <f>Vlookup(B124,'Main Sheet'!A:J,7,False)</f>
        <v>Second</v>
      </c>
      <c r="G124" s="237" t="str">
        <f>Vlookup(B124,'Main Sheet'!A:Q,17,0)</f>
        <v>Chulumanco</v>
      </c>
      <c r="H124" s="237" t="str">
        <f>VLOOKUP(B124,'Main Sheet'!A:AT,46,0)</f>
        <v>Yes</v>
      </c>
      <c r="I124" s="237" t="str">
        <f>Trim(Iferror(Vlookup(B124,'Main Sheet'!A645:BC1738,47,False),""))</f>
        <v/>
      </c>
      <c r="J124" s="237" t="str">
        <f>VLOOKUP(B124,'University Applications'!A:H,8,0)</f>
        <v>S/A</v>
      </c>
      <c r="K124" s="237" t="str">
        <f>VLOOKUP(B124,'University Applications'!A:O,15,0)</f>
        <v/>
      </c>
      <c r="L124" s="237" t="str">
        <f>VLOOKUP(B124,'University Applications'!A:V,22,0)</f>
        <v>Yes</v>
      </c>
      <c r="M124" s="237" t="str">
        <f>VLOOKUP(B124,'University Applications'!A:AC,29,0)</f>
        <v>Yes</v>
      </c>
      <c r="N124" s="237" t="str">
        <f>VLOOKUP(B124,'University Applications'!A645:BD2059,36,0)</f>
        <v/>
      </c>
      <c r="O124" s="237" t="str">
        <f>VLOOKUP(B124,'University Applications'!A:I,9,0)</f>
        <v/>
      </c>
      <c r="P124" s="237" t="str">
        <f>VLOOKUP($B124,'University Applications'!$A:P,16,0)</f>
        <v/>
      </c>
      <c r="Q124" s="237" t="str">
        <f>VLOOKUP($B124,'University Applications'!$A:W,23,0)</f>
        <v/>
      </c>
      <c r="R124" s="237" t="str">
        <f>VLOOKUP($B124,'University Applications'!$A:AD,30,0)</f>
        <v/>
      </c>
      <c r="S124" s="237" t="str">
        <f>VLOOKUP($B124,'University Applications'!$A645:BJ2059,37,0)</f>
        <v/>
      </c>
      <c r="T124" s="183">
        <f t="shared" si="1"/>
        <v>3</v>
      </c>
      <c r="U124" s="183">
        <f t="shared" si="2"/>
        <v>0</v>
      </c>
      <c r="V124" s="237">
        <f t="shared" si="3"/>
        <v>2</v>
      </c>
      <c r="W124" s="237">
        <f t="shared" si="4"/>
        <v>0</v>
      </c>
      <c r="X124" s="237"/>
    </row>
    <row r="125">
      <c r="A125" s="236" t="s">
        <v>574</v>
      </c>
      <c r="B125" s="106" t="s">
        <v>571</v>
      </c>
      <c r="C125" s="237" t="str">
        <f>VLOOKUP(A125,'Main Sheet'!F:M,8,0)</f>
        <v>East London</v>
      </c>
      <c r="D125" s="237" t="str">
        <f>VLOOKUP(B125,'Main Sheet'!A:N,14,0)</f>
        <v>Rural</v>
      </c>
      <c r="E125" s="237" t="str">
        <f>VLOOKUP(B125,'Main Sheet'!A:L,12,0)</f>
        <v>Vulamazibuko HS</v>
      </c>
      <c r="F125" s="237" t="str">
        <f>Vlookup(B125,'Main Sheet'!A:J,7,False)</f>
        <v>First</v>
      </c>
      <c r="G125" s="237" t="str">
        <f>Vlookup(B125,'Main Sheet'!A:Q,17,0)</f>
        <v>Asemahle</v>
      </c>
      <c r="H125" s="237" t="str">
        <f>VLOOKUP(B125,'Main Sheet'!A:AT,46,0)</f>
        <v>Yes</v>
      </c>
      <c r="I125" s="237" t="str">
        <f>Trim(Iferror(Vlookup(B125,'Main Sheet'!A42:BC1134,47,False),""))</f>
        <v>Yes</v>
      </c>
      <c r="J125" s="237" t="str">
        <f>VLOOKUP(B125,'University Applications'!A:H,8,0)</f>
        <v>Yes</v>
      </c>
      <c r="K125" s="237" t="str">
        <f>VLOOKUP(B125,'University Applications'!A:O,15,0)</f>
        <v>Yes</v>
      </c>
      <c r="L125" s="237" t="str">
        <f>VLOOKUP(B125,'University Applications'!A:V,22,0)</f>
        <v>Yes</v>
      </c>
      <c r="M125" s="237" t="str">
        <f>VLOOKUP(B125,'University Applications'!A:AC,29,0)</f>
        <v>Yes</v>
      </c>
      <c r="N125" s="237" t="str">
        <f>VLOOKUP(B125,'University Applications'!A41:BD1455,36,0)</f>
        <v/>
      </c>
      <c r="O125" s="237" t="str">
        <f>VLOOKUP(B125,'University Applications'!A:I,9,0)</f>
        <v>Yes</v>
      </c>
      <c r="P125" s="237" t="str">
        <f>VLOOKUP($B125,'University Applications'!$A:P,16,0)</f>
        <v>Yes</v>
      </c>
      <c r="Q125" s="237" t="str">
        <f>VLOOKUP($B125,'University Applications'!$A:W,23,0)</f>
        <v>Yes</v>
      </c>
      <c r="R125" s="237" t="str">
        <f>VLOOKUP($B125,'University Applications'!$A:AD,30,0)</f>
        <v>Yes</v>
      </c>
      <c r="S125" s="237" t="str">
        <f>VLOOKUP($B125,'University Applications'!$A41:BJ1455,37,0)</f>
        <v/>
      </c>
      <c r="T125" s="183">
        <f t="shared" si="1"/>
        <v>4</v>
      </c>
      <c r="U125" s="183">
        <f t="shared" si="2"/>
        <v>4</v>
      </c>
      <c r="V125" s="237">
        <f t="shared" si="3"/>
        <v>4</v>
      </c>
      <c r="W125" s="237">
        <f t="shared" si="4"/>
        <v>4</v>
      </c>
      <c r="X125" s="237"/>
    </row>
    <row r="126">
      <c r="A126" s="236" t="s">
        <v>10403</v>
      </c>
      <c r="B126" s="106" t="s">
        <v>6586</v>
      </c>
      <c r="C126" s="237" t="str">
        <f>VLOOKUP(A126,'Main Sheet'!F:M,8,0)</f>
        <v>Motherwell</v>
      </c>
      <c r="D126" s="237" t="str">
        <f>VLOOKUP(B126,'Main Sheet'!A:N,14,0)</f>
        <v>NMB</v>
      </c>
      <c r="E126" s="237" t="str">
        <f>VLOOKUP(B126,'Main Sheet'!A:L,12,0)</f>
        <v>Cingani HS</v>
      </c>
      <c r="F126" s="237" t="str">
        <f>Vlookup(B126,'Main Sheet'!A:J,7,False)</f>
        <v>Second</v>
      </c>
      <c r="G126" s="237" t="str">
        <f>Vlookup(B126,'Main Sheet'!A:Q,17,0)</f>
        <v>Asemahle</v>
      </c>
      <c r="H126" s="237" t="str">
        <f>VLOOKUP(B126,'Main Sheet'!A:AT,46,0)</f>
        <v>Yes</v>
      </c>
      <c r="I126" s="237" t="str">
        <f>Trim(Iferror(Vlookup(B126,'Main Sheet'!A765:BC1859,47,False),""))</f>
        <v>Yes</v>
      </c>
      <c r="J126" s="237" t="str">
        <f>VLOOKUP(B126,'University Applications'!A:H,8,0)</f>
        <v/>
      </c>
      <c r="K126" s="237" t="str">
        <f>VLOOKUP(B126,'University Applications'!A:O,15,0)</f>
        <v/>
      </c>
      <c r="L126" s="237" t="str">
        <f>VLOOKUP(B126,'University Applications'!A:V,22,0)</f>
        <v/>
      </c>
      <c r="M126" s="237" t="str">
        <f>VLOOKUP(B126,'University Applications'!A:AC,29,0)</f>
        <v/>
      </c>
      <c r="N126" s="237" t="str">
        <f>VLOOKUP(B126,'University Applications'!A765:BD2180,36,0)</f>
        <v/>
      </c>
      <c r="O126" s="237" t="str">
        <f>VLOOKUP(B126,'University Applications'!A:I,9,0)</f>
        <v/>
      </c>
      <c r="P126" s="237" t="str">
        <f>VLOOKUP($B126,'University Applications'!$A:P,16,0)</f>
        <v/>
      </c>
      <c r="Q126" s="237" t="str">
        <f>VLOOKUP($B126,'University Applications'!$A:W,23,0)</f>
        <v/>
      </c>
      <c r="R126" s="237" t="str">
        <f>VLOOKUP($B126,'University Applications'!$A:AD,30,0)</f>
        <v/>
      </c>
      <c r="S126" s="237" t="str">
        <f>VLOOKUP($B126,'University Applications'!$A765:BJ2180,37,0)</f>
        <v/>
      </c>
      <c r="T126" s="183">
        <f t="shared" si="1"/>
        <v>0</v>
      </c>
      <c r="U126" s="183">
        <f t="shared" si="2"/>
        <v>0</v>
      </c>
      <c r="V126" s="237">
        <f t="shared" si="3"/>
        <v>0</v>
      </c>
      <c r="W126" s="237">
        <f t="shared" si="4"/>
        <v>0</v>
      </c>
      <c r="X126" s="237"/>
    </row>
    <row r="127">
      <c r="A127" s="236" t="s">
        <v>4005</v>
      </c>
      <c r="B127" s="106" t="s">
        <v>4003</v>
      </c>
      <c r="C127" s="237" t="str">
        <f>VLOOKUP(A127,'Main Sheet'!F:M,8,0)</f>
        <v>Motherwell</v>
      </c>
      <c r="D127" s="237" t="str">
        <f>VLOOKUP(B127,'Main Sheet'!A:N,14,0)</f>
        <v>NMB</v>
      </c>
      <c r="E127" s="237" t="str">
        <f>VLOOKUP(B127,'Main Sheet'!A:L,12,0)</f>
        <v>Ncedo SS</v>
      </c>
      <c r="F127" s="237" t="str">
        <f>Vlookup(B127,'Main Sheet'!A:J,7,False)</f>
        <v>Second</v>
      </c>
      <c r="G127" s="237" t="str">
        <f>Vlookup(B127,'Main Sheet'!A:Q,17,0)</f>
        <v>Siphosihle</v>
      </c>
      <c r="H127" s="237" t="str">
        <f>VLOOKUP(B127,'Main Sheet'!A:AT,46,0)</f>
        <v>Yes</v>
      </c>
      <c r="I127" s="237" t="str">
        <f>Trim(Iferror(Vlookup(B127,'Main Sheet'!A456:BC1549,47,False),""))</f>
        <v>Yes</v>
      </c>
      <c r="J127" s="237" t="str">
        <f>VLOOKUP(B127,'University Applications'!A:H,8,0)</f>
        <v>S/A</v>
      </c>
      <c r="K127" s="237" t="str">
        <f>VLOOKUP(B127,'University Applications'!A:O,15,0)</f>
        <v>Yes</v>
      </c>
      <c r="L127" s="237" t="str">
        <f>VLOOKUP(B127,'University Applications'!A:V,22,0)</f>
        <v>Yes</v>
      </c>
      <c r="M127" s="237" t="str">
        <f>VLOOKUP(B127,'University Applications'!A:AC,29,0)</f>
        <v>Yes</v>
      </c>
      <c r="N127" s="237" t="str">
        <f>VLOOKUP(B127,'University Applications'!A456:BD1870,36,0)</f>
        <v/>
      </c>
      <c r="O127" s="237" t="str">
        <f>VLOOKUP(B127,'University Applications'!A:I,9,0)</f>
        <v/>
      </c>
      <c r="P127" s="237" t="str">
        <f>VLOOKUP($B127,'University Applications'!$A:P,16,0)</f>
        <v/>
      </c>
      <c r="Q127" s="237" t="str">
        <f>VLOOKUP($B127,'University Applications'!$A:W,23,0)</f>
        <v/>
      </c>
      <c r="R127" s="237" t="str">
        <f>VLOOKUP($B127,'University Applications'!$A:AD,30,0)</f>
        <v/>
      </c>
      <c r="S127" s="237" t="str">
        <f>VLOOKUP($B127,'University Applications'!$A456:BJ1870,37,0)</f>
        <v/>
      </c>
      <c r="T127" s="183">
        <f t="shared" si="1"/>
        <v>4</v>
      </c>
      <c r="U127" s="183">
        <f t="shared" si="2"/>
        <v>0</v>
      </c>
      <c r="V127" s="237">
        <f t="shared" si="3"/>
        <v>3</v>
      </c>
      <c r="W127" s="237">
        <f t="shared" si="4"/>
        <v>0</v>
      </c>
      <c r="X127" s="237"/>
    </row>
    <row r="128">
      <c r="A128" s="236" t="s">
        <v>10204</v>
      </c>
      <c r="B128" s="106" t="s">
        <v>5839</v>
      </c>
      <c r="C128" s="237" t="str">
        <f>VLOOKUP(A128,'Main Sheet'!F:M,8,0)</f>
        <v>Gelvandale</v>
      </c>
      <c r="D128" s="237" t="str">
        <f>VLOOKUP(B128,'Main Sheet'!A:N,14,0)</f>
        <v>NMB</v>
      </c>
      <c r="E128" s="237" t="str">
        <f>VLOOKUP(B128,'Main Sheet'!A:L,12,0)</f>
        <v>St Thomas SS</v>
      </c>
      <c r="F128" s="237" t="str">
        <f>Vlookup(B128,'Main Sheet'!A:J,7,False)</f>
        <v>Second</v>
      </c>
      <c r="G128" s="237" t="str">
        <f>Vlookup(B128,'Main Sheet'!A:Q,17,0)</f>
        <v>Sive</v>
      </c>
      <c r="H128" s="237" t="str">
        <f>VLOOKUP(B128,'Main Sheet'!A:AT,46,0)</f>
        <v>Yes</v>
      </c>
      <c r="I128" s="237" t="str">
        <f>Trim(Iferror(Vlookup(B128,'Main Sheet'!A673:BC1767,47,False),""))</f>
        <v/>
      </c>
      <c r="J128" s="237" t="str">
        <f>VLOOKUP(B128,'University Applications'!A:H,8,0)</f>
        <v>S/A</v>
      </c>
      <c r="K128" s="237" t="str">
        <f>VLOOKUP(B128,'University Applications'!A:O,15,0)</f>
        <v>Yes</v>
      </c>
      <c r="L128" s="237" t="str">
        <f>VLOOKUP(B128,'University Applications'!A:V,22,0)</f>
        <v>Yes</v>
      </c>
      <c r="M128" s="237" t="str">
        <f>VLOOKUP(B128,'University Applications'!A:AC,29,0)</f>
        <v>S/A</v>
      </c>
      <c r="N128" s="237" t="str">
        <f>VLOOKUP(B128,'University Applications'!A673:BD2088,36,0)</f>
        <v/>
      </c>
      <c r="O128" s="237" t="str">
        <f>VLOOKUP(B128,'University Applications'!A:I,9,0)</f>
        <v/>
      </c>
      <c r="P128" s="237" t="str">
        <f>VLOOKUP($B128,'University Applications'!$A:P,16,0)</f>
        <v/>
      </c>
      <c r="Q128" s="237" t="str">
        <f>VLOOKUP($B128,'University Applications'!$A:W,23,0)</f>
        <v/>
      </c>
      <c r="R128" s="237" t="str">
        <f>VLOOKUP($B128,'University Applications'!$A:AD,30,0)</f>
        <v/>
      </c>
      <c r="S128" s="237" t="str">
        <f>VLOOKUP($B128,'University Applications'!$A673:BJ2088,37,0)</f>
        <v/>
      </c>
      <c r="T128" s="183">
        <f t="shared" si="1"/>
        <v>4</v>
      </c>
      <c r="U128" s="183">
        <f t="shared" si="2"/>
        <v>0</v>
      </c>
      <c r="V128" s="237">
        <f t="shared" si="3"/>
        <v>2</v>
      </c>
      <c r="W128" s="237">
        <f t="shared" si="4"/>
        <v>0</v>
      </c>
      <c r="X128" s="237"/>
    </row>
    <row r="129">
      <c r="A129" s="236" t="s">
        <v>10284</v>
      </c>
      <c r="B129" s="106" t="s">
        <v>6123</v>
      </c>
      <c r="C129" s="237" t="str">
        <f>VLOOKUP(A129,'Main Sheet'!F:M,8,0)</f>
        <v>Motherwell</v>
      </c>
      <c r="D129" s="237" t="str">
        <f>VLOOKUP(B129,'Main Sheet'!A:N,14,0)</f>
        <v>NMB</v>
      </c>
      <c r="E129" s="237" t="str">
        <f>VLOOKUP(B129,'Main Sheet'!A:L,12,0)</f>
        <v>Douglas Mpopa SS</v>
      </c>
      <c r="F129" s="237" t="str">
        <f>Vlookup(B129,'Main Sheet'!A:J,7,False)</f>
        <v>Second</v>
      </c>
      <c r="G129" s="237" t="str">
        <f>Vlookup(B129,'Main Sheet'!A:Q,17,0)</f>
        <v>Asemahle</v>
      </c>
      <c r="H129" s="237" t="str">
        <f>VLOOKUP(B129,'Main Sheet'!A:AT,46,0)</f>
        <v>Yes</v>
      </c>
      <c r="I129" s="237" t="str">
        <f>Trim(Iferror(Vlookup(B129,'Main Sheet'!A708:BC1802,47,False),""))</f>
        <v>Yes</v>
      </c>
      <c r="J129" s="237" t="str">
        <f>VLOOKUP(B129,'University Applications'!A:H,8,0)</f>
        <v>S/A</v>
      </c>
      <c r="K129" s="237" t="str">
        <f>VLOOKUP(B129,'University Applications'!A:O,15,0)</f>
        <v/>
      </c>
      <c r="L129" s="237" t="str">
        <f>VLOOKUP(B129,'University Applications'!A:V,22,0)</f>
        <v>Yes</v>
      </c>
      <c r="M129" s="237" t="str">
        <f>VLOOKUP(B129,'University Applications'!A:AC,29,0)</f>
        <v/>
      </c>
      <c r="N129" s="237" t="str">
        <f>VLOOKUP(B129,'University Applications'!A708:BD2123,36,0)</f>
        <v/>
      </c>
      <c r="O129" s="237" t="str">
        <f>VLOOKUP(B129,'University Applications'!A:I,9,0)</f>
        <v/>
      </c>
      <c r="P129" s="237" t="str">
        <f>VLOOKUP($B129,'University Applications'!$A:P,16,0)</f>
        <v/>
      </c>
      <c r="Q129" s="237" t="str">
        <f>VLOOKUP($B129,'University Applications'!$A:W,23,0)</f>
        <v/>
      </c>
      <c r="R129" s="237" t="str">
        <f>VLOOKUP($B129,'University Applications'!$A:AD,30,0)</f>
        <v/>
      </c>
      <c r="S129" s="237" t="str">
        <f>VLOOKUP($B129,'University Applications'!$A708:BJ2123,37,0)</f>
        <v/>
      </c>
      <c r="T129" s="183">
        <f t="shared" si="1"/>
        <v>2</v>
      </c>
      <c r="U129" s="183">
        <f t="shared" si="2"/>
        <v>0</v>
      </c>
      <c r="V129" s="237">
        <f t="shared" si="3"/>
        <v>1</v>
      </c>
      <c r="W129" s="237">
        <f t="shared" si="4"/>
        <v>0</v>
      </c>
      <c r="X129" s="237"/>
    </row>
    <row r="130">
      <c r="A130" s="236" t="s">
        <v>10890</v>
      </c>
      <c r="B130" s="106" t="s">
        <v>8366</v>
      </c>
      <c r="C130" s="237" t="str">
        <f>VLOOKUP(A130,'Main Sheet'!F:M,8,0)</f>
        <v>New Brighton</v>
      </c>
      <c r="D130" s="237" t="str">
        <f>VLOOKUP(B130,'Main Sheet'!A:N,14,0)</f>
        <v>NMB</v>
      </c>
      <c r="E130" s="237" t="str">
        <f>VLOOKUP(B130,'Main Sheet'!A:L,12,0)</f>
        <v>Cowan HS</v>
      </c>
      <c r="F130" s="237" t="str">
        <f>Vlookup(B130,'Main Sheet'!A:J,7,False)</f>
        <v>Second</v>
      </c>
      <c r="G130" s="237" t="str">
        <f>Vlookup(B130,'Main Sheet'!A:Q,17,0)</f>
        <v>Chulumanco</v>
      </c>
      <c r="H130" s="237" t="str">
        <f>VLOOKUP(B130,'Main Sheet'!A:AT,46,0)</f>
        <v>Yes</v>
      </c>
      <c r="I130" s="237" t="str">
        <f>Trim(Iferror(Vlookup(B130,'Main Sheet'!A1013:BC2110,47,False),""))</f>
        <v/>
      </c>
      <c r="J130" s="237" t="str">
        <f>VLOOKUP(B130,'University Applications'!A:H,8,0)</f>
        <v>Yes</v>
      </c>
      <c r="K130" s="237" t="str">
        <f>VLOOKUP(B130,'University Applications'!A:O,15,0)</f>
        <v>Yes</v>
      </c>
      <c r="L130" s="237" t="str">
        <f>VLOOKUP(B130,'University Applications'!A:V,22,0)</f>
        <v>S/A</v>
      </c>
      <c r="M130" s="237" t="str">
        <f>VLOOKUP(B130,'University Applications'!A:AC,29,0)</f>
        <v>S/A</v>
      </c>
      <c r="N130" s="237" t="str">
        <f>VLOOKUP(B130,'University Applications'!A1013:BD2431,36,0)</f>
        <v/>
      </c>
      <c r="O130" s="237" t="str">
        <f>VLOOKUP(B130,'University Applications'!A:I,9,0)</f>
        <v/>
      </c>
      <c r="P130" s="237" t="str">
        <f>VLOOKUP($B130,'University Applications'!$A:P,16,0)</f>
        <v/>
      </c>
      <c r="Q130" s="237" t="str">
        <f>VLOOKUP($B130,'University Applications'!$A:W,23,0)</f>
        <v/>
      </c>
      <c r="R130" s="237" t="str">
        <f>VLOOKUP($B130,'University Applications'!$A:AD,30,0)</f>
        <v>No</v>
      </c>
      <c r="S130" s="237" t="str">
        <f>VLOOKUP($B130,'University Applications'!$A1013:BJ2431,37,0)</f>
        <v/>
      </c>
      <c r="T130" s="183">
        <f t="shared" si="1"/>
        <v>4</v>
      </c>
      <c r="U130" s="183">
        <f t="shared" si="2"/>
        <v>1</v>
      </c>
      <c r="V130" s="237">
        <f t="shared" si="3"/>
        <v>2</v>
      </c>
      <c r="W130" s="237">
        <f t="shared" si="4"/>
        <v>0</v>
      </c>
      <c r="X130" s="237"/>
    </row>
    <row r="131">
      <c r="A131" s="236" t="s">
        <v>579</v>
      </c>
      <c r="B131" s="106" t="s">
        <v>576</v>
      </c>
      <c r="C131" s="237" t="str">
        <f>VLOOKUP(A131,'Main Sheet'!F:M,8,0)</f>
        <v>New Brighton</v>
      </c>
      <c r="D131" s="237" t="str">
        <f>VLOOKUP(B131,'Main Sheet'!A:N,14,0)</f>
        <v>NMB</v>
      </c>
      <c r="E131" s="237" t="str">
        <f>VLOOKUP(B131,'Main Sheet'!A:L,12,0)</f>
        <v>Cowan HS</v>
      </c>
      <c r="F131" s="237" t="str">
        <f>Vlookup(B131,'Main Sheet'!A:J,7,False)</f>
        <v>First</v>
      </c>
      <c r="G131" s="237" t="str">
        <f>Vlookup(B131,'Main Sheet'!A:Q,17,0)</f>
        <v>Chulumanco</v>
      </c>
      <c r="H131" s="237" t="str">
        <f>VLOOKUP(B131,'Main Sheet'!A:AT,46,0)</f>
        <v>Yes</v>
      </c>
      <c r="I131" s="237" t="str">
        <f>Trim(Iferror(Vlookup(B131,'Main Sheet'!A43:BC1135,47,False),""))</f>
        <v>Yes</v>
      </c>
      <c r="J131" s="237" t="str">
        <f>VLOOKUP(B131,'University Applications'!A:H,8,0)</f>
        <v>Yes</v>
      </c>
      <c r="K131" s="237" t="str">
        <f>VLOOKUP(B131,'University Applications'!A:O,15,0)</f>
        <v>Yes</v>
      </c>
      <c r="L131" s="237" t="str">
        <f>VLOOKUP(B131,'University Applications'!A:V,22,0)</f>
        <v>Yes</v>
      </c>
      <c r="M131" s="237" t="str">
        <f>VLOOKUP(B131,'University Applications'!A:AC,29,0)</f>
        <v>Yes</v>
      </c>
      <c r="N131" s="237" t="str">
        <f>VLOOKUP(B131,'University Applications'!A42:BD1456,36,0)</f>
        <v/>
      </c>
      <c r="O131" s="237" t="str">
        <f>VLOOKUP(B131,'University Applications'!A:I,9,0)</f>
        <v>Yes</v>
      </c>
      <c r="P131" s="237" t="str">
        <f>VLOOKUP($B131,'University Applications'!$A:P,16,0)</f>
        <v>Yes</v>
      </c>
      <c r="Q131" s="237" t="str">
        <f>VLOOKUP($B131,'University Applications'!$A:W,23,0)</f>
        <v>Yes</v>
      </c>
      <c r="R131" s="237" t="str">
        <f>VLOOKUP($B131,'University Applications'!$A:AD,30,0)</f>
        <v>Yes</v>
      </c>
      <c r="S131" s="237" t="str">
        <f>VLOOKUP($B131,'University Applications'!$A42:BJ1456,37,0)</f>
        <v/>
      </c>
      <c r="T131" s="183">
        <f t="shared" si="1"/>
        <v>4</v>
      </c>
      <c r="U131" s="183">
        <f t="shared" si="2"/>
        <v>4</v>
      </c>
      <c r="V131" s="237">
        <f t="shared" si="3"/>
        <v>4</v>
      </c>
      <c r="W131" s="237">
        <f t="shared" si="4"/>
        <v>4</v>
      </c>
      <c r="X131" s="237"/>
    </row>
    <row r="132">
      <c r="A132" s="236" t="s">
        <v>585</v>
      </c>
      <c r="B132" s="106" t="s">
        <v>582</v>
      </c>
      <c r="C132" s="237" t="str">
        <f>VLOOKUP(A132,'Main Sheet'!F:M,8,0)</f>
        <v>Motherwell</v>
      </c>
      <c r="D132" s="237" t="str">
        <f>VLOOKUP(B132,'Main Sheet'!A:N,14,0)</f>
        <v>NMB</v>
      </c>
      <c r="E132" s="237" t="str">
        <f>VLOOKUP(B132,'Main Sheet'!A:L,12,0)</f>
        <v>Douglas Mpopa SS</v>
      </c>
      <c r="F132" s="237" t="str">
        <f>Vlookup(B132,'Main Sheet'!A:J,7,False)</f>
        <v>First</v>
      </c>
      <c r="G132" s="237" t="str">
        <f>Vlookup(B132,'Main Sheet'!A:Q,17,0)</f>
        <v>Asemahle</v>
      </c>
      <c r="H132" s="237" t="str">
        <f>VLOOKUP(B132,'Main Sheet'!A:AT,46,0)</f>
        <v>Yes</v>
      </c>
      <c r="I132" s="237" t="str">
        <f>Trim(Iferror(Vlookup(B132,'Main Sheet'!A44:BC1136,47,False),""))</f>
        <v>Yes</v>
      </c>
      <c r="J132" s="237" t="str">
        <f>VLOOKUP(B132,'University Applications'!A:H,8,0)</f>
        <v>Yes</v>
      </c>
      <c r="K132" s="237" t="str">
        <f>VLOOKUP(B132,'University Applications'!A:O,15,0)</f>
        <v>S/A</v>
      </c>
      <c r="L132" s="237" t="str">
        <f>VLOOKUP(B132,'University Applications'!A:V,22,0)</f>
        <v>S/A</v>
      </c>
      <c r="M132" s="237" t="str">
        <f>VLOOKUP(B132,'University Applications'!A:AC,29,0)</f>
        <v>Yes</v>
      </c>
      <c r="N132" s="237" t="str">
        <f>VLOOKUP(B132,'University Applications'!A43:BD1457,36,0)</f>
        <v/>
      </c>
      <c r="O132" s="237" t="str">
        <f>VLOOKUP(B132,'University Applications'!A:I,9,0)</f>
        <v>Yes</v>
      </c>
      <c r="P132" s="237" t="str">
        <f>VLOOKUP($B132,'University Applications'!$A:P,16,0)</f>
        <v>S/A</v>
      </c>
      <c r="Q132" s="237" t="str">
        <f>VLOOKUP($B132,'University Applications'!$A:W,23,0)</f>
        <v>S/A</v>
      </c>
      <c r="R132" s="237" t="str">
        <f>VLOOKUP($B132,'University Applications'!$A:AD,30,0)</f>
        <v>Yes</v>
      </c>
      <c r="S132" s="237" t="str">
        <f>VLOOKUP($B132,'University Applications'!$A43:BJ1457,37,0)</f>
        <v/>
      </c>
      <c r="T132" s="183">
        <f t="shared" si="1"/>
        <v>4</v>
      </c>
      <c r="U132" s="183">
        <f t="shared" si="2"/>
        <v>4</v>
      </c>
      <c r="V132" s="237">
        <f t="shared" si="3"/>
        <v>2</v>
      </c>
      <c r="W132" s="237">
        <f t="shared" si="4"/>
        <v>2</v>
      </c>
      <c r="X132" s="237"/>
    </row>
    <row r="133">
      <c r="A133" s="236" t="s">
        <v>595</v>
      </c>
      <c r="B133" s="106" t="s">
        <v>592</v>
      </c>
      <c r="C133" s="237" t="str">
        <f>VLOOKUP(A133,'Main Sheet'!F:M,8,0)</f>
        <v>Motherwell</v>
      </c>
      <c r="D133" s="237" t="str">
        <f>VLOOKUP(B133,'Main Sheet'!A:N,14,0)</f>
        <v>NMB</v>
      </c>
      <c r="E133" s="237" t="str">
        <f>VLOOKUP(B133,'Main Sheet'!A:L,12,0)</f>
        <v>Motherwell HS</v>
      </c>
      <c r="F133" s="237" t="str">
        <f>Vlookup(B133,'Main Sheet'!A:J,7,False)</f>
        <v>First</v>
      </c>
      <c r="G133" s="237" t="str">
        <f>Vlookup(B133,'Main Sheet'!A:Q,17,0)</f>
        <v>Sive</v>
      </c>
      <c r="H133" s="237" t="str">
        <f>VLOOKUP(B133,'Main Sheet'!A:AT,46,0)</f>
        <v>Yes</v>
      </c>
      <c r="I133" s="237" t="str">
        <f>Trim(Iferror(Vlookup(B133,'Main Sheet'!A45:BC1137,47,False),""))</f>
        <v>Yes</v>
      </c>
      <c r="J133" s="237" t="str">
        <f>VLOOKUP(B133,'University Applications'!A:H,8,0)</f>
        <v>Yes</v>
      </c>
      <c r="K133" s="237" t="str">
        <f>VLOOKUP(B133,'University Applications'!A:O,15,0)</f>
        <v>Yes</v>
      </c>
      <c r="L133" s="237" t="str">
        <f>VLOOKUP(B133,'University Applications'!A:V,22,0)</f>
        <v>Yes</v>
      </c>
      <c r="M133" s="237" t="str">
        <f>VLOOKUP(B133,'University Applications'!A:AC,29,0)</f>
        <v>Yes</v>
      </c>
      <c r="N133" s="237" t="str">
        <f>VLOOKUP(B133,'University Applications'!A44:BD1458,36,0)</f>
        <v/>
      </c>
      <c r="O133" s="237" t="str">
        <f>VLOOKUP(B133,'University Applications'!A:I,9,0)</f>
        <v>Yes</v>
      </c>
      <c r="P133" s="237" t="str">
        <f>VLOOKUP($B133,'University Applications'!$A:P,16,0)</f>
        <v>Yes</v>
      </c>
      <c r="Q133" s="237" t="str">
        <f>VLOOKUP($B133,'University Applications'!$A:W,23,0)</f>
        <v>Yes</v>
      </c>
      <c r="R133" s="237" t="str">
        <f>VLOOKUP($B133,'University Applications'!$A:AD,30,0)</f>
        <v>Yes</v>
      </c>
      <c r="S133" s="237" t="str">
        <f>VLOOKUP($B133,'University Applications'!$A44:BJ1458,37,0)</f>
        <v/>
      </c>
      <c r="T133" s="183">
        <f t="shared" si="1"/>
        <v>4</v>
      </c>
      <c r="U133" s="183">
        <f t="shared" si="2"/>
        <v>4</v>
      </c>
      <c r="V133" s="237">
        <f t="shared" si="3"/>
        <v>4</v>
      </c>
      <c r="W133" s="237">
        <f t="shared" si="4"/>
        <v>4</v>
      </c>
      <c r="X133" s="237"/>
    </row>
    <row r="134">
      <c r="A134" s="236" t="s">
        <v>607</v>
      </c>
      <c r="B134" s="106" t="s">
        <v>604</v>
      </c>
      <c r="C134" s="237" t="str">
        <f>VLOOKUP(A134,'Main Sheet'!F:M,8,0)</f>
        <v>Motherwell</v>
      </c>
      <c r="D134" s="237" t="str">
        <f>VLOOKUP(B134,'Main Sheet'!A:N,14,0)</f>
        <v>NMB</v>
      </c>
      <c r="E134" s="237" t="str">
        <f>VLOOKUP(B134,'Main Sheet'!A:L,12,0)</f>
        <v>Douglas Mpopa SS</v>
      </c>
      <c r="F134" s="237" t="str">
        <f>Vlookup(B134,'Main Sheet'!A:J,7,False)</f>
        <v>First</v>
      </c>
      <c r="G134" s="237" t="str">
        <f>Vlookup(B134,'Main Sheet'!A:Q,17,0)</f>
        <v>Asemahle</v>
      </c>
      <c r="H134" s="237" t="str">
        <f>VLOOKUP(B134,'Main Sheet'!A:AT,46,0)</f>
        <v>Yes</v>
      </c>
      <c r="I134" s="237" t="str">
        <f>Trim(Iferror(Vlookup(B134,'Main Sheet'!A46:BC1138,47,False),""))</f>
        <v>Yes</v>
      </c>
      <c r="J134" s="237" t="str">
        <f>VLOOKUP(B134,'University Applications'!A:H,8,0)</f>
        <v>Yes</v>
      </c>
      <c r="K134" s="237" t="str">
        <f>VLOOKUP(B134,'University Applications'!A:O,15,0)</f>
        <v>S/A</v>
      </c>
      <c r="L134" s="237" t="str">
        <f>VLOOKUP(B134,'University Applications'!A:V,22,0)</f>
        <v>Yes</v>
      </c>
      <c r="M134" s="237" t="str">
        <f>VLOOKUP(B134,'University Applications'!A:AC,29,0)</f>
        <v>Yes</v>
      </c>
      <c r="N134" s="237" t="str">
        <f>VLOOKUP(B134,'University Applications'!A45:BD1459,36,0)</f>
        <v/>
      </c>
      <c r="O134" s="237" t="str">
        <f>VLOOKUP(B134,'University Applications'!A:I,9,0)</f>
        <v>Yes</v>
      </c>
      <c r="P134" s="237" t="str">
        <f>VLOOKUP($B134,'University Applications'!$A:P,16,0)</f>
        <v>S/A</v>
      </c>
      <c r="Q134" s="237" t="str">
        <f>VLOOKUP($B134,'University Applications'!$A:W,23,0)</f>
        <v>Yes</v>
      </c>
      <c r="R134" s="237" t="str">
        <f>VLOOKUP($B134,'University Applications'!$A:AD,30,0)</f>
        <v>Yes</v>
      </c>
      <c r="S134" s="237" t="str">
        <f>VLOOKUP($B134,'University Applications'!$A45:BJ1459,37,0)</f>
        <v/>
      </c>
      <c r="T134" s="183">
        <f t="shared" si="1"/>
        <v>4</v>
      </c>
      <c r="U134" s="183">
        <f t="shared" si="2"/>
        <v>4</v>
      </c>
      <c r="V134" s="237">
        <f t="shared" si="3"/>
        <v>3</v>
      </c>
      <c r="W134" s="237">
        <f t="shared" si="4"/>
        <v>3</v>
      </c>
      <c r="X134" s="237"/>
    </row>
    <row r="135">
      <c r="A135" s="236" t="s">
        <v>3853</v>
      </c>
      <c r="B135" s="106" t="s">
        <v>3850</v>
      </c>
      <c r="C135" s="237" t="str">
        <f>VLOOKUP(A135,'Main Sheet'!F:M,8,0)</f>
        <v>Motherwell</v>
      </c>
      <c r="D135" s="237" t="str">
        <f>VLOOKUP(B135,'Main Sheet'!A:N,14,0)</f>
        <v>NMB</v>
      </c>
      <c r="E135" s="237" t="str">
        <f>VLOOKUP(B135,'Main Sheet'!A:L,12,0)</f>
        <v>Ncedo SS</v>
      </c>
      <c r="F135" s="237" t="str">
        <f>Vlookup(B135,'Main Sheet'!A:J,7,False)</f>
        <v>Second</v>
      </c>
      <c r="G135" s="237" t="str">
        <f>Vlookup(B135,'Main Sheet'!A:Q,17,0)</f>
        <v>Siphosihle</v>
      </c>
      <c r="H135" s="237" t="str">
        <f>VLOOKUP(B135,'Main Sheet'!A:AT,46,0)</f>
        <v>Yes</v>
      </c>
      <c r="I135" s="237" t="str">
        <f>Trim(Iferror(Vlookup(B135,'Main Sheet'!A441:BC1534,47,False),""))</f>
        <v>Yes</v>
      </c>
      <c r="J135" s="237" t="str">
        <f>VLOOKUP(B135,'University Applications'!A:H,8,0)</f>
        <v>S/A</v>
      </c>
      <c r="K135" s="237" t="str">
        <f>VLOOKUP(B135,'University Applications'!A:O,15,0)</f>
        <v>S/A</v>
      </c>
      <c r="L135" s="237" t="str">
        <f>VLOOKUP(B135,'University Applications'!A:V,22,0)</f>
        <v>Yes</v>
      </c>
      <c r="M135" s="237" t="str">
        <f>VLOOKUP(B135,'University Applications'!A:AC,29,0)</f>
        <v>Yes</v>
      </c>
      <c r="N135" s="237" t="str">
        <f>VLOOKUP(B135,'University Applications'!A441:BD1855,36,0)</f>
        <v/>
      </c>
      <c r="O135" s="237" t="str">
        <f>VLOOKUP(B135,'University Applications'!A:I,9,0)</f>
        <v/>
      </c>
      <c r="P135" s="237" t="str">
        <f>VLOOKUP($B135,'University Applications'!$A:P,16,0)</f>
        <v/>
      </c>
      <c r="Q135" s="237" t="str">
        <f>VLOOKUP($B135,'University Applications'!$A:W,23,0)</f>
        <v/>
      </c>
      <c r="R135" s="237" t="str">
        <f>VLOOKUP($B135,'University Applications'!$A:AD,30,0)</f>
        <v/>
      </c>
      <c r="S135" s="237" t="str">
        <f>VLOOKUP($B135,'University Applications'!$A441:BJ1855,37,0)</f>
        <v/>
      </c>
      <c r="T135" s="183">
        <f t="shared" si="1"/>
        <v>4</v>
      </c>
      <c r="U135" s="183">
        <f t="shared" si="2"/>
        <v>0</v>
      </c>
      <c r="V135" s="237">
        <f t="shared" si="3"/>
        <v>2</v>
      </c>
      <c r="W135" s="237">
        <f t="shared" si="4"/>
        <v>0</v>
      </c>
      <c r="X135" s="237"/>
    </row>
    <row r="136">
      <c r="A136" s="236" t="s">
        <v>10200</v>
      </c>
      <c r="B136" s="106" t="s">
        <v>5816</v>
      </c>
      <c r="C136" s="237" t="str">
        <f>VLOOKUP(A136,'Main Sheet'!F:M,8,0)</f>
        <v>East London</v>
      </c>
      <c r="D136" s="237" t="str">
        <f>VLOOKUP(B136,'Main Sheet'!A:N,14,0)</f>
        <v>Rural</v>
      </c>
      <c r="E136" s="237" t="str">
        <f>VLOOKUP(B136,'Main Sheet'!A:L,12,0)</f>
        <v>Silimela HS</v>
      </c>
      <c r="F136" s="237" t="str">
        <f>Vlookup(B136,'Main Sheet'!A:J,7,False)</f>
        <v>Second</v>
      </c>
      <c r="G136" s="237" t="str">
        <f>Vlookup(B136,'Main Sheet'!A:Q,17,0)</f>
        <v>Asemahle</v>
      </c>
      <c r="H136" s="237" t="str">
        <f>VLOOKUP(B136,'Main Sheet'!A:AT,46,0)</f>
        <v>Yes</v>
      </c>
      <c r="I136" s="237" t="str">
        <f>Trim(Iferror(Vlookup(B136,'Main Sheet'!A670:BC1764,47,False),""))</f>
        <v>Yes</v>
      </c>
      <c r="J136" s="237" t="str">
        <f>VLOOKUP(B136,'University Applications'!A:H,8,0)</f>
        <v/>
      </c>
      <c r="K136" s="237" t="str">
        <f>VLOOKUP(B136,'University Applications'!A:O,15,0)</f>
        <v/>
      </c>
      <c r="L136" s="237" t="str">
        <f>VLOOKUP(B136,'University Applications'!A:V,22,0)</f>
        <v/>
      </c>
      <c r="M136" s="237" t="str">
        <f>VLOOKUP(B136,'University Applications'!A:AC,29,0)</f>
        <v/>
      </c>
      <c r="N136" s="237" t="str">
        <f>VLOOKUP(B136,'University Applications'!A670:BD2085,36,0)</f>
        <v/>
      </c>
      <c r="O136" s="237" t="str">
        <f>VLOOKUP(B136,'University Applications'!A:I,9,0)</f>
        <v/>
      </c>
      <c r="P136" s="237" t="str">
        <f>VLOOKUP($B136,'University Applications'!$A:P,16,0)</f>
        <v/>
      </c>
      <c r="Q136" s="237" t="str">
        <f>VLOOKUP($B136,'University Applications'!$A:W,23,0)</f>
        <v/>
      </c>
      <c r="R136" s="237" t="str">
        <f>VLOOKUP($B136,'University Applications'!$A:AD,30,0)</f>
        <v/>
      </c>
      <c r="S136" s="237" t="str">
        <f>VLOOKUP($B136,'University Applications'!$A670:BJ2085,37,0)</f>
        <v/>
      </c>
      <c r="T136" s="183">
        <f t="shared" si="1"/>
        <v>0</v>
      </c>
      <c r="U136" s="183">
        <f t="shared" si="2"/>
        <v>0</v>
      </c>
      <c r="V136" s="237">
        <f t="shared" si="3"/>
        <v>0</v>
      </c>
      <c r="W136" s="237">
        <f t="shared" si="4"/>
        <v>0</v>
      </c>
      <c r="X136" s="237"/>
    </row>
    <row r="137">
      <c r="A137" s="236" t="s">
        <v>10224</v>
      </c>
      <c r="B137" s="106" t="s">
        <v>5918</v>
      </c>
      <c r="C137" s="237" t="str">
        <f>VLOOKUP(A137,'Main Sheet'!F:M,8,0)</f>
        <v>Motherwell</v>
      </c>
      <c r="D137" s="237" t="str">
        <f>VLOOKUP(B137,'Main Sheet'!A:N,14,0)</f>
        <v>NMB</v>
      </c>
      <c r="E137" s="237" t="str">
        <f>VLOOKUP(B137,'Main Sheet'!A:L,12,0)</f>
        <v>Douglas Mpopa SS</v>
      </c>
      <c r="F137" s="237" t="str">
        <f>Vlookup(B137,'Main Sheet'!A:J,7,False)</f>
        <v>Second</v>
      </c>
      <c r="G137" s="237" t="str">
        <f>Vlookup(B137,'Main Sheet'!A:Q,17,0)</f>
        <v>Asemahle</v>
      </c>
      <c r="H137" s="237" t="str">
        <f>VLOOKUP(B137,'Main Sheet'!A:AT,46,0)</f>
        <v>Yes</v>
      </c>
      <c r="I137" s="237" t="str">
        <f>Trim(Iferror(Vlookup(B137,'Main Sheet'!A681:BC1775,47,False),""))</f>
        <v>Yes</v>
      </c>
      <c r="J137" s="237" t="str">
        <f>VLOOKUP(B137,'University Applications'!A:H,8,0)</f>
        <v>S/A</v>
      </c>
      <c r="K137" s="237" t="str">
        <f>VLOOKUP(B137,'University Applications'!A:O,15,0)</f>
        <v/>
      </c>
      <c r="L137" s="237" t="str">
        <f>VLOOKUP(B137,'University Applications'!A:V,22,0)</f>
        <v>S/A</v>
      </c>
      <c r="M137" s="237" t="str">
        <f>VLOOKUP(B137,'University Applications'!A:AC,29,0)</f>
        <v>Yes</v>
      </c>
      <c r="N137" s="237" t="str">
        <f>VLOOKUP(B137,'University Applications'!A681:BD2096,36,0)</f>
        <v/>
      </c>
      <c r="O137" s="237" t="str">
        <f>VLOOKUP(B137,'University Applications'!A:I,9,0)</f>
        <v/>
      </c>
      <c r="P137" s="237" t="str">
        <f>VLOOKUP($B137,'University Applications'!$A:P,16,0)</f>
        <v/>
      </c>
      <c r="Q137" s="237" t="str">
        <f>VLOOKUP($B137,'University Applications'!$A:W,23,0)</f>
        <v/>
      </c>
      <c r="R137" s="237" t="str">
        <f>VLOOKUP($B137,'University Applications'!$A:AD,30,0)</f>
        <v/>
      </c>
      <c r="S137" s="237" t="str">
        <f>VLOOKUP($B137,'University Applications'!$A681:BJ2096,37,0)</f>
        <v/>
      </c>
      <c r="T137" s="183">
        <f t="shared" si="1"/>
        <v>3</v>
      </c>
      <c r="U137" s="183">
        <f t="shared" si="2"/>
        <v>0</v>
      </c>
      <c r="V137" s="237">
        <f t="shared" si="3"/>
        <v>1</v>
      </c>
      <c r="W137" s="237">
        <f t="shared" si="4"/>
        <v>0</v>
      </c>
      <c r="X137" s="237"/>
    </row>
    <row r="138">
      <c r="A138" s="236" t="s">
        <v>10901</v>
      </c>
      <c r="B138" s="106" t="s">
        <v>8394</v>
      </c>
      <c r="C138" s="237" t="str">
        <f>VLOOKUP(A138,'Main Sheet'!F:M,8,0)</f>
        <v>New Brighton</v>
      </c>
      <c r="D138" s="237" t="str">
        <f>VLOOKUP(B138,'Main Sheet'!A:N,14,0)</f>
        <v>NMB</v>
      </c>
      <c r="E138" s="237" t="str">
        <f>VLOOKUP(B138,'Main Sheet'!A:L,12,0)</f>
        <v>Cowan HS</v>
      </c>
      <c r="F138" s="237" t="str">
        <f>Vlookup(B138,'Main Sheet'!A:J,7,False)</f>
        <v>Second</v>
      </c>
      <c r="G138" s="237" t="str">
        <f>Vlookup(B138,'Main Sheet'!A:Q,17,0)</f>
        <v>Chulumanco</v>
      </c>
      <c r="H138" s="237" t="str">
        <f>VLOOKUP(B138,'Main Sheet'!A:AT,46,0)</f>
        <v>Yes</v>
      </c>
      <c r="I138" s="237" t="str">
        <f>Trim(Iferror(Vlookup(B138,'Main Sheet'!A1021:BC2119,47,False),""))</f>
        <v/>
      </c>
      <c r="J138" s="237" t="str">
        <f>VLOOKUP(B138,'University Applications'!A:H,8,0)</f>
        <v>S/A</v>
      </c>
      <c r="K138" s="237" t="str">
        <f>VLOOKUP(B138,'University Applications'!A:O,15,0)</f>
        <v/>
      </c>
      <c r="L138" s="237" t="str">
        <f>VLOOKUP(B138,'University Applications'!A:V,22,0)</f>
        <v>Yes</v>
      </c>
      <c r="M138" s="237" t="str">
        <f>VLOOKUP(B138,'University Applications'!A:AC,29,0)</f>
        <v/>
      </c>
      <c r="N138" s="237" t="str">
        <f>VLOOKUP(B138,'University Applications'!A1021:BD2440,36,0)</f>
        <v>Yes</v>
      </c>
      <c r="O138" s="237" t="str">
        <f>VLOOKUP(B138,'University Applications'!A:I,9,0)</f>
        <v/>
      </c>
      <c r="P138" s="237" t="str">
        <f>VLOOKUP($B138,'University Applications'!$A:P,16,0)</f>
        <v/>
      </c>
      <c r="Q138" s="237" t="str">
        <f>VLOOKUP($B138,'University Applications'!$A:W,23,0)</f>
        <v/>
      </c>
      <c r="R138" s="237" t="str">
        <f>VLOOKUP($B138,'University Applications'!$A:AD,30,0)</f>
        <v/>
      </c>
      <c r="S138" s="237" t="str">
        <f>VLOOKUP($B138,'University Applications'!$A1021:BJ2440,37,0)</f>
        <v/>
      </c>
      <c r="T138" s="183">
        <f t="shared" si="1"/>
        <v>3</v>
      </c>
      <c r="U138" s="183">
        <f t="shared" si="2"/>
        <v>0</v>
      </c>
      <c r="V138" s="237">
        <f t="shared" si="3"/>
        <v>2</v>
      </c>
      <c r="W138" s="237">
        <f t="shared" si="4"/>
        <v>0</v>
      </c>
      <c r="X138" s="237"/>
    </row>
    <row r="139">
      <c r="A139" s="236" t="s">
        <v>10257</v>
      </c>
      <c r="B139" s="106" t="s">
        <v>6038</v>
      </c>
      <c r="C139" s="237" t="str">
        <f>VLOOKUP(A139,'Main Sheet'!F:M,8,0)</f>
        <v>Motherwell</v>
      </c>
      <c r="D139" s="237" t="str">
        <f>VLOOKUP(B139,'Main Sheet'!A:N,14,0)</f>
        <v>NMB</v>
      </c>
      <c r="E139" s="237" t="str">
        <f>VLOOKUP(B139,'Main Sheet'!A:L,12,0)</f>
        <v>Douglas Mpopa SS</v>
      </c>
      <c r="F139" s="237" t="str">
        <f>Vlookup(B139,'Main Sheet'!A:J,7,False)</f>
        <v>Second</v>
      </c>
      <c r="G139" s="237" t="str">
        <f>Vlookup(B139,'Main Sheet'!A:Q,17,0)</f>
        <v>Asemahle</v>
      </c>
      <c r="H139" s="237" t="str">
        <f>VLOOKUP(B139,'Main Sheet'!A:AT,46,0)</f>
        <v>Yes</v>
      </c>
      <c r="I139" s="237" t="str">
        <f>Trim(Iferror(Vlookup(B139,'Main Sheet'!A696:BC1790,47,False),""))</f>
        <v>Yes</v>
      </c>
      <c r="J139" s="237" t="str">
        <f>VLOOKUP(B139,'University Applications'!A:H,8,0)</f>
        <v>S/A</v>
      </c>
      <c r="K139" s="237" t="str">
        <f>VLOOKUP(B139,'University Applications'!A:O,15,0)</f>
        <v/>
      </c>
      <c r="L139" s="237" t="str">
        <f>VLOOKUP(B139,'University Applications'!A:V,22,0)</f>
        <v>Yes</v>
      </c>
      <c r="M139" s="237" t="str">
        <f>VLOOKUP(B139,'University Applications'!A:AC,29,0)</f>
        <v>Yes</v>
      </c>
      <c r="N139" s="237" t="str">
        <f>VLOOKUP(B139,'University Applications'!A696:BD2111,36,0)</f>
        <v/>
      </c>
      <c r="O139" s="237" t="str">
        <f>VLOOKUP(B139,'University Applications'!A:I,9,0)</f>
        <v/>
      </c>
      <c r="P139" s="237" t="str">
        <f>VLOOKUP($B139,'University Applications'!$A:P,16,0)</f>
        <v/>
      </c>
      <c r="Q139" s="237" t="str">
        <f>VLOOKUP($B139,'University Applications'!$A:W,23,0)</f>
        <v/>
      </c>
      <c r="R139" s="237" t="str">
        <f>VLOOKUP($B139,'University Applications'!$A:AD,30,0)</f>
        <v/>
      </c>
      <c r="S139" s="237" t="str">
        <f>VLOOKUP($B139,'University Applications'!$A696:BJ2111,37,0)</f>
        <v/>
      </c>
      <c r="T139" s="183">
        <f t="shared" si="1"/>
        <v>3</v>
      </c>
      <c r="U139" s="183">
        <f t="shared" si="2"/>
        <v>0</v>
      </c>
      <c r="V139" s="237">
        <f t="shared" si="3"/>
        <v>2</v>
      </c>
      <c r="W139" s="237">
        <f t="shared" si="4"/>
        <v>0</v>
      </c>
      <c r="X139" s="237"/>
    </row>
    <row r="140">
      <c r="A140" s="236" t="s">
        <v>615</v>
      </c>
      <c r="B140" s="106" t="s">
        <v>613</v>
      </c>
      <c r="C140" s="237" t="str">
        <f>VLOOKUP(A140,'Main Sheet'!F:M,8,0)</f>
        <v>Motherwell</v>
      </c>
      <c r="D140" s="237" t="str">
        <f>VLOOKUP(B140,'Main Sheet'!A:N,14,0)</f>
        <v>NMB</v>
      </c>
      <c r="E140" s="237" t="str">
        <f>VLOOKUP(B140,'Main Sheet'!A:L,12,0)</f>
        <v>Cingani HS</v>
      </c>
      <c r="F140" s="237" t="str">
        <f>Vlookup(B140,'Main Sheet'!A:J,7,False)</f>
        <v>First</v>
      </c>
      <c r="G140" s="237" t="str">
        <f>Vlookup(B140,'Main Sheet'!A:Q,17,0)</f>
        <v>Asemahle</v>
      </c>
      <c r="H140" s="237" t="str">
        <f>VLOOKUP(B140,'Main Sheet'!A:AT,46,0)</f>
        <v>Yes</v>
      </c>
      <c r="I140" s="237" t="str">
        <f>Trim(Iferror(Vlookup(B140,'Main Sheet'!A47:BC1139,47,False),""))</f>
        <v>Yes</v>
      </c>
      <c r="J140" s="237" t="str">
        <f>VLOOKUP(B140,'University Applications'!A:H,8,0)</f>
        <v>Yes</v>
      </c>
      <c r="K140" s="237" t="str">
        <f>VLOOKUP(B140,'University Applications'!A:O,15,0)</f>
        <v>Yes</v>
      </c>
      <c r="L140" s="237" t="str">
        <f>VLOOKUP(B140,'University Applications'!A:V,22,0)</f>
        <v>S/A</v>
      </c>
      <c r="M140" s="237" t="str">
        <f>VLOOKUP(B140,'University Applications'!A:AC,29,0)</f>
        <v>Yes</v>
      </c>
      <c r="N140" s="237" t="str">
        <f>VLOOKUP(B140,'University Applications'!A46:BD1460,36,0)</f>
        <v/>
      </c>
      <c r="O140" s="237" t="str">
        <f>VLOOKUP(B140,'University Applications'!A:I,9,0)</f>
        <v>Yes</v>
      </c>
      <c r="P140" s="237" t="str">
        <f>VLOOKUP($B140,'University Applications'!$A:P,16,0)</f>
        <v>Yes</v>
      </c>
      <c r="Q140" s="237" t="str">
        <f>VLOOKUP($B140,'University Applications'!$A:W,23,0)</f>
        <v>S/A</v>
      </c>
      <c r="R140" s="237" t="str">
        <f>VLOOKUP($B140,'University Applications'!$A:AD,30,0)</f>
        <v>Yes</v>
      </c>
      <c r="S140" s="237" t="str">
        <f>VLOOKUP($B140,'University Applications'!$A46:BJ1460,37,0)</f>
        <v/>
      </c>
      <c r="T140" s="183">
        <f t="shared" si="1"/>
        <v>4</v>
      </c>
      <c r="U140" s="183">
        <f t="shared" si="2"/>
        <v>4</v>
      </c>
      <c r="V140" s="237">
        <f t="shared" si="3"/>
        <v>3</v>
      </c>
      <c r="W140" s="237">
        <f t="shared" si="4"/>
        <v>3</v>
      </c>
      <c r="X140" s="237"/>
    </row>
    <row r="141">
      <c r="A141" s="236" t="s">
        <v>10664</v>
      </c>
      <c r="B141" s="106" t="s">
        <v>7370</v>
      </c>
      <c r="C141" s="237" t="str">
        <f>VLOOKUP(A141,'Main Sheet'!F:M,8,0)</f>
        <v>KwaDwesi</v>
      </c>
      <c r="D141" s="237" t="str">
        <f>VLOOKUP(B141,'Main Sheet'!A:N,14,0)</f>
        <v>NMB</v>
      </c>
      <c r="E141" s="237" t="str">
        <f>VLOOKUP(B141,'Main Sheet'!A:L,12,0)</f>
        <v>Lungisa HS</v>
      </c>
      <c r="F141" s="237" t="str">
        <f>Vlookup(B141,'Main Sheet'!A:J,7,False)</f>
        <v>Second</v>
      </c>
      <c r="G141" s="237" t="str">
        <f>Vlookup(B141,'Main Sheet'!A:Q,17,0)</f>
        <v>Asemahle</v>
      </c>
      <c r="H141" s="237" t="str">
        <f>VLOOKUP(B141,'Main Sheet'!A:AT,46,0)</f>
        <v>Yes</v>
      </c>
      <c r="I141" s="237" t="str">
        <f>Trim(Iferror(Vlookup(B141,'Main Sheet'!A894:BC1991,47,False),""))</f>
        <v>Yes</v>
      </c>
      <c r="J141" s="237" t="str">
        <f>VLOOKUP(B141,'University Applications'!A:H,8,0)</f>
        <v>Yes</v>
      </c>
      <c r="K141" s="237" t="str">
        <f>VLOOKUP(B141,'University Applications'!A:O,15,0)</f>
        <v>Yes</v>
      </c>
      <c r="L141" s="237" t="str">
        <f>VLOOKUP(B141,'University Applications'!A:V,22,0)</f>
        <v>Yes</v>
      </c>
      <c r="M141" s="237" t="str">
        <f>VLOOKUP(B141,'University Applications'!A:AC,29,0)</f>
        <v>Yes</v>
      </c>
      <c r="N141" s="237" t="str">
        <f>VLOOKUP(B141,'University Applications'!A894:BD2312,36,0)</f>
        <v/>
      </c>
      <c r="O141" s="237" t="str">
        <f>VLOOKUP(B141,'University Applications'!A:I,9,0)</f>
        <v/>
      </c>
      <c r="P141" s="237" t="str">
        <f>VLOOKUP($B141,'University Applications'!$A:P,16,0)</f>
        <v/>
      </c>
      <c r="Q141" s="237" t="str">
        <f>VLOOKUP($B141,'University Applications'!$A:W,23,0)</f>
        <v/>
      </c>
      <c r="R141" s="237" t="str">
        <f>VLOOKUP($B141,'University Applications'!$A:AD,30,0)</f>
        <v/>
      </c>
      <c r="S141" s="237" t="str">
        <f>VLOOKUP($B141,'University Applications'!$A894:BJ2312,37,0)</f>
        <v/>
      </c>
      <c r="T141" s="183">
        <f t="shared" si="1"/>
        <v>4</v>
      </c>
      <c r="U141" s="183">
        <f t="shared" si="2"/>
        <v>0</v>
      </c>
      <c r="V141" s="237">
        <f t="shared" si="3"/>
        <v>4</v>
      </c>
      <c r="W141" s="237">
        <f t="shared" si="4"/>
        <v>0</v>
      </c>
      <c r="X141" s="237"/>
    </row>
    <row r="142">
      <c r="A142" s="236" t="s">
        <v>11136</v>
      </c>
      <c r="B142" s="106" t="s">
        <v>11137</v>
      </c>
      <c r="C142" s="237" t="str">
        <f>VLOOKUP(A142,'Main Sheet'!F:M,8,0)</f>
        <v>#N/A</v>
      </c>
      <c r="D142" s="237" t="str">
        <f>VLOOKUP(B142,'Main Sheet'!A:N,14,0)</f>
        <v>#N/A</v>
      </c>
      <c r="E142" s="237" t="str">
        <f>VLOOKUP(B142,'Main Sheet'!A:L,12,0)</f>
        <v>#N/A</v>
      </c>
      <c r="F142" s="237" t="str">
        <f>Vlookup(B142,'Main Sheet'!A:J,7,False)</f>
        <v>#N/A</v>
      </c>
      <c r="G142" s="237" t="str">
        <f>Vlookup(B142,'Main Sheet'!A:Q,17,0)</f>
        <v>#N/A</v>
      </c>
      <c r="H142" s="237" t="str">
        <f>VLOOKUP(B142,'Main Sheet'!A:AT,46,0)</f>
        <v>#N/A</v>
      </c>
      <c r="I142" s="237" t="str">
        <f>Trim(Iferror(Vlookup(B142,'Main Sheet'!A652:BC1745,47,False),""))</f>
        <v/>
      </c>
      <c r="J142" s="237" t="str">
        <f>VLOOKUP(B142,'University Applications'!A:H,8,0)</f>
        <v>#N/A</v>
      </c>
      <c r="K142" s="237" t="str">
        <f>VLOOKUP(B142,'University Applications'!A:O,15,0)</f>
        <v>#N/A</v>
      </c>
      <c r="L142" s="237" t="str">
        <f>VLOOKUP(B142,'University Applications'!A:V,22,0)</f>
        <v>#N/A</v>
      </c>
      <c r="M142" s="237" t="str">
        <f>VLOOKUP(B142,'University Applications'!A:AC,29,0)</f>
        <v>#N/A</v>
      </c>
      <c r="N142" s="237" t="str">
        <f>VLOOKUP(B142,'University Applications'!A652:BD2066,36,0)</f>
        <v>#N/A</v>
      </c>
      <c r="O142" s="237" t="str">
        <f>VLOOKUP(B142,'University Applications'!A:I,9,0)</f>
        <v>#N/A</v>
      </c>
      <c r="P142" s="237" t="str">
        <f>VLOOKUP($B142,'University Applications'!$A:P,16,0)</f>
        <v>#N/A</v>
      </c>
      <c r="Q142" s="237" t="str">
        <f>VLOOKUP($B142,'University Applications'!$A:W,23,0)</f>
        <v>#N/A</v>
      </c>
      <c r="R142" s="237" t="str">
        <f>VLOOKUP($B142,'University Applications'!$A:AD,30,0)</f>
        <v>#N/A</v>
      </c>
      <c r="S142" s="237" t="str">
        <f>VLOOKUP($B142,'University Applications'!$A652:BJ2066,37,0)</f>
        <v>#N/A</v>
      </c>
      <c r="T142" s="183">
        <f t="shared" si="1"/>
        <v>5</v>
      </c>
      <c r="U142" s="183">
        <f t="shared" si="2"/>
        <v>5</v>
      </c>
      <c r="V142" s="237">
        <f t="shared" si="3"/>
        <v>0</v>
      </c>
      <c r="W142" s="237">
        <f t="shared" si="4"/>
        <v>0</v>
      </c>
      <c r="X142" s="237"/>
    </row>
    <row r="143">
      <c r="A143" s="236" t="s">
        <v>10197</v>
      </c>
      <c r="B143" s="106" t="s">
        <v>5807</v>
      </c>
      <c r="C143" s="237" t="str">
        <f>VLOOKUP(A143,'Main Sheet'!F:M,8,0)</f>
        <v>East London</v>
      </c>
      <c r="D143" s="237" t="str">
        <f>VLOOKUP(B143,'Main Sheet'!A:N,14,0)</f>
        <v>Rural</v>
      </c>
      <c r="E143" s="237" t="str">
        <f>VLOOKUP(B143,'Main Sheet'!A:L,12,0)</f>
        <v>Silimela HS</v>
      </c>
      <c r="F143" s="237" t="str">
        <f>Vlookup(B143,'Main Sheet'!A:J,7,False)</f>
        <v>Second</v>
      </c>
      <c r="G143" s="237" t="str">
        <f>Vlookup(B143,'Main Sheet'!A:Q,17,0)</f>
        <v>Asemahle</v>
      </c>
      <c r="H143" s="237" t="str">
        <f>VLOOKUP(B143,'Main Sheet'!A:AT,46,0)</f>
        <v>Yes</v>
      </c>
      <c r="I143" s="237" t="str">
        <f>Trim(Iferror(Vlookup(B143,'Main Sheet'!A669:BC1763,47,False),""))</f>
        <v>Yes</v>
      </c>
      <c r="J143" s="237" t="str">
        <f>VLOOKUP(B143,'University Applications'!A:H,8,0)</f>
        <v>Yes</v>
      </c>
      <c r="K143" s="237" t="str">
        <f>VLOOKUP(B143,'University Applications'!A:O,15,0)</f>
        <v/>
      </c>
      <c r="L143" s="237" t="str">
        <f>VLOOKUP(B143,'University Applications'!A:V,22,0)</f>
        <v>Yes</v>
      </c>
      <c r="M143" s="237" t="str">
        <f>VLOOKUP(B143,'University Applications'!A:AC,29,0)</f>
        <v>S/A</v>
      </c>
      <c r="N143" s="237" t="str">
        <f>VLOOKUP(B143,'University Applications'!A669:BD2084,36,0)</f>
        <v/>
      </c>
      <c r="O143" s="237" t="str">
        <f>VLOOKUP(B143,'University Applications'!A:I,9,0)</f>
        <v/>
      </c>
      <c r="P143" s="237" t="str">
        <f>VLOOKUP($B143,'University Applications'!$A:P,16,0)</f>
        <v/>
      </c>
      <c r="Q143" s="237" t="str">
        <f>VLOOKUP($B143,'University Applications'!$A:W,23,0)</f>
        <v/>
      </c>
      <c r="R143" s="237" t="str">
        <f>VLOOKUP($B143,'University Applications'!$A:AD,30,0)</f>
        <v/>
      </c>
      <c r="S143" s="237" t="str">
        <f>VLOOKUP($B143,'University Applications'!$A669:BJ2084,37,0)</f>
        <v/>
      </c>
      <c r="T143" s="183">
        <f t="shared" si="1"/>
        <v>3</v>
      </c>
      <c r="U143" s="183">
        <f t="shared" si="2"/>
        <v>0</v>
      </c>
      <c r="V143" s="237">
        <f t="shared" si="3"/>
        <v>2</v>
      </c>
      <c r="W143" s="237">
        <f t="shared" si="4"/>
        <v>0</v>
      </c>
      <c r="X143" s="237"/>
    </row>
    <row r="144">
      <c r="A144" s="236" t="s">
        <v>10599</v>
      </c>
      <c r="B144" s="106" t="s">
        <v>7175</v>
      </c>
      <c r="C144" s="237" t="str">
        <f>VLOOKUP(A144,'Main Sheet'!F:M,8,0)</f>
        <v>Zwide</v>
      </c>
      <c r="D144" s="237" t="str">
        <f>VLOOKUP(B144,'Main Sheet'!A:N,14,0)</f>
        <v>NMB</v>
      </c>
      <c r="E144" s="237" t="str">
        <f>VLOOKUP(B144,'Main Sheet'!A:L,12,0)</f>
        <v>Ndzondelelo HS</v>
      </c>
      <c r="F144" s="237" t="str">
        <f>Vlookup(B144,'Main Sheet'!A:J,7,False)</f>
        <v>Second</v>
      </c>
      <c r="G144" s="237" t="str">
        <f>Vlookup(B144,'Main Sheet'!A:Q,17,0)</f>
        <v>Chulumanco</v>
      </c>
      <c r="H144" s="237" t="str">
        <f>VLOOKUP(B144,'Main Sheet'!A:AT,46,0)</f>
        <v>Yes</v>
      </c>
      <c r="I144" s="237" t="str">
        <f>Trim(Iferror(Vlookup(B144,'Main Sheet'!A860:BC1957,47,False),""))</f>
        <v>Yes</v>
      </c>
      <c r="J144" s="237" t="str">
        <f>VLOOKUP(B144,'University Applications'!A:H,8,0)</f>
        <v>Yes</v>
      </c>
      <c r="K144" s="237" t="str">
        <f>VLOOKUP(B144,'University Applications'!A:O,15,0)</f>
        <v>Yes</v>
      </c>
      <c r="L144" s="237" t="str">
        <f>VLOOKUP(B144,'University Applications'!A:V,22,0)</f>
        <v>Yes</v>
      </c>
      <c r="M144" s="237" t="str">
        <f>VLOOKUP(B144,'University Applications'!A:AC,29,0)</f>
        <v>Yes</v>
      </c>
      <c r="N144" s="237" t="str">
        <f>VLOOKUP(B144,'University Applications'!A860:BD2278,36,0)</f>
        <v/>
      </c>
      <c r="O144" s="237" t="str">
        <f>VLOOKUP(B144,'University Applications'!A:I,9,0)</f>
        <v/>
      </c>
      <c r="P144" s="237" t="str">
        <f>VLOOKUP($B144,'University Applications'!$A:P,16,0)</f>
        <v/>
      </c>
      <c r="Q144" s="237" t="str">
        <f>VLOOKUP($B144,'University Applications'!$A:W,23,0)</f>
        <v/>
      </c>
      <c r="R144" s="237" t="str">
        <f>VLOOKUP($B144,'University Applications'!$A:AD,30,0)</f>
        <v/>
      </c>
      <c r="S144" s="237" t="str">
        <f>VLOOKUP($B144,'University Applications'!$A860:BJ2278,37,0)</f>
        <v/>
      </c>
      <c r="T144" s="183">
        <f t="shared" si="1"/>
        <v>4</v>
      </c>
      <c r="U144" s="183">
        <f t="shared" si="2"/>
        <v>0</v>
      </c>
      <c r="V144" s="237">
        <f t="shared" si="3"/>
        <v>4</v>
      </c>
      <c r="W144" s="237">
        <f t="shared" si="4"/>
        <v>0</v>
      </c>
      <c r="X144" s="237"/>
    </row>
    <row r="145">
      <c r="A145" s="236" t="s">
        <v>626</v>
      </c>
      <c r="B145" s="106" t="s">
        <v>623</v>
      </c>
      <c r="C145" s="237" t="str">
        <f>VLOOKUP(A145,'Main Sheet'!F:M,8,0)</f>
        <v>New Brighton</v>
      </c>
      <c r="D145" s="237" t="str">
        <f>VLOOKUP(B145,'Main Sheet'!A:N,14,0)</f>
        <v>NMB</v>
      </c>
      <c r="E145" s="237" t="str">
        <f>VLOOKUP(B145,'Main Sheet'!A:L,12,0)</f>
        <v>Newell HS</v>
      </c>
      <c r="F145" s="237" t="str">
        <f>Vlookup(B145,'Main Sheet'!A:J,7,False)</f>
        <v>First</v>
      </c>
      <c r="G145" s="237" t="str">
        <f>Vlookup(B145,'Main Sheet'!A:Q,17,0)</f>
        <v>Siphosihle</v>
      </c>
      <c r="H145" s="237" t="str">
        <f>VLOOKUP(B145,'Main Sheet'!A:AT,46,0)</f>
        <v>Yes</v>
      </c>
      <c r="I145" s="237" t="str">
        <f>Trim(Iferror(Vlookup(B145,'Main Sheet'!A48:BC1140,47,False),""))</f>
        <v>Yes</v>
      </c>
      <c r="J145" s="237" t="str">
        <f>VLOOKUP(B145,'University Applications'!A:H,8,0)</f>
        <v>Yes</v>
      </c>
      <c r="K145" s="237" t="str">
        <f>VLOOKUP(B145,'University Applications'!A:O,15,0)</f>
        <v>Yes</v>
      </c>
      <c r="L145" s="237" t="str">
        <f>VLOOKUP(B145,'University Applications'!A:V,22,0)</f>
        <v>Yes</v>
      </c>
      <c r="M145" s="237" t="str">
        <f>VLOOKUP(B145,'University Applications'!A:AC,29,0)</f>
        <v>Yes</v>
      </c>
      <c r="N145" s="237" t="str">
        <f>VLOOKUP(B145,'University Applications'!A47:BD1461,36,0)</f>
        <v/>
      </c>
      <c r="O145" s="237" t="str">
        <f>VLOOKUP(B145,'University Applications'!A:I,9,0)</f>
        <v>Yes</v>
      </c>
      <c r="P145" s="237" t="str">
        <f>VLOOKUP($B145,'University Applications'!$A:P,16,0)</f>
        <v>Yes</v>
      </c>
      <c r="Q145" s="237" t="str">
        <f>VLOOKUP($B145,'University Applications'!$A:W,23,0)</f>
        <v>Yes</v>
      </c>
      <c r="R145" s="237" t="str">
        <f>VLOOKUP($B145,'University Applications'!$A:AD,30,0)</f>
        <v>Yes</v>
      </c>
      <c r="S145" s="237" t="str">
        <f>VLOOKUP($B145,'University Applications'!$A47:BJ1461,37,0)</f>
        <v/>
      </c>
      <c r="T145" s="183">
        <f t="shared" si="1"/>
        <v>4</v>
      </c>
      <c r="U145" s="183">
        <f t="shared" si="2"/>
        <v>4</v>
      </c>
      <c r="V145" s="237">
        <f t="shared" si="3"/>
        <v>4</v>
      </c>
      <c r="W145" s="237">
        <f t="shared" si="4"/>
        <v>4</v>
      </c>
      <c r="X145" s="237"/>
    </row>
    <row r="146">
      <c r="A146" s="236" t="s">
        <v>11138</v>
      </c>
      <c r="B146" s="106" t="s">
        <v>8102</v>
      </c>
      <c r="C146" s="237" t="str">
        <f>VLOOKUP(A146,'Main Sheet'!F:M,8,0)</f>
        <v>#N/A</v>
      </c>
      <c r="D146" s="237" t="str">
        <f>VLOOKUP(B146,'Main Sheet'!A:N,14,0)</f>
        <v>NMB</v>
      </c>
      <c r="E146" s="237" t="str">
        <f>VLOOKUP(B146,'Main Sheet'!A:L,12,0)</f>
        <v>Cowan HS</v>
      </c>
      <c r="F146" s="237" t="str">
        <f>Vlookup(B146,'Main Sheet'!A:J,7,False)</f>
        <v>Second</v>
      </c>
      <c r="G146" s="237" t="str">
        <f>Vlookup(B146,'Main Sheet'!A:Q,17,0)</f>
        <v>Chulumanco</v>
      </c>
      <c r="H146" s="237" t="str">
        <f>VLOOKUP(B146,'Main Sheet'!A:AT,46,0)</f>
        <v>Yes</v>
      </c>
      <c r="I146" s="237" t="str">
        <f>Trim(Iferror(Vlookup(B146,'Main Sheet'!A978:BC2075,47,False),""))</f>
        <v/>
      </c>
      <c r="J146" s="237" t="str">
        <f>VLOOKUP(B146,'University Applications'!A:H,8,0)</f>
        <v/>
      </c>
      <c r="K146" s="237" t="str">
        <f>VLOOKUP(B146,'University Applications'!A:O,15,0)</f>
        <v/>
      </c>
      <c r="L146" s="237" t="str">
        <f>VLOOKUP(B146,'University Applications'!A:V,22,0)</f>
        <v/>
      </c>
      <c r="M146" s="237" t="str">
        <f>VLOOKUP(B146,'University Applications'!A:AC,29,0)</f>
        <v/>
      </c>
      <c r="N146" s="237" t="str">
        <f>VLOOKUP(B146,'University Applications'!A978:BD2396,36,0)</f>
        <v/>
      </c>
      <c r="O146" s="237" t="str">
        <f>VLOOKUP(B146,'University Applications'!A:I,9,0)</f>
        <v/>
      </c>
      <c r="P146" s="237" t="str">
        <f>VLOOKUP($B146,'University Applications'!$A:P,16,0)</f>
        <v/>
      </c>
      <c r="Q146" s="237" t="str">
        <f>VLOOKUP($B146,'University Applications'!$A:W,23,0)</f>
        <v/>
      </c>
      <c r="R146" s="237" t="str">
        <f>VLOOKUP($B146,'University Applications'!$A:AD,30,0)</f>
        <v/>
      </c>
      <c r="S146" s="237" t="str">
        <f>VLOOKUP($B146,'University Applications'!$A978:BJ2396,37,0)</f>
        <v/>
      </c>
      <c r="T146" s="183">
        <f t="shared" si="1"/>
        <v>0</v>
      </c>
      <c r="U146" s="183">
        <f t="shared" si="2"/>
        <v>0</v>
      </c>
      <c r="V146" s="237">
        <f t="shared" si="3"/>
        <v>0</v>
      </c>
      <c r="W146" s="237">
        <f t="shared" si="4"/>
        <v>0</v>
      </c>
      <c r="X146" s="237"/>
    </row>
    <row r="147">
      <c r="A147" s="236" t="s">
        <v>636</v>
      </c>
      <c r="B147" s="106" t="s">
        <v>633</v>
      </c>
      <c r="C147" s="237" t="str">
        <f>VLOOKUP(A147,'Main Sheet'!F:M,8,0)</f>
        <v>Motherwell</v>
      </c>
      <c r="D147" s="237" t="str">
        <f>VLOOKUP(B147,'Main Sheet'!A:N,14,0)</f>
        <v>NMB</v>
      </c>
      <c r="E147" s="237" t="str">
        <f>VLOOKUP(B147,'Main Sheet'!A:L,12,0)</f>
        <v>Motherwell HS</v>
      </c>
      <c r="F147" s="237" t="str">
        <f>Vlookup(B147,'Main Sheet'!A:J,7,False)</f>
        <v>First</v>
      </c>
      <c r="G147" s="237" t="str">
        <f>Vlookup(B147,'Main Sheet'!A:Q,17,0)</f>
        <v>Sive</v>
      </c>
      <c r="H147" s="237" t="str">
        <f>VLOOKUP(B147,'Main Sheet'!A:AT,46,0)</f>
        <v>Yes</v>
      </c>
      <c r="I147" s="237" t="str">
        <f>Trim(Iferror(Vlookup(B147,'Main Sheet'!A49:BC1141,47,False),""))</f>
        <v>Yes</v>
      </c>
      <c r="J147" s="237" t="str">
        <f>VLOOKUP(B147,'University Applications'!A:H,8,0)</f>
        <v>S/A</v>
      </c>
      <c r="K147" s="237" t="str">
        <f>VLOOKUP(B147,'University Applications'!A:O,15,0)</f>
        <v>S/A</v>
      </c>
      <c r="L147" s="237" t="str">
        <f>VLOOKUP(B147,'University Applications'!A:V,22,0)</f>
        <v>Yes</v>
      </c>
      <c r="M147" s="237" t="str">
        <f>VLOOKUP(B147,'University Applications'!A:AC,29,0)</f>
        <v>Yes</v>
      </c>
      <c r="N147" s="237" t="str">
        <f>VLOOKUP(B147,'University Applications'!A48:BD1462,36,0)</f>
        <v/>
      </c>
      <c r="O147" s="237" t="str">
        <f>VLOOKUP(B147,'University Applications'!A:I,9,0)</f>
        <v>S/A</v>
      </c>
      <c r="P147" s="237" t="str">
        <f>VLOOKUP($B147,'University Applications'!$A:P,16,0)</f>
        <v>S/A</v>
      </c>
      <c r="Q147" s="237" t="str">
        <f>VLOOKUP($B147,'University Applications'!$A:W,23,0)</f>
        <v>Yes</v>
      </c>
      <c r="R147" s="237" t="str">
        <f>VLOOKUP($B147,'University Applications'!$A:AD,30,0)</f>
        <v>Yes</v>
      </c>
      <c r="S147" s="237" t="str">
        <f>VLOOKUP($B147,'University Applications'!$A48:BJ1462,37,0)</f>
        <v/>
      </c>
      <c r="T147" s="183">
        <f t="shared" si="1"/>
        <v>4</v>
      </c>
      <c r="U147" s="183">
        <f t="shared" si="2"/>
        <v>4</v>
      </c>
      <c r="V147" s="237">
        <f t="shared" si="3"/>
        <v>2</v>
      </c>
      <c r="W147" s="237">
        <f t="shared" si="4"/>
        <v>2</v>
      </c>
      <c r="X147" s="237"/>
    </row>
    <row r="148">
      <c r="A148" s="236" t="s">
        <v>645</v>
      </c>
      <c r="B148" s="106" t="s">
        <v>643</v>
      </c>
      <c r="C148" s="237" t="str">
        <f>VLOOKUP(A148,'Main Sheet'!F:M,8,0)</f>
        <v>Zwide</v>
      </c>
      <c r="D148" s="237" t="str">
        <f>VLOOKUP(B148,'Main Sheet'!A:N,14,0)</f>
        <v>NMB</v>
      </c>
      <c r="E148" s="237" t="str">
        <f>VLOOKUP(B148,'Main Sheet'!A:L,12,0)</f>
        <v>Ndzondelelo HS</v>
      </c>
      <c r="F148" s="237" t="str">
        <f>Vlookup(B148,'Main Sheet'!A:J,7,False)</f>
        <v>First</v>
      </c>
      <c r="G148" s="237" t="str">
        <f>Vlookup(B148,'Main Sheet'!A:Q,17,0)</f>
        <v>Chulumanco</v>
      </c>
      <c r="H148" s="237" t="str">
        <f>VLOOKUP(B148,'Main Sheet'!A:AT,46,0)</f>
        <v>Yes</v>
      </c>
      <c r="I148" s="237" t="str">
        <f>Trim(Iferror(Vlookup(B148,'Main Sheet'!A50:BC1142,47,False),""))</f>
        <v>Yes</v>
      </c>
      <c r="J148" s="237" t="str">
        <f>VLOOKUP(B148,'University Applications'!A:H,8,0)</f>
        <v>Yes</v>
      </c>
      <c r="K148" s="237" t="str">
        <f>VLOOKUP(B148,'University Applications'!A:O,15,0)</f>
        <v>Yes</v>
      </c>
      <c r="L148" s="237" t="str">
        <f>VLOOKUP(B148,'University Applications'!A:V,22,0)</f>
        <v>Yes</v>
      </c>
      <c r="M148" s="237" t="str">
        <f>VLOOKUP(B148,'University Applications'!A:AC,29,0)</f>
        <v>Yes</v>
      </c>
      <c r="N148" s="237" t="str">
        <f>VLOOKUP(B148,'University Applications'!A49:BD1463,36,0)</f>
        <v/>
      </c>
      <c r="O148" s="237" t="str">
        <f>VLOOKUP(B148,'University Applications'!A:I,9,0)</f>
        <v>Yes</v>
      </c>
      <c r="P148" s="237" t="str">
        <f>VLOOKUP($B148,'University Applications'!$A:P,16,0)</f>
        <v>Yes</v>
      </c>
      <c r="Q148" s="237" t="str">
        <f>VLOOKUP($B148,'University Applications'!$A:W,23,0)</f>
        <v>Yes</v>
      </c>
      <c r="R148" s="237" t="str">
        <f>VLOOKUP($B148,'University Applications'!$A:AD,30,0)</f>
        <v>Yes</v>
      </c>
      <c r="S148" s="237" t="str">
        <f>VLOOKUP($B148,'University Applications'!$A49:BJ1463,37,0)</f>
        <v/>
      </c>
      <c r="T148" s="183">
        <f t="shared" si="1"/>
        <v>4</v>
      </c>
      <c r="U148" s="183">
        <f t="shared" si="2"/>
        <v>4</v>
      </c>
      <c r="V148" s="237">
        <f t="shared" si="3"/>
        <v>4</v>
      </c>
      <c r="W148" s="237">
        <f t="shared" si="4"/>
        <v>4</v>
      </c>
      <c r="X148" s="237"/>
    </row>
    <row r="149">
      <c r="A149" s="236" t="s">
        <v>645</v>
      </c>
      <c r="B149" s="106" t="s">
        <v>7159</v>
      </c>
      <c r="C149" s="237" t="str">
        <f>VLOOKUP(A149,'Main Sheet'!F:M,8,0)</f>
        <v>Zwide</v>
      </c>
      <c r="D149" s="237" t="str">
        <f>VLOOKUP(B149,'Main Sheet'!A:N,14,0)</f>
        <v>NMB</v>
      </c>
      <c r="E149" s="237" t="str">
        <f>VLOOKUP(B149,'Main Sheet'!A:L,12,0)</f>
        <v>Ndzondelelo HS</v>
      </c>
      <c r="F149" s="237" t="str">
        <f>Vlookup(B149,'Main Sheet'!A:J,7,False)</f>
        <v>First</v>
      </c>
      <c r="G149" s="237" t="str">
        <f>Vlookup(B149,'Main Sheet'!A:Q,17,0)</f>
        <v>Chulumanco</v>
      </c>
      <c r="H149" s="237" t="str">
        <f>VLOOKUP(B149,'Main Sheet'!A:AT,46,0)</f>
        <v/>
      </c>
      <c r="I149" s="237" t="str">
        <f>Trim(Iferror(Vlookup(B149,'Main Sheet'!A856:BC1953,47,False),""))</f>
        <v/>
      </c>
      <c r="J149" s="237" t="str">
        <f>VLOOKUP(B149,'University Applications'!A:H,8,0)</f>
        <v/>
      </c>
      <c r="K149" s="237" t="str">
        <f>VLOOKUP(B149,'University Applications'!A:O,15,0)</f>
        <v/>
      </c>
      <c r="L149" s="237" t="str">
        <f>VLOOKUP(B149,'University Applications'!A:V,22,0)</f>
        <v/>
      </c>
      <c r="M149" s="237" t="str">
        <f>VLOOKUP(B149,'University Applications'!A:AC,29,0)</f>
        <v/>
      </c>
      <c r="N149" s="237" t="str">
        <f>VLOOKUP(B149,'University Applications'!A856:BD2274,36,0)</f>
        <v/>
      </c>
      <c r="O149" s="237" t="str">
        <f>VLOOKUP(B149,'University Applications'!A:I,9,0)</f>
        <v/>
      </c>
      <c r="P149" s="237" t="str">
        <f>VLOOKUP($B149,'University Applications'!$A:P,16,0)</f>
        <v/>
      </c>
      <c r="Q149" s="237" t="str">
        <f>VLOOKUP($B149,'University Applications'!$A:W,23,0)</f>
        <v/>
      </c>
      <c r="R149" s="237" t="str">
        <f>VLOOKUP($B149,'University Applications'!$A:AD,30,0)</f>
        <v/>
      </c>
      <c r="S149" s="237" t="str">
        <f>VLOOKUP($B149,'University Applications'!$A856:BJ2274,37,0)</f>
        <v/>
      </c>
      <c r="T149" s="183">
        <f t="shared" si="1"/>
        <v>0</v>
      </c>
      <c r="U149" s="183">
        <f t="shared" si="2"/>
        <v>0</v>
      </c>
      <c r="V149" s="237">
        <f t="shared" si="3"/>
        <v>0</v>
      </c>
      <c r="W149" s="237">
        <f t="shared" si="4"/>
        <v>0</v>
      </c>
      <c r="X149" s="237"/>
    </row>
    <row r="150">
      <c r="A150" s="236" t="s">
        <v>10785</v>
      </c>
      <c r="B150" s="106" t="s">
        <v>7947</v>
      </c>
      <c r="C150" s="237" t="str">
        <f>VLOOKUP(A150,'Main Sheet'!F:M,8,0)</f>
        <v>Motherwell</v>
      </c>
      <c r="D150" s="237" t="str">
        <f>VLOOKUP(B150,'Main Sheet'!A:N,14,0)</f>
        <v>NMB</v>
      </c>
      <c r="E150" s="237" t="str">
        <f>VLOOKUP(B150,'Main Sheet'!A:L,12,0)</f>
        <v>Motherwell HS</v>
      </c>
      <c r="F150" s="237" t="str">
        <f>Vlookup(B150,'Main Sheet'!A:J,7,False)</f>
        <v>Second</v>
      </c>
      <c r="G150" s="237" t="str">
        <f>Vlookup(B150,'Main Sheet'!A:Q,17,0)</f>
        <v>Sive</v>
      </c>
      <c r="H150" s="237" t="str">
        <f>VLOOKUP(B150,'Main Sheet'!A:AT,46,0)</f>
        <v>Yes</v>
      </c>
      <c r="I150" s="237" t="str">
        <f>Trim(Iferror(Vlookup(B150,'Main Sheet'!A960:BC2057,47,False),""))</f>
        <v/>
      </c>
      <c r="J150" s="237" t="str">
        <f>VLOOKUP(B150,'University Applications'!A:H,8,0)</f>
        <v>Yes</v>
      </c>
      <c r="K150" s="237" t="str">
        <f>VLOOKUP(B150,'University Applications'!A:O,15,0)</f>
        <v/>
      </c>
      <c r="L150" s="237" t="str">
        <f>VLOOKUP(B150,'University Applications'!A:V,22,0)</f>
        <v>Yes</v>
      </c>
      <c r="M150" s="237" t="str">
        <f>VLOOKUP(B150,'University Applications'!A:AC,29,0)</f>
        <v>Yes</v>
      </c>
      <c r="N150" s="237" t="str">
        <f>VLOOKUP(B150,'University Applications'!A960:BD2378,36,0)</f>
        <v/>
      </c>
      <c r="O150" s="237" t="str">
        <f>VLOOKUP(B150,'University Applications'!A:I,9,0)</f>
        <v/>
      </c>
      <c r="P150" s="237" t="str">
        <f>VLOOKUP($B150,'University Applications'!$A:P,16,0)</f>
        <v/>
      </c>
      <c r="Q150" s="237" t="str">
        <f>VLOOKUP($B150,'University Applications'!$A:W,23,0)</f>
        <v/>
      </c>
      <c r="R150" s="237" t="str">
        <f>VLOOKUP($B150,'University Applications'!$A:AD,30,0)</f>
        <v/>
      </c>
      <c r="S150" s="237" t="str">
        <f>VLOOKUP($B150,'University Applications'!$A960:BJ2378,37,0)</f>
        <v/>
      </c>
      <c r="T150" s="183">
        <f t="shared" si="1"/>
        <v>3</v>
      </c>
      <c r="U150" s="183">
        <f t="shared" si="2"/>
        <v>0</v>
      </c>
      <c r="V150" s="237">
        <f t="shared" si="3"/>
        <v>3</v>
      </c>
      <c r="W150" s="237">
        <f t="shared" si="4"/>
        <v>0</v>
      </c>
      <c r="X150" s="237"/>
    </row>
    <row r="151">
      <c r="A151" s="236" t="s">
        <v>652</v>
      </c>
      <c r="B151" s="106" t="s">
        <v>649</v>
      </c>
      <c r="C151" s="237" t="str">
        <f>VLOOKUP(A151,'Main Sheet'!F:M,8,0)</f>
        <v>Motherwell</v>
      </c>
      <c r="D151" s="237" t="str">
        <f>VLOOKUP(B151,'Main Sheet'!A:N,14,0)</f>
        <v>NMB</v>
      </c>
      <c r="E151" s="237" t="str">
        <f>VLOOKUP(B151,'Main Sheet'!A:L,12,0)</f>
        <v>Soqhayisa SS</v>
      </c>
      <c r="F151" s="237" t="str">
        <f>Vlookup(B151,'Main Sheet'!A:J,7,False)</f>
        <v>First</v>
      </c>
      <c r="G151" s="237" t="str">
        <f>Vlookup(B151,'Main Sheet'!A:Q,17,0)</f>
        <v>Siphosihle</v>
      </c>
      <c r="H151" s="237" t="str">
        <f>VLOOKUP(B151,'Main Sheet'!A:AT,46,0)</f>
        <v>Yes</v>
      </c>
      <c r="I151" s="237" t="str">
        <f>Trim(Iferror(Vlookup(B151,'Main Sheet'!A51:BC1143,47,False),""))</f>
        <v>Yes</v>
      </c>
      <c r="J151" s="237" t="str">
        <f>VLOOKUP(B151,'University Applications'!A:H,8,0)</f>
        <v>Yes</v>
      </c>
      <c r="K151" s="237" t="str">
        <f>VLOOKUP(B151,'University Applications'!A:O,15,0)</f>
        <v>Yes</v>
      </c>
      <c r="L151" s="237" t="str">
        <f>VLOOKUP(B151,'University Applications'!A:V,22,0)</f>
        <v>S/A</v>
      </c>
      <c r="M151" s="237" t="str">
        <f>VLOOKUP(B151,'University Applications'!A:AC,29,0)</f>
        <v>Yes</v>
      </c>
      <c r="N151" s="237" t="str">
        <f>VLOOKUP(B151,'University Applications'!A50:BD1464,36,0)</f>
        <v/>
      </c>
      <c r="O151" s="237" t="str">
        <f>VLOOKUP(B151,'University Applications'!A:I,9,0)</f>
        <v>Yes</v>
      </c>
      <c r="P151" s="237" t="str">
        <f>VLOOKUP($B151,'University Applications'!$A:P,16,0)</f>
        <v>Yes</v>
      </c>
      <c r="Q151" s="237" t="str">
        <f>VLOOKUP($B151,'University Applications'!$A:W,23,0)</f>
        <v>S/A</v>
      </c>
      <c r="R151" s="237" t="str">
        <f>VLOOKUP($B151,'University Applications'!$A:AD,30,0)</f>
        <v>Yes</v>
      </c>
      <c r="S151" s="237" t="str">
        <f>VLOOKUP($B151,'University Applications'!$A50:BJ1464,37,0)</f>
        <v/>
      </c>
      <c r="T151" s="183">
        <f t="shared" si="1"/>
        <v>4</v>
      </c>
      <c r="U151" s="183">
        <f t="shared" si="2"/>
        <v>4</v>
      </c>
      <c r="V151" s="237">
        <f t="shared" si="3"/>
        <v>3</v>
      </c>
      <c r="W151" s="237">
        <f t="shared" si="4"/>
        <v>3</v>
      </c>
      <c r="X151" s="237"/>
    </row>
    <row r="152">
      <c r="A152" s="236" t="s">
        <v>661</v>
      </c>
      <c r="B152" s="106" t="s">
        <v>658</v>
      </c>
      <c r="C152" s="237" t="str">
        <f>VLOOKUP(A152,'Main Sheet'!F:M,8,0)</f>
        <v>Uitenhage</v>
      </c>
      <c r="D152" s="237" t="str">
        <f>VLOOKUP(B152,'Main Sheet'!A:N,14,0)</f>
        <v>Rural</v>
      </c>
      <c r="E152" s="237" t="str">
        <f>VLOOKUP(B152,'Main Sheet'!A:L,12,0)</f>
        <v>VM Kwinana</v>
      </c>
      <c r="F152" s="237" t="str">
        <f>Vlookup(B152,'Main Sheet'!A:J,7,False)</f>
        <v>First</v>
      </c>
      <c r="G152" s="237" t="str">
        <f>Vlookup(B152,'Main Sheet'!A:Q,17,0)</f>
        <v>Sive</v>
      </c>
      <c r="H152" s="237" t="str">
        <f>VLOOKUP(B152,'Main Sheet'!A:AT,46,0)</f>
        <v>Yes</v>
      </c>
      <c r="I152" s="237" t="str">
        <f>Trim(Iferror(Vlookup(B152,'Main Sheet'!A52:BC1144,47,False),""))</f>
        <v>Yes</v>
      </c>
      <c r="J152" s="237" t="str">
        <f>VLOOKUP(B152,'University Applications'!A:H,8,0)</f>
        <v>Yes</v>
      </c>
      <c r="K152" s="237" t="str">
        <f>VLOOKUP(B152,'University Applications'!A:O,15,0)</f>
        <v>Yes</v>
      </c>
      <c r="L152" s="237" t="str">
        <f>VLOOKUP(B152,'University Applications'!A:V,22,0)</f>
        <v>Yes</v>
      </c>
      <c r="M152" s="237" t="str">
        <f>VLOOKUP(B152,'University Applications'!A:AC,29,0)</f>
        <v>Yes</v>
      </c>
      <c r="N152" s="237" t="str">
        <f>VLOOKUP(B152,'University Applications'!A51:BD1465,36,0)</f>
        <v/>
      </c>
      <c r="O152" s="237" t="str">
        <f>VLOOKUP(B152,'University Applications'!A:I,9,0)</f>
        <v>Yes</v>
      </c>
      <c r="P152" s="237" t="str">
        <f>VLOOKUP($B152,'University Applications'!$A:P,16,0)</f>
        <v>Yes</v>
      </c>
      <c r="Q152" s="237" t="str">
        <f>VLOOKUP($B152,'University Applications'!$A:W,23,0)</f>
        <v>Yes</v>
      </c>
      <c r="R152" s="237" t="str">
        <f>VLOOKUP($B152,'University Applications'!$A:AD,30,0)</f>
        <v>Yes</v>
      </c>
      <c r="S152" s="237" t="str">
        <f>VLOOKUP($B152,'University Applications'!$A51:BJ1465,37,0)</f>
        <v/>
      </c>
      <c r="T152" s="183">
        <f t="shared" si="1"/>
        <v>4</v>
      </c>
      <c r="U152" s="183">
        <f t="shared" si="2"/>
        <v>4</v>
      </c>
      <c r="V152" s="237">
        <f t="shared" si="3"/>
        <v>4</v>
      </c>
      <c r="W152" s="237">
        <f t="shared" si="4"/>
        <v>4</v>
      </c>
      <c r="X152" s="237"/>
    </row>
    <row r="153">
      <c r="A153" s="236" t="s">
        <v>10227</v>
      </c>
      <c r="B153" s="106" t="s">
        <v>5928</v>
      </c>
      <c r="C153" s="237" t="str">
        <f>VLOOKUP(A153,'Main Sheet'!F:M,8,0)</f>
        <v>Motherwell</v>
      </c>
      <c r="D153" s="237" t="str">
        <f>VLOOKUP(B153,'Main Sheet'!A:N,14,0)</f>
        <v>NMB</v>
      </c>
      <c r="E153" s="237" t="str">
        <f>VLOOKUP(B153,'Main Sheet'!A:L,12,0)</f>
        <v>Douglas Mpopa SS</v>
      </c>
      <c r="F153" s="237" t="str">
        <f>Vlookup(B153,'Main Sheet'!A:J,7,False)</f>
        <v>Second</v>
      </c>
      <c r="G153" s="237" t="str">
        <f>Vlookup(B153,'Main Sheet'!A:Q,17,0)</f>
        <v>Asemahle</v>
      </c>
      <c r="H153" s="237" t="str">
        <f>VLOOKUP(B153,'Main Sheet'!A:AT,46,0)</f>
        <v>Yes</v>
      </c>
      <c r="I153" s="237" t="str">
        <f>Trim(Iferror(Vlookup(B153,'Main Sheet'!A682:BC1776,47,False),""))</f>
        <v>Yes</v>
      </c>
      <c r="J153" s="237" t="str">
        <f>VLOOKUP(B153,'University Applications'!A:H,8,0)</f>
        <v>S/A</v>
      </c>
      <c r="K153" s="237" t="str">
        <f>VLOOKUP(B153,'University Applications'!A:O,15,0)</f>
        <v/>
      </c>
      <c r="L153" s="237" t="str">
        <f>VLOOKUP(B153,'University Applications'!A:V,22,0)</f>
        <v>Yes</v>
      </c>
      <c r="M153" s="237" t="str">
        <f>VLOOKUP(B153,'University Applications'!A:AC,29,0)</f>
        <v>S/A</v>
      </c>
      <c r="N153" s="237" t="str">
        <f>VLOOKUP(B153,'University Applications'!A682:BD2097,36,0)</f>
        <v/>
      </c>
      <c r="O153" s="237" t="str">
        <f>VLOOKUP(B153,'University Applications'!A:I,9,0)</f>
        <v/>
      </c>
      <c r="P153" s="237" t="str">
        <f>VLOOKUP($B153,'University Applications'!$A:P,16,0)</f>
        <v/>
      </c>
      <c r="Q153" s="237" t="str">
        <f>VLOOKUP($B153,'University Applications'!$A:W,23,0)</f>
        <v/>
      </c>
      <c r="R153" s="237" t="str">
        <f>VLOOKUP($B153,'University Applications'!$A:AD,30,0)</f>
        <v/>
      </c>
      <c r="S153" s="237" t="str">
        <f>VLOOKUP($B153,'University Applications'!$A682:BJ2097,37,0)</f>
        <v/>
      </c>
      <c r="T153" s="183">
        <f t="shared" si="1"/>
        <v>3</v>
      </c>
      <c r="U153" s="183">
        <f t="shared" si="2"/>
        <v>0</v>
      </c>
      <c r="V153" s="237">
        <f t="shared" si="3"/>
        <v>1</v>
      </c>
      <c r="W153" s="237">
        <f t="shared" si="4"/>
        <v>0</v>
      </c>
      <c r="X153" s="237"/>
    </row>
    <row r="154">
      <c r="A154" s="236" t="s">
        <v>10616</v>
      </c>
      <c r="B154" s="106" t="s">
        <v>7218</v>
      </c>
      <c r="C154" s="237" t="str">
        <f>VLOOKUP(A154,'Main Sheet'!F:M,8,0)</f>
        <v>KwaDwesi</v>
      </c>
      <c r="D154" s="237" t="str">
        <f>VLOOKUP(B154,'Main Sheet'!A:N,14,0)</f>
        <v>NMB</v>
      </c>
      <c r="E154" s="237" t="str">
        <f>VLOOKUP(B154,'Main Sheet'!A:L,12,0)</f>
        <v>Lungisa HS</v>
      </c>
      <c r="F154" s="237" t="str">
        <f>Vlookup(B154,'Main Sheet'!A:J,7,False)</f>
        <v>Second</v>
      </c>
      <c r="G154" s="237" t="str">
        <f>Vlookup(B154,'Main Sheet'!A:Q,17,0)</f>
        <v>Asemahle</v>
      </c>
      <c r="H154" s="237" t="str">
        <f>VLOOKUP(B154,'Main Sheet'!A:AT,46,0)</f>
        <v>Yes</v>
      </c>
      <c r="I154" s="237" t="str">
        <f>Trim(Iferror(Vlookup(B154,'Main Sheet'!A871:BC1968,47,False),""))</f>
        <v>Yes</v>
      </c>
      <c r="J154" s="237" t="str">
        <f>VLOOKUP(B154,'University Applications'!A:H,8,0)</f>
        <v>S/A</v>
      </c>
      <c r="K154" s="237" t="str">
        <f>VLOOKUP(B154,'University Applications'!A:O,15,0)</f>
        <v>S/A</v>
      </c>
      <c r="L154" s="237" t="str">
        <f>VLOOKUP(B154,'University Applications'!A:V,22,0)</f>
        <v>S/A</v>
      </c>
      <c r="M154" s="237" t="str">
        <f>VLOOKUP(B154,'University Applications'!A:AC,29,0)</f>
        <v>No</v>
      </c>
      <c r="N154" s="237" t="str">
        <f>VLOOKUP(B154,'University Applications'!A871:BD2289,36,0)</f>
        <v/>
      </c>
      <c r="O154" s="237" t="str">
        <f>VLOOKUP(B154,'University Applications'!A:I,9,0)</f>
        <v/>
      </c>
      <c r="P154" s="237" t="str">
        <f>VLOOKUP($B154,'University Applications'!$A:P,16,0)</f>
        <v/>
      </c>
      <c r="Q154" s="237" t="str">
        <f>VLOOKUP($B154,'University Applications'!$A:W,23,0)</f>
        <v/>
      </c>
      <c r="R154" s="237" t="str">
        <f>VLOOKUP($B154,'University Applications'!$A:AD,30,0)</f>
        <v/>
      </c>
      <c r="S154" s="237" t="str">
        <f>VLOOKUP($B154,'University Applications'!$A871:BJ2289,37,0)</f>
        <v/>
      </c>
      <c r="T154" s="183">
        <f t="shared" si="1"/>
        <v>4</v>
      </c>
      <c r="U154" s="183">
        <f t="shared" si="2"/>
        <v>0</v>
      </c>
      <c r="V154" s="237">
        <f t="shared" si="3"/>
        <v>0</v>
      </c>
      <c r="W154" s="237">
        <f t="shared" si="4"/>
        <v>0</v>
      </c>
      <c r="X154" s="237"/>
    </row>
    <row r="155">
      <c r="A155" s="236" t="s">
        <v>666</v>
      </c>
      <c r="B155" s="106" t="s">
        <v>664</v>
      </c>
      <c r="C155" s="237" t="str">
        <f>VLOOKUP(A155,'Main Sheet'!F:M,8,0)</f>
        <v>Motherwell</v>
      </c>
      <c r="D155" s="237" t="str">
        <f>VLOOKUP(B155,'Main Sheet'!A:N,14,0)</f>
        <v>NMB</v>
      </c>
      <c r="E155" s="237" t="str">
        <f>VLOOKUP(B155,'Main Sheet'!A:L,12,0)</f>
        <v>Douglas Mpopa SS</v>
      </c>
      <c r="F155" s="237" t="str">
        <f>Vlookup(B155,'Main Sheet'!A:J,7,False)</f>
        <v>First</v>
      </c>
      <c r="G155" s="237" t="str">
        <f>Vlookup(B155,'Main Sheet'!A:Q,17,0)</f>
        <v>Asemahle</v>
      </c>
      <c r="H155" s="237" t="str">
        <f>VLOOKUP(B155,'Main Sheet'!A:AT,46,0)</f>
        <v>Yes</v>
      </c>
      <c r="I155" s="237" t="str">
        <f>Trim(Iferror(Vlookup(B155,'Main Sheet'!A53:BC1145,47,False),""))</f>
        <v>Yes</v>
      </c>
      <c r="J155" s="237" t="str">
        <f>VLOOKUP(B155,'University Applications'!A:H,8,0)</f>
        <v>Yes</v>
      </c>
      <c r="K155" s="237" t="str">
        <f>VLOOKUP(B155,'University Applications'!A:O,15,0)</f>
        <v>Yes</v>
      </c>
      <c r="L155" s="237" t="str">
        <f>VLOOKUP(B155,'University Applications'!A:V,22,0)</f>
        <v>No</v>
      </c>
      <c r="M155" s="237" t="str">
        <f>VLOOKUP(B155,'University Applications'!A:AC,29,0)</f>
        <v>Yes</v>
      </c>
      <c r="N155" s="237" t="str">
        <f>VLOOKUP(B155,'University Applications'!A52:BD1466,36,0)</f>
        <v>Yes</v>
      </c>
      <c r="O155" s="237" t="str">
        <f>VLOOKUP(B155,'University Applications'!A:I,9,0)</f>
        <v>Yes</v>
      </c>
      <c r="P155" s="237" t="str">
        <f>VLOOKUP($B155,'University Applications'!$A:P,16,0)</f>
        <v>Yes</v>
      </c>
      <c r="Q155" s="237" t="str">
        <f>VLOOKUP($B155,'University Applications'!$A:W,23,0)</f>
        <v/>
      </c>
      <c r="R155" s="237" t="str">
        <f>VLOOKUP($B155,'University Applications'!$A:AD,30,0)</f>
        <v>Yes</v>
      </c>
      <c r="S155" s="237" t="str">
        <f>VLOOKUP($B155,'University Applications'!$A52:BJ1466,37,0)</f>
        <v/>
      </c>
      <c r="T155" s="183">
        <f t="shared" si="1"/>
        <v>5</v>
      </c>
      <c r="U155" s="183">
        <f t="shared" si="2"/>
        <v>3</v>
      </c>
      <c r="V155" s="237">
        <f t="shared" si="3"/>
        <v>4</v>
      </c>
      <c r="W155" s="237">
        <f t="shared" si="4"/>
        <v>3</v>
      </c>
      <c r="X155" s="237"/>
    </row>
    <row r="156">
      <c r="A156" s="236" t="s">
        <v>674</v>
      </c>
      <c r="B156" s="106" t="s">
        <v>672</v>
      </c>
      <c r="C156" s="237" t="str">
        <f>VLOOKUP(A156,'Main Sheet'!F:M,8,0)</f>
        <v>East London</v>
      </c>
      <c r="D156" s="237" t="str">
        <f>VLOOKUP(B156,'Main Sheet'!A:N,14,0)</f>
        <v>Rural</v>
      </c>
      <c r="E156" s="237" t="str">
        <f>VLOOKUP(B156,'Main Sheet'!A:L,12,0)</f>
        <v>Wongalethu HS</v>
      </c>
      <c r="F156" s="237" t="str">
        <f>Vlookup(B156,'Main Sheet'!A:J,7,False)</f>
        <v>First</v>
      </c>
      <c r="G156" s="237" t="str">
        <f>Vlookup(B156,'Main Sheet'!A:Q,17,0)</f>
        <v>Asemahle</v>
      </c>
      <c r="H156" s="237" t="str">
        <f>VLOOKUP(B156,'Main Sheet'!A:AT,46,0)</f>
        <v>Yes</v>
      </c>
      <c r="I156" s="237" t="str">
        <f>Trim(Iferror(Vlookup(B156,'Main Sheet'!A54:BC1146,47,False),""))</f>
        <v>Yes</v>
      </c>
      <c r="J156" s="237" t="str">
        <f>VLOOKUP(B156,'University Applications'!A:H,8,0)</f>
        <v>Yes</v>
      </c>
      <c r="K156" s="237" t="str">
        <f>VLOOKUP(B156,'University Applications'!A:O,15,0)</f>
        <v>Yes</v>
      </c>
      <c r="L156" s="237" t="str">
        <f>VLOOKUP(B156,'University Applications'!A:V,22,0)</f>
        <v>S/A</v>
      </c>
      <c r="M156" s="237" t="str">
        <f>VLOOKUP(B156,'University Applications'!A:AC,29,0)</f>
        <v>Yes</v>
      </c>
      <c r="N156" s="237" t="str">
        <f>VLOOKUP(B156,'University Applications'!A53:BD1467,36,0)</f>
        <v/>
      </c>
      <c r="O156" s="237" t="str">
        <f>VLOOKUP(B156,'University Applications'!A:I,9,0)</f>
        <v>Yes</v>
      </c>
      <c r="P156" s="237" t="str">
        <f>VLOOKUP($B156,'University Applications'!$A:P,16,0)</f>
        <v>Yes</v>
      </c>
      <c r="Q156" s="237" t="str">
        <f>VLOOKUP($B156,'University Applications'!$A:W,23,0)</f>
        <v>S/A</v>
      </c>
      <c r="R156" s="237" t="str">
        <f>VLOOKUP($B156,'University Applications'!$A:AD,30,0)</f>
        <v>Yes</v>
      </c>
      <c r="S156" s="237" t="str">
        <f>VLOOKUP($B156,'University Applications'!$A53:BJ1467,37,0)</f>
        <v/>
      </c>
      <c r="T156" s="183">
        <f t="shared" si="1"/>
        <v>4</v>
      </c>
      <c r="U156" s="183">
        <f t="shared" si="2"/>
        <v>4</v>
      </c>
      <c r="V156" s="237">
        <f t="shared" si="3"/>
        <v>3</v>
      </c>
      <c r="W156" s="237">
        <f t="shared" si="4"/>
        <v>3</v>
      </c>
      <c r="X156" s="237"/>
    </row>
    <row r="157">
      <c r="A157" s="236" t="s">
        <v>3733</v>
      </c>
      <c r="B157" s="106" t="s">
        <v>3730</v>
      </c>
      <c r="C157" s="237" t="str">
        <f>VLOOKUP(A157,'Main Sheet'!F:M,8,0)</f>
        <v>KwaZakhele</v>
      </c>
      <c r="D157" s="237" t="str">
        <f>VLOOKUP(B157,'Main Sheet'!A:N,14,0)</f>
        <v>NMB</v>
      </c>
      <c r="E157" s="237" t="str">
        <f>VLOOKUP(B157,'Main Sheet'!A:L,12,0)</f>
        <v>Chubekile HS</v>
      </c>
      <c r="F157" s="237" t="str">
        <f>Vlookup(B157,'Main Sheet'!A:J,7,False)</f>
        <v>Second</v>
      </c>
      <c r="G157" s="237" t="str">
        <f>Vlookup(B157,'Main Sheet'!A:Q,17,0)</f>
        <v>Siphosihle</v>
      </c>
      <c r="H157" s="237" t="str">
        <f>VLOOKUP(B157,'Main Sheet'!A:AT,46,0)</f>
        <v>No</v>
      </c>
      <c r="I157" s="237" t="str">
        <f>Trim(Iferror(Vlookup(B157,'Main Sheet'!A428:BC1521,47,False),""))</f>
        <v>Yes</v>
      </c>
      <c r="J157" s="237" t="str">
        <f>VLOOKUP(B157,'University Applications'!A:H,8,0)</f>
        <v>Yes</v>
      </c>
      <c r="K157" s="237" t="str">
        <f>VLOOKUP(B157,'University Applications'!A:O,15,0)</f>
        <v>S/A</v>
      </c>
      <c r="L157" s="237" t="str">
        <f>VLOOKUP(B157,'University Applications'!A:V,22,0)</f>
        <v>Yes</v>
      </c>
      <c r="M157" s="237" t="str">
        <f>VLOOKUP(B157,'University Applications'!A:AC,29,0)</f>
        <v>Yes</v>
      </c>
      <c r="N157" s="237" t="str">
        <f>VLOOKUP(B157,'University Applications'!A428:BD1842,36,0)</f>
        <v/>
      </c>
      <c r="O157" s="237" t="str">
        <f>VLOOKUP(B157,'University Applications'!A:I,9,0)</f>
        <v/>
      </c>
      <c r="P157" s="237" t="str">
        <f>VLOOKUP($B157,'University Applications'!$A:P,16,0)</f>
        <v/>
      </c>
      <c r="Q157" s="237" t="str">
        <f>VLOOKUP($B157,'University Applications'!$A:W,23,0)</f>
        <v/>
      </c>
      <c r="R157" s="237" t="str">
        <f>VLOOKUP($B157,'University Applications'!$A:AD,30,0)</f>
        <v/>
      </c>
      <c r="S157" s="237" t="str">
        <f>VLOOKUP($B157,'University Applications'!$A428:BJ1842,37,0)</f>
        <v/>
      </c>
      <c r="T157" s="183">
        <f t="shared" si="1"/>
        <v>4</v>
      </c>
      <c r="U157" s="183">
        <f t="shared" si="2"/>
        <v>0</v>
      </c>
      <c r="V157" s="237">
        <f t="shared" si="3"/>
        <v>3</v>
      </c>
      <c r="W157" s="237">
        <f t="shared" si="4"/>
        <v>0</v>
      </c>
      <c r="X157" s="237"/>
    </row>
    <row r="158">
      <c r="A158" s="236" t="s">
        <v>10281</v>
      </c>
      <c r="B158" s="106" t="s">
        <v>6114</v>
      </c>
      <c r="C158" s="237" t="str">
        <f>VLOOKUP(A158,'Main Sheet'!F:M,8,0)</f>
        <v>Motherwell</v>
      </c>
      <c r="D158" s="237" t="str">
        <f>VLOOKUP(B158,'Main Sheet'!A:N,14,0)</f>
        <v>NMB</v>
      </c>
      <c r="E158" s="237" t="str">
        <f>VLOOKUP(B158,'Main Sheet'!A:L,12,0)</f>
        <v>Douglas Mpopa SS</v>
      </c>
      <c r="F158" s="237" t="str">
        <f>Vlookup(B158,'Main Sheet'!A:J,7,False)</f>
        <v>Second</v>
      </c>
      <c r="G158" s="237" t="str">
        <f>Vlookup(B158,'Main Sheet'!A:Q,17,0)</f>
        <v>Asemahle</v>
      </c>
      <c r="H158" s="237" t="str">
        <f>VLOOKUP(B158,'Main Sheet'!A:AT,46,0)</f>
        <v>Yes</v>
      </c>
      <c r="I158" s="237" t="str">
        <f>Trim(Iferror(Vlookup(B158,'Main Sheet'!A707:BC1801,47,False),""))</f>
        <v>Yes</v>
      </c>
      <c r="J158" s="237" t="str">
        <f>VLOOKUP(B158,'University Applications'!A:H,8,0)</f>
        <v>Yes</v>
      </c>
      <c r="K158" s="237" t="str">
        <f>VLOOKUP(B158,'University Applications'!A:O,15,0)</f>
        <v/>
      </c>
      <c r="L158" s="237" t="str">
        <f>VLOOKUP(B158,'University Applications'!A:V,22,0)</f>
        <v>Yes</v>
      </c>
      <c r="M158" s="237" t="str">
        <f>VLOOKUP(B158,'University Applications'!A:AC,29,0)</f>
        <v>Yes</v>
      </c>
      <c r="N158" s="237" t="str">
        <f>VLOOKUP(B158,'University Applications'!A707:BD2122,36,0)</f>
        <v/>
      </c>
      <c r="O158" s="237" t="str">
        <f>VLOOKUP(B158,'University Applications'!A:I,9,0)</f>
        <v/>
      </c>
      <c r="P158" s="237" t="str">
        <f>VLOOKUP($B158,'University Applications'!$A:P,16,0)</f>
        <v/>
      </c>
      <c r="Q158" s="237" t="str">
        <f>VLOOKUP($B158,'University Applications'!$A:W,23,0)</f>
        <v/>
      </c>
      <c r="R158" s="237" t="str">
        <f>VLOOKUP($B158,'University Applications'!$A:AD,30,0)</f>
        <v/>
      </c>
      <c r="S158" s="237" t="str">
        <f>VLOOKUP($B158,'University Applications'!$A707:BJ2122,37,0)</f>
        <v/>
      </c>
      <c r="T158" s="183">
        <f t="shared" si="1"/>
        <v>3</v>
      </c>
      <c r="U158" s="183">
        <f t="shared" si="2"/>
        <v>0</v>
      </c>
      <c r="V158" s="237">
        <f t="shared" si="3"/>
        <v>3</v>
      </c>
      <c r="W158" s="237">
        <f t="shared" si="4"/>
        <v>0</v>
      </c>
      <c r="X158" s="237"/>
    </row>
    <row r="159">
      <c r="A159" s="236" t="s">
        <v>10624</v>
      </c>
      <c r="B159" s="106" t="s">
        <v>7240</v>
      </c>
      <c r="C159" s="237" t="str">
        <f>VLOOKUP(A159,'Main Sheet'!F:M,8,0)</f>
        <v>KwaDwesi</v>
      </c>
      <c r="D159" s="237" t="str">
        <f>VLOOKUP(B159,'Main Sheet'!A:N,14,0)</f>
        <v>NMB</v>
      </c>
      <c r="E159" s="237" t="str">
        <f>VLOOKUP(B159,'Main Sheet'!A:L,12,0)</f>
        <v>Lungisa HS</v>
      </c>
      <c r="F159" s="237" t="str">
        <f>Vlookup(B159,'Main Sheet'!A:J,7,False)</f>
        <v>Second</v>
      </c>
      <c r="G159" s="237" t="str">
        <f>Vlookup(B159,'Main Sheet'!A:Q,17,0)</f>
        <v>Asemahle</v>
      </c>
      <c r="H159" s="237" t="str">
        <f>VLOOKUP(B159,'Main Sheet'!A:AT,46,0)</f>
        <v>Yes</v>
      </c>
      <c r="I159" s="237" t="str">
        <f>Trim(Iferror(Vlookup(B159,'Main Sheet'!A875:BC1972,47,False),""))</f>
        <v>Yes</v>
      </c>
      <c r="J159" s="237" t="str">
        <f>VLOOKUP(B159,'University Applications'!A:H,8,0)</f>
        <v>Yes</v>
      </c>
      <c r="K159" s="237" t="str">
        <f>VLOOKUP(B159,'University Applications'!A:O,15,0)</f>
        <v>Yes</v>
      </c>
      <c r="L159" s="237" t="str">
        <f>VLOOKUP(B159,'University Applications'!A:V,22,0)</f>
        <v>Yes</v>
      </c>
      <c r="M159" s="237" t="str">
        <f>VLOOKUP(B159,'University Applications'!A:AC,29,0)</f>
        <v>Yes</v>
      </c>
      <c r="N159" s="237" t="str">
        <f>VLOOKUP(B159,'University Applications'!A875:BD2293,36,0)</f>
        <v/>
      </c>
      <c r="O159" s="237" t="str">
        <f>VLOOKUP(B159,'University Applications'!A:I,9,0)</f>
        <v/>
      </c>
      <c r="P159" s="237" t="str">
        <f>VLOOKUP($B159,'University Applications'!$A:P,16,0)</f>
        <v/>
      </c>
      <c r="Q159" s="237" t="str">
        <f>VLOOKUP($B159,'University Applications'!$A:W,23,0)</f>
        <v/>
      </c>
      <c r="R159" s="237" t="str">
        <f>VLOOKUP($B159,'University Applications'!$A:AD,30,0)</f>
        <v/>
      </c>
      <c r="S159" s="237" t="str">
        <f>VLOOKUP($B159,'University Applications'!$A875:BJ2293,37,0)</f>
        <v/>
      </c>
      <c r="T159" s="183">
        <f t="shared" si="1"/>
        <v>4</v>
      </c>
      <c r="U159" s="183">
        <f t="shared" si="2"/>
        <v>0</v>
      </c>
      <c r="V159" s="237">
        <f t="shared" si="3"/>
        <v>4</v>
      </c>
      <c r="W159" s="237">
        <f t="shared" si="4"/>
        <v>0</v>
      </c>
      <c r="X159" s="237"/>
    </row>
    <row r="160">
      <c r="A160" s="236" t="s">
        <v>10513</v>
      </c>
      <c r="B160" s="106" t="s">
        <v>7009</v>
      </c>
      <c r="C160" s="237" t="str">
        <f>VLOOKUP(A160,'Main Sheet'!F:M,8,0)</f>
        <v>Uitenhage</v>
      </c>
      <c r="D160" s="237" t="str">
        <f>VLOOKUP(B160,'Main Sheet'!A:N,14,0)</f>
        <v>Rural</v>
      </c>
      <c r="E160" s="237" t="str">
        <f>VLOOKUP(B160,'Main Sheet'!A:L,12,0)</f>
        <v>Tinarha HS</v>
      </c>
      <c r="F160" s="237" t="str">
        <f>Vlookup(B160,'Main Sheet'!A:J,7,False)</f>
        <v>Second</v>
      </c>
      <c r="G160" s="237" t="str">
        <f>Vlookup(B160,'Main Sheet'!A:Q,17,0)</f>
        <v>Chulumanco</v>
      </c>
      <c r="H160" s="237" t="str">
        <f>VLOOKUP(B160,'Main Sheet'!A:AT,46,0)</f>
        <v>Yes</v>
      </c>
      <c r="I160" s="237" t="str">
        <f>Trim(Iferror(Vlookup(B160,'Main Sheet'!A817:BC1911,47,False),""))</f>
        <v/>
      </c>
      <c r="J160" s="237" t="str">
        <f>VLOOKUP(B160,'University Applications'!A:H,8,0)</f>
        <v>S/A</v>
      </c>
      <c r="K160" s="237" t="str">
        <f>VLOOKUP(B160,'University Applications'!A:O,15,0)</f>
        <v>S/A</v>
      </c>
      <c r="L160" s="237" t="str">
        <f>VLOOKUP(B160,'University Applications'!A:V,22,0)</f>
        <v>S/A</v>
      </c>
      <c r="M160" s="237" t="str">
        <f>VLOOKUP(B160,'University Applications'!A:AC,29,0)</f>
        <v>Yes</v>
      </c>
      <c r="N160" s="237" t="str">
        <f>VLOOKUP(B160,'University Applications'!A817:BD2232,36,0)</f>
        <v/>
      </c>
      <c r="O160" s="237" t="str">
        <f>VLOOKUP(B160,'University Applications'!A:I,9,0)</f>
        <v/>
      </c>
      <c r="P160" s="237" t="str">
        <f>VLOOKUP($B160,'University Applications'!$A:P,16,0)</f>
        <v/>
      </c>
      <c r="Q160" s="237" t="str">
        <f>VLOOKUP($B160,'University Applications'!$A:W,23,0)</f>
        <v/>
      </c>
      <c r="R160" s="237" t="str">
        <f>VLOOKUP($B160,'University Applications'!$A:AD,30,0)</f>
        <v/>
      </c>
      <c r="S160" s="237" t="str">
        <f>VLOOKUP($B160,'University Applications'!$A817:BJ2232,37,0)</f>
        <v/>
      </c>
      <c r="T160" s="183">
        <f t="shared" si="1"/>
        <v>4</v>
      </c>
      <c r="U160" s="183">
        <f t="shared" si="2"/>
        <v>0</v>
      </c>
      <c r="V160" s="237">
        <f t="shared" si="3"/>
        <v>1</v>
      </c>
      <c r="W160" s="237">
        <f t="shared" si="4"/>
        <v>0</v>
      </c>
      <c r="X160" s="237"/>
    </row>
    <row r="161">
      <c r="A161" s="236" t="s">
        <v>680</v>
      </c>
      <c r="B161" s="106" t="s">
        <v>677</v>
      </c>
      <c r="C161" s="237" t="str">
        <f>VLOOKUP(A161,'Main Sheet'!F:M,8,0)</f>
        <v>Motherwell</v>
      </c>
      <c r="D161" s="237" t="str">
        <f>VLOOKUP(B161,'Main Sheet'!A:N,14,0)</f>
        <v>NMB</v>
      </c>
      <c r="E161" s="237" t="str">
        <f>VLOOKUP(B161,'Main Sheet'!A:L,12,0)</f>
        <v>Vulumzi SS</v>
      </c>
      <c r="F161" s="237" t="str">
        <f>Vlookup(B161,'Main Sheet'!A:J,7,False)</f>
        <v>First</v>
      </c>
      <c r="G161" s="237" t="str">
        <f>Vlookup(B161,'Main Sheet'!A:Q,17,0)</f>
        <v>Siphosihle</v>
      </c>
      <c r="H161" s="237" t="str">
        <f>VLOOKUP(B161,'Main Sheet'!A:AT,46,0)</f>
        <v>Yes</v>
      </c>
      <c r="I161" s="237" t="str">
        <f>Trim(Iferror(Vlookup(B161,'Main Sheet'!A55:BC1147,47,False),""))</f>
        <v>Yes</v>
      </c>
      <c r="J161" s="237" t="str">
        <f>VLOOKUP(B161,'University Applications'!A:H,8,0)</f>
        <v>S/A</v>
      </c>
      <c r="K161" s="237" t="str">
        <f>VLOOKUP(B161,'University Applications'!A:O,15,0)</f>
        <v>Yes</v>
      </c>
      <c r="L161" s="237" t="str">
        <f>VLOOKUP(B161,'University Applications'!A:V,22,0)</f>
        <v>S/A</v>
      </c>
      <c r="M161" s="237" t="str">
        <f>VLOOKUP(B161,'University Applications'!A:AC,29,0)</f>
        <v>S/A</v>
      </c>
      <c r="N161" s="237" t="str">
        <f>VLOOKUP(B161,'University Applications'!A54:BD1468,36,0)</f>
        <v/>
      </c>
      <c r="O161" s="237" t="str">
        <f>VLOOKUP(B161,'University Applications'!A:I,9,0)</f>
        <v>S/A</v>
      </c>
      <c r="P161" s="237" t="str">
        <f>VLOOKUP($B161,'University Applications'!$A:P,16,0)</f>
        <v>Yes</v>
      </c>
      <c r="Q161" s="237" t="str">
        <f>VLOOKUP($B161,'University Applications'!$A:W,23,0)</f>
        <v>S/A</v>
      </c>
      <c r="R161" s="237" t="str">
        <f>VLOOKUP($B161,'University Applications'!$A:AD,30,0)</f>
        <v>S/A</v>
      </c>
      <c r="S161" s="237" t="str">
        <f>VLOOKUP($B161,'University Applications'!$A54:BJ1468,37,0)</f>
        <v/>
      </c>
      <c r="T161" s="183">
        <f t="shared" si="1"/>
        <v>4</v>
      </c>
      <c r="U161" s="183">
        <f t="shared" si="2"/>
        <v>4</v>
      </c>
      <c r="V161" s="237">
        <f t="shared" si="3"/>
        <v>1</v>
      </c>
      <c r="W161" s="237">
        <f t="shared" si="4"/>
        <v>1</v>
      </c>
      <c r="X161" s="237"/>
    </row>
    <row r="162">
      <c r="A162" s="236" t="s">
        <v>9864</v>
      </c>
      <c r="B162" s="106" t="s">
        <v>4601</v>
      </c>
      <c r="C162" s="237" t="str">
        <f>VLOOKUP(A162,'Main Sheet'!F:M,8,0)</f>
        <v>New Brighton</v>
      </c>
      <c r="D162" s="237" t="str">
        <f>VLOOKUP(B162,'Main Sheet'!A:N,14,0)</f>
        <v>NMB</v>
      </c>
      <c r="E162" s="237" t="str">
        <f>VLOOKUP(B162,'Main Sheet'!A:L,12,0)</f>
        <v>Ithembelihle CS</v>
      </c>
      <c r="F162" s="237" t="str">
        <f>Vlookup(B162,'Main Sheet'!A:J,7,False)</f>
        <v>Second</v>
      </c>
      <c r="G162" s="237" t="str">
        <f>Vlookup(B162,'Main Sheet'!A:Q,17,0)</f>
        <v>Chulumanco</v>
      </c>
      <c r="H162" s="237" t="str">
        <f>VLOOKUP(B162,'Main Sheet'!A:AT,46,0)</f>
        <v>Yes</v>
      </c>
      <c r="I162" s="237" t="str">
        <f>Trim(Iferror(Vlookup(B162,'Main Sheet'!A524:BC1617,47,False),""))</f>
        <v/>
      </c>
      <c r="J162" s="237" t="str">
        <f>VLOOKUP(B162,'University Applications'!A:H,8,0)</f>
        <v>S/A</v>
      </c>
      <c r="K162" s="237" t="str">
        <f>VLOOKUP(B162,'University Applications'!A:O,15,0)</f>
        <v/>
      </c>
      <c r="L162" s="237" t="str">
        <f>VLOOKUP(B162,'University Applications'!A:V,22,0)</f>
        <v>Yes</v>
      </c>
      <c r="M162" s="237" t="str">
        <f>VLOOKUP(B162,'University Applications'!A:AC,29,0)</f>
        <v>Yes</v>
      </c>
      <c r="N162" s="237" t="str">
        <f>VLOOKUP(B162,'University Applications'!A524:BD1938,36,0)</f>
        <v/>
      </c>
      <c r="O162" s="237" t="str">
        <f>VLOOKUP(B162,'University Applications'!A:I,9,0)</f>
        <v/>
      </c>
      <c r="P162" s="237" t="str">
        <f>VLOOKUP($B162,'University Applications'!$A:P,16,0)</f>
        <v/>
      </c>
      <c r="Q162" s="237" t="str">
        <f>VLOOKUP($B162,'University Applications'!$A:W,23,0)</f>
        <v/>
      </c>
      <c r="R162" s="237" t="str">
        <f>VLOOKUP($B162,'University Applications'!$A:AD,30,0)</f>
        <v/>
      </c>
      <c r="S162" s="237" t="str">
        <f>VLOOKUP($B162,'University Applications'!$A524:BJ1938,37,0)</f>
        <v/>
      </c>
      <c r="T162" s="183">
        <f t="shared" si="1"/>
        <v>3</v>
      </c>
      <c r="U162" s="183">
        <f t="shared" si="2"/>
        <v>0</v>
      </c>
      <c r="V162" s="237">
        <f t="shared" si="3"/>
        <v>2</v>
      </c>
      <c r="W162" s="237">
        <f t="shared" si="4"/>
        <v>0</v>
      </c>
      <c r="X162" s="237"/>
    </row>
    <row r="163">
      <c r="A163" s="236" t="s">
        <v>691</v>
      </c>
      <c r="B163" s="106" t="s">
        <v>688</v>
      </c>
      <c r="C163" s="237" t="str">
        <f>VLOOKUP(A163,'Main Sheet'!F:M,8,0)</f>
        <v>Motherwell</v>
      </c>
      <c r="D163" s="237" t="str">
        <f>VLOOKUP(B163,'Main Sheet'!A:N,14,0)</f>
        <v>NMB</v>
      </c>
      <c r="E163" s="237" t="str">
        <f>VLOOKUP(B163,'Main Sheet'!A:L,12,0)</f>
        <v>Douglas Mpopa SS</v>
      </c>
      <c r="F163" s="237" t="str">
        <f>Vlookup(B163,'Main Sheet'!A:J,7,False)</f>
        <v>First</v>
      </c>
      <c r="G163" s="237" t="str">
        <f>Vlookup(B163,'Main Sheet'!A:Q,17,0)</f>
        <v>Asemahle</v>
      </c>
      <c r="H163" s="237" t="str">
        <f>VLOOKUP(B163,'Main Sheet'!A:AT,46,0)</f>
        <v>Yes</v>
      </c>
      <c r="I163" s="237" t="str">
        <f>Trim(Iferror(Vlookup(B163,'Main Sheet'!A56:BC1148,47,False),""))</f>
        <v>Yes</v>
      </c>
      <c r="J163" s="237" t="str">
        <f>VLOOKUP(B163,'University Applications'!A:H,8,0)</f>
        <v>Yes</v>
      </c>
      <c r="K163" s="237" t="str">
        <f>VLOOKUP(B163,'University Applications'!A:O,15,0)</f>
        <v>Yes</v>
      </c>
      <c r="L163" s="237" t="str">
        <f>VLOOKUP(B163,'University Applications'!A:V,22,0)</f>
        <v>Yes</v>
      </c>
      <c r="M163" s="237" t="str">
        <f>VLOOKUP(B163,'University Applications'!A:AC,29,0)</f>
        <v>Yes</v>
      </c>
      <c r="N163" s="237" t="str">
        <f>VLOOKUP(B163,'University Applications'!A55:BD1469,36,0)</f>
        <v/>
      </c>
      <c r="O163" s="237" t="str">
        <f>VLOOKUP(B163,'University Applications'!A:I,9,0)</f>
        <v>Yes</v>
      </c>
      <c r="P163" s="237" t="str">
        <f>VLOOKUP($B163,'University Applications'!$A:P,16,0)</f>
        <v>Yes</v>
      </c>
      <c r="Q163" s="237" t="str">
        <f>VLOOKUP($B163,'University Applications'!$A:W,23,0)</f>
        <v>Yes</v>
      </c>
      <c r="R163" s="237" t="str">
        <f>VLOOKUP($B163,'University Applications'!$A:AD,30,0)</f>
        <v>Yes</v>
      </c>
      <c r="S163" s="237" t="str">
        <f>VLOOKUP($B163,'University Applications'!$A55:BJ1469,37,0)</f>
        <v/>
      </c>
      <c r="T163" s="183">
        <f t="shared" si="1"/>
        <v>4</v>
      </c>
      <c r="U163" s="183">
        <f t="shared" si="2"/>
        <v>4</v>
      </c>
      <c r="V163" s="237">
        <f t="shared" si="3"/>
        <v>4</v>
      </c>
      <c r="W163" s="237">
        <f t="shared" si="4"/>
        <v>4</v>
      </c>
      <c r="X163" s="237"/>
    </row>
    <row r="164">
      <c r="A164" s="236" t="s">
        <v>699</v>
      </c>
      <c r="B164" s="106" t="s">
        <v>696</v>
      </c>
      <c r="C164" s="237" t="str">
        <f>VLOOKUP(A164,'Main Sheet'!F:M,8,0)</f>
        <v>East London</v>
      </c>
      <c r="D164" s="237" t="str">
        <f>VLOOKUP(B164,'Main Sheet'!A:N,14,0)</f>
        <v>Rural</v>
      </c>
      <c r="E164" s="237" t="str">
        <f>VLOOKUP(B164,'Main Sheet'!A:L,12,0)</f>
        <v>Wongalethu HS</v>
      </c>
      <c r="F164" s="237" t="str">
        <f>Vlookup(B164,'Main Sheet'!A:J,7,False)</f>
        <v>First</v>
      </c>
      <c r="G164" s="237" t="str">
        <f>Vlookup(B164,'Main Sheet'!A:Q,17,0)</f>
        <v>Asemahle</v>
      </c>
      <c r="H164" s="237" t="str">
        <f>VLOOKUP(B164,'Main Sheet'!A:AT,46,0)</f>
        <v>Yes</v>
      </c>
      <c r="I164" s="237" t="str">
        <f>Trim(Iferror(Vlookup(B164,'Main Sheet'!A57:BC1149,47,False),""))</f>
        <v>Yes</v>
      </c>
      <c r="J164" s="237" t="str">
        <f>VLOOKUP(B164,'University Applications'!A:H,8,0)</f>
        <v>Yes</v>
      </c>
      <c r="K164" s="237" t="str">
        <f>VLOOKUP(B164,'University Applications'!A:O,15,0)</f>
        <v>Yes</v>
      </c>
      <c r="L164" s="237" t="str">
        <f>VLOOKUP(B164,'University Applications'!A:V,22,0)</f>
        <v>Yes</v>
      </c>
      <c r="M164" s="237" t="str">
        <f>VLOOKUP(B164,'University Applications'!A:AC,29,0)</f>
        <v>Yes</v>
      </c>
      <c r="N164" s="237" t="str">
        <f>VLOOKUP(B164,'University Applications'!A56:BD1470,36,0)</f>
        <v/>
      </c>
      <c r="O164" s="237" t="str">
        <f>VLOOKUP(B164,'University Applications'!A:I,9,0)</f>
        <v>Yes</v>
      </c>
      <c r="P164" s="237" t="str">
        <f>VLOOKUP($B164,'University Applications'!$A:P,16,0)</f>
        <v>Yes</v>
      </c>
      <c r="Q164" s="237" t="str">
        <f>VLOOKUP($B164,'University Applications'!$A:W,23,0)</f>
        <v>Yes</v>
      </c>
      <c r="R164" s="237" t="str">
        <f>VLOOKUP($B164,'University Applications'!$A:AD,30,0)</f>
        <v>Yes</v>
      </c>
      <c r="S164" s="237" t="str">
        <f>VLOOKUP($B164,'University Applications'!$A56:BJ1470,37,0)</f>
        <v/>
      </c>
      <c r="T164" s="183">
        <f t="shared" si="1"/>
        <v>4</v>
      </c>
      <c r="U164" s="183">
        <f t="shared" si="2"/>
        <v>4</v>
      </c>
      <c r="V164" s="237">
        <f t="shared" si="3"/>
        <v>4</v>
      </c>
      <c r="W164" s="237">
        <f t="shared" si="4"/>
        <v>4</v>
      </c>
      <c r="X164" s="237"/>
    </row>
    <row r="165">
      <c r="A165" s="236" t="s">
        <v>706</v>
      </c>
      <c r="B165" s="106" t="s">
        <v>703</v>
      </c>
      <c r="C165" s="237" t="str">
        <f>VLOOKUP(A165,'Main Sheet'!F:M,8,0)</f>
        <v>Motherwell</v>
      </c>
      <c r="D165" s="237" t="str">
        <f>VLOOKUP(B165,'Main Sheet'!A:N,14,0)</f>
        <v>NMB</v>
      </c>
      <c r="E165" s="237" t="str">
        <f>VLOOKUP(B165,'Main Sheet'!A:L,12,0)</f>
        <v>Soqhayisa SS</v>
      </c>
      <c r="F165" s="237" t="str">
        <f>Vlookup(B165,'Main Sheet'!A:J,7,False)</f>
        <v>First</v>
      </c>
      <c r="G165" s="237" t="str">
        <f>Vlookup(B165,'Main Sheet'!A:Q,17,0)</f>
        <v>Siphosihle</v>
      </c>
      <c r="H165" s="237" t="str">
        <f>VLOOKUP(B165,'Main Sheet'!A:AT,46,0)</f>
        <v>Yes</v>
      </c>
      <c r="I165" s="237" t="str">
        <f>Trim(Iferror(Vlookup(B165,'Main Sheet'!A58:BC1150,47,False),""))</f>
        <v>Yes</v>
      </c>
      <c r="J165" s="237" t="str">
        <f>VLOOKUP(B165,'University Applications'!A:H,8,0)</f>
        <v>Yes</v>
      </c>
      <c r="K165" s="237" t="str">
        <f>VLOOKUP(B165,'University Applications'!A:O,15,0)</f>
        <v>S/A</v>
      </c>
      <c r="L165" s="237" t="str">
        <f>VLOOKUP(B165,'University Applications'!A:V,22,0)</f>
        <v>Yes</v>
      </c>
      <c r="M165" s="237" t="str">
        <f>VLOOKUP(B165,'University Applications'!A:AC,29,0)</f>
        <v>Yes</v>
      </c>
      <c r="N165" s="237" t="str">
        <f>VLOOKUP(B165,'University Applications'!A57:BD1471,36,0)</f>
        <v/>
      </c>
      <c r="O165" s="237" t="str">
        <f>VLOOKUP(B165,'University Applications'!A:I,9,0)</f>
        <v>Yes</v>
      </c>
      <c r="P165" s="237" t="str">
        <f>VLOOKUP($B165,'University Applications'!$A:P,16,0)</f>
        <v>S/A</v>
      </c>
      <c r="Q165" s="237" t="str">
        <f>VLOOKUP($B165,'University Applications'!$A:W,23,0)</f>
        <v>Yes</v>
      </c>
      <c r="R165" s="237" t="str">
        <f>VLOOKUP($B165,'University Applications'!$A:AD,30,0)</f>
        <v>Yes</v>
      </c>
      <c r="S165" s="237" t="str">
        <f>VLOOKUP($B165,'University Applications'!$A57:BJ1471,37,0)</f>
        <v/>
      </c>
      <c r="T165" s="183">
        <f t="shared" si="1"/>
        <v>4</v>
      </c>
      <c r="U165" s="183">
        <f t="shared" si="2"/>
        <v>4</v>
      </c>
      <c r="V165" s="237">
        <f t="shared" si="3"/>
        <v>3</v>
      </c>
      <c r="W165" s="237">
        <f t="shared" si="4"/>
        <v>3</v>
      </c>
      <c r="X165" s="237"/>
    </row>
    <row r="166">
      <c r="A166" s="236" t="s">
        <v>9767</v>
      </c>
      <c r="B166" s="106" t="s">
        <v>4270</v>
      </c>
      <c r="C166" s="237" t="str">
        <f>VLOOKUP(A166,'Main Sheet'!F:M,8,0)</f>
        <v>East London</v>
      </c>
      <c r="D166" s="237" t="str">
        <f>VLOOKUP(B166,'Main Sheet'!A:N,14,0)</f>
        <v>Rural</v>
      </c>
      <c r="E166" s="237" t="str">
        <f>VLOOKUP(B166,'Main Sheet'!A:L,12,0)</f>
        <v>Wongalethu HS</v>
      </c>
      <c r="F166" s="237" t="str">
        <f>Vlookup(B166,'Main Sheet'!A:J,7,False)</f>
        <v>Second</v>
      </c>
      <c r="G166" s="237" t="str">
        <f>Vlookup(B166,'Main Sheet'!A:Q,17,0)</f>
        <v>Asemahle</v>
      </c>
      <c r="H166" s="237" t="str">
        <f>VLOOKUP(B166,'Main Sheet'!A:AT,46,0)</f>
        <v>Yes</v>
      </c>
      <c r="I166" s="237" t="str">
        <f>Trim(Iferror(Vlookup(B166,'Main Sheet'!A484:BC1577,47,False),""))</f>
        <v>Yes</v>
      </c>
      <c r="J166" s="237" t="str">
        <f>VLOOKUP(B166,'University Applications'!A:H,8,0)</f>
        <v>Yes</v>
      </c>
      <c r="K166" s="237" t="str">
        <f>VLOOKUP(B166,'University Applications'!A:O,15,0)</f>
        <v>Yes</v>
      </c>
      <c r="L166" s="237" t="str">
        <f>VLOOKUP(B166,'University Applications'!A:V,22,0)</f>
        <v>Yes</v>
      </c>
      <c r="M166" s="237" t="str">
        <f>VLOOKUP(B166,'University Applications'!A:AC,29,0)</f>
        <v>Yes</v>
      </c>
      <c r="N166" s="237" t="str">
        <f>VLOOKUP(B166,'University Applications'!A484:BD1898,36,0)</f>
        <v/>
      </c>
      <c r="O166" s="237" t="str">
        <f>VLOOKUP(B166,'University Applications'!A:I,9,0)</f>
        <v/>
      </c>
      <c r="P166" s="237" t="str">
        <f>VLOOKUP($B166,'University Applications'!$A:P,16,0)</f>
        <v/>
      </c>
      <c r="Q166" s="237" t="str">
        <f>VLOOKUP($B166,'University Applications'!$A:W,23,0)</f>
        <v/>
      </c>
      <c r="R166" s="237" t="str">
        <f>VLOOKUP($B166,'University Applications'!$A:AD,30,0)</f>
        <v/>
      </c>
      <c r="S166" s="237" t="str">
        <f>VLOOKUP($B166,'University Applications'!$A484:BJ1898,37,0)</f>
        <v/>
      </c>
      <c r="T166" s="183">
        <f t="shared" si="1"/>
        <v>4</v>
      </c>
      <c r="U166" s="183">
        <f t="shared" si="2"/>
        <v>0</v>
      </c>
      <c r="V166" s="237">
        <f t="shared" si="3"/>
        <v>4</v>
      </c>
      <c r="W166" s="237">
        <f t="shared" si="4"/>
        <v>0</v>
      </c>
      <c r="X166" s="237"/>
    </row>
    <row r="167">
      <c r="A167" s="236" t="s">
        <v>717</v>
      </c>
      <c r="B167" s="106" t="s">
        <v>714</v>
      </c>
      <c r="C167" s="237" t="str">
        <f>VLOOKUP(A167,'Main Sheet'!F:M,8,0)</f>
        <v>New Brighton</v>
      </c>
      <c r="D167" s="237" t="str">
        <f>VLOOKUP(B167,'Main Sheet'!A:N,14,0)</f>
        <v>NMB</v>
      </c>
      <c r="E167" s="237" t="str">
        <f>VLOOKUP(B167,'Main Sheet'!A:L,12,0)</f>
        <v>Cowan HS</v>
      </c>
      <c r="F167" s="237" t="str">
        <f>Vlookup(B167,'Main Sheet'!A:J,7,False)</f>
        <v>First</v>
      </c>
      <c r="G167" s="237" t="str">
        <f>Vlookup(B167,'Main Sheet'!A:Q,17,0)</f>
        <v>Chulumanco</v>
      </c>
      <c r="H167" s="237" t="str">
        <f>VLOOKUP(B167,'Main Sheet'!A:AT,46,0)</f>
        <v>Yes</v>
      </c>
      <c r="I167" s="237" t="str">
        <f>Trim(Iferror(Vlookup(B167,'Main Sheet'!A59:BC1151,47,False),""))</f>
        <v>Yes</v>
      </c>
      <c r="J167" s="237" t="str">
        <f>VLOOKUP(B167,'University Applications'!A:H,8,0)</f>
        <v>S/A</v>
      </c>
      <c r="K167" s="237" t="str">
        <f>VLOOKUP(B167,'University Applications'!A:O,15,0)</f>
        <v>S/A</v>
      </c>
      <c r="L167" s="237" t="str">
        <f>VLOOKUP(B167,'University Applications'!A:V,22,0)</f>
        <v>S/A</v>
      </c>
      <c r="M167" s="237" t="str">
        <f>VLOOKUP(B167,'University Applications'!A:AC,29,0)</f>
        <v>Yes</v>
      </c>
      <c r="N167" s="237" t="str">
        <f>VLOOKUP(B167,'University Applications'!A58:BD1472,36,0)</f>
        <v/>
      </c>
      <c r="O167" s="237" t="str">
        <f>VLOOKUP(B167,'University Applications'!A:I,9,0)</f>
        <v>S/A</v>
      </c>
      <c r="P167" s="237" t="str">
        <f>VLOOKUP($B167,'University Applications'!$A:P,16,0)</f>
        <v>S/A</v>
      </c>
      <c r="Q167" s="237" t="str">
        <f>VLOOKUP($B167,'University Applications'!$A:W,23,0)</f>
        <v>S/A</v>
      </c>
      <c r="R167" s="237" t="str">
        <f>VLOOKUP($B167,'University Applications'!$A:AD,30,0)</f>
        <v>Yes</v>
      </c>
      <c r="S167" s="237" t="str">
        <f>VLOOKUP($B167,'University Applications'!$A58:BJ1472,37,0)</f>
        <v/>
      </c>
      <c r="T167" s="183">
        <f t="shared" si="1"/>
        <v>4</v>
      </c>
      <c r="U167" s="183">
        <f t="shared" si="2"/>
        <v>4</v>
      </c>
      <c r="V167" s="237">
        <f t="shared" si="3"/>
        <v>1</v>
      </c>
      <c r="W167" s="237">
        <f t="shared" si="4"/>
        <v>1</v>
      </c>
      <c r="X167" s="237"/>
    </row>
    <row r="168">
      <c r="A168" s="236" t="s">
        <v>723</v>
      </c>
      <c r="B168" s="106" t="s">
        <v>720</v>
      </c>
      <c r="C168" s="237" t="str">
        <f>VLOOKUP(A168,'Main Sheet'!F:M,8,0)</f>
        <v>East London</v>
      </c>
      <c r="D168" s="237" t="str">
        <f>VLOOKUP(B168,'Main Sheet'!A:N,14,0)</f>
        <v>Rural</v>
      </c>
      <c r="E168" s="237" t="str">
        <f>VLOOKUP(B168,'Main Sheet'!A:L,12,0)</f>
        <v>Wongalethu HS</v>
      </c>
      <c r="F168" s="237" t="str">
        <f>Vlookup(B168,'Main Sheet'!A:J,7,False)</f>
        <v>First</v>
      </c>
      <c r="G168" s="237" t="str">
        <f>Vlookup(B168,'Main Sheet'!A:Q,17,0)</f>
        <v>Asemahle</v>
      </c>
      <c r="H168" s="237" t="str">
        <f>VLOOKUP(B168,'Main Sheet'!A:AT,46,0)</f>
        <v>Yes</v>
      </c>
      <c r="I168" s="237" t="str">
        <f>Trim(Iferror(Vlookup(B168,'Main Sheet'!A60:BC1152,47,False),""))</f>
        <v>Yes</v>
      </c>
      <c r="J168" s="237" t="str">
        <f>VLOOKUP(B168,'University Applications'!A:H,8,0)</f>
        <v>Yes</v>
      </c>
      <c r="K168" s="237" t="str">
        <f>VLOOKUP(B168,'University Applications'!A:O,15,0)</f>
        <v>Yes</v>
      </c>
      <c r="L168" s="237" t="str">
        <f>VLOOKUP(B168,'University Applications'!A:V,22,0)</f>
        <v>No</v>
      </c>
      <c r="M168" s="237" t="str">
        <f>VLOOKUP(B168,'University Applications'!A:AC,29,0)</f>
        <v>Yes</v>
      </c>
      <c r="N168" s="237" t="str">
        <f>VLOOKUP(B168,'University Applications'!A59:BD1473,36,0)</f>
        <v/>
      </c>
      <c r="O168" s="237" t="str">
        <f>VLOOKUP(B168,'University Applications'!A:I,9,0)</f>
        <v>Yes</v>
      </c>
      <c r="P168" s="237" t="str">
        <f>VLOOKUP($B168,'University Applications'!$A:P,16,0)</f>
        <v>Yes</v>
      </c>
      <c r="Q168" s="237" t="str">
        <f>VLOOKUP($B168,'University Applications'!$A:W,23,0)</f>
        <v/>
      </c>
      <c r="R168" s="237" t="str">
        <f>VLOOKUP($B168,'University Applications'!$A:AD,30,0)</f>
        <v>Yes</v>
      </c>
      <c r="S168" s="237" t="str">
        <f>VLOOKUP($B168,'University Applications'!$A59:BJ1473,37,0)</f>
        <v/>
      </c>
      <c r="T168" s="183">
        <f t="shared" si="1"/>
        <v>4</v>
      </c>
      <c r="U168" s="183">
        <f t="shared" si="2"/>
        <v>3</v>
      </c>
      <c r="V168" s="237">
        <f t="shared" si="3"/>
        <v>3</v>
      </c>
      <c r="W168" s="237">
        <f t="shared" si="4"/>
        <v>3</v>
      </c>
      <c r="X168" s="237"/>
    </row>
    <row r="169">
      <c r="A169" s="236" t="s">
        <v>10602</v>
      </c>
      <c r="B169" s="106" t="s">
        <v>7181</v>
      </c>
      <c r="C169" s="237" t="str">
        <f>VLOOKUP(A169,'Main Sheet'!F:M,8,0)</f>
        <v>Zwide</v>
      </c>
      <c r="D169" s="237" t="str">
        <f>VLOOKUP(B169,'Main Sheet'!A:N,14,0)</f>
        <v>NMB</v>
      </c>
      <c r="E169" s="237" t="str">
        <f>VLOOKUP(B169,'Main Sheet'!A:L,12,0)</f>
        <v>Ndzondelelo HS</v>
      </c>
      <c r="F169" s="237" t="str">
        <f>Vlookup(B169,'Main Sheet'!A:J,7,False)</f>
        <v>Second</v>
      </c>
      <c r="G169" s="237" t="str">
        <f>Vlookup(B169,'Main Sheet'!A:Q,17,0)</f>
        <v>Chulumanco</v>
      </c>
      <c r="H169" s="237" t="str">
        <f>VLOOKUP(B169,'Main Sheet'!A:AT,46,0)</f>
        <v>Yes</v>
      </c>
      <c r="I169" s="237" t="str">
        <f>Trim(Iferror(Vlookup(B169,'Main Sheet'!A862:BC1959,47,False),""))</f>
        <v>Yes</v>
      </c>
      <c r="J169" s="237" t="str">
        <f>VLOOKUP(B169,'University Applications'!A:H,8,0)</f>
        <v/>
      </c>
      <c r="K169" s="237" t="str">
        <f>VLOOKUP(B169,'University Applications'!A:O,15,0)</f>
        <v/>
      </c>
      <c r="L169" s="237" t="str">
        <f>VLOOKUP(B169,'University Applications'!A:V,22,0)</f>
        <v/>
      </c>
      <c r="M169" s="237" t="str">
        <f>VLOOKUP(B169,'University Applications'!A:AC,29,0)</f>
        <v/>
      </c>
      <c r="N169" s="237" t="str">
        <f>VLOOKUP(B169,'University Applications'!A862:BD2280,36,0)</f>
        <v/>
      </c>
      <c r="O169" s="237" t="str">
        <f>VLOOKUP(B169,'University Applications'!A:I,9,0)</f>
        <v/>
      </c>
      <c r="P169" s="237" t="str">
        <f>VLOOKUP($B169,'University Applications'!$A:P,16,0)</f>
        <v/>
      </c>
      <c r="Q169" s="237" t="str">
        <f>VLOOKUP($B169,'University Applications'!$A:W,23,0)</f>
        <v/>
      </c>
      <c r="R169" s="237" t="str">
        <f>VLOOKUP($B169,'University Applications'!$A:AD,30,0)</f>
        <v/>
      </c>
      <c r="S169" s="237" t="str">
        <f>VLOOKUP($B169,'University Applications'!$A862:BJ2280,37,0)</f>
        <v/>
      </c>
      <c r="T169" s="183">
        <f t="shared" si="1"/>
        <v>0</v>
      </c>
      <c r="U169" s="183">
        <f t="shared" si="2"/>
        <v>0</v>
      </c>
      <c r="V169" s="237">
        <f t="shared" si="3"/>
        <v>0</v>
      </c>
      <c r="W169" s="237">
        <f t="shared" si="4"/>
        <v>0</v>
      </c>
      <c r="X169" s="237"/>
    </row>
    <row r="170">
      <c r="A170" s="236" t="s">
        <v>10428</v>
      </c>
      <c r="B170" s="106" t="s">
        <v>6693</v>
      </c>
      <c r="C170" s="237" t="str">
        <f>VLOOKUP(A170,'Main Sheet'!F:M,8,0)</f>
        <v>East London</v>
      </c>
      <c r="D170" s="237" t="str">
        <f>VLOOKUP(B170,'Main Sheet'!A:N,14,0)</f>
        <v>Rural</v>
      </c>
      <c r="E170" s="237" t="str">
        <f>VLOOKUP(B170,'Main Sheet'!A:L,12,0)</f>
        <v>Vulamazibuko HS</v>
      </c>
      <c r="F170" s="237" t="str">
        <f>Vlookup(B170,'Main Sheet'!A:J,7,False)</f>
        <v>Second</v>
      </c>
      <c r="G170" s="237" t="str">
        <f>Vlookup(B170,'Main Sheet'!A:Q,17,0)</f>
        <v>Asemahle</v>
      </c>
      <c r="H170" s="237" t="str">
        <f>VLOOKUP(B170,'Main Sheet'!A:AT,46,0)</f>
        <v>Yes</v>
      </c>
      <c r="I170" s="237" t="str">
        <f>Trim(Iferror(Vlookup(B170,'Main Sheet'!A777:BC1871,47,False),""))</f>
        <v>Yes</v>
      </c>
      <c r="J170" s="237" t="str">
        <f>VLOOKUP(B170,'University Applications'!A:H,8,0)</f>
        <v>Yes</v>
      </c>
      <c r="K170" s="237" t="str">
        <f>VLOOKUP(B170,'University Applications'!A:O,15,0)</f>
        <v/>
      </c>
      <c r="L170" s="237" t="str">
        <f>VLOOKUP(B170,'University Applications'!A:V,22,0)</f>
        <v>S/A</v>
      </c>
      <c r="M170" s="237" t="str">
        <f>VLOOKUP(B170,'University Applications'!A:AC,29,0)</f>
        <v>No</v>
      </c>
      <c r="N170" s="237" t="str">
        <f>VLOOKUP(B170,'University Applications'!A777:BD2192,36,0)</f>
        <v/>
      </c>
      <c r="O170" s="237" t="str">
        <f>VLOOKUP(B170,'University Applications'!A:I,9,0)</f>
        <v/>
      </c>
      <c r="P170" s="237" t="str">
        <f>VLOOKUP($B170,'University Applications'!$A:P,16,0)</f>
        <v/>
      </c>
      <c r="Q170" s="237" t="str">
        <f>VLOOKUP($B170,'University Applications'!$A:W,23,0)</f>
        <v/>
      </c>
      <c r="R170" s="237" t="str">
        <f>VLOOKUP($B170,'University Applications'!$A:AD,30,0)</f>
        <v/>
      </c>
      <c r="S170" s="237" t="str">
        <f>VLOOKUP($B170,'University Applications'!$A777:BJ2192,37,0)</f>
        <v/>
      </c>
      <c r="T170" s="183">
        <f t="shared" si="1"/>
        <v>3</v>
      </c>
      <c r="U170" s="183">
        <f t="shared" si="2"/>
        <v>0</v>
      </c>
      <c r="V170" s="237">
        <f t="shared" si="3"/>
        <v>1</v>
      </c>
      <c r="W170" s="237">
        <f t="shared" si="4"/>
        <v>0</v>
      </c>
      <c r="X170" s="237"/>
    </row>
    <row r="171">
      <c r="A171" s="236" t="s">
        <v>11139</v>
      </c>
      <c r="B171" s="106" t="s">
        <v>5537</v>
      </c>
      <c r="C171" s="237" t="str">
        <f>VLOOKUP(A171,'Main Sheet'!F:M,8,0)</f>
        <v>Zwide</v>
      </c>
      <c r="D171" s="237" t="str">
        <f>VLOOKUP(B171,'Main Sheet'!A:N,14,0)</f>
        <v>NMB</v>
      </c>
      <c r="E171" s="237" t="str">
        <f>VLOOKUP(B171,'Main Sheet'!A:L,12,0)</f>
        <v>Khwezi Lomso CS</v>
      </c>
      <c r="F171" s="237" t="str">
        <f>Vlookup(B171,'Main Sheet'!A:J,7,False)</f>
        <v>Second</v>
      </c>
      <c r="G171" s="237" t="str">
        <f>Vlookup(B171,'Main Sheet'!A:Q,17,0)</f>
        <v>Chulumanco</v>
      </c>
      <c r="H171" s="237" t="str">
        <f>VLOOKUP(B171,'Main Sheet'!A:AT,46,0)</f>
        <v>Yes</v>
      </c>
      <c r="I171" s="237" t="str">
        <f>Trim(Iferror(Vlookup(B171,'Main Sheet'!A630:BC1723,47,False),""))</f>
        <v/>
      </c>
      <c r="J171" s="237" t="str">
        <f>VLOOKUP(B171,'University Applications'!A:H,8,0)</f>
        <v>Yes</v>
      </c>
      <c r="K171" s="237" t="str">
        <f>VLOOKUP(B171,'University Applications'!A:O,15,0)</f>
        <v/>
      </c>
      <c r="L171" s="237" t="str">
        <f>VLOOKUP(B171,'University Applications'!A:V,22,0)</f>
        <v>Yes</v>
      </c>
      <c r="M171" s="237" t="str">
        <f>VLOOKUP(B171,'University Applications'!A:AC,29,0)</f>
        <v>Yes</v>
      </c>
      <c r="N171" s="237" t="str">
        <f>VLOOKUP(B171,'University Applications'!A630:BD2044,36,0)</f>
        <v/>
      </c>
      <c r="O171" s="237" t="str">
        <f>VLOOKUP(B171,'University Applications'!A:I,9,0)</f>
        <v/>
      </c>
      <c r="P171" s="237" t="str">
        <f>VLOOKUP($B171,'University Applications'!$A:P,16,0)</f>
        <v/>
      </c>
      <c r="Q171" s="237" t="str">
        <f>VLOOKUP($B171,'University Applications'!$A:W,23,0)</f>
        <v/>
      </c>
      <c r="R171" s="237" t="str">
        <f>VLOOKUP($B171,'University Applications'!$A:AD,30,0)</f>
        <v/>
      </c>
      <c r="S171" s="237" t="str">
        <f>VLOOKUP($B171,'University Applications'!$A630:BJ2044,37,0)</f>
        <v/>
      </c>
      <c r="T171" s="183">
        <f t="shared" si="1"/>
        <v>3</v>
      </c>
      <c r="U171" s="183">
        <f t="shared" si="2"/>
        <v>0</v>
      </c>
      <c r="V171" s="237">
        <f t="shared" si="3"/>
        <v>3</v>
      </c>
      <c r="W171" s="237">
        <f t="shared" si="4"/>
        <v>0</v>
      </c>
      <c r="X171" s="237"/>
    </row>
    <row r="172">
      <c r="A172" s="236" t="s">
        <v>728</v>
      </c>
      <c r="B172" s="106" t="s">
        <v>725</v>
      </c>
      <c r="C172" s="237" t="str">
        <f>VLOOKUP(A172,'Main Sheet'!F:M,8,0)</f>
        <v>Motherwell</v>
      </c>
      <c r="D172" s="237" t="str">
        <f>VLOOKUP(B172,'Main Sheet'!A:N,14,0)</f>
        <v>NMB</v>
      </c>
      <c r="E172" s="237" t="str">
        <f>VLOOKUP(B172,'Main Sheet'!A:L,12,0)</f>
        <v>Soqhayisa SS</v>
      </c>
      <c r="F172" s="237" t="str">
        <f>Vlookup(B172,'Main Sheet'!A:J,7,False)</f>
        <v>First</v>
      </c>
      <c r="G172" s="237" t="str">
        <f>Vlookup(B172,'Main Sheet'!A:Q,17,0)</f>
        <v>Siphosihle</v>
      </c>
      <c r="H172" s="237" t="str">
        <f>VLOOKUP(B172,'Main Sheet'!A:AT,46,0)</f>
        <v>Yes</v>
      </c>
      <c r="I172" s="237" t="str">
        <f>Trim(Iferror(Vlookup(B172,'Main Sheet'!A61:BC1153,47,False),""))</f>
        <v>Yes</v>
      </c>
      <c r="J172" s="237" t="str">
        <f>VLOOKUP(B172,'University Applications'!A:H,8,0)</f>
        <v>Yes</v>
      </c>
      <c r="K172" s="237" t="str">
        <f>VLOOKUP(B172,'University Applications'!A:O,15,0)</f>
        <v>Yes</v>
      </c>
      <c r="L172" s="237" t="str">
        <f>VLOOKUP(B172,'University Applications'!A:V,22,0)</f>
        <v>S/A</v>
      </c>
      <c r="M172" s="237" t="str">
        <f>VLOOKUP(B172,'University Applications'!A:AC,29,0)</f>
        <v>Yes</v>
      </c>
      <c r="N172" s="237" t="str">
        <f>VLOOKUP(B172,'University Applications'!A60:BD1474,36,0)</f>
        <v/>
      </c>
      <c r="O172" s="237" t="str">
        <f>VLOOKUP(B172,'University Applications'!A:I,9,0)</f>
        <v>Yes</v>
      </c>
      <c r="P172" s="237" t="str">
        <f>VLOOKUP($B172,'University Applications'!$A:P,16,0)</f>
        <v>Yes</v>
      </c>
      <c r="Q172" s="237" t="str">
        <f>VLOOKUP($B172,'University Applications'!$A:W,23,0)</f>
        <v>S/A</v>
      </c>
      <c r="R172" s="237" t="str">
        <f>VLOOKUP($B172,'University Applications'!$A:AD,30,0)</f>
        <v>Yes</v>
      </c>
      <c r="S172" s="237" t="str">
        <f>VLOOKUP($B172,'University Applications'!$A60:BJ1474,37,0)</f>
        <v/>
      </c>
      <c r="T172" s="183">
        <f t="shared" si="1"/>
        <v>4</v>
      </c>
      <c r="U172" s="183">
        <f t="shared" si="2"/>
        <v>4</v>
      </c>
      <c r="V172" s="237">
        <f t="shared" si="3"/>
        <v>3</v>
      </c>
      <c r="W172" s="237">
        <f t="shared" si="4"/>
        <v>3</v>
      </c>
      <c r="X172" s="237"/>
    </row>
    <row r="173">
      <c r="A173" s="236" t="s">
        <v>738</v>
      </c>
      <c r="B173" s="106" t="s">
        <v>735</v>
      </c>
      <c r="C173" s="237" t="str">
        <f>VLOOKUP(A173,'Main Sheet'!F:M,8,0)</f>
        <v>Walmer</v>
      </c>
      <c r="D173" s="237" t="str">
        <f>VLOOKUP(B173,'Main Sheet'!A:N,14,0)</f>
        <v>NMB</v>
      </c>
      <c r="E173" s="237" t="str">
        <f>VLOOKUP(B173,'Main Sheet'!A:L,12,0)</f>
        <v>Walmer HS</v>
      </c>
      <c r="F173" s="237" t="str">
        <f>Vlookup(B173,'Main Sheet'!A:J,7,False)</f>
        <v>First</v>
      </c>
      <c r="G173" s="237" t="str">
        <f>Vlookup(B173,'Main Sheet'!A:Q,17,0)</f>
        <v>Sive</v>
      </c>
      <c r="H173" s="237" t="str">
        <f>VLOOKUP(B173,'Main Sheet'!A:AT,46,0)</f>
        <v>Yes</v>
      </c>
      <c r="I173" s="237" t="str">
        <f>Trim(Iferror(Vlookup(B173,'Main Sheet'!A62:BC1154,47,False),""))</f>
        <v>Yes</v>
      </c>
      <c r="J173" s="237" t="str">
        <f>VLOOKUP(B173,'University Applications'!A:H,8,0)</f>
        <v>S/A</v>
      </c>
      <c r="K173" s="237" t="str">
        <f>VLOOKUP(B173,'University Applications'!A:O,15,0)</f>
        <v>No</v>
      </c>
      <c r="L173" s="237" t="str">
        <f>VLOOKUP(B173,'University Applications'!A:V,22,0)</f>
        <v>Yes</v>
      </c>
      <c r="M173" s="237" t="str">
        <f>VLOOKUP(B173,'University Applications'!A:AC,29,0)</f>
        <v>S/A</v>
      </c>
      <c r="N173" s="237" t="str">
        <f>VLOOKUP(B173,'University Applications'!A61:BD1475,36,0)</f>
        <v>S/A</v>
      </c>
      <c r="O173" s="237" t="str">
        <f>VLOOKUP(B173,'University Applications'!A:I,9,0)</f>
        <v>S/A</v>
      </c>
      <c r="P173" s="237" t="str">
        <f>VLOOKUP($B173,'University Applications'!$A:P,16,0)</f>
        <v>No</v>
      </c>
      <c r="Q173" s="237" t="str">
        <f>VLOOKUP($B173,'University Applications'!$A:W,23,0)</f>
        <v>Yes</v>
      </c>
      <c r="R173" s="237" t="str">
        <f>VLOOKUP($B173,'University Applications'!$A:AD,30,0)</f>
        <v>S/A</v>
      </c>
      <c r="S173" s="237" t="str">
        <f>VLOOKUP($B173,'University Applications'!$A61:BJ1475,37,0)</f>
        <v>S/A</v>
      </c>
      <c r="T173" s="183">
        <f t="shared" si="1"/>
        <v>5</v>
      </c>
      <c r="U173" s="183">
        <f t="shared" si="2"/>
        <v>5</v>
      </c>
      <c r="V173" s="237">
        <f t="shared" si="3"/>
        <v>1</v>
      </c>
      <c r="W173" s="237">
        <f t="shared" si="4"/>
        <v>1</v>
      </c>
      <c r="X173" s="237"/>
    </row>
    <row r="174">
      <c r="A174" s="236" t="s">
        <v>750</v>
      </c>
      <c r="B174" s="106" t="s">
        <v>747</v>
      </c>
      <c r="C174" s="237" t="str">
        <f>VLOOKUP(A174,'Main Sheet'!F:M,8,0)</f>
        <v>Kirkwood</v>
      </c>
      <c r="D174" s="237" t="str">
        <f>VLOOKUP(B174,'Main Sheet'!A:N,14,0)</f>
        <v>Rural</v>
      </c>
      <c r="E174" s="237" t="str">
        <f>VLOOKUP(B174,'Main Sheet'!A:L,12,0)</f>
        <v>Moses Mabida HS</v>
      </c>
      <c r="F174" s="237" t="str">
        <f>Vlookup(B174,'Main Sheet'!A:J,7,False)</f>
        <v>First</v>
      </c>
      <c r="G174" s="237" t="str">
        <f>Vlookup(B174,'Main Sheet'!A:Q,17,0)</f>
        <v>Sive</v>
      </c>
      <c r="H174" s="237" t="str">
        <f>VLOOKUP(B174,'Main Sheet'!A:AT,46,0)</f>
        <v/>
      </c>
      <c r="I174" s="237" t="str">
        <f>Trim(Iferror(Vlookup(B174,'Main Sheet'!A63:BC1155,47,False),""))</f>
        <v/>
      </c>
      <c r="J174" s="237" t="str">
        <f>VLOOKUP(B174,'University Applications'!A:H,8,0)</f>
        <v/>
      </c>
      <c r="K174" s="237" t="str">
        <f>VLOOKUP(B174,'University Applications'!A:O,15,0)</f>
        <v/>
      </c>
      <c r="L174" s="237" t="str">
        <f>VLOOKUP(B174,'University Applications'!A:V,22,0)</f>
        <v/>
      </c>
      <c r="M174" s="237" t="str">
        <f>VLOOKUP(B174,'University Applications'!A:AC,29,0)</f>
        <v/>
      </c>
      <c r="N174" s="237" t="str">
        <f>VLOOKUP(B174,'University Applications'!A62:BD1476,36,0)</f>
        <v/>
      </c>
      <c r="O174" s="237" t="str">
        <f>VLOOKUP(B174,'University Applications'!A:I,9,0)</f>
        <v/>
      </c>
      <c r="P174" s="237" t="str">
        <f>VLOOKUP($B174,'University Applications'!$A:P,16,0)</f>
        <v/>
      </c>
      <c r="Q174" s="237" t="str">
        <f>VLOOKUP($B174,'University Applications'!$A:W,23,0)</f>
        <v/>
      </c>
      <c r="R174" s="237" t="str">
        <f>VLOOKUP($B174,'University Applications'!$A:AD,30,0)</f>
        <v/>
      </c>
      <c r="S174" s="237" t="str">
        <f>VLOOKUP($B174,'University Applications'!$A62:BJ1476,37,0)</f>
        <v/>
      </c>
      <c r="T174" s="183">
        <f t="shared" si="1"/>
        <v>0</v>
      </c>
      <c r="U174" s="183">
        <f t="shared" si="2"/>
        <v>0</v>
      </c>
      <c r="V174" s="237">
        <f t="shared" si="3"/>
        <v>0</v>
      </c>
      <c r="W174" s="237">
        <f t="shared" si="4"/>
        <v>0</v>
      </c>
      <c r="X174" s="237"/>
    </row>
    <row r="175">
      <c r="A175" s="236" t="s">
        <v>757</v>
      </c>
      <c r="B175" s="106" t="s">
        <v>755</v>
      </c>
      <c r="C175" s="237" t="str">
        <f>VLOOKUP(A175,'Main Sheet'!F:M,8,0)</f>
        <v>Motherwell</v>
      </c>
      <c r="D175" s="237" t="str">
        <f>VLOOKUP(B175,'Main Sheet'!A:N,14,0)</f>
        <v>NMB</v>
      </c>
      <c r="E175" s="237" t="str">
        <f>VLOOKUP(B175,'Main Sheet'!A:L,12,0)</f>
        <v>Soqhayisa SS</v>
      </c>
      <c r="F175" s="237" t="str">
        <f>Vlookup(B175,'Main Sheet'!A:J,7,False)</f>
        <v>First</v>
      </c>
      <c r="G175" s="237" t="str">
        <f>Vlookup(B175,'Main Sheet'!A:Q,17,0)</f>
        <v>Siphosihle</v>
      </c>
      <c r="H175" s="237" t="str">
        <f>VLOOKUP(B175,'Main Sheet'!A:AT,46,0)</f>
        <v>Yes</v>
      </c>
      <c r="I175" s="237" t="str">
        <f>Trim(Iferror(Vlookup(B175,'Main Sheet'!A64:BC1156,47,False),""))</f>
        <v>Yes</v>
      </c>
      <c r="J175" s="237" t="str">
        <f>VLOOKUP(B175,'University Applications'!A:H,8,0)</f>
        <v>S/A</v>
      </c>
      <c r="K175" s="237" t="str">
        <f>VLOOKUP(B175,'University Applications'!A:O,15,0)</f>
        <v>Yes</v>
      </c>
      <c r="L175" s="237" t="str">
        <f>VLOOKUP(B175,'University Applications'!A:V,22,0)</f>
        <v>Yes</v>
      </c>
      <c r="M175" s="237" t="str">
        <f>VLOOKUP(B175,'University Applications'!A:AC,29,0)</f>
        <v>Yes</v>
      </c>
      <c r="N175" s="237" t="str">
        <f>VLOOKUP(B175,'University Applications'!A63:BD1477,36,0)</f>
        <v/>
      </c>
      <c r="O175" s="237" t="str">
        <f>VLOOKUP(B175,'University Applications'!A:I,9,0)</f>
        <v>S/A</v>
      </c>
      <c r="P175" s="237" t="str">
        <f>VLOOKUP($B175,'University Applications'!$A:P,16,0)</f>
        <v>Yes</v>
      </c>
      <c r="Q175" s="237" t="str">
        <f>VLOOKUP($B175,'University Applications'!$A:W,23,0)</f>
        <v>Yes</v>
      </c>
      <c r="R175" s="237" t="str">
        <f>VLOOKUP($B175,'University Applications'!$A:AD,30,0)</f>
        <v>Yes</v>
      </c>
      <c r="S175" s="237" t="str">
        <f>VLOOKUP($B175,'University Applications'!$A63:BJ1477,37,0)</f>
        <v/>
      </c>
      <c r="T175" s="183">
        <f t="shared" si="1"/>
        <v>4</v>
      </c>
      <c r="U175" s="183">
        <f t="shared" si="2"/>
        <v>4</v>
      </c>
      <c r="V175" s="237">
        <f t="shared" si="3"/>
        <v>3</v>
      </c>
      <c r="W175" s="237">
        <f t="shared" si="4"/>
        <v>3</v>
      </c>
      <c r="X175" s="237"/>
    </row>
    <row r="176">
      <c r="A176" s="236" t="s">
        <v>10549</v>
      </c>
      <c r="B176" s="106" t="s">
        <v>7064</v>
      </c>
      <c r="C176" s="237" t="str">
        <f>VLOOKUP(A176,'Main Sheet'!F:M,8,0)</f>
        <v>Zwide</v>
      </c>
      <c r="D176" s="237" t="str">
        <f>VLOOKUP(B176,'Main Sheet'!A:N,14,0)</f>
        <v>NMB</v>
      </c>
      <c r="E176" s="237" t="str">
        <f>VLOOKUP(B176,'Main Sheet'!A:L,12,0)</f>
        <v>Ndzondelelo HS</v>
      </c>
      <c r="F176" s="237" t="str">
        <f>Vlookup(B176,'Main Sheet'!A:J,7,False)</f>
        <v>Second</v>
      </c>
      <c r="G176" s="237" t="str">
        <f>Vlookup(B176,'Main Sheet'!A:Q,17,0)</f>
        <v>Chulumanco</v>
      </c>
      <c r="H176" s="237" t="str">
        <f>VLOOKUP(B176,'Main Sheet'!A:AT,46,0)</f>
        <v>Yes</v>
      </c>
      <c r="I176" s="237" t="str">
        <f>Trim(Iferror(Vlookup(B176,'Main Sheet'!A833:BC1927,47,False),""))</f>
        <v/>
      </c>
      <c r="J176" s="237" t="str">
        <f>VLOOKUP(B176,'University Applications'!A:H,8,0)</f>
        <v>Yes</v>
      </c>
      <c r="K176" s="237" t="str">
        <f>VLOOKUP(B176,'University Applications'!A:O,15,0)</f>
        <v>S/A</v>
      </c>
      <c r="L176" s="237" t="str">
        <f>VLOOKUP(B176,'University Applications'!A:V,22,0)</f>
        <v>Yes</v>
      </c>
      <c r="M176" s="237" t="str">
        <f>VLOOKUP(B176,'University Applications'!A:AC,29,0)</f>
        <v>Yes</v>
      </c>
      <c r="N176" s="237" t="str">
        <f>VLOOKUP(B176,'University Applications'!A833:BD2248,36,0)</f>
        <v/>
      </c>
      <c r="O176" s="237" t="str">
        <f>VLOOKUP(B176,'University Applications'!A:I,9,0)</f>
        <v/>
      </c>
      <c r="P176" s="237" t="str">
        <f>VLOOKUP($B176,'University Applications'!$A:P,16,0)</f>
        <v>S/A</v>
      </c>
      <c r="Q176" s="237" t="str">
        <f>VLOOKUP($B176,'University Applications'!$A:W,23,0)</f>
        <v/>
      </c>
      <c r="R176" s="237" t="str">
        <f>VLOOKUP($B176,'University Applications'!$A:AD,30,0)</f>
        <v/>
      </c>
      <c r="S176" s="237" t="str">
        <f>VLOOKUP($B176,'University Applications'!$A833:BJ2248,37,0)</f>
        <v/>
      </c>
      <c r="T176" s="183">
        <f t="shared" si="1"/>
        <v>4</v>
      </c>
      <c r="U176" s="183">
        <f t="shared" si="2"/>
        <v>1</v>
      </c>
      <c r="V176" s="237">
        <f t="shared" si="3"/>
        <v>3</v>
      </c>
      <c r="W176" s="237">
        <f t="shared" si="4"/>
        <v>0</v>
      </c>
      <c r="X176" s="237"/>
    </row>
    <row r="177">
      <c r="A177" s="236" t="s">
        <v>766</v>
      </c>
      <c r="B177" s="106" t="s">
        <v>763</v>
      </c>
      <c r="C177" s="237" t="str">
        <f>VLOOKUP(A177,'Main Sheet'!F:M,8,0)</f>
        <v>KwaZakhele</v>
      </c>
      <c r="D177" s="237" t="str">
        <f>VLOOKUP(B177,'Main Sheet'!A:N,14,0)</f>
        <v>NMB</v>
      </c>
      <c r="E177" s="237" t="str">
        <f>VLOOKUP(B177,'Main Sheet'!A:L,12,0)</f>
        <v>Masibambane HS</v>
      </c>
      <c r="F177" s="237" t="str">
        <f>Vlookup(B177,'Main Sheet'!A:J,7,False)</f>
        <v>First</v>
      </c>
      <c r="G177" s="237" t="str">
        <f>Vlookup(B177,'Main Sheet'!A:Q,17,0)</f>
        <v>Asemahle</v>
      </c>
      <c r="H177" s="237" t="str">
        <f>VLOOKUP(B177,'Main Sheet'!A:AT,46,0)</f>
        <v>Yes</v>
      </c>
      <c r="I177" s="237" t="str">
        <f>Trim(Iferror(Vlookup(B177,'Main Sheet'!A65:BC1157,47,False),""))</f>
        <v>Yes</v>
      </c>
      <c r="J177" s="237" t="str">
        <f>VLOOKUP(B177,'University Applications'!A:H,8,0)</f>
        <v>Yes</v>
      </c>
      <c r="K177" s="237" t="str">
        <f>VLOOKUP(B177,'University Applications'!A:O,15,0)</f>
        <v>S/A</v>
      </c>
      <c r="L177" s="237" t="str">
        <f>VLOOKUP(B177,'University Applications'!A:V,22,0)</f>
        <v>Yes</v>
      </c>
      <c r="M177" s="237" t="str">
        <f>VLOOKUP(B177,'University Applications'!A:AC,29,0)</f>
        <v>Yes</v>
      </c>
      <c r="N177" s="237" t="str">
        <f>VLOOKUP(B177,'University Applications'!A64:BD1478,36,0)</f>
        <v/>
      </c>
      <c r="O177" s="237" t="str">
        <f>VLOOKUP(B177,'University Applications'!A:I,9,0)</f>
        <v>Yes</v>
      </c>
      <c r="P177" s="237" t="str">
        <f>VLOOKUP($B177,'University Applications'!$A:P,16,0)</f>
        <v>S/A</v>
      </c>
      <c r="Q177" s="237" t="str">
        <f>VLOOKUP($B177,'University Applications'!$A:W,23,0)</f>
        <v>Yes</v>
      </c>
      <c r="R177" s="237" t="str">
        <f>VLOOKUP($B177,'University Applications'!$A:AD,30,0)</f>
        <v>Yes</v>
      </c>
      <c r="S177" s="237" t="str">
        <f>VLOOKUP($B177,'University Applications'!$A64:BJ1478,37,0)</f>
        <v/>
      </c>
      <c r="T177" s="183">
        <f t="shared" si="1"/>
        <v>4</v>
      </c>
      <c r="U177" s="183">
        <f t="shared" si="2"/>
        <v>4</v>
      </c>
      <c r="V177" s="237">
        <f t="shared" si="3"/>
        <v>3</v>
      </c>
      <c r="W177" s="237">
        <f t="shared" si="4"/>
        <v>3</v>
      </c>
      <c r="X177" s="237"/>
    </row>
    <row r="178">
      <c r="A178" s="236" t="s">
        <v>11140</v>
      </c>
      <c r="B178" s="106" t="s">
        <v>4455</v>
      </c>
      <c r="C178" s="237" t="str">
        <f>VLOOKUP(A178,'Main Sheet'!F:M,8,0)</f>
        <v>New Brighton</v>
      </c>
      <c r="D178" s="237" t="str">
        <f>VLOOKUP(B178,'Main Sheet'!A:N,14,0)</f>
        <v>NMB</v>
      </c>
      <c r="E178" s="237" t="str">
        <f>VLOOKUP(B178,'Main Sheet'!A:L,12,0)</f>
        <v>Ithembelihle CS</v>
      </c>
      <c r="F178" s="237" t="str">
        <f>Vlookup(B178,'Main Sheet'!A:J,7,False)</f>
        <v>Second</v>
      </c>
      <c r="G178" s="237" t="str">
        <f>Vlookup(B178,'Main Sheet'!A:Q,17,0)</f>
        <v>Chulumanco</v>
      </c>
      <c r="H178" s="237" t="str">
        <f>VLOOKUP(B178,'Main Sheet'!A:AT,46,0)</f>
        <v>Yes</v>
      </c>
      <c r="I178" s="237" t="str">
        <f>Trim(Iferror(Vlookup(B178,'Main Sheet'!A505:BC1598,47,False),""))</f>
        <v/>
      </c>
      <c r="J178" s="237" t="str">
        <f>VLOOKUP(B178,'University Applications'!A:H,8,0)</f>
        <v>S/A</v>
      </c>
      <c r="K178" s="237" t="str">
        <f>VLOOKUP(B178,'University Applications'!A:O,15,0)</f>
        <v>S/A</v>
      </c>
      <c r="L178" s="237" t="str">
        <f>VLOOKUP(B178,'University Applications'!A:V,22,0)</f>
        <v>Yes</v>
      </c>
      <c r="M178" s="237" t="str">
        <f>VLOOKUP(B178,'University Applications'!A:AC,29,0)</f>
        <v>Yes</v>
      </c>
      <c r="N178" s="237" t="str">
        <f>VLOOKUP(B178,'University Applications'!A505:BD1919,36,0)</f>
        <v/>
      </c>
      <c r="O178" s="237" t="str">
        <f>VLOOKUP(B178,'University Applications'!A:I,9,0)</f>
        <v/>
      </c>
      <c r="P178" s="237" t="str">
        <f>VLOOKUP($B178,'University Applications'!$A:P,16,0)</f>
        <v>S/A</v>
      </c>
      <c r="Q178" s="237" t="str">
        <f>VLOOKUP($B178,'University Applications'!$A:W,23,0)</f>
        <v/>
      </c>
      <c r="R178" s="237" t="str">
        <f>VLOOKUP($B178,'University Applications'!$A:AD,30,0)</f>
        <v/>
      </c>
      <c r="S178" s="237" t="str">
        <f>VLOOKUP($B178,'University Applications'!$A505:BJ1919,37,0)</f>
        <v/>
      </c>
      <c r="T178" s="183">
        <f t="shared" si="1"/>
        <v>4</v>
      </c>
      <c r="U178" s="183">
        <f t="shared" si="2"/>
        <v>1</v>
      </c>
      <c r="V178" s="237">
        <f t="shared" si="3"/>
        <v>2</v>
      </c>
      <c r="W178" s="237">
        <f t="shared" si="4"/>
        <v>0</v>
      </c>
      <c r="X178" s="237"/>
    </row>
    <row r="179">
      <c r="A179" s="236" t="s">
        <v>11141</v>
      </c>
      <c r="B179" s="106" t="s">
        <v>4776</v>
      </c>
      <c r="C179" s="237" t="str">
        <f>VLOOKUP(A179,'Main Sheet'!F:M,8,0)</f>
        <v>Motherwell</v>
      </c>
      <c r="D179" s="237" t="str">
        <f>VLOOKUP(B179,'Main Sheet'!A:N,14,0)</f>
        <v>NMB</v>
      </c>
      <c r="E179" s="237" t="str">
        <f>VLOOKUP(B179,'Main Sheet'!A:L,12,0)</f>
        <v>Masiphathisane HS</v>
      </c>
      <c r="F179" s="237" t="str">
        <f>Vlookup(B179,'Main Sheet'!A:J,7,False)</f>
        <v>Second</v>
      </c>
      <c r="G179" s="237" t="str">
        <f>Vlookup(B179,'Main Sheet'!A:Q,17,0)</f>
        <v>Siphosihle</v>
      </c>
      <c r="H179" s="237" t="str">
        <f>VLOOKUP(B179,'Main Sheet'!A:AT,46,0)</f>
        <v>Yes</v>
      </c>
      <c r="I179" s="237" t="str">
        <f>Trim(Iferror(Vlookup(B179,'Main Sheet'!A545:BC1638,47,False),""))</f>
        <v>Yes</v>
      </c>
      <c r="J179" s="237" t="str">
        <f>VLOOKUP(B179,'University Applications'!A:H,8,0)</f>
        <v>Yes</v>
      </c>
      <c r="K179" s="237" t="str">
        <f>VLOOKUP(B179,'University Applications'!A:O,15,0)</f>
        <v>Yes</v>
      </c>
      <c r="L179" s="237" t="str">
        <f>VLOOKUP(B179,'University Applications'!A:V,22,0)</f>
        <v>Yes</v>
      </c>
      <c r="M179" s="237" t="str">
        <f>VLOOKUP(B179,'University Applications'!A:AC,29,0)</f>
        <v>Yes</v>
      </c>
      <c r="N179" s="237" t="str">
        <f>VLOOKUP(B179,'University Applications'!A545:BD1959,36,0)</f>
        <v/>
      </c>
      <c r="O179" s="237" t="str">
        <f>VLOOKUP(B179,'University Applications'!A:I,9,0)</f>
        <v/>
      </c>
      <c r="P179" s="237" t="str">
        <f>VLOOKUP($B179,'University Applications'!$A:P,16,0)</f>
        <v/>
      </c>
      <c r="Q179" s="237" t="str">
        <f>VLOOKUP($B179,'University Applications'!$A:W,23,0)</f>
        <v/>
      </c>
      <c r="R179" s="237" t="str">
        <f>VLOOKUP($B179,'University Applications'!$A:AD,30,0)</f>
        <v/>
      </c>
      <c r="S179" s="237" t="str">
        <f>VLOOKUP($B179,'University Applications'!$A545:BJ1959,37,0)</f>
        <v/>
      </c>
      <c r="T179" s="183">
        <f t="shared" si="1"/>
        <v>4</v>
      </c>
      <c r="U179" s="183">
        <f t="shared" si="2"/>
        <v>0</v>
      </c>
      <c r="V179" s="237">
        <f t="shared" si="3"/>
        <v>4</v>
      </c>
      <c r="W179" s="237">
        <f t="shared" si="4"/>
        <v>0</v>
      </c>
      <c r="X179" s="237"/>
    </row>
    <row r="180">
      <c r="A180" s="236" t="s">
        <v>776</v>
      </c>
      <c r="B180" s="106" t="s">
        <v>773</v>
      </c>
      <c r="C180" s="237" t="str">
        <f>VLOOKUP(A180,'Main Sheet'!F:M,8,0)</f>
        <v>New Brighton</v>
      </c>
      <c r="D180" s="237" t="str">
        <f>VLOOKUP(B180,'Main Sheet'!A:N,14,0)</f>
        <v>NMB</v>
      </c>
      <c r="E180" s="237" t="str">
        <f>VLOOKUP(B180,'Main Sheet'!A:L,12,0)</f>
        <v>Ithembelihle CS</v>
      </c>
      <c r="F180" s="237" t="str">
        <f>Vlookup(B180,'Main Sheet'!A:J,7,False)</f>
        <v>First</v>
      </c>
      <c r="G180" s="237" t="str">
        <f>Vlookup(B180,'Main Sheet'!A:Q,17,0)</f>
        <v>Chulumanco</v>
      </c>
      <c r="H180" s="237" t="str">
        <f>VLOOKUP(B180,'Main Sheet'!A:AT,46,0)</f>
        <v/>
      </c>
      <c r="I180" s="237" t="str">
        <f>Trim(Iferror(Vlookup(B180,'Main Sheet'!A66:BC1158,47,False),""))</f>
        <v/>
      </c>
      <c r="J180" s="237" t="str">
        <f>VLOOKUP(B180,'University Applications'!A:H,8,0)</f>
        <v/>
      </c>
      <c r="K180" s="237" t="str">
        <f>VLOOKUP(B180,'University Applications'!A:O,15,0)</f>
        <v/>
      </c>
      <c r="L180" s="237" t="str">
        <f>VLOOKUP(B180,'University Applications'!A:V,22,0)</f>
        <v/>
      </c>
      <c r="M180" s="237" t="str">
        <f>VLOOKUP(B180,'University Applications'!A:AC,29,0)</f>
        <v/>
      </c>
      <c r="N180" s="237" t="str">
        <f>VLOOKUP(B180,'University Applications'!A65:BD1479,36,0)</f>
        <v/>
      </c>
      <c r="O180" s="237" t="str">
        <f>VLOOKUP(B180,'University Applications'!A:I,9,0)</f>
        <v/>
      </c>
      <c r="P180" s="237" t="str">
        <f>VLOOKUP($B180,'University Applications'!$A:P,16,0)</f>
        <v/>
      </c>
      <c r="Q180" s="237" t="str">
        <f>VLOOKUP($B180,'University Applications'!$A:W,23,0)</f>
        <v/>
      </c>
      <c r="R180" s="237" t="str">
        <f>VLOOKUP($B180,'University Applications'!$A:AD,30,0)</f>
        <v/>
      </c>
      <c r="S180" s="237" t="str">
        <f>VLOOKUP($B180,'University Applications'!$A65:BJ1479,37,0)</f>
        <v/>
      </c>
      <c r="T180" s="183">
        <f t="shared" si="1"/>
        <v>0</v>
      </c>
      <c r="U180" s="183">
        <f t="shared" si="2"/>
        <v>0</v>
      </c>
      <c r="V180" s="237">
        <f t="shared" si="3"/>
        <v>0</v>
      </c>
      <c r="W180" s="237">
        <f t="shared" si="4"/>
        <v>0</v>
      </c>
      <c r="X180" s="237"/>
    </row>
    <row r="181">
      <c r="A181" s="236" t="s">
        <v>782</v>
      </c>
      <c r="B181" s="106" t="s">
        <v>780</v>
      </c>
      <c r="C181" s="237" t="str">
        <f>VLOOKUP(A181,'Main Sheet'!F:M,8,0)</f>
        <v>Motherwell</v>
      </c>
      <c r="D181" s="237" t="str">
        <f>VLOOKUP(B181,'Main Sheet'!A:N,14,0)</f>
        <v>NMB</v>
      </c>
      <c r="E181" s="237" t="str">
        <f>VLOOKUP(B181,'Main Sheet'!A:L,12,0)</f>
        <v>Coselelani HS</v>
      </c>
      <c r="F181" s="237" t="str">
        <f>Vlookup(B181,'Main Sheet'!A:J,7,False)</f>
        <v>First</v>
      </c>
      <c r="G181" s="237" t="str">
        <f>Vlookup(B181,'Main Sheet'!A:Q,17,0)</f>
        <v>Siphosihle</v>
      </c>
      <c r="H181" s="237" t="str">
        <f>VLOOKUP(B181,'Main Sheet'!A:AT,46,0)</f>
        <v>Yes</v>
      </c>
      <c r="I181" s="237" t="str">
        <f>Trim(Iferror(Vlookup(B181,'Main Sheet'!A67:BC1159,47,False),""))</f>
        <v>Yes</v>
      </c>
      <c r="J181" s="237" t="str">
        <f>VLOOKUP(B181,'University Applications'!A:H,8,0)</f>
        <v>Yes</v>
      </c>
      <c r="K181" s="237" t="str">
        <f>VLOOKUP(B181,'University Applications'!A:O,15,0)</f>
        <v>Yes</v>
      </c>
      <c r="L181" s="237" t="str">
        <f>VLOOKUP(B181,'University Applications'!A:V,22,0)</f>
        <v>Yes</v>
      </c>
      <c r="M181" s="237" t="str">
        <f>VLOOKUP(B181,'University Applications'!A:AC,29,0)</f>
        <v>Yes</v>
      </c>
      <c r="N181" s="237" t="str">
        <f>VLOOKUP(B181,'University Applications'!A66:BD1480,36,0)</f>
        <v/>
      </c>
      <c r="O181" s="237" t="str">
        <f>VLOOKUP(B181,'University Applications'!A:I,9,0)</f>
        <v>Yes</v>
      </c>
      <c r="P181" s="237" t="str">
        <f>VLOOKUP($B181,'University Applications'!$A:P,16,0)</f>
        <v>Yes</v>
      </c>
      <c r="Q181" s="237" t="str">
        <f>VLOOKUP($B181,'University Applications'!$A:W,23,0)</f>
        <v>Yes</v>
      </c>
      <c r="R181" s="237" t="str">
        <f>VLOOKUP($B181,'University Applications'!$A:AD,30,0)</f>
        <v>Yes</v>
      </c>
      <c r="S181" s="237" t="str">
        <f>VLOOKUP($B181,'University Applications'!$A66:BJ1480,37,0)</f>
        <v/>
      </c>
      <c r="T181" s="183">
        <f t="shared" si="1"/>
        <v>4</v>
      </c>
      <c r="U181" s="183">
        <f t="shared" si="2"/>
        <v>4</v>
      </c>
      <c r="V181" s="237">
        <f t="shared" si="3"/>
        <v>4</v>
      </c>
      <c r="W181" s="237">
        <f t="shared" si="4"/>
        <v>4</v>
      </c>
      <c r="X181" s="237"/>
    </row>
    <row r="182">
      <c r="A182" s="236" t="s">
        <v>789</v>
      </c>
      <c r="B182" s="106" t="s">
        <v>787</v>
      </c>
      <c r="C182" s="237" t="str">
        <f>VLOOKUP(A182,'Main Sheet'!F:M,8,0)</f>
        <v>Motherwell</v>
      </c>
      <c r="D182" s="237" t="str">
        <f>VLOOKUP(B182,'Main Sheet'!A:N,14,0)</f>
        <v>NMB</v>
      </c>
      <c r="E182" s="237" t="str">
        <f>VLOOKUP(B182,'Main Sheet'!A:L,12,0)</f>
        <v>Douglas Mpopa SS</v>
      </c>
      <c r="F182" s="237" t="str">
        <f>Vlookup(B182,'Main Sheet'!A:J,7,False)</f>
        <v>First</v>
      </c>
      <c r="G182" s="237" t="str">
        <f>Vlookup(B182,'Main Sheet'!A:Q,17,0)</f>
        <v>Asemahle</v>
      </c>
      <c r="H182" s="237" t="str">
        <f>VLOOKUP(B182,'Main Sheet'!A:AT,46,0)</f>
        <v>Yes</v>
      </c>
      <c r="I182" s="237" t="str">
        <f>Trim(Iferror(Vlookup(B182,'Main Sheet'!A68:BC1160,47,False),""))</f>
        <v>Yes</v>
      </c>
      <c r="J182" s="237" t="str">
        <f>VLOOKUP(B182,'University Applications'!A:H,8,0)</f>
        <v>Yes</v>
      </c>
      <c r="K182" s="237" t="str">
        <f>VLOOKUP(B182,'University Applications'!A:O,15,0)</f>
        <v>Yes</v>
      </c>
      <c r="L182" s="237" t="str">
        <f>VLOOKUP(B182,'University Applications'!A:V,22,0)</f>
        <v>No</v>
      </c>
      <c r="M182" s="237" t="str">
        <f>VLOOKUP(B182,'University Applications'!A:AC,29,0)</f>
        <v>Yes</v>
      </c>
      <c r="N182" s="237" t="str">
        <f>VLOOKUP(B182,'University Applications'!A67:BD1481,36,0)</f>
        <v>Yes</v>
      </c>
      <c r="O182" s="237" t="str">
        <f>VLOOKUP(B182,'University Applications'!A:I,9,0)</f>
        <v>Yes</v>
      </c>
      <c r="P182" s="237" t="str">
        <f>VLOOKUP($B182,'University Applications'!$A:P,16,0)</f>
        <v>Yes</v>
      </c>
      <c r="Q182" s="237" t="str">
        <f>VLOOKUP($B182,'University Applications'!$A:W,23,0)</f>
        <v/>
      </c>
      <c r="R182" s="237" t="str">
        <f>VLOOKUP($B182,'University Applications'!$A:AD,30,0)</f>
        <v>Yes</v>
      </c>
      <c r="S182" s="237" t="str">
        <f>VLOOKUP($B182,'University Applications'!$A67:BJ1481,37,0)</f>
        <v/>
      </c>
      <c r="T182" s="183">
        <f t="shared" si="1"/>
        <v>5</v>
      </c>
      <c r="U182" s="183">
        <f t="shared" si="2"/>
        <v>3</v>
      </c>
      <c r="V182" s="237">
        <f t="shared" si="3"/>
        <v>4</v>
      </c>
      <c r="W182" s="237">
        <f t="shared" si="4"/>
        <v>3</v>
      </c>
      <c r="X182" s="237"/>
    </row>
    <row r="183">
      <c r="A183" s="236" t="s">
        <v>11029</v>
      </c>
      <c r="B183" s="106" t="s">
        <v>8828</v>
      </c>
      <c r="C183" s="237" t="str">
        <f>VLOOKUP(A183,'Main Sheet'!F:M,8,0)</f>
        <v>Walmer</v>
      </c>
      <c r="D183" s="237" t="str">
        <f>VLOOKUP(B183,'Main Sheet'!A:N,14,0)</f>
        <v>NMB</v>
      </c>
      <c r="E183" s="237" t="str">
        <f>VLOOKUP(B183,'Main Sheet'!A:L,12,0)</f>
        <v>Walmer HS</v>
      </c>
      <c r="F183" s="237" t="str">
        <f>Vlookup(B183,'Main Sheet'!A:J,7,False)</f>
        <v>Second</v>
      </c>
      <c r="G183" s="237" t="str">
        <f>Vlookup(B183,'Main Sheet'!A:Q,17,0)</f>
        <v>Sive</v>
      </c>
      <c r="H183" s="237" t="str">
        <f>VLOOKUP(B183,'Main Sheet'!A:AT,46,0)</f>
        <v>Yes</v>
      </c>
      <c r="I183" s="237" t="str">
        <f>Trim(Iferror(Vlookup(B183,'Main Sheet'!A1083:BC2181,47,False),""))</f>
        <v/>
      </c>
      <c r="J183" s="237"/>
      <c r="K183" s="237"/>
      <c r="L183" s="237"/>
      <c r="M183" s="237"/>
      <c r="N183" s="237"/>
      <c r="O183" s="237"/>
      <c r="P183" s="237"/>
      <c r="Q183" s="237"/>
      <c r="R183" s="237"/>
      <c r="S183" s="237"/>
      <c r="T183" s="183">
        <f t="shared" si="1"/>
        <v>0</v>
      </c>
      <c r="U183" s="183">
        <f t="shared" si="2"/>
        <v>0</v>
      </c>
      <c r="V183" s="237">
        <f t="shared" si="3"/>
        <v>0</v>
      </c>
      <c r="W183" s="237">
        <f t="shared" si="4"/>
        <v>0</v>
      </c>
      <c r="X183" s="237"/>
    </row>
    <row r="184">
      <c r="A184" s="236" t="s">
        <v>9895</v>
      </c>
      <c r="B184" s="106" t="s">
        <v>4694</v>
      </c>
      <c r="C184" s="237" t="str">
        <f>VLOOKUP(A184,'Main Sheet'!F:M,8,0)</f>
        <v>KwaZakhele</v>
      </c>
      <c r="D184" s="237" t="str">
        <f>VLOOKUP(B184,'Main Sheet'!A:N,14,0)</f>
        <v>NMB</v>
      </c>
      <c r="E184" s="237" t="str">
        <f>VLOOKUP(B184,'Main Sheet'!A:L,12,0)</f>
        <v>Masibambane HS</v>
      </c>
      <c r="F184" s="237" t="str">
        <f>Vlookup(B184,'Main Sheet'!A:J,7,False)</f>
        <v>Second</v>
      </c>
      <c r="G184" s="237" t="str">
        <f>Vlookup(B184,'Main Sheet'!A:Q,17,0)</f>
        <v>Asemahle</v>
      </c>
      <c r="H184" s="237" t="str">
        <f>VLOOKUP(B184,'Main Sheet'!A:AT,46,0)</f>
        <v>Yes</v>
      </c>
      <c r="I184" s="237" t="str">
        <f>Trim(Iferror(Vlookup(B184,'Main Sheet'!A536:BC1629,47,False),""))</f>
        <v>Yes</v>
      </c>
      <c r="J184" s="237" t="str">
        <f>VLOOKUP(B184,'University Applications'!A:H,8,0)</f>
        <v>S/A</v>
      </c>
      <c r="K184" s="237" t="str">
        <f>VLOOKUP(B184,'University Applications'!A:O,15,0)</f>
        <v/>
      </c>
      <c r="L184" s="237" t="str">
        <f>VLOOKUP(B184,'University Applications'!A:V,22,0)</f>
        <v>Yes</v>
      </c>
      <c r="M184" s="237" t="str">
        <f>VLOOKUP(B184,'University Applications'!A:AC,29,0)</f>
        <v>No</v>
      </c>
      <c r="N184" s="237" t="str">
        <f>VLOOKUP(B184,'University Applications'!A536:BD1950,36,0)</f>
        <v/>
      </c>
      <c r="O184" s="237" t="str">
        <f>VLOOKUP(B184,'University Applications'!A:I,9,0)</f>
        <v/>
      </c>
      <c r="P184" s="237" t="str">
        <f>VLOOKUP($B184,'University Applications'!$A:P,16,0)</f>
        <v/>
      </c>
      <c r="Q184" s="237" t="str">
        <f>VLOOKUP($B184,'University Applications'!$A:W,23,0)</f>
        <v/>
      </c>
      <c r="R184" s="237" t="str">
        <f>VLOOKUP($B184,'University Applications'!$A:AD,30,0)</f>
        <v/>
      </c>
      <c r="S184" s="237" t="str">
        <f>VLOOKUP($B184,'University Applications'!$A536:BJ1950,37,0)</f>
        <v/>
      </c>
      <c r="T184" s="183">
        <f t="shared" si="1"/>
        <v>3</v>
      </c>
      <c r="U184" s="183">
        <f t="shared" si="2"/>
        <v>0</v>
      </c>
      <c r="V184" s="237">
        <f t="shared" si="3"/>
        <v>1</v>
      </c>
      <c r="W184" s="237">
        <f t="shared" si="4"/>
        <v>0</v>
      </c>
      <c r="X184" s="237"/>
    </row>
    <row r="185">
      <c r="A185" s="236" t="s">
        <v>10955</v>
      </c>
      <c r="B185" s="106" t="s">
        <v>8552</v>
      </c>
      <c r="C185" s="237" t="str">
        <f>VLOOKUP(A185,'Main Sheet'!F:M,8,0)</f>
        <v>Walmer</v>
      </c>
      <c r="D185" s="237" t="str">
        <f>VLOOKUP(B185,'Main Sheet'!A:N,14,0)</f>
        <v>NMB</v>
      </c>
      <c r="E185" s="237" t="str">
        <f>VLOOKUP(B185,'Main Sheet'!A:L,12,0)</f>
        <v>Walmer HS</v>
      </c>
      <c r="F185" s="237" t="str">
        <f>Vlookup(B185,'Main Sheet'!A:J,7,False)</f>
        <v>Second</v>
      </c>
      <c r="G185" s="237" t="str">
        <f>Vlookup(B185,'Main Sheet'!A:Q,17,0)</f>
        <v>Sive</v>
      </c>
      <c r="H185" s="237" t="str">
        <f>VLOOKUP(B185,'Main Sheet'!A:AT,46,0)</f>
        <v>Yes</v>
      </c>
      <c r="I185" s="237" t="str">
        <f>Trim(Iferror(Vlookup(B185,'Main Sheet'!A1050:BC2148,47,False),""))</f>
        <v/>
      </c>
      <c r="J185" s="237"/>
      <c r="K185" s="237"/>
      <c r="L185" s="237"/>
      <c r="M185" s="237"/>
      <c r="N185" s="237"/>
      <c r="O185" s="237"/>
      <c r="P185" s="237"/>
      <c r="Q185" s="237"/>
      <c r="R185" s="237"/>
      <c r="S185" s="237"/>
      <c r="T185" s="183">
        <f t="shared" si="1"/>
        <v>0</v>
      </c>
      <c r="U185" s="183">
        <f t="shared" si="2"/>
        <v>0</v>
      </c>
      <c r="V185" s="237">
        <f t="shared" si="3"/>
        <v>0</v>
      </c>
      <c r="W185" s="237">
        <f t="shared" si="4"/>
        <v>0</v>
      </c>
      <c r="X185" s="237"/>
    </row>
    <row r="186">
      <c r="A186" s="236" t="s">
        <v>10014</v>
      </c>
      <c r="B186" s="106" t="s">
        <v>5127</v>
      </c>
      <c r="C186" s="237" t="str">
        <f>VLOOKUP(A186,'Main Sheet'!F:M,8,0)</f>
        <v>Motherwell</v>
      </c>
      <c r="D186" s="237" t="str">
        <f>VLOOKUP(B186,'Main Sheet'!A:N,14,0)</f>
        <v>NMB</v>
      </c>
      <c r="E186" s="237" t="str">
        <f>VLOOKUP(B186,'Main Sheet'!A:L,12,0)</f>
        <v>Soqhayisa SS</v>
      </c>
      <c r="F186" s="237" t="str">
        <f>Vlookup(B186,'Main Sheet'!A:J,7,False)</f>
        <v>Second</v>
      </c>
      <c r="G186" s="237" t="str">
        <f>Vlookup(B186,'Main Sheet'!A:Q,17,0)</f>
        <v>Siphosihle</v>
      </c>
      <c r="H186" s="237" t="str">
        <f>VLOOKUP(B186,'Main Sheet'!A:AT,46,0)</f>
        <v>Yes</v>
      </c>
      <c r="I186" s="237" t="str">
        <f>Trim(Iferror(Vlookup(B186,'Main Sheet'!A585:BC1678,47,False),""))</f>
        <v>Yes</v>
      </c>
      <c r="J186" s="237" t="str">
        <f>VLOOKUP(B186,'University Applications'!A:H,8,0)</f>
        <v>Yes</v>
      </c>
      <c r="K186" s="237" t="str">
        <f>VLOOKUP(B186,'University Applications'!A:O,15,0)</f>
        <v>Yes</v>
      </c>
      <c r="L186" s="237" t="str">
        <f>VLOOKUP(B186,'University Applications'!A:V,22,0)</f>
        <v>Yes</v>
      </c>
      <c r="M186" s="237" t="str">
        <f>VLOOKUP(B186,'University Applications'!A:AC,29,0)</f>
        <v>Yes</v>
      </c>
      <c r="N186" s="237" t="str">
        <f>VLOOKUP(B186,'University Applications'!A585:BD1999,36,0)</f>
        <v/>
      </c>
      <c r="O186" s="237" t="str">
        <f>VLOOKUP(B186,'University Applications'!A:I,9,0)</f>
        <v/>
      </c>
      <c r="P186" s="237" t="str">
        <f>VLOOKUP($B186,'University Applications'!$A:P,16,0)</f>
        <v/>
      </c>
      <c r="Q186" s="237" t="str">
        <f>VLOOKUP($B186,'University Applications'!$A:W,23,0)</f>
        <v/>
      </c>
      <c r="R186" s="237" t="str">
        <f>VLOOKUP($B186,'University Applications'!$A:AD,30,0)</f>
        <v/>
      </c>
      <c r="S186" s="237" t="str">
        <f>VLOOKUP($B186,'University Applications'!$A585:BJ1999,37,0)</f>
        <v/>
      </c>
      <c r="T186" s="183">
        <f t="shared" si="1"/>
        <v>4</v>
      </c>
      <c r="U186" s="183">
        <f t="shared" si="2"/>
        <v>0</v>
      </c>
      <c r="V186" s="237">
        <f t="shared" si="3"/>
        <v>4</v>
      </c>
      <c r="W186" s="237">
        <f t="shared" si="4"/>
        <v>0</v>
      </c>
      <c r="X186" s="237"/>
    </row>
    <row r="187">
      <c r="A187" s="236" t="s">
        <v>798</v>
      </c>
      <c r="B187" s="106" t="s">
        <v>795</v>
      </c>
      <c r="C187" s="237" t="str">
        <f>VLOOKUP(A187,'Main Sheet'!F:M,8,0)</f>
        <v>New Brighton</v>
      </c>
      <c r="D187" s="237" t="str">
        <f>VLOOKUP(B187,'Main Sheet'!A:N,14,0)</f>
        <v>NMB</v>
      </c>
      <c r="E187" s="237" t="str">
        <f>VLOOKUP(B187,'Main Sheet'!A:L,12,0)</f>
        <v>Newell HS</v>
      </c>
      <c r="F187" s="237" t="str">
        <f>Vlookup(B187,'Main Sheet'!A:J,7,False)</f>
        <v>First</v>
      </c>
      <c r="G187" s="237" t="str">
        <f>Vlookup(B187,'Main Sheet'!A:Q,17,0)</f>
        <v>Siphosihle</v>
      </c>
      <c r="H187" s="237" t="str">
        <f>VLOOKUP(B187,'Main Sheet'!A:AT,46,0)</f>
        <v>Yes</v>
      </c>
      <c r="I187" s="237" t="str">
        <f>Trim(Iferror(Vlookup(B187,'Main Sheet'!A69:BC1161,47,False),""))</f>
        <v>Yes</v>
      </c>
      <c r="J187" s="237" t="str">
        <f>VLOOKUP(B187,'University Applications'!A:H,8,0)</f>
        <v>Yes</v>
      </c>
      <c r="K187" s="237" t="str">
        <f>VLOOKUP(B187,'University Applications'!A:O,15,0)</f>
        <v>Yes</v>
      </c>
      <c r="L187" s="237" t="str">
        <f>VLOOKUP(B187,'University Applications'!A:V,22,0)</f>
        <v>Yes</v>
      </c>
      <c r="M187" s="237" t="str">
        <f>VLOOKUP(B187,'University Applications'!A:AC,29,0)</f>
        <v>Yes</v>
      </c>
      <c r="N187" s="237" t="str">
        <f>VLOOKUP(B187,'University Applications'!A68:BD1482,36,0)</f>
        <v/>
      </c>
      <c r="O187" s="237" t="str">
        <f>VLOOKUP(B187,'University Applications'!A:I,9,0)</f>
        <v>Yes</v>
      </c>
      <c r="P187" s="237" t="str">
        <f>VLOOKUP($B187,'University Applications'!$A:P,16,0)</f>
        <v>Yes</v>
      </c>
      <c r="Q187" s="237" t="str">
        <f>VLOOKUP($B187,'University Applications'!$A:W,23,0)</f>
        <v>Yes</v>
      </c>
      <c r="R187" s="237" t="str">
        <f>VLOOKUP($B187,'University Applications'!$A:AD,30,0)</f>
        <v>Yes</v>
      </c>
      <c r="S187" s="237" t="str">
        <f>VLOOKUP($B187,'University Applications'!$A68:BJ1482,37,0)</f>
        <v/>
      </c>
      <c r="T187" s="183">
        <f t="shared" si="1"/>
        <v>4</v>
      </c>
      <c r="U187" s="183">
        <f t="shared" si="2"/>
        <v>4</v>
      </c>
      <c r="V187" s="237">
        <f t="shared" si="3"/>
        <v>4</v>
      </c>
      <c r="W187" s="237">
        <f t="shared" si="4"/>
        <v>4</v>
      </c>
      <c r="X187" s="237"/>
    </row>
    <row r="188">
      <c r="A188" s="236" t="s">
        <v>10068</v>
      </c>
      <c r="B188" s="106" t="s">
        <v>5352</v>
      </c>
      <c r="C188" s="237" t="str">
        <f>VLOOKUP(A188,'Main Sheet'!F:M,8,0)</f>
        <v>Motherwell</v>
      </c>
      <c r="D188" s="237" t="str">
        <f>VLOOKUP(B188,'Main Sheet'!A:N,14,0)</f>
        <v>NMB</v>
      </c>
      <c r="E188" s="237" t="str">
        <f>VLOOKUP(B188,'Main Sheet'!A:L,12,0)</f>
        <v>Soqhayisa SS</v>
      </c>
      <c r="F188" s="237" t="str">
        <f>Vlookup(B188,'Main Sheet'!A:J,7,False)</f>
        <v>Second</v>
      </c>
      <c r="G188" s="237" t="str">
        <f>Vlookup(B188,'Main Sheet'!A:Q,17,0)</f>
        <v>Siphosihle</v>
      </c>
      <c r="H188" s="237" t="str">
        <f>VLOOKUP(B188,'Main Sheet'!A:AT,46,0)</f>
        <v>Yes</v>
      </c>
      <c r="I188" s="237" t="str">
        <f>Trim(Iferror(Vlookup(B188,'Main Sheet'!A609:BC1702,47,False),""))</f>
        <v>Yes</v>
      </c>
      <c r="J188" s="237" t="str">
        <f>VLOOKUP(B188,'University Applications'!A:H,8,0)</f>
        <v>Yes</v>
      </c>
      <c r="K188" s="237" t="str">
        <f>VLOOKUP(B188,'University Applications'!A:O,15,0)</f>
        <v>Yes</v>
      </c>
      <c r="L188" s="237" t="str">
        <f>VLOOKUP(B188,'University Applications'!A:V,22,0)</f>
        <v>Yes</v>
      </c>
      <c r="M188" s="237" t="str">
        <f>VLOOKUP(B188,'University Applications'!A:AC,29,0)</f>
        <v>Yes</v>
      </c>
      <c r="N188" s="237" t="str">
        <f>VLOOKUP(B188,'University Applications'!A609:BD2023,36,0)</f>
        <v/>
      </c>
      <c r="O188" s="237" t="str">
        <f>VLOOKUP(B188,'University Applications'!A:I,9,0)</f>
        <v/>
      </c>
      <c r="P188" s="237" t="str">
        <f>VLOOKUP($B188,'University Applications'!$A:P,16,0)</f>
        <v/>
      </c>
      <c r="Q188" s="237" t="str">
        <f>VLOOKUP($B188,'University Applications'!$A:W,23,0)</f>
        <v/>
      </c>
      <c r="R188" s="237" t="str">
        <f>VLOOKUP($B188,'University Applications'!$A:AD,30,0)</f>
        <v/>
      </c>
      <c r="S188" s="237" t="str">
        <f>VLOOKUP($B188,'University Applications'!$A609:BJ2023,37,0)</f>
        <v/>
      </c>
      <c r="T188" s="183">
        <f t="shared" si="1"/>
        <v>4</v>
      </c>
      <c r="U188" s="183">
        <f t="shared" si="2"/>
        <v>0</v>
      </c>
      <c r="V188" s="237">
        <f t="shared" si="3"/>
        <v>4</v>
      </c>
      <c r="W188" s="237">
        <f t="shared" si="4"/>
        <v>0</v>
      </c>
      <c r="X188" s="237"/>
    </row>
    <row r="189">
      <c r="A189" s="236" t="s">
        <v>808</v>
      </c>
      <c r="B189" s="106" t="s">
        <v>806</v>
      </c>
      <c r="C189" s="237" t="str">
        <f>VLOOKUP(A189,'Main Sheet'!F:M,8,0)</f>
        <v>Motherwell</v>
      </c>
      <c r="D189" s="237" t="str">
        <f>VLOOKUP(B189,'Main Sheet'!A:N,14,0)</f>
        <v>NMB</v>
      </c>
      <c r="E189" s="237" t="str">
        <f>VLOOKUP(B189,'Main Sheet'!A:L,12,0)</f>
        <v>Soqhayisa SS</v>
      </c>
      <c r="F189" s="237" t="str">
        <f>Vlookup(B189,'Main Sheet'!A:J,7,False)</f>
        <v>First</v>
      </c>
      <c r="G189" s="237" t="str">
        <f>Vlookup(B189,'Main Sheet'!A:Q,17,0)</f>
        <v>Siphosihle</v>
      </c>
      <c r="H189" s="237" t="str">
        <f>VLOOKUP(B189,'Main Sheet'!A:AT,46,0)</f>
        <v>Yes</v>
      </c>
      <c r="I189" s="237" t="str">
        <f>Trim(Iferror(Vlookup(B189,'Main Sheet'!A70:BC1162,47,False),""))</f>
        <v>Yes</v>
      </c>
      <c r="J189" s="237" t="str">
        <f>VLOOKUP(B189,'University Applications'!A:H,8,0)</f>
        <v>S/A</v>
      </c>
      <c r="K189" s="237" t="str">
        <f>VLOOKUP(B189,'University Applications'!A:O,15,0)</f>
        <v>Yes</v>
      </c>
      <c r="L189" s="237" t="str">
        <f>VLOOKUP(B189,'University Applications'!A:V,22,0)</f>
        <v>Yes</v>
      </c>
      <c r="M189" s="237" t="str">
        <f>VLOOKUP(B189,'University Applications'!A:AC,29,0)</f>
        <v>Yes</v>
      </c>
      <c r="N189" s="237" t="str">
        <f>VLOOKUP(B189,'University Applications'!A69:BD1483,36,0)</f>
        <v/>
      </c>
      <c r="O189" s="237" t="str">
        <f>VLOOKUP(B189,'University Applications'!A:I,9,0)</f>
        <v>S/A</v>
      </c>
      <c r="P189" s="237" t="str">
        <f>VLOOKUP($B189,'University Applications'!$A:P,16,0)</f>
        <v>Yes</v>
      </c>
      <c r="Q189" s="237" t="str">
        <f>VLOOKUP($B189,'University Applications'!$A:W,23,0)</f>
        <v>Yes</v>
      </c>
      <c r="R189" s="237" t="str">
        <f>VLOOKUP($B189,'University Applications'!$A:AD,30,0)</f>
        <v>Yes</v>
      </c>
      <c r="S189" s="237" t="str">
        <f>VLOOKUP($B189,'University Applications'!$A69:BJ1483,37,0)</f>
        <v/>
      </c>
      <c r="T189" s="183">
        <f t="shared" si="1"/>
        <v>4</v>
      </c>
      <c r="U189" s="183">
        <f t="shared" si="2"/>
        <v>4</v>
      </c>
      <c r="V189" s="237">
        <f t="shared" si="3"/>
        <v>3</v>
      </c>
      <c r="W189" s="237">
        <f t="shared" si="4"/>
        <v>3</v>
      </c>
      <c r="X189" s="237"/>
    </row>
    <row r="190">
      <c r="A190" s="236" t="s">
        <v>819</v>
      </c>
      <c r="B190" s="106" t="s">
        <v>817</v>
      </c>
      <c r="C190" s="237" t="str">
        <f>VLOOKUP(A190,'Main Sheet'!F:M,8,0)</f>
        <v>Uitenhage</v>
      </c>
      <c r="D190" s="237" t="str">
        <f>VLOOKUP(B190,'Main Sheet'!A:N,14,0)</f>
        <v>Rural</v>
      </c>
      <c r="E190" s="237" t="str">
        <f>VLOOKUP(B190,'Main Sheet'!A:L,12,0)</f>
        <v>VM Kwinana</v>
      </c>
      <c r="F190" s="237" t="str">
        <f>Vlookup(B190,'Main Sheet'!A:J,7,False)</f>
        <v>First</v>
      </c>
      <c r="G190" s="237" t="str">
        <f>Vlookup(B190,'Main Sheet'!A:Q,17,0)</f>
        <v>Sive</v>
      </c>
      <c r="H190" s="237" t="str">
        <f>VLOOKUP(B190,'Main Sheet'!A:AT,46,0)</f>
        <v>Yes</v>
      </c>
      <c r="I190" s="237" t="str">
        <f>Trim(Iferror(Vlookup(B190,'Main Sheet'!A71:BC1163,47,False),""))</f>
        <v>Yes</v>
      </c>
      <c r="J190" s="237" t="str">
        <f>VLOOKUP(B190,'University Applications'!A:H,8,0)</f>
        <v>Yes</v>
      </c>
      <c r="K190" s="237" t="str">
        <f>VLOOKUP(B190,'University Applications'!A:O,15,0)</f>
        <v>Yes</v>
      </c>
      <c r="L190" s="237" t="str">
        <f>VLOOKUP(B190,'University Applications'!A:V,22,0)</f>
        <v>Yes</v>
      </c>
      <c r="M190" s="237" t="str">
        <f>VLOOKUP(B190,'University Applications'!A:AC,29,0)</f>
        <v>Yes</v>
      </c>
      <c r="N190" s="237" t="str">
        <f>VLOOKUP(B190,'University Applications'!A70:BD1484,36,0)</f>
        <v/>
      </c>
      <c r="O190" s="237" t="str">
        <f>VLOOKUP(B190,'University Applications'!A:I,9,0)</f>
        <v>Yes</v>
      </c>
      <c r="P190" s="237" t="str">
        <f>VLOOKUP($B190,'University Applications'!$A:P,16,0)</f>
        <v>Yes</v>
      </c>
      <c r="Q190" s="237" t="str">
        <f>VLOOKUP($B190,'University Applications'!$A:W,23,0)</f>
        <v>Yes</v>
      </c>
      <c r="R190" s="237" t="str">
        <f>VLOOKUP($B190,'University Applications'!$A:AD,30,0)</f>
        <v>Yes</v>
      </c>
      <c r="S190" s="237" t="str">
        <f>VLOOKUP($B190,'University Applications'!$A70:BJ1484,37,0)</f>
        <v/>
      </c>
      <c r="T190" s="183">
        <f t="shared" si="1"/>
        <v>4</v>
      </c>
      <c r="U190" s="183">
        <f t="shared" si="2"/>
        <v>4</v>
      </c>
      <c r="V190" s="237">
        <f t="shared" si="3"/>
        <v>4</v>
      </c>
      <c r="W190" s="237">
        <f t="shared" si="4"/>
        <v>4</v>
      </c>
      <c r="X190" s="237"/>
    </row>
    <row r="191">
      <c r="A191" s="236" t="s">
        <v>825</v>
      </c>
      <c r="B191" s="106" t="s">
        <v>823</v>
      </c>
      <c r="C191" s="237" t="str">
        <f>VLOOKUP(A191,'Main Sheet'!F:M,8,0)</f>
        <v>Motherwell</v>
      </c>
      <c r="D191" s="237" t="str">
        <f>VLOOKUP(B191,'Main Sheet'!A:N,14,0)</f>
        <v>NMB</v>
      </c>
      <c r="E191" s="237" t="str">
        <f>VLOOKUP(B191,'Main Sheet'!A:L,12,0)</f>
        <v>Soqhayisa SS</v>
      </c>
      <c r="F191" s="237" t="str">
        <f>Vlookup(B191,'Main Sheet'!A:J,7,False)</f>
        <v>First</v>
      </c>
      <c r="G191" s="237" t="str">
        <f>Vlookup(B191,'Main Sheet'!A:Q,17,0)</f>
        <v>Siphosihle</v>
      </c>
      <c r="H191" s="237" t="str">
        <f>VLOOKUP(B191,'Main Sheet'!A:AT,46,0)</f>
        <v>Yes</v>
      </c>
      <c r="I191" s="237" t="str">
        <f>Trim(Iferror(Vlookup(B191,'Main Sheet'!A72:BC1164,47,False),""))</f>
        <v>Yes</v>
      </c>
      <c r="J191" s="237" t="str">
        <f>VLOOKUP(B191,'University Applications'!A:H,8,0)</f>
        <v>S/A</v>
      </c>
      <c r="K191" s="237" t="str">
        <f>VLOOKUP(B191,'University Applications'!A:O,15,0)</f>
        <v>Yes</v>
      </c>
      <c r="L191" s="237" t="str">
        <f>VLOOKUP(B191,'University Applications'!A:V,22,0)</f>
        <v>Yes</v>
      </c>
      <c r="M191" s="237" t="str">
        <f>VLOOKUP(B191,'University Applications'!A:AC,29,0)</f>
        <v>Yes</v>
      </c>
      <c r="N191" s="237" t="str">
        <f>VLOOKUP(B191,'University Applications'!A71:BD1485,36,0)</f>
        <v/>
      </c>
      <c r="O191" s="237" t="str">
        <f>VLOOKUP(B191,'University Applications'!A:I,9,0)</f>
        <v>S/A</v>
      </c>
      <c r="P191" s="237" t="str">
        <f>VLOOKUP($B191,'University Applications'!$A:P,16,0)</f>
        <v>Yes</v>
      </c>
      <c r="Q191" s="237" t="str">
        <f>VLOOKUP($B191,'University Applications'!$A:W,23,0)</f>
        <v>Yes</v>
      </c>
      <c r="R191" s="237" t="str">
        <f>VLOOKUP($B191,'University Applications'!$A:AD,30,0)</f>
        <v>Yes</v>
      </c>
      <c r="S191" s="237" t="str">
        <f>VLOOKUP($B191,'University Applications'!$A71:BJ1485,37,0)</f>
        <v/>
      </c>
      <c r="T191" s="183">
        <f t="shared" si="1"/>
        <v>4</v>
      </c>
      <c r="U191" s="183">
        <f t="shared" si="2"/>
        <v>4</v>
      </c>
      <c r="V191" s="237">
        <f t="shared" si="3"/>
        <v>3</v>
      </c>
      <c r="W191" s="237">
        <f t="shared" si="4"/>
        <v>3</v>
      </c>
      <c r="X191" s="237"/>
    </row>
    <row r="192">
      <c r="A192" s="236" t="s">
        <v>10732</v>
      </c>
      <c r="B192" s="106" t="s">
        <v>7706</v>
      </c>
      <c r="C192" s="237" t="str">
        <f>VLOOKUP(A192,'Main Sheet'!F:M,8,0)</f>
        <v>KwaMagxaki</v>
      </c>
      <c r="D192" s="237" t="str">
        <f>VLOOKUP(B192,'Main Sheet'!A:N,14,0)</f>
        <v>NMB</v>
      </c>
      <c r="E192" s="237" t="str">
        <f>VLOOKUP(B192,'Main Sheet'!A:L,12,0)</f>
        <v>KwaMagxaki HS</v>
      </c>
      <c r="F192" s="237" t="str">
        <f>Vlookup(B192,'Main Sheet'!A:J,7,False)</f>
        <v>Second</v>
      </c>
      <c r="G192" s="237" t="str">
        <f>Vlookup(B192,'Main Sheet'!A:Q,17,0)</f>
        <v>Asemahle</v>
      </c>
      <c r="H192" s="237" t="str">
        <f>VLOOKUP(B192,'Main Sheet'!A:AT,46,0)</f>
        <v>Yes</v>
      </c>
      <c r="I192" s="237" t="str">
        <f>Trim(Iferror(Vlookup(B192,'Main Sheet'!A933:BC2030,47,False),""))</f>
        <v>Yes</v>
      </c>
      <c r="J192" s="237" t="str">
        <f>VLOOKUP(B192,'University Applications'!A:H,8,0)</f>
        <v>S/A</v>
      </c>
      <c r="K192" s="237" t="str">
        <f>VLOOKUP(B192,'University Applications'!A:O,15,0)</f>
        <v>S/A</v>
      </c>
      <c r="L192" s="237" t="str">
        <f>VLOOKUP(B192,'University Applications'!A:V,22,0)</f>
        <v/>
      </c>
      <c r="M192" s="237" t="str">
        <f>VLOOKUP(B192,'University Applications'!A:AC,29,0)</f>
        <v/>
      </c>
      <c r="N192" s="237" t="str">
        <f>VLOOKUP(B192,'University Applications'!A933:BD2351,36,0)</f>
        <v/>
      </c>
      <c r="O192" s="237" t="str">
        <f>VLOOKUP(B192,'University Applications'!A:I,9,0)</f>
        <v/>
      </c>
      <c r="P192" s="237" t="str">
        <f>VLOOKUP($B192,'University Applications'!$A:P,16,0)</f>
        <v/>
      </c>
      <c r="Q192" s="237" t="str">
        <f>VLOOKUP($B192,'University Applications'!$A:W,23,0)</f>
        <v/>
      </c>
      <c r="R192" s="237" t="str">
        <f>VLOOKUP($B192,'University Applications'!$A:AD,30,0)</f>
        <v/>
      </c>
      <c r="S192" s="237" t="str">
        <f>VLOOKUP($B192,'University Applications'!$A933:BJ2351,37,0)</f>
        <v/>
      </c>
      <c r="T192" s="183">
        <f t="shared" si="1"/>
        <v>2</v>
      </c>
      <c r="U192" s="183">
        <f t="shared" si="2"/>
        <v>0</v>
      </c>
      <c r="V192" s="237">
        <f t="shared" si="3"/>
        <v>0</v>
      </c>
      <c r="W192" s="237">
        <f t="shared" si="4"/>
        <v>0</v>
      </c>
      <c r="X192" s="237"/>
    </row>
    <row r="193">
      <c r="A193" s="236" t="s">
        <v>11142</v>
      </c>
      <c r="B193" s="106" t="s">
        <v>7116</v>
      </c>
      <c r="C193" s="237" t="str">
        <f>VLOOKUP(A193,'Main Sheet'!F:M,8,0)</f>
        <v>Zwide</v>
      </c>
      <c r="D193" s="237" t="str">
        <f>VLOOKUP(B193,'Main Sheet'!A:N,14,0)</f>
        <v>NMB</v>
      </c>
      <c r="E193" s="237" t="str">
        <f>VLOOKUP(B193,'Main Sheet'!A:L,12,0)</f>
        <v>Ndzondelelo HS</v>
      </c>
      <c r="F193" s="237" t="str">
        <f>Vlookup(B193,'Main Sheet'!A:J,7,False)</f>
        <v>Second</v>
      </c>
      <c r="G193" s="237" t="str">
        <f>Vlookup(B193,'Main Sheet'!A:Q,17,0)</f>
        <v>Chulumanco</v>
      </c>
      <c r="H193" s="237" t="str">
        <f>VLOOKUP(B193,'Main Sheet'!A:AT,46,0)</f>
        <v>Yes</v>
      </c>
      <c r="I193" s="237" t="str">
        <f>Trim(Iferror(Vlookup(B193,'Main Sheet'!A847:BC1944,47,False),""))</f>
        <v>Yes</v>
      </c>
      <c r="J193" s="237" t="str">
        <f>VLOOKUP(B193,'University Applications'!A:H,8,0)</f>
        <v>S/A</v>
      </c>
      <c r="K193" s="237" t="str">
        <f>VLOOKUP(B193,'University Applications'!A:O,15,0)</f>
        <v>S/A</v>
      </c>
      <c r="L193" s="237" t="str">
        <f>VLOOKUP(B193,'University Applications'!A:V,22,0)</f>
        <v>S/A</v>
      </c>
      <c r="M193" s="237" t="str">
        <f>VLOOKUP(B193,'University Applications'!A:AC,29,0)</f>
        <v>S/A</v>
      </c>
      <c r="N193" s="237" t="str">
        <f>VLOOKUP(B193,'University Applications'!A847:BD2265,36,0)</f>
        <v/>
      </c>
      <c r="O193" s="237" t="str">
        <f>VLOOKUP(B193,'University Applications'!A:I,9,0)</f>
        <v/>
      </c>
      <c r="P193" s="237" t="str">
        <f>VLOOKUP($B193,'University Applications'!$A:P,16,0)</f>
        <v>S/A</v>
      </c>
      <c r="Q193" s="237" t="str">
        <f>VLOOKUP($B193,'University Applications'!$A:W,23,0)</f>
        <v>S/A</v>
      </c>
      <c r="R193" s="237" t="str">
        <f>VLOOKUP($B193,'University Applications'!$A:AD,30,0)</f>
        <v/>
      </c>
      <c r="S193" s="237" t="str">
        <f>VLOOKUP($B193,'University Applications'!$A847:BJ2265,37,0)</f>
        <v/>
      </c>
      <c r="T193" s="183">
        <f t="shared" si="1"/>
        <v>4</v>
      </c>
      <c r="U193" s="183">
        <f t="shared" si="2"/>
        <v>2</v>
      </c>
      <c r="V193" s="237">
        <f t="shared" si="3"/>
        <v>0</v>
      </c>
      <c r="W193" s="237">
        <f t="shared" si="4"/>
        <v>0</v>
      </c>
      <c r="X193" s="237"/>
    </row>
    <row r="194">
      <c r="A194" s="236" t="s">
        <v>10221</v>
      </c>
      <c r="B194" s="106" t="s">
        <v>5910</v>
      </c>
      <c r="C194" s="237" t="str">
        <f>VLOOKUP(A194,'Main Sheet'!F:M,8,0)</f>
        <v>Motherwell</v>
      </c>
      <c r="D194" s="237" t="str">
        <f>VLOOKUP(B194,'Main Sheet'!A:N,14,0)</f>
        <v>NMB</v>
      </c>
      <c r="E194" s="237" t="str">
        <f>VLOOKUP(B194,'Main Sheet'!A:L,12,0)</f>
        <v>Douglas Mpopa SS</v>
      </c>
      <c r="F194" s="237" t="str">
        <f>Vlookup(B194,'Main Sheet'!A:J,7,False)</f>
        <v>Second</v>
      </c>
      <c r="G194" s="237" t="str">
        <f>Vlookup(B194,'Main Sheet'!A:Q,17,0)</f>
        <v>Asemahle</v>
      </c>
      <c r="H194" s="237" t="str">
        <f>VLOOKUP(B194,'Main Sheet'!A:AT,46,0)</f>
        <v>Yes</v>
      </c>
      <c r="I194" s="237" t="str">
        <f>Trim(Iferror(Vlookup(B194,'Main Sheet'!A680:BC1774,47,False),""))</f>
        <v>Yes</v>
      </c>
      <c r="J194" s="237" t="str">
        <f>VLOOKUP(B194,'University Applications'!A:H,8,0)</f>
        <v>Yes</v>
      </c>
      <c r="K194" s="237" t="str">
        <f>VLOOKUP(B194,'University Applications'!A:O,15,0)</f>
        <v/>
      </c>
      <c r="L194" s="237" t="str">
        <f>VLOOKUP(B194,'University Applications'!A:V,22,0)</f>
        <v>Yes</v>
      </c>
      <c r="M194" s="237" t="str">
        <f>VLOOKUP(B194,'University Applications'!A:AC,29,0)</f>
        <v>Yes</v>
      </c>
      <c r="N194" s="237" t="str">
        <f>VLOOKUP(B194,'University Applications'!A680:BD2095,36,0)</f>
        <v/>
      </c>
      <c r="O194" s="237" t="str">
        <f>VLOOKUP(B194,'University Applications'!A:I,9,0)</f>
        <v/>
      </c>
      <c r="P194" s="237" t="str">
        <f>VLOOKUP($B194,'University Applications'!$A:P,16,0)</f>
        <v/>
      </c>
      <c r="Q194" s="237" t="str">
        <f>VLOOKUP($B194,'University Applications'!$A:W,23,0)</f>
        <v/>
      </c>
      <c r="R194" s="237" t="str">
        <f>VLOOKUP($B194,'University Applications'!$A:AD,30,0)</f>
        <v/>
      </c>
      <c r="S194" s="237" t="str">
        <f>VLOOKUP($B194,'University Applications'!$A680:BJ2095,37,0)</f>
        <v/>
      </c>
      <c r="T194" s="183">
        <f t="shared" si="1"/>
        <v>3</v>
      </c>
      <c r="U194" s="183">
        <f t="shared" si="2"/>
        <v>0</v>
      </c>
      <c r="V194" s="237">
        <f t="shared" si="3"/>
        <v>3</v>
      </c>
      <c r="W194" s="237">
        <f t="shared" si="4"/>
        <v>0</v>
      </c>
      <c r="X194" s="237"/>
    </row>
    <row r="195">
      <c r="A195" s="236" t="s">
        <v>10316</v>
      </c>
      <c r="B195" s="106" t="s">
        <v>6239</v>
      </c>
      <c r="C195" s="237" t="str">
        <f>VLOOKUP(A195,'Main Sheet'!F:M,8,0)</f>
        <v>Zinyoka</v>
      </c>
      <c r="D195" s="237" t="str">
        <f>VLOOKUP(B195,'Main Sheet'!A:N,14,0)</f>
        <v>NMB</v>
      </c>
      <c r="E195" s="237" t="str">
        <f>VLOOKUP(B195,'Main Sheet'!A:L,12,0)</f>
        <v>Tyhilulwazi HS</v>
      </c>
      <c r="F195" s="237" t="str">
        <f>Vlookup(B195,'Main Sheet'!A:J,7,False)</f>
        <v>Second</v>
      </c>
      <c r="G195" s="237" t="str">
        <f>Vlookup(B195,'Main Sheet'!A:Q,17,0)</f>
        <v>Asemahle</v>
      </c>
      <c r="H195" s="237" t="str">
        <f>VLOOKUP(B195,'Main Sheet'!A:AT,46,0)</f>
        <v>Yes</v>
      </c>
      <c r="I195" s="237" t="str">
        <f>Trim(Iferror(Vlookup(B195,'Main Sheet'!A723:BC1817,47,False),""))</f>
        <v>Yes</v>
      </c>
      <c r="J195" s="237" t="str">
        <f>VLOOKUP(B195,'University Applications'!A:H,8,0)</f>
        <v>Yes</v>
      </c>
      <c r="K195" s="237" t="str">
        <f>VLOOKUP(B195,'University Applications'!A:O,15,0)</f>
        <v/>
      </c>
      <c r="L195" s="237" t="str">
        <f>VLOOKUP(B195,'University Applications'!A:V,22,0)</f>
        <v>Yes</v>
      </c>
      <c r="M195" s="237" t="str">
        <f>VLOOKUP(B195,'University Applications'!A:AC,29,0)</f>
        <v/>
      </c>
      <c r="N195" s="237" t="str">
        <f>VLOOKUP(B195,'University Applications'!A723:BD2138,36,0)</f>
        <v/>
      </c>
      <c r="O195" s="237" t="str">
        <f>VLOOKUP(B195,'University Applications'!A:I,9,0)</f>
        <v/>
      </c>
      <c r="P195" s="237" t="str">
        <f>VLOOKUP($B195,'University Applications'!$A:P,16,0)</f>
        <v/>
      </c>
      <c r="Q195" s="237" t="str">
        <f>VLOOKUP($B195,'University Applications'!$A:W,23,0)</f>
        <v/>
      </c>
      <c r="R195" s="237" t="str">
        <f>VLOOKUP($B195,'University Applications'!$A:AD,30,0)</f>
        <v/>
      </c>
      <c r="S195" s="237" t="str">
        <f>VLOOKUP($B195,'University Applications'!$A723:BJ2138,37,0)</f>
        <v/>
      </c>
      <c r="T195" s="183">
        <f t="shared" si="1"/>
        <v>2</v>
      </c>
      <c r="U195" s="183">
        <f t="shared" si="2"/>
        <v>0</v>
      </c>
      <c r="V195" s="237">
        <f t="shared" si="3"/>
        <v>2</v>
      </c>
      <c r="W195" s="237">
        <f t="shared" si="4"/>
        <v>0</v>
      </c>
      <c r="X195" s="237"/>
    </row>
    <row r="196">
      <c r="A196" s="236" t="s">
        <v>10406</v>
      </c>
      <c r="B196" s="106" t="s">
        <v>6606</v>
      </c>
      <c r="C196" s="237" t="str">
        <f>VLOOKUP(A196,'Main Sheet'!F:M,8,0)</f>
        <v>Motherwell</v>
      </c>
      <c r="D196" s="237" t="str">
        <f>VLOOKUP(B196,'Main Sheet'!A:N,14,0)</f>
        <v>NMB</v>
      </c>
      <c r="E196" s="237" t="str">
        <f>VLOOKUP(B196,'Main Sheet'!A:L,12,0)</f>
        <v>Cingani HS</v>
      </c>
      <c r="F196" s="237" t="str">
        <f>Vlookup(B196,'Main Sheet'!A:J,7,False)</f>
        <v>Second</v>
      </c>
      <c r="G196" s="237" t="str">
        <f>Vlookup(B196,'Main Sheet'!A:Q,17,0)</f>
        <v>Asemahle</v>
      </c>
      <c r="H196" s="237" t="str">
        <f>VLOOKUP(B196,'Main Sheet'!A:AT,46,0)</f>
        <v>Yes</v>
      </c>
      <c r="I196" s="237" t="str">
        <f>Trim(Iferror(Vlookup(B196,'Main Sheet'!A767:BC1861,47,False),""))</f>
        <v>Yes</v>
      </c>
      <c r="J196" s="237" t="str">
        <f>VLOOKUP(B196,'University Applications'!A:H,8,0)</f>
        <v>Yes</v>
      </c>
      <c r="K196" s="237" t="str">
        <f>VLOOKUP(B196,'University Applications'!A:O,15,0)</f>
        <v>Yes</v>
      </c>
      <c r="L196" s="237" t="str">
        <f>VLOOKUP(B196,'University Applications'!A:V,22,0)</f>
        <v>Yes</v>
      </c>
      <c r="M196" s="237" t="str">
        <f>VLOOKUP(B196,'University Applications'!A:AC,29,0)</f>
        <v>Yes</v>
      </c>
      <c r="N196" s="237" t="str">
        <f>VLOOKUP(B196,'University Applications'!A767:BD2182,36,0)</f>
        <v/>
      </c>
      <c r="O196" s="237" t="str">
        <f>VLOOKUP(B196,'University Applications'!A:I,9,0)</f>
        <v/>
      </c>
      <c r="P196" s="237" t="str">
        <f>VLOOKUP($B196,'University Applications'!$A:P,16,0)</f>
        <v/>
      </c>
      <c r="Q196" s="237" t="str">
        <f>VLOOKUP($B196,'University Applications'!$A:W,23,0)</f>
        <v/>
      </c>
      <c r="R196" s="237" t="str">
        <f>VLOOKUP($B196,'University Applications'!$A:AD,30,0)</f>
        <v/>
      </c>
      <c r="S196" s="237" t="str">
        <f>VLOOKUP($B196,'University Applications'!$A767:BJ2182,37,0)</f>
        <v/>
      </c>
      <c r="T196" s="183">
        <f t="shared" si="1"/>
        <v>4</v>
      </c>
      <c r="U196" s="183">
        <f t="shared" si="2"/>
        <v>0</v>
      </c>
      <c r="V196" s="237">
        <f t="shared" si="3"/>
        <v>4</v>
      </c>
      <c r="W196" s="237">
        <f t="shared" si="4"/>
        <v>0</v>
      </c>
      <c r="X196" s="237"/>
    </row>
    <row r="197">
      <c r="A197" s="236" t="s">
        <v>835</v>
      </c>
      <c r="B197" s="106" t="s">
        <v>832</v>
      </c>
      <c r="C197" s="237" t="str">
        <f>VLOOKUP(A197,'Main Sheet'!F:M,8,0)</f>
        <v>Despatch</v>
      </c>
      <c r="D197" s="237" t="str">
        <f>VLOOKUP(B197,'Main Sheet'!A:N,14,0)</f>
        <v>NMB</v>
      </c>
      <c r="E197" s="237" t="str">
        <f>VLOOKUP(B197,'Main Sheet'!A:L,12,0)</f>
        <v>Zanolwazi SS</v>
      </c>
      <c r="F197" s="237" t="str">
        <f>Vlookup(B197,'Main Sheet'!A:J,7,False)</f>
        <v>First</v>
      </c>
      <c r="G197" s="237" t="str">
        <f>Vlookup(B197,'Main Sheet'!A:Q,17,0)</f>
        <v>Sive</v>
      </c>
      <c r="H197" s="237" t="str">
        <f>VLOOKUP(B197,'Main Sheet'!A:AT,46,0)</f>
        <v/>
      </c>
      <c r="I197" s="237" t="str">
        <f>Trim(Iferror(Vlookup(B197,'Main Sheet'!A73:BC1165,47,False),""))</f>
        <v/>
      </c>
      <c r="J197" s="237" t="str">
        <f>VLOOKUP(B197,'University Applications'!A:H,8,0)</f>
        <v/>
      </c>
      <c r="K197" s="237" t="str">
        <f>VLOOKUP(B197,'University Applications'!A:O,15,0)</f>
        <v/>
      </c>
      <c r="L197" s="237" t="str">
        <f>VLOOKUP(B197,'University Applications'!A:V,22,0)</f>
        <v/>
      </c>
      <c r="M197" s="237" t="str">
        <f>VLOOKUP(B197,'University Applications'!A:AC,29,0)</f>
        <v/>
      </c>
      <c r="N197" s="237" t="str">
        <f>VLOOKUP(B197,'University Applications'!A72:BD1486,36,0)</f>
        <v/>
      </c>
      <c r="O197" s="237" t="str">
        <f>VLOOKUP(B197,'University Applications'!A:I,9,0)</f>
        <v/>
      </c>
      <c r="P197" s="237" t="str">
        <f>VLOOKUP($B197,'University Applications'!$A:P,16,0)</f>
        <v/>
      </c>
      <c r="Q197" s="237" t="str">
        <f>VLOOKUP($B197,'University Applications'!$A:W,23,0)</f>
        <v/>
      </c>
      <c r="R197" s="237" t="str">
        <f>VLOOKUP($B197,'University Applications'!$A:AD,30,0)</f>
        <v/>
      </c>
      <c r="S197" s="237" t="str">
        <f>VLOOKUP($B197,'University Applications'!$A72:BJ1486,37,0)</f>
        <v/>
      </c>
      <c r="T197" s="183">
        <f t="shared" si="1"/>
        <v>0</v>
      </c>
      <c r="U197" s="183">
        <f t="shared" si="2"/>
        <v>0</v>
      </c>
      <c r="V197" s="237">
        <f t="shared" si="3"/>
        <v>0</v>
      </c>
      <c r="W197" s="237">
        <f t="shared" si="4"/>
        <v>0</v>
      </c>
      <c r="X197" s="237"/>
    </row>
    <row r="198">
      <c r="A198" s="236" t="s">
        <v>835</v>
      </c>
      <c r="B198" s="106" t="s">
        <v>7880</v>
      </c>
      <c r="C198" s="237" t="str">
        <f>VLOOKUP(A198,'Main Sheet'!F:M,8,0)</f>
        <v>Despatch</v>
      </c>
      <c r="D198" s="237" t="str">
        <f>VLOOKUP(B198,'Main Sheet'!A:N,14,0)</f>
        <v>Rural</v>
      </c>
      <c r="E198" s="237" t="str">
        <f>VLOOKUP(B198,'Main Sheet'!A:L,12,0)</f>
        <v>Zanolwazi SS</v>
      </c>
      <c r="F198" s="237" t="str">
        <f>Vlookup(B198,'Main Sheet'!A:J,7,False)</f>
        <v>Second</v>
      </c>
      <c r="G198" s="237" t="str">
        <f>Vlookup(B198,'Main Sheet'!A:Q,17,0)</f>
        <v>Sive</v>
      </c>
      <c r="H198" s="237" t="str">
        <f>VLOOKUP(B198,'Main Sheet'!A:AT,46,0)</f>
        <v>Yes</v>
      </c>
      <c r="I198" s="237" t="str">
        <f>Trim(Iferror(Vlookup(B198,'Main Sheet'!A952:BC2049,47,False),""))</f>
        <v/>
      </c>
      <c r="J198" s="237" t="str">
        <f>VLOOKUP(B198,'University Applications'!A:H,8,0)</f>
        <v>S/A</v>
      </c>
      <c r="K198" s="237" t="str">
        <f>VLOOKUP(B198,'University Applications'!A:O,15,0)</f>
        <v/>
      </c>
      <c r="L198" s="237" t="str">
        <f>VLOOKUP(B198,'University Applications'!A:V,22,0)</f>
        <v>S/A</v>
      </c>
      <c r="M198" s="237" t="str">
        <f>VLOOKUP(B198,'University Applications'!A:AC,29,0)</f>
        <v>S/A</v>
      </c>
      <c r="N198" s="237" t="str">
        <f>VLOOKUP(B198,'University Applications'!A952:BD2370,36,0)</f>
        <v/>
      </c>
      <c r="O198" s="237" t="str">
        <f>VLOOKUP(B198,'University Applications'!A:I,9,0)</f>
        <v/>
      </c>
      <c r="P198" s="237" t="str">
        <f>VLOOKUP($B198,'University Applications'!$A:P,16,0)</f>
        <v/>
      </c>
      <c r="Q198" s="237" t="str">
        <f>VLOOKUP($B198,'University Applications'!$A:W,23,0)</f>
        <v/>
      </c>
      <c r="R198" s="237" t="str">
        <f>VLOOKUP($B198,'University Applications'!$A:AD,30,0)</f>
        <v/>
      </c>
      <c r="S198" s="237" t="str">
        <f>VLOOKUP($B198,'University Applications'!$A952:BJ2370,37,0)</f>
        <v/>
      </c>
      <c r="T198" s="183">
        <f t="shared" si="1"/>
        <v>3</v>
      </c>
      <c r="U198" s="183">
        <f t="shared" si="2"/>
        <v>0</v>
      </c>
      <c r="V198" s="237">
        <f t="shared" si="3"/>
        <v>0</v>
      </c>
      <c r="W198" s="237">
        <f t="shared" si="4"/>
        <v>0</v>
      </c>
      <c r="X198" s="237"/>
    </row>
    <row r="199">
      <c r="A199" s="236" t="s">
        <v>10762</v>
      </c>
      <c r="B199" s="106" t="s">
        <v>7850</v>
      </c>
      <c r="C199" s="237" t="str">
        <f>VLOOKUP(A199,'Main Sheet'!F:M,8,0)</f>
        <v>Despatch</v>
      </c>
      <c r="D199" s="237" t="str">
        <f>VLOOKUP(B199,'Main Sheet'!A:N,14,0)</f>
        <v>Rural</v>
      </c>
      <c r="E199" s="237" t="str">
        <f>VLOOKUP(B199,'Main Sheet'!A:L,12,0)</f>
        <v>Zanolwazi SS</v>
      </c>
      <c r="F199" s="237" t="str">
        <f>Vlookup(B199,'Main Sheet'!A:J,7,False)</f>
        <v>Second</v>
      </c>
      <c r="G199" s="237" t="str">
        <f>Vlookup(B199,'Main Sheet'!A:Q,17,0)</f>
        <v>Sive</v>
      </c>
      <c r="H199" s="237" t="str">
        <f>VLOOKUP(B199,'Main Sheet'!A:AT,46,0)</f>
        <v>Yes</v>
      </c>
      <c r="I199" s="237" t="str">
        <f>Trim(Iferror(Vlookup(B199,'Main Sheet'!A949:BC2046,47,False),""))</f>
        <v/>
      </c>
      <c r="J199" s="237" t="str">
        <f>VLOOKUP(B199,'University Applications'!A:H,8,0)</f>
        <v>Yes</v>
      </c>
      <c r="K199" s="237" t="str">
        <f>VLOOKUP(B199,'University Applications'!A:O,15,0)</f>
        <v/>
      </c>
      <c r="L199" s="237" t="str">
        <f>VLOOKUP(B199,'University Applications'!A:V,22,0)</f>
        <v>Yes</v>
      </c>
      <c r="M199" s="237" t="str">
        <f>VLOOKUP(B199,'University Applications'!A:AC,29,0)</f>
        <v>Yes</v>
      </c>
      <c r="N199" s="237" t="str">
        <f>VLOOKUP(B199,'University Applications'!A949:BD2367,36,0)</f>
        <v/>
      </c>
      <c r="O199" s="237" t="str">
        <f>VLOOKUP(B199,'University Applications'!A:I,9,0)</f>
        <v/>
      </c>
      <c r="P199" s="237" t="str">
        <f>VLOOKUP($B199,'University Applications'!$A:P,16,0)</f>
        <v/>
      </c>
      <c r="Q199" s="237" t="str">
        <f>VLOOKUP($B199,'University Applications'!$A:W,23,0)</f>
        <v/>
      </c>
      <c r="R199" s="237" t="str">
        <f>VLOOKUP($B199,'University Applications'!$A:AD,30,0)</f>
        <v/>
      </c>
      <c r="S199" s="237" t="str">
        <f>VLOOKUP($B199,'University Applications'!$A949:BJ2367,37,0)</f>
        <v/>
      </c>
      <c r="T199" s="183">
        <f t="shared" si="1"/>
        <v>3</v>
      </c>
      <c r="U199" s="183">
        <f t="shared" si="2"/>
        <v>0</v>
      </c>
      <c r="V199" s="237">
        <f t="shared" si="3"/>
        <v>3</v>
      </c>
      <c r="W199" s="237">
        <f t="shared" si="4"/>
        <v>0</v>
      </c>
      <c r="X199" s="237"/>
    </row>
    <row r="200">
      <c r="A200" s="236" t="s">
        <v>842</v>
      </c>
      <c r="B200" s="106" t="s">
        <v>839</v>
      </c>
      <c r="C200" s="237" t="str">
        <f>VLOOKUP(A200,'Main Sheet'!F:M,8,0)</f>
        <v>Motherwell</v>
      </c>
      <c r="D200" s="237" t="str">
        <f>VLOOKUP(B200,'Main Sheet'!A:N,14,0)</f>
        <v>NMB</v>
      </c>
      <c r="E200" s="237" t="str">
        <f>VLOOKUP(B200,'Main Sheet'!A:L,12,0)</f>
        <v>Motherwell HS</v>
      </c>
      <c r="F200" s="237" t="str">
        <f>Vlookup(B200,'Main Sheet'!A:J,7,False)</f>
        <v>First</v>
      </c>
      <c r="G200" s="237" t="str">
        <f>Vlookup(B200,'Main Sheet'!A:Q,17,0)</f>
        <v>Sive</v>
      </c>
      <c r="H200" s="237" t="str">
        <f>VLOOKUP(B200,'Main Sheet'!A:AT,46,0)</f>
        <v>Yes</v>
      </c>
      <c r="I200" s="237" t="str">
        <f>Trim(Iferror(Vlookup(B200,'Main Sheet'!A74:BC1166,47,False),""))</f>
        <v>Yes</v>
      </c>
      <c r="J200" s="237" t="str">
        <f>VLOOKUP(B200,'University Applications'!A:H,8,0)</f>
        <v>S/A</v>
      </c>
      <c r="K200" s="237" t="str">
        <f>VLOOKUP(B200,'University Applications'!A:O,15,0)</f>
        <v>S/A</v>
      </c>
      <c r="L200" s="237" t="str">
        <f>VLOOKUP(B200,'University Applications'!A:V,22,0)</f>
        <v>Yes</v>
      </c>
      <c r="M200" s="237" t="str">
        <f>VLOOKUP(B200,'University Applications'!A:AC,29,0)</f>
        <v>Yes</v>
      </c>
      <c r="N200" s="237" t="str">
        <f>VLOOKUP(B200,'University Applications'!A73:BD1487,36,0)</f>
        <v/>
      </c>
      <c r="O200" s="237" t="str">
        <f>VLOOKUP(B200,'University Applications'!A:I,9,0)</f>
        <v>S/A</v>
      </c>
      <c r="P200" s="237" t="str">
        <f>VLOOKUP($B200,'University Applications'!$A:P,16,0)</f>
        <v>S/A</v>
      </c>
      <c r="Q200" s="237" t="str">
        <f>VLOOKUP($B200,'University Applications'!$A:W,23,0)</f>
        <v>Yes</v>
      </c>
      <c r="R200" s="237" t="str">
        <f>VLOOKUP($B200,'University Applications'!$A:AD,30,0)</f>
        <v>Yes</v>
      </c>
      <c r="S200" s="237" t="str">
        <f>VLOOKUP($B200,'University Applications'!$A73:BJ1487,37,0)</f>
        <v/>
      </c>
      <c r="T200" s="183">
        <f t="shared" si="1"/>
        <v>4</v>
      </c>
      <c r="U200" s="183">
        <f t="shared" si="2"/>
        <v>4</v>
      </c>
      <c r="V200" s="237">
        <f t="shared" si="3"/>
        <v>2</v>
      </c>
      <c r="W200" s="237">
        <f t="shared" si="4"/>
        <v>2</v>
      </c>
      <c r="X200" s="237"/>
    </row>
    <row r="201">
      <c r="A201" s="236" t="s">
        <v>10236</v>
      </c>
      <c r="B201" s="106" t="s">
        <v>5959</v>
      </c>
      <c r="C201" s="237" t="str">
        <f>VLOOKUP(A201,'Main Sheet'!F:M,8,0)</f>
        <v>Motherwell</v>
      </c>
      <c r="D201" s="237" t="str">
        <f>VLOOKUP(B201,'Main Sheet'!A:N,14,0)</f>
        <v>NMB</v>
      </c>
      <c r="E201" s="237" t="str">
        <f>VLOOKUP(B201,'Main Sheet'!A:L,12,0)</f>
        <v>Douglas Mpopa SS</v>
      </c>
      <c r="F201" s="237" t="str">
        <f>Vlookup(B201,'Main Sheet'!A:J,7,False)</f>
        <v>Second</v>
      </c>
      <c r="G201" s="237" t="str">
        <f>Vlookup(B201,'Main Sheet'!A:Q,17,0)</f>
        <v>Asemahle</v>
      </c>
      <c r="H201" s="237" t="str">
        <f>VLOOKUP(B201,'Main Sheet'!A:AT,46,0)</f>
        <v>Yes</v>
      </c>
      <c r="I201" s="237" t="str">
        <f>Trim(Iferror(Vlookup(B201,'Main Sheet'!A686:BC1780,47,False),""))</f>
        <v>Yes</v>
      </c>
      <c r="J201" s="237" t="str">
        <f>VLOOKUP(B201,'University Applications'!A:H,8,0)</f>
        <v>S/A</v>
      </c>
      <c r="K201" s="237" t="str">
        <f>VLOOKUP(B201,'University Applications'!A:O,15,0)</f>
        <v/>
      </c>
      <c r="L201" s="237" t="str">
        <f>VLOOKUP(B201,'University Applications'!A:V,22,0)</f>
        <v>S/A</v>
      </c>
      <c r="M201" s="237" t="str">
        <f>VLOOKUP(B201,'University Applications'!A:AC,29,0)</f>
        <v>Yes</v>
      </c>
      <c r="N201" s="237" t="str">
        <f>VLOOKUP(B201,'University Applications'!A686:BD2101,36,0)</f>
        <v/>
      </c>
      <c r="O201" s="237" t="str">
        <f>VLOOKUP(B201,'University Applications'!A:I,9,0)</f>
        <v/>
      </c>
      <c r="P201" s="237" t="str">
        <f>VLOOKUP($B201,'University Applications'!$A:P,16,0)</f>
        <v/>
      </c>
      <c r="Q201" s="237" t="str">
        <f>VLOOKUP($B201,'University Applications'!$A:W,23,0)</f>
        <v/>
      </c>
      <c r="R201" s="237" t="str">
        <f>VLOOKUP($B201,'University Applications'!$A:AD,30,0)</f>
        <v/>
      </c>
      <c r="S201" s="237" t="str">
        <f>VLOOKUP($B201,'University Applications'!$A686:BJ2101,37,0)</f>
        <v/>
      </c>
      <c r="T201" s="183">
        <f t="shared" si="1"/>
        <v>3</v>
      </c>
      <c r="U201" s="183">
        <f t="shared" si="2"/>
        <v>0</v>
      </c>
      <c r="V201" s="237">
        <f t="shared" si="3"/>
        <v>1</v>
      </c>
      <c r="W201" s="237">
        <f t="shared" si="4"/>
        <v>0</v>
      </c>
      <c r="X201" s="237"/>
    </row>
    <row r="202">
      <c r="A202" s="236" t="s">
        <v>11143</v>
      </c>
      <c r="B202" s="106" t="s">
        <v>7862</v>
      </c>
      <c r="C202" s="237" t="str">
        <f>VLOOKUP(A202,'Main Sheet'!F:M,8,0)</f>
        <v>Despatch</v>
      </c>
      <c r="D202" s="237" t="str">
        <f>VLOOKUP(B202,'Main Sheet'!A:N,14,0)</f>
        <v>Rural</v>
      </c>
      <c r="E202" s="237" t="str">
        <f>VLOOKUP(B202,'Main Sheet'!A:L,12,0)</f>
        <v>Zanolwazi SS</v>
      </c>
      <c r="F202" s="237" t="str">
        <f>Vlookup(B202,'Main Sheet'!A:J,7,False)</f>
        <v>Second</v>
      </c>
      <c r="G202" s="237" t="str">
        <f>Vlookup(B202,'Main Sheet'!A:Q,17,0)</f>
        <v>Sive</v>
      </c>
      <c r="H202" s="237" t="str">
        <f>VLOOKUP(B202,'Main Sheet'!A:AT,46,0)</f>
        <v>Yes</v>
      </c>
      <c r="I202" s="237" t="str">
        <f>Trim(Iferror(Vlookup(B202,'Main Sheet'!A950:BC2047,47,False),""))</f>
        <v/>
      </c>
      <c r="J202" s="237" t="str">
        <f>VLOOKUP(B202,'University Applications'!A:H,8,0)</f>
        <v>S/A</v>
      </c>
      <c r="K202" s="237" t="str">
        <f>VLOOKUP(B202,'University Applications'!A:O,15,0)</f>
        <v>Yes</v>
      </c>
      <c r="L202" s="237" t="str">
        <f>VLOOKUP(B202,'University Applications'!A:V,22,0)</f>
        <v>Yes</v>
      </c>
      <c r="M202" s="237" t="str">
        <f>VLOOKUP(B202,'University Applications'!A:AC,29,0)</f>
        <v>Yes</v>
      </c>
      <c r="N202" s="237" t="str">
        <f>VLOOKUP(B202,'University Applications'!A950:BD2368,36,0)</f>
        <v/>
      </c>
      <c r="O202" s="237" t="str">
        <f>VLOOKUP(B202,'University Applications'!A:I,9,0)</f>
        <v/>
      </c>
      <c r="P202" s="237" t="str">
        <f>VLOOKUP($B202,'University Applications'!$A:P,16,0)</f>
        <v/>
      </c>
      <c r="Q202" s="237" t="str">
        <f>VLOOKUP($B202,'University Applications'!$A:W,23,0)</f>
        <v/>
      </c>
      <c r="R202" s="237" t="str">
        <f>VLOOKUP($B202,'University Applications'!$A:AD,30,0)</f>
        <v/>
      </c>
      <c r="S202" s="237" t="str">
        <f>VLOOKUP($B202,'University Applications'!$A950:BJ2368,37,0)</f>
        <v/>
      </c>
      <c r="T202" s="183">
        <f t="shared" si="1"/>
        <v>4</v>
      </c>
      <c r="U202" s="183">
        <f t="shared" si="2"/>
        <v>0</v>
      </c>
      <c r="V202" s="237">
        <f t="shared" si="3"/>
        <v>3</v>
      </c>
      <c r="W202" s="237">
        <f t="shared" si="4"/>
        <v>0</v>
      </c>
      <c r="X202" s="237"/>
    </row>
    <row r="203">
      <c r="A203" s="236" t="s">
        <v>851</v>
      </c>
      <c r="B203" s="106" t="s">
        <v>848</v>
      </c>
      <c r="C203" s="237" t="str">
        <f>VLOOKUP(A203,'Main Sheet'!F:M,8,0)</f>
        <v>East London</v>
      </c>
      <c r="D203" s="237" t="str">
        <f>VLOOKUP(B203,'Main Sheet'!A:N,14,0)</f>
        <v>Rural</v>
      </c>
      <c r="E203" s="237" t="str">
        <f>VLOOKUP(B203,'Main Sheet'!A:L,12,0)</f>
        <v>Silimela HS</v>
      </c>
      <c r="F203" s="237" t="str">
        <f>Vlookup(B203,'Main Sheet'!A:J,7,False)</f>
        <v>First</v>
      </c>
      <c r="G203" s="237" t="str">
        <f>Vlookup(B203,'Main Sheet'!A:Q,17,0)</f>
        <v>Chulumanco</v>
      </c>
      <c r="H203" s="237" t="str">
        <f>VLOOKUP(B203,'Main Sheet'!A:AT,46,0)</f>
        <v>Yes</v>
      </c>
      <c r="I203" s="237" t="str">
        <f>Trim(Iferror(Vlookup(B203,'Main Sheet'!A75:BC1167,47,False),""))</f>
        <v>Yes</v>
      </c>
      <c r="J203" s="237" t="str">
        <f>VLOOKUP(B203,'University Applications'!A:H,8,0)</f>
        <v>Yes</v>
      </c>
      <c r="K203" s="237" t="str">
        <f>VLOOKUP(B203,'University Applications'!A:O,15,0)</f>
        <v>Yes</v>
      </c>
      <c r="L203" s="237" t="str">
        <f>VLOOKUP(B203,'University Applications'!A:V,22,0)</f>
        <v>Yes</v>
      </c>
      <c r="M203" s="237" t="str">
        <f>VLOOKUP(B203,'University Applications'!A:AC,29,0)</f>
        <v>Yes</v>
      </c>
      <c r="N203" s="237" t="str">
        <f>VLOOKUP(B203,'University Applications'!A74:BD1488,36,0)</f>
        <v/>
      </c>
      <c r="O203" s="237" t="str">
        <f>VLOOKUP(B203,'University Applications'!A:I,9,0)</f>
        <v>Yes</v>
      </c>
      <c r="P203" s="237" t="str">
        <f>VLOOKUP($B203,'University Applications'!$A:P,16,0)</f>
        <v>Yes</v>
      </c>
      <c r="Q203" s="237" t="str">
        <f>VLOOKUP($B203,'University Applications'!$A:W,23,0)</f>
        <v>Yes</v>
      </c>
      <c r="R203" s="237" t="str">
        <f>VLOOKUP($B203,'University Applications'!$A:AD,30,0)</f>
        <v>Yes</v>
      </c>
      <c r="S203" s="237" t="str">
        <f>VLOOKUP($B203,'University Applications'!$A74:BJ1488,37,0)</f>
        <v/>
      </c>
      <c r="T203" s="183">
        <f t="shared" si="1"/>
        <v>4</v>
      </c>
      <c r="U203" s="183">
        <f t="shared" si="2"/>
        <v>4</v>
      </c>
      <c r="V203" s="237">
        <f t="shared" si="3"/>
        <v>4</v>
      </c>
      <c r="W203" s="237">
        <f t="shared" si="4"/>
        <v>4</v>
      </c>
      <c r="X203" s="237"/>
    </row>
    <row r="204">
      <c r="A204" s="236" t="s">
        <v>857</v>
      </c>
      <c r="B204" s="106" t="s">
        <v>855</v>
      </c>
      <c r="C204" s="237" t="str">
        <f>VLOOKUP(A204,'Main Sheet'!F:M,8,0)</f>
        <v>Despatch</v>
      </c>
      <c r="D204" s="237" t="str">
        <f>VLOOKUP(B204,'Main Sheet'!A:N,14,0)</f>
        <v>NMB</v>
      </c>
      <c r="E204" s="237" t="str">
        <f>VLOOKUP(B204,'Main Sheet'!A:L,12,0)</f>
        <v>Zanolwazi SS</v>
      </c>
      <c r="F204" s="237" t="str">
        <f>Vlookup(B204,'Main Sheet'!A:J,7,False)</f>
        <v>First</v>
      </c>
      <c r="G204" s="237" t="str">
        <f>Vlookup(B204,'Main Sheet'!A:Q,17,0)</f>
        <v>Sive</v>
      </c>
      <c r="H204" s="237" t="str">
        <f>VLOOKUP(B204,'Main Sheet'!A:AT,46,0)</f>
        <v/>
      </c>
      <c r="I204" s="237" t="str">
        <f>Trim(Iferror(Vlookup(B204,'Main Sheet'!A76:BC1168,47,False),""))</f>
        <v/>
      </c>
      <c r="J204" s="237" t="str">
        <f>VLOOKUP(B204,'University Applications'!A:H,8,0)</f>
        <v>S/A</v>
      </c>
      <c r="K204" s="237" t="str">
        <f>VLOOKUP(B204,'University Applications'!A:O,15,0)</f>
        <v/>
      </c>
      <c r="L204" s="237" t="str">
        <f>VLOOKUP(B204,'University Applications'!A:V,22,0)</f>
        <v/>
      </c>
      <c r="M204" s="237" t="str">
        <f>VLOOKUP(B204,'University Applications'!A:AC,29,0)</f>
        <v/>
      </c>
      <c r="N204" s="237" t="str">
        <f>VLOOKUP(B204,'University Applications'!A75:BD1489,36,0)</f>
        <v/>
      </c>
      <c r="O204" s="237" t="str">
        <f>VLOOKUP(B204,'University Applications'!A:I,9,0)</f>
        <v/>
      </c>
      <c r="P204" s="237" t="str">
        <f>VLOOKUP($B204,'University Applications'!$A:P,16,0)</f>
        <v/>
      </c>
      <c r="Q204" s="237" t="str">
        <f>VLOOKUP($B204,'University Applications'!$A:W,23,0)</f>
        <v/>
      </c>
      <c r="R204" s="237" t="str">
        <f>VLOOKUP($B204,'University Applications'!$A:AD,30,0)</f>
        <v/>
      </c>
      <c r="S204" s="237" t="str">
        <f>VLOOKUP($B204,'University Applications'!$A75:BJ1489,37,0)</f>
        <v/>
      </c>
      <c r="T204" s="183">
        <f t="shared" si="1"/>
        <v>1</v>
      </c>
      <c r="U204" s="183">
        <f t="shared" si="2"/>
        <v>0</v>
      </c>
      <c r="V204" s="237">
        <f t="shared" si="3"/>
        <v>0</v>
      </c>
      <c r="W204" s="237">
        <f t="shared" si="4"/>
        <v>0</v>
      </c>
      <c r="X204" s="237"/>
    </row>
    <row r="205">
      <c r="A205" s="236" t="s">
        <v>3895</v>
      </c>
      <c r="B205" s="106" t="s">
        <v>3892</v>
      </c>
      <c r="C205" s="237" t="str">
        <f>VLOOKUP(A205,'Main Sheet'!F:M,8,0)</f>
        <v>Motherwell</v>
      </c>
      <c r="D205" s="237" t="str">
        <f>VLOOKUP(B205,'Main Sheet'!A:N,14,0)</f>
        <v>NMB</v>
      </c>
      <c r="E205" s="237" t="str">
        <f>VLOOKUP(B205,'Main Sheet'!A:L,12,0)</f>
        <v>Ncedo SS</v>
      </c>
      <c r="F205" s="237" t="str">
        <f>Vlookup(B205,'Main Sheet'!A:J,7,False)</f>
        <v>Second</v>
      </c>
      <c r="G205" s="237" t="str">
        <f>Vlookup(B205,'Main Sheet'!A:Q,17,0)</f>
        <v>Siphosihle</v>
      </c>
      <c r="H205" s="237" t="str">
        <f>VLOOKUP(B205,'Main Sheet'!A:AT,46,0)</f>
        <v>Yes</v>
      </c>
      <c r="I205" s="237" t="str">
        <f>Trim(Iferror(Vlookup(B205,'Main Sheet'!A445:BC1538,47,False),""))</f>
        <v>Yes</v>
      </c>
      <c r="J205" s="237" t="str">
        <f>VLOOKUP(B205,'University Applications'!A:H,8,0)</f>
        <v>Yes</v>
      </c>
      <c r="K205" s="237" t="str">
        <f>VLOOKUP(B205,'University Applications'!A:O,15,0)</f>
        <v>Yes</v>
      </c>
      <c r="L205" s="237" t="str">
        <f>VLOOKUP(B205,'University Applications'!A:V,22,0)</f>
        <v>Yes</v>
      </c>
      <c r="M205" s="237" t="str">
        <f>VLOOKUP(B205,'University Applications'!A:AC,29,0)</f>
        <v>Yes</v>
      </c>
      <c r="N205" s="237" t="str">
        <f>VLOOKUP(B205,'University Applications'!A445:BD1859,36,0)</f>
        <v/>
      </c>
      <c r="O205" s="237" t="str">
        <f>VLOOKUP(B205,'University Applications'!A:I,9,0)</f>
        <v/>
      </c>
      <c r="P205" s="237" t="str">
        <f>VLOOKUP($B205,'University Applications'!$A:P,16,0)</f>
        <v/>
      </c>
      <c r="Q205" s="237" t="str">
        <f>VLOOKUP($B205,'University Applications'!$A:W,23,0)</f>
        <v/>
      </c>
      <c r="R205" s="237" t="str">
        <f>VLOOKUP($B205,'University Applications'!$A:AD,30,0)</f>
        <v/>
      </c>
      <c r="S205" s="237" t="str">
        <f>VLOOKUP($B205,'University Applications'!$A445:BJ1859,37,0)</f>
        <v/>
      </c>
      <c r="T205" s="183">
        <f t="shared" si="1"/>
        <v>4</v>
      </c>
      <c r="U205" s="183">
        <f t="shared" si="2"/>
        <v>0</v>
      </c>
      <c r="V205" s="237">
        <f t="shared" si="3"/>
        <v>4</v>
      </c>
      <c r="W205" s="237">
        <f t="shared" si="4"/>
        <v>0</v>
      </c>
      <c r="X205" s="237"/>
    </row>
    <row r="206">
      <c r="A206" s="236" t="s">
        <v>10988</v>
      </c>
      <c r="B206" s="106" t="s">
        <v>8683</v>
      </c>
      <c r="C206" s="237" t="str">
        <f>VLOOKUP(A206,'Main Sheet'!F:M,8,0)</f>
        <v>Walmer</v>
      </c>
      <c r="D206" s="237" t="str">
        <f>VLOOKUP(B206,'Main Sheet'!A:N,14,0)</f>
        <v>NMB</v>
      </c>
      <c r="E206" s="237" t="str">
        <f>VLOOKUP(B206,'Main Sheet'!A:L,12,0)</f>
        <v>Walmer HS</v>
      </c>
      <c r="F206" s="237" t="str">
        <f>Vlookup(B206,'Main Sheet'!A:J,7,False)</f>
        <v>Second</v>
      </c>
      <c r="G206" s="237" t="str">
        <f>Vlookup(B206,'Main Sheet'!A:Q,17,0)</f>
        <v>Sive</v>
      </c>
      <c r="H206" s="237" t="str">
        <f>VLOOKUP(B206,'Main Sheet'!A:AT,46,0)</f>
        <v>Yes</v>
      </c>
      <c r="I206" s="237" t="str">
        <f>Trim(Iferror(Vlookup(B206,'Main Sheet'!A1065:BC2163,47,False),""))</f>
        <v/>
      </c>
      <c r="J206" s="237"/>
      <c r="K206" s="237"/>
      <c r="L206" s="237"/>
      <c r="M206" s="237"/>
      <c r="N206" s="237"/>
      <c r="O206" s="237"/>
      <c r="P206" s="237"/>
      <c r="Q206" s="237"/>
      <c r="R206" s="237"/>
      <c r="S206" s="237"/>
      <c r="T206" s="183">
        <f t="shared" si="1"/>
        <v>0</v>
      </c>
      <c r="U206" s="183">
        <f t="shared" si="2"/>
        <v>0</v>
      </c>
      <c r="V206" s="237">
        <f t="shared" si="3"/>
        <v>0</v>
      </c>
      <c r="W206" s="237">
        <f t="shared" si="4"/>
        <v>0</v>
      </c>
      <c r="X206" s="237"/>
    </row>
    <row r="207">
      <c r="A207" s="236" t="s">
        <v>10484</v>
      </c>
      <c r="B207" s="106" t="s">
        <v>6908</v>
      </c>
      <c r="C207" s="237" t="str">
        <f>VLOOKUP(A207,'Main Sheet'!F:M,8,0)</f>
        <v>Richmond Hill</v>
      </c>
      <c r="D207" s="237" t="str">
        <f>VLOOKUP(B207,'Main Sheet'!A:N,14,0)</f>
        <v>NMB</v>
      </c>
      <c r="E207" s="237" t="str">
        <f>VLOOKUP(B207,'Main Sheet'!A:L,12,0)</f>
        <v>Khumbulani HS</v>
      </c>
      <c r="F207" s="237" t="str">
        <f>Vlookup(B207,'Main Sheet'!A:J,7,False)</f>
        <v>Second</v>
      </c>
      <c r="G207" s="237" t="str">
        <f>Vlookup(B207,'Main Sheet'!A:Q,17,0)</f>
        <v>Chulumanco</v>
      </c>
      <c r="H207" s="237" t="str">
        <f>VLOOKUP(B207,'Main Sheet'!A:AT,46,0)</f>
        <v>Yes</v>
      </c>
      <c r="I207" s="237" t="str">
        <f>Trim(Iferror(Vlookup(B207,'Main Sheet'!A804:BC1898,47,False),""))</f>
        <v/>
      </c>
      <c r="J207" s="237" t="str">
        <f>VLOOKUP(B207,'University Applications'!A:H,8,0)</f>
        <v>S/A</v>
      </c>
      <c r="K207" s="237" t="str">
        <f>VLOOKUP(B207,'University Applications'!A:O,15,0)</f>
        <v>S/A</v>
      </c>
      <c r="L207" s="237" t="str">
        <f>VLOOKUP(B207,'University Applications'!A:V,22,0)</f>
        <v>Yes</v>
      </c>
      <c r="M207" s="237" t="str">
        <f>VLOOKUP(B207,'University Applications'!A:AC,29,0)</f>
        <v>Yes</v>
      </c>
      <c r="N207" s="237" t="str">
        <f>VLOOKUP(B207,'University Applications'!A804:BD2219,36,0)</f>
        <v/>
      </c>
      <c r="O207" s="237" t="str">
        <f>VLOOKUP(B207,'University Applications'!A:I,9,0)</f>
        <v/>
      </c>
      <c r="P207" s="237" t="str">
        <f>VLOOKUP($B207,'University Applications'!$A:P,16,0)</f>
        <v/>
      </c>
      <c r="Q207" s="237" t="str">
        <f>VLOOKUP($B207,'University Applications'!$A:W,23,0)</f>
        <v/>
      </c>
      <c r="R207" s="237" t="str">
        <f>VLOOKUP($B207,'University Applications'!$A:AD,30,0)</f>
        <v/>
      </c>
      <c r="S207" s="237" t="str">
        <f>VLOOKUP($B207,'University Applications'!$A804:BJ2219,37,0)</f>
        <v/>
      </c>
      <c r="T207" s="183">
        <f t="shared" si="1"/>
        <v>4</v>
      </c>
      <c r="U207" s="183">
        <f t="shared" si="2"/>
        <v>0</v>
      </c>
      <c r="V207" s="237">
        <f t="shared" si="3"/>
        <v>2</v>
      </c>
      <c r="W207" s="237">
        <f t="shared" si="4"/>
        <v>0</v>
      </c>
      <c r="X207" s="237"/>
    </row>
    <row r="208">
      <c r="A208" s="236" t="s">
        <v>863</v>
      </c>
      <c r="B208" s="106" t="s">
        <v>860</v>
      </c>
      <c r="C208" s="237" t="str">
        <f>VLOOKUP(A208,'Main Sheet'!F:M,8,0)</f>
        <v>East London</v>
      </c>
      <c r="D208" s="237" t="str">
        <f>VLOOKUP(B208,'Main Sheet'!A:N,14,0)</f>
        <v>Rural</v>
      </c>
      <c r="E208" s="237" t="str">
        <f>VLOOKUP(B208,'Main Sheet'!A:L,12,0)</f>
        <v>Vulamazibuko HS</v>
      </c>
      <c r="F208" s="237" t="str">
        <f>Vlookup(B208,'Main Sheet'!A:J,7,False)</f>
        <v>First</v>
      </c>
      <c r="G208" s="237" t="str">
        <f>Vlookup(B208,'Main Sheet'!A:Q,17,0)</f>
        <v>Asemahle</v>
      </c>
      <c r="H208" s="237" t="str">
        <f>VLOOKUP(B208,'Main Sheet'!A:AT,46,0)</f>
        <v>Yes</v>
      </c>
      <c r="I208" s="237" t="str">
        <f>Trim(Iferror(Vlookup(B208,'Main Sheet'!A77:BC1169,47,False),""))</f>
        <v>Yes</v>
      </c>
      <c r="J208" s="237" t="str">
        <f>VLOOKUP(B208,'University Applications'!A:H,8,0)</f>
        <v>Yes</v>
      </c>
      <c r="K208" s="237" t="str">
        <f>VLOOKUP(B208,'University Applications'!A:O,15,0)</f>
        <v>Yes</v>
      </c>
      <c r="L208" s="237" t="str">
        <f>VLOOKUP(B208,'University Applications'!A:V,22,0)</f>
        <v>Yes</v>
      </c>
      <c r="M208" s="237" t="str">
        <f>VLOOKUP(B208,'University Applications'!A:AC,29,0)</f>
        <v>Yes</v>
      </c>
      <c r="N208" s="237" t="str">
        <f>VLOOKUP(B208,'University Applications'!A76:BD1490,36,0)</f>
        <v/>
      </c>
      <c r="O208" s="237" t="str">
        <f>VLOOKUP(B208,'University Applications'!A:I,9,0)</f>
        <v>Yes</v>
      </c>
      <c r="P208" s="237" t="str">
        <f>VLOOKUP($B208,'University Applications'!$A:P,16,0)</f>
        <v>Yes</v>
      </c>
      <c r="Q208" s="237" t="str">
        <f>VLOOKUP($B208,'University Applications'!$A:W,23,0)</f>
        <v>Yes</v>
      </c>
      <c r="R208" s="237" t="str">
        <f>VLOOKUP($B208,'University Applications'!$A:AD,30,0)</f>
        <v>Yes</v>
      </c>
      <c r="S208" s="237" t="str">
        <f>VLOOKUP($B208,'University Applications'!$A76:BJ1490,37,0)</f>
        <v/>
      </c>
      <c r="T208" s="183">
        <f t="shared" si="1"/>
        <v>4</v>
      </c>
      <c r="U208" s="183">
        <f t="shared" si="2"/>
        <v>4</v>
      </c>
      <c r="V208" s="237">
        <f t="shared" si="3"/>
        <v>4</v>
      </c>
      <c r="W208" s="237">
        <f t="shared" si="4"/>
        <v>4</v>
      </c>
      <c r="X208" s="237"/>
    </row>
    <row r="209">
      <c r="A209" s="236" t="s">
        <v>869</v>
      </c>
      <c r="B209" s="106" t="s">
        <v>866</v>
      </c>
      <c r="C209" s="237" t="str">
        <f>VLOOKUP(A209,'Main Sheet'!F:M,8,0)</f>
        <v>East London</v>
      </c>
      <c r="D209" s="237" t="str">
        <f>VLOOKUP(B209,'Main Sheet'!A:N,14,0)</f>
        <v>Rural</v>
      </c>
      <c r="E209" s="237" t="str">
        <f>VLOOKUP(B209,'Main Sheet'!A:L,12,0)</f>
        <v>Wongalethu HS</v>
      </c>
      <c r="F209" s="237" t="str">
        <f>Vlookup(B209,'Main Sheet'!A:J,7,False)</f>
        <v>First</v>
      </c>
      <c r="G209" s="237" t="str">
        <f>Vlookup(B209,'Main Sheet'!A:Q,17,0)</f>
        <v>Asemahle</v>
      </c>
      <c r="H209" s="237" t="str">
        <f>VLOOKUP(B209,'Main Sheet'!A:AT,46,0)</f>
        <v>Yes</v>
      </c>
      <c r="I209" s="237" t="str">
        <f>Trim(Iferror(Vlookup(B209,'Main Sheet'!A78:BC1170,47,False),""))</f>
        <v>Yes</v>
      </c>
      <c r="J209" s="237" t="str">
        <f>VLOOKUP(B209,'University Applications'!A:H,8,0)</f>
        <v>Yes</v>
      </c>
      <c r="K209" s="237" t="str">
        <f>VLOOKUP(B209,'University Applications'!A:O,15,0)</f>
        <v>Yes</v>
      </c>
      <c r="L209" s="237" t="str">
        <f>VLOOKUP(B209,'University Applications'!A:V,22,0)</f>
        <v>Yes</v>
      </c>
      <c r="M209" s="237" t="str">
        <f>VLOOKUP(B209,'University Applications'!A:AC,29,0)</f>
        <v>Yes</v>
      </c>
      <c r="N209" s="237" t="str">
        <f>VLOOKUP(B209,'University Applications'!A77:BD1491,36,0)</f>
        <v/>
      </c>
      <c r="O209" s="237" t="str">
        <f>VLOOKUP(B209,'University Applications'!A:I,9,0)</f>
        <v>Yes</v>
      </c>
      <c r="P209" s="237" t="str">
        <f>VLOOKUP($B209,'University Applications'!$A:P,16,0)</f>
        <v>Yes</v>
      </c>
      <c r="Q209" s="237" t="str">
        <f>VLOOKUP($B209,'University Applications'!$A:W,23,0)</f>
        <v>Yes</v>
      </c>
      <c r="R209" s="237" t="str">
        <f>VLOOKUP($B209,'University Applications'!$A:AD,30,0)</f>
        <v>Yes</v>
      </c>
      <c r="S209" s="237" t="str">
        <f>VLOOKUP($B209,'University Applications'!$A77:BJ1491,37,0)</f>
        <v/>
      </c>
      <c r="T209" s="183">
        <f t="shared" si="1"/>
        <v>4</v>
      </c>
      <c r="U209" s="183">
        <f t="shared" si="2"/>
        <v>4</v>
      </c>
      <c r="V209" s="237">
        <f t="shared" si="3"/>
        <v>4</v>
      </c>
      <c r="W209" s="237">
        <f t="shared" si="4"/>
        <v>4</v>
      </c>
      <c r="X209" s="237"/>
    </row>
    <row r="210">
      <c r="A210" s="236" t="s">
        <v>876</v>
      </c>
      <c r="B210" s="106" t="s">
        <v>873</v>
      </c>
      <c r="C210" s="237" t="str">
        <f>VLOOKUP(A210,'Main Sheet'!F:M,8,0)</f>
        <v>Motherwell</v>
      </c>
      <c r="D210" s="237" t="str">
        <f>VLOOKUP(B210,'Main Sheet'!A:N,14,0)</f>
        <v>NMB</v>
      </c>
      <c r="E210" s="237" t="str">
        <f>VLOOKUP(B210,'Main Sheet'!A:L,12,0)</f>
        <v>Ncedo SS</v>
      </c>
      <c r="F210" s="237" t="str">
        <f>Vlookup(B210,'Main Sheet'!A:J,7,False)</f>
        <v>First</v>
      </c>
      <c r="G210" s="237" t="str">
        <f>Vlookup(B210,'Main Sheet'!A:Q,17,0)</f>
        <v>Siphosihle</v>
      </c>
      <c r="H210" s="237" t="str">
        <f>VLOOKUP(B210,'Main Sheet'!A:AT,46,0)</f>
        <v>Yes</v>
      </c>
      <c r="I210" s="237" t="str">
        <f>Trim(Iferror(Vlookup(B210,'Main Sheet'!A79:BC1171,47,False),""))</f>
        <v>Yes</v>
      </c>
      <c r="J210" s="237" t="str">
        <f>VLOOKUP(B210,'University Applications'!A:H,8,0)</f>
        <v>Yes</v>
      </c>
      <c r="K210" s="237" t="str">
        <f>VLOOKUP(B210,'University Applications'!A:O,15,0)</f>
        <v>Yes</v>
      </c>
      <c r="L210" s="237" t="str">
        <f>VLOOKUP(B210,'University Applications'!A:V,22,0)</f>
        <v>Yes</v>
      </c>
      <c r="M210" s="237" t="str">
        <f>VLOOKUP(B210,'University Applications'!A:AC,29,0)</f>
        <v>Yes</v>
      </c>
      <c r="N210" s="237" t="str">
        <f>VLOOKUP(B210,'University Applications'!A78:BD1492,36,0)</f>
        <v/>
      </c>
      <c r="O210" s="237" t="str">
        <f>VLOOKUP(B210,'University Applications'!A:I,9,0)</f>
        <v>Yes</v>
      </c>
      <c r="P210" s="237" t="str">
        <f>VLOOKUP($B210,'University Applications'!$A:P,16,0)</f>
        <v>Yes</v>
      </c>
      <c r="Q210" s="237" t="str">
        <f>VLOOKUP($B210,'University Applications'!$A:W,23,0)</f>
        <v>Yes</v>
      </c>
      <c r="R210" s="237" t="str">
        <f>VLOOKUP($B210,'University Applications'!$A:AD,30,0)</f>
        <v>Yes</v>
      </c>
      <c r="S210" s="237" t="str">
        <f>VLOOKUP($B210,'University Applications'!$A78:BJ1492,37,0)</f>
        <v/>
      </c>
      <c r="T210" s="183">
        <f t="shared" si="1"/>
        <v>4</v>
      </c>
      <c r="U210" s="183">
        <f t="shared" si="2"/>
        <v>4</v>
      </c>
      <c r="V210" s="237">
        <f t="shared" si="3"/>
        <v>4</v>
      </c>
      <c r="W210" s="237">
        <f t="shared" si="4"/>
        <v>4</v>
      </c>
      <c r="X210" s="237"/>
    </row>
    <row r="211">
      <c r="A211" s="236" t="s">
        <v>888</v>
      </c>
      <c r="B211" s="106" t="s">
        <v>885</v>
      </c>
      <c r="C211" s="237" t="str">
        <f>VLOOKUP(A211,'Main Sheet'!F:M,8,0)</f>
        <v>East London</v>
      </c>
      <c r="D211" s="237" t="str">
        <f>VLOOKUP(B211,'Main Sheet'!A:N,14,0)</f>
        <v>Rural</v>
      </c>
      <c r="E211" s="237" t="str">
        <f>VLOOKUP(B211,'Main Sheet'!A:L,12,0)</f>
        <v>Vulamazibuko HS</v>
      </c>
      <c r="F211" s="237" t="str">
        <f>Vlookup(B211,'Main Sheet'!A:J,7,False)</f>
        <v>First</v>
      </c>
      <c r="G211" s="237" t="str">
        <f>Vlookup(B211,'Main Sheet'!A:Q,17,0)</f>
        <v>Asemahle</v>
      </c>
      <c r="H211" s="237" t="str">
        <f>VLOOKUP(B211,'Main Sheet'!A:AT,46,0)</f>
        <v>Yes</v>
      </c>
      <c r="I211" s="237" t="str">
        <f>Trim(Iferror(Vlookup(B211,'Main Sheet'!A80:BC1172,47,False),""))</f>
        <v>Yes</v>
      </c>
      <c r="J211" s="237" t="str">
        <f>VLOOKUP(B211,'University Applications'!A:H,8,0)</f>
        <v>Yes</v>
      </c>
      <c r="K211" s="237" t="str">
        <f>VLOOKUP(B211,'University Applications'!A:O,15,0)</f>
        <v>Yes</v>
      </c>
      <c r="L211" s="237" t="str">
        <f>VLOOKUP(B211,'University Applications'!A:V,22,0)</f>
        <v>No</v>
      </c>
      <c r="M211" s="237" t="str">
        <f>VLOOKUP(B211,'University Applications'!A:AC,29,0)</f>
        <v>Yes</v>
      </c>
      <c r="N211" s="237" t="str">
        <f>VLOOKUP(B211,'University Applications'!A79:BD1493,36,0)</f>
        <v/>
      </c>
      <c r="O211" s="237" t="str">
        <f>VLOOKUP(B211,'University Applications'!A:I,9,0)</f>
        <v>Yes</v>
      </c>
      <c r="P211" s="237" t="str">
        <f>VLOOKUP($B211,'University Applications'!$A:P,16,0)</f>
        <v>Yes</v>
      </c>
      <c r="Q211" s="237" t="str">
        <f>VLOOKUP($B211,'University Applications'!$A:W,23,0)</f>
        <v/>
      </c>
      <c r="R211" s="237" t="str">
        <f>VLOOKUP($B211,'University Applications'!$A:AD,30,0)</f>
        <v>Yes</v>
      </c>
      <c r="S211" s="237" t="str">
        <f>VLOOKUP($B211,'University Applications'!$A79:BJ1493,37,0)</f>
        <v/>
      </c>
      <c r="T211" s="183">
        <f t="shared" si="1"/>
        <v>4</v>
      </c>
      <c r="U211" s="183">
        <f t="shared" si="2"/>
        <v>3</v>
      </c>
      <c r="V211" s="237">
        <f t="shared" si="3"/>
        <v>3</v>
      </c>
      <c r="W211" s="237">
        <f t="shared" si="4"/>
        <v>3</v>
      </c>
      <c r="X211" s="237"/>
    </row>
    <row r="212">
      <c r="A212" s="236" t="s">
        <v>10215</v>
      </c>
      <c r="B212" s="106" t="s">
        <v>5888</v>
      </c>
      <c r="C212" s="237" t="str">
        <f>VLOOKUP(A212,'Main Sheet'!F:M,8,0)</f>
        <v>Motherwell</v>
      </c>
      <c r="D212" s="237" t="str">
        <f>VLOOKUP(B212,'Main Sheet'!A:N,14,0)</f>
        <v>NMB</v>
      </c>
      <c r="E212" s="237" t="str">
        <f>VLOOKUP(B212,'Main Sheet'!A:L,12,0)</f>
        <v>Douglas Mpopa SS</v>
      </c>
      <c r="F212" s="237" t="str">
        <f>Vlookup(B212,'Main Sheet'!A:J,7,False)</f>
        <v>Second</v>
      </c>
      <c r="G212" s="237" t="str">
        <f>Vlookup(B212,'Main Sheet'!A:Q,17,0)</f>
        <v>Asemahle</v>
      </c>
      <c r="H212" s="237" t="str">
        <f>VLOOKUP(B212,'Main Sheet'!A:AT,46,0)</f>
        <v>Yes</v>
      </c>
      <c r="I212" s="237" t="str">
        <f>Trim(Iferror(Vlookup(B212,'Main Sheet'!A678:BC1772,47,False),""))</f>
        <v>Yes</v>
      </c>
      <c r="J212" s="237" t="str">
        <f>VLOOKUP(B212,'University Applications'!A:H,8,0)</f>
        <v>Yes</v>
      </c>
      <c r="K212" s="237" t="str">
        <f>VLOOKUP(B212,'University Applications'!A:O,15,0)</f>
        <v/>
      </c>
      <c r="L212" s="237" t="str">
        <f>VLOOKUP(B212,'University Applications'!A:V,22,0)</f>
        <v>Yes</v>
      </c>
      <c r="M212" s="237" t="str">
        <f>VLOOKUP(B212,'University Applications'!A:AC,29,0)</f>
        <v>Yes</v>
      </c>
      <c r="N212" s="237" t="str">
        <f>VLOOKUP(B212,'University Applications'!A678:BD2093,36,0)</f>
        <v/>
      </c>
      <c r="O212" s="237" t="str">
        <f>VLOOKUP(B212,'University Applications'!A:I,9,0)</f>
        <v/>
      </c>
      <c r="P212" s="237" t="str">
        <f>VLOOKUP($B212,'University Applications'!$A:P,16,0)</f>
        <v/>
      </c>
      <c r="Q212" s="237" t="str">
        <f>VLOOKUP($B212,'University Applications'!$A:W,23,0)</f>
        <v/>
      </c>
      <c r="R212" s="237" t="str">
        <f>VLOOKUP($B212,'University Applications'!$A:AD,30,0)</f>
        <v/>
      </c>
      <c r="S212" s="237" t="str">
        <f>VLOOKUP($B212,'University Applications'!$A678:BJ2093,37,0)</f>
        <v/>
      </c>
      <c r="T212" s="183">
        <f t="shared" si="1"/>
        <v>3</v>
      </c>
      <c r="U212" s="183">
        <f t="shared" si="2"/>
        <v>0</v>
      </c>
      <c r="V212" s="237">
        <f t="shared" si="3"/>
        <v>3</v>
      </c>
      <c r="W212" s="237">
        <f t="shared" si="4"/>
        <v>0</v>
      </c>
      <c r="X212" s="237"/>
    </row>
    <row r="213">
      <c r="A213" s="236" t="s">
        <v>10036</v>
      </c>
      <c r="B213" s="106" t="s">
        <v>5212</v>
      </c>
      <c r="C213" s="237" t="str">
        <f>VLOOKUP(A213,'Main Sheet'!F:M,8,0)</f>
        <v>Jeffery's Bay</v>
      </c>
      <c r="D213" s="237" t="str">
        <f>VLOOKUP(B213,'Main Sheet'!A:N,14,0)</f>
        <v>Rural</v>
      </c>
      <c r="E213" s="237" t="str">
        <f>VLOOKUP(B213,'Main Sheet'!A:L,12,0)</f>
        <v>Jeffrey's Bay CS</v>
      </c>
      <c r="F213" s="237" t="str">
        <f>Vlookup(B213,'Main Sheet'!A:J,7,False)</f>
        <v>Second</v>
      </c>
      <c r="G213" s="237" t="str">
        <f>Vlookup(B213,'Main Sheet'!A:Q,17,0)</f>
        <v>Sive</v>
      </c>
      <c r="H213" s="237" t="str">
        <f>VLOOKUP(B213,'Main Sheet'!A:AT,46,0)</f>
        <v>No</v>
      </c>
      <c r="I213" s="237" t="str">
        <f>Trim(Iferror(Vlookup(B213,'Main Sheet'!A594:BC1687,47,False),""))</f>
        <v/>
      </c>
      <c r="J213" s="237" t="str">
        <f>VLOOKUP(B213,'University Applications'!A:H,8,0)</f>
        <v>No</v>
      </c>
      <c r="K213" s="237" t="str">
        <f>VLOOKUP(B213,'University Applications'!A:O,15,0)</f>
        <v>No</v>
      </c>
      <c r="L213" s="237" t="str">
        <f>VLOOKUP(B213,'University Applications'!A:V,22,0)</f>
        <v>No</v>
      </c>
      <c r="M213" s="237" t="str">
        <f>VLOOKUP(B213,'University Applications'!A:AC,29,0)</f>
        <v>No</v>
      </c>
      <c r="N213" s="237" t="str">
        <f>VLOOKUP(B213,'University Applications'!A594:BD2008,36,0)</f>
        <v/>
      </c>
      <c r="O213" s="237" t="str">
        <f>VLOOKUP(B213,'University Applications'!A:I,9,0)</f>
        <v/>
      </c>
      <c r="P213" s="237" t="str">
        <f>VLOOKUP($B213,'University Applications'!$A:P,16,0)</f>
        <v/>
      </c>
      <c r="Q213" s="237" t="str">
        <f>VLOOKUP($B213,'University Applications'!$A:W,23,0)</f>
        <v/>
      </c>
      <c r="R213" s="237" t="str">
        <f>VLOOKUP($B213,'University Applications'!$A:AD,30,0)</f>
        <v/>
      </c>
      <c r="S213" s="237" t="str">
        <f>VLOOKUP($B213,'University Applications'!$A594:BJ2008,37,0)</f>
        <v/>
      </c>
      <c r="T213" s="183">
        <f t="shared" si="1"/>
        <v>4</v>
      </c>
      <c r="U213" s="183">
        <f t="shared" si="2"/>
        <v>0</v>
      </c>
      <c r="V213" s="237">
        <f t="shared" si="3"/>
        <v>0</v>
      </c>
      <c r="W213" s="237">
        <f t="shared" si="4"/>
        <v>0</v>
      </c>
      <c r="X213" s="237"/>
    </row>
    <row r="214">
      <c r="A214" s="236" t="s">
        <v>10629</v>
      </c>
      <c r="B214" s="106" t="s">
        <v>7253</v>
      </c>
      <c r="C214" s="237" t="str">
        <f>VLOOKUP(A214,'Main Sheet'!F:M,8,0)</f>
        <v>Zwide</v>
      </c>
      <c r="D214" s="237" t="str">
        <f>VLOOKUP(B214,'Main Sheet'!A:N,14,0)</f>
        <v>NMB</v>
      </c>
      <c r="E214" s="237" t="str">
        <f>VLOOKUP(B214,'Main Sheet'!A:L,12,0)</f>
        <v>Ndzondelelo HS</v>
      </c>
      <c r="F214" s="237" t="str">
        <f>Vlookup(B214,'Main Sheet'!A:J,7,False)</f>
        <v>Second</v>
      </c>
      <c r="G214" s="237" t="str">
        <f>Vlookup(B214,'Main Sheet'!A:Q,17,0)</f>
        <v>Chulumanco</v>
      </c>
      <c r="H214" s="237" t="str">
        <f>VLOOKUP(B214,'Main Sheet'!A:AT,46,0)</f>
        <v>Yes</v>
      </c>
      <c r="I214" s="237" t="str">
        <f>Trim(Iferror(Vlookup(B214,'Main Sheet'!A877:BC1974,47,False),""))</f>
        <v>Yes</v>
      </c>
      <c r="J214" s="237" t="str">
        <f>VLOOKUP(B214,'University Applications'!A:H,8,0)</f>
        <v>S/A</v>
      </c>
      <c r="K214" s="237" t="str">
        <f>VLOOKUP(B214,'University Applications'!A:O,15,0)</f>
        <v>S/A</v>
      </c>
      <c r="L214" s="237" t="str">
        <f>VLOOKUP(B214,'University Applications'!A:V,22,0)</f>
        <v>S/A</v>
      </c>
      <c r="M214" s="237" t="str">
        <f>VLOOKUP(B214,'University Applications'!A:AC,29,0)</f>
        <v>Yes</v>
      </c>
      <c r="N214" s="237" t="str">
        <f>VLOOKUP(B214,'University Applications'!A877:BD2295,36,0)</f>
        <v/>
      </c>
      <c r="O214" s="237" t="str">
        <f>VLOOKUP(B214,'University Applications'!A:I,9,0)</f>
        <v/>
      </c>
      <c r="P214" s="237" t="str">
        <f>VLOOKUP($B214,'University Applications'!$A:P,16,0)</f>
        <v/>
      </c>
      <c r="Q214" s="237" t="str">
        <f>VLOOKUP($B214,'University Applications'!$A:W,23,0)</f>
        <v>S/A</v>
      </c>
      <c r="R214" s="237" t="str">
        <f>VLOOKUP($B214,'University Applications'!$A:AD,30,0)</f>
        <v/>
      </c>
      <c r="S214" s="237" t="str">
        <f>VLOOKUP($B214,'University Applications'!$A877:BJ2295,37,0)</f>
        <v/>
      </c>
      <c r="T214" s="183">
        <f t="shared" si="1"/>
        <v>4</v>
      </c>
      <c r="U214" s="183">
        <f t="shared" si="2"/>
        <v>1</v>
      </c>
      <c r="V214" s="237">
        <f t="shared" si="3"/>
        <v>1</v>
      </c>
      <c r="W214" s="237">
        <f t="shared" si="4"/>
        <v>0</v>
      </c>
      <c r="X214" s="237"/>
    </row>
    <row r="215">
      <c r="A215" s="236" t="s">
        <v>894</v>
      </c>
      <c r="B215" s="106" t="s">
        <v>891</v>
      </c>
      <c r="C215" s="237" t="str">
        <f>VLOOKUP(A215,'Main Sheet'!F:M,8,0)</f>
        <v>Uitenhage</v>
      </c>
      <c r="D215" s="237" t="str">
        <f>VLOOKUP(B215,'Main Sheet'!A:N,14,0)</f>
        <v>Rural</v>
      </c>
      <c r="E215" s="237" t="str">
        <f>VLOOKUP(B215,'Main Sheet'!A:L,12,0)</f>
        <v>VM Kwinana</v>
      </c>
      <c r="F215" s="237" t="str">
        <f>Vlookup(B215,'Main Sheet'!A:J,7,False)</f>
        <v>First</v>
      </c>
      <c r="G215" s="237" t="str">
        <f>Vlookup(B215,'Main Sheet'!A:Q,17,0)</f>
        <v>Sive</v>
      </c>
      <c r="H215" s="237" t="str">
        <f>VLOOKUP(B215,'Main Sheet'!A:AT,46,0)</f>
        <v>Yes</v>
      </c>
      <c r="I215" s="237" t="str">
        <f>Trim(Iferror(Vlookup(B215,'Main Sheet'!A81:BC1173,47,False),""))</f>
        <v>Yes</v>
      </c>
      <c r="J215" s="237" t="str">
        <f>VLOOKUP(B215,'University Applications'!A:H,8,0)</f>
        <v>S/A</v>
      </c>
      <c r="K215" s="237" t="str">
        <f>VLOOKUP(B215,'University Applications'!A:O,15,0)</f>
        <v>S/A</v>
      </c>
      <c r="L215" s="237" t="str">
        <f>VLOOKUP(B215,'University Applications'!A:V,22,0)</f>
        <v>Yes</v>
      </c>
      <c r="M215" s="237" t="str">
        <f>VLOOKUP(B215,'University Applications'!A:AC,29,0)</f>
        <v>Yes</v>
      </c>
      <c r="N215" s="237" t="str">
        <f>VLOOKUP(B215,'University Applications'!A80:BD1494,36,0)</f>
        <v/>
      </c>
      <c r="O215" s="237" t="str">
        <f>VLOOKUP(B215,'University Applications'!A:I,9,0)</f>
        <v>S/A</v>
      </c>
      <c r="P215" s="237" t="str">
        <f>VLOOKUP($B215,'University Applications'!$A:P,16,0)</f>
        <v>S/A</v>
      </c>
      <c r="Q215" s="237" t="str">
        <f>VLOOKUP($B215,'University Applications'!$A:W,23,0)</f>
        <v>Yes</v>
      </c>
      <c r="R215" s="237" t="str">
        <f>VLOOKUP($B215,'University Applications'!$A:AD,30,0)</f>
        <v>Yes</v>
      </c>
      <c r="S215" s="237" t="str">
        <f>VLOOKUP($B215,'University Applications'!$A80:BJ1494,37,0)</f>
        <v/>
      </c>
      <c r="T215" s="183">
        <f t="shared" si="1"/>
        <v>4</v>
      </c>
      <c r="U215" s="183">
        <f t="shared" si="2"/>
        <v>4</v>
      </c>
      <c r="V215" s="237">
        <f t="shared" si="3"/>
        <v>2</v>
      </c>
      <c r="W215" s="237">
        <f t="shared" si="4"/>
        <v>2</v>
      </c>
      <c r="X215" s="237"/>
    </row>
    <row r="216">
      <c r="A216" s="236" t="s">
        <v>902</v>
      </c>
      <c r="B216" s="106" t="s">
        <v>899</v>
      </c>
      <c r="C216" s="237" t="str">
        <f>VLOOKUP(A216,'Main Sheet'!F:M,8,0)</f>
        <v>Motherwell</v>
      </c>
      <c r="D216" s="237" t="str">
        <f>VLOOKUP(B216,'Main Sheet'!A:N,14,0)</f>
        <v>NMB</v>
      </c>
      <c r="E216" s="237" t="str">
        <f>VLOOKUP(B216,'Main Sheet'!A:L,12,0)</f>
        <v>Soqhayisa SS</v>
      </c>
      <c r="F216" s="237" t="str">
        <f>Vlookup(B216,'Main Sheet'!A:J,7,False)</f>
        <v>First</v>
      </c>
      <c r="G216" s="237" t="str">
        <f>Vlookup(B216,'Main Sheet'!A:Q,17,0)</f>
        <v>Siphosihle</v>
      </c>
      <c r="H216" s="237" t="str">
        <f>VLOOKUP(B216,'Main Sheet'!A:AT,46,0)</f>
        <v>Yes</v>
      </c>
      <c r="I216" s="237" t="str">
        <f>Trim(Iferror(Vlookup(B216,'Main Sheet'!A82:BC1174,47,False),""))</f>
        <v>Yes</v>
      </c>
      <c r="J216" s="237" t="str">
        <f>VLOOKUP(B216,'University Applications'!A:H,8,0)</f>
        <v>S/A</v>
      </c>
      <c r="K216" s="237" t="str">
        <f>VLOOKUP(B216,'University Applications'!A:O,15,0)</f>
        <v>Yes</v>
      </c>
      <c r="L216" s="237" t="str">
        <f>VLOOKUP(B216,'University Applications'!A:V,22,0)</f>
        <v>S/A</v>
      </c>
      <c r="M216" s="237" t="str">
        <f>VLOOKUP(B216,'University Applications'!A:AC,29,0)</f>
        <v>S/A</v>
      </c>
      <c r="N216" s="237" t="str">
        <f>VLOOKUP(B216,'University Applications'!A81:BD1495,36,0)</f>
        <v/>
      </c>
      <c r="O216" s="237" t="str">
        <f>VLOOKUP(B216,'University Applications'!A:I,9,0)</f>
        <v>S/A</v>
      </c>
      <c r="P216" s="237" t="str">
        <f>VLOOKUP($B216,'University Applications'!$A:P,16,0)</f>
        <v>Yes</v>
      </c>
      <c r="Q216" s="237" t="str">
        <f>VLOOKUP($B216,'University Applications'!$A:W,23,0)</f>
        <v>S/A</v>
      </c>
      <c r="R216" s="237" t="str">
        <f>VLOOKUP($B216,'University Applications'!$A:AD,30,0)</f>
        <v>S/A</v>
      </c>
      <c r="S216" s="237" t="str">
        <f>VLOOKUP($B216,'University Applications'!$A81:BJ1495,37,0)</f>
        <v/>
      </c>
      <c r="T216" s="183">
        <f t="shared" si="1"/>
        <v>4</v>
      </c>
      <c r="U216" s="183">
        <f t="shared" si="2"/>
        <v>4</v>
      </c>
      <c r="V216" s="237">
        <f t="shared" si="3"/>
        <v>1</v>
      </c>
      <c r="W216" s="237">
        <f t="shared" si="4"/>
        <v>1</v>
      </c>
      <c r="X216" s="237"/>
    </row>
    <row r="217">
      <c r="A217" s="236" t="s">
        <v>10265</v>
      </c>
      <c r="B217" s="106" t="s">
        <v>6052</v>
      </c>
      <c r="C217" s="237" t="str">
        <f>VLOOKUP(A217,'Main Sheet'!F:M,8,0)</f>
        <v>Zwide</v>
      </c>
      <c r="D217" s="237" t="str">
        <f>VLOOKUP(B217,'Main Sheet'!A:N,14,0)</f>
        <v>NMB</v>
      </c>
      <c r="E217" s="237" t="str">
        <f>VLOOKUP(B217,'Main Sheet'!A:L,12,0)</f>
        <v>Phakamisa SS</v>
      </c>
      <c r="F217" s="237" t="str">
        <f>Vlookup(B217,'Main Sheet'!A:J,7,False)</f>
        <v>Second</v>
      </c>
      <c r="G217" s="237" t="str">
        <f>Vlookup(B217,'Main Sheet'!A:Q,17,0)</f>
        <v>Chulumanco</v>
      </c>
      <c r="H217" s="237" t="str">
        <f>VLOOKUP(B217,'Main Sheet'!A:AT,46,0)</f>
        <v>Yes</v>
      </c>
      <c r="I217" s="237" t="str">
        <f>Trim(Iferror(Vlookup(B217,'Main Sheet'!A699:BC1793,47,False),""))</f>
        <v/>
      </c>
      <c r="J217" s="237" t="str">
        <f>VLOOKUP(B217,'University Applications'!A:H,8,0)</f>
        <v>S/A</v>
      </c>
      <c r="K217" s="237" t="str">
        <f>VLOOKUP(B217,'University Applications'!A:O,15,0)</f>
        <v/>
      </c>
      <c r="L217" s="237" t="str">
        <f>VLOOKUP(B217,'University Applications'!A:V,22,0)</f>
        <v>S/A</v>
      </c>
      <c r="M217" s="237" t="str">
        <f>VLOOKUP(B217,'University Applications'!A:AC,29,0)</f>
        <v>Yes</v>
      </c>
      <c r="N217" s="237" t="str">
        <f>VLOOKUP(B217,'University Applications'!A699:BD2114,36,0)</f>
        <v/>
      </c>
      <c r="O217" s="237" t="str">
        <f>VLOOKUP(B217,'University Applications'!A:I,9,0)</f>
        <v/>
      </c>
      <c r="P217" s="237" t="str">
        <f>VLOOKUP($B217,'University Applications'!$A:P,16,0)</f>
        <v/>
      </c>
      <c r="Q217" s="237" t="str">
        <f>VLOOKUP($B217,'University Applications'!$A:W,23,0)</f>
        <v>S/A</v>
      </c>
      <c r="R217" s="237" t="str">
        <f>VLOOKUP($B217,'University Applications'!$A:AD,30,0)</f>
        <v/>
      </c>
      <c r="S217" s="237" t="str">
        <f>VLOOKUP($B217,'University Applications'!$A699:BJ2114,37,0)</f>
        <v/>
      </c>
      <c r="T217" s="183">
        <f t="shared" si="1"/>
        <v>3</v>
      </c>
      <c r="U217" s="183">
        <f t="shared" si="2"/>
        <v>1</v>
      </c>
      <c r="V217" s="237">
        <f t="shared" si="3"/>
        <v>1</v>
      </c>
      <c r="W217" s="237">
        <f t="shared" si="4"/>
        <v>0</v>
      </c>
      <c r="X217" s="237"/>
    </row>
    <row r="218">
      <c r="A218" s="236" t="s">
        <v>11144</v>
      </c>
      <c r="B218" s="106" t="s">
        <v>7527</v>
      </c>
      <c r="C218" s="237" t="str">
        <f>VLOOKUP(A218,'Main Sheet'!F:M,8,0)</f>
        <v>KwaMagxaki</v>
      </c>
      <c r="D218" s="237" t="str">
        <f>VLOOKUP(B218,'Main Sheet'!A:N,14,0)</f>
        <v>NMB</v>
      </c>
      <c r="E218" s="237" t="str">
        <f>VLOOKUP(B218,'Main Sheet'!A:L,12,0)</f>
        <v>KwaMagxaki HS</v>
      </c>
      <c r="F218" s="237" t="str">
        <f>Vlookup(B218,'Main Sheet'!A:J,7,False)</f>
        <v>Second</v>
      </c>
      <c r="G218" s="237" t="str">
        <f>Vlookup(B218,'Main Sheet'!A:Q,17,0)</f>
        <v>Asemahle</v>
      </c>
      <c r="H218" s="237" t="str">
        <f>VLOOKUP(B218,'Main Sheet'!A:AT,46,0)</f>
        <v>Yes</v>
      </c>
      <c r="I218" s="237" t="str">
        <f>Trim(Iferror(Vlookup(B218,'Main Sheet'!A912:BC2009,47,False),""))</f>
        <v>Yes</v>
      </c>
      <c r="J218" s="237" t="str">
        <f>VLOOKUP(B218,'University Applications'!A:H,8,0)</f>
        <v>Yes</v>
      </c>
      <c r="K218" s="237" t="str">
        <f>VLOOKUP(B218,'University Applications'!A:O,15,0)</f>
        <v>S/A</v>
      </c>
      <c r="L218" s="237" t="str">
        <f>VLOOKUP(B218,'University Applications'!A:V,22,0)</f>
        <v/>
      </c>
      <c r="M218" s="237" t="str">
        <f>VLOOKUP(B218,'University Applications'!A:AC,29,0)</f>
        <v/>
      </c>
      <c r="N218" s="237" t="str">
        <f>VLOOKUP(B218,'University Applications'!A912:BD2330,36,0)</f>
        <v/>
      </c>
      <c r="O218" s="237" t="str">
        <f>VLOOKUP(B218,'University Applications'!A:I,9,0)</f>
        <v/>
      </c>
      <c r="P218" s="237" t="str">
        <f>VLOOKUP($B218,'University Applications'!$A:P,16,0)</f>
        <v/>
      </c>
      <c r="Q218" s="237" t="str">
        <f>VLOOKUP($B218,'University Applications'!$A:W,23,0)</f>
        <v/>
      </c>
      <c r="R218" s="237" t="str">
        <f>VLOOKUP($B218,'University Applications'!$A:AD,30,0)</f>
        <v/>
      </c>
      <c r="S218" s="237" t="str">
        <f>VLOOKUP($B218,'University Applications'!$A912:BJ2330,37,0)</f>
        <v/>
      </c>
      <c r="T218" s="183">
        <f t="shared" si="1"/>
        <v>2</v>
      </c>
      <c r="U218" s="183">
        <f t="shared" si="2"/>
        <v>0</v>
      </c>
      <c r="V218" s="237">
        <f t="shared" si="3"/>
        <v>1</v>
      </c>
      <c r="W218" s="237">
        <f t="shared" si="4"/>
        <v>0</v>
      </c>
      <c r="X218" s="237"/>
    </row>
    <row r="219">
      <c r="A219" s="236" t="s">
        <v>10667</v>
      </c>
      <c r="B219" s="106" t="s">
        <v>7377</v>
      </c>
      <c r="C219" s="237" t="str">
        <f>VLOOKUP(A219,'Main Sheet'!F:M,8,0)</f>
        <v>KwaDwesi</v>
      </c>
      <c r="D219" s="237" t="str">
        <f>VLOOKUP(B219,'Main Sheet'!A:N,14,0)</f>
        <v>NMB</v>
      </c>
      <c r="E219" s="237" t="str">
        <f>VLOOKUP(B219,'Main Sheet'!A:L,12,0)</f>
        <v>Lungisa HS</v>
      </c>
      <c r="F219" s="237" t="str">
        <f>Vlookup(B219,'Main Sheet'!A:J,7,False)</f>
        <v>Second</v>
      </c>
      <c r="G219" s="237" t="str">
        <f>Vlookup(B219,'Main Sheet'!A:Q,17,0)</f>
        <v>Asemahle</v>
      </c>
      <c r="H219" s="237" t="str">
        <f>VLOOKUP(B219,'Main Sheet'!A:AT,46,0)</f>
        <v>Yes</v>
      </c>
      <c r="I219" s="237" t="str">
        <f>Trim(Iferror(Vlookup(B219,'Main Sheet'!A895:BC1992,47,False),""))</f>
        <v>Yes</v>
      </c>
      <c r="J219" s="237" t="str">
        <f>VLOOKUP(B219,'University Applications'!A:H,8,0)</f>
        <v/>
      </c>
      <c r="K219" s="237" t="str">
        <f>VLOOKUP(B219,'University Applications'!A:O,15,0)</f>
        <v/>
      </c>
      <c r="L219" s="237" t="str">
        <f>VLOOKUP(B219,'University Applications'!A:V,22,0)</f>
        <v/>
      </c>
      <c r="M219" s="237" t="str">
        <f>VLOOKUP(B219,'University Applications'!A:AC,29,0)</f>
        <v/>
      </c>
      <c r="N219" s="237" t="str">
        <f>VLOOKUP(B219,'University Applications'!A895:BD2313,36,0)</f>
        <v/>
      </c>
      <c r="O219" s="237" t="str">
        <f>VLOOKUP(B219,'University Applications'!A:I,9,0)</f>
        <v/>
      </c>
      <c r="P219" s="237" t="str">
        <f>VLOOKUP($B219,'University Applications'!$A:P,16,0)</f>
        <v/>
      </c>
      <c r="Q219" s="237" t="str">
        <f>VLOOKUP($B219,'University Applications'!$A:W,23,0)</f>
        <v/>
      </c>
      <c r="R219" s="237" t="str">
        <f>VLOOKUP($B219,'University Applications'!$A:AD,30,0)</f>
        <v/>
      </c>
      <c r="S219" s="237" t="str">
        <f>VLOOKUP($B219,'University Applications'!$A895:BJ2313,37,0)</f>
        <v/>
      </c>
      <c r="T219" s="183">
        <f t="shared" si="1"/>
        <v>0</v>
      </c>
      <c r="U219" s="183">
        <f t="shared" si="2"/>
        <v>0</v>
      </c>
      <c r="V219" s="237">
        <f t="shared" si="3"/>
        <v>0</v>
      </c>
      <c r="W219" s="237">
        <f t="shared" si="4"/>
        <v>0</v>
      </c>
      <c r="X219" s="237"/>
    </row>
    <row r="220">
      <c r="A220" s="236" t="s">
        <v>911</v>
      </c>
      <c r="B220" s="106" t="s">
        <v>908</v>
      </c>
      <c r="C220" s="237" t="str">
        <f>VLOOKUP(A220,'Main Sheet'!F:M,8,0)</f>
        <v>Zwide</v>
      </c>
      <c r="D220" s="237" t="str">
        <f>VLOOKUP(B220,'Main Sheet'!A:N,14,0)</f>
        <v>NMB</v>
      </c>
      <c r="E220" s="237" t="str">
        <f>VLOOKUP(B220,'Main Sheet'!A:L,12,0)</f>
        <v>Khwezi Lomso CS</v>
      </c>
      <c r="F220" s="237" t="str">
        <f>Vlookup(B220,'Main Sheet'!A:J,7,False)</f>
        <v>First</v>
      </c>
      <c r="G220" s="237" t="str">
        <f>Vlookup(B220,'Main Sheet'!A:Q,17,0)</f>
        <v>Chulumanco</v>
      </c>
      <c r="H220" s="237" t="str">
        <f>VLOOKUP(B220,'Main Sheet'!A:AT,46,0)</f>
        <v>Yes</v>
      </c>
      <c r="I220" s="237" t="str">
        <f>Trim(Iferror(Vlookup(B220,'Main Sheet'!A83:BC1175,47,False),""))</f>
        <v>Yes</v>
      </c>
      <c r="J220" s="237" t="str">
        <f>VLOOKUP(B220,'University Applications'!A:H,8,0)</f>
        <v>Yes</v>
      </c>
      <c r="K220" s="237" t="str">
        <f>VLOOKUP(B220,'University Applications'!A:O,15,0)</f>
        <v>Yes</v>
      </c>
      <c r="L220" s="237" t="str">
        <f>VLOOKUP(B220,'University Applications'!A:V,22,0)</f>
        <v>Yes</v>
      </c>
      <c r="M220" s="237" t="str">
        <f>VLOOKUP(B220,'University Applications'!A:AC,29,0)</f>
        <v>Yes</v>
      </c>
      <c r="N220" s="237"/>
      <c r="O220" s="237" t="str">
        <f>VLOOKUP(B220,'University Applications'!A:I,9,0)</f>
        <v>Yes</v>
      </c>
      <c r="P220" s="237" t="str">
        <f>VLOOKUP($B220,'University Applications'!$A:P,16,0)</f>
        <v>Yes</v>
      </c>
      <c r="Q220" s="237" t="str">
        <f>VLOOKUP($B220,'University Applications'!$A:W,23,0)</f>
        <v>Yes</v>
      </c>
      <c r="R220" s="237" t="str">
        <f>VLOOKUP($B220,'University Applications'!$A:AD,30,0)</f>
        <v>Yes</v>
      </c>
      <c r="S220" s="237"/>
      <c r="T220" s="183">
        <f t="shared" si="1"/>
        <v>4</v>
      </c>
      <c r="U220" s="183">
        <f t="shared" si="2"/>
        <v>4</v>
      </c>
      <c r="V220" s="237">
        <f t="shared" si="3"/>
        <v>4</v>
      </c>
      <c r="W220" s="237">
        <f t="shared" si="4"/>
        <v>4</v>
      </c>
      <c r="X220" s="237"/>
    </row>
    <row r="221">
      <c r="A221" s="236" t="s">
        <v>10310</v>
      </c>
      <c r="B221" s="106" t="s">
        <v>6218</v>
      </c>
      <c r="C221" s="237" t="str">
        <f>VLOOKUP(A221,'Main Sheet'!F:M,8,0)</f>
        <v>Zinyoka</v>
      </c>
      <c r="D221" s="237" t="str">
        <f>VLOOKUP(B221,'Main Sheet'!A:N,14,0)</f>
        <v>NMB</v>
      </c>
      <c r="E221" s="237" t="str">
        <f>VLOOKUP(B221,'Main Sheet'!A:L,12,0)</f>
        <v>Tyhilulwazi HS</v>
      </c>
      <c r="F221" s="237" t="str">
        <f>Vlookup(B221,'Main Sheet'!A:J,7,False)</f>
        <v>Second</v>
      </c>
      <c r="G221" s="237" t="str">
        <f>Vlookup(B221,'Main Sheet'!A:Q,17,0)</f>
        <v>Asemahle</v>
      </c>
      <c r="H221" s="237" t="str">
        <f>VLOOKUP(B221,'Main Sheet'!A:AT,46,0)</f>
        <v>Yes</v>
      </c>
      <c r="I221" s="237" t="str">
        <f>Trim(Iferror(Vlookup(B221,'Main Sheet'!A720:BC1814,47,False),""))</f>
        <v>Yes</v>
      </c>
      <c r="J221" s="237" t="str">
        <f>VLOOKUP(B221,'University Applications'!A:H,8,0)</f>
        <v>S/A</v>
      </c>
      <c r="K221" s="237" t="str">
        <f>VLOOKUP(B221,'University Applications'!A:O,15,0)</f>
        <v/>
      </c>
      <c r="L221" s="237" t="str">
        <f>VLOOKUP(B221,'University Applications'!A:V,22,0)</f>
        <v>S/A</v>
      </c>
      <c r="M221" s="237" t="str">
        <f>VLOOKUP(B221,'University Applications'!A:AC,29,0)</f>
        <v/>
      </c>
      <c r="N221" s="237" t="str">
        <f>VLOOKUP(B221,'University Applications'!A720:BD2135,36,0)</f>
        <v/>
      </c>
      <c r="O221" s="237" t="str">
        <f>VLOOKUP(B221,'University Applications'!A:I,9,0)</f>
        <v/>
      </c>
      <c r="P221" s="237" t="str">
        <f>VLOOKUP($B221,'University Applications'!$A:P,16,0)</f>
        <v/>
      </c>
      <c r="Q221" s="237" t="str">
        <f>VLOOKUP($B221,'University Applications'!$A:W,23,0)</f>
        <v/>
      </c>
      <c r="R221" s="237" t="str">
        <f>VLOOKUP($B221,'University Applications'!$A:AD,30,0)</f>
        <v/>
      </c>
      <c r="S221" s="237" t="str">
        <f>VLOOKUP($B221,'University Applications'!$A720:BJ2135,37,0)</f>
        <v/>
      </c>
      <c r="T221" s="183">
        <f t="shared" si="1"/>
        <v>2</v>
      </c>
      <c r="U221" s="183">
        <f t="shared" si="2"/>
        <v>0</v>
      </c>
      <c r="V221" s="237">
        <f t="shared" si="3"/>
        <v>0</v>
      </c>
      <c r="W221" s="237">
        <f t="shared" si="4"/>
        <v>0</v>
      </c>
      <c r="X221" s="237"/>
    </row>
    <row r="222">
      <c r="A222" s="236" t="s">
        <v>917</v>
      </c>
      <c r="B222" s="106" t="s">
        <v>914</v>
      </c>
      <c r="C222" s="237" t="str">
        <f>VLOOKUP(A222,'Main Sheet'!F:M,8,0)</f>
        <v>KwaMagxaki</v>
      </c>
      <c r="D222" s="237" t="str">
        <f>VLOOKUP(B222,'Main Sheet'!A:N,14,0)</f>
        <v>NMB</v>
      </c>
      <c r="E222" s="237" t="str">
        <f>VLOOKUP(B222,'Main Sheet'!A:L,12,0)</f>
        <v>KwaMagxaki HS</v>
      </c>
      <c r="F222" s="237" t="str">
        <f>Vlookup(B222,'Main Sheet'!A:J,7,False)</f>
        <v>First</v>
      </c>
      <c r="G222" s="237" t="str">
        <f>Vlookup(B222,'Main Sheet'!A:Q,17,0)</f>
        <v>Asemahle</v>
      </c>
      <c r="H222" s="237" t="str">
        <f>VLOOKUP(B222,'Main Sheet'!A:AT,46,0)</f>
        <v>Yes</v>
      </c>
      <c r="I222" s="237" t="str">
        <f>Trim(Iferror(Vlookup(B222,'Main Sheet'!A84:BC1176,47,False),""))</f>
        <v>Yes</v>
      </c>
      <c r="J222" s="237" t="str">
        <f>VLOOKUP(B222,'University Applications'!A:H,8,0)</f>
        <v>S/A</v>
      </c>
      <c r="K222" s="237" t="str">
        <f>VLOOKUP(B222,'University Applications'!A:O,15,0)</f>
        <v>S/A</v>
      </c>
      <c r="L222" s="237" t="str">
        <f>VLOOKUP(B222,'University Applications'!A:V,22,0)</f>
        <v>Yes</v>
      </c>
      <c r="M222" s="237" t="str">
        <f>VLOOKUP(B222,'University Applications'!A:AC,29,0)</f>
        <v>S/A</v>
      </c>
      <c r="N222" s="237" t="str">
        <f>VLOOKUP(B222,'University Applications'!A83:BD1497,36,0)</f>
        <v/>
      </c>
      <c r="O222" s="237" t="str">
        <f>VLOOKUP(B222,'University Applications'!A:I,9,0)</f>
        <v>S/A</v>
      </c>
      <c r="P222" s="237" t="str">
        <f>VLOOKUP($B222,'University Applications'!$A:P,16,0)</f>
        <v>S/A</v>
      </c>
      <c r="Q222" s="237" t="str">
        <f>VLOOKUP($B222,'University Applications'!$A:W,23,0)</f>
        <v>Yes</v>
      </c>
      <c r="R222" s="237" t="str">
        <f>VLOOKUP($B222,'University Applications'!$A:AD,30,0)</f>
        <v>S/A</v>
      </c>
      <c r="S222" s="237" t="str">
        <f>VLOOKUP($B222,'University Applications'!$A83:BJ1497,37,0)</f>
        <v/>
      </c>
      <c r="T222" s="183">
        <f t="shared" si="1"/>
        <v>4</v>
      </c>
      <c r="U222" s="183">
        <f t="shared" si="2"/>
        <v>4</v>
      </c>
      <c r="V222" s="237">
        <f t="shared" si="3"/>
        <v>1</v>
      </c>
      <c r="W222" s="237">
        <f t="shared" si="4"/>
        <v>1</v>
      </c>
      <c r="X222" s="237"/>
    </row>
    <row r="223">
      <c r="A223" s="236" t="s">
        <v>11026</v>
      </c>
      <c r="B223" s="106" t="s">
        <v>8813</v>
      </c>
      <c r="C223" s="237" t="str">
        <f>VLOOKUP(A223,'Main Sheet'!F:M,8,0)</f>
        <v>Walmer</v>
      </c>
      <c r="D223" s="237" t="str">
        <f>VLOOKUP(B223,'Main Sheet'!A:N,14,0)</f>
        <v>NMB</v>
      </c>
      <c r="E223" s="237" t="str">
        <f>VLOOKUP(B223,'Main Sheet'!A:L,12,0)</f>
        <v>Walmer HS</v>
      </c>
      <c r="F223" s="237" t="str">
        <f>Vlookup(B223,'Main Sheet'!A:J,7,False)</f>
        <v>Second</v>
      </c>
      <c r="G223" s="237" t="str">
        <f>Vlookup(B223,'Main Sheet'!A:Q,17,0)</f>
        <v>Sive</v>
      </c>
      <c r="H223" s="237" t="str">
        <f>VLOOKUP(B223,'Main Sheet'!A:AT,46,0)</f>
        <v>Yes</v>
      </c>
      <c r="I223" s="237" t="str">
        <f>Trim(Iferror(Vlookup(B223,'Main Sheet'!A1081:BC2179,47,False),""))</f>
        <v/>
      </c>
      <c r="J223" s="237"/>
      <c r="K223" s="237"/>
      <c r="L223" s="237"/>
      <c r="M223" s="237"/>
      <c r="N223" s="237"/>
      <c r="O223" s="237"/>
      <c r="P223" s="237"/>
      <c r="Q223" s="237"/>
      <c r="R223" s="237"/>
      <c r="S223" s="237"/>
      <c r="T223" s="183">
        <f t="shared" si="1"/>
        <v>0</v>
      </c>
      <c r="U223" s="183">
        <f t="shared" si="2"/>
        <v>0</v>
      </c>
      <c r="V223" s="237">
        <f t="shared" si="3"/>
        <v>0</v>
      </c>
      <c r="W223" s="237">
        <f t="shared" si="4"/>
        <v>0</v>
      </c>
      <c r="X223" s="237"/>
    </row>
    <row r="224">
      <c r="A224" s="236" t="s">
        <v>11145</v>
      </c>
      <c r="B224" s="106" t="s">
        <v>7201</v>
      </c>
      <c r="C224" s="237" t="str">
        <f>VLOOKUP(A224,'Main Sheet'!F:M,8,0)</f>
        <v>Zwide</v>
      </c>
      <c r="D224" s="237" t="str">
        <f>VLOOKUP(B224,'Main Sheet'!A:N,14,0)</f>
        <v>NMB</v>
      </c>
      <c r="E224" s="237" t="str">
        <f>VLOOKUP(B224,'Main Sheet'!A:L,12,0)</f>
        <v>Ndzondelelo HS</v>
      </c>
      <c r="F224" s="237" t="str">
        <f>Vlookup(B224,'Main Sheet'!A:J,7,False)</f>
        <v>First</v>
      </c>
      <c r="G224" s="237" t="str">
        <f>Vlookup(B224,'Main Sheet'!A:Q,17,0)</f>
        <v>Chulumanco</v>
      </c>
      <c r="H224" s="237" t="str">
        <f>VLOOKUP(B224,'Main Sheet'!A:AT,46,0)</f>
        <v/>
      </c>
      <c r="I224" s="237" t="str">
        <f>Trim(Iferror(Vlookup(B224,'Main Sheet'!A867:BC1964,47,False),""))</f>
        <v/>
      </c>
      <c r="J224" s="237" t="str">
        <f>VLOOKUP(B224,'University Applications'!A:H,8,0)</f>
        <v/>
      </c>
      <c r="K224" s="237" t="str">
        <f>VLOOKUP(B224,'University Applications'!A:O,15,0)</f>
        <v/>
      </c>
      <c r="L224" s="237" t="str">
        <f>VLOOKUP(B224,'University Applications'!A:V,22,0)</f>
        <v/>
      </c>
      <c r="M224" s="237" t="str">
        <f>VLOOKUP(B224,'University Applications'!A:AC,29,0)</f>
        <v/>
      </c>
      <c r="N224" s="237" t="str">
        <f>VLOOKUP(B224,'University Applications'!A867:BD2285,36,0)</f>
        <v/>
      </c>
      <c r="O224" s="237" t="str">
        <f>VLOOKUP(B224,'University Applications'!A:I,9,0)</f>
        <v/>
      </c>
      <c r="P224" s="237" t="str">
        <f>VLOOKUP($B224,'University Applications'!$A:P,16,0)</f>
        <v/>
      </c>
      <c r="Q224" s="237" t="str">
        <f>VLOOKUP($B224,'University Applications'!$A:W,23,0)</f>
        <v/>
      </c>
      <c r="R224" s="237" t="str">
        <f>VLOOKUP($B224,'University Applications'!$A:AD,30,0)</f>
        <v/>
      </c>
      <c r="S224" s="237" t="str">
        <f>VLOOKUP($B224,'University Applications'!$A867:BJ2285,37,0)</f>
        <v/>
      </c>
      <c r="T224" s="183">
        <f t="shared" si="1"/>
        <v>0</v>
      </c>
      <c r="U224" s="183">
        <f t="shared" si="2"/>
        <v>0</v>
      </c>
      <c r="V224" s="237">
        <f t="shared" si="3"/>
        <v>0</v>
      </c>
      <c r="W224" s="237">
        <f t="shared" si="4"/>
        <v>0</v>
      </c>
      <c r="X224" s="237"/>
    </row>
    <row r="225">
      <c r="A225" s="236" t="s">
        <v>927</v>
      </c>
      <c r="B225" s="106" t="s">
        <v>924</v>
      </c>
      <c r="C225" s="237" t="str">
        <f>VLOOKUP(A225,'Main Sheet'!F:M,8,0)</f>
        <v>Zwide</v>
      </c>
      <c r="D225" s="237" t="str">
        <f>VLOOKUP(B225,'Main Sheet'!A:N,14,0)</f>
        <v>NMB</v>
      </c>
      <c r="E225" s="237" t="str">
        <f>VLOOKUP(B225,'Main Sheet'!A:L,12,0)</f>
        <v>Ndzondelelo HS</v>
      </c>
      <c r="F225" s="237" t="str">
        <f>Vlookup(B225,'Main Sheet'!A:J,7,False)</f>
        <v>First</v>
      </c>
      <c r="G225" s="237" t="str">
        <f>Vlookup(B225,'Main Sheet'!A:Q,17,0)</f>
        <v>Chulumanco</v>
      </c>
      <c r="H225" s="237" t="str">
        <f>VLOOKUP(B225,'Main Sheet'!A:AT,46,0)</f>
        <v>Yes</v>
      </c>
      <c r="I225" s="237" t="str">
        <f>Trim(Iferror(Vlookup(B225,'Main Sheet'!A85:BC1177,47,False),""))</f>
        <v>Yes</v>
      </c>
      <c r="J225" s="237" t="str">
        <f>VLOOKUP(B225,'University Applications'!A:H,8,0)</f>
        <v>S/A</v>
      </c>
      <c r="K225" s="237" t="str">
        <f>VLOOKUP(B225,'University Applications'!A:O,15,0)</f>
        <v>S/A</v>
      </c>
      <c r="L225" s="237" t="str">
        <f>VLOOKUP(B225,'University Applications'!A:V,22,0)</f>
        <v>S/A</v>
      </c>
      <c r="M225" s="237" t="str">
        <f>VLOOKUP(B225,'University Applications'!A:AC,29,0)</f>
        <v>S/A</v>
      </c>
      <c r="N225" s="237" t="str">
        <f>VLOOKUP(B225,'University Applications'!A84:BD1498,36,0)</f>
        <v/>
      </c>
      <c r="O225" s="237" t="str">
        <f>VLOOKUP(B225,'University Applications'!A:I,9,0)</f>
        <v>S/A</v>
      </c>
      <c r="P225" s="237" t="str">
        <f>VLOOKUP($B225,'University Applications'!$A:P,16,0)</f>
        <v>S/A</v>
      </c>
      <c r="Q225" s="237" t="str">
        <f>VLOOKUP($B225,'University Applications'!$A:W,23,0)</f>
        <v>S/A</v>
      </c>
      <c r="R225" s="237" t="str">
        <f>VLOOKUP($B225,'University Applications'!$A:AD,30,0)</f>
        <v>S/A</v>
      </c>
      <c r="S225" s="237" t="str">
        <f>VLOOKUP($B225,'University Applications'!$A84:BJ1498,37,0)</f>
        <v/>
      </c>
      <c r="T225" s="183">
        <f t="shared" si="1"/>
        <v>4</v>
      </c>
      <c r="U225" s="183">
        <f t="shared" si="2"/>
        <v>4</v>
      </c>
      <c r="V225" s="237">
        <f t="shared" si="3"/>
        <v>0</v>
      </c>
      <c r="W225" s="237">
        <f t="shared" si="4"/>
        <v>0</v>
      </c>
      <c r="X225" s="237"/>
    </row>
    <row r="226">
      <c r="A226" s="236" t="s">
        <v>9819</v>
      </c>
      <c r="B226" s="106" t="s">
        <v>4446</v>
      </c>
      <c r="C226" s="237" t="str">
        <f>VLOOKUP(A226,'Main Sheet'!F:M,8,0)</f>
        <v>Motherwell</v>
      </c>
      <c r="D226" s="237" t="str">
        <f>VLOOKUP(B226,'Main Sheet'!A:N,14,0)</f>
        <v>NMB</v>
      </c>
      <c r="E226" s="237" t="str">
        <f>VLOOKUP(B226,'Main Sheet'!A:L,12,0)</f>
        <v>Mfesane SS</v>
      </c>
      <c r="F226" s="237" t="str">
        <f>Vlookup(B226,'Main Sheet'!A:J,7,False)</f>
        <v>Second</v>
      </c>
      <c r="G226" s="237" t="str">
        <f>Vlookup(B226,'Main Sheet'!A:Q,17,0)</f>
        <v>Asemahle</v>
      </c>
      <c r="H226" s="237" t="str">
        <f>VLOOKUP(B226,'Main Sheet'!A:AT,46,0)</f>
        <v>Yes</v>
      </c>
      <c r="I226" s="237" t="str">
        <f>Trim(Iferror(Vlookup(B226,'Main Sheet'!A504:BC1597,47,False),""))</f>
        <v>Yes</v>
      </c>
      <c r="J226" s="237" t="str">
        <f>VLOOKUP(B226,'University Applications'!A:H,8,0)</f>
        <v>Yes</v>
      </c>
      <c r="K226" s="237" t="str">
        <f>VLOOKUP(B226,'University Applications'!A:O,15,0)</f>
        <v/>
      </c>
      <c r="L226" s="237" t="str">
        <f>VLOOKUP(B226,'University Applications'!A:V,22,0)</f>
        <v>Yes</v>
      </c>
      <c r="M226" s="237" t="str">
        <f>VLOOKUP(B226,'University Applications'!A:AC,29,0)</f>
        <v>Yes</v>
      </c>
      <c r="N226" s="237" t="str">
        <f>VLOOKUP(B226,'University Applications'!A504:BD1918,36,0)</f>
        <v/>
      </c>
      <c r="O226" s="237" t="str">
        <f>VLOOKUP(B226,'University Applications'!A:I,9,0)</f>
        <v/>
      </c>
      <c r="P226" s="237" t="str">
        <f>VLOOKUP($B226,'University Applications'!$A:P,16,0)</f>
        <v/>
      </c>
      <c r="Q226" s="237" t="str">
        <f>VLOOKUP($B226,'University Applications'!$A:W,23,0)</f>
        <v/>
      </c>
      <c r="R226" s="237" t="str">
        <f>VLOOKUP($B226,'University Applications'!$A:AD,30,0)</f>
        <v/>
      </c>
      <c r="S226" s="237" t="str">
        <f>VLOOKUP($B226,'University Applications'!$A504:BJ1918,37,0)</f>
        <v/>
      </c>
      <c r="T226" s="183">
        <f t="shared" si="1"/>
        <v>3</v>
      </c>
      <c r="U226" s="183">
        <f t="shared" si="2"/>
        <v>0</v>
      </c>
      <c r="V226" s="237">
        <f t="shared" si="3"/>
        <v>3</v>
      </c>
      <c r="W226" s="237">
        <f t="shared" si="4"/>
        <v>0</v>
      </c>
      <c r="X226" s="237"/>
    </row>
    <row r="227">
      <c r="A227" s="236" t="s">
        <v>9845</v>
      </c>
      <c r="B227" s="106" t="s">
        <v>4557</v>
      </c>
      <c r="C227" s="237" t="str">
        <f>VLOOKUP(A227,'Main Sheet'!F:M,8,0)</f>
        <v>New Brighton</v>
      </c>
      <c r="D227" s="237" t="str">
        <f>VLOOKUP(B227,'Main Sheet'!A:N,14,0)</f>
        <v>NMB</v>
      </c>
      <c r="E227" s="237" t="str">
        <f>VLOOKUP(B227,'Main Sheet'!A:L,12,0)</f>
        <v>Ithembelihle CS</v>
      </c>
      <c r="F227" s="237" t="str">
        <f>Vlookup(B227,'Main Sheet'!A:J,7,False)</f>
        <v>Second</v>
      </c>
      <c r="G227" s="237" t="str">
        <f>Vlookup(B227,'Main Sheet'!A:Q,17,0)</f>
        <v>Chulumanco</v>
      </c>
      <c r="H227" s="237" t="str">
        <f>VLOOKUP(B227,'Main Sheet'!A:AT,46,0)</f>
        <v>Yes</v>
      </c>
      <c r="I227" s="237" t="str">
        <f>Trim(Iferror(Vlookup(B227,'Main Sheet'!A518:BC1611,47,False),""))</f>
        <v/>
      </c>
      <c r="J227" s="237" t="str">
        <f>VLOOKUP(B227,'University Applications'!A:H,8,0)</f>
        <v>S/A</v>
      </c>
      <c r="K227" s="237" t="str">
        <f>VLOOKUP(B227,'University Applications'!A:O,15,0)</f>
        <v/>
      </c>
      <c r="L227" s="237" t="str">
        <f>VLOOKUP(B227,'University Applications'!A:V,22,0)</f>
        <v>Yes</v>
      </c>
      <c r="M227" s="237" t="str">
        <f>VLOOKUP(B227,'University Applications'!A:AC,29,0)</f>
        <v>Yes</v>
      </c>
      <c r="N227" s="237" t="str">
        <f>VLOOKUP(B227,'University Applications'!A518:BD1932,36,0)</f>
        <v/>
      </c>
      <c r="O227" s="237" t="str">
        <f>VLOOKUP(B227,'University Applications'!A:I,9,0)</f>
        <v/>
      </c>
      <c r="P227" s="237" t="str">
        <f>VLOOKUP($B227,'University Applications'!$A:P,16,0)</f>
        <v/>
      </c>
      <c r="Q227" s="237" t="str">
        <f>VLOOKUP($B227,'University Applications'!$A:W,23,0)</f>
        <v/>
      </c>
      <c r="R227" s="237" t="str">
        <f>VLOOKUP($B227,'University Applications'!$A:AD,30,0)</f>
        <v/>
      </c>
      <c r="S227" s="237" t="str">
        <f>VLOOKUP($B227,'University Applications'!$A518:BJ1932,37,0)</f>
        <v/>
      </c>
      <c r="T227" s="183">
        <f t="shared" si="1"/>
        <v>3</v>
      </c>
      <c r="U227" s="183">
        <f t="shared" si="2"/>
        <v>0</v>
      </c>
      <c r="V227" s="237">
        <f t="shared" si="3"/>
        <v>2</v>
      </c>
      <c r="W227" s="237">
        <f t="shared" si="4"/>
        <v>0</v>
      </c>
      <c r="X227" s="237"/>
    </row>
    <row r="228">
      <c r="A228" s="236" t="s">
        <v>10715</v>
      </c>
      <c r="B228" s="106" t="s">
        <v>7605</v>
      </c>
      <c r="C228" s="237" t="str">
        <f>VLOOKUP(A228,'Main Sheet'!F:M,8,0)</f>
        <v>KwaMagxaki</v>
      </c>
      <c r="D228" s="237" t="str">
        <f>VLOOKUP(B228,'Main Sheet'!A:N,14,0)</f>
        <v>NMB</v>
      </c>
      <c r="E228" s="237" t="str">
        <f>VLOOKUP(B228,'Main Sheet'!A:L,12,0)</f>
        <v>KwaMagxaki HS</v>
      </c>
      <c r="F228" s="237" t="str">
        <f>Vlookup(B228,'Main Sheet'!A:J,7,False)</f>
        <v>Second</v>
      </c>
      <c r="G228" s="237" t="str">
        <f>Vlookup(B228,'Main Sheet'!A:Q,17,0)</f>
        <v>Asemahle</v>
      </c>
      <c r="H228" s="237" t="str">
        <f>VLOOKUP(B228,'Main Sheet'!A:AT,46,0)</f>
        <v>Yes</v>
      </c>
      <c r="I228" s="237" t="str">
        <f>Trim(Iferror(Vlookup(B228,'Main Sheet'!A921:BC2018,47,False),""))</f>
        <v>Yes</v>
      </c>
      <c r="J228" s="237" t="str">
        <f>VLOOKUP(B228,'University Applications'!A:H,8,0)</f>
        <v>S/A</v>
      </c>
      <c r="K228" s="237" t="str">
        <f>VLOOKUP(B228,'University Applications'!A:O,15,0)</f>
        <v>S/A</v>
      </c>
      <c r="L228" s="237" t="str">
        <f>VLOOKUP(B228,'University Applications'!A:V,22,0)</f>
        <v/>
      </c>
      <c r="M228" s="237" t="str">
        <f>VLOOKUP(B228,'University Applications'!A:AC,29,0)</f>
        <v/>
      </c>
      <c r="N228" s="237" t="str">
        <f>VLOOKUP(B228,'University Applications'!A921:BD2339,36,0)</f>
        <v/>
      </c>
      <c r="O228" s="237" t="str">
        <f>VLOOKUP(B228,'University Applications'!A:I,9,0)</f>
        <v/>
      </c>
      <c r="P228" s="237" t="str">
        <f>VLOOKUP($B228,'University Applications'!$A:P,16,0)</f>
        <v/>
      </c>
      <c r="Q228" s="237" t="str">
        <f>VLOOKUP($B228,'University Applications'!$A:W,23,0)</f>
        <v/>
      </c>
      <c r="R228" s="237" t="str">
        <f>VLOOKUP($B228,'University Applications'!$A:AD,30,0)</f>
        <v/>
      </c>
      <c r="S228" s="237" t="str">
        <f>VLOOKUP($B228,'University Applications'!$A921:BJ2339,37,0)</f>
        <v/>
      </c>
      <c r="T228" s="183">
        <f t="shared" si="1"/>
        <v>2</v>
      </c>
      <c r="U228" s="183">
        <f t="shared" si="2"/>
        <v>0</v>
      </c>
      <c r="V228" s="237">
        <f t="shared" si="3"/>
        <v>0</v>
      </c>
      <c r="W228" s="237">
        <f t="shared" si="4"/>
        <v>0</v>
      </c>
      <c r="X228" s="237"/>
    </row>
    <row r="229">
      <c r="A229" s="236" t="s">
        <v>933</v>
      </c>
      <c r="B229" s="106" t="s">
        <v>930</v>
      </c>
      <c r="C229" s="237" t="str">
        <f>VLOOKUP(A229,'Main Sheet'!F:M,8,0)</f>
        <v>Motherwell</v>
      </c>
      <c r="D229" s="237" t="str">
        <f>VLOOKUP(B229,'Main Sheet'!A:N,14,0)</f>
        <v>NMB</v>
      </c>
      <c r="E229" s="237" t="str">
        <f>VLOOKUP(B229,'Main Sheet'!A:L,12,0)</f>
        <v>Masiphathisane HS</v>
      </c>
      <c r="F229" s="237" t="str">
        <f>Vlookup(B229,'Main Sheet'!A:J,7,False)</f>
        <v>First</v>
      </c>
      <c r="G229" s="237" t="str">
        <f>Vlookup(B229,'Main Sheet'!A:Q,17,0)</f>
        <v>Siphosihle</v>
      </c>
      <c r="H229" s="237" t="str">
        <f>VLOOKUP(B229,'Main Sheet'!A:AT,46,0)</f>
        <v>Yes</v>
      </c>
      <c r="I229" s="237" t="str">
        <f>Trim(Iferror(Vlookup(B229,'Main Sheet'!A86:BC1178,47,False),""))</f>
        <v>Yes</v>
      </c>
      <c r="J229" s="237" t="str">
        <f>VLOOKUP(B229,'University Applications'!A:H,8,0)</f>
        <v>S/A</v>
      </c>
      <c r="K229" s="237" t="str">
        <f>VLOOKUP(B229,'University Applications'!A:O,15,0)</f>
        <v>S/A</v>
      </c>
      <c r="L229" s="237" t="str">
        <f>VLOOKUP(B229,'University Applications'!A:V,22,0)</f>
        <v>S/A</v>
      </c>
      <c r="M229" s="237" t="str">
        <f>VLOOKUP(B229,'University Applications'!A:AC,29,0)</f>
        <v>Yes</v>
      </c>
      <c r="N229" s="237" t="str">
        <f>VLOOKUP(B229,'University Applications'!A85:BD1499,36,0)</f>
        <v/>
      </c>
      <c r="O229" s="237" t="str">
        <f>VLOOKUP(B229,'University Applications'!A:I,9,0)</f>
        <v>S/A</v>
      </c>
      <c r="P229" s="237" t="str">
        <f>VLOOKUP($B229,'University Applications'!$A:P,16,0)</f>
        <v>S/A</v>
      </c>
      <c r="Q229" s="237" t="str">
        <f>VLOOKUP($B229,'University Applications'!$A:W,23,0)</f>
        <v>S/A</v>
      </c>
      <c r="R229" s="237" t="str">
        <f>VLOOKUP($B229,'University Applications'!$A:AD,30,0)</f>
        <v>Yes</v>
      </c>
      <c r="S229" s="237" t="str">
        <f>VLOOKUP($B229,'University Applications'!$A85:BJ1499,37,0)</f>
        <v/>
      </c>
      <c r="T229" s="183">
        <f t="shared" si="1"/>
        <v>4</v>
      </c>
      <c r="U229" s="183">
        <f t="shared" si="2"/>
        <v>4</v>
      </c>
      <c r="V229" s="237">
        <f t="shared" si="3"/>
        <v>1</v>
      </c>
      <c r="W229" s="237">
        <f t="shared" si="4"/>
        <v>1</v>
      </c>
      <c r="X229" s="237"/>
    </row>
    <row r="230">
      <c r="A230" s="236" t="s">
        <v>11009</v>
      </c>
      <c r="B230" s="106" t="s">
        <v>8744</v>
      </c>
      <c r="C230" s="237" t="str">
        <f>VLOOKUP(A230,'Main Sheet'!F:M,8,0)</f>
        <v>Walmer</v>
      </c>
      <c r="D230" s="237" t="str">
        <f>VLOOKUP(B230,'Main Sheet'!A:N,14,0)</f>
        <v>NMB</v>
      </c>
      <c r="E230" s="237" t="str">
        <f>VLOOKUP(B230,'Main Sheet'!A:L,12,0)</f>
        <v>Walmer HS</v>
      </c>
      <c r="F230" s="237" t="str">
        <f>Vlookup(B230,'Main Sheet'!A:J,7,False)</f>
        <v>Second</v>
      </c>
      <c r="G230" s="237" t="str">
        <f>Vlookup(B230,'Main Sheet'!A:Q,17,0)</f>
        <v>Sive</v>
      </c>
      <c r="H230" s="237" t="str">
        <f>VLOOKUP(B230,'Main Sheet'!A:AT,46,0)</f>
        <v>Yes</v>
      </c>
      <c r="I230" s="237" t="str">
        <f>Trim(Iferror(Vlookup(B230,'Main Sheet'!A1073:BC2171,47,False),""))</f>
        <v/>
      </c>
      <c r="J230" s="237"/>
      <c r="K230" s="237"/>
      <c r="L230" s="237"/>
      <c r="M230" s="237"/>
      <c r="N230" s="237"/>
      <c r="O230" s="237"/>
      <c r="P230" s="237"/>
      <c r="Q230" s="237"/>
      <c r="R230" s="237"/>
      <c r="S230" s="237"/>
      <c r="T230" s="183">
        <f t="shared" si="1"/>
        <v>0</v>
      </c>
      <c r="U230" s="183">
        <f t="shared" si="2"/>
        <v>0</v>
      </c>
      <c r="V230" s="237">
        <f t="shared" si="3"/>
        <v>0</v>
      </c>
      <c r="W230" s="237">
        <f t="shared" si="4"/>
        <v>0</v>
      </c>
      <c r="X230" s="237"/>
    </row>
    <row r="231">
      <c r="A231" s="236" t="s">
        <v>10934</v>
      </c>
      <c r="B231" s="106" t="s">
        <v>8471</v>
      </c>
      <c r="C231" s="237" t="str">
        <f>VLOOKUP(A231,'Main Sheet'!F:M,8,0)</f>
        <v>Walmer</v>
      </c>
      <c r="D231" s="237" t="str">
        <f>VLOOKUP(B231,'Main Sheet'!A:N,14,0)</f>
        <v>NMB</v>
      </c>
      <c r="E231" s="237" t="str">
        <f>VLOOKUP(B231,'Main Sheet'!A:L,12,0)</f>
        <v>Walmer HS</v>
      </c>
      <c r="F231" s="237" t="str">
        <f>Vlookup(B231,'Main Sheet'!A:J,7,False)</f>
        <v>Second</v>
      </c>
      <c r="G231" s="237" t="str">
        <f>Vlookup(B231,'Main Sheet'!A:Q,17,0)</f>
        <v>Sive</v>
      </c>
      <c r="H231" s="237" t="str">
        <f>VLOOKUP(B231,'Main Sheet'!A:AT,46,0)</f>
        <v>Yes</v>
      </c>
      <c r="I231" s="237" t="str">
        <f>Trim(Iferror(Vlookup(B231,'Main Sheet'!A1040:BC2138,47,False),""))</f>
        <v/>
      </c>
      <c r="J231" s="237"/>
      <c r="K231" s="237"/>
      <c r="L231" s="237"/>
      <c r="M231" s="237"/>
      <c r="N231" s="237"/>
      <c r="O231" s="237"/>
      <c r="P231" s="237"/>
      <c r="Q231" s="237"/>
      <c r="R231" s="237"/>
      <c r="S231" s="237"/>
      <c r="T231" s="183">
        <f t="shared" si="1"/>
        <v>0</v>
      </c>
      <c r="U231" s="183">
        <f t="shared" si="2"/>
        <v>0</v>
      </c>
      <c r="V231" s="237">
        <f t="shared" si="3"/>
        <v>0</v>
      </c>
      <c r="W231" s="237">
        <f t="shared" si="4"/>
        <v>0</v>
      </c>
      <c r="X231" s="237"/>
    </row>
    <row r="232">
      <c r="A232" s="236" t="s">
        <v>3864</v>
      </c>
      <c r="B232" s="106" t="s">
        <v>3861</v>
      </c>
      <c r="C232" s="237" t="str">
        <f>VLOOKUP(A232,'Main Sheet'!F:M,8,0)</f>
        <v>Motherwell</v>
      </c>
      <c r="D232" s="237" t="str">
        <f>VLOOKUP(B232,'Main Sheet'!A:N,14,0)</f>
        <v>NMB</v>
      </c>
      <c r="E232" s="237" t="str">
        <f>VLOOKUP(B232,'Main Sheet'!A:L,12,0)</f>
        <v>Ncedo SS</v>
      </c>
      <c r="F232" s="237" t="str">
        <f>Vlookup(B232,'Main Sheet'!A:J,7,False)</f>
        <v>Second</v>
      </c>
      <c r="G232" s="237" t="str">
        <f>Vlookup(B232,'Main Sheet'!A:Q,17,0)</f>
        <v>Siphosihle</v>
      </c>
      <c r="H232" s="237" t="str">
        <f>VLOOKUP(B232,'Main Sheet'!A:AT,46,0)</f>
        <v>Yes</v>
      </c>
      <c r="I232" s="237" t="str">
        <f>Trim(Iferror(Vlookup(B232,'Main Sheet'!A442:BC1535,47,False),""))</f>
        <v>Yes</v>
      </c>
      <c r="J232" s="237" t="str">
        <f>VLOOKUP(B232,'University Applications'!A:H,8,0)</f>
        <v>Yes</v>
      </c>
      <c r="K232" s="237" t="str">
        <f>VLOOKUP(B232,'University Applications'!A:O,15,0)</f>
        <v>Yes</v>
      </c>
      <c r="L232" s="237" t="str">
        <f>VLOOKUP(B232,'University Applications'!A:V,22,0)</f>
        <v>Yes</v>
      </c>
      <c r="M232" s="237" t="str">
        <f>VLOOKUP(B232,'University Applications'!A:AC,29,0)</f>
        <v>Yes</v>
      </c>
      <c r="N232" s="237" t="str">
        <f>VLOOKUP(B232,'University Applications'!A442:BD1856,36,0)</f>
        <v/>
      </c>
      <c r="O232" s="237" t="str">
        <f>VLOOKUP(B232,'University Applications'!A:I,9,0)</f>
        <v/>
      </c>
      <c r="P232" s="237" t="str">
        <f>VLOOKUP($B232,'University Applications'!$A:P,16,0)</f>
        <v/>
      </c>
      <c r="Q232" s="237" t="str">
        <f>VLOOKUP($B232,'University Applications'!$A:W,23,0)</f>
        <v/>
      </c>
      <c r="R232" s="237" t="str">
        <f>VLOOKUP($B232,'University Applications'!$A:AD,30,0)</f>
        <v/>
      </c>
      <c r="S232" s="237" t="str">
        <f>VLOOKUP($B232,'University Applications'!$A442:BJ1856,37,0)</f>
        <v/>
      </c>
      <c r="T232" s="183">
        <f t="shared" si="1"/>
        <v>4</v>
      </c>
      <c r="U232" s="183">
        <f t="shared" si="2"/>
        <v>0</v>
      </c>
      <c r="V232" s="237">
        <f t="shared" si="3"/>
        <v>4</v>
      </c>
      <c r="W232" s="237">
        <f t="shared" si="4"/>
        <v>0</v>
      </c>
      <c r="X232" s="237"/>
    </row>
    <row r="233">
      <c r="A233" s="236" t="s">
        <v>11077</v>
      </c>
      <c r="B233" s="106" t="s">
        <v>8981</v>
      </c>
      <c r="C233" s="237" t="str">
        <f>VLOOKUP(A233,'Main Sheet'!F:M,8,0)</f>
        <v>Walmer</v>
      </c>
      <c r="D233" s="237" t="str">
        <f>VLOOKUP(B233,'Main Sheet'!A:N,14,0)</f>
        <v>NMB</v>
      </c>
      <c r="E233" s="237" t="str">
        <f>VLOOKUP(B233,'Main Sheet'!A:L,12,0)</f>
        <v>Walmer HS</v>
      </c>
      <c r="F233" s="237" t="str">
        <f>Vlookup(B233,'Main Sheet'!A:J,7,False)</f>
        <v>Second</v>
      </c>
      <c r="G233" s="237" t="str">
        <f>Vlookup(B233,'Main Sheet'!A:Q,17,0)</f>
        <v>Sive</v>
      </c>
      <c r="H233" s="237" t="str">
        <f>VLOOKUP(B233,'Main Sheet'!A:AT,46,0)</f>
        <v>Yes</v>
      </c>
      <c r="I233" s="237" t="str">
        <f>Trim(Iferror(Vlookup(B233,'Main Sheet'!A1102:BC2200,47,False),""))</f>
        <v/>
      </c>
      <c r="J233" s="237"/>
      <c r="K233" s="237"/>
      <c r="L233" s="237"/>
      <c r="M233" s="237"/>
      <c r="N233" s="237"/>
      <c r="O233" s="237"/>
      <c r="P233" s="237"/>
      <c r="Q233" s="237"/>
      <c r="R233" s="237"/>
      <c r="S233" s="237"/>
      <c r="T233" s="183">
        <f t="shared" si="1"/>
        <v>0</v>
      </c>
      <c r="U233" s="183">
        <f t="shared" si="2"/>
        <v>0</v>
      </c>
      <c r="V233" s="237">
        <f t="shared" si="3"/>
        <v>0</v>
      </c>
      <c r="W233" s="237">
        <f t="shared" si="4"/>
        <v>0</v>
      </c>
      <c r="X233" s="237"/>
    </row>
    <row r="234">
      <c r="A234" s="236" t="s">
        <v>9977</v>
      </c>
      <c r="B234" s="106" t="s">
        <v>4996</v>
      </c>
      <c r="C234" s="237" t="str">
        <f>VLOOKUP(A234,'Main Sheet'!F:M,8,0)</f>
        <v>Motherwell</v>
      </c>
      <c r="D234" s="237" t="str">
        <f>VLOOKUP(B234,'Main Sheet'!A:N,14,0)</f>
        <v>NMB</v>
      </c>
      <c r="E234" s="237" t="str">
        <f>VLOOKUP(B234,'Main Sheet'!A:L,12,0)</f>
        <v>Coselelani HS</v>
      </c>
      <c r="F234" s="237" t="str">
        <f>Vlookup(B234,'Main Sheet'!A:J,7,False)</f>
        <v>Second</v>
      </c>
      <c r="G234" s="237" t="str">
        <f>Vlookup(B234,'Main Sheet'!A:Q,17,0)</f>
        <v>Siphosihle</v>
      </c>
      <c r="H234" s="237" t="str">
        <f>VLOOKUP(B234,'Main Sheet'!A:AT,46,0)</f>
        <v>Yes</v>
      </c>
      <c r="I234" s="237" t="str">
        <f>Trim(Iferror(Vlookup(B234,'Main Sheet'!A570:BC1663,47,False),""))</f>
        <v>Yes</v>
      </c>
      <c r="J234" s="237" t="str">
        <f>VLOOKUP(B234,'University Applications'!A:H,8,0)</f>
        <v>Yes</v>
      </c>
      <c r="K234" s="237" t="str">
        <f>VLOOKUP(B234,'University Applications'!A:O,15,0)</f>
        <v>No</v>
      </c>
      <c r="L234" s="237" t="str">
        <f>VLOOKUP(B234,'University Applications'!A:V,22,0)</f>
        <v>No</v>
      </c>
      <c r="M234" s="237" t="str">
        <f>VLOOKUP(B234,'University Applications'!A:AC,29,0)</f>
        <v>Yes</v>
      </c>
      <c r="N234" s="237" t="str">
        <f>VLOOKUP(B234,'University Applications'!A570:BD1984,36,0)</f>
        <v/>
      </c>
      <c r="O234" s="237" t="str">
        <f>VLOOKUP(B234,'University Applications'!A:I,9,0)</f>
        <v/>
      </c>
      <c r="P234" s="237" t="str">
        <f>VLOOKUP($B234,'University Applications'!$A:P,16,0)</f>
        <v/>
      </c>
      <c r="Q234" s="237" t="str">
        <f>VLOOKUP($B234,'University Applications'!$A:W,23,0)</f>
        <v/>
      </c>
      <c r="R234" s="237" t="str">
        <f>VLOOKUP($B234,'University Applications'!$A:AD,30,0)</f>
        <v/>
      </c>
      <c r="S234" s="237" t="str">
        <f>VLOOKUP($B234,'University Applications'!$A570:BJ1984,37,0)</f>
        <v/>
      </c>
      <c r="T234" s="183">
        <f t="shared" si="1"/>
        <v>4</v>
      </c>
      <c r="U234" s="183">
        <f t="shared" si="2"/>
        <v>0</v>
      </c>
      <c r="V234" s="237">
        <f t="shared" si="3"/>
        <v>2</v>
      </c>
      <c r="W234" s="237">
        <f t="shared" si="4"/>
        <v>0</v>
      </c>
      <c r="X234" s="237"/>
    </row>
    <row r="235">
      <c r="A235" s="236" t="s">
        <v>944</v>
      </c>
      <c r="B235" s="106" t="s">
        <v>941</v>
      </c>
      <c r="C235" s="237" t="str">
        <f>VLOOKUP(A235,'Main Sheet'!F:M,8,0)</f>
        <v>Gelvandale</v>
      </c>
      <c r="D235" s="237" t="str">
        <f>VLOOKUP(B235,'Main Sheet'!A:N,14,0)</f>
        <v>NMB</v>
      </c>
      <c r="E235" s="237" t="str">
        <f>VLOOKUP(B235,'Main Sheet'!A:L,12,0)</f>
        <v>St Thomas SS</v>
      </c>
      <c r="F235" s="237" t="str">
        <f>Vlookup(B235,'Main Sheet'!A:J,7,False)</f>
        <v>First</v>
      </c>
      <c r="G235" s="237" t="str">
        <f>Vlookup(B235,'Main Sheet'!A:Q,17,0)</f>
        <v>Sive</v>
      </c>
      <c r="H235" s="237" t="str">
        <f>VLOOKUP(B235,'Main Sheet'!A:AT,46,0)</f>
        <v>Yes</v>
      </c>
      <c r="I235" s="237" t="str">
        <f>Trim(Iferror(Vlookup(B235,'Main Sheet'!A87:BC1179,47,False),""))</f>
        <v>Yes</v>
      </c>
      <c r="J235" s="237" t="str">
        <f>VLOOKUP(B235,'University Applications'!A:H,8,0)</f>
        <v>Yes</v>
      </c>
      <c r="K235" s="237" t="str">
        <f>VLOOKUP(B235,'University Applications'!A:O,15,0)</f>
        <v>No</v>
      </c>
      <c r="L235" s="237" t="str">
        <f>VLOOKUP(B235,'University Applications'!A:V,22,0)</f>
        <v>No</v>
      </c>
      <c r="M235" s="237" t="str">
        <f>VLOOKUP(B235,'University Applications'!A:AC,29,0)</f>
        <v>Yes</v>
      </c>
      <c r="N235" s="237" t="str">
        <f>VLOOKUP(B235,'University Applications'!A86:BD1500,36,0)</f>
        <v/>
      </c>
      <c r="O235" s="237" t="str">
        <f>VLOOKUP(B235,'University Applications'!A:I,9,0)</f>
        <v>Yes</v>
      </c>
      <c r="P235" s="237" t="str">
        <f>VLOOKUP($B235,'University Applications'!$A:P,16,0)</f>
        <v>No</v>
      </c>
      <c r="Q235" s="237" t="str">
        <f>VLOOKUP($B235,'University Applications'!$A:W,23,0)</f>
        <v>No</v>
      </c>
      <c r="R235" s="237" t="str">
        <f>VLOOKUP($B235,'University Applications'!$A:AD,30,0)</f>
        <v>Yes</v>
      </c>
      <c r="S235" s="237" t="str">
        <f>VLOOKUP($B235,'University Applications'!$A86:BJ1500,37,0)</f>
        <v/>
      </c>
      <c r="T235" s="183">
        <f t="shared" si="1"/>
        <v>4</v>
      </c>
      <c r="U235" s="183">
        <f t="shared" si="2"/>
        <v>4</v>
      </c>
      <c r="V235" s="237">
        <f t="shared" si="3"/>
        <v>2</v>
      </c>
      <c r="W235" s="237">
        <f t="shared" si="4"/>
        <v>2</v>
      </c>
      <c r="X235" s="237"/>
    </row>
    <row r="236">
      <c r="A236" s="236" t="s">
        <v>3753</v>
      </c>
      <c r="B236" s="106" t="s">
        <v>3750</v>
      </c>
      <c r="C236" s="237" t="str">
        <f>VLOOKUP(A236,'Main Sheet'!F:M,8,0)</f>
        <v>KwaZakhele</v>
      </c>
      <c r="D236" s="237" t="str">
        <f>VLOOKUP(B236,'Main Sheet'!A:N,14,0)</f>
        <v>NMB</v>
      </c>
      <c r="E236" s="237" t="str">
        <f>VLOOKUP(B236,'Main Sheet'!A:L,12,0)</f>
        <v>Chubekile HS</v>
      </c>
      <c r="F236" s="237" t="str">
        <f>Vlookup(B236,'Main Sheet'!A:J,7,False)</f>
        <v>Second</v>
      </c>
      <c r="G236" s="237" t="str">
        <f>Vlookup(B236,'Main Sheet'!A:Q,17,0)</f>
        <v>Siphosihle</v>
      </c>
      <c r="H236" s="237" t="str">
        <f>VLOOKUP(B236,'Main Sheet'!A:AT,46,0)</f>
        <v>Yes</v>
      </c>
      <c r="I236" s="237" t="str">
        <f>Trim(Iferror(Vlookup(B236,'Main Sheet'!A430:BC1523,47,False),""))</f>
        <v>Yes</v>
      </c>
      <c r="J236" s="237" t="str">
        <f>VLOOKUP(B236,'University Applications'!A:H,8,0)</f>
        <v>Yes</v>
      </c>
      <c r="K236" s="237" t="str">
        <f>VLOOKUP(B236,'University Applications'!A:O,15,0)</f>
        <v>Yes</v>
      </c>
      <c r="L236" s="237" t="str">
        <f>VLOOKUP(B236,'University Applications'!A:V,22,0)</f>
        <v>Yes</v>
      </c>
      <c r="M236" s="237" t="str">
        <f>VLOOKUP(B236,'University Applications'!A:AC,29,0)</f>
        <v>S/A</v>
      </c>
      <c r="N236" s="237" t="str">
        <f>VLOOKUP(B236,'University Applications'!A430:BD1844,36,0)</f>
        <v/>
      </c>
      <c r="O236" s="237" t="str">
        <f>VLOOKUP(B236,'University Applications'!A:I,9,0)</f>
        <v/>
      </c>
      <c r="P236" s="237" t="str">
        <f>VLOOKUP($B236,'University Applications'!$A:P,16,0)</f>
        <v/>
      </c>
      <c r="Q236" s="237" t="str">
        <f>VLOOKUP($B236,'University Applications'!$A:W,23,0)</f>
        <v/>
      </c>
      <c r="R236" s="237" t="str">
        <f>VLOOKUP($B236,'University Applications'!$A:AD,30,0)</f>
        <v/>
      </c>
      <c r="S236" s="237" t="str">
        <f>VLOOKUP($B236,'University Applications'!$A430:BJ1844,37,0)</f>
        <v/>
      </c>
      <c r="T236" s="183">
        <f t="shared" si="1"/>
        <v>4</v>
      </c>
      <c r="U236" s="183">
        <f t="shared" si="2"/>
        <v>0</v>
      </c>
      <c r="V236" s="237">
        <f t="shared" si="3"/>
        <v>3</v>
      </c>
      <c r="W236" s="237">
        <f t="shared" si="4"/>
        <v>0</v>
      </c>
      <c r="X236" s="237"/>
    </row>
    <row r="237">
      <c r="A237" s="236" t="s">
        <v>3964</v>
      </c>
      <c r="B237" s="106" t="s">
        <v>3961</v>
      </c>
      <c r="C237" s="237" t="str">
        <f>VLOOKUP(A237,'Main Sheet'!F:M,8,0)</f>
        <v>Motherwell</v>
      </c>
      <c r="D237" s="237" t="str">
        <f>VLOOKUP(B237,'Main Sheet'!A:N,14,0)</f>
        <v>NMB</v>
      </c>
      <c r="E237" s="237" t="str">
        <f>VLOOKUP(B237,'Main Sheet'!A:L,12,0)</f>
        <v>Ncedo SS</v>
      </c>
      <c r="F237" s="237" t="str">
        <f>Vlookup(B237,'Main Sheet'!A:J,7,False)</f>
        <v>Second</v>
      </c>
      <c r="G237" s="237" t="str">
        <f>Vlookup(B237,'Main Sheet'!A:Q,17,0)</f>
        <v>Siphosihle</v>
      </c>
      <c r="H237" s="237" t="str">
        <f>VLOOKUP(B237,'Main Sheet'!A:AT,46,0)</f>
        <v>Yes</v>
      </c>
      <c r="I237" s="237" t="str">
        <f>Trim(Iferror(Vlookup(B237,'Main Sheet'!A452:BC1545,47,False),""))</f>
        <v>Yes</v>
      </c>
      <c r="J237" s="237" t="str">
        <f>VLOOKUP(B237,'University Applications'!A:H,8,0)</f>
        <v>S/A</v>
      </c>
      <c r="K237" s="237" t="str">
        <f>VLOOKUP(B237,'University Applications'!A:O,15,0)</f>
        <v>Yes</v>
      </c>
      <c r="L237" s="237" t="str">
        <f>VLOOKUP(B237,'University Applications'!A:V,22,0)</f>
        <v>S/A</v>
      </c>
      <c r="M237" s="237" t="str">
        <f>VLOOKUP(B237,'University Applications'!A:AC,29,0)</f>
        <v>Yes</v>
      </c>
      <c r="N237" s="237" t="str">
        <f>VLOOKUP(B237,'University Applications'!A452:BD1866,36,0)</f>
        <v/>
      </c>
      <c r="O237" s="237" t="str">
        <f>VLOOKUP(B237,'University Applications'!A:I,9,0)</f>
        <v/>
      </c>
      <c r="P237" s="237" t="str">
        <f>VLOOKUP($B237,'University Applications'!$A:P,16,0)</f>
        <v/>
      </c>
      <c r="Q237" s="237" t="str">
        <f>VLOOKUP($B237,'University Applications'!$A:W,23,0)</f>
        <v/>
      </c>
      <c r="R237" s="237" t="str">
        <f>VLOOKUP($B237,'University Applications'!$A:AD,30,0)</f>
        <v/>
      </c>
      <c r="S237" s="237" t="str">
        <f>VLOOKUP($B237,'University Applications'!$A452:BJ1866,37,0)</f>
        <v/>
      </c>
      <c r="T237" s="183">
        <f t="shared" si="1"/>
        <v>4</v>
      </c>
      <c r="U237" s="183">
        <f t="shared" si="2"/>
        <v>0</v>
      </c>
      <c r="V237" s="237">
        <f t="shared" si="3"/>
        <v>2</v>
      </c>
      <c r="W237" s="237">
        <f t="shared" si="4"/>
        <v>0</v>
      </c>
      <c r="X237" s="237"/>
    </row>
    <row r="238">
      <c r="A238" s="236" t="s">
        <v>957</v>
      </c>
      <c r="B238" s="106" t="s">
        <v>955</v>
      </c>
      <c r="C238" s="237" t="str">
        <f>VLOOKUP(A238,'Main Sheet'!F:M,8,0)</f>
        <v>Motherwell</v>
      </c>
      <c r="D238" s="237" t="str">
        <f>VLOOKUP(B238,'Main Sheet'!A:N,14,0)</f>
        <v>NMB</v>
      </c>
      <c r="E238" s="237" t="str">
        <f>VLOOKUP(B238,'Main Sheet'!A:L,12,0)</f>
        <v>Soqhayisa SS</v>
      </c>
      <c r="F238" s="237" t="str">
        <f>Vlookup(B238,'Main Sheet'!A:J,7,False)</f>
        <v>First</v>
      </c>
      <c r="G238" s="237" t="str">
        <f>Vlookup(B238,'Main Sheet'!A:Q,17,0)</f>
        <v>Siphosihle</v>
      </c>
      <c r="H238" s="237" t="str">
        <f>VLOOKUP(B238,'Main Sheet'!A:AT,46,0)</f>
        <v>Yes</v>
      </c>
      <c r="I238" s="237" t="str">
        <f>Trim(Iferror(Vlookup(B238,'Main Sheet'!A88:BC1180,47,False),""))</f>
        <v>Yes</v>
      </c>
      <c r="J238" s="237" t="str">
        <f>VLOOKUP(B238,'University Applications'!A:H,8,0)</f>
        <v>Yes</v>
      </c>
      <c r="K238" s="237" t="str">
        <f>VLOOKUP(B238,'University Applications'!A:O,15,0)</f>
        <v>Yes</v>
      </c>
      <c r="L238" s="237" t="str">
        <f>VLOOKUP(B238,'University Applications'!A:V,22,0)</f>
        <v>Yes</v>
      </c>
      <c r="M238" s="237" t="str">
        <f>VLOOKUP(B238,'University Applications'!A:AC,29,0)</f>
        <v>Yes</v>
      </c>
      <c r="N238" s="237" t="str">
        <f>VLOOKUP(B238,'University Applications'!A87:BD1501,36,0)</f>
        <v/>
      </c>
      <c r="O238" s="237" t="str">
        <f>VLOOKUP(B238,'University Applications'!A:I,9,0)</f>
        <v>Yes</v>
      </c>
      <c r="P238" s="237" t="str">
        <f>VLOOKUP($B238,'University Applications'!$A:P,16,0)</f>
        <v>Yes</v>
      </c>
      <c r="Q238" s="237" t="str">
        <f>VLOOKUP($B238,'University Applications'!$A:W,23,0)</f>
        <v>Yes</v>
      </c>
      <c r="R238" s="237" t="str">
        <f>VLOOKUP($B238,'University Applications'!$A:AD,30,0)</f>
        <v>Yes</v>
      </c>
      <c r="S238" s="237" t="str">
        <f>VLOOKUP($B238,'University Applications'!$A87:BJ1501,37,0)</f>
        <v/>
      </c>
      <c r="T238" s="183">
        <f t="shared" si="1"/>
        <v>4</v>
      </c>
      <c r="U238" s="183">
        <f t="shared" si="2"/>
        <v>4</v>
      </c>
      <c r="V238" s="237">
        <f t="shared" si="3"/>
        <v>4</v>
      </c>
      <c r="W238" s="237">
        <f t="shared" si="4"/>
        <v>4</v>
      </c>
      <c r="X238" s="237"/>
    </row>
    <row r="239">
      <c r="A239" s="236" t="s">
        <v>965</v>
      </c>
      <c r="B239" s="106" t="s">
        <v>963</v>
      </c>
      <c r="C239" s="237" t="str">
        <f>VLOOKUP(A239,'Main Sheet'!F:M,8,0)</f>
        <v>East London</v>
      </c>
      <c r="D239" s="237" t="str">
        <f>VLOOKUP(B239,'Main Sheet'!A:N,14,0)</f>
        <v>Rural</v>
      </c>
      <c r="E239" s="237" t="str">
        <f>VLOOKUP(B239,'Main Sheet'!A:L,12,0)</f>
        <v>Silimela HS</v>
      </c>
      <c r="F239" s="237" t="str">
        <f>Vlookup(B239,'Main Sheet'!A:J,7,False)</f>
        <v>First</v>
      </c>
      <c r="G239" s="237" t="str">
        <f>Vlookup(B239,'Main Sheet'!A:Q,17,0)</f>
        <v>Chulumanco</v>
      </c>
      <c r="H239" s="237" t="str">
        <f>VLOOKUP(B239,'Main Sheet'!A:AT,46,0)</f>
        <v>Yes</v>
      </c>
      <c r="I239" s="237" t="str">
        <f>Trim(Iferror(Vlookup(B239,'Main Sheet'!A89:BC1181,47,False),""))</f>
        <v>Yes</v>
      </c>
      <c r="J239" s="237" t="str">
        <f>VLOOKUP(B239,'University Applications'!A:H,8,0)</f>
        <v>Yes</v>
      </c>
      <c r="K239" s="237" t="str">
        <f>VLOOKUP(B239,'University Applications'!A:O,15,0)</f>
        <v>Yes</v>
      </c>
      <c r="L239" s="237" t="str">
        <f>VLOOKUP(B239,'University Applications'!A:V,22,0)</f>
        <v>No</v>
      </c>
      <c r="M239" s="237" t="str">
        <f>VLOOKUP(B239,'University Applications'!A:AC,29,0)</f>
        <v>No</v>
      </c>
      <c r="N239" s="237" t="str">
        <f>VLOOKUP(B239,'University Applications'!A88:BD1502,36,0)</f>
        <v/>
      </c>
      <c r="O239" s="237" t="str">
        <f>VLOOKUP(B239,'University Applications'!A:I,9,0)</f>
        <v>Yes</v>
      </c>
      <c r="P239" s="237" t="str">
        <f>VLOOKUP($B239,'University Applications'!$A:P,16,0)</f>
        <v>Yes</v>
      </c>
      <c r="Q239" s="237" t="str">
        <f>VLOOKUP($B239,'University Applications'!$A:W,23,0)</f>
        <v>No</v>
      </c>
      <c r="R239" s="237" t="str">
        <f>VLOOKUP($B239,'University Applications'!$A:AD,30,0)</f>
        <v>No</v>
      </c>
      <c r="S239" s="237" t="str">
        <f>VLOOKUP($B239,'University Applications'!$A88:BJ1502,37,0)</f>
        <v/>
      </c>
      <c r="T239" s="183">
        <f t="shared" si="1"/>
        <v>4</v>
      </c>
      <c r="U239" s="183">
        <f t="shared" si="2"/>
        <v>4</v>
      </c>
      <c r="V239" s="237">
        <f t="shared" si="3"/>
        <v>2</v>
      </c>
      <c r="W239" s="237">
        <f t="shared" si="4"/>
        <v>2</v>
      </c>
      <c r="X239" s="237"/>
    </row>
    <row r="240">
      <c r="A240" s="236" t="s">
        <v>968</v>
      </c>
      <c r="B240" s="106" t="s">
        <v>967</v>
      </c>
      <c r="C240" s="237" t="str">
        <f>VLOOKUP(A240,'Main Sheet'!F:M,8,0)</f>
        <v>Uitenhage</v>
      </c>
      <c r="D240" s="237" t="str">
        <f>VLOOKUP(B240,'Main Sheet'!A:N,14,0)</f>
        <v>Rural</v>
      </c>
      <c r="E240" s="237" t="str">
        <f>VLOOKUP(B240,'Main Sheet'!A:L,12,0)</f>
        <v>VM Kwinana</v>
      </c>
      <c r="F240" s="237" t="str">
        <f>Vlookup(B240,'Main Sheet'!A:J,7,False)</f>
        <v>First</v>
      </c>
      <c r="G240" s="237" t="str">
        <f>Vlookup(B240,'Main Sheet'!A:Q,17,0)</f>
        <v>Sive</v>
      </c>
      <c r="H240" s="237" t="str">
        <f>VLOOKUP(B240,'Main Sheet'!A:AT,46,0)</f>
        <v>Yes</v>
      </c>
      <c r="I240" s="237" t="str">
        <f>Trim(Iferror(Vlookup(B240,'Main Sheet'!A90:BC1182,47,False),""))</f>
        <v>Yes</v>
      </c>
      <c r="J240" s="237" t="str">
        <f>VLOOKUP(B240,'University Applications'!A:H,8,0)</f>
        <v>Yes</v>
      </c>
      <c r="K240" s="237" t="str">
        <f>VLOOKUP(B240,'University Applications'!A:O,15,0)</f>
        <v>Yes</v>
      </c>
      <c r="L240" s="237" t="str">
        <f>VLOOKUP(B240,'University Applications'!A:V,22,0)</f>
        <v>Yes</v>
      </c>
      <c r="M240" s="237" t="str">
        <f>VLOOKUP(B240,'University Applications'!A:AC,29,0)</f>
        <v>Yes</v>
      </c>
      <c r="N240" s="237" t="str">
        <f>VLOOKUP(B240,'University Applications'!A89:BD1503,36,0)</f>
        <v/>
      </c>
      <c r="O240" s="237" t="str">
        <f>VLOOKUP(B240,'University Applications'!A:I,9,0)</f>
        <v>Yes</v>
      </c>
      <c r="P240" s="237" t="str">
        <f>VLOOKUP($B240,'University Applications'!$A:P,16,0)</f>
        <v>Yes</v>
      </c>
      <c r="Q240" s="237" t="str">
        <f>VLOOKUP($B240,'University Applications'!$A:W,23,0)</f>
        <v>Yes</v>
      </c>
      <c r="R240" s="237" t="str">
        <f>VLOOKUP($B240,'University Applications'!$A:AD,30,0)</f>
        <v>Yes</v>
      </c>
      <c r="S240" s="237" t="str">
        <f>VLOOKUP($B240,'University Applications'!$A89:BJ1503,37,0)</f>
        <v/>
      </c>
      <c r="T240" s="183">
        <f t="shared" si="1"/>
        <v>4</v>
      </c>
      <c r="U240" s="183">
        <f t="shared" si="2"/>
        <v>4</v>
      </c>
      <c r="V240" s="237">
        <f t="shared" si="3"/>
        <v>4</v>
      </c>
      <c r="W240" s="237">
        <f t="shared" si="4"/>
        <v>4</v>
      </c>
      <c r="X240" s="237"/>
    </row>
    <row r="241">
      <c r="A241" s="236" t="s">
        <v>975</v>
      </c>
      <c r="B241" s="106" t="s">
        <v>972</v>
      </c>
      <c r="C241" s="237" t="str">
        <f>VLOOKUP(A241,'Main Sheet'!F:M,8,0)</f>
        <v>KwaDwesi</v>
      </c>
      <c r="D241" s="237" t="str">
        <f>VLOOKUP(B241,'Main Sheet'!A:N,14,0)</f>
        <v>NMB</v>
      </c>
      <c r="E241" s="237" t="str">
        <f>VLOOKUP(B241,'Main Sheet'!A:L,12,0)</f>
        <v>Lungisa HS</v>
      </c>
      <c r="F241" s="237" t="str">
        <f>Vlookup(B241,'Main Sheet'!A:J,7,False)</f>
        <v>First</v>
      </c>
      <c r="G241" s="237" t="str">
        <f>Vlookup(B241,'Main Sheet'!A:Q,17,0)</f>
        <v>Asemahle</v>
      </c>
      <c r="H241" s="237" t="str">
        <f>VLOOKUP(B241,'Main Sheet'!A:AT,46,0)</f>
        <v>Yes</v>
      </c>
      <c r="I241" s="237" t="str">
        <f>Trim(Iferror(Vlookup(B241,'Main Sheet'!A91:BC1183,47,False),""))</f>
        <v>Yes</v>
      </c>
      <c r="J241" s="237" t="str">
        <f>VLOOKUP(B241,'University Applications'!A:H,8,0)</f>
        <v>Yes</v>
      </c>
      <c r="K241" s="237" t="str">
        <f>VLOOKUP(B241,'University Applications'!A:O,15,0)</f>
        <v>Yes</v>
      </c>
      <c r="L241" s="237" t="str">
        <f>VLOOKUP(B241,'University Applications'!A:V,22,0)</f>
        <v>No</v>
      </c>
      <c r="M241" s="237" t="str">
        <f>VLOOKUP(B241,'University Applications'!A:AC,29,0)</f>
        <v>Yes</v>
      </c>
      <c r="N241" s="237" t="str">
        <f>VLOOKUP(B241,'University Applications'!A90:BD1504,36,0)</f>
        <v/>
      </c>
      <c r="O241" s="237" t="str">
        <f>VLOOKUP(B241,'University Applications'!A:I,9,0)</f>
        <v>Yes</v>
      </c>
      <c r="P241" s="237" t="str">
        <f>VLOOKUP($B241,'University Applications'!$A:P,16,0)</f>
        <v>Yes</v>
      </c>
      <c r="Q241" s="237" t="str">
        <f>VLOOKUP($B241,'University Applications'!$A:W,23,0)</f>
        <v/>
      </c>
      <c r="R241" s="237" t="str">
        <f>VLOOKUP($B241,'University Applications'!$A:AD,30,0)</f>
        <v>Yes</v>
      </c>
      <c r="S241" s="237" t="str">
        <f>VLOOKUP($B241,'University Applications'!$A90:BJ1504,37,0)</f>
        <v/>
      </c>
      <c r="T241" s="183">
        <f t="shared" si="1"/>
        <v>4</v>
      </c>
      <c r="U241" s="183">
        <f t="shared" si="2"/>
        <v>3</v>
      </c>
      <c r="V241" s="237">
        <f t="shared" si="3"/>
        <v>3</v>
      </c>
      <c r="W241" s="237">
        <f t="shared" si="4"/>
        <v>3</v>
      </c>
      <c r="X241" s="237"/>
    </row>
    <row r="242">
      <c r="A242" s="236" t="s">
        <v>985</v>
      </c>
      <c r="B242" s="106" t="s">
        <v>983</v>
      </c>
      <c r="C242" s="237" t="str">
        <f>VLOOKUP(A242,'Main Sheet'!F:M,8,0)</f>
        <v>Zwide</v>
      </c>
      <c r="D242" s="237" t="str">
        <f>VLOOKUP(B242,'Main Sheet'!A:N,14,0)</f>
        <v>NMB</v>
      </c>
      <c r="E242" s="237" t="str">
        <f>VLOOKUP(B242,'Main Sheet'!A:L,12,0)</f>
        <v>Khwezi Lomso CS</v>
      </c>
      <c r="F242" s="237" t="str">
        <f>Vlookup(B242,'Main Sheet'!A:J,7,False)</f>
        <v>First</v>
      </c>
      <c r="G242" s="237" t="str">
        <f>Vlookup(B242,'Main Sheet'!A:Q,17,0)</f>
        <v>Chulumanco</v>
      </c>
      <c r="H242" s="237" t="str">
        <f>VLOOKUP(B242,'Main Sheet'!A:AT,46,0)</f>
        <v/>
      </c>
      <c r="I242" s="237" t="str">
        <f>Trim(Iferror(Vlookup(B242,'Main Sheet'!A92:BC1184,47,False),""))</f>
        <v/>
      </c>
      <c r="J242" s="237" t="str">
        <f>VLOOKUP(B242,'University Applications'!A:H,8,0)</f>
        <v>S/A</v>
      </c>
      <c r="K242" s="237" t="str">
        <f>VLOOKUP(B242,'University Applications'!A:O,15,0)</f>
        <v>Yes</v>
      </c>
      <c r="L242" s="237" t="str">
        <f>VLOOKUP(B242,'University Applications'!A:V,22,0)</f>
        <v>Yes</v>
      </c>
      <c r="M242" s="237" t="str">
        <f>VLOOKUP(B242,'University Applications'!A:AC,29,0)</f>
        <v>Yes</v>
      </c>
      <c r="N242" s="237" t="str">
        <f>VLOOKUP(B242,'University Applications'!A91:BD1505,36,0)</f>
        <v/>
      </c>
      <c r="O242" s="237" t="str">
        <f>VLOOKUP(B242,'University Applications'!A:I,9,0)</f>
        <v>Yes</v>
      </c>
      <c r="P242" s="237" t="str">
        <f>VLOOKUP($B242,'University Applications'!$A:P,16,0)</f>
        <v>S/A</v>
      </c>
      <c r="Q242" s="237" t="str">
        <f>VLOOKUP($B242,'University Applications'!$A:W,23,0)</f>
        <v>Yes</v>
      </c>
      <c r="R242" s="237" t="str">
        <f>VLOOKUP($B242,'University Applications'!$A:AD,30,0)</f>
        <v>Yes</v>
      </c>
      <c r="S242" s="237" t="str">
        <f>VLOOKUP($B242,'University Applications'!$A91:BJ1505,37,0)</f>
        <v/>
      </c>
      <c r="T242" s="183">
        <f t="shared" si="1"/>
        <v>4</v>
      </c>
      <c r="U242" s="183">
        <f t="shared" si="2"/>
        <v>4</v>
      </c>
      <c r="V242" s="237">
        <f t="shared" si="3"/>
        <v>3</v>
      </c>
      <c r="W242" s="237">
        <f t="shared" si="4"/>
        <v>3</v>
      </c>
      <c r="X242" s="237"/>
    </row>
    <row r="243">
      <c r="A243" s="236" t="s">
        <v>10971</v>
      </c>
      <c r="B243" s="106" t="s">
        <v>8605</v>
      </c>
      <c r="C243" s="237" t="str">
        <f>VLOOKUP(A243,'Main Sheet'!F:M,8,0)</f>
        <v>Walmer</v>
      </c>
      <c r="D243" s="237" t="str">
        <f>VLOOKUP(B243,'Main Sheet'!A:N,14,0)</f>
        <v>NMB</v>
      </c>
      <c r="E243" s="237" t="str">
        <f>VLOOKUP(B243,'Main Sheet'!A:L,12,0)</f>
        <v>Walmer HS</v>
      </c>
      <c r="F243" s="237" t="str">
        <f>Vlookup(B243,'Main Sheet'!A:J,7,False)</f>
        <v>Second</v>
      </c>
      <c r="G243" s="237" t="str">
        <f>Vlookup(B243,'Main Sheet'!A:Q,17,0)</f>
        <v>Sive</v>
      </c>
      <c r="H243" s="237" t="str">
        <f>VLOOKUP(B243,'Main Sheet'!A:AT,46,0)</f>
        <v>Yes</v>
      </c>
      <c r="I243" s="237" t="str">
        <f>Trim(Iferror(Vlookup(B243,'Main Sheet'!A1056:BC2154,47,False),""))</f>
        <v/>
      </c>
      <c r="J243" s="237"/>
      <c r="K243" s="237"/>
      <c r="L243" s="237"/>
      <c r="M243" s="237"/>
      <c r="N243" s="237"/>
      <c r="O243" s="237"/>
      <c r="P243" s="237"/>
      <c r="Q243" s="237"/>
      <c r="R243" s="237"/>
      <c r="S243" s="237"/>
      <c r="T243" s="183">
        <f t="shared" si="1"/>
        <v>0</v>
      </c>
      <c r="U243" s="183">
        <f t="shared" si="2"/>
        <v>0</v>
      </c>
      <c r="V243" s="237">
        <f t="shared" si="3"/>
        <v>0</v>
      </c>
      <c r="W243" s="237">
        <f t="shared" si="4"/>
        <v>0</v>
      </c>
      <c r="X243" s="237"/>
    </row>
    <row r="244">
      <c r="A244" s="236" t="s">
        <v>990</v>
      </c>
      <c r="B244" s="106" t="s">
        <v>987</v>
      </c>
      <c r="C244" s="237" t="str">
        <f>VLOOKUP(A244,'Main Sheet'!F:M,8,0)</f>
        <v/>
      </c>
      <c r="D244" s="237" t="str">
        <f>VLOOKUP(B244,'Main Sheet'!A:N,14,0)</f>
        <v>NMB</v>
      </c>
      <c r="E244" s="237" t="str">
        <f>VLOOKUP(B244,'Main Sheet'!A:L,12,0)</f>
        <v>Alexander Road HS</v>
      </c>
      <c r="F244" s="237" t="str">
        <f>Vlookup(B244,'Main Sheet'!A:J,7,False)</f>
        <v>First</v>
      </c>
      <c r="G244" s="237" t="str">
        <f>Vlookup(B244,'Main Sheet'!A:Q,17,0)</f>
        <v>Chulumanco</v>
      </c>
      <c r="H244" s="237" t="str">
        <f>VLOOKUP(B244,'Main Sheet'!A:AT,46,0)</f>
        <v>Yes</v>
      </c>
      <c r="I244" s="237" t="str">
        <f>Trim(Iferror(Vlookup(B244,'Main Sheet'!A93:BC1185,47,False),""))</f>
        <v>Yes</v>
      </c>
      <c r="J244" s="237" t="str">
        <f>VLOOKUP(B244,'University Applications'!A:H,8,0)</f>
        <v>No</v>
      </c>
      <c r="K244" s="237" t="str">
        <f>VLOOKUP(B244,'University Applications'!A:O,15,0)</f>
        <v>No</v>
      </c>
      <c r="L244" s="237" t="str">
        <f>VLOOKUP(B244,'University Applications'!A:V,22,0)</f>
        <v>No</v>
      </c>
      <c r="M244" s="237" t="str">
        <f>VLOOKUP(B244,'University Applications'!A:AC,29,0)</f>
        <v>No</v>
      </c>
      <c r="N244" s="237" t="str">
        <f>VLOOKUP(B244,'University Applications'!A92:BD1506,36,0)</f>
        <v/>
      </c>
      <c r="O244" s="237" t="str">
        <f>VLOOKUP(B244,'University Applications'!A:I,9,0)</f>
        <v/>
      </c>
      <c r="P244" s="237" t="str">
        <f>VLOOKUP($B244,'University Applications'!$A:P,16,0)</f>
        <v/>
      </c>
      <c r="Q244" s="237" t="str">
        <f>VLOOKUP($B244,'University Applications'!$A:W,23,0)</f>
        <v/>
      </c>
      <c r="R244" s="237" t="str">
        <f>VLOOKUP($B244,'University Applications'!$A:AD,30,0)</f>
        <v/>
      </c>
      <c r="S244" s="237" t="str">
        <f>VLOOKUP($B244,'University Applications'!$A92:BJ1506,37,0)</f>
        <v/>
      </c>
      <c r="T244" s="183">
        <f t="shared" si="1"/>
        <v>4</v>
      </c>
      <c r="U244" s="183">
        <f t="shared" si="2"/>
        <v>0</v>
      </c>
      <c r="V244" s="237">
        <f t="shared" si="3"/>
        <v>0</v>
      </c>
      <c r="W244" s="237">
        <f t="shared" si="4"/>
        <v>0</v>
      </c>
      <c r="X244" s="237"/>
    </row>
    <row r="245">
      <c r="A245" s="236" t="s">
        <v>10075</v>
      </c>
      <c r="B245" s="106" t="s">
        <v>5378</v>
      </c>
      <c r="C245" s="237" t="str">
        <f>VLOOKUP(A245,'Main Sheet'!F:M,8,0)</f>
        <v>Jeffery's Bay</v>
      </c>
      <c r="D245" s="237" t="str">
        <f>VLOOKUP(B245,'Main Sheet'!A:N,14,0)</f>
        <v>Rural</v>
      </c>
      <c r="E245" s="237" t="str">
        <f>VLOOKUP(B245,'Main Sheet'!A:L,12,0)</f>
        <v>Jeffrey's Bay CS</v>
      </c>
      <c r="F245" s="237" t="str">
        <f>Vlookup(B245,'Main Sheet'!A:J,7,False)</f>
        <v>Second</v>
      </c>
      <c r="G245" s="237" t="str">
        <f>Vlookup(B245,'Main Sheet'!A:Q,17,0)</f>
        <v>Sive</v>
      </c>
      <c r="H245" s="237" t="str">
        <f>VLOOKUP(B245,'Main Sheet'!A:AT,46,0)</f>
        <v>Yes</v>
      </c>
      <c r="I245" s="237" t="str">
        <f>Trim(Iferror(Vlookup(B245,'Main Sheet'!A612:BC1705,47,False),""))</f>
        <v/>
      </c>
      <c r="J245" s="237" t="str">
        <f>VLOOKUP(B245,'University Applications'!A:H,8,0)</f>
        <v>No</v>
      </c>
      <c r="K245" s="237" t="str">
        <f>VLOOKUP(B245,'University Applications'!A:O,15,0)</f>
        <v/>
      </c>
      <c r="L245" s="237" t="str">
        <f>VLOOKUP(B245,'University Applications'!A:V,22,0)</f>
        <v>No</v>
      </c>
      <c r="M245" s="237" t="str">
        <f>VLOOKUP(B245,'University Applications'!A:AC,29,0)</f>
        <v>No</v>
      </c>
      <c r="N245" s="237" t="str">
        <f>VLOOKUP(B245,'University Applications'!A612:BD2026,36,0)</f>
        <v/>
      </c>
      <c r="O245" s="237" t="str">
        <f>VLOOKUP(B245,'University Applications'!A:I,9,0)</f>
        <v/>
      </c>
      <c r="P245" s="237" t="str">
        <f>VLOOKUP($B245,'University Applications'!$A:P,16,0)</f>
        <v/>
      </c>
      <c r="Q245" s="237" t="str">
        <f>VLOOKUP($B245,'University Applications'!$A:W,23,0)</f>
        <v/>
      </c>
      <c r="R245" s="237" t="str">
        <f>VLOOKUP($B245,'University Applications'!$A:AD,30,0)</f>
        <v/>
      </c>
      <c r="S245" s="237" t="str">
        <f>VLOOKUP($B245,'University Applications'!$A612:BJ2026,37,0)</f>
        <v/>
      </c>
      <c r="T245" s="183">
        <f t="shared" si="1"/>
        <v>3</v>
      </c>
      <c r="U245" s="183">
        <f t="shared" si="2"/>
        <v>0</v>
      </c>
      <c r="V245" s="237">
        <f t="shared" si="3"/>
        <v>0</v>
      </c>
      <c r="W245" s="237">
        <f t="shared" si="4"/>
        <v>0</v>
      </c>
      <c r="X245" s="237"/>
    </row>
    <row r="246">
      <c r="A246" s="236" t="s">
        <v>3016</v>
      </c>
      <c r="B246" s="106" t="s">
        <v>3014</v>
      </c>
      <c r="C246" s="237" t="str">
        <f>VLOOKUP(A246,'Main Sheet'!F:M,8,0)</f>
        <v>New Brighton</v>
      </c>
      <c r="D246" s="237" t="str">
        <f>VLOOKUP(B246,'Main Sheet'!A:N,14,0)</f>
        <v>NMB</v>
      </c>
      <c r="E246" s="237" t="str">
        <f>VLOOKUP(B246,'Main Sheet'!A:L,12,0)</f>
        <v>Cowan HS</v>
      </c>
      <c r="F246" s="237" t="str">
        <f>Vlookup(B246,'Main Sheet'!A:J,7,False)</f>
        <v>First</v>
      </c>
      <c r="G246" s="237" t="str">
        <f>Vlookup(B246,'Main Sheet'!A:Q,17,0)</f>
        <v>Chulumanco</v>
      </c>
      <c r="H246" s="237" t="str">
        <f>VLOOKUP(B246,'Main Sheet'!A:AT,46,0)</f>
        <v>Yes</v>
      </c>
      <c r="I246" s="237" t="str">
        <f>Trim(Iferror(Vlookup(B246,'Main Sheet'!A94:BC1186,47,False),""))</f>
        <v>Yes</v>
      </c>
      <c r="J246" s="237" t="str">
        <f>VLOOKUP(B246,'University Applications'!A:H,8,0)</f>
        <v>Yes</v>
      </c>
      <c r="K246" s="237" t="str">
        <f>VLOOKUP(B246,'University Applications'!A:O,15,0)</f>
        <v>Yes</v>
      </c>
      <c r="L246" s="237" t="str">
        <f>VLOOKUP(B246,'University Applications'!A:V,22,0)</f>
        <v>No</v>
      </c>
      <c r="M246" s="237" t="str">
        <f>VLOOKUP(B246,'University Applications'!A:AC,29,0)</f>
        <v>Yes</v>
      </c>
      <c r="N246" s="237"/>
      <c r="O246" s="237" t="str">
        <f>VLOOKUP(B246,'University Applications'!A:I,9,0)</f>
        <v>Yes</v>
      </c>
      <c r="P246" s="237" t="str">
        <f>VLOOKUP($B246,'University Applications'!$A:P,16,0)</f>
        <v>Yes</v>
      </c>
      <c r="Q246" s="237" t="str">
        <f>VLOOKUP($B246,'University Applications'!$A:W,23,0)</f>
        <v>No</v>
      </c>
      <c r="R246" s="237" t="str">
        <f>VLOOKUP($B246,'University Applications'!$A:AD,30,0)</f>
        <v>Yes</v>
      </c>
      <c r="S246" s="237"/>
      <c r="T246" s="183">
        <f t="shared" si="1"/>
        <v>4</v>
      </c>
      <c r="U246" s="183">
        <f t="shared" si="2"/>
        <v>4</v>
      </c>
      <c r="V246" s="237">
        <f t="shared" si="3"/>
        <v>3</v>
      </c>
      <c r="W246" s="237">
        <f t="shared" si="4"/>
        <v>3</v>
      </c>
      <c r="X246" s="237"/>
    </row>
    <row r="247">
      <c r="A247" s="236" t="s">
        <v>1002</v>
      </c>
      <c r="B247" s="106" t="s">
        <v>999</v>
      </c>
      <c r="C247" s="237" t="str">
        <f>VLOOKUP(A247,'Main Sheet'!F:M,8,0)</f>
        <v/>
      </c>
      <c r="D247" s="237" t="str">
        <f>VLOOKUP(B247,'Main Sheet'!A:N,14,0)</f>
        <v>NMB</v>
      </c>
      <c r="E247" s="237" t="str">
        <f>VLOOKUP(B247,'Main Sheet'!A:L,12,0)</f>
        <v>Alexander Road HS</v>
      </c>
      <c r="F247" s="237" t="str">
        <f>Vlookup(B247,'Main Sheet'!A:J,7,False)</f>
        <v>First</v>
      </c>
      <c r="G247" s="237" t="str">
        <f>Vlookup(B247,'Main Sheet'!A:Q,17,0)</f>
        <v>Chulumanco</v>
      </c>
      <c r="H247" s="237" t="str">
        <f>VLOOKUP(B247,'Main Sheet'!A:AT,46,0)</f>
        <v>Yes</v>
      </c>
      <c r="I247" s="237" t="str">
        <f>Trim(Iferror(Vlookup(B247,'Main Sheet'!A94:BC1187,47,False),""))</f>
        <v>Yes</v>
      </c>
      <c r="J247" s="237" t="str">
        <f>VLOOKUP(B247,'University Applications'!A:H,8,0)</f>
        <v>No</v>
      </c>
      <c r="K247" s="237" t="str">
        <f>VLOOKUP(B247,'University Applications'!A:O,15,0)</f>
        <v>No</v>
      </c>
      <c r="L247" s="237" t="str">
        <f>VLOOKUP(B247,'University Applications'!A:V,22,0)</f>
        <v>No</v>
      </c>
      <c r="M247" s="237" t="str">
        <f>VLOOKUP(B247,'University Applications'!A:AC,29,0)</f>
        <v>No</v>
      </c>
      <c r="N247" s="237" t="str">
        <f>VLOOKUP(B247,'University Applications'!A94:BD1508,36,0)</f>
        <v/>
      </c>
      <c r="O247" s="237" t="str">
        <f>VLOOKUP(B247,'University Applications'!A:I,9,0)</f>
        <v/>
      </c>
      <c r="P247" s="237" t="str">
        <f>VLOOKUP($B247,'University Applications'!$A:P,16,0)</f>
        <v/>
      </c>
      <c r="Q247" s="237" t="str">
        <f>VLOOKUP($B247,'University Applications'!$A:W,23,0)</f>
        <v/>
      </c>
      <c r="R247" s="237" t="str">
        <f>VLOOKUP($B247,'University Applications'!$A:AD,30,0)</f>
        <v/>
      </c>
      <c r="S247" s="237" t="str">
        <f>VLOOKUP($B247,'University Applications'!$A94:BJ1508,37,0)</f>
        <v/>
      </c>
      <c r="T247" s="183">
        <f t="shared" si="1"/>
        <v>4</v>
      </c>
      <c r="U247" s="183">
        <f t="shared" si="2"/>
        <v>0</v>
      </c>
      <c r="V247" s="237">
        <f t="shared" si="3"/>
        <v>0</v>
      </c>
      <c r="W247" s="237">
        <f t="shared" si="4"/>
        <v>0</v>
      </c>
      <c r="X247" s="237"/>
    </row>
    <row r="248">
      <c r="A248" s="238" t="s">
        <v>1012</v>
      </c>
      <c r="B248" s="106" t="s">
        <v>1011</v>
      </c>
      <c r="C248" s="237" t="str">
        <f>VLOOKUP(A248,'Main Sheet'!F:M,8,0)</f>
        <v>Uitenhage</v>
      </c>
      <c r="D248" s="237" t="str">
        <f>VLOOKUP(B248,'Main Sheet'!A:N,14,0)</f>
        <v>NMB</v>
      </c>
      <c r="E248" s="237" t="str">
        <f>VLOOKUP(B248,'Main Sheet'!A:L,12,0)</f>
        <v>Rocklands IS</v>
      </c>
      <c r="F248" s="237" t="str">
        <f>Vlookup(B248,'Main Sheet'!A:J,7,False)</f>
        <v>First</v>
      </c>
      <c r="G248" s="237" t="str">
        <f>Vlookup(B248,'Main Sheet'!A:Q,17,0)</f>
        <v>Sive</v>
      </c>
      <c r="H248" s="237" t="str">
        <f>VLOOKUP(B248,'Main Sheet'!A:AT,46,0)</f>
        <v/>
      </c>
      <c r="I248" s="237" t="str">
        <f>Trim(Iferror(Vlookup(B248,'Main Sheet'!A95:BC1188,47,False),""))</f>
        <v/>
      </c>
      <c r="J248" s="237" t="str">
        <f>VLOOKUP(B248,'University Applications'!A:H,8,0)</f>
        <v/>
      </c>
      <c r="K248" s="237" t="str">
        <f>VLOOKUP(B248,'University Applications'!A:O,15,0)</f>
        <v/>
      </c>
      <c r="L248" s="237" t="str">
        <f>VLOOKUP(B248,'University Applications'!A:V,22,0)</f>
        <v/>
      </c>
      <c r="M248" s="237" t="str">
        <f>VLOOKUP(B248,'University Applications'!A:AC,29,0)</f>
        <v/>
      </c>
      <c r="N248" s="237" t="str">
        <f>VLOOKUP(B248,'University Applications'!A95:BD1509,36,0)</f>
        <v/>
      </c>
      <c r="O248" s="237" t="str">
        <f>VLOOKUP(B248,'University Applications'!A:I,9,0)</f>
        <v/>
      </c>
      <c r="P248" s="237" t="str">
        <f>VLOOKUP($B248,'University Applications'!$A:P,16,0)</f>
        <v/>
      </c>
      <c r="Q248" s="237" t="str">
        <f>VLOOKUP($B248,'University Applications'!$A:W,23,0)</f>
        <v/>
      </c>
      <c r="R248" s="237" t="str">
        <f>VLOOKUP($B248,'University Applications'!$A:AD,30,0)</f>
        <v/>
      </c>
      <c r="S248" s="237" t="str">
        <f>VLOOKUP($B248,'University Applications'!$A95:BJ1509,37,0)</f>
        <v/>
      </c>
      <c r="T248" s="183">
        <f t="shared" si="1"/>
        <v>0</v>
      </c>
      <c r="U248" s="183">
        <f t="shared" si="2"/>
        <v>0</v>
      </c>
      <c r="V248" s="237">
        <f t="shared" si="3"/>
        <v>0</v>
      </c>
      <c r="W248" s="237">
        <f t="shared" si="4"/>
        <v>0</v>
      </c>
      <c r="X248" s="237"/>
    </row>
    <row r="249">
      <c r="A249" s="236" t="s">
        <v>10298</v>
      </c>
      <c r="B249" s="106" t="s">
        <v>6182</v>
      </c>
      <c r="C249" s="237" t="str">
        <f>VLOOKUP(A249,'Main Sheet'!F:M,8,0)</f>
        <v>Zinyoka</v>
      </c>
      <c r="D249" s="237" t="str">
        <f>VLOOKUP(B249,'Main Sheet'!A:N,14,0)</f>
        <v>NMB</v>
      </c>
      <c r="E249" s="237" t="str">
        <f>VLOOKUP(B249,'Main Sheet'!A:L,12,0)</f>
        <v>Tyhilulwazi HS</v>
      </c>
      <c r="F249" s="237" t="str">
        <f>Vlookup(B249,'Main Sheet'!A:J,7,False)</f>
        <v>Second</v>
      </c>
      <c r="G249" s="237" t="str">
        <f>Vlookup(B249,'Main Sheet'!A:Q,17,0)</f>
        <v>Asemahle</v>
      </c>
      <c r="H249" s="237" t="str">
        <f>VLOOKUP(B249,'Main Sheet'!A:AT,46,0)</f>
        <v>Yes</v>
      </c>
      <c r="I249" s="237" t="str">
        <f>Trim(Iferror(Vlookup(B249,'Main Sheet'!A715:BC1809,47,False),""))</f>
        <v>Yes</v>
      </c>
      <c r="J249" s="237" t="str">
        <f>VLOOKUP(B249,'University Applications'!A:H,8,0)</f>
        <v>S/A</v>
      </c>
      <c r="K249" s="237" t="str">
        <f>VLOOKUP(B249,'University Applications'!A:O,15,0)</f>
        <v/>
      </c>
      <c r="L249" s="237" t="str">
        <f>VLOOKUP(B249,'University Applications'!A:V,22,0)</f>
        <v>S/A</v>
      </c>
      <c r="M249" s="237" t="str">
        <f>VLOOKUP(B249,'University Applications'!A:AC,29,0)</f>
        <v/>
      </c>
      <c r="N249" s="237" t="str">
        <f>VLOOKUP(B249,'University Applications'!A715:BD2130,36,0)</f>
        <v/>
      </c>
      <c r="O249" s="237" t="str">
        <f>VLOOKUP(B249,'University Applications'!A:I,9,0)</f>
        <v/>
      </c>
      <c r="P249" s="237" t="str">
        <f>VLOOKUP($B249,'University Applications'!$A:P,16,0)</f>
        <v/>
      </c>
      <c r="Q249" s="237" t="str">
        <f>VLOOKUP($B249,'University Applications'!$A:W,23,0)</f>
        <v/>
      </c>
      <c r="R249" s="237" t="str">
        <f>VLOOKUP($B249,'University Applications'!$A:AD,30,0)</f>
        <v/>
      </c>
      <c r="S249" s="237" t="str">
        <f>VLOOKUP($B249,'University Applications'!$A715:BJ2130,37,0)</f>
        <v/>
      </c>
      <c r="T249" s="183">
        <f t="shared" si="1"/>
        <v>2</v>
      </c>
      <c r="U249" s="183">
        <f t="shared" si="2"/>
        <v>0</v>
      </c>
      <c r="V249" s="237">
        <f t="shared" si="3"/>
        <v>0</v>
      </c>
      <c r="W249" s="237">
        <f t="shared" si="4"/>
        <v>0</v>
      </c>
      <c r="X249" s="237"/>
    </row>
    <row r="250">
      <c r="A250" s="236" t="s">
        <v>1018</v>
      </c>
      <c r="B250" s="106" t="s">
        <v>1015</v>
      </c>
      <c r="C250" s="237" t="str">
        <f>VLOOKUP(A250,'Main Sheet'!F:M,8,0)</f>
        <v>Motherwell</v>
      </c>
      <c r="D250" s="237" t="str">
        <f>VLOOKUP(B250,'Main Sheet'!A:N,14,0)</f>
        <v>NMB</v>
      </c>
      <c r="E250" s="237" t="str">
        <f>VLOOKUP(B250,'Main Sheet'!A:L,12,0)</f>
        <v>Soqhayisa SS</v>
      </c>
      <c r="F250" s="237" t="str">
        <f>Vlookup(B250,'Main Sheet'!A:J,7,False)</f>
        <v>First</v>
      </c>
      <c r="G250" s="237" t="str">
        <f>Vlookup(B250,'Main Sheet'!A:Q,17,0)</f>
        <v>Siphosihle</v>
      </c>
      <c r="H250" s="237" t="str">
        <f>VLOOKUP(B250,'Main Sheet'!A:AT,46,0)</f>
        <v>No</v>
      </c>
      <c r="I250" s="237" t="str">
        <f>Trim(Iferror(Vlookup(B250,'Main Sheet'!A96:BC1189,47,False),""))</f>
        <v>Yes</v>
      </c>
      <c r="J250" s="237" t="str">
        <f>VLOOKUP(B250,'University Applications'!A:H,8,0)</f>
        <v>Yes</v>
      </c>
      <c r="K250" s="237" t="str">
        <f>VLOOKUP(B250,'University Applications'!A:O,15,0)</f>
        <v>Yes</v>
      </c>
      <c r="L250" s="237" t="str">
        <f>VLOOKUP(B250,'University Applications'!A:V,22,0)</f>
        <v>Yes</v>
      </c>
      <c r="M250" s="237" t="str">
        <f>VLOOKUP(B250,'University Applications'!A:AC,29,0)</f>
        <v>Yes</v>
      </c>
      <c r="N250" s="237" t="str">
        <f>VLOOKUP(B250,'University Applications'!A96:BD1510,36,0)</f>
        <v/>
      </c>
      <c r="O250" s="237" t="str">
        <f>VLOOKUP(B250,'University Applications'!A:I,9,0)</f>
        <v>Yes</v>
      </c>
      <c r="P250" s="237" t="str">
        <f>VLOOKUP($B250,'University Applications'!$A:P,16,0)</f>
        <v>Yes</v>
      </c>
      <c r="Q250" s="237" t="str">
        <f>VLOOKUP($B250,'University Applications'!$A:W,23,0)</f>
        <v>Yes</v>
      </c>
      <c r="R250" s="237" t="str">
        <f>VLOOKUP($B250,'University Applications'!$A:AD,30,0)</f>
        <v>Yes</v>
      </c>
      <c r="S250" s="237" t="str">
        <f>VLOOKUP($B250,'University Applications'!$A96:BJ1510,37,0)</f>
        <v/>
      </c>
      <c r="T250" s="183">
        <f t="shared" si="1"/>
        <v>4</v>
      </c>
      <c r="U250" s="183">
        <f t="shared" si="2"/>
        <v>4</v>
      </c>
      <c r="V250" s="237">
        <f t="shared" si="3"/>
        <v>4</v>
      </c>
      <c r="W250" s="237">
        <f t="shared" si="4"/>
        <v>4</v>
      </c>
      <c r="X250" s="237"/>
    </row>
    <row r="251">
      <c r="A251" s="236" t="s">
        <v>1026</v>
      </c>
      <c r="B251" s="106" t="s">
        <v>1023</v>
      </c>
      <c r="C251" s="237" t="str">
        <f>VLOOKUP(A251,'Main Sheet'!F:M,8,0)</f>
        <v>New Brighton</v>
      </c>
      <c r="D251" s="237" t="str">
        <f>VLOOKUP(B251,'Main Sheet'!A:N,14,0)</f>
        <v>NMB</v>
      </c>
      <c r="E251" s="237" t="str">
        <f>VLOOKUP(B251,'Main Sheet'!A:L,12,0)</f>
        <v>Cowan HS</v>
      </c>
      <c r="F251" s="237" t="str">
        <f>Vlookup(B251,'Main Sheet'!A:J,7,False)</f>
        <v>First</v>
      </c>
      <c r="G251" s="237" t="str">
        <f>Vlookup(B251,'Main Sheet'!A:Q,17,0)</f>
        <v>Chulumanco</v>
      </c>
      <c r="H251" s="237" t="str">
        <f>VLOOKUP(B251,'Main Sheet'!A:AT,46,0)</f>
        <v>Yes</v>
      </c>
      <c r="I251" s="237" t="str">
        <f>Trim(Iferror(Vlookup(B251,'Main Sheet'!A97:BC1190,47,False),""))</f>
        <v>Yes</v>
      </c>
      <c r="J251" s="237" t="str">
        <f>VLOOKUP(B251,'University Applications'!A:H,8,0)</f>
        <v>Yes</v>
      </c>
      <c r="K251" s="237" t="str">
        <f>VLOOKUP(B251,'University Applications'!A:O,15,0)</f>
        <v>Yes</v>
      </c>
      <c r="L251" s="237" t="str">
        <f>VLOOKUP(B251,'University Applications'!A:V,22,0)</f>
        <v>No</v>
      </c>
      <c r="M251" s="237" t="str">
        <f>VLOOKUP(B251,'University Applications'!A:AC,29,0)</f>
        <v>Yes</v>
      </c>
      <c r="N251" s="237"/>
      <c r="O251" s="237" t="str">
        <f>VLOOKUP(B251,'University Applications'!A:I,9,0)</f>
        <v>Yes</v>
      </c>
      <c r="P251" s="237" t="str">
        <f>VLOOKUP($B251,'University Applications'!$A:P,16,0)</f>
        <v>Yes</v>
      </c>
      <c r="Q251" s="237" t="str">
        <f>VLOOKUP($B251,'University Applications'!$A:W,23,0)</f>
        <v>No</v>
      </c>
      <c r="R251" s="237" t="str">
        <f>VLOOKUP($B251,'University Applications'!$A:AD,30,0)</f>
        <v>Yes</v>
      </c>
      <c r="S251" s="237"/>
      <c r="T251" s="183">
        <f t="shared" si="1"/>
        <v>4</v>
      </c>
      <c r="U251" s="183">
        <f t="shared" si="2"/>
        <v>4</v>
      </c>
      <c r="V251" s="237">
        <f t="shared" si="3"/>
        <v>3</v>
      </c>
      <c r="W251" s="237">
        <f t="shared" si="4"/>
        <v>3</v>
      </c>
      <c r="X251" s="237"/>
    </row>
    <row r="252">
      <c r="A252" s="236" t="s">
        <v>1032</v>
      </c>
      <c r="B252" s="106" t="s">
        <v>1029</v>
      </c>
      <c r="C252" s="237" t="str">
        <f>VLOOKUP(A252,'Main Sheet'!F:M,8,0)</f>
        <v>Zwide</v>
      </c>
      <c r="D252" s="237" t="str">
        <f>VLOOKUP(B252,'Main Sheet'!A:N,14,0)</f>
        <v>NMB</v>
      </c>
      <c r="E252" s="237" t="str">
        <f>VLOOKUP(B252,'Main Sheet'!A:L,12,0)</f>
        <v>Loyiso HS</v>
      </c>
      <c r="F252" s="237" t="str">
        <f>Vlookup(B252,'Main Sheet'!A:J,7,False)</f>
        <v>First</v>
      </c>
      <c r="G252" s="237" t="str">
        <f>Vlookup(B252,'Main Sheet'!A:Q,17,0)</f>
        <v>Sive</v>
      </c>
      <c r="H252" s="237" t="str">
        <f>VLOOKUP(B252,'Main Sheet'!A:AT,46,0)</f>
        <v>Yes</v>
      </c>
      <c r="I252" s="237" t="str">
        <f>Trim(Iferror(Vlookup(B252,'Main Sheet'!A98:BC1191,47,False),""))</f>
        <v>Yes</v>
      </c>
      <c r="J252" s="237" t="str">
        <f>VLOOKUP(B252,'University Applications'!A:H,8,0)</f>
        <v>S/A</v>
      </c>
      <c r="K252" s="237" t="str">
        <f>VLOOKUP(B252,'University Applications'!A:O,15,0)</f>
        <v>S/A</v>
      </c>
      <c r="L252" s="237" t="str">
        <f>VLOOKUP(B252,'University Applications'!A:V,22,0)</f>
        <v>S/A</v>
      </c>
      <c r="M252" s="237" t="str">
        <f>VLOOKUP(B252,'University Applications'!A:AC,29,0)</f>
        <v>Yes</v>
      </c>
      <c r="N252" s="237" t="str">
        <f>VLOOKUP(B252,'University Applications'!A98:BD1512,36,0)</f>
        <v/>
      </c>
      <c r="O252" s="237" t="str">
        <f>VLOOKUP(B252,'University Applications'!A:I,9,0)</f>
        <v>S/A</v>
      </c>
      <c r="P252" s="237" t="str">
        <f>VLOOKUP($B252,'University Applications'!$A:P,16,0)</f>
        <v>S/A</v>
      </c>
      <c r="Q252" s="237" t="str">
        <f>VLOOKUP($B252,'University Applications'!$A:W,23,0)</f>
        <v>S/A</v>
      </c>
      <c r="R252" s="237" t="str">
        <f>VLOOKUP($B252,'University Applications'!$A:AD,30,0)</f>
        <v>Yes</v>
      </c>
      <c r="S252" s="237" t="str">
        <f>VLOOKUP($B252,'University Applications'!$A98:BJ1512,37,0)</f>
        <v/>
      </c>
      <c r="T252" s="183">
        <f t="shared" si="1"/>
        <v>4</v>
      </c>
      <c r="U252" s="183">
        <f t="shared" si="2"/>
        <v>4</v>
      </c>
      <c r="V252" s="237">
        <f t="shared" si="3"/>
        <v>1</v>
      </c>
      <c r="W252" s="237">
        <f t="shared" si="4"/>
        <v>1</v>
      </c>
      <c r="X252" s="237"/>
    </row>
    <row r="253">
      <c r="A253" s="236" t="s">
        <v>3825</v>
      </c>
      <c r="B253" s="106" t="s">
        <v>3823</v>
      </c>
      <c r="C253" s="237" t="str">
        <f>VLOOKUP(A253,'Main Sheet'!F:M,8,0)</f>
        <v>New Brighton</v>
      </c>
      <c r="D253" s="237" t="str">
        <f>VLOOKUP(B253,'Main Sheet'!A:N,14,0)</f>
        <v>NMB</v>
      </c>
      <c r="E253" s="237" t="str">
        <f>VLOOKUP(B253,'Main Sheet'!A:L,12,0)</f>
        <v>Newell HS</v>
      </c>
      <c r="F253" s="237" t="str">
        <f>Vlookup(B253,'Main Sheet'!A:J,7,False)</f>
        <v>Second</v>
      </c>
      <c r="G253" s="237" t="str">
        <f>Vlookup(B253,'Main Sheet'!A:Q,17,0)</f>
        <v>Siphosihle</v>
      </c>
      <c r="H253" s="237" t="str">
        <f>VLOOKUP(B253,'Main Sheet'!A:AT,46,0)</f>
        <v>Yes</v>
      </c>
      <c r="I253" s="237" t="str">
        <f>Trim(Iferror(Vlookup(B253,'Main Sheet'!A438:BC1531,47,False),""))</f>
        <v>Yes</v>
      </c>
      <c r="J253" s="237" t="str">
        <f>VLOOKUP(B253,'University Applications'!A:H,8,0)</f>
        <v>S/A</v>
      </c>
      <c r="K253" s="237" t="str">
        <f>VLOOKUP(B253,'University Applications'!A:O,15,0)</f>
        <v>S/A</v>
      </c>
      <c r="L253" s="237" t="str">
        <f>VLOOKUP(B253,'University Applications'!A:V,22,0)</f>
        <v>S/A</v>
      </c>
      <c r="M253" s="237" t="str">
        <f>VLOOKUP(B253,'University Applications'!A:AC,29,0)</f>
        <v>Yes</v>
      </c>
      <c r="N253" s="237" t="str">
        <f>VLOOKUP(B253,'University Applications'!A438:BD1852,36,0)</f>
        <v/>
      </c>
      <c r="O253" s="237" t="str">
        <f>VLOOKUP(B253,'University Applications'!A:I,9,0)</f>
        <v/>
      </c>
      <c r="P253" s="237" t="str">
        <f>VLOOKUP($B253,'University Applications'!$A:P,16,0)</f>
        <v/>
      </c>
      <c r="Q253" s="237" t="str">
        <f>VLOOKUP($B253,'University Applications'!$A:W,23,0)</f>
        <v/>
      </c>
      <c r="R253" s="237" t="str">
        <f>VLOOKUP($B253,'University Applications'!$A:AD,30,0)</f>
        <v/>
      </c>
      <c r="S253" s="237" t="str">
        <f>VLOOKUP($B253,'University Applications'!$A438:BJ1852,37,0)</f>
        <v/>
      </c>
      <c r="T253" s="183">
        <f t="shared" si="1"/>
        <v>4</v>
      </c>
      <c r="U253" s="183">
        <f t="shared" si="2"/>
        <v>0</v>
      </c>
      <c r="V253" s="237">
        <f t="shared" si="3"/>
        <v>1</v>
      </c>
      <c r="W253" s="237">
        <f t="shared" si="4"/>
        <v>0</v>
      </c>
      <c r="X253" s="237"/>
    </row>
    <row r="254">
      <c r="A254" s="236" t="s">
        <v>1042</v>
      </c>
      <c r="B254" s="106" t="s">
        <v>1040</v>
      </c>
      <c r="C254" s="237" t="str">
        <f>VLOOKUP(A254,'Main Sheet'!F:M,8,0)</f>
        <v>East London</v>
      </c>
      <c r="D254" s="237" t="str">
        <f>VLOOKUP(B254,'Main Sheet'!A:N,14,0)</f>
        <v>Rural</v>
      </c>
      <c r="E254" s="237" t="str">
        <f>VLOOKUP(B254,'Main Sheet'!A:L,12,0)</f>
        <v>Wongalethu HS</v>
      </c>
      <c r="F254" s="237" t="str">
        <f>Vlookup(B254,'Main Sheet'!A:J,7,False)</f>
        <v>First</v>
      </c>
      <c r="G254" s="237" t="str">
        <f>Vlookup(B254,'Main Sheet'!A:Q,17,0)</f>
        <v>Asemahle</v>
      </c>
      <c r="H254" s="237" t="str">
        <f>VLOOKUP(B254,'Main Sheet'!A:AT,46,0)</f>
        <v>Yes</v>
      </c>
      <c r="I254" s="237" t="str">
        <f>Trim(Iferror(Vlookup(B254,'Main Sheet'!A99:BC1192,47,False),""))</f>
        <v>Yes</v>
      </c>
      <c r="J254" s="237" t="str">
        <f>VLOOKUP(B254,'University Applications'!A:H,8,0)</f>
        <v>Yes</v>
      </c>
      <c r="K254" s="237" t="str">
        <f>VLOOKUP(B254,'University Applications'!A:O,15,0)</f>
        <v>Yes</v>
      </c>
      <c r="L254" s="237" t="str">
        <f>VLOOKUP(B254,'University Applications'!A:V,22,0)</f>
        <v>S/A</v>
      </c>
      <c r="M254" s="237" t="str">
        <f>VLOOKUP(B254,'University Applications'!A:AC,29,0)</f>
        <v>S/A</v>
      </c>
      <c r="N254" s="237" t="str">
        <f>VLOOKUP(B254,'University Applications'!A99:BD1513,36,0)</f>
        <v/>
      </c>
      <c r="O254" s="237" t="str">
        <f>VLOOKUP(B254,'University Applications'!A:I,9,0)</f>
        <v>Yes</v>
      </c>
      <c r="P254" s="237" t="str">
        <f>VLOOKUP($B254,'University Applications'!$A:P,16,0)</f>
        <v>Yes</v>
      </c>
      <c r="Q254" s="237" t="str">
        <f>VLOOKUP($B254,'University Applications'!$A:W,23,0)</f>
        <v>S/A</v>
      </c>
      <c r="R254" s="237" t="str">
        <f>VLOOKUP($B254,'University Applications'!$A:AD,30,0)</f>
        <v>S/A</v>
      </c>
      <c r="S254" s="237" t="str">
        <f>VLOOKUP($B254,'University Applications'!$A99:BJ1513,37,0)</f>
        <v/>
      </c>
      <c r="T254" s="183">
        <f t="shared" si="1"/>
        <v>4</v>
      </c>
      <c r="U254" s="183">
        <f t="shared" si="2"/>
        <v>4</v>
      </c>
      <c r="V254" s="237">
        <f t="shared" si="3"/>
        <v>2</v>
      </c>
      <c r="W254" s="237">
        <f t="shared" si="4"/>
        <v>2</v>
      </c>
      <c r="X254" s="237"/>
    </row>
    <row r="255">
      <c r="A255" s="236" t="s">
        <v>11146</v>
      </c>
      <c r="B255" s="106" t="s">
        <v>7177</v>
      </c>
      <c r="C255" s="237" t="str">
        <f>VLOOKUP(A255,'Main Sheet'!F:M,8,0)</f>
        <v>Zwide</v>
      </c>
      <c r="D255" s="237" t="str">
        <f>VLOOKUP(B255,'Main Sheet'!A:N,14,0)</f>
        <v>NMB</v>
      </c>
      <c r="E255" s="237" t="str">
        <f>VLOOKUP(B255,'Main Sheet'!A:L,12,0)</f>
        <v>Ndzondelelo HS</v>
      </c>
      <c r="F255" s="237" t="str">
        <f>Vlookup(B255,'Main Sheet'!A:J,7,False)</f>
        <v>Second</v>
      </c>
      <c r="G255" s="237" t="str">
        <f>Vlookup(B255,'Main Sheet'!A:Q,17,0)</f>
        <v>Chulumanco</v>
      </c>
      <c r="H255" s="237" t="str">
        <f>VLOOKUP(B255,'Main Sheet'!A:AT,46,0)</f>
        <v>Yes</v>
      </c>
      <c r="I255" s="237" t="str">
        <f>Trim(Iferror(Vlookup(B255,'Main Sheet'!A861:BC1958,47,False),""))</f>
        <v>Yes</v>
      </c>
      <c r="J255" s="237" t="str">
        <f>VLOOKUP(B255,'University Applications'!A:H,8,0)</f>
        <v/>
      </c>
      <c r="K255" s="237" t="str">
        <f>VLOOKUP(B255,'University Applications'!A:O,15,0)</f>
        <v/>
      </c>
      <c r="L255" s="237" t="str">
        <f>VLOOKUP(B255,'University Applications'!A:V,22,0)</f>
        <v/>
      </c>
      <c r="M255" s="237" t="str">
        <f>VLOOKUP(B255,'University Applications'!A:AC,29,0)</f>
        <v/>
      </c>
      <c r="N255" s="237" t="str">
        <f>VLOOKUP(B255,'University Applications'!A861:BD2279,36,0)</f>
        <v/>
      </c>
      <c r="O255" s="237" t="str">
        <f>VLOOKUP(B255,'University Applications'!A:I,9,0)</f>
        <v/>
      </c>
      <c r="P255" s="237" t="str">
        <f>VLOOKUP($B255,'University Applications'!$A:P,16,0)</f>
        <v/>
      </c>
      <c r="Q255" s="237" t="str">
        <f>VLOOKUP($B255,'University Applications'!$A:W,23,0)</f>
        <v/>
      </c>
      <c r="R255" s="237" t="str">
        <f>VLOOKUP($B255,'University Applications'!$A:AD,30,0)</f>
        <v/>
      </c>
      <c r="S255" s="237" t="str">
        <f>VLOOKUP($B255,'University Applications'!$A861:BJ2279,37,0)</f>
        <v/>
      </c>
      <c r="T255" s="183">
        <f t="shared" si="1"/>
        <v>0</v>
      </c>
      <c r="U255" s="183">
        <f t="shared" si="2"/>
        <v>0</v>
      </c>
      <c r="V255" s="237">
        <f t="shared" si="3"/>
        <v>0</v>
      </c>
      <c r="W255" s="237">
        <f t="shared" si="4"/>
        <v>0</v>
      </c>
      <c r="X255" s="237"/>
    </row>
    <row r="256">
      <c r="A256" s="236" t="s">
        <v>10409</v>
      </c>
      <c r="B256" s="106" t="s">
        <v>6612</v>
      </c>
      <c r="C256" s="237" t="str">
        <f>VLOOKUP(A256,'Main Sheet'!F:M,8,0)</f>
        <v>East London</v>
      </c>
      <c r="D256" s="237" t="str">
        <f>VLOOKUP(B256,'Main Sheet'!A:N,14,0)</f>
        <v>Rural</v>
      </c>
      <c r="E256" s="237" t="str">
        <f>VLOOKUP(B256,'Main Sheet'!A:L,12,0)</f>
        <v>Vulamazibuko HS</v>
      </c>
      <c r="F256" s="237" t="str">
        <f>Vlookup(B256,'Main Sheet'!A:J,7,False)</f>
        <v>Second</v>
      </c>
      <c r="G256" s="237" t="str">
        <f>Vlookup(B256,'Main Sheet'!A:Q,17,0)</f>
        <v>Asemahle</v>
      </c>
      <c r="H256" s="237" t="str">
        <f>VLOOKUP(B256,'Main Sheet'!A:AT,46,0)</f>
        <v>Yes</v>
      </c>
      <c r="I256" s="237" t="str">
        <f>Trim(Iferror(Vlookup(B256,'Main Sheet'!A768:BC1862,47,False),""))</f>
        <v>Yes</v>
      </c>
      <c r="J256" s="237" t="str">
        <f>VLOOKUP(B256,'University Applications'!A:H,8,0)</f>
        <v>Yes</v>
      </c>
      <c r="K256" s="237" t="str">
        <f>VLOOKUP(B256,'University Applications'!A:O,15,0)</f>
        <v/>
      </c>
      <c r="L256" s="237" t="str">
        <f>VLOOKUP(B256,'University Applications'!A:V,22,0)</f>
        <v>Yes</v>
      </c>
      <c r="M256" s="237" t="str">
        <f>VLOOKUP(B256,'University Applications'!A:AC,29,0)</f>
        <v>No</v>
      </c>
      <c r="N256" s="237" t="str">
        <f>VLOOKUP(B256,'University Applications'!A768:BD2183,36,0)</f>
        <v/>
      </c>
      <c r="O256" s="237" t="str">
        <f>VLOOKUP(B256,'University Applications'!A:I,9,0)</f>
        <v/>
      </c>
      <c r="P256" s="237" t="str">
        <f>VLOOKUP($B256,'University Applications'!$A:P,16,0)</f>
        <v/>
      </c>
      <c r="Q256" s="237" t="str">
        <f>VLOOKUP($B256,'University Applications'!$A:W,23,0)</f>
        <v/>
      </c>
      <c r="R256" s="237" t="str">
        <f>VLOOKUP($B256,'University Applications'!$A:AD,30,0)</f>
        <v/>
      </c>
      <c r="S256" s="237" t="str">
        <f>VLOOKUP($B256,'University Applications'!$A768:BJ2183,37,0)</f>
        <v/>
      </c>
      <c r="T256" s="183">
        <f t="shared" si="1"/>
        <v>3</v>
      </c>
      <c r="U256" s="183">
        <f t="shared" si="2"/>
        <v>0</v>
      </c>
      <c r="V256" s="237">
        <f t="shared" si="3"/>
        <v>2</v>
      </c>
      <c r="W256" s="237">
        <f t="shared" si="4"/>
        <v>0</v>
      </c>
      <c r="X256" s="237"/>
    </row>
    <row r="257">
      <c r="A257" s="236" t="s">
        <v>1047</v>
      </c>
      <c r="B257" s="106" t="s">
        <v>1044</v>
      </c>
      <c r="C257" s="237" t="str">
        <f>VLOOKUP(A257,'Main Sheet'!F:M,8,0)</f>
        <v>Motherwell</v>
      </c>
      <c r="D257" s="237" t="str">
        <f>VLOOKUP(B257,'Main Sheet'!A:N,14,0)</f>
        <v>NMB</v>
      </c>
      <c r="E257" s="237" t="str">
        <f>VLOOKUP(B257,'Main Sheet'!A:L,12,0)</f>
        <v>Cingani HS</v>
      </c>
      <c r="F257" s="237" t="str">
        <f>Vlookup(B257,'Main Sheet'!A:J,7,False)</f>
        <v>First</v>
      </c>
      <c r="G257" s="237" t="str">
        <f>Vlookup(B257,'Main Sheet'!A:Q,17,0)</f>
        <v>Asemahle</v>
      </c>
      <c r="H257" s="237" t="str">
        <f>VLOOKUP(B257,'Main Sheet'!A:AT,46,0)</f>
        <v>Yes</v>
      </c>
      <c r="I257" s="237" t="str">
        <f>Trim(Iferror(Vlookup(B257,'Main Sheet'!A100:BC1193,47,False),""))</f>
        <v>Yes</v>
      </c>
      <c r="J257" s="237" t="str">
        <f>VLOOKUP(B257,'University Applications'!A:H,8,0)</f>
        <v>S/A</v>
      </c>
      <c r="K257" s="237" t="str">
        <f>VLOOKUP(B257,'University Applications'!A:O,15,0)</f>
        <v>S/A</v>
      </c>
      <c r="L257" s="237" t="str">
        <f>VLOOKUP(B257,'University Applications'!A:V,22,0)</f>
        <v>No</v>
      </c>
      <c r="M257" s="237" t="str">
        <f>VLOOKUP(B257,'University Applications'!A:AC,29,0)</f>
        <v>Yes</v>
      </c>
      <c r="N257" s="237" t="str">
        <f>VLOOKUP(B257,'University Applications'!A100:BD1514,36,0)</f>
        <v/>
      </c>
      <c r="O257" s="237" t="str">
        <f>VLOOKUP(B257,'University Applications'!A:I,9,0)</f>
        <v>S/A</v>
      </c>
      <c r="P257" s="237" t="str">
        <f>VLOOKUP($B257,'University Applications'!$A:P,16,0)</f>
        <v>S/A</v>
      </c>
      <c r="Q257" s="237" t="str">
        <f>VLOOKUP($B257,'University Applications'!$A:W,23,0)</f>
        <v/>
      </c>
      <c r="R257" s="237" t="str">
        <f>VLOOKUP($B257,'University Applications'!$A:AD,30,0)</f>
        <v>Yes</v>
      </c>
      <c r="S257" s="237" t="str">
        <f>VLOOKUP($B257,'University Applications'!$A100:BJ1514,37,0)</f>
        <v/>
      </c>
      <c r="T257" s="183">
        <f t="shared" si="1"/>
        <v>4</v>
      </c>
      <c r="U257" s="183">
        <f t="shared" si="2"/>
        <v>3</v>
      </c>
      <c r="V257" s="237">
        <f t="shared" si="3"/>
        <v>1</v>
      </c>
      <c r="W257" s="237">
        <f t="shared" si="4"/>
        <v>1</v>
      </c>
      <c r="X257" s="237"/>
    </row>
    <row r="258">
      <c r="A258" s="236" t="s">
        <v>10465</v>
      </c>
      <c r="B258" s="106" t="s">
        <v>6839</v>
      </c>
      <c r="C258" s="237" t="str">
        <f>VLOOKUP(A258,'Main Sheet'!F:M,8,0)</f>
        <v>Richmond Hill</v>
      </c>
      <c r="D258" s="237" t="str">
        <f>VLOOKUP(B258,'Main Sheet'!A:N,14,0)</f>
        <v>NMB</v>
      </c>
      <c r="E258" s="237" t="str">
        <f>VLOOKUP(B258,'Main Sheet'!A:L,12,0)</f>
        <v>Khumbulani HS</v>
      </c>
      <c r="F258" s="237" t="str">
        <f>Vlookup(B258,'Main Sheet'!A:J,7,False)</f>
        <v>Second</v>
      </c>
      <c r="G258" s="237" t="str">
        <f>Vlookup(B258,'Main Sheet'!A:Q,17,0)</f>
        <v>Chulumanco</v>
      </c>
      <c r="H258" s="237" t="str">
        <f>VLOOKUP(B258,'Main Sheet'!A:AT,46,0)</f>
        <v>Yes</v>
      </c>
      <c r="I258" s="237" t="str">
        <f>Trim(Iferror(Vlookup(B258,'Main Sheet'!A795:BC1889,47,False),""))</f>
        <v>Yes</v>
      </c>
      <c r="J258" s="237" t="str">
        <f>VLOOKUP(B258,'University Applications'!A:H,8,0)</f>
        <v>S/A</v>
      </c>
      <c r="K258" s="237" t="str">
        <f>VLOOKUP(B258,'University Applications'!A:O,15,0)</f>
        <v/>
      </c>
      <c r="L258" s="237" t="str">
        <f>VLOOKUP(B258,'University Applications'!A:V,22,0)</f>
        <v>Yes</v>
      </c>
      <c r="M258" s="237" t="str">
        <f>VLOOKUP(B258,'University Applications'!A:AC,29,0)</f>
        <v>Yes</v>
      </c>
      <c r="N258" s="237" t="str">
        <f>VLOOKUP(B258,'University Applications'!A795:BD2210,36,0)</f>
        <v/>
      </c>
      <c r="O258" s="237" t="str">
        <f>VLOOKUP(B258,'University Applications'!A:I,9,0)</f>
        <v/>
      </c>
      <c r="P258" s="237" t="str">
        <f>VLOOKUP($B258,'University Applications'!$A:P,16,0)</f>
        <v/>
      </c>
      <c r="Q258" s="237" t="str">
        <f>VLOOKUP($B258,'University Applications'!$A:W,23,0)</f>
        <v/>
      </c>
      <c r="R258" s="237" t="str">
        <f>VLOOKUP($B258,'University Applications'!$A:AD,30,0)</f>
        <v/>
      </c>
      <c r="S258" s="237" t="str">
        <f>VLOOKUP($B258,'University Applications'!$A795:BJ2210,37,0)</f>
        <v/>
      </c>
      <c r="T258" s="183">
        <f t="shared" si="1"/>
        <v>3</v>
      </c>
      <c r="U258" s="183">
        <f t="shared" si="2"/>
        <v>0</v>
      </c>
      <c r="V258" s="237">
        <f t="shared" si="3"/>
        <v>2</v>
      </c>
      <c r="W258" s="237">
        <f t="shared" si="4"/>
        <v>0</v>
      </c>
      <c r="X258" s="237"/>
    </row>
    <row r="259">
      <c r="A259" s="236" t="s">
        <v>1054</v>
      </c>
      <c r="B259" s="106" t="s">
        <v>1052</v>
      </c>
      <c r="C259" s="237" t="str">
        <f>VLOOKUP(A259,'Main Sheet'!F:M,8,0)</f>
        <v>Motherwell</v>
      </c>
      <c r="D259" s="237" t="str">
        <f>VLOOKUP(B259,'Main Sheet'!A:N,14,0)</f>
        <v>NMB</v>
      </c>
      <c r="E259" s="237" t="str">
        <f>VLOOKUP(B259,'Main Sheet'!A:L,12,0)</f>
        <v>Soqhayisa SS</v>
      </c>
      <c r="F259" s="237" t="str">
        <f>Vlookup(B259,'Main Sheet'!A:J,7,False)</f>
        <v>First</v>
      </c>
      <c r="G259" s="237" t="str">
        <f>Vlookup(B259,'Main Sheet'!A:Q,17,0)</f>
        <v>Siphosihle</v>
      </c>
      <c r="H259" s="237" t="str">
        <f>VLOOKUP(B259,'Main Sheet'!A:AT,46,0)</f>
        <v>Yes</v>
      </c>
      <c r="I259" s="237" t="str">
        <f>Trim(Iferror(Vlookup(B259,'Main Sheet'!A101:BC1194,47,False),""))</f>
        <v>Yes</v>
      </c>
      <c r="J259" s="237" t="str">
        <f>VLOOKUP(B259,'University Applications'!A:H,8,0)</f>
        <v>Yes</v>
      </c>
      <c r="K259" s="237" t="str">
        <f>VLOOKUP(B259,'University Applications'!A:O,15,0)</f>
        <v>Yes</v>
      </c>
      <c r="L259" s="237" t="str">
        <f>VLOOKUP(B259,'University Applications'!A:V,22,0)</f>
        <v>Yes</v>
      </c>
      <c r="M259" s="237" t="str">
        <f>VLOOKUP(B259,'University Applications'!A:AC,29,0)</f>
        <v>Yes</v>
      </c>
      <c r="N259" s="237" t="str">
        <f>VLOOKUP(B259,'University Applications'!A101:BD1515,36,0)</f>
        <v/>
      </c>
      <c r="O259" s="237" t="str">
        <f>VLOOKUP(B259,'University Applications'!A:I,9,0)</f>
        <v>Yes</v>
      </c>
      <c r="P259" s="237" t="str">
        <f>VLOOKUP($B259,'University Applications'!$A:P,16,0)</f>
        <v>Yes</v>
      </c>
      <c r="Q259" s="237" t="str">
        <f>VLOOKUP($B259,'University Applications'!$A:W,23,0)</f>
        <v>Yes</v>
      </c>
      <c r="R259" s="237" t="str">
        <f>VLOOKUP($B259,'University Applications'!$A:AD,30,0)</f>
        <v>Yes</v>
      </c>
      <c r="S259" s="237" t="str">
        <f>VLOOKUP($B259,'University Applications'!$A101:BJ1515,37,0)</f>
        <v/>
      </c>
      <c r="T259" s="183">
        <f t="shared" si="1"/>
        <v>4</v>
      </c>
      <c r="U259" s="183">
        <f t="shared" si="2"/>
        <v>4</v>
      </c>
      <c r="V259" s="237">
        <f t="shared" si="3"/>
        <v>4</v>
      </c>
      <c r="W259" s="237">
        <f t="shared" si="4"/>
        <v>4</v>
      </c>
      <c r="X259" s="237"/>
    </row>
    <row r="260">
      <c r="A260" s="236" t="s">
        <v>10245</v>
      </c>
      <c r="B260" s="106" t="s">
        <v>5995</v>
      </c>
      <c r="C260" s="237" t="str">
        <f>VLOOKUP(A260,'Main Sheet'!F:M,8,0)</f>
        <v>Zwide</v>
      </c>
      <c r="D260" s="237" t="str">
        <f>VLOOKUP(B260,'Main Sheet'!A:N,14,0)</f>
        <v>NMB</v>
      </c>
      <c r="E260" s="237" t="str">
        <f>VLOOKUP(B260,'Main Sheet'!A:L,12,0)</f>
        <v>Phakamisa SS</v>
      </c>
      <c r="F260" s="237" t="str">
        <f>Vlookup(B260,'Main Sheet'!A:J,7,False)</f>
        <v>Second</v>
      </c>
      <c r="G260" s="237" t="str">
        <f>Vlookup(B260,'Main Sheet'!A:Q,17,0)</f>
        <v>Chulumanco</v>
      </c>
      <c r="H260" s="237" t="str">
        <f>VLOOKUP(B260,'Main Sheet'!A:AT,46,0)</f>
        <v>Yes</v>
      </c>
      <c r="I260" s="237" t="str">
        <f>Trim(Iferror(Vlookup(B260,'Main Sheet'!A691:BC1785,47,False),""))</f>
        <v>Yes</v>
      </c>
      <c r="J260" s="237" t="str">
        <f>VLOOKUP(B260,'University Applications'!A:H,8,0)</f>
        <v>Yes</v>
      </c>
      <c r="K260" s="237" t="str">
        <f>VLOOKUP(B260,'University Applications'!A:O,15,0)</f>
        <v/>
      </c>
      <c r="L260" s="237" t="str">
        <f>VLOOKUP(B260,'University Applications'!A:V,22,0)</f>
        <v>S/A</v>
      </c>
      <c r="M260" s="237" t="str">
        <f>VLOOKUP(B260,'University Applications'!A:AC,29,0)</f>
        <v>Yes</v>
      </c>
      <c r="N260" s="237" t="str">
        <f>VLOOKUP(B260,'University Applications'!A691:BD2106,36,0)</f>
        <v/>
      </c>
      <c r="O260" s="237" t="str">
        <f>VLOOKUP(B260,'University Applications'!A:I,9,0)</f>
        <v/>
      </c>
      <c r="P260" s="237" t="str">
        <f>VLOOKUP($B260,'University Applications'!$A:P,16,0)</f>
        <v/>
      </c>
      <c r="Q260" s="237" t="str">
        <f>VLOOKUP($B260,'University Applications'!$A:W,23,0)</f>
        <v/>
      </c>
      <c r="R260" s="237" t="str">
        <f>VLOOKUP($B260,'University Applications'!$A:AD,30,0)</f>
        <v/>
      </c>
      <c r="S260" s="237" t="str">
        <f>VLOOKUP($B260,'University Applications'!$A691:BJ2106,37,0)</f>
        <v/>
      </c>
      <c r="T260" s="183">
        <f t="shared" si="1"/>
        <v>3</v>
      </c>
      <c r="U260" s="183">
        <f t="shared" si="2"/>
        <v>0</v>
      </c>
      <c r="V260" s="237">
        <f t="shared" si="3"/>
        <v>2</v>
      </c>
      <c r="W260" s="237">
        <f t="shared" si="4"/>
        <v>0</v>
      </c>
      <c r="X260" s="237"/>
    </row>
    <row r="261">
      <c r="A261" s="236" t="s">
        <v>10920</v>
      </c>
      <c r="B261" s="106" t="s">
        <v>8438</v>
      </c>
      <c r="C261" s="237" t="str">
        <f>VLOOKUP(A261,'Main Sheet'!F:M,8,0)</f>
        <v>New Brighton</v>
      </c>
      <c r="D261" s="237" t="str">
        <f>VLOOKUP(B261,'Main Sheet'!A:N,14,0)</f>
        <v>NMB</v>
      </c>
      <c r="E261" s="237" t="str">
        <f>VLOOKUP(B261,'Main Sheet'!A:L,12,0)</f>
        <v>Cowan HS</v>
      </c>
      <c r="F261" s="237" t="str">
        <f>Vlookup(B261,'Main Sheet'!A:J,7,False)</f>
        <v>Second</v>
      </c>
      <c r="G261" s="237" t="str">
        <f>Vlookup(B261,'Main Sheet'!A:Q,17,0)</f>
        <v>Chulumanco</v>
      </c>
      <c r="H261" s="237" t="str">
        <f>VLOOKUP(B261,'Main Sheet'!A:AT,46,0)</f>
        <v>Yes</v>
      </c>
      <c r="I261" s="237" t="str">
        <f>Trim(Iferror(Vlookup(B261,'Main Sheet'!A1031:BC2129,47,False),""))</f>
        <v>Yes</v>
      </c>
      <c r="J261" s="237" t="str">
        <f>VLOOKUP(B261,'University Applications'!A:H,8,0)</f>
        <v/>
      </c>
      <c r="K261" s="237" t="str">
        <f>VLOOKUP(B261,'University Applications'!A:O,15,0)</f>
        <v/>
      </c>
      <c r="L261" s="237" t="str">
        <f>VLOOKUP(B261,'University Applications'!A:V,22,0)</f>
        <v/>
      </c>
      <c r="M261" s="237" t="str">
        <f>VLOOKUP(B261,'University Applications'!A:AC,29,0)</f>
        <v/>
      </c>
      <c r="N261" s="237" t="str">
        <f>VLOOKUP(B261,'University Applications'!A1030:BD2450,36,0)</f>
        <v/>
      </c>
      <c r="O261" s="237" t="str">
        <f>VLOOKUP(B261,'University Applications'!A:I,9,0)</f>
        <v/>
      </c>
      <c r="P261" s="237" t="str">
        <f>VLOOKUP($B261,'University Applications'!$A:P,16,0)</f>
        <v/>
      </c>
      <c r="Q261" s="237" t="str">
        <f>VLOOKUP($B261,'University Applications'!$A:W,23,0)</f>
        <v/>
      </c>
      <c r="R261" s="237" t="str">
        <f>VLOOKUP($B261,'University Applications'!$A:AD,30,0)</f>
        <v/>
      </c>
      <c r="S261" s="237" t="str">
        <f>VLOOKUP($B261,'University Applications'!$A1030:BJ2450,37,0)</f>
        <v/>
      </c>
      <c r="T261" s="183">
        <f t="shared" si="1"/>
        <v>0</v>
      </c>
      <c r="U261" s="183">
        <f t="shared" si="2"/>
        <v>0</v>
      </c>
      <c r="V261" s="237">
        <f t="shared" si="3"/>
        <v>0</v>
      </c>
      <c r="W261" s="237">
        <f t="shared" si="4"/>
        <v>0</v>
      </c>
      <c r="X261" s="237"/>
    </row>
    <row r="262">
      <c r="A262" s="236" t="s">
        <v>9824</v>
      </c>
      <c r="B262" s="106" t="s">
        <v>4472</v>
      </c>
      <c r="C262" s="237" t="str">
        <f>VLOOKUP(A262,'Main Sheet'!F:M,8,0)</f>
        <v>New Brighton</v>
      </c>
      <c r="D262" s="237" t="str">
        <f>VLOOKUP(B262,'Main Sheet'!A:N,14,0)</f>
        <v>NMB</v>
      </c>
      <c r="E262" s="237" t="str">
        <f>VLOOKUP(B262,'Main Sheet'!A:L,12,0)</f>
        <v>Ithembelihle CS</v>
      </c>
      <c r="F262" s="237" t="str">
        <f>Vlookup(B262,'Main Sheet'!A:J,7,False)</f>
        <v>Second</v>
      </c>
      <c r="G262" s="237" t="str">
        <f>Vlookup(B262,'Main Sheet'!A:Q,17,0)</f>
        <v>Chulumanco</v>
      </c>
      <c r="H262" s="237" t="str">
        <f>VLOOKUP(B262,'Main Sheet'!A:AT,46,0)</f>
        <v>Yes</v>
      </c>
      <c r="I262" s="237" t="str">
        <f>Trim(Iferror(Vlookup(B262,'Main Sheet'!A507:BC1600,47,False),""))</f>
        <v/>
      </c>
      <c r="J262" s="237" t="str">
        <f>VLOOKUP(B262,'University Applications'!A:H,8,0)</f>
        <v>S/A</v>
      </c>
      <c r="K262" s="237" t="str">
        <f>VLOOKUP(B262,'University Applications'!A:O,15,0)</f>
        <v/>
      </c>
      <c r="L262" s="237" t="str">
        <f>VLOOKUP(B262,'University Applications'!A:V,22,0)</f>
        <v>Yes</v>
      </c>
      <c r="M262" s="237" t="str">
        <f>VLOOKUP(B262,'University Applications'!A:AC,29,0)</f>
        <v>Yes</v>
      </c>
      <c r="N262" s="237" t="str">
        <f>VLOOKUP(B262,'University Applications'!A507:BD1921,36,0)</f>
        <v/>
      </c>
      <c r="O262" s="237" t="str">
        <f>VLOOKUP(B262,'University Applications'!A:I,9,0)</f>
        <v/>
      </c>
      <c r="P262" s="237" t="str">
        <f>VLOOKUP($B262,'University Applications'!$A:P,16,0)</f>
        <v/>
      </c>
      <c r="Q262" s="237" t="str">
        <f>VLOOKUP($B262,'University Applications'!$A:W,23,0)</f>
        <v/>
      </c>
      <c r="R262" s="237" t="str">
        <f>VLOOKUP($B262,'University Applications'!$A:AD,30,0)</f>
        <v/>
      </c>
      <c r="S262" s="237" t="str">
        <f>VLOOKUP($B262,'University Applications'!$A507:BJ1921,37,0)</f>
        <v/>
      </c>
      <c r="T262" s="183">
        <f t="shared" si="1"/>
        <v>3</v>
      </c>
      <c r="U262" s="183">
        <f t="shared" si="2"/>
        <v>0</v>
      </c>
      <c r="V262" s="237">
        <f t="shared" si="3"/>
        <v>2</v>
      </c>
      <c r="W262" s="237">
        <f t="shared" si="4"/>
        <v>0</v>
      </c>
      <c r="X262" s="237"/>
    </row>
    <row r="263">
      <c r="A263" s="236" t="s">
        <v>10134</v>
      </c>
      <c r="B263" s="106" t="s">
        <v>5581</v>
      </c>
      <c r="C263" s="237" t="str">
        <f>VLOOKUP(A263,'Main Sheet'!F:M,8,0)</f>
        <v>Motherwell</v>
      </c>
      <c r="D263" s="237" t="str">
        <f>VLOOKUP(B263,'Main Sheet'!A:N,14,0)</f>
        <v>NMB</v>
      </c>
      <c r="E263" s="237" t="str">
        <f>VLOOKUP(B263,'Main Sheet'!A:L,12,0)</f>
        <v>Soqhayisa SS</v>
      </c>
      <c r="F263" s="237" t="str">
        <f>Vlookup(B263,'Main Sheet'!A:J,7,False)</f>
        <v>Second</v>
      </c>
      <c r="G263" s="237" t="str">
        <f>Vlookup(B263,'Main Sheet'!A:Q,17,0)</f>
        <v>Siphosihle</v>
      </c>
      <c r="H263" s="237" t="str">
        <f>VLOOKUP(B263,'Main Sheet'!A:AT,46,0)</f>
        <v>Yes</v>
      </c>
      <c r="I263" s="237" t="str">
        <f>Trim(Iferror(Vlookup(B263,'Main Sheet'!A640:BC1733,47,False),""))</f>
        <v>Yes</v>
      </c>
      <c r="J263" s="237" t="str">
        <f>VLOOKUP(B263,'University Applications'!A:H,8,0)</f>
        <v>Yes</v>
      </c>
      <c r="K263" s="237" t="str">
        <f>VLOOKUP(B263,'University Applications'!A:O,15,0)</f>
        <v>Yes</v>
      </c>
      <c r="L263" s="237" t="str">
        <f>VLOOKUP(B263,'University Applications'!A:V,22,0)</f>
        <v>Yes</v>
      </c>
      <c r="M263" s="237" t="str">
        <f>VLOOKUP(B263,'University Applications'!A:AC,29,0)</f>
        <v>Yes</v>
      </c>
      <c r="N263" s="237" t="str">
        <f>VLOOKUP(B263,'University Applications'!A640:BD2054,36,0)</f>
        <v/>
      </c>
      <c r="O263" s="237" t="str">
        <f>VLOOKUP(B263,'University Applications'!A:I,9,0)</f>
        <v/>
      </c>
      <c r="P263" s="237" t="str">
        <f>VLOOKUP($B263,'University Applications'!$A:P,16,0)</f>
        <v/>
      </c>
      <c r="Q263" s="237" t="str">
        <f>VLOOKUP($B263,'University Applications'!$A:W,23,0)</f>
        <v/>
      </c>
      <c r="R263" s="237" t="str">
        <f>VLOOKUP($B263,'University Applications'!$A:AD,30,0)</f>
        <v/>
      </c>
      <c r="S263" s="237" t="str">
        <f>VLOOKUP($B263,'University Applications'!$A640:BJ2054,37,0)</f>
        <v/>
      </c>
      <c r="T263" s="183">
        <f t="shared" si="1"/>
        <v>4</v>
      </c>
      <c r="U263" s="183">
        <f t="shared" si="2"/>
        <v>0</v>
      </c>
      <c r="V263" s="237">
        <f t="shared" si="3"/>
        <v>4</v>
      </c>
      <c r="W263" s="237">
        <f t="shared" si="4"/>
        <v>0</v>
      </c>
      <c r="X263" s="237"/>
    </row>
    <row r="264">
      <c r="A264" s="236" t="s">
        <v>10542</v>
      </c>
      <c r="B264" s="106" t="s">
        <v>7055</v>
      </c>
      <c r="C264" s="237" t="str">
        <f>VLOOKUP(A264,'Main Sheet'!F:M,8,0)</f>
        <v>Zwide</v>
      </c>
      <c r="D264" s="237" t="str">
        <f>VLOOKUP(B264,'Main Sheet'!A:N,14,0)</f>
        <v>NMB</v>
      </c>
      <c r="E264" s="237" t="str">
        <f>VLOOKUP(B264,'Main Sheet'!A:L,12,0)</f>
        <v>Ndzondelelo HS</v>
      </c>
      <c r="F264" s="237" t="str">
        <f>Vlookup(B264,'Main Sheet'!A:J,7,False)</f>
        <v>Second</v>
      </c>
      <c r="G264" s="237" t="str">
        <f>Vlookup(B264,'Main Sheet'!A:Q,17,0)</f>
        <v>Chulumanco</v>
      </c>
      <c r="H264" s="237" t="str">
        <f>VLOOKUP(B264,'Main Sheet'!A:AT,46,0)</f>
        <v>Yes</v>
      </c>
      <c r="I264" s="237" t="str">
        <f>Trim(Iferror(Vlookup(B264,'Main Sheet'!A830:BC1924,47,False),""))</f>
        <v/>
      </c>
      <c r="J264" s="237" t="str">
        <f>VLOOKUP(B264,'University Applications'!A:H,8,0)</f>
        <v>S/A</v>
      </c>
      <c r="K264" s="237" t="str">
        <f>VLOOKUP(B264,'University Applications'!A:O,15,0)</f>
        <v>S/A</v>
      </c>
      <c r="L264" s="237" t="str">
        <f>VLOOKUP(B264,'University Applications'!A:V,22,0)</f>
        <v>Yes</v>
      </c>
      <c r="M264" s="237" t="str">
        <f>VLOOKUP(B264,'University Applications'!A:AC,29,0)</f>
        <v>Yes</v>
      </c>
      <c r="N264" s="237" t="str">
        <f>VLOOKUP(B264,'University Applications'!A830:BD2245,36,0)</f>
        <v/>
      </c>
      <c r="O264" s="237" t="str">
        <f>VLOOKUP(B264,'University Applications'!A:I,9,0)</f>
        <v/>
      </c>
      <c r="P264" s="237" t="str">
        <f>VLOOKUP($B264,'University Applications'!$A:P,16,0)</f>
        <v/>
      </c>
      <c r="Q264" s="237" t="str">
        <f>VLOOKUP($B264,'University Applications'!$A:W,23,0)</f>
        <v/>
      </c>
      <c r="R264" s="237" t="str">
        <f>VLOOKUP($B264,'University Applications'!$A:AD,30,0)</f>
        <v/>
      </c>
      <c r="S264" s="237" t="str">
        <f>VLOOKUP($B264,'University Applications'!$A830:BJ2245,37,0)</f>
        <v/>
      </c>
      <c r="T264" s="183">
        <f t="shared" si="1"/>
        <v>4</v>
      </c>
      <c r="U264" s="183">
        <f t="shared" si="2"/>
        <v>0</v>
      </c>
      <c r="V264" s="237">
        <f t="shared" si="3"/>
        <v>2</v>
      </c>
      <c r="W264" s="237">
        <f t="shared" si="4"/>
        <v>0</v>
      </c>
      <c r="X264" s="237"/>
    </row>
    <row r="265">
      <c r="A265" s="236" t="s">
        <v>10860</v>
      </c>
      <c r="B265" s="106" t="s">
        <v>8236</v>
      </c>
      <c r="C265" s="237" t="str">
        <f>VLOOKUP(A265,'Main Sheet'!F:M,8,0)</f>
        <v>New Brighton</v>
      </c>
      <c r="D265" s="237" t="str">
        <f>VLOOKUP(B265,'Main Sheet'!A:N,14,0)</f>
        <v>NMB</v>
      </c>
      <c r="E265" s="237" t="str">
        <f>VLOOKUP(B265,'Main Sheet'!A:L,12,0)</f>
        <v>Cowan HS</v>
      </c>
      <c r="F265" s="237" t="str">
        <f>Vlookup(B265,'Main Sheet'!A:J,7,False)</f>
        <v>Second</v>
      </c>
      <c r="G265" s="237" t="str">
        <f>Vlookup(B265,'Main Sheet'!A:Q,17,0)</f>
        <v>Chulumanco</v>
      </c>
      <c r="H265" s="237" t="str">
        <f>VLOOKUP(B265,'Main Sheet'!A:AT,46,0)</f>
        <v>Yes</v>
      </c>
      <c r="I265" s="237" t="str">
        <f>Trim(Iferror(Vlookup(B265,'Main Sheet'!A996:BC2093,47,False),""))</f>
        <v/>
      </c>
      <c r="J265" s="237" t="str">
        <f>VLOOKUP(B265,'University Applications'!A:H,8,0)</f>
        <v>S/A</v>
      </c>
      <c r="K265" s="237" t="str">
        <f>VLOOKUP(B265,'University Applications'!A:O,15,0)</f>
        <v>Yes</v>
      </c>
      <c r="L265" s="237" t="str">
        <f>VLOOKUP(B265,'University Applications'!A:V,22,0)</f>
        <v>S/A</v>
      </c>
      <c r="M265" s="237" t="str">
        <f>VLOOKUP(B265,'University Applications'!A:AC,29,0)</f>
        <v>S/A</v>
      </c>
      <c r="N265" s="237" t="str">
        <f>VLOOKUP(B265,'University Applications'!A996:BD2414,36,0)</f>
        <v/>
      </c>
      <c r="O265" s="237" t="str">
        <f>VLOOKUP(B265,'University Applications'!A:I,9,0)</f>
        <v/>
      </c>
      <c r="P265" s="237" t="str">
        <f>VLOOKUP($B265,'University Applications'!$A:P,16,0)</f>
        <v/>
      </c>
      <c r="Q265" s="237" t="str">
        <f>VLOOKUP($B265,'University Applications'!$A:W,23,0)</f>
        <v>No</v>
      </c>
      <c r="R265" s="237" t="str">
        <f>VLOOKUP($B265,'University Applications'!$A:AD,30,0)</f>
        <v>No</v>
      </c>
      <c r="S265" s="237" t="str">
        <f>VLOOKUP($B265,'University Applications'!$A996:BJ2414,37,0)</f>
        <v/>
      </c>
      <c r="T265" s="183">
        <f t="shared" si="1"/>
        <v>4</v>
      </c>
      <c r="U265" s="183">
        <f t="shared" si="2"/>
        <v>2</v>
      </c>
      <c r="V265" s="237">
        <f t="shared" si="3"/>
        <v>1</v>
      </c>
      <c r="W265" s="237">
        <f t="shared" si="4"/>
        <v>0</v>
      </c>
      <c r="X265" s="237"/>
    </row>
    <row r="266">
      <c r="A266" s="236" t="s">
        <v>1063</v>
      </c>
      <c r="B266" s="106" t="s">
        <v>1061</v>
      </c>
      <c r="C266" s="237" t="str">
        <f>VLOOKUP(A266,'Main Sheet'!F:M,8,0)</f>
        <v>Walmer</v>
      </c>
      <c r="D266" s="237" t="str">
        <f>VLOOKUP(B266,'Main Sheet'!A:N,14,0)</f>
        <v>NMB</v>
      </c>
      <c r="E266" s="237" t="str">
        <f>VLOOKUP(B266,'Main Sheet'!A:L,12,0)</f>
        <v>Walmer HS</v>
      </c>
      <c r="F266" s="237" t="str">
        <f>Vlookup(B266,'Main Sheet'!A:J,7,False)</f>
        <v>First</v>
      </c>
      <c r="G266" s="237" t="str">
        <f>Vlookup(B266,'Main Sheet'!A:Q,17,0)</f>
        <v>Sive</v>
      </c>
      <c r="H266" s="237" t="str">
        <f>VLOOKUP(B266,'Main Sheet'!A:AT,46,0)</f>
        <v>Yes</v>
      </c>
      <c r="I266" s="237" t="str">
        <f>Trim(Iferror(Vlookup(B266,'Main Sheet'!A102:BC1195,47,False),""))</f>
        <v>Yes</v>
      </c>
      <c r="J266" s="237"/>
      <c r="K266" s="237" t="str">
        <f>VLOOKUP(B266,'University Applications'!A:O,15,0)</f>
        <v/>
      </c>
      <c r="L266" s="237" t="str">
        <f>VLOOKUP(B266,'University Applications'!A:V,22,0)</f>
        <v/>
      </c>
      <c r="M266" s="237" t="str">
        <f>VLOOKUP(B266,'University Applications'!A:AC,29,0)</f>
        <v/>
      </c>
      <c r="N266" s="237" t="str">
        <f>VLOOKUP(B266,'University Applications'!A102:BD1516,36,0)</f>
        <v/>
      </c>
      <c r="O266" s="237" t="str">
        <f>VLOOKUP(B266,'University Applications'!A:I,9,0)</f>
        <v/>
      </c>
      <c r="P266" s="237" t="str">
        <f>VLOOKUP($B266,'University Applications'!$A:P,16,0)</f>
        <v/>
      </c>
      <c r="Q266" s="237" t="str">
        <f>VLOOKUP($B266,'University Applications'!$A:W,23,0)</f>
        <v/>
      </c>
      <c r="R266" s="237" t="str">
        <f>VLOOKUP($B266,'University Applications'!$A:AD,30,0)</f>
        <v/>
      </c>
      <c r="S266" s="237" t="str">
        <f>VLOOKUP($B266,'University Applications'!$A102:BJ1516,37,0)</f>
        <v/>
      </c>
      <c r="T266" s="183">
        <f t="shared" si="1"/>
        <v>0</v>
      </c>
      <c r="U266" s="183">
        <f t="shared" si="2"/>
        <v>0</v>
      </c>
      <c r="V266" s="237">
        <f t="shared" si="3"/>
        <v>0</v>
      </c>
      <c r="W266" s="237">
        <f t="shared" si="4"/>
        <v>0</v>
      </c>
      <c r="X266" s="237"/>
    </row>
    <row r="267">
      <c r="A267" s="236" t="s">
        <v>10976</v>
      </c>
      <c r="B267" s="106" t="s">
        <v>8633</v>
      </c>
      <c r="C267" s="237" t="str">
        <f>VLOOKUP(A267,'Main Sheet'!F:M,8,0)</f>
        <v>Walmer</v>
      </c>
      <c r="D267" s="237" t="str">
        <f>VLOOKUP(B267,'Main Sheet'!A:N,14,0)</f>
        <v>NMB</v>
      </c>
      <c r="E267" s="237" t="str">
        <f>VLOOKUP(B267,'Main Sheet'!A:L,12,0)</f>
        <v>Walmer HS</v>
      </c>
      <c r="F267" s="237" t="str">
        <f>Vlookup(B267,'Main Sheet'!A:J,7,False)</f>
        <v>Second</v>
      </c>
      <c r="G267" s="237" t="str">
        <f>Vlookup(B267,'Main Sheet'!A:Q,17,0)</f>
        <v>Sive</v>
      </c>
      <c r="H267" s="237" t="str">
        <f>VLOOKUP(B267,'Main Sheet'!A:AT,46,0)</f>
        <v>Yes</v>
      </c>
      <c r="I267" s="237" t="str">
        <f>Trim(Iferror(Vlookup(B267,'Main Sheet'!A1059:BC2157,47,False),""))</f>
        <v/>
      </c>
      <c r="J267" s="237"/>
      <c r="K267" s="237"/>
      <c r="L267" s="237"/>
      <c r="M267" s="237"/>
      <c r="N267" s="237"/>
      <c r="O267" s="237"/>
      <c r="P267" s="237"/>
      <c r="Q267" s="237"/>
      <c r="R267" s="237"/>
      <c r="S267" s="237"/>
      <c r="T267" s="183">
        <f t="shared" si="1"/>
        <v>0</v>
      </c>
      <c r="U267" s="183">
        <f t="shared" si="2"/>
        <v>0</v>
      </c>
      <c r="V267" s="237">
        <f t="shared" si="3"/>
        <v>0</v>
      </c>
      <c r="W267" s="237">
        <f t="shared" si="4"/>
        <v>0</v>
      </c>
      <c r="X267" s="237"/>
    </row>
    <row r="268">
      <c r="A268" s="236" t="s">
        <v>10126</v>
      </c>
      <c r="B268" s="106" t="s">
        <v>5564</v>
      </c>
      <c r="C268" s="237" t="str">
        <f>VLOOKUP(A268,'Main Sheet'!F:M,8,0)</f>
        <v>Zwide</v>
      </c>
      <c r="D268" s="237" t="str">
        <f>VLOOKUP(B268,'Main Sheet'!A:N,14,0)</f>
        <v>NMB</v>
      </c>
      <c r="E268" s="237" t="str">
        <f>VLOOKUP(B268,'Main Sheet'!A:L,12,0)</f>
        <v>Khwezi Lomso CS</v>
      </c>
      <c r="F268" s="237" t="str">
        <f>Vlookup(B268,'Main Sheet'!A:J,7,False)</f>
        <v>Second</v>
      </c>
      <c r="G268" s="237" t="str">
        <f>Vlookup(B268,'Main Sheet'!A:Q,17,0)</f>
        <v>Chulumanco</v>
      </c>
      <c r="H268" s="237" t="str">
        <f>VLOOKUP(B268,'Main Sheet'!A:AT,46,0)</f>
        <v>Yes</v>
      </c>
      <c r="I268" s="237" t="str">
        <f>Trim(Iferror(Vlookup(B268,'Main Sheet'!A636:BC1729,47,False),""))</f>
        <v/>
      </c>
      <c r="J268" s="237" t="str">
        <f>VLOOKUP(B268,'University Applications'!A:H,8,0)</f>
        <v>S/A</v>
      </c>
      <c r="K268" s="237" t="str">
        <f>VLOOKUP(B268,'University Applications'!A:O,15,0)</f>
        <v/>
      </c>
      <c r="L268" s="237" t="str">
        <f>VLOOKUP(B268,'University Applications'!A:V,22,0)</f>
        <v/>
      </c>
      <c r="M268" s="237" t="str">
        <f>VLOOKUP(B268,'University Applications'!A:AC,29,0)</f>
        <v>S/A</v>
      </c>
      <c r="N268" s="237" t="str">
        <f>VLOOKUP(B268,'University Applications'!A636:BD2050,36,0)</f>
        <v/>
      </c>
      <c r="O268" s="237" t="str">
        <f>VLOOKUP(B268,'University Applications'!A:I,9,0)</f>
        <v/>
      </c>
      <c r="P268" s="237" t="str">
        <f>VLOOKUP($B268,'University Applications'!$A:P,16,0)</f>
        <v/>
      </c>
      <c r="Q268" s="237" t="str">
        <f>VLOOKUP($B268,'University Applications'!$A:W,23,0)</f>
        <v/>
      </c>
      <c r="R268" s="237" t="str">
        <f>VLOOKUP($B268,'University Applications'!$A:AD,30,0)</f>
        <v/>
      </c>
      <c r="S268" s="237" t="str">
        <f>VLOOKUP($B268,'University Applications'!$A636:BJ2050,37,0)</f>
        <v/>
      </c>
      <c r="T268" s="183">
        <f t="shared" si="1"/>
        <v>2</v>
      </c>
      <c r="U268" s="183">
        <f t="shared" si="2"/>
        <v>0</v>
      </c>
      <c r="V268" s="237">
        <f t="shared" si="3"/>
        <v>0</v>
      </c>
      <c r="W268" s="237">
        <f t="shared" si="4"/>
        <v>0</v>
      </c>
      <c r="X268" s="237"/>
    </row>
    <row r="269">
      <c r="A269" s="236" t="s">
        <v>11088</v>
      </c>
      <c r="B269" s="106" t="s">
        <v>9009</v>
      </c>
      <c r="C269" s="237" t="str">
        <f>VLOOKUP(A269,'Main Sheet'!F:M,8,0)</f>
        <v>Motherwell</v>
      </c>
      <c r="D269" s="237" t="str">
        <f>VLOOKUP(B269,'Main Sheet'!A:N,14,0)</f>
        <v>NMB</v>
      </c>
      <c r="E269" s="237" t="str">
        <f>VLOOKUP(B269,'Main Sheet'!A:L,12,0)</f>
        <v>Masiphathisane HS</v>
      </c>
      <c r="F269" s="237" t="str">
        <f>Vlookup(B269,'Main Sheet'!A:J,7,False)</f>
        <v>Second</v>
      </c>
      <c r="G269" s="237" t="str">
        <f>Vlookup(B269,'Main Sheet'!A:Q,17,0)</f>
        <v>Siphosihle</v>
      </c>
      <c r="H269" s="237" t="str">
        <f>VLOOKUP(B269,'Main Sheet'!A:AT,46,0)</f>
        <v/>
      </c>
      <c r="I269" s="237" t="str">
        <f>Trim(Iferror(Vlookup(B269,'Main Sheet'!A1107:BC2205,47,False),""))</f>
        <v>Yes</v>
      </c>
      <c r="J269" s="237"/>
      <c r="K269" s="237"/>
      <c r="L269" s="237"/>
      <c r="M269" s="237"/>
      <c r="N269" s="237"/>
      <c r="O269" s="237"/>
      <c r="P269" s="237"/>
      <c r="Q269" s="237"/>
      <c r="R269" s="237"/>
      <c r="S269" s="237"/>
      <c r="T269" s="183">
        <f t="shared" si="1"/>
        <v>0</v>
      </c>
      <c r="U269" s="183">
        <f t="shared" si="2"/>
        <v>0</v>
      </c>
      <c r="V269" s="237">
        <f t="shared" si="3"/>
        <v>0</v>
      </c>
      <c r="W269" s="237">
        <f t="shared" si="4"/>
        <v>0</v>
      </c>
      <c r="X269" s="237"/>
    </row>
    <row r="270">
      <c r="A270" s="236" t="s">
        <v>10449</v>
      </c>
      <c r="B270" s="106" t="s">
        <v>6773</v>
      </c>
      <c r="C270" s="237" t="str">
        <f>VLOOKUP(A270,'Main Sheet'!F:M,8,0)</f>
        <v>KwaDwesi</v>
      </c>
      <c r="D270" s="237" t="str">
        <f>VLOOKUP(B270,'Main Sheet'!A:N,14,0)</f>
        <v>NMB</v>
      </c>
      <c r="E270" s="237" t="str">
        <f>VLOOKUP(B270,'Main Sheet'!A:L,12,0)</f>
        <v>EZ Khabane HS</v>
      </c>
      <c r="F270" s="237" t="str">
        <f>Vlookup(B270,'Main Sheet'!A:J,7,False)</f>
        <v>Second</v>
      </c>
      <c r="G270" s="237" t="str">
        <f>Vlookup(B270,'Main Sheet'!A:Q,17,0)</f>
        <v>Asemahle</v>
      </c>
      <c r="H270" s="237" t="str">
        <f>VLOOKUP(B270,'Main Sheet'!A:AT,46,0)</f>
        <v>Yes</v>
      </c>
      <c r="I270" s="237" t="str">
        <f>Trim(Iferror(Vlookup(B270,'Main Sheet'!A787:BC1881,47,False),""))</f>
        <v>Yes</v>
      </c>
      <c r="J270" s="237" t="str">
        <f>VLOOKUP(B270,'University Applications'!A:H,8,0)</f>
        <v>Yes</v>
      </c>
      <c r="K270" s="237" t="str">
        <f>VLOOKUP(B270,'University Applications'!A:O,15,0)</f>
        <v>S/A</v>
      </c>
      <c r="L270" s="237" t="str">
        <f>VLOOKUP(B270,'University Applications'!A:V,22,0)</f>
        <v>S/A</v>
      </c>
      <c r="M270" s="237" t="str">
        <f>VLOOKUP(B270,'University Applications'!A:AC,29,0)</f>
        <v>Yes</v>
      </c>
      <c r="N270" s="237" t="str">
        <f>VLOOKUP(B270,'University Applications'!A787:BD2202,36,0)</f>
        <v/>
      </c>
      <c r="O270" s="237" t="str">
        <f>VLOOKUP(B270,'University Applications'!A:I,9,0)</f>
        <v/>
      </c>
      <c r="P270" s="237" t="str">
        <f>VLOOKUP($B270,'University Applications'!$A:P,16,0)</f>
        <v/>
      </c>
      <c r="Q270" s="237" t="str">
        <f>VLOOKUP($B270,'University Applications'!$A:W,23,0)</f>
        <v/>
      </c>
      <c r="R270" s="237" t="str">
        <f>VLOOKUP($B270,'University Applications'!$A:AD,30,0)</f>
        <v/>
      </c>
      <c r="S270" s="237" t="str">
        <f>VLOOKUP($B270,'University Applications'!$A787:BJ2202,37,0)</f>
        <v/>
      </c>
      <c r="T270" s="183">
        <f t="shared" si="1"/>
        <v>4</v>
      </c>
      <c r="U270" s="183">
        <f t="shared" si="2"/>
        <v>0</v>
      </c>
      <c r="V270" s="237">
        <f t="shared" si="3"/>
        <v>2</v>
      </c>
      <c r="W270" s="237">
        <f t="shared" si="4"/>
        <v>0</v>
      </c>
      <c r="X270" s="237"/>
    </row>
    <row r="271">
      <c r="A271" s="236" t="s">
        <v>10160</v>
      </c>
      <c r="B271" s="106" t="s">
        <v>5669</v>
      </c>
      <c r="C271" s="237" t="str">
        <f>VLOOKUP(A271,'Main Sheet'!F:M,8,0)</f>
        <v>Zwide</v>
      </c>
      <c r="D271" s="237" t="str">
        <f>VLOOKUP(B271,'Main Sheet'!A:N,14,0)</f>
        <v>NMB</v>
      </c>
      <c r="E271" s="237" t="str">
        <f>VLOOKUP(B271,'Main Sheet'!A:L,12,0)</f>
        <v>Khwezi Lomso CS</v>
      </c>
      <c r="F271" s="237" t="str">
        <f>Vlookup(B271,'Main Sheet'!A:J,7,False)</f>
        <v>Second</v>
      </c>
      <c r="G271" s="237" t="str">
        <f>Vlookup(B271,'Main Sheet'!A:Q,17,0)</f>
        <v>Chulumanco</v>
      </c>
      <c r="H271" s="237" t="str">
        <f>VLOOKUP(B271,'Main Sheet'!A:AT,46,0)</f>
        <v>Yes</v>
      </c>
      <c r="I271" s="237" t="str">
        <f>Trim(Iferror(Vlookup(B271,'Main Sheet'!A653:BC1746,47,False),""))</f>
        <v/>
      </c>
      <c r="J271" s="237" t="str">
        <f>VLOOKUP(B271,'University Applications'!A:H,8,0)</f>
        <v>S/A</v>
      </c>
      <c r="K271" s="237" t="str">
        <f>VLOOKUP(B271,'University Applications'!A:O,15,0)</f>
        <v>S/A</v>
      </c>
      <c r="L271" s="237" t="str">
        <f>VLOOKUP(B271,'University Applications'!A:V,22,0)</f>
        <v>S/A</v>
      </c>
      <c r="M271" s="237" t="str">
        <f>VLOOKUP(B271,'University Applications'!A:AC,29,0)</f>
        <v>S/A</v>
      </c>
      <c r="N271" s="237" t="str">
        <f>VLOOKUP(B271,'University Applications'!A653:BD2067,36,0)</f>
        <v/>
      </c>
      <c r="O271" s="237" t="str">
        <f>VLOOKUP(B271,'University Applications'!A:I,9,0)</f>
        <v/>
      </c>
      <c r="P271" s="237" t="str">
        <f>VLOOKUP($B271,'University Applications'!$A:P,16,0)</f>
        <v>S/A</v>
      </c>
      <c r="Q271" s="237" t="str">
        <f>VLOOKUP($B271,'University Applications'!$A:W,23,0)</f>
        <v>S/A</v>
      </c>
      <c r="R271" s="237" t="str">
        <f>VLOOKUP($B271,'University Applications'!$A:AD,30,0)</f>
        <v>S/A</v>
      </c>
      <c r="S271" s="237" t="str">
        <f>VLOOKUP($B271,'University Applications'!$A653:BJ2067,37,0)</f>
        <v/>
      </c>
      <c r="T271" s="183">
        <f t="shared" si="1"/>
        <v>4</v>
      </c>
      <c r="U271" s="183">
        <f t="shared" si="2"/>
        <v>3</v>
      </c>
      <c r="V271" s="237">
        <f t="shared" si="3"/>
        <v>0</v>
      </c>
      <c r="W271" s="237">
        <f t="shared" si="4"/>
        <v>0</v>
      </c>
      <c r="X271" s="237"/>
    </row>
    <row r="272">
      <c r="A272" s="236" t="s">
        <v>10707</v>
      </c>
      <c r="B272" s="106" t="s">
        <v>7544</v>
      </c>
      <c r="C272" s="237" t="str">
        <f>VLOOKUP(A272,'Main Sheet'!F:M,8,0)</f>
        <v>KwaMagxaki</v>
      </c>
      <c r="D272" s="237" t="str">
        <f>VLOOKUP(B272,'Main Sheet'!A:N,14,0)</f>
        <v>NMB</v>
      </c>
      <c r="E272" s="237" t="str">
        <f>VLOOKUP(B272,'Main Sheet'!A:L,12,0)</f>
        <v>KwaMagxaki HS</v>
      </c>
      <c r="F272" s="237" t="str">
        <f>Vlookup(B272,'Main Sheet'!A:J,7,False)</f>
        <v>Second</v>
      </c>
      <c r="G272" s="237" t="str">
        <f>Vlookup(B272,'Main Sheet'!A:Q,17,0)</f>
        <v>Asemahle</v>
      </c>
      <c r="H272" s="237" t="str">
        <f>VLOOKUP(B272,'Main Sheet'!A:AT,46,0)</f>
        <v>Yes</v>
      </c>
      <c r="I272" s="237" t="str">
        <f>Trim(Iferror(Vlookup(B272,'Main Sheet'!A914:BC2011,47,False),""))</f>
        <v>Yes</v>
      </c>
      <c r="J272" s="237" t="str">
        <f>VLOOKUP(B272,'University Applications'!A:H,8,0)</f>
        <v/>
      </c>
      <c r="K272" s="237" t="str">
        <f>VLOOKUP(B272,'University Applications'!A:O,15,0)</f>
        <v/>
      </c>
      <c r="L272" s="237" t="str">
        <f>VLOOKUP(B272,'University Applications'!A:V,22,0)</f>
        <v/>
      </c>
      <c r="M272" s="237" t="str">
        <f>VLOOKUP(B272,'University Applications'!A:AC,29,0)</f>
        <v/>
      </c>
      <c r="N272" s="237" t="str">
        <f>VLOOKUP(B272,'University Applications'!A914:BD2332,36,0)</f>
        <v/>
      </c>
      <c r="O272" s="237" t="str">
        <f>VLOOKUP(B272,'University Applications'!A:I,9,0)</f>
        <v/>
      </c>
      <c r="P272" s="237" t="str">
        <f>VLOOKUP($B272,'University Applications'!$A:P,16,0)</f>
        <v/>
      </c>
      <c r="Q272" s="237" t="str">
        <f>VLOOKUP($B272,'University Applications'!$A:W,23,0)</f>
        <v/>
      </c>
      <c r="R272" s="237" t="str">
        <f>VLOOKUP($B272,'University Applications'!$A:AD,30,0)</f>
        <v/>
      </c>
      <c r="S272" s="237" t="str">
        <f>VLOOKUP($B272,'University Applications'!$A914:BJ2332,37,0)</f>
        <v/>
      </c>
      <c r="T272" s="183">
        <f t="shared" si="1"/>
        <v>0</v>
      </c>
      <c r="U272" s="183">
        <f t="shared" si="2"/>
        <v>0</v>
      </c>
      <c r="V272" s="237">
        <f t="shared" si="3"/>
        <v>0</v>
      </c>
      <c r="W272" s="237">
        <f t="shared" si="4"/>
        <v>0</v>
      </c>
      <c r="X272" s="237"/>
    </row>
    <row r="273">
      <c r="A273" s="236" t="s">
        <v>1072</v>
      </c>
      <c r="B273" s="106" t="s">
        <v>1070</v>
      </c>
      <c r="C273" s="237" t="str">
        <f>VLOOKUP(A273,'Main Sheet'!F:M,8,0)</f>
        <v>Zwide</v>
      </c>
      <c r="D273" s="237" t="str">
        <f>VLOOKUP(B273,'Main Sheet'!A:N,14,0)</f>
        <v>NMB</v>
      </c>
      <c r="E273" s="237" t="str">
        <f>VLOOKUP(B273,'Main Sheet'!A:L,12,0)</f>
        <v>Ndzondelelo HS</v>
      </c>
      <c r="F273" s="237" t="str">
        <f>Vlookup(B273,'Main Sheet'!A:J,7,False)</f>
        <v>First</v>
      </c>
      <c r="G273" s="237" t="str">
        <f>Vlookup(B273,'Main Sheet'!A:Q,17,0)</f>
        <v>Chulumanco</v>
      </c>
      <c r="H273" s="237" t="str">
        <f>VLOOKUP(B273,'Main Sheet'!A:AT,46,0)</f>
        <v>Yes</v>
      </c>
      <c r="I273" s="237" t="str">
        <f>Trim(Iferror(Vlookup(B273,'Main Sheet'!A103:BC1196,47,False),""))</f>
        <v>Yes</v>
      </c>
      <c r="J273" s="237" t="str">
        <f>VLOOKUP(B273,'University Applications'!A:H,8,0)</f>
        <v>Yes</v>
      </c>
      <c r="K273" s="237" t="str">
        <f>VLOOKUP(B273,'University Applications'!A:O,15,0)</f>
        <v>Yes</v>
      </c>
      <c r="L273" s="237" t="str">
        <f>VLOOKUP(B273,'University Applications'!A:V,22,0)</f>
        <v>Yes</v>
      </c>
      <c r="M273" s="237" t="str">
        <f>VLOOKUP(B273,'University Applications'!A:AC,29,0)</f>
        <v>Yes</v>
      </c>
      <c r="N273" s="237" t="str">
        <f>VLOOKUP(B273,'University Applications'!A103:BD1517,36,0)</f>
        <v/>
      </c>
      <c r="O273" s="237" t="str">
        <f>VLOOKUP(B273,'University Applications'!A:I,9,0)</f>
        <v>Yes</v>
      </c>
      <c r="P273" s="237" t="str">
        <f>VLOOKUP($B273,'University Applications'!$A:P,16,0)</f>
        <v>Yes</v>
      </c>
      <c r="Q273" s="237" t="str">
        <f>VLOOKUP($B273,'University Applications'!$A:W,23,0)</f>
        <v>Yes</v>
      </c>
      <c r="R273" s="237" t="str">
        <f>VLOOKUP($B273,'University Applications'!$A:AD,30,0)</f>
        <v>Yes</v>
      </c>
      <c r="S273" s="237" t="str">
        <f>VLOOKUP($B273,'University Applications'!$A103:BJ1517,37,0)</f>
        <v/>
      </c>
      <c r="T273" s="183">
        <f t="shared" si="1"/>
        <v>4</v>
      </c>
      <c r="U273" s="183">
        <f t="shared" si="2"/>
        <v>4</v>
      </c>
      <c r="V273" s="237">
        <f t="shared" si="3"/>
        <v>4</v>
      </c>
      <c r="W273" s="237">
        <f t="shared" si="4"/>
        <v>4</v>
      </c>
      <c r="X273" s="237"/>
    </row>
    <row r="274">
      <c r="A274" s="236" t="s">
        <v>1072</v>
      </c>
      <c r="B274" s="106" t="s">
        <v>7216</v>
      </c>
      <c r="C274" s="237" t="str">
        <f>VLOOKUP(A274,'Main Sheet'!F:M,8,0)</f>
        <v>Zwide</v>
      </c>
      <c r="D274" s="237" t="str">
        <f>VLOOKUP(B274,'Main Sheet'!A:N,14,0)</f>
        <v>NMB</v>
      </c>
      <c r="E274" s="237" t="str">
        <f>VLOOKUP(B274,'Main Sheet'!A:L,12,0)</f>
        <v>Ndzondelelo HS</v>
      </c>
      <c r="F274" s="237" t="str">
        <f>Vlookup(B274,'Main Sheet'!A:J,7,False)</f>
        <v>First</v>
      </c>
      <c r="G274" s="237" t="str">
        <f>Vlookup(B274,'Main Sheet'!A:Q,17,0)</f>
        <v>Chulumanco</v>
      </c>
      <c r="H274" s="237" t="str">
        <f>VLOOKUP(B274,'Main Sheet'!A:AT,46,0)</f>
        <v/>
      </c>
      <c r="I274" s="237" t="str">
        <f>Trim(Iferror(Vlookup(B274,'Main Sheet'!A870:BC1967,47,False),""))</f>
        <v/>
      </c>
      <c r="J274" s="237" t="str">
        <f>VLOOKUP(B274,'University Applications'!A:H,8,0)</f>
        <v/>
      </c>
      <c r="K274" s="237" t="str">
        <f>VLOOKUP(B274,'University Applications'!A:O,15,0)</f>
        <v/>
      </c>
      <c r="L274" s="237" t="str">
        <f>VLOOKUP(B274,'University Applications'!A:V,22,0)</f>
        <v/>
      </c>
      <c r="M274" s="237" t="str">
        <f>VLOOKUP(B274,'University Applications'!A:AC,29,0)</f>
        <v/>
      </c>
      <c r="N274" s="237" t="str">
        <f>VLOOKUP(B274,'University Applications'!A870:BD2288,36,0)</f>
        <v/>
      </c>
      <c r="O274" s="237" t="str">
        <f>VLOOKUP(B274,'University Applications'!A:I,9,0)</f>
        <v/>
      </c>
      <c r="P274" s="237" t="str">
        <f>VLOOKUP($B274,'University Applications'!$A:P,16,0)</f>
        <v/>
      </c>
      <c r="Q274" s="237" t="str">
        <f>VLOOKUP($B274,'University Applications'!$A:W,23,0)</f>
        <v/>
      </c>
      <c r="R274" s="237" t="str">
        <f>VLOOKUP($B274,'University Applications'!$A:AD,30,0)</f>
        <v/>
      </c>
      <c r="S274" s="237" t="str">
        <f>VLOOKUP($B274,'University Applications'!$A870:BJ2288,37,0)</f>
        <v/>
      </c>
      <c r="T274" s="183">
        <f t="shared" si="1"/>
        <v>0</v>
      </c>
      <c r="U274" s="183">
        <f t="shared" si="2"/>
        <v>0</v>
      </c>
      <c r="V274" s="237">
        <f t="shared" si="3"/>
        <v>0</v>
      </c>
      <c r="W274" s="237">
        <f t="shared" si="4"/>
        <v>0</v>
      </c>
      <c r="X274" s="237"/>
    </row>
    <row r="275">
      <c r="A275" s="236" t="s">
        <v>1078</v>
      </c>
      <c r="B275" s="106" t="s">
        <v>1076</v>
      </c>
      <c r="C275" s="237" t="str">
        <f>VLOOKUP(A275,'Main Sheet'!F:M,8,0)</f>
        <v>East London</v>
      </c>
      <c r="D275" s="237" t="str">
        <f>VLOOKUP(B275,'Main Sheet'!A:N,14,0)</f>
        <v>Rural</v>
      </c>
      <c r="E275" s="237" t="str">
        <f>VLOOKUP(B275,'Main Sheet'!A:L,12,0)</f>
        <v>Wongalethu HS</v>
      </c>
      <c r="F275" s="237" t="str">
        <f>Vlookup(B275,'Main Sheet'!A:J,7,False)</f>
        <v>First</v>
      </c>
      <c r="G275" s="237" t="str">
        <f>Vlookup(B275,'Main Sheet'!A:Q,17,0)</f>
        <v>Asemahle</v>
      </c>
      <c r="H275" s="237" t="str">
        <f>VLOOKUP(B275,'Main Sheet'!A:AT,46,0)</f>
        <v>Yes</v>
      </c>
      <c r="I275" s="237" t="str">
        <f>Trim(Iferror(Vlookup(B275,'Main Sheet'!A104:BC1197,47,False),""))</f>
        <v>Yes</v>
      </c>
      <c r="J275" s="237" t="str">
        <f>VLOOKUP(B275,'University Applications'!A:H,8,0)</f>
        <v>S/A</v>
      </c>
      <c r="K275" s="237" t="str">
        <f>VLOOKUP(B275,'University Applications'!A:O,15,0)</f>
        <v>Yes</v>
      </c>
      <c r="L275" s="237" t="str">
        <f>VLOOKUP(B275,'University Applications'!A:V,22,0)</f>
        <v>S/A</v>
      </c>
      <c r="M275" s="237" t="str">
        <f>VLOOKUP(B275,'University Applications'!A:AC,29,0)</f>
        <v>Yes</v>
      </c>
      <c r="N275" s="237" t="str">
        <f>VLOOKUP(B275,'University Applications'!A104:BD1518,36,0)</f>
        <v/>
      </c>
      <c r="O275" s="237" t="str">
        <f>VLOOKUP(B275,'University Applications'!A:I,9,0)</f>
        <v>S/A</v>
      </c>
      <c r="P275" s="237" t="str">
        <f>VLOOKUP($B275,'University Applications'!$A:P,16,0)</f>
        <v>Yes</v>
      </c>
      <c r="Q275" s="237" t="str">
        <f>VLOOKUP($B275,'University Applications'!$A:W,23,0)</f>
        <v>S/A</v>
      </c>
      <c r="R275" s="237" t="str">
        <f>VLOOKUP($B275,'University Applications'!$A:AD,30,0)</f>
        <v>Yes</v>
      </c>
      <c r="S275" s="237" t="str">
        <f>VLOOKUP($B275,'University Applications'!$A104:BJ1518,37,0)</f>
        <v/>
      </c>
      <c r="T275" s="183">
        <f t="shared" si="1"/>
        <v>4</v>
      </c>
      <c r="U275" s="183">
        <f t="shared" si="2"/>
        <v>4</v>
      </c>
      <c r="V275" s="237">
        <f t="shared" si="3"/>
        <v>2</v>
      </c>
      <c r="W275" s="237">
        <f t="shared" si="4"/>
        <v>2</v>
      </c>
      <c r="X275" s="237"/>
    </row>
    <row r="276">
      <c r="A276" s="236" t="s">
        <v>10922</v>
      </c>
      <c r="B276" s="106" t="s">
        <v>8445</v>
      </c>
      <c r="C276" s="237" t="str">
        <f>VLOOKUP(A276,'Main Sheet'!F:M,8,0)</f>
        <v>New Brighton</v>
      </c>
      <c r="D276" s="237" t="str">
        <f>VLOOKUP(B276,'Main Sheet'!A:N,14,0)</f>
        <v>NMB</v>
      </c>
      <c r="E276" s="237" t="str">
        <f>VLOOKUP(B276,'Main Sheet'!A:L,12,0)</f>
        <v>Cowan HS</v>
      </c>
      <c r="F276" s="237" t="str">
        <f>Vlookup(B276,'Main Sheet'!A:J,7,False)</f>
        <v>Second</v>
      </c>
      <c r="G276" s="237" t="str">
        <f>Vlookup(B276,'Main Sheet'!A:Q,17,0)</f>
        <v>Chulumanco</v>
      </c>
      <c r="H276" s="237" t="str">
        <f>VLOOKUP(B276,'Main Sheet'!A:AT,46,0)</f>
        <v>Yes</v>
      </c>
      <c r="I276" s="237" t="str">
        <f>Trim(Iferror(Vlookup(B276,'Main Sheet'!A1034:BC2132,47,False),""))</f>
        <v>Yes</v>
      </c>
      <c r="J276" s="237" t="str">
        <f>VLOOKUP(B276,'University Applications'!A:H,8,0)</f>
        <v/>
      </c>
      <c r="K276" s="237" t="str">
        <f>VLOOKUP(B276,'University Applications'!A:O,15,0)</f>
        <v/>
      </c>
      <c r="L276" s="237" t="str">
        <f>VLOOKUP(B276,'University Applications'!A:V,22,0)</f>
        <v/>
      </c>
      <c r="M276" s="237" t="str">
        <f>VLOOKUP(B276,'University Applications'!A:AC,29,0)</f>
        <v/>
      </c>
      <c r="N276" s="237" t="str">
        <f>VLOOKUP(B276,'University Applications'!A1033:BD2453,36,0)</f>
        <v/>
      </c>
      <c r="O276" s="237" t="str">
        <f>VLOOKUP(B276,'University Applications'!A:I,9,0)</f>
        <v/>
      </c>
      <c r="P276" s="237" t="str">
        <f>VLOOKUP($B276,'University Applications'!$A:P,16,0)</f>
        <v/>
      </c>
      <c r="Q276" s="237" t="str">
        <f>VLOOKUP($B276,'University Applications'!$A:W,23,0)</f>
        <v/>
      </c>
      <c r="R276" s="237" t="str">
        <f>VLOOKUP($B276,'University Applications'!$A:AD,30,0)</f>
        <v/>
      </c>
      <c r="S276" s="237" t="str">
        <f>VLOOKUP($B276,'University Applications'!$A1033:BJ2453,37,0)</f>
        <v/>
      </c>
      <c r="T276" s="183">
        <f t="shared" si="1"/>
        <v>0</v>
      </c>
      <c r="U276" s="183">
        <f t="shared" si="2"/>
        <v>0</v>
      </c>
      <c r="V276" s="237">
        <f t="shared" si="3"/>
        <v>0</v>
      </c>
      <c r="W276" s="237">
        <f t="shared" si="4"/>
        <v>0</v>
      </c>
      <c r="X276" s="237"/>
    </row>
    <row r="277">
      <c r="A277" s="236" t="s">
        <v>1083</v>
      </c>
      <c r="B277" s="106" t="s">
        <v>1080</v>
      </c>
      <c r="C277" s="237" t="str">
        <f>VLOOKUP(A277,'Main Sheet'!F:M,8,0)</f>
        <v>Kirkwood</v>
      </c>
      <c r="D277" s="237" t="str">
        <f>VLOOKUP(B277,'Main Sheet'!A:N,14,0)</f>
        <v>Rural</v>
      </c>
      <c r="E277" s="237" t="str">
        <f>VLOOKUP(B277,'Main Sheet'!A:L,12,0)</f>
        <v>Moses Mabida HS</v>
      </c>
      <c r="F277" s="237" t="str">
        <f>Vlookup(B277,'Main Sheet'!A:J,7,False)</f>
        <v>First</v>
      </c>
      <c r="G277" s="237" t="str">
        <f>Vlookup(B277,'Main Sheet'!A:Q,17,0)</f>
        <v>Sive</v>
      </c>
      <c r="H277" s="237" t="str">
        <f>VLOOKUP(B277,'Main Sheet'!A:AT,46,0)</f>
        <v/>
      </c>
      <c r="I277" s="237" t="str">
        <f>Trim(Iferror(Vlookup(B277,'Main Sheet'!A105:BC1198,47,False),""))</f>
        <v/>
      </c>
      <c r="J277" s="237" t="str">
        <f>VLOOKUP(B277,'University Applications'!A:H,8,0)</f>
        <v/>
      </c>
      <c r="K277" s="237" t="str">
        <f>VLOOKUP(B277,'University Applications'!A:O,15,0)</f>
        <v/>
      </c>
      <c r="L277" s="237" t="str">
        <f>VLOOKUP(B277,'University Applications'!A:V,22,0)</f>
        <v/>
      </c>
      <c r="M277" s="237" t="str">
        <f>VLOOKUP(B277,'University Applications'!A:AC,29,0)</f>
        <v/>
      </c>
      <c r="N277" s="237" t="str">
        <f>VLOOKUP(B277,'University Applications'!A105:BD1519,36,0)</f>
        <v/>
      </c>
      <c r="O277" s="237" t="str">
        <f>VLOOKUP(B277,'University Applications'!A:I,9,0)</f>
        <v/>
      </c>
      <c r="P277" s="237" t="str">
        <f>VLOOKUP($B277,'University Applications'!$A:P,16,0)</f>
        <v/>
      </c>
      <c r="Q277" s="237" t="str">
        <f>VLOOKUP($B277,'University Applications'!$A:W,23,0)</f>
        <v/>
      </c>
      <c r="R277" s="237" t="str">
        <f>VLOOKUP($B277,'University Applications'!$A:AD,30,0)</f>
        <v/>
      </c>
      <c r="S277" s="237" t="str">
        <f>VLOOKUP($B277,'University Applications'!$A105:BJ1519,37,0)</f>
        <v/>
      </c>
      <c r="T277" s="183">
        <f t="shared" si="1"/>
        <v>0</v>
      </c>
      <c r="U277" s="183">
        <f t="shared" si="2"/>
        <v>0</v>
      </c>
      <c r="V277" s="237">
        <f t="shared" si="3"/>
        <v>0</v>
      </c>
      <c r="W277" s="237">
        <f t="shared" si="4"/>
        <v>0</v>
      </c>
      <c r="X277" s="237"/>
    </row>
    <row r="278">
      <c r="A278" s="236" t="s">
        <v>10413</v>
      </c>
      <c r="B278" s="106" t="s">
        <v>6632</v>
      </c>
      <c r="C278" s="237" t="str">
        <f>VLOOKUP(A278,'Main Sheet'!F:M,8,0)</f>
        <v>East London</v>
      </c>
      <c r="D278" s="237" t="str">
        <f>VLOOKUP(B278,'Main Sheet'!A:N,14,0)</f>
        <v>Rural</v>
      </c>
      <c r="E278" s="237" t="str">
        <f>VLOOKUP(B278,'Main Sheet'!A:L,12,0)</f>
        <v>Vulamazibuko HS</v>
      </c>
      <c r="F278" s="237" t="str">
        <f>Vlookup(B278,'Main Sheet'!A:J,7,False)</f>
        <v>Second</v>
      </c>
      <c r="G278" s="237" t="str">
        <f>Vlookup(B278,'Main Sheet'!A:Q,17,0)</f>
        <v>Asemahle</v>
      </c>
      <c r="H278" s="237" t="str">
        <f>VLOOKUP(B278,'Main Sheet'!A:AT,46,0)</f>
        <v>Yes</v>
      </c>
      <c r="I278" s="237" t="str">
        <f>Trim(Iferror(Vlookup(B278,'Main Sheet'!A770:BC1864,47,False),""))</f>
        <v>Yes</v>
      </c>
      <c r="J278" s="237" t="str">
        <f>VLOOKUP(B278,'University Applications'!A:H,8,0)</f>
        <v>S/A</v>
      </c>
      <c r="K278" s="237" t="str">
        <f>VLOOKUP(B278,'University Applications'!A:O,15,0)</f>
        <v/>
      </c>
      <c r="L278" s="237" t="str">
        <f>VLOOKUP(B278,'University Applications'!A:V,22,0)</f>
        <v>S/A</v>
      </c>
      <c r="M278" s="237" t="str">
        <f>VLOOKUP(B278,'University Applications'!A:AC,29,0)</f>
        <v>No</v>
      </c>
      <c r="N278" s="237" t="str">
        <f>VLOOKUP(B278,'University Applications'!A770:BD2185,36,0)</f>
        <v/>
      </c>
      <c r="O278" s="237" t="str">
        <f>VLOOKUP(B278,'University Applications'!A:I,9,0)</f>
        <v/>
      </c>
      <c r="P278" s="237" t="str">
        <f>VLOOKUP($B278,'University Applications'!$A:P,16,0)</f>
        <v/>
      </c>
      <c r="Q278" s="237" t="str">
        <f>VLOOKUP($B278,'University Applications'!$A:W,23,0)</f>
        <v/>
      </c>
      <c r="R278" s="237" t="str">
        <f>VLOOKUP($B278,'University Applications'!$A:AD,30,0)</f>
        <v/>
      </c>
      <c r="S278" s="237" t="str">
        <f>VLOOKUP($B278,'University Applications'!$A770:BJ2185,37,0)</f>
        <v/>
      </c>
      <c r="T278" s="183">
        <f t="shared" si="1"/>
        <v>3</v>
      </c>
      <c r="U278" s="183">
        <f t="shared" si="2"/>
        <v>0</v>
      </c>
      <c r="V278" s="237">
        <f t="shared" si="3"/>
        <v>0</v>
      </c>
      <c r="W278" s="237">
        <f t="shared" si="4"/>
        <v>0</v>
      </c>
      <c r="X278" s="237"/>
    </row>
    <row r="279">
      <c r="A279" s="236" t="s">
        <v>11147</v>
      </c>
      <c r="B279" s="106" t="s">
        <v>7045</v>
      </c>
      <c r="C279" s="237" t="str">
        <f>VLOOKUP(A279,'Main Sheet'!F:M,8,0)</f>
        <v>Zwide</v>
      </c>
      <c r="D279" s="237" t="str">
        <f>VLOOKUP(B279,'Main Sheet'!A:N,14,0)</f>
        <v>NMB</v>
      </c>
      <c r="E279" s="237" t="str">
        <f>VLOOKUP(B279,'Main Sheet'!A:L,12,0)</f>
        <v>Ndzondelelo HS</v>
      </c>
      <c r="F279" s="237" t="str">
        <f>Vlookup(B279,'Main Sheet'!A:J,7,False)</f>
        <v>Second</v>
      </c>
      <c r="G279" s="237" t="str">
        <f>Vlookup(B279,'Main Sheet'!A:Q,17,0)</f>
        <v>Chulumanco</v>
      </c>
      <c r="H279" s="237" t="str">
        <f>VLOOKUP(B279,'Main Sheet'!A:AT,46,0)</f>
        <v>Yes</v>
      </c>
      <c r="I279" s="237" t="str">
        <f>Trim(Iferror(Vlookup(B279,'Main Sheet'!A827:BC1921,47,False),""))</f>
        <v/>
      </c>
      <c r="J279" s="237" t="str">
        <f>VLOOKUP(B279,'University Applications'!A:H,8,0)</f>
        <v>S/A</v>
      </c>
      <c r="K279" s="237" t="str">
        <f>VLOOKUP(B279,'University Applications'!A:O,15,0)</f>
        <v>S/A</v>
      </c>
      <c r="L279" s="237" t="str">
        <f>VLOOKUP(B279,'University Applications'!A:V,22,0)</f>
        <v>S/A</v>
      </c>
      <c r="M279" s="237" t="str">
        <f>VLOOKUP(B279,'University Applications'!A:AC,29,0)</f>
        <v>Yes</v>
      </c>
      <c r="N279" s="237" t="str">
        <f>VLOOKUP(B279,'University Applications'!A827:BD2242,36,0)</f>
        <v/>
      </c>
      <c r="O279" s="237" t="str">
        <f>VLOOKUP(B279,'University Applications'!A:I,9,0)</f>
        <v/>
      </c>
      <c r="P279" s="237" t="str">
        <f>VLOOKUP($B279,'University Applications'!$A:P,16,0)</f>
        <v>S/A</v>
      </c>
      <c r="Q279" s="237" t="str">
        <f>VLOOKUP($B279,'University Applications'!$A:W,23,0)</f>
        <v>S/A</v>
      </c>
      <c r="R279" s="237" t="str">
        <f>VLOOKUP($B279,'University Applications'!$A:AD,30,0)</f>
        <v/>
      </c>
      <c r="S279" s="237" t="str">
        <f>VLOOKUP($B279,'University Applications'!$A827:BJ2242,37,0)</f>
        <v/>
      </c>
      <c r="T279" s="183">
        <f t="shared" si="1"/>
        <v>4</v>
      </c>
      <c r="U279" s="183">
        <f t="shared" si="2"/>
        <v>2</v>
      </c>
      <c r="V279" s="237">
        <f t="shared" si="3"/>
        <v>1</v>
      </c>
      <c r="W279" s="237">
        <f t="shared" si="4"/>
        <v>0</v>
      </c>
      <c r="X279" s="237"/>
    </row>
    <row r="280">
      <c r="A280" s="236" t="s">
        <v>1089</v>
      </c>
      <c r="B280" s="106" t="s">
        <v>1086</v>
      </c>
      <c r="C280" s="237" t="str">
        <f>VLOOKUP(A280,'Main Sheet'!F:M,8,0)</f>
        <v>Motherwell</v>
      </c>
      <c r="D280" s="237" t="str">
        <f>VLOOKUP(B280,'Main Sheet'!A:N,14,0)</f>
        <v>NMB</v>
      </c>
      <c r="E280" s="237" t="str">
        <f>VLOOKUP(B280,'Main Sheet'!A:L,12,0)</f>
        <v>Douglas Mpopa SS</v>
      </c>
      <c r="F280" s="237" t="str">
        <f>Vlookup(B280,'Main Sheet'!A:J,7,False)</f>
        <v>First</v>
      </c>
      <c r="G280" s="237" t="str">
        <f>Vlookup(B280,'Main Sheet'!A:Q,17,0)</f>
        <v>Asemahle</v>
      </c>
      <c r="H280" s="237" t="str">
        <f>VLOOKUP(B280,'Main Sheet'!A:AT,46,0)</f>
        <v>Yes</v>
      </c>
      <c r="I280" s="237" t="str">
        <f>Trim(Iferror(Vlookup(B280,'Main Sheet'!A106:BC1199,47,False),""))</f>
        <v>Yes</v>
      </c>
      <c r="J280" s="237" t="str">
        <f>VLOOKUP(B280,'University Applications'!A:H,8,0)</f>
        <v>S/A</v>
      </c>
      <c r="K280" s="237" t="str">
        <f>VLOOKUP(B280,'University Applications'!A:O,15,0)</f>
        <v>Yes</v>
      </c>
      <c r="L280" s="237" t="str">
        <f>VLOOKUP(B280,'University Applications'!A:V,22,0)</f>
        <v>Yes</v>
      </c>
      <c r="M280" s="237" t="str">
        <f>VLOOKUP(B280,'University Applications'!A:AC,29,0)</f>
        <v>Yes</v>
      </c>
      <c r="N280" s="237" t="str">
        <f>VLOOKUP(B280,'University Applications'!A106:BD1520,36,0)</f>
        <v/>
      </c>
      <c r="O280" s="237" t="str">
        <f>VLOOKUP(B280,'University Applications'!A:I,9,0)</f>
        <v>S/A</v>
      </c>
      <c r="P280" s="237" t="str">
        <f>VLOOKUP($B280,'University Applications'!$A:P,16,0)</f>
        <v>Yes</v>
      </c>
      <c r="Q280" s="237" t="str">
        <f>VLOOKUP($B280,'University Applications'!$A:W,23,0)</f>
        <v>Yes</v>
      </c>
      <c r="R280" s="237" t="str">
        <f>VLOOKUP($B280,'University Applications'!$A:AD,30,0)</f>
        <v/>
      </c>
      <c r="S280" s="237" t="str">
        <f>VLOOKUP($B280,'University Applications'!$A106:BJ1520,37,0)</f>
        <v/>
      </c>
      <c r="T280" s="183">
        <f t="shared" si="1"/>
        <v>4</v>
      </c>
      <c r="U280" s="183">
        <f t="shared" si="2"/>
        <v>3</v>
      </c>
      <c r="V280" s="237">
        <f t="shared" si="3"/>
        <v>3</v>
      </c>
      <c r="W280" s="237">
        <f t="shared" si="4"/>
        <v>2</v>
      </c>
      <c r="X280" s="237"/>
    </row>
    <row r="281">
      <c r="A281" s="236" t="s">
        <v>10504</v>
      </c>
      <c r="B281" s="106" t="s">
        <v>6976</v>
      </c>
      <c r="C281" s="237" t="str">
        <f>VLOOKUP(A281,'Main Sheet'!F:M,8,0)</f>
        <v>KwaZakhele</v>
      </c>
      <c r="D281" s="237" t="str">
        <f>VLOOKUP(B281,'Main Sheet'!A:N,14,0)</f>
        <v>NMB</v>
      </c>
      <c r="E281" s="237" t="str">
        <f>VLOOKUP(B281,'Main Sheet'!A:L,12,0)</f>
        <v>Qaphelani</v>
      </c>
      <c r="F281" s="237" t="str">
        <f>Vlookup(B281,'Main Sheet'!A:J,7,False)</f>
        <v>Second</v>
      </c>
      <c r="G281" s="237" t="str">
        <f>Vlookup(B281,'Main Sheet'!A:Q,17,0)</f>
        <v>Chulumanco</v>
      </c>
      <c r="H281" s="237" t="str">
        <f>VLOOKUP(B281,'Main Sheet'!A:AT,46,0)</f>
        <v>Yes</v>
      </c>
      <c r="I281" s="237" t="str">
        <f>Trim(Iferror(Vlookup(B281,'Main Sheet'!A813:BC1907,47,False),""))</f>
        <v>Yes</v>
      </c>
      <c r="J281" s="237" t="str">
        <f>VLOOKUP(B281,'University Applications'!A:H,8,0)</f>
        <v>Yes</v>
      </c>
      <c r="K281" s="237" t="str">
        <f>VLOOKUP(B281,'University Applications'!A:O,15,0)</f>
        <v>S/A</v>
      </c>
      <c r="L281" s="237" t="str">
        <f>VLOOKUP(B281,'University Applications'!A:V,22,0)</f>
        <v>Yes</v>
      </c>
      <c r="M281" s="237" t="str">
        <f>VLOOKUP(B281,'University Applications'!A:AC,29,0)</f>
        <v>S/A</v>
      </c>
      <c r="N281" s="237" t="str">
        <f>VLOOKUP(B281,'University Applications'!A813:BD2228,36,0)</f>
        <v/>
      </c>
      <c r="O281" s="237" t="str">
        <f>VLOOKUP(B281,'University Applications'!A:I,9,0)</f>
        <v/>
      </c>
      <c r="P281" s="237" t="str">
        <f>VLOOKUP($B281,'University Applications'!$A:P,16,0)</f>
        <v/>
      </c>
      <c r="Q281" s="237" t="str">
        <f>VLOOKUP($B281,'University Applications'!$A:W,23,0)</f>
        <v/>
      </c>
      <c r="R281" s="237" t="str">
        <f>VLOOKUP($B281,'University Applications'!$A:AD,30,0)</f>
        <v/>
      </c>
      <c r="S281" s="237" t="str">
        <f>VLOOKUP($B281,'University Applications'!$A813:BJ2228,37,0)</f>
        <v/>
      </c>
      <c r="T281" s="183">
        <f t="shared" si="1"/>
        <v>4</v>
      </c>
      <c r="U281" s="183">
        <f t="shared" si="2"/>
        <v>0</v>
      </c>
      <c r="V281" s="237">
        <f t="shared" si="3"/>
        <v>2</v>
      </c>
      <c r="W281" s="237">
        <f t="shared" si="4"/>
        <v>0</v>
      </c>
      <c r="X281" s="237"/>
    </row>
    <row r="282">
      <c r="A282" s="236" t="s">
        <v>10375</v>
      </c>
      <c r="B282" s="106" t="s">
        <v>6468</v>
      </c>
      <c r="C282" s="237" t="str">
        <f>VLOOKUP(A282,'Main Sheet'!F:M,8,0)</f>
        <v>Motherwell</v>
      </c>
      <c r="D282" s="237" t="str">
        <f>VLOOKUP(B282,'Main Sheet'!A:N,14,0)</f>
        <v>NMB</v>
      </c>
      <c r="E282" s="237" t="str">
        <f>VLOOKUP(B282,'Main Sheet'!A:L,12,0)</f>
        <v>Cingani HS</v>
      </c>
      <c r="F282" s="237" t="str">
        <f>Vlookup(B282,'Main Sheet'!A:J,7,False)</f>
        <v>Second</v>
      </c>
      <c r="G282" s="237" t="str">
        <f>Vlookup(B282,'Main Sheet'!A:Q,17,0)</f>
        <v>Asemahle</v>
      </c>
      <c r="H282" s="237" t="str">
        <f>VLOOKUP(B282,'Main Sheet'!A:AT,46,0)</f>
        <v/>
      </c>
      <c r="I282" s="237" t="str">
        <f>Trim(Iferror(Vlookup(B282,'Main Sheet'!A751:BC1845,47,False),""))</f>
        <v/>
      </c>
      <c r="J282" s="237" t="str">
        <f>VLOOKUP(B282,'University Applications'!A:H,8,0)</f>
        <v/>
      </c>
      <c r="K282" s="237" t="str">
        <f>VLOOKUP(B282,'University Applications'!A:O,15,0)</f>
        <v/>
      </c>
      <c r="L282" s="237" t="str">
        <f>VLOOKUP(B282,'University Applications'!A:V,22,0)</f>
        <v/>
      </c>
      <c r="M282" s="237" t="str">
        <f>VLOOKUP(B282,'University Applications'!A:AC,29,0)</f>
        <v/>
      </c>
      <c r="N282" s="237" t="str">
        <f>VLOOKUP(B282,'University Applications'!A751:BD2166,36,0)</f>
        <v/>
      </c>
      <c r="O282" s="237" t="str">
        <f>VLOOKUP(B282,'University Applications'!A:I,9,0)</f>
        <v/>
      </c>
      <c r="P282" s="237" t="str">
        <f>VLOOKUP($B282,'University Applications'!$A:P,16,0)</f>
        <v/>
      </c>
      <c r="Q282" s="237" t="str">
        <f>VLOOKUP($B282,'University Applications'!$A:W,23,0)</f>
        <v/>
      </c>
      <c r="R282" s="237" t="str">
        <f>VLOOKUP($B282,'University Applications'!$A:AD,30,0)</f>
        <v/>
      </c>
      <c r="S282" s="237" t="str">
        <f>VLOOKUP($B282,'University Applications'!$A751:BJ2166,37,0)</f>
        <v/>
      </c>
      <c r="T282" s="183">
        <f t="shared" si="1"/>
        <v>0</v>
      </c>
      <c r="U282" s="183">
        <f t="shared" si="2"/>
        <v>0</v>
      </c>
      <c r="V282" s="237">
        <f t="shared" si="3"/>
        <v>0</v>
      </c>
      <c r="W282" s="237">
        <f t="shared" si="4"/>
        <v>0</v>
      </c>
      <c r="X282" s="237"/>
    </row>
    <row r="283">
      <c r="A283" s="236" t="s">
        <v>1097</v>
      </c>
      <c r="B283" s="106" t="s">
        <v>1095</v>
      </c>
      <c r="C283" s="237" t="str">
        <f>VLOOKUP(A283,'Main Sheet'!F:M,8,0)</f>
        <v>Addo</v>
      </c>
      <c r="D283" s="237" t="str">
        <f>VLOOKUP(B283,'Main Sheet'!A:N,14,0)</f>
        <v>Rural</v>
      </c>
      <c r="E283" s="237" t="str">
        <f>VLOOKUP(B283,'Main Sheet'!A:L,12,0)</f>
        <v>Samkelwe SS</v>
      </c>
      <c r="F283" s="237" t="str">
        <f>Vlookup(B283,'Main Sheet'!A:J,7,False)</f>
        <v>First</v>
      </c>
      <c r="G283" s="237" t="str">
        <f>Vlookup(B283,'Main Sheet'!A:Q,17,0)</f>
        <v>Sive</v>
      </c>
      <c r="H283" s="237" t="str">
        <f>VLOOKUP(B283,'Main Sheet'!A:AT,46,0)</f>
        <v>Yes</v>
      </c>
      <c r="I283" s="237" t="str">
        <f>Trim(Iferror(Vlookup(B283,'Main Sheet'!A107:BC1200,47,False),""))</f>
        <v>Yes</v>
      </c>
      <c r="J283" s="237" t="str">
        <f>VLOOKUP(B283,'University Applications'!A:H,8,0)</f>
        <v/>
      </c>
      <c r="K283" s="237" t="str">
        <f>VLOOKUP(B283,'University Applications'!A:O,15,0)</f>
        <v/>
      </c>
      <c r="L283" s="237" t="str">
        <f>VLOOKUP(B283,'University Applications'!A:V,22,0)</f>
        <v/>
      </c>
      <c r="M283" s="237" t="str">
        <f>VLOOKUP(B283,'University Applications'!A:AC,29,0)</f>
        <v/>
      </c>
      <c r="N283" s="237" t="str">
        <f>VLOOKUP(B283,'University Applications'!A107:BD1521,36,0)</f>
        <v/>
      </c>
      <c r="O283" s="237" t="str">
        <f>VLOOKUP(B283,'University Applications'!A:I,9,0)</f>
        <v/>
      </c>
      <c r="P283" s="237" t="str">
        <f>VLOOKUP($B283,'University Applications'!$A:P,16,0)</f>
        <v/>
      </c>
      <c r="Q283" s="237" t="str">
        <f>VLOOKUP($B283,'University Applications'!$A:W,23,0)</f>
        <v/>
      </c>
      <c r="R283" s="237" t="str">
        <f>VLOOKUP($B283,'University Applications'!$A:AD,30,0)</f>
        <v/>
      </c>
      <c r="S283" s="237" t="str">
        <f>VLOOKUP($B283,'University Applications'!$A107:BJ1521,37,0)</f>
        <v/>
      </c>
      <c r="T283" s="183">
        <f t="shared" si="1"/>
        <v>0</v>
      </c>
      <c r="U283" s="183">
        <f t="shared" si="2"/>
        <v>0</v>
      </c>
      <c r="V283" s="237">
        <f t="shared" si="3"/>
        <v>0</v>
      </c>
      <c r="W283" s="237">
        <f t="shared" si="4"/>
        <v>0</v>
      </c>
      <c r="X283" s="237"/>
    </row>
    <row r="284">
      <c r="A284" s="236" t="s">
        <v>1097</v>
      </c>
      <c r="B284" s="106" t="s">
        <v>8345</v>
      </c>
      <c r="C284" s="237" t="str">
        <f>VLOOKUP(A284,'Main Sheet'!F:M,8,0)</f>
        <v>Addo</v>
      </c>
      <c r="D284" s="237" t="str">
        <f>VLOOKUP(B284,'Main Sheet'!A:N,14,0)</f>
        <v>Rural</v>
      </c>
      <c r="E284" s="237" t="str">
        <f>VLOOKUP(B284,'Main Sheet'!A:L,12,0)</f>
        <v>Samkelwe SS</v>
      </c>
      <c r="F284" s="237" t="str">
        <f>Vlookup(B284,'Main Sheet'!A:J,7,False)</f>
        <v>Second</v>
      </c>
      <c r="G284" s="237" t="str">
        <f>Vlookup(B284,'Main Sheet'!A:Q,17,0)</f>
        <v>Sive</v>
      </c>
      <c r="H284" s="237" t="str">
        <f>VLOOKUP(B284,'Main Sheet'!A:AT,46,0)</f>
        <v>Yes</v>
      </c>
      <c r="I284" s="237" t="str">
        <f>Trim(Iferror(Vlookup(B284,'Main Sheet'!A1009:BC2106,47,False),""))</f>
        <v/>
      </c>
      <c r="J284" s="237" t="str">
        <f>VLOOKUP(B284,'University Applications'!A:H,8,0)</f>
        <v>S/A</v>
      </c>
      <c r="K284" s="237" t="str">
        <f>VLOOKUP(B284,'University Applications'!A:O,15,0)</f>
        <v>Yes</v>
      </c>
      <c r="L284" s="237" t="str">
        <f>VLOOKUP(B284,'University Applications'!A:V,22,0)</f>
        <v>Yes</v>
      </c>
      <c r="M284" s="237" t="str">
        <f>VLOOKUP(B284,'University Applications'!A:AC,29,0)</f>
        <v>S/A</v>
      </c>
      <c r="N284" s="237" t="str">
        <f>VLOOKUP(B284,'University Applications'!A1009:BD2427,36,0)</f>
        <v/>
      </c>
      <c r="O284" s="237" t="str">
        <f>VLOOKUP(B284,'University Applications'!A:I,9,0)</f>
        <v/>
      </c>
      <c r="P284" s="237" t="str">
        <f>VLOOKUP($B284,'University Applications'!$A:P,16,0)</f>
        <v/>
      </c>
      <c r="Q284" s="237" t="str">
        <f>VLOOKUP($B284,'University Applications'!$A:W,23,0)</f>
        <v/>
      </c>
      <c r="R284" s="237" t="str">
        <f>VLOOKUP($B284,'University Applications'!$A:AD,30,0)</f>
        <v/>
      </c>
      <c r="S284" s="237" t="str">
        <f>VLOOKUP($B284,'University Applications'!$A1009:BJ2427,37,0)</f>
        <v/>
      </c>
      <c r="T284" s="183">
        <f t="shared" si="1"/>
        <v>4</v>
      </c>
      <c r="U284" s="183">
        <f t="shared" si="2"/>
        <v>0</v>
      </c>
      <c r="V284" s="237">
        <f t="shared" si="3"/>
        <v>2</v>
      </c>
      <c r="W284" s="237">
        <f t="shared" si="4"/>
        <v>0</v>
      </c>
      <c r="X284" s="237"/>
    </row>
    <row r="285">
      <c r="A285" s="236" t="s">
        <v>9857</v>
      </c>
      <c r="B285" s="106" t="s">
        <v>4594</v>
      </c>
      <c r="C285" s="237" t="str">
        <f>VLOOKUP(A285,'Main Sheet'!F:M,8,0)</f>
        <v>New Brighton</v>
      </c>
      <c r="D285" s="237" t="str">
        <f>VLOOKUP(B285,'Main Sheet'!A:N,14,0)</f>
        <v>NMB</v>
      </c>
      <c r="E285" s="237" t="str">
        <f>VLOOKUP(B285,'Main Sheet'!A:L,12,0)</f>
        <v>Ithembelihle CS</v>
      </c>
      <c r="F285" s="237" t="str">
        <f>Vlookup(B285,'Main Sheet'!A:J,7,False)</f>
        <v>Second</v>
      </c>
      <c r="G285" s="237" t="str">
        <f>Vlookup(B285,'Main Sheet'!A:Q,17,0)</f>
        <v>Chulumanco</v>
      </c>
      <c r="H285" s="237" t="str">
        <f>VLOOKUP(B285,'Main Sheet'!A:AT,46,0)</f>
        <v>Yes</v>
      </c>
      <c r="I285" s="237" t="str">
        <f>Trim(Iferror(Vlookup(B285,'Main Sheet'!A522:BC1615,47,False),""))</f>
        <v/>
      </c>
      <c r="J285" s="237" t="str">
        <f>VLOOKUP(B285,'University Applications'!A:H,8,0)</f>
        <v>Yes</v>
      </c>
      <c r="K285" s="237" t="str">
        <f>VLOOKUP(B285,'University Applications'!A:O,15,0)</f>
        <v/>
      </c>
      <c r="L285" s="237" t="str">
        <f>VLOOKUP(B285,'University Applications'!A:V,22,0)</f>
        <v>Yes</v>
      </c>
      <c r="M285" s="237" t="str">
        <f>VLOOKUP(B285,'University Applications'!A:AC,29,0)</f>
        <v>Yes</v>
      </c>
      <c r="N285" s="237" t="str">
        <f>VLOOKUP(B285,'University Applications'!A522:BD1936,36,0)</f>
        <v/>
      </c>
      <c r="O285" s="237" t="str">
        <f>VLOOKUP(B285,'University Applications'!A:I,9,0)</f>
        <v/>
      </c>
      <c r="P285" s="237" t="str">
        <f>VLOOKUP($B285,'University Applications'!$A:P,16,0)</f>
        <v/>
      </c>
      <c r="Q285" s="237" t="str">
        <f>VLOOKUP($B285,'University Applications'!$A:W,23,0)</f>
        <v/>
      </c>
      <c r="R285" s="237" t="str">
        <f>VLOOKUP($B285,'University Applications'!$A:AD,30,0)</f>
        <v/>
      </c>
      <c r="S285" s="237" t="str">
        <f>VLOOKUP($B285,'University Applications'!$A522:BJ1936,37,0)</f>
        <v/>
      </c>
      <c r="T285" s="183">
        <f t="shared" si="1"/>
        <v>3</v>
      </c>
      <c r="U285" s="183">
        <f t="shared" si="2"/>
        <v>0</v>
      </c>
      <c r="V285" s="237">
        <f t="shared" si="3"/>
        <v>3</v>
      </c>
      <c r="W285" s="237">
        <f t="shared" si="4"/>
        <v>0</v>
      </c>
      <c r="X285" s="237"/>
    </row>
    <row r="286">
      <c r="A286" s="236" t="s">
        <v>1105</v>
      </c>
      <c r="B286" s="106" t="s">
        <v>1103</v>
      </c>
      <c r="C286" s="237" t="str">
        <f>VLOOKUP(A286,'Main Sheet'!F:M,8,0)</f>
        <v>New Brighton</v>
      </c>
      <c r="D286" s="237" t="str">
        <f>VLOOKUP(B286,'Main Sheet'!A:N,14,0)</f>
        <v>NMB</v>
      </c>
      <c r="E286" s="237" t="str">
        <f>VLOOKUP(B286,'Main Sheet'!A:L,12,0)</f>
        <v>Cowan HS</v>
      </c>
      <c r="F286" s="237" t="str">
        <f>Vlookup(B286,'Main Sheet'!A:J,7,False)</f>
        <v>First</v>
      </c>
      <c r="G286" s="237" t="str">
        <f>Vlookup(B286,'Main Sheet'!A:Q,17,0)</f>
        <v>Chulumanco</v>
      </c>
      <c r="H286" s="237" t="str">
        <f>VLOOKUP(B286,'Main Sheet'!A:AT,46,0)</f>
        <v>Yes</v>
      </c>
      <c r="I286" s="237" t="str">
        <f>Trim(Iferror(Vlookup(B286,'Main Sheet'!A108:BC1201,47,False),""))</f>
        <v>Yes</v>
      </c>
      <c r="J286" s="237" t="str">
        <f>VLOOKUP(B286,'University Applications'!A:H,8,0)</f>
        <v>S/A</v>
      </c>
      <c r="K286" s="237" t="str">
        <f>VLOOKUP(B286,'University Applications'!A:O,15,0)</f>
        <v>S/A</v>
      </c>
      <c r="L286" s="237" t="str">
        <f>VLOOKUP(B286,'University Applications'!A:V,22,0)</f>
        <v>Yes</v>
      </c>
      <c r="M286" s="237" t="str">
        <f>VLOOKUP(B286,'University Applications'!A:AC,29,0)</f>
        <v>Yes</v>
      </c>
      <c r="N286" s="237" t="str">
        <f>VLOOKUP(B286,'University Applications'!A108:BD1522,36,0)</f>
        <v/>
      </c>
      <c r="O286" s="237" t="str">
        <f>VLOOKUP(B286,'University Applications'!A:I,9,0)</f>
        <v>S/A</v>
      </c>
      <c r="P286" s="237" t="str">
        <f>VLOOKUP($B286,'University Applications'!$A:P,16,0)</f>
        <v>S/A</v>
      </c>
      <c r="Q286" s="237" t="str">
        <f>VLOOKUP($B286,'University Applications'!$A:W,23,0)</f>
        <v>Yes</v>
      </c>
      <c r="R286" s="237" t="str">
        <f>VLOOKUP($B286,'University Applications'!$A:AD,30,0)</f>
        <v>Yes</v>
      </c>
      <c r="S286" s="237" t="str">
        <f>VLOOKUP($B286,'University Applications'!$A108:BJ1522,37,0)</f>
        <v/>
      </c>
      <c r="T286" s="183">
        <f t="shared" si="1"/>
        <v>4</v>
      </c>
      <c r="U286" s="183">
        <f t="shared" si="2"/>
        <v>4</v>
      </c>
      <c r="V286" s="237">
        <f t="shared" si="3"/>
        <v>2</v>
      </c>
      <c r="W286" s="237">
        <f t="shared" si="4"/>
        <v>2</v>
      </c>
      <c r="X286" s="237"/>
    </row>
    <row r="287">
      <c r="A287" s="236" t="s">
        <v>10850</v>
      </c>
      <c r="B287" s="106" t="s">
        <v>8193</v>
      </c>
      <c r="C287" s="237" t="str">
        <f>VLOOKUP(A287,'Main Sheet'!F:M,8,0)</f>
        <v>Zwide</v>
      </c>
      <c r="D287" s="237" t="str">
        <f>VLOOKUP(B287,'Main Sheet'!A:N,14,0)</f>
        <v>NMB</v>
      </c>
      <c r="E287" s="237" t="str">
        <f>VLOOKUP(B287,'Main Sheet'!A:L,12,0)</f>
        <v>Sakhisizwe SS</v>
      </c>
      <c r="F287" s="237" t="str">
        <f>Vlookup(B287,'Main Sheet'!A:J,7,False)</f>
        <v>Second</v>
      </c>
      <c r="G287" s="237" t="str">
        <f>Vlookup(B287,'Main Sheet'!A:Q,17,0)</f>
        <v>Chulumanco</v>
      </c>
      <c r="H287" s="237" t="str">
        <f>VLOOKUP(B287,'Main Sheet'!A:AT,46,0)</f>
        <v>Yes</v>
      </c>
      <c r="I287" s="237" t="str">
        <f>Trim(Iferror(Vlookup(B287,'Main Sheet'!A990:BC2087,47,False),""))</f>
        <v/>
      </c>
      <c r="J287" s="237" t="str">
        <f>VLOOKUP(B287,'University Applications'!A:H,8,0)</f>
        <v>S/A</v>
      </c>
      <c r="K287" s="237" t="str">
        <f>VLOOKUP(B287,'University Applications'!A:O,15,0)</f>
        <v>S/A</v>
      </c>
      <c r="L287" s="237" t="str">
        <f>VLOOKUP(B287,'University Applications'!A:V,22,0)</f>
        <v>S/A</v>
      </c>
      <c r="M287" s="237" t="str">
        <f>VLOOKUP(B287,'University Applications'!A:AC,29,0)</f>
        <v>Yes</v>
      </c>
      <c r="N287" s="237" t="str">
        <f>VLOOKUP(B287,'University Applications'!A990:BD2408,36,0)</f>
        <v/>
      </c>
      <c r="O287" s="237" t="str">
        <f>VLOOKUP(B287,'University Applications'!A:I,9,0)</f>
        <v/>
      </c>
      <c r="P287" s="237" t="str">
        <f>VLOOKUP($B287,'University Applications'!$A:P,16,0)</f>
        <v/>
      </c>
      <c r="Q287" s="237" t="str">
        <f>VLOOKUP($B287,'University Applications'!$A:W,23,0)</f>
        <v/>
      </c>
      <c r="R287" s="237" t="str">
        <f>VLOOKUP($B287,'University Applications'!$A:AD,30,0)</f>
        <v/>
      </c>
      <c r="S287" s="237" t="str">
        <f>VLOOKUP($B287,'University Applications'!$A990:BJ2408,37,0)</f>
        <v/>
      </c>
      <c r="T287" s="183">
        <f t="shared" si="1"/>
        <v>4</v>
      </c>
      <c r="U287" s="183">
        <f t="shared" si="2"/>
        <v>0</v>
      </c>
      <c r="V287" s="237">
        <f t="shared" si="3"/>
        <v>1</v>
      </c>
      <c r="W287" s="237">
        <f t="shared" si="4"/>
        <v>0</v>
      </c>
      <c r="X287" s="237"/>
    </row>
    <row r="288">
      <c r="A288" s="236" t="s">
        <v>1110</v>
      </c>
      <c r="B288" s="106" t="s">
        <v>1107</v>
      </c>
      <c r="C288" s="237" t="str">
        <f>VLOOKUP(A288,'Main Sheet'!F:M,8,0)</f>
        <v>KwaDwesi</v>
      </c>
      <c r="D288" s="237" t="str">
        <f>VLOOKUP(B288,'Main Sheet'!A:N,14,0)</f>
        <v>NMB</v>
      </c>
      <c r="E288" s="237" t="str">
        <f>VLOOKUP(B288,'Main Sheet'!A:L,12,0)</f>
        <v>EZ Khabane HS</v>
      </c>
      <c r="F288" s="237" t="str">
        <f>Vlookup(B288,'Main Sheet'!A:J,7,False)</f>
        <v>First</v>
      </c>
      <c r="G288" s="237" t="str">
        <f>Vlookup(B288,'Main Sheet'!A:Q,17,0)</f>
        <v>Asemahle</v>
      </c>
      <c r="H288" s="237" t="str">
        <f>VLOOKUP(B288,'Main Sheet'!A:AT,46,0)</f>
        <v>Yes</v>
      </c>
      <c r="I288" s="237" t="str">
        <f>Trim(Iferror(Vlookup(B288,'Main Sheet'!A109:BC1202,47,False),""))</f>
        <v>Yes</v>
      </c>
      <c r="J288" s="237" t="str">
        <f>VLOOKUP(B288,'University Applications'!A:H,8,0)</f>
        <v>No</v>
      </c>
      <c r="K288" s="237" t="str">
        <f>VLOOKUP(B288,'University Applications'!A:O,15,0)</f>
        <v>S/A</v>
      </c>
      <c r="L288" s="237" t="str">
        <f>VLOOKUP(B288,'University Applications'!A:V,22,0)</f>
        <v>Yes</v>
      </c>
      <c r="M288" s="237" t="str">
        <f>VLOOKUP(B288,'University Applications'!A:AC,29,0)</f>
        <v>S/A</v>
      </c>
      <c r="N288" s="237" t="str">
        <f>VLOOKUP(B288,'University Applications'!A109:BD1523,36,0)</f>
        <v/>
      </c>
      <c r="O288" s="237" t="str">
        <f>VLOOKUP(B288,'University Applications'!A:I,9,0)</f>
        <v/>
      </c>
      <c r="P288" s="237" t="str">
        <f>VLOOKUP($B288,'University Applications'!$A:P,16,0)</f>
        <v>S/A</v>
      </c>
      <c r="Q288" s="237" t="str">
        <f>VLOOKUP($B288,'University Applications'!$A:W,23,0)</f>
        <v>Yes</v>
      </c>
      <c r="R288" s="237" t="str">
        <f>VLOOKUP($B288,'University Applications'!$A:AD,30,0)</f>
        <v>S/A</v>
      </c>
      <c r="S288" s="237" t="str">
        <f>VLOOKUP($B288,'University Applications'!$A109:BJ1523,37,0)</f>
        <v/>
      </c>
      <c r="T288" s="183">
        <f t="shared" si="1"/>
        <v>4</v>
      </c>
      <c r="U288" s="183">
        <f t="shared" si="2"/>
        <v>3</v>
      </c>
      <c r="V288" s="237">
        <f t="shared" si="3"/>
        <v>1</v>
      </c>
      <c r="W288" s="237">
        <f t="shared" si="4"/>
        <v>1</v>
      </c>
      <c r="X288" s="237"/>
    </row>
    <row r="289">
      <c r="A289" s="236" t="s">
        <v>11055</v>
      </c>
      <c r="B289" s="106" t="s">
        <v>8907</v>
      </c>
      <c r="C289" s="237" t="str">
        <f>VLOOKUP(A289,'Main Sheet'!F:M,8,0)</f>
        <v>Walmer</v>
      </c>
      <c r="D289" s="237" t="str">
        <f>VLOOKUP(B289,'Main Sheet'!A:N,14,0)</f>
        <v>NMB</v>
      </c>
      <c r="E289" s="237" t="str">
        <f>VLOOKUP(B289,'Main Sheet'!A:L,12,0)</f>
        <v>Walmer HS</v>
      </c>
      <c r="F289" s="237" t="str">
        <f>Vlookup(B289,'Main Sheet'!A:J,7,False)</f>
        <v>Second</v>
      </c>
      <c r="G289" s="237" t="str">
        <f>Vlookup(B289,'Main Sheet'!A:Q,17,0)</f>
        <v>Sive</v>
      </c>
      <c r="H289" s="237" t="str">
        <f>VLOOKUP(B289,'Main Sheet'!A:AT,46,0)</f>
        <v>Yes</v>
      </c>
      <c r="I289" s="237" t="str">
        <f>Trim(Iferror(Vlookup(B289,'Main Sheet'!A1093:BC2191,47,False),""))</f>
        <v/>
      </c>
      <c r="J289" s="237"/>
      <c r="K289" s="237"/>
      <c r="L289" s="237"/>
      <c r="M289" s="237"/>
      <c r="N289" s="237"/>
      <c r="O289" s="237"/>
      <c r="P289" s="237"/>
      <c r="Q289" s="237"/>
      <c r="R289" s="237"/>
      <c r="S289" s="237"/>
      <c r="T289" s="183">
        <f t="shared" si="1"/>
        <v>0</v>
      </c>
      <c r="U289" s="183">
        <f t="shared" si="2"/>
        <v>0</v>
      </c>
      <c r="V289" s="237">
        <f t="shared" si="3"/>
        <v>0</v>
      </c>
      <c r="W289" s="237">
        <f t="shared" si="4"/>
        <v>0</v>
      </c>
      <c r="X289" s="237"/>
    </row>
    <row r="290">
      <c r="A290" s="236" t="s">
        <v>10822</v>
      </c>
      <c r="B290" s="106" t="s">
        <v>8080</v>
      </c>
      <c r="C290" s="237" t="str">
        <f>VLOOKUP(A290,'Main Sheet'!F:M,8,0)</f>
        <v>New Brighton</v>
      </c>
      <c r="D290" s="237" t="str">
        <f>VLOOKUP(B290,'Main Sheet'!A:N,14,0)</f>
        <v>NMB</v>
      </c>
      <c r="E290" s="237" t="str">
        <f>VLOOKUP(B290,'Main Sheet'!A:L,12,0)</f>
        <v>Cowan HS</v>
      </c>
      <c r="F290" s="237" t="str">
        <f>Vlookup(B290,'Main Sheet'!A:J,7,False)</f>
        <v>Second</v>
      </c>
      <c r="G290" s="237" t="str">
        <f>Vlookup(B290,'Main Sheet'!A:Q,17,0)</f>
        <v>Chulumanco</v>
      </c>
      <c r="H290" s="237" t="str">
        <f>VLOOKUP(B290,'Main Sheet'!A:AT,46,0)</f>
        <v>Yes</v>
      </c>
      <c r="I290" s="237" t="str">
        <f>Trim(Iferror(Vlookup(B290,'Main Sheet'!A975:BC2072,47,False),""))</f>
        <v>Yes</v>
      </c>
      <c r="J290" s="237" t="str">
        <f>VLOOKUP(B290,'University Applications'!A:H,8,0)</f>
        <v/>
      </c>
      <c r="K290" s="237" t="str">
        <f>VLOOKUP(B290,'University Applications'!A:O,15,0)</f>
        <v/>
      </c>
      <c r="L290" s="237" t="str">
        <f>VLOOKUP(B290,'University Applications'!A:V,22,0)</f>
        <v/>
      </c>
      <c r="M290" s="237" t="str">
        <f>VLOOKUP(B290,'University Applications'!A:AC,29,0)</f>
        <v/>
      </c>
      <c r="N290" s="237" t="str">
        <f>VLOOKUP(B290,'University Applications'!A975:BD2393,36,0)</f>
        <v/>
      </c>
      <c r="O290" s="237" t="str">
        <f>VLOOKUP(B290,'University Applications'!A:I,9,0)</f>
        <v/>
      </c>
      <c r="P290" s="237" t="str">
        <f>VLOOKUP($B290,'University Applications'!$A:P,16,0)</f>
        <v/>
      </c>
      <c r="Q290" s="237" t="str">
        <f>VLOOKUP($B290,'University Applications'!$A:W,23,0)</f>
        <v/>
      </c>
      <c r="R290" s="237" t="str">
        <f>VLOOKUP($B290,'University Applications'!$A:AD,30,0)</f>
        <v/>
      </c>
      <c r="S290" s="237" t="str">
        <f>VLOOKUP($B290,'University Applications'!$A975:BJ2393,37,0)</f>
        <v/>
      </c>
      <c r="T290" s="183">
        <f t="shared" si="1"/>
        <v>0</v>
      </c>
      <c r="U290" s="183">
        <f t="shared" si="2"/>
        <v>0</v>
      </c>
      <c r="V290" s="237">
        <f t="shared" si="3"/>
        <v>0</v>
      </c>
      <c r="W290" s="237">
        <f t="shared" si="4"/>
        <v>0</v>
      </c>
      <c r="X290" s="237"/>
    </row>
    <row r="291">
      <c r="A291" s="236" t="s">
        <v>10133</v>
      </c>
      <c r="B291" s="106" t="s">
        <v>5579</v>
      </c>
      <c r="C291" s="237" t="str">
        <f>VLOOKUP(A291,'Main Sheet'!F:M,8,0)</f>
        <v>Zwide</v>
      </c>
      <c r="D291" s="237" t="str">
        <f>VLOOKUP(B291,'Main Sheet'!A:N,14,0)</f>
        <v>NMB</v>
      </c>
      <c r="E291" s="237" t="str">
        <f>VLOOKUP(B291,'Main Sheet'!A:L,12,0)</f>
        <v>Khwezi Lomso CS</v>
      </c>
      <c r="F291" s="237" t="str">
        <f>Vlookup(B291,'Main Sheet'!A:J,7,False)</f>
        <v>Second</v>
      </c>
      <c r="G291" s="237" t="str">
        <f>Vlookup(B291,'Main Sheet'!A:Q,17,0)</f>
        <v>Chulumanco</v>
      </c>
      <c r="H291" s="237" t="str">
        <f>VLOOKUP(B291,'Main Sheet'!A:AT,46,0)</f>
        <v>Yes</v>
      </c>
      <c r="I291" s="237" t="str">
        <f>Trim(Iferror(Vlookup(B291,'Main Sheet'!A639:BC1732,47,False),""))</f>
        <v/>
      </c>
      <c r="J291" s="237" t="str">
        <f>VLOOKUP(B291,'University Applications'!A:H,8,0)</f>
        <v>S/A</v>
      </c>
      <c r="K291" s="237" t="str">
        <f>VLOOKUP(B291,'University Applications'!A:O,15,0)</f>
        <v/>
      </c>
      <c r="L291" s="237" t="str">
        <f>VLOOKUP(B291,'University Applications'!A:V,22,0)</f>
        <v>Yes</v>
      </c>
      <c r="M291" s="237" t="str">
        <f>VLOOKUP(B291,'University Applications'!A:AC,29,0)</f>
        <v/>
      </c>
      <c r="N291" s="237" t="str">
        <f>VLOOKUP(B291,'University Applications'!A639:BD2053,36,0)</f>
        <v/>
      </c>
      <c r="O291" s="237" t="str">
        <f>VLOOKUP(B291,'University Applications'!A:I,9,0)</f>
        <v/>
      </c>
      <c r="P291" s="237" t="str">
        <f>VLOOKUP($B291,'University Applications'!$A:P,16,0)</f>
        <v/>
      </c>
      <c r="Q291" s="237" t="str">
        <f>VLOOKUP($B291,'University Applications'!$A:W,23,0)</f>
        <v/>
      </c>
      <c r="R291" s="237" t="str">
        <f>VLOOKUP($B291,'University Applications'!$A:AD,30,0)</f>
        <v/>
      </c>
      <c r="S291" s="237" t="str">
        <f>VLOOKUP($B291,'University Applications'!$A639:BJ2053,37,0)</f>
        <v/>
      </c>
      <c r="T291" s="183">
        <f t="shared" si="1"/>
        <v>2</v>
      </c>
      <c r="U291" s="183">
        <f t="shared" si="2"/>
        <v>0</v>
      </c>
      <c r="V291" s="237">
        <f t="shared" si="3"/>
        <v>1</v>
      </c>
      <c r="W291" s="237">
        <f t="shared" si="4"/>
        <v>0</v>
      </c>
      <c r="X291" s="237"/>
    </row>
    <row r="292">
      <c r="A292" s="236" t="s">
        <v>10580</v>
      </c>
      <c r="B292" s="106" t="s">
        <v>7133</v>
      </c>
      <c r="C292" s="237" t="str">
        <f>VLOOKUP(A292,'Main Sheet'!F:M,8,0)</f>
        <v>Zwide</v>
      </c>
      <c r="D292" s="237" t="str">
        <f>VLOOKUP(B292,'Main Sheet'!A:N,14,0)</f>
        <v>NMB</v>
      </c>
      <c r="E292" s="237" t="str">
        <f>VLOOKUP(B292,'Main Sheet'!A:L,12,0)</f>
        <v>Ndzondelelo HS</v>
      </c>
      <c r="F292" s="237" t="str">
        <f>Vlookup(B292,'Main Sheet'!A:J,7,False)</f>
        <v>Second</v>
      </c>
      <c r="G292" s="237" t="str">
        <f>Vlookup(B292,'Main Sheet'!A:Q,17,0)</f>
        <v>Chulumanco</v>
      </c>
      <c r="H292" s="237" t="str">
        <f>VLOOKUP(B292,'Main Sheet'!A:AT,46,0)</f>
        <v>Yes</v>
      </c>
      <c r="I292" s="237" t="str">
        <f>Trim(Iferror(Vlookup(B292,'Main Sheet'!A850:BC1947,47,False),""))</f>
        <v>Yes</v>
      </c>
      <c r="J292" s="237" t="str">
        <f>VLOOKUP(B292,'University Applications'!A:H,8,0)</f>
        <v>Yes</v>
      </c>
      <c r="K292" s="237" t="str">
        <f>VLOOKUP(B292,'University Applications'!A:O,15,0)</f>
        <v>S/A</v>
      </c>
      <c r="L292" s="237" t="str">
        <f>VLOOKUP(B292,'University Applications'!A:V,22,0)</f>
        <v>Yes</v>
      </c>
      <c r="M292" s="237" t="str">
        <f>VLOOKUP(B292,'University Applications'!A:AC,29,0)</f>
        <v>S/A</v>
      </c>
      <c r="N292" s="237" t="str">
        <f>VLOOKUP(B292,'University Applications'!A850:BD2268,36,0)</f>
        <v/>
      </c>
      <c r="O292" s="237" t="str">
        <f>VLOOKUP(B292,'University Applications'!A:I,9,0)</f>
        <v/>
      </c>
      <c r="P292" s="237" t="str">
        <f>VLOOKUP($B292,'University Applications'!$A:P,16,0)</f>
        <v/>
      </c>
      <c r="Q292" s="237" t="str">
        <f>VLOOKUP($B292,'University Applications'!$A:W,23,0)</f>
        <v/>
      </c>
      <c r="R292" s="237" t="str">
        <f>VLOOKUP($B292,'University Applications'!$A:AD,30,0)</f>
        <v/>
      </c>
      <c r="S292" s="237" t="str">
        <f>VLOOKUP($B292,'University Applications'!$A850:BJ2268,37,0)</f>
        <v/>
      </c>
      <c r="T292" s="183">
        <f t="shared" si="1"/>
        <v>4</v>
      </c>
      <c r="U292" s="183">
        <f t="shared" si="2"/>
        <v>0</v>
      </c>
      <c r="V292" s="237">
        <f t="shared" si="3"/>
        <v>2</v>
      </c>
      <c r="W292" s="237">
        <f t="shared" si="4"/>
        <v>0</v>
      </c>
      <c r="X292" s="237"/>
    </row>
    <row r="293">
      <c r="A293" s="236" t="s">
        <v>1119</v>
      </c>
      <c r="B293" s="106" t="s">
        <v>1116</v>
      </c>
      <c r="C293" s="237" t="str">
        <f>VLOOKUP(A293,'Main Sheet'!F:M,8,0)</f>
        <v>Motherwell</v>
      </c>
      <c r="D293" s="237" t="str">
        <f>VLOOKUP(B293,'Main Sheet'!A:N,14,0)</f>
        <v>NMB</v>
      </c>
      <c r="E293" s="237" t="str">
        <f>VLOOKUP(B293,'Main Sheet'!A:L,12,0)</f>
        <v>Douglas Mpopa SS</v>
      </c>
      <c r="F293" s="237" t="str">
        <f>Vlookup(B293,'Main Sheet'!A:J,7,False)</f>
        <v>First</v>
      </c>
      <c r="G293" s="237" t="str">
        <f>Vlookup(B293,'Main Sheet'!A:Q,17,0)</f>
        <v>Asemahle</v>
      </c>
      <c r="H293" s="237" t="str">
        <f>VLOOKUP(B293,'Main Sheet'!A:AT,46,0)</f>
        <v>Yes</v>
      </c>
      <c r="I293" s="237" t="str">
        <f>Trim(Iferror(Vlookup(B293,'Main Sheet'!A110:BC1203,47,False),""))</f>
        <v>Yes</v>
      </c>
      <c r="J293" s="237"/>
      <c r="K293" s="237" t="str">
        <f>VLOOKUP(B293,'University Applications'!A:O,15,0)</f>
        <v/>
      </c>
      <c r="L293" s="237" t="str">
        <f>VLOOKUP(B293,'University Applications'!A:V,22,0)</f>
        <v/>
      </c>
      <c r="M293" s="237" t="str">
        <f>VLOOKUP(B293,'University Applications'!A:AC,29,0)</f>
        <v/>
      </c>
      <c r="N293" s="237" t="str">
        <f>VLOOKUP(B293,'University Applications'!A110:BD1524,36,0)</f>
        <v/>
      </c>
      <c r="O293" s="237" t="str">
        <f>VLOOKUP(B293,'University Applications'!A:I,9,0)</f>
        <v/>
      </c>
      <c r="P293" s="237" t="str">
        <f>VLOOKUP($B293,'University Applications'!$A:P,16,0)</f>
        <v/>
      </c>
      <c r="Q293" s="237" t="str">
        <f>VLOOKUP($B293,'University Applications'!$A:W,23,0)</f>
        <v/>
      </c>
      <c r="R293" s="237" t="str">
        <f>VLOOKUP($B293,'University Applications'!$A:AD,30,0)</f>
        <v/>
      </c>
      <c r="S293" s="237" t="str">
        <f>VLOOKUP($B293,'University Applications'!$A110:BJ1524,37,0)</f>
        <v/>
      </c>
      <c r="T293" s="183">
        <f t="shared" si="1"/>
        <v>0</v>
      </c>
      <c r="U293" s="183">
        <f t="shared" si="2"/>
        <v>0</v>
      </c>
      <c r="V293" s="237">
        <f t="shared" si="3"/>
        <v>0</v>
      </c>
      <c r="W293" s="237">
        <f t="shared" si="4"/>
        <v>0</v>
      </c>
      <c r="X293" s="237"/>
    </row>
    <row r="294">
      <c r="A294" s="236" t="s">
        <v>11148</v>
      </c>
      <c r="B294" s="106" t="s">
        <v>8253</v>
      </c>
      <c r="C294" s="237" t="str">
        <f>VLOOKUP(A294,'Main Sheet'!F:M,8,0)</f>
        <v>#N/A</v>
      </c>
      <c r="D294" s="237" t="str">
        <f>VLOOKUP(B294,'Main Sheet'!A:N,14,0)</f>
        <v>NMB</v>
      </c>
      <c r="E294" s="237" t="str">
        <f>VLOOKUP(B294,'Main Sheet'!A:L,12,0)</f>
        <v>Cowan HS</v>
      </c>
      <c r="F294" s="237" t="str">
        <f>Vlookup(B294,'Main Sheet'!A:J,7,False)</f>
        <v>Second</v>
      </c>
      <c r="G294" s="237" t="str">
        <f>Vlookup(B294,'Main Sheet'!A:Q,17,0)</f>
        <v>Chulumanco</v>
      </c>
      <c r="H294" s="237" t="str">
        <f>VLOOKUP(B294,'Main Sheet'!A:AT,46,0)</f>
        <v>Yes</v>
      </c>
      <c r="I294" s="237" t="str">
        <f>Trim(Iferror(Vlookup(B294,'Main Sheet'!A998:BC2095,47,False),""))</f>
        <v/>
      </c>
      <c r="J294" s="237" t="str">
        <f>VLOOKUP(B294,'University Applications'!A:H,8,0)</f>
        <v>S/A</v>
      </c>
      <c r="K294" s="237" t="str">
        <f>VLOOKUP(B294,'University Applications'!A:O,15,0)</f>
        <v>Yes</v>
      </c>
      <c r="L294" s="237" t="str">
        <f>VLOOKUP(B294,'University Applications'!A:V,22,0)</f>
        <v>Yes</v>
      </c>
      <c r="M294" s="237" t="str">
        <f>VLOOKUP(B294,'University Applications'!A:AC,29,0)</f>
        <v>Yes</v>
      </c>
      <c r="N294" s="237" t="str">
        <f>VLOOKUP(B294,'University Applications'!A998:BD2416,36,0)</f>
        <v/>
      </c>
      <c r="O294" s="237" t="str">
        <f>VLOOKUP(B294,'University Applications'!A:I,9,0)</f>
        <v/>
      </c>
      <c r="P294" s="237" t="str">
        <f>VLOOKUP($B294,'University Applications'!$A:P,16,0)</f>
        <v/>
      </c>
      <c r="Q294" s="237" t="str">
        <f>VLOOKUP($B294,'University Applications'!$A:W,23,0)</f>
        <v/>
      </c>
      <c r="R294" s="237" t="str">
        <f>VLOOKUP($B294,'University Applications'!$A:AD,30,0)</f>
        <v/>
      </c>
      <c r="S294" s="237" t="str">
        <f>VLOOKUP($B294,'University Applications'!$A998:BJ2416,37,0)</f>
        <v/>
      </c>
      <c r="T294" s="183">
        <f t="shared" si="1"/>
        <v>4</v>
      </c>
      <c r="U294" s="183">
        <f t="shared" si="2"/>
        <v>0</v>
      </c>
      <c r="V294" s="237">
        <f t="shared" si="3"/>
        <v>3</v>
      </c>
      <c r="W294" s="237">
        <f t="shared" si="4"/>
        <v>0</v>
      </c>
      <c r="X294" s="237"/>
    </row>
    <row r="295">
      <c r="A295" s="236" t="s">
        <v>1125</v>
      </c>
      <c r="B295" s="106" t="s">
        <v>1122</v>
      </c>
      <c r="C295" s="237" t="str">
        <f>VLOOKUP(A295,'Main Sheet'!F:M,8,0)</f>
        <v>Motherwell</v>
      </c>
      <c r="D295" s="237" t="str">
        <f>VLOOKUP(B295,'Main Sheet'!A:N,14,0)</f>
        <v>NMB</v>
      </c>
      <c r="E295" s="237" t="str">
        <f>VLOOKUP(B295,'Main Sheet'!A:L,12,0)</f>
        <v>Mfesane SS</v>
      </c>
      <c r="F295" s="237" t="str">
        <f>Vlookup(B295,'Main Sheet'!A:J,7,False)</f>
        <v>First</v>
      </c>
      <c r="G295" s="237" t="str">
        <f>Vlookup(B295,'Main Sheet'!A:Q,17,0)</f>
        <v>Asemahle</v>
      </c>
      <c r="H295" s="237" t="str">
        <f>VLOOKUP(B295,'Main Sheet'!A:AT,46,0)</f>
        <v>Yes</v>
      </c>
      <c r="I295" s="237" t="str">
        <f>Trim(Iferror(Vlookup(B295,'Main Sheet'!A111:BC1204,47,False),""))</f>
        <v>Yes</v>
      </c>
      <c r="J295" s="237" t="str">
        <f>VLOOKUP(B295,'University Applications'!A:H,8,0)</f>
        <v>Yes</v>
      </c>
      <c r="K295" s="237" t="str">
        <f>VLOOKUP(B295,'University Applications'!A:O,15,0)</f>
        <v>Yes</v>
      </c>
      <c r="L295" s="237" t="str">
        <f>VLOOKUP(B295,'University Applications'!A:V,22,0)</f>
        <v>Yes</v>
      </c>
      <c r="M295" s="237" t="str">
        <f>VLOOKUP(B295,'University Applications'!A:AC,29,0)</f>
        <v>Yes</v>
      </c>
      <c r="N295" s="237" t="str">
        <f>VLOOKUP(B295,'University Applications'!A111:BD1525,36,0)</f>
        <v/>
      </c>
      <c r="O295" s="237" t="str">
        <f>VLOOKUP(B295,'University Applications'!A:I,9,0)</f>
        <v>Yes</v>
      </c>
      <c r="P295" s="237" t="str">
        <f>VLOOKUP($B295,'University Applications'!$A:P,16,0)</f>
        <v>Yes</v>
      </c>
      <c r="Q295" s="237" t="str">
        <f>VLOOKUP($B295,'University Applications'!$A:W,23,0)</f>
        <v>Yes</v>
      </c>
      <c r="R295" s="237" t="str">
        <f>VLOOKUP($B295,'University Applications'!$A:AD,30,0)</f>
        <v>Yes</v>
      </c>
      <c r="S295" s="237" t="str">
        <f>VLOOKUP($B295,'University Applications'!$A111:BJ1525,37,0)</f>
        <v/>
      </c>
      <c r="T295" s="183">
        <f t="shared" si="1"/>
        <v>4</v>
      </c>
      <c r="U295" s="183">
        <f t="shared" si="2"/>
        <v>4</v>
      </c>
      <c r="V295" s="237">
        <f t="shared" si="3"/>
        <v>4</v>
      </c>
      <c r="W295" s="237">
        <f t="shared" si="4"/>
        <v>4</v>
      </c>
      <c r="X295" s="237"/>
    </row>
    <row r="296">
      <c r="A296" s="236" t="s">
        <v>10150</v>
      </c>
      <c r="B296" s="106" t="s">
        <v>5626</v>
      </c>
      <c r="C296" s="237" t="str">
        <f>VLOOKUP(A296,'Main Sheet'!F:M,8,0)</f>
        <v>Zwide</v>
      </c>
      <c r="D296" s="237" t="str">
        <f>VLOOKUP(B296,'Main Sheet'!A:N,14,0)</f>
        <v>NMB</v>
      </c>
      <c r="E296" s="237" t="str">
        <f>VLOOKUP(B296,'Main Sheet'!A:L,12,0)</f>
        <v>Khwezi Lomso CS</v>
      </c>
      <c r="F296" s="237" t="str">
        <f>Vlookup(B296,'Main Sheet'!A:J,7,False)</f>
        <v>Second</v>
      </c>
      <c r="G296" s="237" t="str">
        <f>Vlookup(B296,'Main Sheet'!A:Q,17,0)</f>
        <v>Chulumanco</v>
      </c>
      <c r="H296" s="237" t="str">
        <f>VLOOKUP(B296,'Main Sheet'!A:AT,46,0)</f>
        <v>Yes</v>
      </c>
      <c r="I296" s="237" t="str">
        <f>Trim(Iferror(Vlookup(B296,'Main Sheet'!A646:BC1739,47,False),""))</f>
        <v>Yes</v>
      </c>
      <c r="J296" s="237" t="str">
        <f>VLOOKUP(B296,'University Applications'!A:H,8,0)</f>
        <v>Yes</v>
      </c>
      <c r="K296" s="237" t="str">
        <f>VLOOKUP(B296,'University Applications'!A:O,15,0)</f>
        <v/>
      </c>
      <c r="L296" s="237" t="str">
        <f>VLOOKUP(B296,'University Applications'!A:V,22,0)</f>
        <v>Yes</v>
      </c>
      <c r="M296" s="237" t="str">
        <f>VLOOKUP(B296,'University Applications'!A:AC,29,0)</f>
        <v>Yes</v>
      </c>
      <c r="N296" s="237" t="str">
        <f>VLOOKUP(B296,'University Applications'!A646:BD2060,36,0)</f>
        <v/>
      </c>
      <c r="O296" s="237" t="str">
        <f>VLOOKUP(B296,'University Applications'!A:I,9,0)</f>
        <v/>
      </c>
      <c r="P296" s="237" t="str">
        <f>VLOOKUP($B296,'University Applications'!$A:P,16,0)</f>
        <v/>
      </c>
      <c r="Q296" s="237" t="str">
        <f>VLOOKUP($B296,'University Applications'!$A:W,23,0)</f>
        <v/>
      </c>
      <c r="R296" s="237" t="str">
        <f>VLOOKUP($B296,'University Applications'!$A:AD,30,0)</f>
        <v/>
      </c>
      <c r="S296" s="237" t="str">
        <f>VLOOKUP($B296,'University Applications'!$A646:BJ2060,37,0)</f>
        <v/>
      </c>
      <c r="T296" s="183">
        <f t="shared" si="1"/>
        <v>3</v>
      </c>
      <c r="U296" s="183">
        <f t="shared" si="2"/>
        <v>0</v>
      </c>
      <c r="V296" s="237">
        <f t="shared" si="3"/>
        <v>3</v>
      </c>
      <c r="W296" s="237">
        <f t="shared" si="4"/>
        <v>0</v>
      </c>
      <c r="X296" s="237"/>
    </row>
    <row r="297">
      <c r="A297" s="236" t="s">
        <v>10646</v>
      </c>
      <c r="B297" s="106" t="s">
        <v>7310</v>
      </c>
      <c r="C297" s="237" t="str">
        <f>VLOOKUP(A297,'Main Sheet'!F:M,8,0)</f>
        <v>Alice</v>
      </c>
      <c r="D297" s="237" t="str">
        <f>VLOOKUP(B297,'Main Sheet'!A:N,14,0)</f>
        <v>Rural</v>
      </c>
      <c r="E297" s="237" t="str">
        <f>VLOOKUP(B297,'Main Sheet'!A:L,12,0)</f>
        <v>Dalubuhle HS</v>
      </c>
      <c r="F297" s="237" t="str">
        <f>Vlookup(B297,'Main Sheet'!A:J,7,False)</f>
        <v>Second</v>
      </c>
      <c r="G297" s="237" t="str">
        <f>Vlookup(B297,'Main Sheet'!A:Q,17,0)</f>
        <v>Chulumanco</v>
      </c>
      <c r="H297" s="237" t="str">
        <f>VLOOKUP(B297,'Main Sheet'!A:AT,46,0)</f>
        <v>Yes</v>
      </c>
      <c r="I297" s="237" t="str">
        <f>Trim(Iferror(Vlookup(B297,'Main Sheet'!A886:BC1983,47,False),""))</f>
        <v/>
      </c>
      <c r="J297" s="237" t="str">
        <f>VLOOKUP(B297,'University Applications'!A:H,8,0)</f>
        <v>S/A</v>
      </c>
      <c r="K297" s="237" t="str">
        <f>VLOOKUP(B297,'University Applications'!A:O,15,0)</f>
        <v>Yes</v>
      </c>
      <c r="L297" s="237" t="str">
        <f>VLOOKUP(B297,'University Applications'!A:V,22,0)</f>
        <v>S/A</v>
      </c>
      <c r="M297" s="237" t="str">
        <f>VLOOKUP(B297,'University Applications'!A:AC,29,0)</f>
        <v>Yes</v>
      </c>
      <c r="N297" s="237" t="str">
        <f>VLOOKUP(B297,'University Applications'!A886:BD2304,36,0)</f>
        <v/>
      </c>
      <c r="O297" s="237" t="str">
        <f>VLOOKUP(B297,'University Applications'!A:I,9,0)</f>
        <v/>
      </c>
      <c r="P297" s="237" t="str">
        <f>VLOOKUP($B297,'University Applications'!$A:P,16,0)</f>
        <v/>
      </c>
      <c r="Q297" s="237" t="str">
        <f>VLOOKUP($B297,'University Applications'!$A:W,23,0)</f>
        <v/>
      </c>
      <c r="R297" s="237" t="str">
        <f>VLOOKUP($B297,'University Applications'!$A:AD,30,0)</f>
        <v/>
      </c>
      <c r="S297" s="237" t="str">
        <f>VLOOKUP($B297,'University Applications'!$A886:BJ2304,37,0)</f>
        <v/>
      </c>
      <c r="T297" s="183">
        <f t="shared" si="1"/>
        <v>4</v>
      </c>
      <c r="U297" s="183">
        <f t="shared" si="2"/>
        <v>0</v>
      </c>
      <c r="V297" s="237">
        <f t="shared" si="3"/>
        <v>2</v>
      </c>
      <c r="W297" s="237">
        <f t="shared" si="4"/>
        <v>0</v>
      </c>
      <c r="X297" s="237"/>
    </row>
    <row r="298">
      <c r="A298" s="236" t="s">
        <v>1136</v>
      </c>
      <c r="B298" s="106" t="s">
        <v>1133</v>
      </c>
      <c r="C298" s="237" t="str">
        <f>VLOOKUP(A298,'Main Sheet'!F:M,8,0)</f>
        <v>Motherwell</v>
      </c>
      <c r="D298" s="237" t="str">
        <f>VLOOKUP(B298,'Main Sheet'!A:N,14,0)</f>
        <v>NMB</v>
      </c>
      <c r="E298" s="237" t="str">
        <f>VLOOKUP(B298,'Main Sheet'!A:L,12,0)</f>
        <v>Motherwell HS</v>
      </c>
      <c r="F298" s="237" t="str">
        <f>Vlookup(B298,'Main Sheet'!A:J,7,False)</f>
        <v>First</v>
      </c>
      <c r="G298" s="237" t="str">
        <f>Vlookup(B298,'Main Sheet'!A:Q,17,0)</f>
        <v>Sive</v>
      </c>
      <c r="H298" s="237" t="str">
        <f>VLOOKUP(B298,'Main Sheet'!A:AT,46,0)</f>
        <v>Yes</v>
      </c>
      <c r="I298" s="237" t="str">
        <f>Trim(Iferror(Vlookup(B298,'Main Sheet'!A112:BC1205,47,False),""))</f>
        <v>Yes</v>
      </c>
      <c r="J298" s="237" t="str">
        <f>VLOOKUP(B298,'University Applications'!A:H,8,0)</f>
        <v>S/A</v>
      </c>
      <c r="K298" s="237" t="str">
        <f>VLOOKUP(B298,'University Applications'!A:O,15,0)</f>
        <v>No</v>
      </c>
      <c r="L298" s="237" t="str">
        <f>VLOOKUP(B298,'University Applications'!A:V,22,0)</f>
        <v>Yes</v>
      </c>
      <c r="M298" s="237" t="str">
        <f>VLOOKUP(B298,'University Applications'!A:AC,29,0)</f>
        <v>Yes</v>
      </c>
      <c r="N298" s="237" t="str">
        <f>VLOOKUP(B298,'University Applications'!A112:BD1526,36,0)</f>
        <v>S/A</v>
      </c>
      <c r="O298" s="237" t="str">
        <f>VLOOKUP(B298,'University Applications'!A:I,9,0)</f>
        <v>S/A</v>
      </c>
      <c r="P298" s="237" t="str">
        <f>VLOOKUP($B298,'University Applications'!$A:P,16,0)</f>
        <v>No</v>
      </c>
      <c r="Q298" s="237" t="str">
        <f>VLOOKUP($B298,'University Applications'!$A:W,23,0)</f>
        <v>Yes</v>
      </c>
      <c r="R298" s="237" t="str">
        <f>VLOOKUP($B298,'University Applications'!$A:AD,30,0)</f>
        <v>Yes</v>
      </c>
      <c r="S298" s="237" t="str">
        <f>VLOOKUP($B298,'University Applications'!$A112:BJ1526,37,0)</f>
        <v>S/A</v>
      </c>
      <c r="T298" s="183">
        <f t="shared" si="1"/>
        <v>5</v>
      </c>
      <c r="U298" s="183">
        <f t="shared" si="2"/>
        <v>5</v>
      </c>
      <c r="V298" s="237">
        <f t="shared" si="3"/>
        <v>2</v>
      </c>
      <c r="W298" s="237">
        <f t="shared" si="4"/>
        <v>2</v>
      </c>
      <c r="X298" s="237"/>
    </row>
    <row r="299">
      <c r="A299" s="236" t="s">
        <v>10562</v>
      </c>
      <c r="B299" s="106" t="s">
        <v>7088</v>
      </c>
      <c r="C299" s="237" t="str">
        <f>VLOOKUP(A299,'Main Sheet'!F:M,8,0)</f>
        <v>Zwide</v>
      </c>
      <c r="D299" s="237" t="str">
        <f>VLOOKUP(B299,'Main Sheet'!A:N,14,0)</f>
        <v>NMB</v>
      </c>
      <c r="E299" s="237" t="str">
        <f>VLOOKUP(B299,'Main Sheet'!A:L,12,0)</f>
        <v>Ndzondelelo HS</v>
      </c>
      <c r="F299" s="237" t="str">
        <f>Vlookup(B299,'Main Sheet'!A:J,7,False)</f>
        <v>Second</v>
      </c>
      <c r="G299" s="237" t="str">
        <f>Vlookup(B299,'Main Sheet'!A:Q,17,0)</f>
        <v>Chulumanco</v>
      </c>
      <c r="H299" s="237" t="str">
        <f>VLOOKUP(B299,'Main Sheet'!A:AT,46,0)</f>
        <v>Yes</v>
      </c>
      <c r="I299" s="237" t="str">
        <f>Trim(Iferror(Vlookup(B299,'Main Sheet'!A840:BC1936,47,False),""))</f>
        <v>Yes</v>
      </c>
      <c r="J299" s="237" t="str">
        <f>VLOOKUP(B299,'University Applications'!A:H,8,0)</f>
        <v>S/A</v>
      </c>
      <c r="K299" s="237" t="str">
        <f>VLOOKUP(B299,'University Applications'!A:O,15,0)</f>
        <v/>
      </c>
   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" t="str">
        <f>VLOOKUP(B299,'University Applications'!A840:BD2257,36,0)</f>
        <v/>
      </c>
      <c r="O299" s="237" t="str">
        <f>VLOOKUP(B299,'University Applications'!A:I,9,0)</f>
        <v/>
      </c>
      <c r="P299" s="237" t="str">
        <f>VLOOKUP($B299,'University Applications'!$A:P,16,0)</f>
        <v/>
      </c>
      <c r="Q299" s="237" t="str">
        <f>VLOOKUP($B299,'University Applications'!$A:W,23,0)</f>
        <v/>
      </c>
      <c r="R299" s="237" t="str">
        <f>VLOOKUP($B299,'University Applications'!$A:AD,30,0)</f>
        <v/>
      </c>
      <c r="S299" s="237" t="str">
        <f>VLOOKUP($B299,'University Applications'!$A840:BJ2257,37,0)</f>
        <v/>
      </c>
      <c r="T299" s="183">
        <f t="shared" si="1"/>
        <v>3</v>
      </c>
      <c r="U299" s="183">
        <f t="shared" si="2"/>
        <v>0</v>
      </c>
      <c r="V299" s="237">
        <f t="shared" si="3"/>
        <v>2</v>
      </c>
      <c r="W299" s="237">
        <f t="shared" si="4"/>
        <v>0</v>
      </c>
      <c r="X299" s="237"/>
    </row>
    <row r="300">
      <c r="A300" s="236" t="s">
        <v>10170</v>
      </c>
      <c r="B300" s="106" t="s">
        <v>5701</v>
      </c>
      <c r="C300" s="237" t="str">
        <f>VLOOKUP(A300,'Main Sheet'!F:M,8,0)</f>
        <v>Zwide</v>
      </c>
      <c r="D300" s="237" t="str">
        <f>VLOOKUP(B300,'Main Sheet'!A:N,14,0)</f>
        <v>NMB</v>
      </c>
      <c r="E300" s="237" t="str">
        <f>VLOOKUP(B300,'Main Sheet'!A:L,12,0)</f>
        <v>Khwezi Lomso CS</v>
      </c>
      <c r="F300" s="237" t="str">
        <f>Vlookup(B300,'Main Sheet'!A:J,7,False)</f>
        <v>Second</v>
      </c>
      <c r="G300" s="237" t="str">
        <f>Vlookup(B300,'Main Sheet'!A:Q,17,0)</f>
        <v>Chulumanco</v>
      </c>
      <c r="H300" s="237" t="str">
        <f>VLOOKUP(B300,'Main Sheet'!A:AT,46,0)</f>
        <v>Yes</v>
      </c>
      <c r="I300" s="237" t="str">
        <f>Trim(Iferror(Vlookup(B300,'Main Sheet'!A656:BC1750,47,False),""))</f>
        <v/>
      </c>
      <c r="J300" s="237" t="str">
        <f>VLOOKUP(B300,'University Applications'!A:H,8,0)</f>
        <v>S/A</v>
      </c>
      <c r="K300" s="237" t="str">
        <f>VLOOKUP(B300,'University Applications'!A:O,15,0)</f>
        <v/>
      </c>
      <c r="L300" s="237" t="str">
        <f>VLOOKUP(B300,'University Applications'!A:V,22,0)</f>
        <v>Yes</v>
      </c>
      <c r="M300" s="237" t="str">
        <f>VLOOKUP(B300,'University Applications'!A:AC,29,0)</f>
        <v>Yes</v>
      </c>
      <c r="N300" s="237" t="str">
        <f>VLOOKUP(B300,'University Applications'!A656:BD2071,36,0)</f>
        <v/>
      </c>
      <c r="O300" s="237" t="str">
        <f>VLOOKUP(B300,'University Applications'!A:I,9,0)</f>
        <v>S/A</v>
      </c>
      <c r="P300" s="237" t="str">
        <f>VLOOKUP($B300,'University Applications'!$A:P,16,0)</f>
        <v/>
      </c>
      <c r="Q300" s="237" t="str">
        <f>VLOOKUP($B300,'University Applications'!$A:W,23,0)</f>
        <v/>
      </c>
      <c r="R300" s="237" t="str">
        <f>VLOOKUP($B300,'University Applications'!$A:AD,30,0)</f>
        <v/>
      </c>
      <c r="S300" s="237" t="str">
        <f>VLOOKUP($B300,'University Applications'!$A656:BJ2071,37,0)</f>
        <v/>
      </c>
      <c r="T300" s="183">
        <f t="shared" si="1"/>
        <v>3</v>
      </c>
      <c r="U300" s="183">
        <f t="shared" si="2"/>
        <v>1</v>
      </c>
      <c r="V300" s="237">
        <f t="shared" si="3"/>
        <v>2</v>
      </c>
      <c r="W300" s="237">
        <f t="shared" si="4"/>
        <v>0</v>
      </c>
      <c r="X300" s="237"/>
    </row>
    <row r="301">
      <c r="A301" s="236" t="s">
        <v>10804</v>
      </c>
      <c r="B301" s="106" t="s">
        <v>8021</v>
      </c>
      <c r="C301" s="237" t="str">
        <f>VLOOKUP(A301,'Main Sheet'!F:M,8,0)</f>
        <v>Motherwell</v>
      </c>
      <c r="D301" s="237" t="str">
        <f>VLOOKUP(B301,'Main Sheet'!A:N,14,0)</f>
        <v>NMB</v>
      </c>
      <c r="E301" s="237" t="str">
        <f>VLOOKUP(B301,'Main Sheet'!A:L,12,0)</f>
        <v>Motherwell HS</v>
      </c>
      <c r="F301" s="237" t="str">
        <f>Vlookup(B301,'Main Sheet'!A:J,7,False)</f>
        <v>Second</v>
      </c>
      <c r="G301" s="237" t="str">
        <f>Vlookup(B301,'Main Sheet'!A:Q,17,0)</f>
        <v>Sive</v>
      </c>
      <c r="H301" s="237" t="str">
        <f>VLOOKUP(B301,'Main Sheet'!A:AT,46,0)</f>
        <v>Yes</v>
      </c>
      <c r="I301" s="237" t="str">
        <f>Trim(Iferror(Vlookup(B301,'Main Sheet'!A968:BC2065,47,False),""))</f>
        <v/>
      </c>
      <c r="J301" s="237" t="str">
        <f>VLOOKUP(B301,'University Applications'!A:H,8,0)</f>
        <v>S/A</v>
      </c>
      <c r="K301" s="237" t="str">
        <f>VLOOKUP(B301,'University Applications'!A:O,15,0)</f>
        <v/>
      </c>
      <c r="L301" s="237" t="str">
        <f>VLOOKUP(B301,'University Applications'!A:V,22,0)</f>
        <v>Yes</v>
      </c>
      <c r="M301" s="237" t="str">
        <f>VLOOKUP(B301,'University Applications'!A:AC,29,0)</f>
        <v>Yes</v>
      </c>
      <c r="N301" s="237" t="str">
        <f>VLOOKUP(B301,'University Applications'!A968:BD2386,36,0)</f>
        <v/>
      </c>
      <c r="O301" s="237" t="str">
        <f>VLOOKUP(B301,'University Applications'!A:I,9,0)</f>
        <v/>
      </c>
      <c r="P301" s="237" t="str">
        <f>VLOOKUP($B301,'University Applications'!$A:P,16,0)</f>
        <v/>
      </c>
      <c r="Q301" s="237" t="str">
        <f>VLOOKUP($B301,'University Applications'!$A:W,23,0)</f>
        <v/>
      </c>
      <c r="R301" s="237" t="str">
        <f>VLOOKUP($B301,'University Applications'!$A:AD,30,0)</f>
        <v/>
      </c>
      <c r="S301" s="237" t="str">
        <f>VLOOKUP($B301,'University Applications'!$A968:BJ2386,37,0)</f>
        <v/>
      </c>
      <c r="T301" s="183">
        <f t="shared" si="1"/>
        <v>3</v>
      </c>
      <c r="U301" s="183">
        <f t="shared" si="2"/>
        <v>0</v>
      </c>
      <c r="V301" s="237">
        <f t="shared" si="3"/>
        <v>2</v>
      </c>
      <c r="W301" s="237">
        <f t="shared" si="4"/>
        <v>0</v>
      </c>
      <c r="X301" s="237"/>
    </row>
    <row r="302">
      <c r="A302" s="236" t="s">
        <v>10662</v>
      </c>
      <c r="B302" s="106" t="s">
        <v>7362</v>
      </c>
      <c r="C302" s="237" t="str">
        <f>VLOOKUP(A302,'Main Sheet'!F:M,8,0)</f>
        <v>KwaDwesi</v>
      </c>
      <c r="D302" s="237" t="str">
        <f>VLOOKUP(B302,'Main Sheet'!A:N,14,0)</f>
        <v>NMB</v>
      </c>
      <c r="E302" s="237" t="str">
        <f>VLOOKUP(B302,'Main Sheet'!A:L,12,0)</f>
        <v>Lungisa HS</v>
      </c>
      <c r="F302" s="237" t="str">
        <f>Vlookup(B302,'Main Sheet'!A:J,7,False)</f>
        <v>Second</v>
      </c>
      <c r="G302" s="237" t="str">
        <f>Vlookup(B302,'Main Sheet'!A:Q,17,0)</f>
        <v>Asemahle</v>
      </c>
      <c r="H302" s="237" t="str">
        <f>VLOOKUP(B302,'Main Sheet'!A:AT,46,0)</f>
        <v>Yes</v>
      </c>
      <c r="I302" s="237" t="str">
        <f>Trim(Iferror(Vlookup(B302,'Main Sheet'!A893:BC1990,47,False),""))</f>
        <v>Yes</v>
      </c>
      <c r="J302" s="237" t="str">
        <f>VLOOKUP(B302,'University Applications'!A:H,8,0)</f>
        <v>Yes</v>
      </c>
      <c r="K302" s="237" t="str">
        <f>VLOOKUP(B302,'University Applications'!A:O,15,0)</f>
        <v>Yes</v>
      </c>
      <c r="L302" s="237" t="str">
        <f>VLOOKUP(B302,'University Applications'!A:V,22,0)</f>
        <v>S/A</v>
      </c>
      <c r="M302" s="237" t="str">
        <f>VLOOKUP(B302,'University Applications'!A:AC,29,0)</f>
        <v>Yes</v>
      </c>
      <c r="N302" s="237" t="str">
        <f>VLOOKUP(B302,'University Applications'!A893:BD2311,36,0)</f>
        <v/>
      </c>
      <c r="O302" s="237" t="str">
        <f>VLOOKUP(B302,'University Applications'!A:I,9,0)</f>
        <v/>
      </c>
      <c r="P302" s="237" t="str">
        <f>VLOOKUP($B302,'University Applications'!$A:P,16,0)</f>
        <v/>
      </c>
      <c r="Q302" s="237" t="str">
        <f>VLOOKUP($B302,'University Applications'!$A:W,23,0)</f>
        <v/>
      </c>
      <c r="R302" s="237" t="str">
        <f>VLOOKUP($B302,'University Applications'!$A:AD,30,0)</f>
        <v/>
      </c>
      <c r="S302" s="237" t="str">
        <f>VLOOKUP($B302,'University Applications'!$A893:BJ2311,37,0)</f>
        <v/>
      </c>
      <c r="T302" s="183">
        <f t="shared" si="1"/>
        <v>4</v>
      </c>
      <c r="U302" s="183">
        <f t="shared" si="2"/>
        <v>0</v>
      </c>
      <c r="V302" s="237">
        <f t="shared" si="3"/>
        <v>3</v>
      </c>
      <c r="W302" s="237">
        <f t="shared" si="4"/>
        <v>0</v>
      </c>
      <c r="X302" s="237"/>
    </row>
    <row r="303">
      <c r="A303" s="236" t="s">
        <v>1147</v>
      </c>
      <c r="B303" s="106" t="s">
        <v>1144</v>
      </c>
      <c r="C303" s="237" t="str">
        <f>VLOOKUP(A303,'Main Sheet'!F:M,8,0)</f>
        <v>Motherwell</v>
      </c>
      <c r="D303" s="237" t="str">
        <f>VLOOKUP(B303,'Main Sheet'!A:N,14,0)</f>
        <v>NMB</v>
      </c>
      <c r="E303" s="237" t="str">
        <f>VLOOKUP(B303,'Main Sheet'!A:L,12,0)</f>
        <v>Motherwell HS</v>
      </c>
      <c r="F303" s="237" t="str">
        <f>Vlookup(B303,'Main Sheet'!A:J,7,False)</f>
        <v>First</v>
      </c>
      <c r="G303" s="237" t="str">
        <f>Vlookup(B303,'Main Sheet'!A:Q,17,0)</f>
        <v>Sive</v>
      </c>
      <c r="H303" s="237" t="str">
        <f>VLOOKUP(B303,'Main Sheet'!A:AT,46,0)</f>
        <v>Yes</v>
      </c>
      <c r="I303" s="237" t="str">
        <f>Trim(Iferror(Vlookup(B303,'Main Sheet'!A113:BC1206,47,False),""))</f>
        <v>Yes</v>
      </c>
      <c r="J303" s="237" t="str">
        <f>VLOOKUP(B303,'University Applications'!A:H,8,0)</f>
        <v>Yes</v>
      </c>
      <c r="K303" s="237" t="str">
        <f>VLOOKUP(B303,'University Applications'!A:O,15,0)</f>
        <v>Yes</v>
      </c>
      <c r="L303" s="237" t="str">
        <f>VLOOKUP(B303,'University Applications'!A:V,22,0)</f>
        <v>Yes</v>
      </c>
      <c r="M303" s="237" t="str">
        <f>VLOOKUP(B303,'University Applications'!A:AC,29,0)</f>
        <v>Yes</v>
      </c>
      <c r="N303" s="237" t="str">
        <f>VLOOKUP(B303,'University Applications'!A113:BD1527,36,0)</f>
        <v/>
      </c>
      <c r="O303" s="237" t="str">
        <f>VLOOKUP(B303,'University Applications'!A:I,9,0)</f>
        <v>Yes</v>
      </c>
      <c r="P303" s="237" t="str">
        <f>VLOOKUP($B303,'University Applications'!$A:P,16,0)</f>
        <v>Yes</v>
      </c>
      <c r="Q303" s="237" t="str">
        <f>VLOOKUP($B303,'University Applications'!$A:W,23,0)</f>
        <v>Yes</v>
      </c>
      <c r="R303" s="237" t="str">
        <f>VLOOKUP($B303,'University Applications'!$A:AD,30,0)</f>
        <v>Yes</v>
      </c>
      <c r="S303" s="237" t="str">
        <f>VLOOKUP($B303,'University Applications'!$A113:BJ1527,37,0)</f>
        <v/>
      </c>
      <c r="T303" s="183">
        <f t="shared" si="1"/>
        <v>4</v>
      </c>
      <c r="U303" s="183">
        <f t="shared" si="2"/>
        <v>4</v>
      </c>
      <c r="V303" s="237">
        <f t="shared" si="3"/>
        <v>4</v>
      </c>
      <c r="W303" s="237">
        <f t="shared" si="4"/>
        <v>4</v>
      </c>
      <c r="X303" s="237"/>
    </row>
    <row r="304">
      <c r="A304" s="236" t="s">
        <v>3943</v>
      </c>
      <c r="B304" s="106" t="s">
        <v>3940</v>
      </c>
      <c r="C304" s="237" t="str">
        <f>VLOOKUP(A304,'Main Sheet'!F:M,8,0)</f>
        <v>Motherwell</v>
      </c>
      <c r="D304" s="237" t="str">
        <f>VLOOKUP(B304,'Main Sheet'!A:N,14,0)</f>
        <v>NMB</v>
      </c>
      <c r="E304" s="237" t="str">
        <f>VLOOKUP(B304,'Main Sheet'!A:L,12,0)</f>
        <v>Ncedo SS</v>
      </c>
      <c r="F304" s="237" t="str">
        <f>Vlookup(B304,'Main Sheet'!A:J,7,False)</f>
        <v>Second</v>
      </c>
      <c r="G304" s="237" t="str">
        <f>Vlookup(B304,'Main Sheet'!A:Q,17,0)</f>
        <v>Siphosihle</v>
      </c>
      <c r="H304" s="237" t="str">
        <f>VLOOKUP(B304,'Main Sheet'!A:AT,46,0)</f>
        <v>Yes</v>
      </c>
      <c r="I304" s="237" t="str">
        <f>Trim(Iferror(Vlookup(B304,'Main Sheet'!A450:BC1543,47,False),""))</f>
        <v>Yes</v>
      </c>
      <c r="J304" s="237" t="str">
        <f>VLOOKUP(B304,'University Applications'!A:H,8,0)</f>
        <v>Yes</v>
      </c>
      <c r="K304" s="237" t="str">
        <f>VLOOKUP(B304,'University Applications'!A:O,15,0)</f>
        <v>S/A</v>
      </c>
      <c r="L304" s="237" t="str">
        <f>VLOOKUP(B304,'University Applications'!A:V,22,0)</f>
        <v>Yes</v>
      </c>
      <c r="M304" s="237" t="str">
        <f>VLOOKUP(B304,'University Applications'!A:AC,29,0)</f>
        <v>Yes</v>
      </c>
      <c r="N304" s="237" t="str">
        <f>VLOOKUP(B304,'University Applications'!A450:BD1864,36,0)</f>
        <v/>
      </c>
      <c r="O304" s="237" t="str">
        <f>VLOOKUP(B304,'University Applications'!A:I,9,0)</f>
        <v/>
      </c>
      <c r="P304" s="237" t="str">
        <f>VLOOKUP($B304,'University Applications'!$A:P,16,0)</f>
        <v/>
      </c>
      <c r="Q304" s="237" t="str">
        <f>VLOOKUP($B304,'University Applications'!$A:W,23,0)</f>
        <v/>
      </c>
      <c r="R304" s="237" t="str">
        <f>VLOOKUP($B304,'University Applications'!$A:AD,30,0)</f>
        <v/>
      </c>
      <c r="S304" s="237" t="str">
        <f>VLOOKUP($B304,'University Applications'!$A450:BJ1864,37,0)</f>
        <v/>
      </c>
      <c r="T304" s="183">
        <f t="shared" si="1"/>
        <v>4</v>
      </c>
      <c r="U304" s="183">
        <f t="shared" si="2"/>
        <v>0</v>
      </c>
      <c r="V304" s="237">
        <f t="shared" si="3"/>
        <v>3</v>
      </c>
      <c r="W304" s="237">
        <f t="shared" si="4"/>
        <v>0</v>
      </c>
      <c r="X304" s="237"/>
    </row>
    <row r="305">
      <c r="A305" s="236" t="s">
        <v>10010</v>
      </c>
      <c r="B305" s="106" t="s">
        <v>5108</v>
      </c>
      <c r="C305" s="237" t="str">
        <f>VLOOKUP(A305,'Main Sheet'!F:M,8,0)</f>
        <v>Motherwell</v>
      </c>
      <c r="D305" s="237" t="str">
        <f>VLOOKUP(B305,'Main Sheet'!A:N,14,0)</f>
        <v>NMB</v>
      </c>
      <c r="E305" s="237" t="str">
        <f>VLOOKUP(B305,'Main Sheet'!A:L,12,0)</f>
        <v>Vulumzi SS</v>
      </c>
      <c r="F305" s="237" t="str">
        <f>Vlookup(B305,'Main Sheet'!A:J,7,False)</f>
        <v>Second</v>
      </c>
      <c r="G305" s="237" t="str">
        <f>Vlookup(B305,'Main Sheet'!A:Q,17,0)</f>
        <v>Siphosihle</v>
      </c>
      <c r="H305" s="237" t="str">
        <f>VLOOKUP(B305,'Main Sheet'!A:AT,46,0)</f>
        <v>Yes</v>
      </c>
      <c r="I305" s="237" t="str">
        <f>Trim(Iferror(Vlookup(B305,'Main Sheet'!A583:BC1676,47,False),""))</f>
        <v>Yes</v>
      </c>
      <c r="J305" s="237" t="str">
        <f>VLOOKUP(B305,'University Applications'!A:H,8,0)</f>
        <v>S/A</v>
      </c>
      <c r="K305" s="237" t="str">
        <f>VLOOKUP(B305,'University Applications'!A:O,15,0)</f>
        <v>Yes</v>
      </c>
      <c r="L305" s="237" t="str">
        <f>VLOOKUP(B305,'University Applications'!A:V,22,0)</f>
        <v>S/A</v>
      </c>
      <c r="M305" s="237" t="str">
        <f>VLOOKUP(B305,'University Applications'!A:AC,29,0)</f>
        <v>Yes</v>
      </c>
      <c r="N305" s="237" t="str">
        <f>VLOOKUP(B305,'University Applications'!A583:BD1997,36,0)</f>
        <v/>
      </c>
      <c r="O305" s="237" t="str">
        <f>VLOOKUP(B305,'University Applications'!A:I,9,0)</f>
        <v/>
      </c>
      <c r="P305" s="237" t="str">
        <f>VLOOKUP($B305,'University Applications'!$A:P,16,0)</f>
        <v/>
      </c>
      <c r="Q305" s="237" t="str">
        <f>VLOOKUP($B305,'University Applications'!$A:W,23,0)</f>
        <v/>
      </c>
      <c r="R305" s="237" t="str">
        <f>VLOOKUP($B305,'University Applications'!$A:AD,30,0)</f>
        <v/>
      </c>
      <c r="S305" s="237" t="str">
        <f>VLOOKUP($B305,'University Applications'!$A583:BJ1997,37,0)</f>
        <v/>
      </c>
      <c r="T305" s="183">
        <f t="shared" si="1"/>
        <v>4</v>
      </c>
      <c r="U305" s="183">
        <f t="shared" si="2"/>
        <v>0</v>
      </c>
      <c r="V305" s="237">
        <f t="shared" si="3"/>
        <v>2</v>
      </c>
      <c r="W305" s="237">
        <f t="shared" si="4"/>
        <v>0</v>
      </c>
      <c r="X305" s="237"/>
    </row>
    <row r="306">
      <c r="A306" s="236" t="s">
        <v>11149</v>
      </c>
      <c r="B306" s="106" t="s">
        <v>8052</v>
      </c>
      <c r="C306" s="237" t="str">
        <f>VLOOKUP(A306,'Main Sheet'!F:M,8,0)</f>
        <v>Korsten</v>
      </c>
      <c r="D306" s="237" t="str">
        <f>VLOOKUP(B306,'Main Sheet'!A:N,14,0)</f>
        <v>NMB</v>
      </c>
      <c r="E306" s="237" t="str">
        <f>VLOOKUP(B306,'Main Sheet'!A:L,12,0)</f>
        <v>St James SS</v>
      </c>
      <c r="F306" s="237" t="str">
        <f>Vlookup(B306,'Main Sheet'!A:J,7,False)</f>
        <v>Second</v>
      </c>
      <c r="G306" s="237" t="str">
        <f>Vlookup(B306,'Main Sheet'!A:Q,17,0)</f>
        <v>Sive</v>
      </c>
      <c r="H306" s="237" t="str">
        <f>VLOOKUP(B306,'Main Sheet'!A:AT,46,0)</f>
        <v>Yes</v>
      </c>
      <c r="I306" s="237" t="str">
        <f>Trim(Iferror(Vlookup(B306,'Main Sheet'!A972:BC2069,47,False),""))</f>
        <v/>
      </c>
      <c r="J306" s="237" t="str">
        <f>VLOOKUP(B306,'University Applications'!A:H,8,0)</f>
        <v>S/A</v>
      </c>
      <c r="K306" s="237" t="str">
        <f>VLOOKUP(B306,'University Applications'!A:O,15,0)</f>
        <v>Yes</v>
      </c>
      <c r="L306" s="237" t="str">
        <f>VLOOKUP(B306,'University Applications'!A:V,22,0)</f>
        <v>Yes</v>
      </c>
      <c r="M306" s="237" t="str">
        <f>VLOOKUP(B306,'University Applications'!A:AC,29,0)</f>
        <v>Yes</v>
      </c>
      <c r="N306" s="237" t="str">
        <f>VLOOKUP(B306,'University Applications'!A972:BD2390,36,0)</f>
        <v/>
      </c>
      <c r="O306" s="237" t="str">
        <f>VLOOKUP(B306,'University Applications'!A:I,9,0)</f>
        <v/>
      </c>
      <c r="P306" s="237" t="str">
        <f>VLOOKUP($B306,'University Applications'!$A:P,16,0)</f>
        <v/>
      </c>
      <c r="Q306" s="237" t="str">
        <f>VLOOKUP($B306,'University Applications'!$A:W,23,0)</f>
        <v/>
      </c>
      <c r="R306" s="237" t="str">
        <f>VLOOKUP($B306,'University Applications'!$A:AD,30,0)</f>
        <v/>
      </c>
      <c r="S306" s="237" t="str">
        <f>VLOOKUP($B306,'University Applications'!$A972:BJ2390,37,0)</f>
        <v/>
      </c>
      <c r="T306" s="183">
        <f t="shared" si="1"/>
        <v>4</v>
      </c>
      <c r="U306" s="183">
        <f t="shared" si="2"/>
        <v>0</v>
      </c>
      <c r="V306" s="237">
        <f t="shared" si="3"/>
        <v>3</v>
      </c>
      <c r="W306" s="237">
        <f t="shared" si="4"/>
        <v>0</v>
      </c>
      <c r="X306" s="237"/>
    </row>
    <row r="307">
      <c r="A307" s="236" t="s">
        <v>4025</v>
      </c>
      <c r="B307" s="106" t="s">
        <v>4022</v>
      </c>
      <c r="C307" s="237" t="str">
        <f>VLOOKUP(A307,'Main Sheet'!F:M,8,0)</f>
        <v>Motherwell</v>
      </c>
      <c r="D307" s="237" t="str">
        <f>VLOOKUP(B307,'Main Sheet'!A:N,14,0)</f>
        <v>NMB</v>
      </c>
      <c r="E307" s="237" t="str">
        <f>VLOOKUP(B307,'Main Sheet'!A:L,12,0)</f>
        <v>James Jolobe SS</v>
      </c>
      <c r="F307" s="237" t="str">
        <f>Vlookup(B307,'Main Sheet'!A:J,7,False)</f>
        <v>Second</v>
      </c>
      <c r="G307" s="237" t="str">
        <f>Vlookup(B307,'Main Sheet'!A:Q,17,0)</f>
        <v>Siphosihle</v>
      </c>
      <c r="H307" s="237" t="str">
        <f>VLOOKUP(B307,'Main Sheet'!A:AT,46,0)</f>
        <v>Yes</v>
      </c>
      <c r="I307" s="237" t="str">
        <f>Trim(Iferror(Vlookup(B307,'Main Sheet'!A458:BC1551,47,False),""))</f>
        <v>Yes</v>
      </c>
      <c r="J307" s="237" t="str">
        <f>VLOOKUP(B307,'University Applications'!A:H,8,0)</f>
        <v/>
      </c>
      <c r="K307" s="237" t="str">
        <f>VLOOKUP(B307,'University Applications'!A:O,15,0)</f>
        <v/>
      </c>
      <c r="L307" s="237" t="str">
        <f>VLOOKUP(B307,'University Applications'!A:V,22,0)</f>
        <v/>
      </c>
      <c r="M307" s="237" t="str">
        <f>VLOOKUP(B307,'University Applications'!A:AC,29,0)</f>
        <v/>
      </c>
      <c r="N307" s="237" t="str">
        <f>VLOOKUP(B307,'University Applications'!A458:BD1872,36,0)</f>
        <v/>
      </c>
      <c r="O307" s="237" t="str">
        <f>VLOOKUP(B307,'University Applications'!A:I,9,0)</f>
        <v/>
      </c>
      <c r="P307" s="237" t="str">
        <f>VLOOKUP($B307,'University Applications'!$A:P,16,0)</f>
        <v/>
      </c>
      <c r="Q307" s="237" t="str">
        <f>VLOOKUP($B307,'University Applications'!$A:W,23,0)</f>
        <v/>
      </c>
      <c r="R307" s="237" t="str">
        <f>VLOOKUP($B307,'University Applications'!$A:AD,30,0)</f>
        <v/>
      </c>
      <c r="S307" s="237" t="str">
        <f>VLOOKUP($B307,'University Applications'!$A458:BJ1872,37,0)</f>
        <v/>
      </c>
      <c r="T307" s="183">
        <f t="shared" si="1"/>
        <v>0</v>
      </c>
      <c r="U307" s="183">
        <f t="shared" si="2"/>
        <v>0</v>
      </c>
      <c r="V307" s="237">
        <f t="shared" si="3"/>
        <v>0</v>
      </c>
      <c r="W307" s="237">
        <f t="shared" si="4"/>
        <v>0</v>
      </c>
      <c r="X307" s="237"/>
    </row>
    <row r="308">
      <c r="A308" s="236" t="s">
        <v>10023</v>
      </c>
      <c r="B308" s="106" t="s">
        <v>5156</v>
      </c>
      <c r="C308" s="237" t="str">
        <f>VLOOKUP(A308,'Main Sheet'!F:M,8,0)</f>
        <v>Jeffery's Bay</v>
      </c>
      <c r="D308" s="237" t="str">
        <f>VLOOKUP(B308,'Main Sheet'!A:N,14,0)</f>
        <v>Rural</v>
      </c>
      <c r="E308" s="237" t="str">
        <f>VLOOKUP(B308,'Main Sheet'!A:L,12,0)</f>
        <v>Jeffrey's Bay CS</v>
      </c>
      <c r="F308" s="237" t="str">
        <f>Vlookup(B308,'Main Sheet'!A:J,7,False)</f>
        <v>Second</v>
      </c>
      <c r="G308" s="237" t="str">
        <f>Vlookup(B308,'Main Sheet'!A:Q,17,0)</f>
        <v>Sive</v>
      </c>
      <c r="H308" s="237" t="str">
        <f>VLOOKUP(B308,'Main Sheet'!A:AT,46,0)</f>
        <v>Yes</v>
      </c>
      <c r="I308" s="237" t="str">
        <f>Trim(Iferror(Vlookup(B308,'Main Sheet'!A588:BC1681,47,False),""))</f>
        <v/>
      </c>
      <c r="J308" s="237" t="str">
        <f>VLOOKUP(B308,'University Applications'!A:H,8,0)</f>
        <v>No</v>
      </c>
      <c r="K308" s="237" t="str">
        <f>VLOOKUP(B308,'University Applications'!A:O,15,0)</f>
        <v>No</v>
      </c>
      <c r="L308" s="237" t="str">
        <f>VLOOKUP(B308,'University Applications'!A:V,22,0)</f>
        <v>No</v>
      </c>
      <c r="M308" s="237" t="str">
        <f>VLOOKUP(B308,'University Applications'!A:AC,29,0)</f>
        <v>No</v>
      </c>
      <c r="N308" s="237" t="str">
        <f>VLOOKUP(B308,'University Applications'!A588:BD2002,36,0)</f>
        <v/>
      </c>
      <c r="O308" s="237" t="str">
        <f>VLOOKUP(B308,'University Applications'!A:I,9,0)</f>
        <v/>
      </c>
      <c r="P308" s="237" t="str">
        <f>VLOOKUP($B308,'University Applications'!$A:P,16,0)</f>
        <v/>
      </c>
      <c r="Q308" s="237" t="str">
        <f>VLOOKUP($B308,'University Applications'!$A:W,23,0)</f>
        <v/>
      </c>
      <c r="R308" s="237" t="str">
        <f>VLOOKUP($B308,'University Applications'!$A:AD,30,0)</f>
        <v/>
      </c>
      <c r="S308" s="237" t="str">
        <f>VLOOKUP($B308,'University Applications'!$A588:BJ2002,37,0)</f>
        <v/>
      </c>
      <c r="T308" s="183">
        <f t="shared" si="1"/>
        <v>4</v>
      </c>
      <c r="U308" s="183">
        <f t="shared" si="2"/>
        <v>0</v>
      </c>
      <c r="V308" s="237">
        <f t="shared" si="3"/>
        <v>0</v>
      </c>
      <c r="W308" s="237">
        <f t="shared" si="4"/>
        <v>0</v>
      </c>
      <c r="X308" s="237"/>
    </row>
    <row r="309">
      <c r="A309" s="236" t="s">
        <v>10219</v>
      </c>
      <c r="B309" s="106" t="s">
        <v>5896</v>
      </c>
      <c r="C309" s="237" t="str">
        <f>VLOOKUP(A309,'Main Sheet'!F:M,8,0)</f>
        <v>Gelvandale</v>
      </c>
      <c r="D309" s="237" t="str">
        <f>VLOOKUP(B309,'Main Sheet'!A:N,14,0)</f>
        <v>NMB</v>
      </c>
      <c r="E309" s="237" t="str">
        <f>VLOOKUP(B309,'Main Sheet'!A:L,12,0)</f>
        <v>St Thomas SS</v>
      </c>
      <c r="F309" s="237" t="str">
        <f>Vlookup(B309,'Main Sheet'!A:J,7,False)</f>
        <v>Second</v>
      </c>
      <c r="G309" s="237" t="str">
        <f>Vlookup(B309,'Main Sheet'!A:Q,17,0)</f>
        <v>Sive</v>
      </c>
      <c r="H309" s="237" t="str">
        <f>VLOOKUP(B309,'Main Sheet'!A:AT,46,0)</f>
        <v>Yes</v>
      </c>
      <c r="I309" s="237" t="str">
        <f>Trim(Iferror(Vlookup(B309,'Main Sheet'!A679:BC1773,47,False),""))</f>
        <v/>
      </c>
      <c r="J309" s="237" t="str">
        <f>VLOOKUP(B309,'University Applications'!A:H,8,0)</f>
        <v>S/A</v>
      </c>
      <c r="K309" s="237" t="str">
        <f>VLOOKUP(B309,'University Applications'!A:O,15,0)</f>
        <v>Yes</v>
      </c>
      <c r="L309" s="237" t="str">
        <f>VLOOKUP(B309,'University Applications'!A:V,22,0)</f>
        <v>S/A</v>
      </c>
      <c r="M309" s="237" t="str">
        <f>VLOOKUP(B309,'University Applications'!A:AC,29,0)</f>
        <v>S/A</v>
      </c>
      <c r="N309" s="237" t="str">
        <f>VLOOKUP(B309,'University Applications'!A679:BD2094,36,0)</f>
        <v/>
      </c>
      <c r="O309" s="237" t="str">
        <f>VLOOKUP(B309,'University Applications'!A:I,9,0)</f>
        <v/>
      </c>
      <c r="P309" s="237" t="str">
        <f>VLOOKUP($B309,'University Applications'!$A:P,16,0)</f>
        <v/>
      </c>
      <c r="Q309" s="237" t="str">
        <f>VLOOKUP($B309,'University Applications'!$A:W,23,0)</f>
        <v/>
      </c>
      <c r="R309" s="237" t="str">
        <f>VLOOKUP($B309,'University Applications'!$A:AD,30,0)</f>
        <v/>
      </c>
      <c r="S309" s="237" t="str">
        <f>VLOOKUP($B309,'University Applications'!$A679:BJ2094,37,0)</f>
        <v/>
      </c>
      <c r="T309" s="183">
        <f t="shared" si="1"/>
        <v>4</v>
      </c>
      <c r="U309" s="183">
        <f t="shared" si="2"/>
        <v>0</v>
      </c>
      <c r="V309" s="237">
        <f t="shared" si="3"/>
        <v>1</v>
      </c>
      <c r="W309" s="237">
        <f t="shared" si="4"/>
        <v>0</v>
      </c>
      <c r="X309" s="237"/>
    </row>
    <row r="310">
      <c r="A310" s="236" t="s">
        <v>10029</v>
      </c>
      <c r="B310" s="106" t="s">
        <v>5181</v>
      </c>
      <c r="C310" s="237" t="str">
        <f>VLOOKUP(A310,'Main Sheet'!F:M,8,0)</f>
        <v>Jeffery's Bay</v>
      </c>
      <c r="D310" s="237" t="str">
        <f>VLOOKUP(B310,'Main Sheet'!A:N,14,0)</f>
        <v>Rural</v>
      </c>
      <c r="E310" s="237" t="str">
        <f>VLOOKUP(B310,'Main Sheet'!A:L,12,0)</f>
        <v>Jeffrey's Bay CS</v>
      </c>
      <c r="F310" s="237" t="str">
        <f>Vlookup(B310,'Main Sheet'!A:J,7,False)</f>
        <v>Second</v>
      </c>
      <c r="G310" s="237" t="str">
        <f>Vlookup(B310,'Main Sheet'!A:Q,17,0)</f>
        <v>Sive</v>
      </c>
      <c r="H310" s="237" t="str">
        <f>VLOOKUP(B310,'Main Sheet'!A:AT,46,0)</f>
        <v>Yes</v>
      </c>
      <c r="I310" s="237" t="str">
        <f>Trim(Iferror(Vlookup(B310,'Main Sheet'!A591:BC1684,47,False),""))</f>
        <v/>
      </c>
      <c r="J310" s="237" t="str">
        <f>VLOOKUP(B310,'University Applications'!A:H,8,0)</f>
        <v>S/A</v>
      </c>
      <c r="K310" s="237" t="str">
        <f>VLOOKUP(B310,'University Applications'!A:O,15,0)</f>
        <v>No</v>
      </c>
      <c r="L310" s="237" t="str">
        <f>VLOOKUP(B310,'University Applications'!A:V,22,0)</f>
        <v>No</v>
      </c>
      <c r="M310" s="237" t="str">
        <f>VLOOKUP(B310,'University Applications'!A:AC,29,0)</f>
        <v>No</v>
      </c>
      <c r="N310" s="237" t="str">
        <f>VLOOKUP(B310,'University Applications'!A591:BD2005,36,0)</f>
        <v/>
      </c>
      <c r="O310" s="237" t="str">
        <f>VLOOKUP(B310,'University Applications'!A:I,9,0)</f>
        <v/>
      </c>
      <c r="P310" s="237" t="str">
        <f>VLOOKUP($B310,'University Applications'!$A:P,16,0)</f>
        <v/>
      </c>
      <c r="Q310" s="237" t="str">
        <f>VLOOKUP($B310,'University Applications'!$A:W,23,0)</f>
        <v/>
      </c>
      <c r="R310" s="237" t="str">
        <f>VLOOKUP($B310,'University Applications'!$A:AD,30,0)</f>
        <v/>
      </c>
      <c r="S310" s="237" t="str">
        <f>VLOOKUP($B310,'University Applications'!$A591:BJ2005,37,0)</f>
        <v/>
      </c>
      <c r="T310" s="183">
        <f t="shared" si="1"/>
        <v>4</v>
      </c>
      <c r="U310" s="183">
        <f t="shared" si="2"/>
        <v>0</v>
      </c>
      <c r="V310" s="237">
        <f t="shared" si="3"/>
        <v>0</v>
      </c>
      <c r="W310" s="237">
        <f t="shared" si="4"/>
        <v>0</v>
      </c>
      <c r="X310" s="237"/>
    </row>
    <row r="311">
      <c r="A311" s="236" t="s">
        <v>9989</v>
      </c>
      <c r="B311" s="106" t="s">
        <v>5044</v>
      </c>
      <c r="C311" s="237" t="str">
        <f>VLOOKUP(A311,'Main Sheet'!F:M,8,0)</f>
        <v>Motherwell</v>
      </c>
      <c r="D311" s="237" t="str">
        <f>VLOOKUP(B311,'Main Sheet'!A:N,14,0)</f>
        <v>NMB</v>
      </c>
      <c r="E311" s="237" t="str">
        <f>VLOOKUP(B311,'Main Sheet'!A:L,12,0)</f>
        <v>Vulumzi SS</v>
      </c>
      <c r="F311" s="237" t="str">
        <f>Vlookup(B311,'Main Sheet'!A:J,7,False)</f>
        <v>Second</v>
      </c>
      <c r="G311" s="237" t="str">
        <f>Vlookup(B311,'Main Sheet'!A:Q,17,0)</f>
        <v>Siphosihle</v>
      </c>
      <c r="H311" s="237" t="str">
        <f>VLOOKUP(B311,'Main Sheet'!A:AT,46,0)</f>
        <v>Yes</v>
      </c>
      <c r="I311" s="237" t="str">
        <f>Trim(Iferror(Vlookup(B311,'Main Sheet'!A576:BC1669,47,False),""))</f>
        <v>Yes</v>
      </c>
      <c r="J311" s="237" t="str">
        <f>VLOOKUP(B311,'University Applications'!A:H,8,0)</f>
        <v>S/A</v>
      </c>
      <c r="K311" s="237" t="str">
        <f>VLOOKUP(B311,'University Applications'!A:O,15,0)</f>
        <v>S/A</v>
      </c>
      <c r="L311" s="237" t="str">
        <f>VLOOKUP(B311,'University Applications'!A:V,22,0)</f>
        <v>S/A</v>
      </c>
      <c r="M311" s="237" t="str">
        <f>VLOOKUP(B311,'University Applications'!A:AC,29,0)</f>
        <v>Yes</v>
      </c>
      <c r="N311" s="237" t="str">
        <f>VLOOKUP(B311,'University Applications'!A576:BD1990,36,0)</f>
        <v/>
      </c>
      <c r="O311" s="237" t="str">
        <f>VLOOKUP(B311,'University Applications'!A:I,9,0)</f>
        <v/>
      </c>
      <c r="P311" s="237" t="str">
        <f>VLOOKUP($B311,'University Applications'!$A:P,16,0)</f>
        <v/>
      </c>
      <c r="Q311" s="237" t="str">
        <f>VLOOKUP($B311,'University Applications'!$A:W,23,0)</f>
        <v/>
      </c>
      <c r="R311" s="237" t="str">
        <f>VLOOKUP($B311,'University Applications'!$A:AD,30,0)</f>
        <v/>
      </c>
      <c r="S311" s="237" t="str">
        <f>VLOOKUP($B311,'University Applications'!$A576:BJ1990,37,0)</f>
        <v/>
      </c>
      <c r="T311" s="183">
        <f t="shared" si="1"/>
        <v>4</v>
      </c>
      <c r="U311" s="183">
        <f t="shared" si="2"/>
        <v>0</v>
      </c>
      <c r="V311" s="237">
        <f t="shared" si="3"/>
        <v>1</v>
      </c>
      <c r="W311" s="237">
        <f t="shared" si="4"/>
        <v>0</v>
      </c>
      <c r="X311" s="237"/>
    </row>
    <row r="312">
      <c r="A312" s="236" t="s">
        <v>10896</v>
      </c>
      <c r="B312" s="106" t="s">
        <v>8383</v>
      </c>
      <c r="C312" s="237" t="str">
        <f>VLOOKUP(A312,'Main Sheet'!F:M,8,0)</f>
        <v>New Brighton</v>
      </c>
      <c r="D312" s="237" t="str">
        <f>VLOOKUP(B312,'Main Sheet'!A:N,14,0)</f>
        <v>NMB</v>
      </c>
      <c r="E312" s="237" t="str">
        <f>VLOOKUP(B312,'Main Sheet'!A:L,12,0)</f>
        <v>Cowan HS</v>
      </c>
      <c r="F312" s="237" t="str">
        <f>Vlookup(B312,'Main Sheet'!A:J,7,False)</f>
        <v>Second</v>
      </c>
      <c r="G312" s="237" t="str">
        <f>Vlookup(B312,'Main Sheet'!A:Q,17,0)</f>
        <v>Chulumanco</v>
      </c>
      <c r="H312" s="237" t="str">
        <f>VLOOKUP(B312,'Main Sheet'!A:AT,46,0)</f>
        <v>Yes</v>
      </c>
      <c r="I312" s="237" t="str">
        <f>Trim(Iferror(Vlookup(B312,'Main Sheet'!A1018:BC2116,47,False),""))</f>
        <v/>
      </c>
      <c r="J312" s="237" t="str">
        <f>VLOOKUP(B312,'University Applications'!A:H,8,0)</f>
        <v>S/A</v>
      </c>
      <c r="K312" s="237" t="str">
        <f>VLOOKUP(B312,'University Applications'!A:O,15,0)</f>
        <v>S/A</v>
      </c>
      <c r="L312" s="237" t="str">
        <f>VLOOKUP(B312,'University Applications'!A:V,22,0)</f>
        <v>Yes</v>
      </c>
      <c r="M312" s="237" t="str">
        <f>VLOOKUP(B312,'University Applications'!A:AC,29,0)</f>
        <v/>
      </c>
      <c r="N312" s="237" t="str">
        <f>VLOOKUP(B312,'University Applications'!A1018:BD2437,36,0)</f>
        <v/>
      </c>
      <c r="O312" s="237" t="str">
        <f>VLOOKUP(B312,'University Applications'!A:I,9,0)</f>
        <v/>
      </c>
      <c r="P312" s="237" t="str">
        <f>VLOOKUP($B312,'University Applications'!$A:P,16,0)</f>
        <v>No</v>
      </c>
      <c r="Q312" s="237" t="str">
        <f>VLOOKUP($B312,'University Applications'!$A:W,23,0)</f>
        <v/>
      </c>
      <c r="R312" s="237" t="str">
        <f>VLOOKUP($B312,'University Applications'!$A:AD,30,0)</f>
        <v/>
      </c>
      <c r="S312" s="237" t="str">
        <f>VLOOKUP($B312,'University Applications'!$A1018:BJ2437,37,0)</f>
        <v/>
      </c>
      <c r="T312" s="183">
        <f t="shared" si="1"/>
        <v>3</v>
      </c>
      <c r="U312" s="183">
        <f t="shared" si="2"/>
        <v>1</v>
      </c>
      <c r="V312" s="237">
        <f t="shared" si="3"/>
        <v>1</v>
      </c>
      <c r="W312" s="237">
        <f t="shared" si="4"/>
        <v>0</v>
      </c>
      <c r="X312" s="237"/>
    </row>
    <row r="313">
      <c r="A313" s="236" t="s">
        <v>10292</v>
      </c>
      <c r="B313" s="106" t="s">
        <v>6160</v>
      </c>
      <c r="C313" s="237" t="str">
        <f>VLOOKUP(A313,'Main Sheet'!F:M,8,0)</f>
        <v>Motherwell</v>
      </c>
      <c r="D313" s="237" t="str">
        <f>VLOOKUP(B313,'Main Sheet'!A:N,14,0)</f>
        <v>NMB</v>
      </c>
      <c r="E313" s="237" t="str">
        <f>VLOOKUP(B313,'Main Sheet'!A:L,12,0)</f>
        <v>Douglas Mpopa SS</v>
      </c>
      <c r="F313" s="237" t="str">
        <f>Vlookup(B313,'Main Sheet'!A:J,7,False)</f>
        <v>Second</v>
      </c>
      <c r="G313" s="237" t="str">
        <f>Vlookup(B313,'Main Sheet'!A:Q,17,0)</f>
        <v>Asemahle</v>
      </c>
      <c r="H313" s="237" t="str">
        <f>VLOOKUP(B313,'Main Sheet'!A:AT,46,0)</f>
        <v>Yes</v>
      </c>
      <c r="I313" s="237" t="str">
        <f>Trim(Iferror(Vlookup(B313,'Main Sheet'!A712:BC1806,47,False),""))</f>
        <v>Yes</v>
      </c>
      <c r="J313" s="237" t="str">
        <f>VLOOKUP(B313,'University Applications'!A:H,8,0)</f>
        <v>S/A</v>
      </c>
      <c r="K313" s="237" t="str">
        <f>VLOOKUP(B313,'University Applications'!A:O,15,0)</f>
        <v/>
      </c>
      <c r="L313" s="237" t="str">
        <f>VLOOKUP(B313,'University Applications'!A:V,22,0)</f>
        <v>Yes</v>
      </c>
      <c r="M313" s="237" t="str">
        <f>VLOOKUP(B313,'University Applications'!A:AC,29,0)</f>
        <v>S/A</v>
      </c>
      <c r="N313" s="237" t="str">
        <f>VLOOKUP(B313,'University Applications'!A712:BD2127,36,0)</f>
        <v/>
      </c>
      <c r="O313" s="237" t="str">
        <f>VLOOKUP(B313,'University Applications'!A:I,9,0)</f>
        <v/>
      </c>
      <c r="P313" s="237" t="str">
        <f>VLOOKUP($B313,'University Applications'!$A:P,16,0)</f>
        <v/>
      </c>
      <c r="Q313" s="237" t="str">
        <f>VLOOKUP($B313,'University Applications'!$A:W,23,0)</f>
        <v/>
      </c>
      <c r="R313" s="237" t="str">
        <f>VLOOKUP($B313,'University Applications'!$A:AD,30,0)</f>
        <v/>
      </c>
      <c r="S313" s="237" t="str">
        <f>VLOOKUP($B313,'University Applications'!$A712:BJ2127,37,0)</f>
        <v/>
      </c>
      <c r="T313" s="183">
        <f t="shared" si="1"/>
        <v>3</v>
      </c>
      <c r="U313" s="183">
        <f t="shared" si="2"/>
        <v>0</v>
      </c>
      <c r="V313" s="237">
        <f t="shared" si="3"/>
        <v>1</v>
      </c>
      <c r="W313" s="237">
        <f t="shared" si="4"/>
        <v>0</v>
      </c>
      <c r="X313" s="237"/>
    </row>
    <row r="314">
      <c r="A314" s="236" t="s">
        <v>11150</v>
      </c>
      <c r="B314" s="106" t="s">
        <v>7048</v>
      </c>
      <c r="C314" s="237" t="str">
        <f>VLOOKUP(A314,'Main Sheet'!F:M,8,0)</f>
        <v>Zwide</v>
      </c>
      <c r="D314" s="237" t="str">
        <f>VLOOKUP(B314,'Main Sheet'!A:N,14,0)</f>
        <v>NMB</v>
      </c>
      <c r="E314" s="237" t="str">
        <f>VLOOKUP(B314,'Main Sheet'!A:L,12,0)</f>
        <v>Ndzondelelo HS</v>
      </c>
      <c r="F314" s="237" t="str">
        <f>Vlookup(B314,'Main Sheet'!A:J,7,False)</f>
        <v>Second</v>
      </c>
      <c r="G314" s="237" t="str">
        <f>Vlookup(B314,'Main Sheet'!A:Q,17,0)</f>
        <v>Chulumanco</v>
      </c>
      <c r="H314" s="237" t="str">
        <f>VLOOKUP(B314,'Main Sheet'!A:AT,46,0)</f>
        <v>Yes</v>
      </c>
      <c r="I314" s="237" t="str">
        <f>Trim(Iferror(Vlookup(B314,'Main Sheet'!A828:BC1922,47,False),""))</f>
        <v/>
      </c>
      <c r="J314" s="237" t="str">
        <f>VLOOKUP(B314,'University Applications'!A:H,8,0)</f>
        <v>S/A</v>
      </c>
      <c r="K314" s="237" t="str">
        <f>VLOOKUP(B314,'University Applications'!A:O,15,0)</f>
        <v/>
      </c>
      <c r="L314" s="237" t="str">
        <f>VLOOKUP(B314,'University Applications'!A:V,22,0)</f>
        <v>Yes</v>
      </c>
      <c r="M314" s="237" t="str">
        <f>VLOOKUP(B314,'University Applications'!A:AC,29,0)</f>
        <v/>
      </c>
      <c r="N314" s="237" t="str">
        <f>VLOOKUP(B314,'University Applications'!A828:BD2243,36,0)</f>
        <v/>
      </c>
      <c r="O314" s="237" t="str">
        <f>VLOOKUP(B314,'University Applications'!A:I,9,0)</f>
        <v/>
      </c>
      <c r="P314" s="237" t="str">
        <f>VLOOKUP($B314,'University Applications'!$A:P,16,0)</f>
        <v/>
      </c>
      <c r="Q314" s="237" t="str">
        <f>VLOOKUP($B314,'University Applications'!$A:W,23,0)</f>
        <v/>
      </c>
      <c r="R314" s="237" t="str">
        <f>VLOOKUP($B314,'University Applications'!$A:AD,30,0)</f>
        <v/>
      </c>
      <c r="S314" s="237" t="str">
        <f>VLOOKUP($B314,'University Applications'!$A828:BJ2243,37,0)</f>
        <v/>
      </c>
      <c r="T314" s="183">
        <f t="shared" si="1"/>
        <v>2</v>
      </c>
      <c r="U314" s="183">
        <f t="shared" si="2"/>
        <v>0</v>
      </c>
      <c r="V314" s="237">
        <f t="shared" si="3"/>
        <v>1</v>
      </c>
      <c r="W314" s="237">
        <f t="shared" si="4"/>
        <v>0</v>
      </c>
      <c r="X314" s="237"/>
    </row>
    <row r="315">
      <c r="A315" s="236" t="s">
        <v>1158</v>
      </c>
      <c r="B315" s="106" t="s">
        <v>1155</v>
      </c>
      <c r="C315" s="237" t="str">
        <f>VLOOKUP(A315,'Main Sheet'!F:M,8,0)</f>
        <v>Zwide</v>
      </c>
      <c r="D315" s="237" t="str">
        <f>VLOOKUP(B315,'Main Sheet'!A:N,14,0)</f>
        <v>NMB</v>
      </c>
      <c r="E315" s="237" t="str">
        <f>VLOOKUP(B315,'Main Sheet'!A:L,12,0)</f>
        <v>Khwezi Lomso CS</v>
      </c>
      <c r="F315" s="237" t="str">
        <f>Vlookup(B315,'Main Sheet'!A:J,7,False)</f>
        <v>First</v>
      </c>
      <c r="G315" s="237" t="str">
        <f>Vlookup(B315,'Main Sheet'!A:Q,17,0)</f>
        <v>Chulumanco</v>
      </c>
      <c r="H315" s="237" t="str">
        <f>VLOOKUP(B315,'Main Sheet'!A:AT,46,0)</f>
        <v>Yes</v>
      </c>
      <c r="I315" s="237" t="str">
        <f>Trim(Iferror(Vlookup(B315,'Main Sheet'!A114:BC1207,47,False),""))</f>
        <v>Yes</v>
      </c>
      <c r="J315" s="237" t="str">
        <f>VLOOKUP(B315,'University Applications'!A:H,8,0)</f>
        <v>Yes</v>
      </c>
      <c r="K315" s="237" t="str">
        <f>VLOOKUP(B315,'University Applications'!A:O,15,0)</f>
        <v>Yes</v>
      </c>
      <c r="L315" s="237" t="str">
        <f>VLOOKUP(B315,'University Applications'!A:V,22,0)</f>
        <v>Yes</v>
      </c>
      <c r="M315" s="237" t="str">
        <f>VLOOKUP(B315,'University Applications'!A:AC,29,0)</f>
        <v>Yes</v>
      </c>
      <c r="N315" s="237" t="str">
        <f>VLOOKUP(B315,'University Applications'!A114:BD1528,36,0)</f>
        <v/>
      </c>
      <c r="O315" s="237" t="str">
        <f>VLOOKUP(B315,'University Applications'!A:I,9,0)</f>
        <v>Yes</v>
      </c>
      <c r="P315" s="237" t="str">
        <f>VLOOKUP($B315,'University Applications'!$A:P,16,0)</f>
        <v>Yes</v>
      </c>
      <c r="Q315" s="237" t="str">
        <f>VLOOKUP($B315,'University Applications'!$A:W,23,0)</f>
        <v>Yes</v>
      </c>
      <c r="R315" s="237" t="str">
        <f>VLOOKUP($B315,'University Applications'!$A:AD,30,0)</f>
        <v>Yes</v>
      </c>
      <c r="S315" s="237" t="str">
        <f>VLOOKUP($B315,'University Applications'!$A114:BJ1528,37,0)</f>
        <v/>
      </c>
      <c r="T315" s="183">
        <f t="shared" si="1"/>
        <v>4</v>
      </c>
      <c r="U315" s="183">
        <f t="shared" si="2"/>
        <v>4</v>
      </c>
      <c r="V315" s="237">
        <f t="shared" si="3"/>
        <v>4</v>
      </c>
      <c r="W315" s="237">
        <f t="shared" si="4"/>
        <v>4</v>
      </c>
      <c r="X315" s="237"/>
    </row>
    <row r="316">
      <c r="A316" s="236" t="s">
        <v>9836</v>
      </c>
      <c r="B316" s="106" t="s">
        <v>4520</v>
      </c>
      <c r="C316" s="237" t="str">
        <f>VLOOKUP(A316,'Main Sheet'!F:M,8,0)</f>
        <v>New Brighton</v>
      </c>
      <c r="D316" s="237" t="str">
        <f>VLOOKUP(B316,'Main Sheet'!A:N,14,0)</f>
        <v>NMB</v>
      </c>
      <c r="E316" s="237" t="str">
        <f>VLOOKUP(B316,'Main Sheet'!A:L,12,0)</f>
        <v>Ithembelihle CS</v>
      </c>
      <c r="F316" s="237" t="str">
        <f>Vlookup(B316,'Main Sheet'!A:J,7,False)</f>
        <v>Second</v>
      </c>
      <c r="G316" s="237" t="str">
        <f>Vlookup(B316,'Main Sheet'!A:Q,17,0)</f>
        <v>Chulumanco</v>
      </c>
      <c r="H316" s="237" t="str">
        <f>VLOOKUP(B316,'Main Sheet'!A:AT,46,0)</f>
        <v>Yes</v>
      </c>
      <c r="I316" s="237" t="str">
        <f>Trim(Iferror(Vlookup(B316,'Main Sheet'!A514:BC1607,47,False),""))</f>
        <v/>
      </c>
      <c r="J316" s="237" t="str">
        <f>VLOOKUP(B316,'University Applications'!A:H,8,0)</f>
        <v>S/A</v>
      </c>
      <c r="K316" s="237" t="str">
        <f>VLOOKUP(B316,'University Applications'!A:O,15,0)</f>
        <v/>
      </c>
      <c r="L316" s="237" t="str">
        <f>VLOOKUP(B316,'University Applications'!A:V,22,0)</f>
        <v>Yes</v>
      </c>
      <c r="M316" s="237" t="str">
        <f>VLOOKUP(B316,'University Applications'!A:AC,29,0)</f>
        <v>Yes</v>
      </c>
      <c r="N316" s="237" t="str">
        <f>VLOOKUP(B316,'University Applications'!A514:BD1928,36,0)</f>
        <v/>
      </c>
      <c r="O316" s="237" t="str">
        <f>VLOOKUP(B316,'University Applications'!A:I,9,0)</f>
        <v/>
      </c>
      <c r="P316" s="237" t="str">
        <f>VLOOKUP($B316,'University Applications'!$A:P,16,0)</f>
        <v/>
      </c>
      <c r="Q316" s="237" t="str">
        <f>VLOOKUP($B316,'University Applications'!$A:W,23,0)</f>
        <v/>
      </c>
      <c r="R316" s="237" t="str">
        <f>VLOOKUP($B316,'University Applications'!$A:AD,30,0)</f>
        <v/>
      </c>
      <c r="S316" s="237" t="str">
        <f>VLOOKUP($B316,'University Applications'!$A514:BJ1928,37,0)</f>
        <v/>
      </c>
      <c r="T316" s="183">
        <f t="shared" si="1"/>
        <v>3</v>
      </c>
      <c r="U316" s="183">
        <f t="shared" si="2"/>
        <v>0</v>
      </c>
      <c r="V316" s="237">
        <f t="shared" si="3"/>
        <v>2</v>
      </c>
      <c r="W316" s="237">
        <f t="shared" si="4"/>
        <v>0</v>
      </c>
      <c r="X316" s="237"/>
    </row>
    <row r="317">
      <c r="A317" s="236" t="s">
        <v>1163</v>
      </c>
      <c r="B317" s="106" t="s">
        <v>1160</v>
      </c>
      <c r="C317" s="237" t="str">
        <f>VLOOKUP(A317,'Main Sheet'!F:M,8,0)</f>
        <v>East London</v>
      </c>
      <c r="D317" s="237" t="str">
        <f>VLOOKUP(B317,'Main Sheet'!A:N,14,0)</f>
        <v>Rural</v>
      </c>
      <c r="E317" s="237" t="str">
        <f>VLOOKUP(B317,'Main Sheet'!A:L,12,0)</f>
        <v>Vulamazibuko HS</v>
      </c>
      <c r="F317" s="237" t="str">
        <f>Vlookup(B317,'Main Sheet'!A:J,7,False)</f>
        <v>First</v>
      </c>
      <c r="G317" s="237" t="str">
        <f>Vlookup(B317,'Main Sheet'!A:Q,17,0)</f>
        <v>Asemahle</v>
      </c>
      <c r="H317" s="237" t="str">
        <f>VLOOKUP(B317,'Main Sheet'!A:AT,46,0)</f>
        <v>Yes</v>
      </c>
      <c r="I317" s="237" t="str">
        <f>Trim(Iferror(Vlookup(B317,'Main Sheet'!A115:BC1208,47,False),""))</f>
        <v>Yes</v>
      </c>
      <c r="J317" s="237" t="str">
        <f>VLOOKUP(B317,'University Applications'!A:H,8,0)</f>
        <v>Yes</v>
      </c>
      <c r="K317" s="237" t="str">
        <f>VLOOKUP(B317,'University Applications'!A:O,15,0)</f>
        <v>Yes</v>
      </c>
      <c r="L317" s="237" t="str">
        <f>VLOOKUP(B317,'University Applications'!A:V,22,0)</f>
        <v>No</v>
      </c>
      <c r="M317" s="237" t="str">
        <f>VLOOKUP(B317,'University Applications'!A:AC,29,0)</f>
        <v>Yes</v>
      </c>
      <c r="N317" s="237" t="str">
        <f>VLOOKUP(B317,'University Applications'!A115:BD1529,36,0)</f>
        <v/>
      </c>
      <c r="O317" s="237" t="str">
        <f>VLOOKUP(B317,'University Applications'!A:I,9,0)</f>
        <v>Yes</v>
      </c>
      <c r="P317" s="237" t="str">
        <f>VLOOKUP($B317,'University Applications'!$A:P,16,0)</f>
        <v>Yes</v>
      </c>
      <c r="Q317" s="237" t="str">
        <f>VLOOKUP($B317,'University Applications'!$A:W,23,0)</f>
        <v/>
      </c>
      <c r="R317" s="237" t="str">
        <f>VLOOKUP($B317,'University Applications'!$A:AD,30,0)</f>
        <v>Yes</v>
      </c>
      <c r="S317" s="237" t="str">
        <f>VLOOKUP($B317,'University Applications'!$A115:BJ1529,37,0)</f>
        <v/>
      </c>
      <c r="T317" s="183">
        <f t="shared" si="1"/>
        <v>4</v>
      </c>
      <c r="U317" s="183">
        <f t="shared" si="2"/>
        <v>3</v>
      </c>
      <c r="V317" s="237">
        <f t="shared" si="3"/>
        <v>3</v>
      </c>
      <c r="W317" s="237">
        <f t="shared" si="4"/>
        <v>3</v>
      </c>
      <c r="X317" s="237"/>
    </row>
    <row r="318">
      <c r="A318" s="236" t="s">
        <v>1169</v>
      </c>
      <c r="B318" s="106" t="s">
        <v>1166</v>
      </c>
      <c r="C318" s="237" t="str">
        <f>VLOOKUP(A318,'Main Sheet'!F:M,8,0)</f>
        <v>East London</v>
      </c>
      <c r="D318" s="237" t="str">
        <f>VLOOKUP(B318,'Main Sheet'!A:N,14,0)</f>
        <v>Rural</v>
      </c>
      <c r="E318" s="237" t="str">
        <f>VLOOKUP(B318,'Main Sheet'!A:L,12,0)</f>
        <v>Wongalethu HS</v>
      </c>
      <c r="F318" s="237" t="str">
        <f>Vlookup(B318,'Main Sheet'!A:J,7,False)</f>
        <v>First</v>
      </c>
      <c r="G318" s="237" t="str">
        <f>Vlookup(B318,'Main Sheet'!A:Q,17,0)</f>
        <v>Asemahle</v>
      </c>
      <c r="H318" s="237" t="str">
        <f>VLOOKUP(B318,'Main Sheet'!A:AT,46,0)</f>
        <v>Yes</v>
      </c>
      <c r="I318" s="237" t="str">
        <f>Trim(Iferror(Vlookup(B318,'Main Sheet'!A116:BC1209,47,False),""))</f>
        <v>Yes</v>
      </c>
      <c r="J318" s="237" t="str">
        <f>VLOOKUP(B318,'University Applications'!A:H,8,0)</f>
        <v>Yes</v>
      </c>
      <c r="K318" s="237" t="str">
        <f>VLOOKUP(B318,'University Applications'!A:O,15,0)</f>
        <v>Yes</v>
      </c>
      <c r="L318" s="237" t="str">
        <f>VLOOKUP(B318,'University Applications'!A:V,22,0)</f>
        <v>No</v>
      </c>
      <c r="M318" s="237" t="str">
        <f>VLOOKUP(B318,'University Applications'!A:AC,29,0)</f>
        <v>Yes</v>
      </c>
      <c r="N318" s="237" t="str">
        <f>VLOOKUP(B318,'University Applications'!A116:BD1530,36,0)</f>
        <v/>
      </c>
      <c r="O318" s="237" t="str">
        <f>VLOOKUP(B318,'University Applications'!A:I,9,0)</f>
        <v>Yes</v>
      </c>
      <c r="P318" s="237" t="str">
        <f>VLOOKUP($B318,'University Applications'!$A:P,16,0)</f>
        <v>Yes</v>
      </c>
      <c r="Q318" s="237" t="str">
        <f>VLOOKUP($B318,'University Applications'!$A:W,23,0)</f>
        <v/>
      </c>
      <c r="R318" s="237" t="str">
        <f>VLOOKUP($B318,'University Applications'!$A:AD,30,0)</f>
        <v>Yes</v>
      </c>
      <c r="S318" s="237" t="str">
        <f>VLOOKUP($B318,'University Applications'!$A116:BJ1530,37,0)</f>
        <v/>
      </c>
      <c r="T318" s="183">
        <f t="shared" si="1"/>
        <v>4</v>
      </c>
      <c r="U318" s="183">
        <f t="shared" si="2"/>
        <v>3</v>
      </c>
      <c r="V318" s="237">
        <f t="shared" si="3"/>
        <v>3</v>
      </c>
      <c r="W318" s="237">
        <f t="shared" si="4"/>
        <v>3</v>
      </c>
      <c r="X318" s="237"/>
    </row>
    <row r="319">
      <c r="A319" s="236" t="s">
        <v>1174</v>
      </c>
      <c r="B319" s="106" t="s">
        <v>1172</v>
      </c>
      <c r="C319" s="237" t="str">
        <f>VLOOKUP(A319,'Main Sheet'!F:M,8,0)</f>
        <v>KwaMagxaki</v>
      </c>
      <c r="D319" s="237" t="str">
        <f>VLOOKUP(B319,'Main Sheet'!A:N,14,0)</f>
        <v>NMB</v>
      </c>
      <c r="E319" s="237" t="str">
        <f>VLOOKUP(B319,'Main Sheet'!A:L,12,0)</f>
        <v>KwaMagxaki HS</v>
      </c>
      <c r="F319" s="237" t="str">
        <f>Vlookup(B319,'Main Sheet'!A:J,7,False)</f>
        <v>First</v>
      </c>
      <c r="G319" s="237" t="str">
        <f>Vlookup(B319,'Main Sheet'!A:Q,17,0)</f>
        <v>Asemahle</v>
      </c>
      <c r="H319" s="237" t="str">
        <f>VLOOKUP(B319,'Main Sheet'!A:AT,46,0)</f>
        <v>Yes</v>
      </c>
      <c r="I319" s="237" t="str">
        <f>Trim(Iferror(Vlookup(B319,'Main Sheet'!A117:BC1210,47,False),""))</f>
        <v>Yes</v>
      </c>
      <c r="J319" s="237" t="str">
        <f>VLOOKUP(B319,'University Applications'!A:H,8,0)</f>
        <v>S/A</v>
      </c>
      <c r="K319" s="237" t="str">
        <f>VLOOKUP(B319,'University Applications'!A:O,15,0)</f>
        <v>S/A</v>
      </c>
      <c r="L319" s="237" t="str">
        <f>VLOOKUP(B319,'University Applications'!A:V,22,0)</f>
        <v>S/A</v>
      </c>
      <c r="M319" s="237" t="str">
        <f>VLOOKUP(B319,'University Applications'!A:AC,29,0)</f>
        <v>Yes</v>
      </c>
      <c r="N319" s="237" t="str">
        <f>VLOOKUP(B319,'University Applications'!A117:BD1531,36,0)</f>
        <v/>
      </c>
      <c r="O319" s="237" t="str">
        <f>VLOOKUP(B319,'University Applications'!A:I,9,0)</f>
        <v>S/A</v>
      </c>
      <c r="P319" s="237" t="str">
        <f>VLOOKUP($B319,'University Applications'!$A:P,16,0)</f>
        <v>S/A</v>
      </c>
      <c r="Q319" s="237" t="str">
        <f>VLOOKUP($B319,'University Applications'!$A:W,23,0)</f>
        <v>S/A</v>
      </c>
      <c r="R319" s="237" t="str">
        <f>VLOOKUP($B319,'University Applications'!$A:AD,30,0)</f>
        <v>Yes</v>
      </c>
      <c r="S319" s="237" t="str">
        <f>VLOOKUP($B319,'University Applications'!$A117:BJ1531,37,0)</f>
        <v/>
      </c>
      <c r="T319" s="183">
        <f t="shared" si="1"/>
        <v>4</v>
      </c>
      <c r="U319" s="183">
        <f t="shared" si="2"/>
        <v>4</v>
      </c>
      <c r="V319" s="237">
        <f t="shared" si="3"/>
        <v>1</v>
      </c>
      <c r="W319" s="237">
        <f t="shared" si="4"/>
        <v>1</v>
      </c>
      <c r="X319" s="237"/>
    </row>
    <row r="320">
      <c r="A320" s="236" t="s">
        <v>10322</v>
      </c>
      <c r="B320" s="106" t="s">
        <v>6260</v>
      </c>
      <c r="C320" s="237" t="str">
        <f>VLOOKUP(A320,'Main Sheet'!F:M,8,0)</f>
        <v>Zinyoka</v>
      </c>
      <c r="D320" s="237" t="str">
        <f>VLOOKUP(B320,'Main Sheet'!A:N,14,0)</f>
        <v>NMB</v>
      </c>
      <c r="E320" s="237" t="str">
        <f>VLOOKUP(B320,'Main Sheet'!A:L,12,0)</f>
        <v>Tyhilulwazi HS</v>
      </c>
      <c r="F320" s="237" t="str">
        <f>Vlookup(B320,'Main Sheet'!A:J,7,False)</f>
        <v>Second</v>
      </c>
      <c r="G320" s="237" t="str">
        <f>Vlookup(B320,'Main Sheet'!A:Q,17,0)</f>
        <v>Asemahle</v>
      </c>
      <c r="H320" s="237" t="str">
        <f>VLOOKUP(B320,'Main Sheet'!A:AT,46,0)</f>
        <v>Yes</v>
      </c>
      <c r="I320" s="237" t="str">
        <f>Trim(Iferror(Vlookup(B320,'Main Sheet'!A726:BC1820,47,False),""))</f>
        <v>Yes</v>
      </c>
      <c r="J320" s="237" t="str">
        <f>VLOOKUP(B320,'University Applications'!A:H,8,0)</f>
        <v>Yes</v>
      </c>
      <c r="K320" s="237" t="str">
        <f>VLOOKUP(B320,'University Applications'!A:O,15,0)</f>
        <v/>
      </c>
      <c r="L320" s="237" t="str">
        <f>VLOOKUP(B320,'University Applications'!A:V,22,0)</f>
        <v>Yes</v>
      </c>
      <c r="M320" s="237" t="str">
        <f>VLOOKUP(B320,'University Applications'!A:AC,29,0)</f>
        <v/>
      </c>
      <c r="N320" s="237" t="str">
        <f>VLOOKUP(B320,'University Applications'!A726:BD2141,36,0)</f>
        <v/>
      </c>
      <c r="O320" s="237" t="str">
        <f>VLOOKUP(B320,'University Applications'!A:I,9,0)</f>
        <v/>
      </c>
      <c r="P320" s="237" t="str">
        <f>VLOOKUP($B320,'University Applications'!$A:P,16,0)</f>
        <v/>
      </c>
      <c r="Q320" s="237" t="str">
        <f>VLOOKUP($B320,'University Applications'!$A:W,23,0)</f>
        <v/>
      </c>
      <c r="R320" s="237" t="str">
        <f>VLOOKUP($B320,'University Applications'!$A:AD,30,0)</f>
        <v/>
      </c>
      <c r="S320" s="237" t="str">
        <f>VLOOKUP($B320,'University Applications'!$A726:BJ2141,37,0)</f>
        <v/>
      </c>
      <c r="T320" s="183">
        <f t="shared" si="1"/>
        <v>2</v>
      </c>
      <c r="U320" s="183">
        <f t="shared" si="2"/>
        <v>0</v>
      </c>
      <c r="V320" s="237">
        <f t="shared" si="3"/>
        <v>2</v>
      </c>
      <c r="W320" s="237">
        <f t="shared" si="4"/>
        <v>0</v>
      </c>
      <c r="X320" s="237"/>
    </row>
    <row r="321">
      <c r="A321" s="236" t="s">
        <v>1183</v>
      </c>
      <c r="B321" s="106" t="s">
        <v>1181</v>
      </c>
      <c r="C321" s="237" t="str">
        <f>VLOOKUP(A321,'Main Sheet'!F:M,8,0)</f>
        <v>New Brighton</v>
      </c>
      <c r="D321" s="237" t="str">
        <f>VLOOKUP(B321,'Main Sheet'!A:N,14,0)</f>
        <v>NMB</v>
      </c>
      <c r="E321" s="237" t="str">
        <f>VLOOKUP(B321,'Main Sheet'!A:L,12,0)</f>
        <v>Newell HS</v>
      </c>
      <c r="F321" s="237" t="str">
        <f>Vlookup(B321,'Main Sheet'!A:J,7,False)</f>
        <v>First</v>
      </c>
      <c r="G321" s="237" t="str">
        <f>Vlookup(B321,'Main Sheet'!A:Q,17,0)</f>
        <v>Siphosihle</v>
      </c>
      <c r="H321" s="237" t="str">
        <f>VLOOKUP(B321,'Main Sheet'!A:AT,46,0)</f>
        <v>Yes</v>
      </c>
      <c r="I321" s="237" t="str">
        <f>Trim(Iferror(Vlookup(B321,'Main Sheet'!A118:BC1211,47,False),""))</f>
        <v>Yes</v>
      </c>
      <c r="J321" s="237" t="str">
        <f>VLOOKUP(B321,'University Applications'!A:H,8,0)</f>
        <v>S/A</v>
      </c>
      <c r="K321" s="237" t="str">
        <f>VLOOKUP(B321,'University Applications'!A:O,15,0)</f>
        <v>Yes</v>
      </c>
      <c r="L321" s="237" t="str">
        <f>VLOOKUP(B321,'University Applications'!A:V,22,0)</f>
        <v>Yes</v>
      </c>
      <c r="M321" s="237" t="str">
        <f>VLOOKUP(B321,'University Applications'!A:AC,29,0)</f>
        <v>Yes</v>
      </c>
      <c r="N321" s="237" t="str">
        <f>VLOOKUP(B321,'University Applications'!A118:BD1532,36,0)</f>
        <v/>
      </c>
      <c r="O321" s="237" t="str">
        <f>VLOOKUP(B321,'University Applications'!A:I,9,0)</f>
        <v>S/A</v>
      </c>
      <c r="P321" s="237" t="str">
        <f>VLOOKUP($B321,'University Applications'!$A:P,16,0)</f>
        <v>Yes</v>
      </c>
      <c r="Q321" s="237" t="str">
        <f>VLOOKUP($B321,'University Applications'!$A:W,23,0)</f>
        <v>Yes</v>
      </c>
      <c r="R321" s="237" t="str">
        <f>VLOOKUP($B321,'University Applications'!$A:AD,30,0)</f>
        <v>Yes</v>
      </c>
      <c r="S321" s="237" t="str">
        <f>VLOOKUP($B321,'University Applications'!$A118:BJ1532,37,0)</f>
        <v/>
      </c>
      <c r="T321" s="183">
        <f t="shared" si="1"/>
        <v>4</v>
      </c>
      <c r="U321" s="183">
        <f t="shared" si="2"/>
        <v>4</v>
      </c>
      <c r="V321" s="237">
        <f t="shared" si="3"/>
        <v>3</v>
      </c>
      <c r="W321" s="237">
        <f t="shared" si="4"/>
        <v>3</v>
      </c>
      <c r="X321" s="237"/>
    </row>
    <row r="322">
      <c r="A322" s="236" t="s">
        <v>1195</v>
      </c>
      <c r="B322" s="106" t="s">
        <v>1193</v>
      </c>
      <c r="C322" s="237" t="str">
        <f>VLOOKUP(A322,'Main Sheet'!F:M,8,0)</f>
        <v>Motherwell</v>
      </c>
      <c r="D322" s="237" t="str">
        <f>VLOOKUP(B322,'Main Sheet'!A:N,14,0)</f>
        <v>NMB</v>
      </c>
      <c r="E322" s="237" t="str">
        <f>VLOOKUP(B322,'Main Sheet'!A:L,12,0)</f>
        <v>Soqhayisa SS</v>
      </c>
      <c r="F322" s="237" t="str">
        <f>Vlookup(B322,'Main Sheet'!A:J,7,False)</f>
        <v>First</v>
      </c>
      <c r="G322" s="237" t="str">
        <f>Vlookup(B322,'Main Sheet'!A:Q,17,0)</f>
        <v>Siphosihle</v>
      </c>
      <c r="H322" s="237" t="str">
        <f>VLOOKUP(B322,'Main Sheet'!A:AT,46,0)</f>
        <v>Yes</v>
      </c>
      <c r="I322" s="237" t="str">
        <f>Trim(Iferror(Vlookup(B322,'Main Sheet'!A119:BC1212,47,False),""))</f>
        <v>Yes</v>
      </c>
      <c r="J322" s="237" t="str">
        <f>VLOOKUP(B322,'University Applications'!A:H,8,0)</f>
        <v>S/A</v>
      </c>
      <c r="K322" s="237" t="str">
        <f>VLOOKUP(B322,'University Applications'!A:O,15,0)</f>
        <v>S/A</v>
      </c>
      <c r="L322" s="237" t="str">
        <f>VLOOKUP(B322,'University Applications'!A:V,22,0)</f>
        <v>Yes</v>
      </c>
      <c r="M322" s="237" t="str">
        <f>VLOOKUP(B322,'University Applications'!A:AC,29,0)</f>
        <v>Yes</v>
      </c>
      <c r="N322" s="237" t="str">
        <f>VLOOKUP(B322,'University Applications'!A119:BD1533,36,0)</f>
        <v/>
      </c>
      <c r="O322" s="237" t="str">
        <f>VLOOKUP(B322,'University Applications'!A:I,9,0)</f>
        <v>S/A</v>
      </c>
      <c r="P322" s="237" t="str">
        <f>VLOOKUP($B322,'University Applications'!$A:P,16,0)</f>
        <v>S/A</v>
      </c>
      <c r="Q322" s="237" t="str">
        <f>VLOOKUP($B322,'University Applications'!$A:W,23,0)</f>
        <v>Yes</v>
      </c>
      <c r="R322" s="237" t="str">
        <f>VLOOKUP($B322,'University Applications'!$A:AD,30,0)</f>
        <v>Yes</v>
      </c>
      <c r="S322" s="237" t="str">
        <f>VLOOKUP($B322,'University Applications'!$A119:BJ1533,37,0)</f>
        <v/>
      </c>
      <c r="T322" s="183">
        <f t="shared" si="1"/>
        <v>4</v>
      </c>
      <c r="U322" s="183">
        <f t="shared" si="2"/>
        <v>4</v>
      </c>
      <c r="V322" s="237">
        <f t="shared" si="3"/>
        <v>2</v>
      </c>
      <c r="W322" s="237">
        <f t="shared" si="4"/>
        <v>2</v>
      </c>
      <c r="X322" s="237"/>
    </row>
    <row r="323">
      <c r="A323" s="236" t="s">
        <v>10773</v>
      </c>
      <c r="B323" s="106" t="s">
        <v>7904</v>
      </c>
      <c r="C323" s="237" t="str">
        <f>VLOOKUP(A323,'Main Sheet'!F:M,8,0)</f>
        <v>Motherwell</v>
      </c>
      <c r="D323" s="237" t="str">
        <f>VLOOKUP(B323,'Main Sheet'!A:N,14,0)</f>
        <v>NMB</v>
      </c>
      <c r="E323" s="237" t="str">
        <f>VLOOKUP(B323,'Main Sheet'!A:L,12,0)</f>
        <v>Motherwell HS</v>
      </c>
      <c r="F323" s="237" t="str">
        <f>Vlookup(B323,'Main Sheet'!A:J,7,False)</f>
        <v>Second</v>
      </c>
      <c r="G323" s="237" t="str">
        <f>Vlookup(B323,'Main Sheet'!A:Q,17,0)</f>
        <v>Sive</v>
      </c>
      <c r="H323" s="237" t="str">
        <f>VLOOKUP(B323,'Main Sheet'!A:AT,46,0)</f>
        <v>Yes</v>
      </c>
      <c r="I323" s="237" t="str">
        <f>Trim(Iferror(Vlookup(B323,'Main Sheet'!A955:BC2052,47,False),""))</f>
        <v/>
      </c>
      <c r="J323" s="237" t="str">
        <f>VLOOKUP(B323,'University Applications'!A:H,8,0)</f>
        <v>S/A</v>
      </c>
      <c r="K323" s="237" t="str">
        <f>VLOOKUP(B323,'University Applications'!A:O,15,0)</f>
        <v/>
      </c>
      <c r="L323" s="237" t="str">
        <f>VLOOKUP(B323,'University Applications'!A:V,22,0)</f>
        <v>Yes</v>
      </c>
      <c r="M323" s="237" t="str">
        <f>VLOOKUP(B323,'University Applications'!A:AC,29,0)</f>
        <v>Yes</v>
      </c>
      <c r="N323" s="237" t="str">
        <f>VLOOKUP(B323,'University Applications'!A955:BD2373,36,0)</f>
        <v/>
      </c>
      <c r="O323" s="237" t="str">
        <f>VLOOKUP(B323,'University Applications'!A:I,9,0)</f>
        <v/>
      </c>
      <c r="P323" s="237" t="str">
        <f>VLOOKUP($B323,'University Applications'!$A:P,16,0)</f>
        <v/>
      </c>
      <c r="Q323" s="237" t="str">
        <f>VLOOKUP($B323,'University Applications'!$A:W,23,0)</f>
        <v/>
      </c>
      <c r="R323" s="237" t="str">
        <f>VLOOKUP($B323,'University Applications'!$A:AD,30,0)</f>
        <v/>
      </c>
      <c r="S323" s="237" t="str">
        <f>VLOOKUP($B323,'University Applications'!$A955:BJ2373,37,0)</f>
        <v/>
      </c>
      <c r="T323" s="183">
        <f t="shared" si="1"/>
        <v>3</v>
      </c>
      <c r="U323" s="183">
        <f t="shared" si="2"/>
        <v>0</v>
      </c>
      <c r="V323" s="237">
        <f t="shared" si="3"/>
        <v>2</v>
      </c>
      <c r="W323" s="237">
        <f t="shared" si="4"/>
        <v>0</v>
      </c>
      <c r="X323" s="237"/>
    </row>
    <row r="324">
      <c r="A324" s="236" t="s">
        <v>1205</v>
      </c>
      <c r="B324" s="106" t="s">
        <v>1202</v>
      </c>
      <c r="C324" s="237" t="str">
        <f>VLOOKUP(A324,'Main Sheet'!F:M,8,0)</f>
        <v>Motherwell</v>
      </c>
      <c r="D324" s="237" t="str">
        <f>VLOOKUP(B324,'Main Sheet'!A:N,14,0)</f>
        <v>NMB</v>
      </c>
      <c r="E324" s="237" t="str">
        <f>VLOOKUP(B324,'Main Sheet'!A:L,12,0)</f>
        <v>Soqhayisa SS</v>
      </c>
      <c r="F324" s="237" t="str">
        <f>Vlookup(B324,'Main Sheet'!A:J,7,False)</f>
        <v>First</v>
      </c>
      <c r="G324" s="237" t="str">
        <f>Vlookup(B324,'Main Sheet'!A:Q,17,0)</f>
        <v>Siphosihle</v>
      </c>
      <c r="H324" s="237" t="str">
        <f>VLOOKUP(B324,'Main Sheet'!A:AT,46,0)</f>
        <v>Yes</v>
      </c>
      <c r="I324" s="237" t="str">
        <f>Trim(Iferror(Vlookup(B324,'Main Sheet'!A120:BC1213,47,False),""))</f>
        <v>Yes</v>
      </c>
      <c r="J324" s="237" t="str">
        <f>VLOOKUP(B324,'University Applications'!A:H,8,0)</f>
        <v>Yes</v>
      </c>
      <c r="K324" s="237" t="str">
        <f>VLOOKUP(B324,'University Applications'!A:O,15,0)</f>
        <v>Yes</v>
      </c>
      <c r="L324" s="237" t="str">
        <f>VLOOKUP(B324,'University Applications'!A:V,22,0)</f>
        <v>Yes</v>
      </c>
      <c r="M324" s="237" t="str">
        <f>VLOOKUP(B324,'University Applications'!A:AC,29,0)</f>
        <v>Yes</v>
      </c>
      <c r="N324" s="237" t="str">
        <f>VLOOKUP(B324,'University Applications'!A120:BD1534,36,0)</f>
        <v/>
      </c>
      <c r="O324" s="237" t="str">
        <f>VLOOKUP(B324,'University Applications'!A:I,9,0)</f>
        <v>Yes</v>
      </c>
      <c r="P324" s="237" t="str">
        <f>VLOOKUP($B324,'University Applications'!$A:P,16,0)</f>
        <v>Yes</v>
      </c>
      <c r="Q324" s="237" t="str">
        <f>VLOOKUP($B324,'University Applications'!$A:W,23,0)</f>
        <v>Yes</v>
      </c>
      <c r="R324" s="237" t="str">
        <f>VLOOKUP($B324,'University Applications'!$A:AD,30,0)</f>
        <v>Yes</v>
      </c>
      <c r="S324" s="237" t="str">
        <f>VLOOKUP($B324,'University Applications'!$A120:BJ1534,37,0)</f>
        <v/>
      </c>
      <c r="T324" s="183">
        <f t="shared" si="1"/>
        <v>4</v>
      </c>
      <c r="U324" s="183">
        <f t="shared" si="2"/>
        <v>4</v>
      </c>
      <c r="V324" s="237">
        <f t="shared" si="3"/>
        <v>4</v>
      </c>
      <c r="W324" s="237">
        <f t="shared" si="4"/>
        <v>4</v>
      </c>
      <c r="X324" s="237"/>
    </row>
    <row r="325">
      <c r="A325" s="236" t="s">
        <v>3954</v>
      </c>
      <c r="B325" s="106" t="s">
        <v>3951</v>
      </c>
      <c r="C325" s="237" t="str">
        <f>VLOOKUP(A325,'Main Sheet'!F:M,8,0)</f>
        <v>Motherwell</v>
      </c>
      <c r="D325" s="237" t="str">
        <f>VLOOKUP(B325,'Main Sheet'!A:N,14,0)</f>
        <v>NMB</v>
      </c>
      <c r="E325" s="237" t="str">
        <f>VLOOKUP(B325,'Main Sheet'!A:L,12,0)</f>
        <v>Ncedo SS</v>
      </c>
      <c r="F325" s="237" t="str">
        <f>Vlookup(B325,'Main Sheet'!A:J,7,False)</f>
        <v>Second</v>
      </c>
      <c r="G325" s="237" t="str">
        <f>Vlookup(B325,'Main Sheet'!A:Q,17,0)</f>
        <v>Siphosihle</v>
      </c>
      <c r="H325" s="237" t="str">
        <f>VLOOKUP(B325,'Main Sheet'!A:AT,46,0)</f>
        <v>Yes</v>
      </c>
      <c r="I325" s="237" t="str">
        <f>Trim(Iferror(Vlookup(B325,'Main Sheet'!A451:BC1544,47,False),""))</f>
        <v>Yes</v>
      </c>
      <c r="J325" s="237" t="str">
        <f>VLOOKUP(B325,'University Applications'!A:H,8,0)</f>
        <v>S/A</v>
      </c>
      <c r="K325" s="237" t="str">
        <f>VLOOKUP(B325,'University Applications'!A:O,15,0)</f>
        <v>Yes</v>
      </c>
      <c r="L325" s="237" t="str">
        <f>VLOOKUP(B325,'University Applications'!A:V,22,0)</f>
        <v>S/A</v>
      </c>
      <c r="M325" s="237" t="str">
        <f>VLOOKUP(B325,'University Applications'!A:AC,29,0)</f>
        <v>Yes</v>
      </c>
      <c r="N325" s="237" t="str">
        <f>VLOOKUP(B325,'University Applications'!A451:BD1865,36,0)</f>
        <v/>
      </c>
      <c r="O325" s="237" t="str">
        <f>VLOOKUP(B325,'University Applications'!A:I,9,0)</f>
        <v/>
      </c>
      <c r="P325" s="237" t="str">
        <f>VLOOKUP($B325,'University Applications'!$A:P,16,0)</f>
        <v/>
      </c>
      <c r="Q325" s="237" t="str">
        <f>VLOOKUP($B325,'University Applications'!$A:W,23,0)</f>
        <v/>
      </c>
      <c r="R325" s="237" t="str">
        <f>VLOOKUP($B325,'University Applications'!$A:AD,30,0)</f>
        <v/>
      </c>
      <c r="S325" s="237" t="str">
        <f>VLOOKUP($B325,'University Applications'!$A451:BJ1865,37,0)</f>
        <v/>
      </c>
      <c r="T325" s="183">
        <f t="shared" si="1"/>
        <v>4</v>
      </c>
      <c r="U325" s="183">
        <f t="shared" si="2"/>
        <v>0</v>
      </c>
      <c r="V325" s="237">
        <f t="shared" si="3"/>
        <v>2</v>
      </c>
      <c r="W325" s="237">
        <f t="shared" si="4"/>
        <v>0</v>
      </c>
      <c r="X325" s="237"/>
    </row>
    <row r="326">
      <c r="A326" s="236" t="s">
        <v>10453</v>
      </c>
      <c r="B326" s="106" t="s">
        <v>6790</v>
      </c>
      <c r="C326" s="237" t="str">
        <f>VLOOKUP(A326,'Main Sheet'!F:M,8,0)</f>
        <v>KwaDwesi</v>
      </c>
      <c r="D326" s="237" t="str">
        <f>VLOOKUP(B326,'Main Sheet'!A:N,14,0)</f>
        <v>NMB</v>
      </c>
      <c r="E326" s="237" t="str">
        <f>VLOOKUP(B326,'Main Sheet'!A:L,12,0)</f>
        <v>EZ Khabane HS</v>
      </c>
      <c r="F326" s="237" t="str">
        <f>Vlookup(B326,'Main Sheet'!A:J,7,False)</f>
        <v>Second</v>
      </c>
      <c r="G326" s="237" t="str">
        <f>Vlookup(B326,'Main Sheet'!A:Q,17,0)</f>
        <v>Asemahle</v>
      </c>
      <c r="H326" s="237" t="str">
        <f>VLOOKUP(B326,'Main Sheet'!A:AT,46,0)</f>
        <v>Yes</v>
      </c>
      <c r="I326" s="237" t="str">
        <f>Trim(Iferror(Vlookup(B326,'Main Sheet'!A789:BC1883,47,False),""))</f>
        <v>Yes</v>
      </c>
      <c r="J326" s="237" t="str">
        <f>VLOOKUP(B326,'University Applications'!A:H,8,0)</f>
        <v/>
      </c>
      <c r="K326" s="237" t="str">
        <f>VLOOKUP(B326,'University Applications'!A:O,15,0)</f>
        <v/>
      </c>
      <c r="L326" s="237" t="str">
        <f>VLOOKUP(B326,'University Applications'!A:V,22,0)</f>
        <v/>
      </c>
      <c r="M326" s="237" t="str">
        <f>VLOOKUP(B326,'University Applications'!A:AC,29,0)</f>
        <v/>
      </c>
      <c r="N326" s="237" t="str">
        <f>VLOOKUP(B326,'University Applications'!A789:BD2204,36,0)</f>
        <v/>
      </c>
      <c r="O326" s="237" t="str">
        <f>VLOOKUP(B326,'University Applications'!A:I,9,0)</f>
        <v/>
      </c>
      <c r="P326" s="237" t="str">
        <f>VLOOKUP($B326,'University Applications'!$A:P,16,0)</f>
        <v/>
      </c>
      <c r="Q326" s="237" t="str">
        <f>VLOOKUP($B326,'University Applications'!$A:W,23,0)</f>
        <v/>
      </c>
      <c r="R326" s="237" t="str">
        <f>VLOOKUP($B326,'University Applications'!$A:AD,30,0)</f>
        <v/>
      </c>
      <c r="S326" s="237" t="str">
        <f>VLOOKUP($B326,'University Applications'!$A789:BJ2204,37,0)</f>
        <v/>
      </c>
      <c r="T326" s="183">
        <f t="shared" si="1"/>
        <v>0</v>
      </c>
      <c r="U326" s="183">
        <f t="shared" si="2"/>
        <v>0</v>
      </c>
      <c r="V326" s="237">
        <f t="shared" si="3"/>
        <v>0</v>
      </c>
      <c r="W326" s="237">
        <f t="shared" si="4"/>
        <v>0</v>
      </c>
      <c r="X326" s="237"/>
    </row>
    <row r="327">
      <c r="A327" s="236" t="s">
        <v>11151</v>
      </c>
      <c r="B327" s="106" t="s">
        <v>8820</v>
      </c>
      <c r="C327" s="237" t="str">
        <f>VLOOKUP(A327,'Main Sheet'!F:M,8,0)</f>
        <v>#N/A</v>
      </c>
      <c r="D327" s="237" t="str">
        <f>VLOOKUP(B327,'Main Sheet'!A:N,14,0)</f>
        <v>NMB</v>
      </c>
      <c r="E327" s="237" t="str">
        <f>VLOOKUP(B327,'Main Sheet'!A:L,12,0)</f>
        <v>Walmer HS</v>
      </c>
      <c r="F327" s="237" t="str">
        <f>Vlookup(B327,'Main Sheet'!A:J,7,False)</f>
        <v>Second</v>
      </c>
      <c r="G327" s="237" t="str">
        <f>Vlookup(B327,'Main Sheet'!A:Q,17,0)</f>
        <v>Sive</v>
      </c>
      <c r="H327" s="237" t="str">
        <f>VLOOKUP(B327,'Main Sheet'!A:AT,46,0)</f>
        <v>Yes</v>
      </c>
      <c r="I327" s="237" t="str">
        <f>Trim(Iferror(Vlookup(B327,'Main Sheet'!A1082:BC2180,47,False),""))</f>
        <v/>
      </c>
      <c r="J327" s="237"/>
      <c r="K327" s="237"/>
      <c r="L327" s="237"/>
      <c r="M327" s="237"/>
      <c r="N327" s="237"/>
      <c r="O327" s="237"/>
      <c r="P327" s="237"/>
      <c r="Q327" s="237"/>
      <c r="R327" s="237"/>
      <c r="S327" s="237"/>
      <c r="T327" s="183">
        <f t="shared" si="1"/>
        <v>0</v>
      </c>
      <c r="U327" s="183">
        <f t="shared" si="2"/>
        <v>0</v>
      </c>
      <c r="V327" s="237">
        <f t="shared" si="3"/>
        <v>0</v>
      </c>
      <c r="W327" s="237">
        <f t="shared" si="4"/>
        <v>0</v>
      </c>
      <c r="X327" s="237"/>
    </row>
    <row r="328">
      <c r="A328" s="236" t="s">
        <v>3771</v>
      </c>
      <c r="B328" s="106" t="s">
        <v>3769</v>
      </c>
      <c r="C328" s="237" t="str">
        <f>VLOOKUP(A328,'Main Sheet'!F:M,8,0)</f>
        <v>New Brighton</v>
      </c>
      <c r="D328" s="237" t="str">
        <f>VLOOKUP(B328,'Main Sheet'!A:N,14,0)</f>
        <v>NMB</v>
      </c>
      <c r="E328" s="237" t="str">
        <f>VLOOKUP(B328,'Main Sheet'!A:L,12,0)</f>
        <v>Newell HS</v>
      </c>
      <c r="F328" s="237" t="str">
        <f>Vlookup(B328,'Main Sheet'!A:J,7,False)</f>
        <v>Second</v>
      </c>
      <c r="G328" s="237" t="str">
        <f>Vlookup(B328,'Main Sheet'!A:Q,17,0)</f>
        <v>Siphosihle</v>
      </c>
      <c r="H328" s="237" t="str">
        <f>VLOOKUP(B328,'Main Sheet'!A:AT,46,0)</f>
        <v>Yes</v>
      </c>
      <c r="I328" s="237" t="str">
        <f>Trim(Iferror(Vlookup(B328,'Main Sheet'!A432:BC1525,47,False),""))</f>
        <v>Yes</v>
      </c>
      <c r="J328" s="237" t="str">
        <f>VLOOKUP(B328,'University Applications'!A:H,8,0)</f>
        <v>Yes</v>
      </c>
      <c r="K328" s="237" t="str">
        <f>VLOOKUP(B328,'University Applications'!A:O,15,0)</f>
        <v>Yes</v>
      </c>
      <c r="L328" s="237" t="str">
        <f>VLOOKUP(B328,'University Applications'!A:V,22,0)</f>
        <v>Yes</v>
      </c>
      <c r="M328" s="237" t="str">
        <f>VLOOKUP(B328,'University Applications'!A:AC,29,0)</f>
        <v>Yes</v>
      </c>
      <c r="N328" s="237" t="str">
        <f>VLOOKUP(B328,'University Applications'!A432:BD1846,36,0)</f>
        <v/>
      </c>
      <c r="O328" s="237" t="str">
        <f>VLOOKUP(B328,'University Applications'!A:I,9,0)</f>
        <v/>
      </c>
      <c r="P328" s="237" t="str">
        <f>VLOOKUP($B328,'University Applications'!$A:P,16,0)</f>
        <v/>
      </c>
      <c r="Q328" s="237" t="str">
        <f>VLOOKUP($B328,'University Applications'!$A:W,23,0)</f>
        <v/>
      </c>
      <c r="R328" s="237" t="str">
        <f>VLOOKUP($B328,'University Applications'!$A:AD,30,0)</f>
        <v/>
      </c>
      <c r="S328" s="237" t="str">
        <f>VLOOKUP($B328,'University Applications'!$A432:BJ1846,37,0)</f>
        <v/>
      </c>
      <c r="T328" s="183">
        <f t="shared" si="1"/>
        <v>4</v>
      </c>
      <c r="U328" s="183">
        <f t="shared" si="2"/>
        <v>0</v>
      </c>
      <c r="V328" s="237">
        <f t="shared" si="3"/>
        <v>4</v>
      </c>
      <c r="W328" s="237">
        <f t="shared" si="4"/>
        <v>0</v>
      </c>
      <c r="X328" s="237"/>
    </row>
    <row r="329">
      <c r="A329" s="236" t="s">
        <v>10618</v>
      </c>
      <c r="B329" s="106" t="s">
        <v>7227</v>
      </c>
      <c r="C329" s="237" t="str">
        <f>VLOOKUP(A329,'Main Sheet'!F:M,8,0)</f>
        <v>Kirkwood</v>
      </c>
      <c r="D329" s="237" t="str">
        <f>VLOOKUP(B329,'Main Sheet'!A:N,14,0)</f>
        <v>Rural</v>
      </c>
      <c r="E329" s="237" t="str">
        <f>VLOOKUP(B329,'Main Sheet'!A:L,12,0)</f>
        <v>Moses Mabhida HS</v>
      </c>
      <c r="F329" s="237" t="str">
        <f>Vlookup(B329,'Main Sheet'!A:J,7,False)</f>
        <v>Second</v>
      </c>
      <c r="G329" s="237" t="str">
        <f>Vlookup(B329,'Main Sheet'!A:Q,17,0)</f>
        <v>Sive</v>
      </c>
      <c r="H329" s="237" t="str">
        <f>VLOOKUP(B329,'Main Sheet'!A:AT,46,0)</f>
        <v>Yes</v>
      </c>
      <c r="I329" s="237" t="str">
        <f>Trim(Iferror(Vlookup(B329,'Main Sheet'!A873:BC1970,47,False),""))</f>
        <v/>
      </c>
      <c r="J329" s="237" t="str">
        <f>VLOOKUP(B329,'University Applications'!A:H,8,0)</f>
        <v>Yes</v>
      </c>
      <c r="K329" s="237" t="str">
        <f>VLOOKUP(B329,'University Applications'!A:O,15,0)</f>
        <v>Yes</v>
      </c>
      <c r="L329" s="237" t="str">
        <f>VLOOKUP(B329,'University Applications'!A:V,22,0)</f>
        <v>Yes</v>
      </c>
      <c r="M329" s="237" t="str">
        <f>VLOOKUP(B329,'University Applications'!A:AC,29,0)</f>
        <v>Yes</v>
      </c>
      <c r="N329" s="237" t="str">
        <f>VLOOKUP(B329,'University Applications'!A873:BD2291,36,0)</f>
        <v/>
      </c>
      <c r="O329" s="237" t="str">
        <f>VLOOKUP(B329,'University Applications'!A:I,9,0)</f>
        <v/>
      </c>
      <c r="P329" s="237" t="str">
        <f>VLOOKUP($B329,'University Applications'!$A:P,16,0)</f>
        <v/>
      </c>
      <c r="Q329" s="237" t="str">
        <f>VLOOKUP($B329,'University Applications'!$A:W,23,0)</f>
        <v/>
      </c>
      <c r="R329" s="237" t="str">
        <f>VLOOKUP($B329,'University Applications'!$A:AD,30,0)</f>
        <v/>
      </c>
      <c r="S329" s="237" t="str">
        <f>VLOOKUP($B329,'University Applications'!$A873:BJ2291,37,0)</f>
        <v/>
      </c>
      <c r="T329" s="183">
        <f t="shared" si="1"/>
        <v>4</v>
      </c>
      <c r="U329" s="183">
        <f t="shared" si="2"/>
        <v>0</v>
      </c>
      <c r="V329" s="237">
        <f t="shared" si="3"/>
        <v>4</v>
      </c>
      <c r="W329" s="237">
        <f t="shared" si="4"/>
        <v>0</v>
      </c>
      <c r="X329" s="237"/>
    </row>
    <row r="330">
      <c r="A330" s="236" t="s">
        <v>1216</v>
      </c>
      <c r="B330" s="106" t="s">
        <v>1213</v>
      </c>
      <c r="C330" s="237" t="str">
        <f>VLOOKUP(A330,'Main Sheet'!F:M,8,0)</f>
        <v>Motherwell</v>
      </c>
      <c r="D330" s="237" t="str">
        <f>VLOOKUP(B330,'Main Sheet'!A:N,14,0)</f>
        <v>NMB</v>
      </c>
      <c r="E330" s="237" t="str">
        <f>VLOOKUP(B330,'Main Sheet'!A:L,12,0)</f>
        <v>Soqhayisa SS</v>
      </c>
      <c r="F330" s="237" t="str">
        <f>Vlookup(B330,'Main Sheet'!A:J,7,False)</f>
        <v>First</v>
      </c>
      <c r="G330" s="237" t="str">
        <f>Vlookup(B330,'Main Sheet'!A:Q,17,0)</f>
        <v>Siphosihle</v>
      </c>
      <c r="H330" s="237" t="str">
        <f>VLOOKUP(B330,'Main Sheet'!A:AT,46,0)</f>
        <v>Yes</v>
      </c>
      <c r="I330" s="237" t="str">
        <f>Trim(Iferror(Vlookup(B330,'Main Sheet'!A121:BC1214,47,False),""))</f>
        <v>Yes</v>
      </c>
      <c r="J330" s="237" t="str">
        <f>VLOOKUP(B330,'University Applications'!A:H,8,0)</f>
        <v>Yes</v>
      </c>
      <c r="K330" s="237" t="str">
        <f>VLOOKUP(B330,'University Applications'!A:O,15,0)</f>
        <v>S/A</v>
      </c>
      <c r="L330" s="237" t="str">
        <f>VLOOKUP(B330,'University Applications'!A:V,22,0)</f>
        <v>Yes</v>
      </c>
      <c r="M330" s="237" t="str">
        <f>VLOOKUP(B330,'University Applications'!A:AC,29,0)</f>
        <v>Yes</v>
      </c>
      <c r="N330" s="237" t="str">
        <f>VLOOKUP(B330,'University Applications'!A121:BD1535,36,0)</f>
        <v/>
      </c>
      <c r="O330" s="237" t="str">
        <f>VLOOKUP(B330,'University Applications'!A:I,9,0)</f>
        <v>Yes</v>
      </c>
      <c r="P330" s="237" t="str">
        <f>VLOOKUP($B330,'University Applications'!$A:P,16,0)</f>
        <v>S/A</v>
      </c>
      <c r="Q330" s="237" t="str">
        <f>VLOOKUP($B330,'University Applications'!$A:W,23,0)</f>
        <v>Yes</v>
      </c>
      <c r="R330" s="237" t="str">
        <f>VLOOKUP($B330,'University Applications'!$A:AD,30,0)</f>
        <v>Yes</v>
      </c>
      <c r="S330" s="237" t="str">
        <f>VLOOKUP($B330,'University Applications'!$A121:BJ1535,37,0)</f>
        <v/>
      </c>
      <c r="T330" s="183">
        <f t="shared" si="1"/>
        <v>4</v>
      </c>
      <c r="U330" s="183">
        <f t="shared" si="2"/>
        <v>4</v>
      </c>
      <c r="V330" s="237">
        <f t="shared" si="3"/>
        <v>3</v>
      </c>
      <c r="W330" s="237">
        <f t="shared" si="4"/>
        <v>3</v>
      </c>
      <c r="X330" s="237"/>
    </row>
    <row r="331">
      <c r="A331" s="236" t="s">
        <v>1225</v>
      </c>
      <c r="B331" s="106" t="s">
        <v>1222</v>
      </c>
      <c r="C331" s="237" t="str">
        <f>VLOOKUP(A331,'Main Sheet'!F:M,8,0)</f>
        <v/>
      </c>
      <c r="D331" s="237" t="str">
        <f>VLOOKUP(B331,'Main Sheet'!A:N,14,0)</f>
        <v>NMB</v>
      </c>
      <c r="E331" s="237" t="str">
        <f>VLOOKUP(B331,'Main Sheet'!A:L,12,0)</f>
        <v>Alexander Road HS</v>
      </c>
      <c r="F331" s="237" t="str">
        <f>Vlookup(B331,'Main Sheet'!A:J,7,False)</f>
        <v>First</v>
      </c>
      <c r="G331" s="237" t="str">
        <f>Vlookup(B331,'Main Sheet'!A:Q,17,0)</f>
        <v>Chulumanco</v>
      </c>
      <c r="H331" s="237" t="str">
        <f>VLOOKUP(B331,'Main Sheet'!A:AT,46,0)</f>
        <v>Yes</v>
      </c>
      <c r="I331" s="237" t="str">
        <f>Trim(Iferror(Vlookup(B331,'Main Sheet'!A122:BC1215,47,False),""))</f>
        <v>Yes</v>
      </c>
      <c r="J331" s="237" t="str">
        <f>VLOOKUP(B331,'University Applications'!A:H,8,0)</f>
        <v>No</v>
      </c>
      <c r="K331" s="237" t="str">
        <f>VLOOKUP(B331,'University Applications'!A:O,15,0)</f>
        <v>No</v>
      </c>
      <c r="L331" s="237" t="str">
        <f>VLOOKUP(B331,'University Applications'!A:V,22,0)</f>
        <v>No</v>
      </c>
      <c r="M331" s="237" t="str">
        <f>VLOOKUP(B331,'University Applications'!A:AC,29,0)</f>
        <v>No</v>
      </c>
      <c r="N331" s="237" t="str">
        <f>VLOOKUP(B331,'University Applications'!A122:BD1536,36,0)</f>
        <v/>
      </c>
      <c r="O331" s="237" t="str">
        <f>VLOOKUP(B331,'University Applications'!A:I,9,0)</f>
        <v/>
      </c>
      <c r="P331" s="237" t="str">
        <f>VLOOKUP($B331,'University Applications'!$A:P,16,0)</f>
        <v/>
      </c>
      <c r="Q331" s="237" t="str">
        <f>VLOOKUP($B331,'University Applications'!$A:W,23,0)</f>
        <v/>
      </c>
      <c r="R331" s="237" t="str">
        <f>VLOOKUP($B331,'University Applications'!$A:AD,30,0)</f>
        <v/>
      </c>
      <c r="S331" s="237" t="str">
        <f>VLOOKUP($B331,'University Applications'!$A122:BJ1536,37,0)</f>
        <v/>
      </c>
      <c r="T331" s="183">
        <f t="shared" si="1"/>
        <v>4</v>
      </c>
      <c r="U331" s="183">
        <f t="shared" si="2"/>
        <v>0</v>
      </c>
      <c r="V331" s="237">
        <f t="shared" si="3"/>
        <v>0</v>
      </c>
      <c r="W331" s="237">
        <f t="shared" si="4"/>
        <v>0</v>
      </c>
      <c r="X331" s="237"/>
    </row>
    <row r="332">
      <c r="A332" s="236" t="s">
        <v>1237</v>
      </c>
      <c r="B332" s="106" t="s">
        <v>1234</v>
      </c>
      <c r="C332" s="237" t="str">
        <f>VLOOKUP(A332,'Main Sheet'!F:M,8,0)</f>
        <v>Motherwell</v>
      </c>
      <c r="D332" s="237" t="str">
        <f>VLOOKUP(B332,'Main Sheet'!A:N,14,0)</f>
        <v>NMB</v>
      </c>
      <c r="E332" s="237" t="str">
        <f>VLOOKUP(B332,'Main Sheet'!A:L,12,0)</f>
        <v>Soqhayisa SS</v>
      </c>
      <c r="F332" s="237" t="str">
        <f>Vlookup(B332,'Main Sheet'!A:J,7,False)</f>
        <v>First</v>
      </c>
      <c r="G332" s="237" t="str">
        <f>Vlookup(B332,'Main Sheet'!A:Q,17,0)</f>
        <v>Siphosihle</v>
      </c>
      <c r="H332" s="237" t="str">
        <f>VLOOKUP(B332,'Main Sheet'!A:AT,46,0)</f>
        <v>Yes</v>
      </c>
      <c r="I332" s="237" t="str">
        <f>Trim(Iferror(Vlookup(B332,'Main Sheet'!A123:BC1216,47,False),""))</f>
        <v>Yes</v>
      </c>
      <c r="J332" s="237" t="str">
        <f>VLOOKUP(B332,'University Applications'!A:H,8,0)</f>
        <v>S/A</v>
      </c>
      <c r="K332" s="237" t="str">
        <f>VLOOKUP(B332,'University Applications'!A:O,15,0)</f>
        <v>S/A</v>
      </c>
      <c r="L332" s="237" t="str">
        <f>VLOOKUP(B332,'University Applications'!A:V,22,0)</f>
        <v>Yes</v>
      </c>
      <c r="M332" s="237" t="str">
        <f>VLOOKUP(B332,'University Applications'!A:AC,29,0)</f>
        <v>Yes</v>
      </c>
      <c r="N332" s="237" t="str">
        <f>VLOOKUP(B332,'University Applications'!A123:BD1537,36,0)</f>
        <v/>
      </c>
      <c r="O332" s="237" t="str">
        <f>VLOOKUP(B332,'University Applications'!A:I,9,0)</f>
        <v>S/A</v>
      </c>
      <c r="P332" s="237" t="str">
        <f>VLOOKUP($B332,'University Applications'!$A:P,16,0)</f>
        <v>S/A</v>
      </c>
      <c r="Q332" s="237" t="str">
        <f>VLOOKUP($B332,'University Applications'!$A:W,23,0)</f>
        <v>Yes</v>
      </c>
      <c r="R332" s="237" t="str">
        <f>VLOOKUP($B332,'University Applications'!$A:AD,30,0)</f>
        <v>Yes</v>
      </c>
      <c r="S332" s="237" t="str">
        <f>VLOOKUP($B332,'University Applications'!$A123:BJ1537,37,0)</f>
        <v/>
      </c>
      <c r="T332" s="183">
        <f t="shared" si="1"/>
        <v>4</v>
      </c>
      <c r="U332" s="183">
        <f t="shared" si="2"/>
        <v>4</v>
      </c>
      <c r="V332" s="237">
        <f t="shared" si="3"/>
        <v>2</v>
      </c>
      <c r="W332" s="237">
        <f t="shared" si="4"/>
        <v>2</v>
      </c>
      <c r="X332" s="237"/>
    </row>
    <row r="333">
      <c r="A333" s="236" t="s">
        <v>1248</v>
      </c>
      <c r="B333" s="106" t="s">
        <v>1245</v>
      </c>
      <c r="C333" s="237" t="str">
        <f>VLOOKUP(A333,'Main Sheet'!F:M,8,0)</f>
        <v>Walmer</v>
      </c>
      <c r="D333" s="237" t="str">
        <f>VLOOKUP(B333,'Main Sheet'!A:N,14,0)</f>
        <v>NMB</v>
      </c>
      <c r="E333" s="237" t="str">
        <f>VLOOKUP(B333,'Main Sheet'!A:L,12,0)</f>
        <v>Walmer HS</v>
      </c>
      <c r="F333" s="237" t="str">
        <f>Vlookup(B333,'Main Sheet'!A:J,7,False)</f>
        <v>First</v>
      </c>
      <c r="G333" s="237" t="str">
        <f>Vlookup(B333,'Main Sheet'!A:Q,17,0)</f>
        <v>Sive</v>
      </c>
      <c r="H333" s="237" t="str">
        <f>VLOOKUP(B333,'Main Sheet'!A:AT,46,0)</f>
        <v>Yes</v>
      </c>
      <c r="I333" s="237" t="str">
        <f>Trim(Iferror(Vlookup(B333,'Main Sheet'!A124:BC1217,47,False),""))</f>
        <v>Yes</v>
      </c>
      <c r="J333" s="237" t="str">
        <f>VLOOKUP(B333,'University Applications'!A:H,8,0)</f>
        <v>S/A</v>
      </c>
      <c r="K333" s="237" t="str">
        <f>VLOOKUP(B333,'University Applications'!A:O,15,0)</f>
        <v>Yes</v>
      </c>
      <c r="L333" s="237" t="str">
        <f>VLOOKUP(B333,'University Applications'!A:V,22,0)</f>
        <v>S/A</v>
      </c>
      <c r="M333" s="237" t="str">
        <f>VLOOKUP(B333,'University Applications'!A:AC,29,0)</f>
        <v>Yes</v>
      </c>
      <c r="N333" s="237" t="str">
        <f>VLOOKUP(B333,'University Applications'!A124:BD1538,36,0)</f>
        <v/>
      </c>
      <c r="O333" s="237" t="str">
        <f>VLOOKUP(B333,'University Applications'!A:I,9,0)</f>
        <v>S/A</v>
      </c>
      <c r="P333" s="237" t="str">
        <f>VLOOKUP($B333,'University Applications'!$A:P,16,0)</f>
        <v>Yes</v>
      </c>
      <c r="Q333" s="237" t="str">
        <f>VLOOKUP($B333,'University Applications'!$A:W,23,0)</f>
        <v>S/A</v>
      </c>
      <c r="R333" s="237" t="str">
        <f>VLOOKUP($B333,'University Applications'!$A:AD,30,0)</f>
        <v>Yes</v>
      </c>
      <c r="S333" s="237" t="str">
        <f>VLOOKUP($B333,'University Applications'!$A124:BJ1538,37,0)</f>
        <v/>
      </c>
      <c r="T333" s="183">
        <f t="shared" si="1"/>
        <v>4</v>
      </c>
      <c r="U333" s="183">
        <f t="shared" si="2"/>
        <v>4</v>
      </c>
      <c r="V333" s="237">
        <f t="shared" si="3"/>
        <v>2</v>
      </c>
      <c r="W333" s="237">
        <f t="shared" si="4"/>
        <v>2</v>
      </c>
      <c r="X333" s="237"/>
    </row>
    <row r="334">
      <c r="A334" s="236" t="s">
        <v>10519</v>
      </c>
      <c r="B334" s="106" t="s">
        <v>7020</v>
      </c>
      <c r="C334" s="237" t="str">
        <f>VLOOKUP(A334,'Main Sheet'!F:M,8,0)</f>
        <v>Zwide</v>
      </c>
      <c r="D334" s="237" t="str">
        <f>VLOOKUP(B334,'Main Sheet'!A:N,14,0)</f>
        <v>NMB</v>
      </c>
      <c r="E334" s="237" t="str">
        <f>VLOOKUP(B334,'Main Sheet'!A:L,12,0)</f>
        <v>Ndzondelelo HS</v>
      </c>
      <c r="F334" s="237" t="str">
        <f>Vlookup(B334,'Main Sheet'!A:J,7,False)</f>
        <v>Second</v>
      </c>
      <c r="G334" s="237" t="str">
        <f>Vlookup(B334,'Main Sheet'!A:Q,17,0)</f>
        <v>Chulumanco</v>
      </c>
      <c r="H334" s="237" t="str">
        <f>VLOOKUP(B334,'Main Sheet'!A:AT,46,0)</f>
        <v>Yes</v>
      </c>
      <c r="I334" s="237" t="str">
        <f>Trim(Iferror(Vlookup(B334,'Main Sheet'!A819:BC1913,47,False),""))</f>
        <v/>
      </c>
      <c r="J334" s="237" t="str">
        <f>VLOOKUP(B334,'University Applications'!A:H,8,0)</f>
        <v>Yes</v>
      </c>
      <c r="K334" s="237" t="str">
        <f>VLOOKUP(B334,'University Applications'!A:O,15,0)</f>
        <v>S/A</v>
      </c>
      <c r="L334" s="237" t="str">
        <f>VLOOKUP(B334,'University Applications'!A:V,22,0)</f>
        <v>Yes</v>
      </c>
      <c r="M334" s="237" t="str">
        <f>VLOOKUP(B334,'University Applications'!A:AC,29,0)</f>
        <v>S/A</v>
      </c>
      <c r="N334" s="237" t="str">
        <f>VLOOKUP(B334,'University Applications'!A819:BD2234,36,0)</f>
        <v/>
      </c>
      <c r="O334" s="237" t="str">
        <f>VLOOKUP(B334,'University Applications'!A:I,9,0)</f>
        <v/>
      </c>
      <c r="P334" s="237" t="str">
        <f>VLOOKUP($B334,'University Applications'!$A:P,16,0)</f>
        <v/>
      </c>
      <c r="Q334" s="237" t="str">
        <f>VLOOKUP($B334,'University Applications'!$A:W,23,0)</f>
        <v/>
      </c>
      <c r="R334" s="237" t="str">
        <f>VLOOKUP($B334,'University Applications'!$A:AD,30,0)</f>
        <v/>
      </c>
      <c r="S334" s="237" t="str">
        <f>VLOOKUP($B334,'University Applications'!$A819:BJ2234,37,0)</f>
        <v/>
      </c>
      <c r="T334" s="183">
        <f t="shared" si="1"/>
        <v>4</v>
      </c>
      <c r="U334" s="183">
        <f t="shared" si="2"/>
        <v>0</v>
      </c>
      <c r="V334" s="237">
        <f t="shared" si="3"/>
        <v>2</v>
      </c>
      <c r="W334" s="237">
        <f t="shared" si="4"/>
        <v>0</v>
      </c>
      <c r="X334" s="237"/>
    </row>
    <row r="335">
      <c r="A335" s="236" t="s">
        <v>9838</v>
      </c>
      <c r="B335" s="106" t="s">
        <v>4531</v>
      </c>
      <c r="C335" s="237" t="str">
        <f>VLOOKUP(A335,'Main Sheet'!F:M,8,0)</f>
        <v>New Brighton</v>
      </c>
      <c r="D335" s="237" t="str">
        <f>VLOOKUP(B335,'Main Sheet'!A:N,14,0)</f>
        <v>NMB</v>
      </c>
      <c r="E335" s="237" t="str">
        <f>VLOOKUP(B335,'Main Sheet'!A:L,12,0)</f>
        <v>Ithembelihle CS</v>
      </c>
      <c r="F335" s="237" t="str">
        <f>Vlookup(B335,'Main Sheet'!A:J,7,False)</f>
        <v>Second</v>
      </c>
      <c r="G335" s="237" t="str">
        <f>Vlookup(B335,'Main Sheet'!A:Q,17,0)</f>
        <v>Chulumanco</v>
      </c>
      <c r="H335" s="237" t="str">
        <f>VLOOKUP(B335,'Main Sheet'!A:AT,46,0)</f>
        <v>Yes</v>
      </c>
      <c r="I335" s="237" t="str">
        <f>Trim(Iferror(Vlookup(B335,'Main Sheet'!A515:BC1608,47,False),""))</f>
        <v/>
      </c>
      <c r="J335" s="237" t="str">
        <f>VLOOKUP(B335,'University Applications'!A:H,8,0)</f>
        <v>Yes</v>
      </c>
      <c r="K335" s="237" t="str">
        <f>VLOOKUP(B335,'University Applications'!A:O,15,0)</f>
        <v/>
      </c>
      <c r="L335" s="237" t="str">
        <f>VLOOKUP(B335,'University Applications'!A:V,22,0)</f>
        <v>Yes</v>
      </c>
      <c r="M335" s="237" t="str">
        <f>VLOOKUP(B335,'University Applications'!A:AC,29,0)</f>
        <v>Yes</v>
      </c>
      <c r="N335" s="237" t="str">
        <f>VLOOKUP(B335,'University Applications'!A515:BD1929,36,0)</f>
        <v/>
      </c>
      <c r="O335" s="237" t="str">
        <f>VLOOKUP(B335,'University Applications'!A:I,9,0)</f>
        <v/>
      </c>
      <c r="P335" s="237" t="str">
        <f>VLOOKUP($B335,'University Applications'!$A:P,16,0)</f>
        <v/>
      </c>
      <c r="Q335" s="237" t="str">
        <f>VLOOKUP($B335,'University Applications'!$A:W,23,0)</f>
        <v/>
      </c>
      <c r="R335" s="237" t="str">
        <f>VLOOKUP($B335,'University Applications'!$A:AD,30,0)</f>
        <v/>
      </c>
      <c r="S335" s="237" t="str">
        <f>VLOOKUP($B335,'University Applications'!$A515:BJ1929,37,0)</f>
        <v/>
      </c>
      <c r="T335" s="183">
        <f t="shared" si="1"/>
        <v>3</v>
      </c>
      <c r="U335" s="183">
        <f t="shared" si="2"/>
        <v>0</v>
      </c>
      <c r="V335" s="237">
        <f t="shared" si="3"/>
        <v>3</v>
      </c>
      <c r="W335" s="237">
        <f t="shared" si="4"/>
        <v>0</v>
      </c>
      <c r="X335" s="237"/>
    </row>
    <row r="336">
      <c r="A336" s="236" t="s">
        <v>1258</v>
      </c>
      <c r="B336" s="106" t="s">
        <v>1255</v>
      </c>
      <c r="C336" s="237" t="str">
        <f>VLOOKUP(A336,'Main Sheet'!F:M,8,0)</f>
        <v>New Brighton</v>
      </c>
      <c r="D336" s="237" t="str">
        <f>VLOOKUP(B336,'Main Sheet'!A:N,14,0)</f>
        <v>NMB</v>
      </c>
      <c r="E336" s="237" t="str">
        <f>VLOOKUP(B336,'Main Sheet'!A:L,12,0)</f>
        <v>Cowan HS</v>
      </c>
      <c r="F336" s="237" t="str">
        <f>Vlookup(B336,'Main Sheet'!A:J,7,False)</f>
        <v>First</v>
      </c>
      <c r="G336" s="237" t="str">
        <f>Vlookup(B336,'Main Sheet'!A:Q,17,0)</f>
        <v>Chulumanco</v>
      </c>
      <c r="H336" s="237" t="str">
        <f>VLOOKUP(B336,'Main Sheet'!A:AT,46,0)</f>
        <v>Yes</v>
      </c>
      <c r="I336" s="237" t="str">
        <f>Trim(Iferror(Vlookup(B336,'Main Sheet'!A125:BC1218,47,False),""))</f>
        <v>Yes</v>
      </c>
      <c r="J336" s="237" t="str">
        <f>VLOOKUP(B336,'University Applications'!A:H,8,0)</f>
        <v>S/A</v>
      </c>
      <c r="K336" s="237" t="str">
        <f>VLOOKUP(B336,'University Applications'!A:O,15,0)</f>
        <v>Yes</v>
      </c>
      <c r="L336" s="237" t="str">
        <f>VLOOKUP(B336,'University Applications'!A:V,22,0)</f>
        <v>Yes</v>
      </c>
      <c r="M336" s="237" t="str">
        <f>VLOOKUP(B336,'University Applications'!A:AC,29,0)</f>
        <v>Yes</v>
      </c>
      <c r="N336" s="237" t="str">
        <f>VLOOKUP(B336,'University Applications'!A125:BD1539,36,0)</f>
        <v/>
      </c>
      <c r="O336" s="237" t="str">
        <f>VLOOKUP(B336,'University Applications'!A:I,9,0)</f>
        <v>S/A</v>
      </c>
      <c r="P336" s="237" t="str">
        <f>VLOOKUP($B336,'University Applications'!$A:P,16,0)</f>
        <v>Yes</v>
      </c>
      <c r="Q336" s="237" t="str">
        <f>VLOOKUP($B336,'University Applications'!$A:W,23,0)</f>
        <v>Yes</v>
      </c>
      <c r="R336" s="237" t="str">
        <f>VLOOKUP($B336,'University Applications'!$A:AD,30,0)</f>
        <v>Yes</v>
      </c>
      <c r="S336" s="237" t="str">
        <f>VLOOKUP($B336,'University Applications'!$A125:BJ1539,37,0)</f>
        <v/>
      </c>
      <c r="T336" s="183">
        <f t="shared" si="1"/>
        <v>4</v>
      </c>
      <c r="U336" s="183">
        <f t="shared" si="2"/>
        <v>4</v>
      </c>
      <c r="V336" s="237">
        <f t="shared" si="3"/>
        <v>3</v>
      </c>
      <c r="W336" s="237">
        <f t="shared" si="4"/>
        <v>3</v>
      </c>
      <c r="X336" s="237"/>
    </row>
    <row r="337">
      <c r="A337" s="236" t="s">
        <v>10051</v>
      </c>
      <c r="B337" s="106" t="s">
        <v>5280</v>
      </c>
      <c r="C337" s="237" t="str">
        <f>VLOOKUP(A337,'Main Sheet'!F:M,8,0)</f>
        <v>Jeffery's Bay</v>
      </c>
      <c r="D337" s="237" t="str">
        <f>VLOOKUP(B337,'Main Sheet'!A:N,14,0)</f>
        <v>Rural</v>
      </c>
      <c r="E337" s="237" t="str">
        <f>VLOOKUP(B337,'Main Sheet'!A:L,12,0)</f>
        <v>Jeffrey's Bay CS</v>
      </c>
      <c r="F337" s="237" t="str">
        <f>Vlookup(B337,'Main Sheet'!A:J,7,False)</f>
        <v>Second</v>
      </c>
      <c r="G337" s="237" t="str">
        <f>Vlookup(B337,'Main Sheet'!A:Q,17,0)</f>
        <v>Sive</v>
      </c>
      <c r="H337" s="237" t="str">
        <f>VLOOKUP(B337,'Main Sheet'!A:AT,46,0)</f>
        <v>Yes</v>
      </c>
      <c r="I337" s="237" t="str">
        <f>Trim(Iferror(Vlookup(B337,'Main Sheet'!A601:BC1694,47,False),""))</f>
        <v/>
      </c>
      <c r="J337" s="237" t="str">
        <f>VLOOKUP(B337,'University Applications'!A:H,8,0)</f>
        <v>Yes</v>
      </c>
      <c r="K337" s="237" t="str">
        <f>VLOOKUP(B337,'University Applications'!A:O,15,0)</f>
        <v>Yes</v>
      </c>
      <c r="L337" s="237" t="str">
        <f>VLOOKUP(B337,'University Applications'!A:V,22,0)</f>
        <v>Yes</v>
      </c>
      <c r="M337" s="237" t="str">
        <f>VLOOKUP(B337,'University Applications'!A:AC,29,0)</f>
        <v>Yes</v>
      </c>
      <c r="N337" s="237" t="str">
        <f>VLOOKUP(B337,'University Applications'!A601:BD2015,36,0)</f>
        <v/>
      </c>
      <c r="O337" s="237" t="str">
        <f>VLOOKUP(B337,'University Applications'!A:I,9,0)</f>
        <v/>
      </c>
      <c r="P337" s="237" t="str">
        <f>VLOOKUP($B337,'University Applications'!$A:P,16,0)</f>
        <v/>
      </c>
      <c r="Q337" s="237" t="str">
        <f>VLOOKUP($B337,'University Applications'!$A:W,23,0)</f>
        <v/>
      </c>
      <c r="R337" s="237" t="str">
        <f>VLOOKUP($B337,'University Applications'!$A:AD,30,0)</f>
        <v/>
      </c>
      <c r="S337" s="237" t="str">
        <f>VLOOKUP($B337,'University Applications'!$A601:BJ2015,37,0)</f>
        <v/>
      </c>
      <c r="T337" s="183">
        <f t="shared" si="1"/>
        <v>4</v>
      </c>
      <c r="U337" s="183">
        <f t="shared" si="2"/>
        <v>0</v>
      </c>
      <c r="V337" s="237">
        <f t="shared" si="3"/>
        <v>4</v>
      </c>
      <c r="W337" s="237">
        <f t="shared" si="4"/>
        <v>0</v>
      </c>
      <c r="X337" s="237"/>
    </row>
    <row r="338">
      <c r="A338" s="236" t="s">
        <v>10096</v>
      </c>
      <c r="B338" s="106" t="s">
        <v>5481</v>
      </c>
      <c r="C338" s="237" t="str">
        <f>VLOOKUP(A338,'Main Sheet'!F:M,8,0)</f>
        <v>Motherwell</v>
      </c>
      <c r="D338" s="237" t="str">
        <f>VLOOKUP(B338,'Main Sheet'!A:N,14,0)</f>
        <v>NMB</v>
      </c>
      <c r="E338" s="237" t="str">
        <f>VLOOKUP(B338,'Main Sheet'!A:L,12,0)</f>
        <v>Soqhayisa SS</v>
      </c>
      <c r="F338" s="237" t="str">
        <f>Vlookup(B338,'Main Sheet'!A:J,7,False)</f>
        <v>Second</v>
      </c>
      <c r="G338" s="237" t="str">
        <f>Vlookup(B338,'Main Sheet'!A:Q,17,0)</f>
        <v>Siphosihle</v>
      </c>
      <c r="H338" s="237" t="str">
        <f>VLOOKUP(B338,'Main Sheet'!A:AT,46,0)</f>
        <v>Yes</v>
      </c>
      <c r="I338" s="237" t="str">
        <f>Trim(Iferror(Vlookup(B338,'Main Sheet'!A623:BC1716,47,False),""))</f>
        <v>Yes</v>
      </c>
      <c r="J338" s="237" t="str">
        <f>VLOOKUP(B338,'University Applications'!A:H,8,0)</f>
        <v>S/A</v>
      </c>
      <c r="K338" s="237" t="str">
        <f>VLOOKUP(B338,'University Applications'!A:O,15,0)</f>
        <v>S/A</v>
      </c>
      <c r="L338" s="237" t="str">
        <f>VLOOKUP(B338,'University Applications'!A:V,22,0)</f>
        <v>S/A</v>
      </c>
      <c r="M338" s="237" t="str">
        <f>VLOOKUP(B338,'University Applications'!A:AC,29,0)</f>
        <v>S/A</v>
      </c>
      <c r="N338" s="237" t="str">
        <f>VLOOKUP(B338,'University Applications'!A623:BD2037,36,0)</f>
        <v/>
      </c>
      <c r="O338" s="237" t="str">
        <f>VLOOKUP(B338,'University Applications'!A:I,9,0)</f>
        <v/>
      </c>
      <c r="P338" s="237" t="str">
        <f>VLOOKUP($B338,'University Applications'!$A:P,16,0)</f>
        <v/>
      </c>
      <c r="Q338" s="237" t="str">
        <f>VLOOKUP($B338,'University Applications'!$A:W,23,0)</f>
        <v/>
      </c>
      <c r="R338" s="237" t="str">
        <f>VLOOKUP($B338,'University Applications'!$A:AD,30,0)</f>
        <v/>
      </c>
      <c r="S338" s="237" t="str">
        <f>VLOOKUP($B338,'University Applications'!$A623:BJ2037,37,0)</f>
        <v/>
      </c>
      <c r="T338" s="183">
        <f t="shared" si="1"/>
        <v>4</v>
      </c>
      <c r="U338" s="183">
        <f t="shared" si="2"/>
        <v>0</v>
      </c>
      <c r="V338" s="237">
        <f t="shared" si="3"/>
        <v>0</v>
      </c>
      <c r="W338" s="237">
        <f t="shared" si="4"/>
        <v>0</v>
      </c>
      <c r="X338" s="237"/>
    </row>
    <row r="339">
      <c r="A339" s="236" t="s">
        <v>1265</v>
      </c>
      <c r="B339" s="106" t="s">
        <v>1262</v>
      </c>
      <c r="C339" s="237" t="str">
        <f>VLOOKUP(A339,'Main Sheet'!F:M,8,0)</f>
        <v>Motherwell</v>
      </c>
      <c r="D339" s="237" t="str">
        <f>VLOOKUP(B339,'Main Sheet'!A:N,14,0)</f>
        <v>NMB</v>
      </c>
      <c r="E339" s="237" t="str">
        <f>VLOOKUP(B339,'Main Sheet'!A:L,12,0)</f>
        <v>Soqhayisa SS</v>
      </c>
      <c r="F339" s="237" t="str">
        <f>Vlookup(B339,'Main Sheet'!A:J,7,False)</f>
        <v>First</v>
      </c>
      <c r="G339" s="237" t="str">
        <f>Vlookup(B339,'Main Sheet'!A:Q,17,0)</f>
        <v>Siphosihle</v>
      </c>
      <c r="H339" s="237" t="str">
        <f>VLOOKUP(B339,'Main Sheet'!A:AT,46,0)</f>
        <v>Yes</v>
      </c>
      <c r="I339" s="237" t="str">
        <f>Trim(Iferror(Vlookup(B339,'Main Sheet'!A126:BC1219,47,False),""))</f>
        <v>Yes</v>
      </c>
      <c r="J339" s="237" t="str">
        <f>VLOOKUP(B339,'University Applications'!A:H,8,0)</f>
        <v>Yes</v>
      </c>
      <c r="K339" s="237" t="str">
        <f>VLOOKUP(B339,'University Applications'!A:O,15,0)</f>
        <v>Yes</v>
      </c>
      <c r="L339" s="237" t="str">
        <f>VLOOKUP(B339,'University Applications'!A:V,22,0)</f>
        <v>Yes</v>
      </c>
      <c r="M339" s="237" t="str">
        <f>VLOOKUP(B339,'University Applications'!A:AC,29,0)</f>
        <v>Yes</v>
      </c>
      <c r="N339" s="237" t="str">
        <f>VLOOKUP(B339,'University Applications'!A126:BD1540,36,0)</f>
        <v/>
      </c>
      <c r="O339" s="237" t="str">
        <f>VLOOKUP(B339,'University Applications'!A:I,9,0)</f>
        <v>Yes</v>
      </c>
      <c r="P339" s="237" t="str">
        <f>VLOOKUP($B339,'University Applications'!$A:P,16,0)</f>
        <v>Yes</v>
      </c>
      <c r="Q339" s="237" t="str">
        <f>VLOOKUP($B339,'University Applications'!$A:W,23,0)</f>
        <v>Yes</v>
      </c>
      <c r="R339" s="237" t="str">
        <f>VLOOKUP($B339,'University Applications'!$A:AD,30,0)</f>
        <v>Yes</v>
      </c>
      <c r="S339" s="237" t="str">
        <f>VLOOKUP($B339,'University Applications'!$A126:BJ1540,37,0)</f>
        <v/>
      </c>
      <c r="T339" s="183">
        <f t="shared" si="1"/>
        <v>4</v>
      </c>
      <c r="U339" s="183">
        <f t="shared" si="2"/>
        <v>4</v>
      </c>
      <c r="V339" s="237">
        <f t="shared" si="3"/>
        <v>4</v>
      </c>
      <c r="W339" s="237">
        <f t="shared" si="4"/>
        <v>4</v>
      </c>
      <c r="X339" s="237"/>
    </row>
    <row r="340">
      <c r="A340" s="236" t="s">
        <v>1273</v>
      </c>
      <c r="B340" s="106" t="s">
        <v>1271</v>
      </c>
      <c r="C340" s="237" t="str">
        <f>VLOOKUP(A340,'Main Sheet'!F:M,8,0)</f>
        <v>East London</v>
      </c>
      <c r="D340" s="237" t="str">
        <f>VLOOKUP(B340,'Main Sheet'!A:N,14,0)</f>
        <v>Rural</v>
      </c>
      <c r="E340" s="237" t="str">
        <f>VLOOKUP(B340,'Main Sheet'!A:L,12,0)</f>
        <v>Vulamazibuko HS</v>
      </c>
      <c r="F340" s="237" t="str">
        <f>Vlookup(B340,'Main Sheet'!A:J,7,False)</f>
        <v>First</v>
      </c>
      <c r="G340" s="237" t="str">
        <f>Vlookup(B340,'Main Sheet'!A:Q,17,0)</f>
        <v>Asemahle</v>
      </c>
      <c r="H340" s="237" t="str">
        <f>VLOOKUP(B340,'Main Sheet'!A:AT,46,0)</f>
        <v>Yes</v>
      </c>
      <c r="I340" s="237" t="str">
        <f>Trim(Iferror(Vlookup(B340,'Main Sheet'!A127:BC1220,47,False),""))</f>
        <v>Yes</v>
      </c>
      <c r="J340" s="237" t="str">
        <f>VLOOKUP(B340,'University Applications'!A:H,8,0)</f>
        <v>Yes</v>
      </c>
      <c r="K340" s="237" t="str">
        <f>VLOOKUP(B340,'University Applications'!A:O,15,0)</f>
        <v>Yes</v>
      </c>
      <c r="L340" s="237" t="str">
        <f>VLOOKUP(B340,'University Applications'!A:V,22,0)</f>
        <v>S/A</v>
      </c>
      <c r="M340" s="237" t="str">
        <f>VLOOKUP(B340,'University Applications'!A:AC,29,0)</f>
        <v>S/A</v>
      </c>
      <c r="N340" s="237" t="str">
        <f>VLOOKUP(B340,'University Applications'!A127:BD1541,36,0)</f>
        <v/>
      </c>
      <c r="O340" s="237" t="str">
        <f>VLOOKUP(B340,'University Applications'!A:I,9,0)</f>
        <v>Yes</v>
      </c>
      <c r="P340" s="237" t="str">
        <f>VLOOKUP($B340,'University Applications'!$A:P,16,0)</f>
        <v>Yes</v>
      </c>
      <c r="Q340" s="237" t="str">
        <f>VLOOKUP($B340,'University Applications'!$A:W,23,0)</f>
        <v>S/A</v>
      </c>
      <c r="R340" s="237" t="str">
        <f>VLOOKUP($B340,'University Applications'!$A:AD,30,0)</f>
        <v>S/A</v>
      </c>
      <c r="S340" s="237" t="str">
        <f>VLOOKUP($B340,'University Applications'!$A127:BJ1541,37,0)</f>
        <v/>
      </c>
      <c r="T340" s="183">
        <f t="shared" si="1"/>
        <v>4</v>
      </c>
      <c r="U340" s="183">
        <f t="shared" si="2"/>
        <v>4</v>
      </c>
      <c r="V340" s="237">
        <f t="shared" si="3"/>
        <v>2</v>
      </c>
      <c r="W340" s="237">
        <f t="shared" si="4"/>
        <v>2</v>
      </c>
      <c r="X340" s="237"/>
    </row>
    <row r="341">
      <c r="A341" s="236" t="s">
        <v>1278</v>
      </c>
      <c r="B341" s="106" t="s">
        <v>1276</v>
      </c>
      <c r="C341" s="237" t="str">
        <f>VLOOKUP(A341,'Main Sheet'!F:M,8,0)</f>
        <v>New Brighton</v>
      </c>
      <c r="D341" s="237" t="str">
        <f>VLOOKUP(B341,'Main Sheet'!A:N,14,0)</f>
        <v>NMB</v>
      </c>
      <c r="E341" s="237" t="str">
        <f>VLOOKUP(B341,'Main Sheet'!A:L,12,0)</f>
        <v>Cowan HS</v>
      </c>
      <c r="F341" s="237" t="str">
        <f>Vlookup(B341,'Main Sheet'!A:J,7,False)</f>
        <v>First</v>
      </c>
      <c r="G341" s="237" t="str">
        <f>Vlookup(B341,'Main Sheet'!A:Q,17,0)</f>
        <v>Chulumanco</v>
      </c>
      <c r="H341" s="237" t="str">
        <f>VLOOKUP(B341,'Main Sheet'!A:AT,46,0)</f>
        <v>Yes</v>
      </c>
      <c r="I341" s="237" t="str">
        <f>Trim(Iferror(Vlookup(B341,'Main Sheet'!A128:BC1221,47,False),""))</f>
        <v>Yes</v>
      </c>
      <c r="J341" s="237" t="str">
        <f>VLOOKUP(B341,'University Applications'!A:H,8,0)</f>
        <v>S/A</v>
      </c>
      <c r="K341" s="237" t="str">
        <f>VLOOKUP(B341,'University Applications'!A:O,15,0)</f>
        <v>Yes</v>
      </c>
      <c r="L341" s="237" t="str">
        <f>VLOOKUP(B341,'University Applications'!A:V,22,0)</f>
        <v>Yes</v>
      </c>
      <c r="M341" s="237" t="str">
        <f>VLOOKUP(B341,'University Applications'!A:AC,29,0)</f>
        <v>Yes</v>
      </c>
      <c r="N341" s="237" t="str">
        <f>VLOOKUP(B341,'University Applications'!A128:BD1542,36,0)</f>
        <v/>
      </c>
      <c r="O341" s="237" t="str">
        <f>VLOOKUP(B341,'University Applications'!A:I,9,0)</f>
        <v>S/A</v>
      </c>
      <c r="P341" s="237" t="str">
        <f>VLOOKUP($B341,'University Applications'!$A:P,16,0)</f>
        <v>Yes</v>
      </c>
      <c r="Q341" s="237" t="str">
        <f>VLOOKUP($B341,'University Applications'!$A:W,23,0)</f>
        <v>Yes</v>
      </c>
      <c r="R341" s="237" t="str">
        <f>VLOOKUP($B341,'University Applications'!$A:AD,30,0)</f>
        <v>Yes</v>
      </c>
      <c r="S341" s="237" t="str">
        <f>VLOOKUP($B341,'University Applications'!$A128:BJ1542,37,0)</f>
        <v/>
      </c>
      <c r="T341" s="183">
        <f t="shared" si="1"/>
        <v>4</v>
      </c>
      <c r="U341" s="183">
        <f t="shared" si="2"/>
        <v>4</v>
      </c>
      <c r="V341" s="237">
        <f t="shared" si="3"/>
        <v>3</v>
      </c>
      <c r="W341" s="237">
        <f t="shared" si="4"/>
        <v>3</v>
      </c>
      <c r="X341" s="237"/>
    </row>
    <row r="342">
      <c r="A342" s="236" t="s">
        <v>1283</v>
      </c>
      <c r="B342" s="106" t="s">
        <v>1281</v>
      </c>
      <c r="C342" s="237" t="str">
        <f>VLOOKUP(A342,'Main Sheet'!F:M,8,0)</f>
        <v>Zwide</v>
      </c>
      <c r="D342" s="237" t="str">
        <f>VLOOKUP(B342,'Main Sheet'!A:N,14,0)</f>
        <v>NMB</v>
      </c>
      <c r="E342" s="237" t="str">
        <f>VLOOKUP(B342,'Main Sheet'!A:L,12,0)</f>
        <v>Khwezi Lomso CS</v>
      </c>
      <c r="F342" s="237" t="str">
        <f>Vlookup(B342,'Main Sheet'!A:J,7,False)</f>
        <v>First</v>
      </c>
      <c r="G342" s="237" t="str">
        <f>Vlookup(B342,'Main Sheet'!A:Q,17,0)</f>
        <v>Chulumanco</v>
      </c>
      <c r="H342" s="237" t="str">
        <f>VLOOKUP(B342,'Main Sheet'!A:AT,46,0)</f>
        <v/>
      </c>
      <c r="I342" s="237" t="str">
        <f>Trim(Iferror(Vlookup(B342,'Main Sheet'!A129:BC1222,47,False),""))</f>
        <v/>
      </c>
      <c r="J342" s="237" t="str">
        <f>VLOOKUP(B342,'University Applications'!A:H,8,0)</f>
        <v/>
      </c>
      <c r="K342" s="237" t="str">
        <f>VLOOKUP(B342,'University Applications'!A:O,15,0)</f>
        <v/>
      </c>
      <c r="L342" s="237" t="str">
        <f>VLOOKUP(B342,'University Applications'!A:V,22,0)</f>
        <v/>
      </c>
      <c r="M342" s="237" t="str">
        <f>VLOOKUP(B342,'University Applications'!A:AC,29,0)</f>
        <v/>
      </c>
      <c r="N342" s="237" t="str">
        <f>VLOOKUP(B342,'University Applications'!A129:BD1543,36,0)</f>
        <v/>
      </c>
      <c r="O342" s="237" t="str">
        <f>VLOOKUP(B342,'University Applications'!A:I,9,0)</f>
        <v/>
      </c>
      <c r="P342" s="237" t="str">
        <f>VLOOKUP($B342,'University Applications'!$A:P,16,0)</f>
        <v/>
      </c>
      <c r="Q342" s="237" t="str">
        <f>VLOOKUP($B342,'University Applications'!$A:W,23,0)</f>
        <v/>
      </c>
      <c r="R342" s="237" t="str">
        <f>VLOOKUP($B342,'University Applications'!$A:AD,30,0)</f>
        <v/>
      </c>
      <c r="S342" s="237" t="str">
        <f>VLOOKUP($B342,'University Applications'!$A129:BJ1543,37,0)</f>
        <v/>
      </c>
      <c r="T342" s="183">
        <f t="shared" si="1"/>
        <v>0</v>
      </c>
      <c r="U342" s="183">
        <f t="shared" si="2"/>
        <v>0</v>
      </c>
      <c r="V342" s="237">
        <f t="shared" si="3"/>
        <v>0</v>
      </c>
      <c r="W342" s="237">
        <f t="shared" si="4"/>
        <v>0</v>
      </c>
      <c r="X342" s="237"/>
    </row>
    <row r="343">
      <c r="A343" s="236" t="s">
        <v>1287</v>
      </c>
      <c r="B343" s="106" t="s">
        <v>1285</v>
      </c>
      <c r="C343" s="237" t="str">
        <f>VLOOKUP(A343,'Main Sheet'!F:M,8,0)</f>
        <v>Motherwell</v>
      </c>
      <c r="D343" s="237" t="str">
        <f>VLOOKUP(B343,'Main Sheet'!A:N,14,0)</f>
        <v>NMB</v>
      </c>
      <c r="E343" s="237" t="str">
        <f>VLOOKUP(B343,'Main Sheet'!A:L,12,0)</f>
        <v>Soqhayisa SS</v>
      </c>
      <c r="F343" s="237" t="str">
        <f>Vlookup(B343,'Main Sheet'!A:J,7,False)</f>
        <v>First</v>
      </c>
      <c r="G343" s="237" t="str">
        <f>Vlookup(B343,'Main Sheet'!A:Q,17,0)</f>
        <v>Siphosihle</v>
      </c>
      <c r="H343" s="237" t="str">
        <f>VLOOKUP(B343,'Main Sheet'!A:AT,46,0)</f>
        <v>Yes</v>
      </c>
      <c r="I343" s="237" t="str">
        <f>Trim(Iferror(Vlookup(B343,'Main Sheet'!A130:BC1223,47,False),""))</f>
        <v>Yes</v>
      </c>
      <c r="J343" s="237" t="str">
        <f>VLOOKUP(B343,'University Applications'!A:H,8,0)</f>
        <v>Yes</v>
      </c>
      <c r="K343" s="237" t="str">
        <f>VLOOKUP(B343,'University Applications'!A:O,15,0)</f>
        <v>Yes</v>
      </c>
      <c r="L343" s="237" t="str">
        <f>VLOOKUP(B343,'University Applications'!A:V,22,0)</f>
        <v>Yes</v>
      </c>
      <c r="M343" s="237" t="str">
        <f>VLOOKUP(B343,'University Applications'!A:AC,29,0)</f>
        <v>Yes</v>
      </c>
      <c r="N343" s="237" t="str">
        <f>VLOOKUP(B343,'University Applications'!A130:BD1544,36,0)</f>
        <v/>
      </c>
      <c r="O343" s="237" t="str">
        <f>VLOOKUP(B343,'University Applications'!A:I,9,0)</f>
        <v>Yes</v>
      </c>
      <c r="P343" s="237" t="str">
        <f>VLOOKUP($B343,'University Applications'!$A:P,16,0)</f>
        <v>Yes</v>
      </c>
      <c r="Q343" s="237" t="str">
        <f>VLOOKUP($B343,'University Applications'!$A:W,23,0)</f>
        <v>Yes</v>
      </c>
      <c r="R343" s="237" t="str">
        <f>VLOOKUP($B343,'University Applications'!$A:AD,30,0)</f>
        <v>Yes</v>
      </c>
      <c r="S343" s="237" t="str">
        <f>VLOOKUP($B343,'University Applications'!$A130:BJ1544,37,0)</f>
        <v/>
      </c>
      <c r="T343" s="183">
        <f t="shared" si="1"/>
        <v>4</v>
      </c>
      <c r="U343" s="183">
        <f t="shared" si="2"/>
        <v>4</v>
      </c>
      <c r="V343" s="237">
        <f t="shared" si="3"/>
        <v>4</v>
      </c>
      <c r="W343" s="237">
        <f t="shared" si="4"/>
        <v>4</v>
      </c>
      <c r="X343" s="237"/>
    </row>
    <row r="344">
      <c r="A344" s="236" t="s">
        <v>1297</v>
      </c>
      <c r="B344" s="106" t="s">
        <v>1295</v>
      </c>
      <c r="C344" s="237" t="str">
        <f>VLOOKUP(A344,'Main Sheet'!F:M,8,0)</f>
        <v>East London</v>
      </c>
      <c r="D344" s="237" t="str">
        <f>VLOOKUP(B344,'Main Sheet'!A:N,14,0)</f>
        <v>Rural</v>
      </c>
      <c r="E344" s="237" t="str">
        <f>VLOOKUP(B344,'Main Sheet'!A:L,12,0)</f>
        <v>Vulamazibuko HS</v>
      </c>
      <c r="F344" s="237" t="str">
        <f>Vlookup(B344,'Main Sheet'!A:J,7,False)</f>
        <v>First</v>
      </c>
      <c r="G344" s="237" t="str">
        <f>Vlookup(B344,'Main Sheet'!A:Q,17,0)</f>
        <v>Asemahle</v>
      </c>
      <c r="H344" s="237" t="str">
        <f>VLOOKUP(B344,'Main Sheet'!A:AT,46,0)</f>
        <v>Yes</v>
      </c>
      <c r="I344" s="237" t="str">
        <f>Trim(Iferror(Vlookup(B344,'Main Sheet'!A131:BC1224,47,False),""))</f>
        <v>Yes</v>
      </c>
      <c r="J344" s="237" t="str">
        <f>VLOOKUP(B344,'University Applications'!A:H,8,0)</f>
        <v>Yes</v>
      </c>
      <c r="K344" s="237" t="str">
        <f>VLOOKUP(B344,'University Applications'!A:O,15,0)</f>
        <v>Yes</v>
      </c>
      <c r="L344" s="237" t="str">
        <f>VLOOKUP(B344,'University Applications'!A:V,22,0)</f>
        <v>No</v>
      </c>
      <c r="M344" s="237" t="str">
        <f>VLOOKUP(B344,'University Applications'!A:AC,29,0)</f>
        <v>Yes</v>
      </c>
      <c r="N344" s="237" t="str">
        <f>VLOOKUP(B344,'University Applications'!A131:BD1545,36,0)</f>
        <v/>
      </c>
      <c r="O344" s="237" t="str">
        <f>VLOOKUP(B344,'University Applications'!A:I,9,0)</f>
        <v>Yes</v>
      </c>
      <c r="P344" s="237" t="str">
        <f>VLOOKUP($B344,'University Applications'!$A:P,16,0)</f>
        <v>Yes</v>
      </c>
      <c r="Q344" s="237" t="str">
        <f>VLOOKUP($B344,'University Applications'!$A:W,23,0)</f>
        <v/>
      </c>
      <c r="R344" s="237" t="str">
        <f>VLOOKUP($B344,'University Applications'!$A:AD,30,0)</f>
        <v>Yes</v>
      </c>
      <c r="S344" s="237" t="str">
        <f>VLOOKUP($B344,'University Applications'!$A131:BJ1545,37,0)</f>
        <v/>
      </c>
      <c r="T344" s="183">
        <f t="shared" si="1"/>
        <v>4</v>
      </c>
      <c r="U344" s="183">
        <f t="shared" si="2"/>
        <v>3</v>
      </c>
      <c r="V344" s="237">
        <f t="shared" si="3"/>
        <v>3</v>
      </c>
      <c r="W344" s="237">
        <f t="shared" si="4"/>
        <v>3</v>
      </c>
      <c r="X344" s="237"/>
    </row>
    <row r="345">
      <c r="A345" s="236" t="s">
        <v>10898</v>
      </c>
      <c r="B345" s="106" t="s">
        <v>8386</v>
      </c>
      <c r="C345" s="237" t="str">
        <f>VLOOKUP(A345,'Main Sheet'!F:M,8,0)</f>
        <v>New Brighton</v>
      </c>
      <c r="D345" s="237" t="str">
        <f>VLOOKUP(B345,'Main Sheet'!A:N,14,0)</f>
        <v>NMB</v>
      </c>
      <c r="E345" s="237" t="str">
        <f>VLOOKUP(B345,'Main Sheet'!A:L,12,0)</f>
        <v>Cowan HS</v>
      </c>
      <c r="F345" s="237" t="str">
        <f>Vlookup(B345,'Main Sheet'!A:J,7,False)</f>
        <v>Second</v>
      </c>
      <c r="G345" s="237" t="str">
        <f>Vlookup(B345,'Main Sheet'!A:Q,17,0)</f>
        <v>Chulumanco</v>
      </c>
      <c r="H345" s="237" t="str">
        <f>VLOOKUP(B345,'Main Sheet'!A:AT,46,0)</f>
        <v>Yes</v>
      </c>
      <c r="I345" s="237" t="str">
        <f>Trim(Iferror(Vlookup(B345,'Main Sheet'!A1019:BC2117,47,False),""))</f>
        <v>Yes</v>
      </c>
      <c r="J345" s="237" t="str">
        <f>VLOOKUP(B345,'University Applications'!A:H,8,0)</f>
        <v/>
      </c>
      <c r="K345" s="237" t="str">
        <f>VLOOKUP(B345,'University Applications'!A:O,15,0)</f>
        <v/>
      </c>
      <c r="L345" s="237" t="str">
        <f>VLOOKUP(B345,'University Applications'!A:V,22,0)</f>
        <v/>
      </c>
      <c r="M345" s="237" t="str">
        <f>VLOOKUP(B345,'University Applications'!A:AC,29,0)</f>
        <v/>
      </c>
      <c r="N345" s="237" t="str">
        <f>VLOOKUP(B345,'University Applications'!A1019:BD2438,36,0)</f>
        <v/>
      </c>
      <c r="O345" s="237" t="str">
        <f>VLOOKUP(B345,'University Applications'!A:I,9,0)</f>
        <v/>
      </c>
      <c r="P345" s="237" t="str">
        <f>VLOOKUP($B345,'University Applications'!$A:P,16,0)</f>
        <v/>
      </c>
      <c r="Q345" s="237" t="str">
        <f>VLOOKUP($B345,'University Applications'!$A:W,23,0)</f>
        <v/>
      </c>
      <c r="R345" s="237" t="str">
        <f>VLOOKUP($B345,'University Applications'!$A:AD,30,0)</f>
        <v/>
      </c>
      <c r="S345" s="237" t="str">
        <f>VLOOKUP($B345,'University Applications'!$A1019:BJ2438,37,0)</f>
        <v/>
      </c>
      <c r="T345" s="183">
        <f t="shared" si="1"/>
        <v>0</v>
      </c>
      <c r="U345" s="183">
        <f t="shared" si="2"/>
        <v>0</v>
      </c>
      <c r="V345" s="237">
        <f t="shared" si="3"/>
        <v>0</v>
      </c>
      <c r="W345" s="237">
        <f t="shared" si="4"/>
        <v>0</v>
      </c>
      <c r="X345" s="237"/>
    </row>
    <row r="346">
      <c r="A346" s="236" t="s">
        <v>1303</v>
      </c>
      <c r="B346" s="106" t="s">
        <v>1300</v>
      </c>
      <c r="C346" s="237" t="str">
        <f>VLOOKUP(A346,'Main Sheet'!F:M,8,0)</f>
        <v>Motherwell</v>
      </c>
      <c r="D346" s="237" t="str">
        <f>VLOOKUP(B346,'Main Sheet'!A:N,14,0)</f>
        <v>NMB</v>
      </c>
      <c r="E346" s="237" t="str">
        <f>VLOOKUP(B346,'Main Sheet'!A:L,12,0)</f>
        <v>Motherwell HS</v>
      </c>
      <c r="F346" s="237" t="str">
        <f>Vlookup(B346,'Main Sheet'!A:J,7,False)</f>
        <v>First</v>
      </c>
      <c r="G346" s="237" t="str">
        <f>Vlookup(B346,'Main Sheet'!A:Q,17,0)</f>
        <v>Sive</v>
      </c>
      <c r="H346" s="237" t="str">
        <f>VLOOKUP(B346,'Main Sheet'!A:AT,46,0)</f>
        <v>Yes</v>
      </c>
      <c r="I346" s="237" t="str">
        <f>Trim(Iferror(Vlookup(B346,'Main Sheet'!A132:BC1225,47,False),""))</f>
        <v>Yes</v>
      </c>
      <c r="J346" s="237" t="str">
        <f>VLOOKUP(B346,'University Applications'!A:H,8,0)</f>
        <v>Yes</v>
      </c>
      <c r="K346" s="237" t="str">
        <f>VLOOKUP(B346,'University Applications'!A:O,15,0)</f>
        <v>Yes</v>
      </c>
      <c r="L346" s="237" t="str">
        <f>VLOOKUP(B346,'University Applications'!A:V,22,0)</f>
        <v>Yes</v>
      </c>
      <c r="M346" s="237" t="str">
        <f>VLOOKUP(B346,'University Applications'!A:AC,29,0)</f>
        <v>Yes</v>
      </c>
      <c r="N346" s="237" t="str">
        <f>VLOOKUP(B346,'University Applications'!A132:BD1546,36,0)</f>
        <v/>
      </c>
      <c r="O346" s="237" t="str">
        <f>VLOOKUP(B346,'University Applications'!A:I,9,0)</f>
        <v>Yes</v>
      </c>
      <c r="P346" s="237" t="str">
        <f>VLOOKUP($B346,'University Applications'!$A:P,16,0)</f>
        <v>Yes</v>
      </c>
      <c r="Q346" s="237" t="str">
        <f>VLOOKUP($B346,'University Applications'!$A:W,23,0)</f>
        <v>Yes</v>
      </c>
      <c r="R346" s="237" t="str">
        <f>VLOOKUP($B346,'University Applications'!$A:AD,30,0)</f>
        <v>Yes</v>
      </c>
      <c r="S346" s="237" t="str">
        <f>VLOOKUP($B346,'University Applications'!$A132:BJ1546,37,0)</f>
        <v/>
      </c>
      <c r="T346" s="183">
        <f t="shared" si="1"/>
        <v>4</v>
      </c>
      <c r="U346" s="183">
        <f t="shared" si="2"/>
        <v>4</v>
      </c>
      <c r="V346" s="237">
        <f t="shared" si="3"/>
        <v>4</v>
      </c>
      <c r="W346" s="237">
        <f t="shared" si="4"/>
        <v>4</v>
      </c>
      <c r="X346" s="237"/>
    </row>
    <row r="347">
      <c r="A347" s="236" t="s">
        <v>1313</v>
      </c>
      <c r="B347" s="106" t="s">
        <v>1310</v>
      </c>
      <c r="C347" s="237" t="str">
        <f>VLOOKUP(A347,'Main Sheet'!F:M,8,0)</f>
        <v>KwaMagxaki</v>
      </c>
      <c r="D347" s="237" t="str">
        <f>VLOOKUP(B347,'Main Sheet'!A:N,14,0)</f>
        <v>NMB</v>
      </c>
      <c r="E347" s="237" t="str">
        <f>VLOOKUP(B347,'Main Sheet'!A:L,12,0)</f>
        <v>KwaMagxaki HS</v>
      </c>
      <c r="F347" s="237" t="str">
        <f>Vlookup(B347,'Main Sheet'!A:J,7,False)</f>
        <v>First</v>
      </c>
      <c r="G347" s="237" t="str">
        <f>Vlookup(B347,'Main Sheet'!A:Q,17,0)</f>
        <v>Asemahle</v>
      </c>
      <c r="H347" s="237" t="str">
        <f>VLOOKUP(B347,'Main Sheet'!A:AT,46,0)</f>
        <v>Yes</v>
      </c>
      <c r="I347" s="237" t="str">
        <f>Trim(Iferror(Vlookup(B347,'Main Sheet'!A133:BC1226,47,False),""))</f>
        <v>Yes</v>
      </c>
      <c r="J347" s="237" t="str">
        <f>VLOOKUP(B347,'University Applications'!A:H,8,0)</f>
        <v>Yes</v>
      </c>
      <c r="K347" s="237" t="str">
        <f>VLOOKUP(B347,'University Applications'!A:O,15,0)</f>
        <v>Yes</v>
      </c>
      <c r="L347" s="237" t="str">
        <f>VLOOKUP(B347,'University Applications'!A:V,22,0)</f>
        <v>Yes</v>
      </c>
      <c r="M347" s="237" t="str">
        <f>VLOOKUP(B347,'University Applications'!A:AC,29,0)</f>
        <v>Yes</v>
      </c>
      <c r="N347" s="237" t="str">
        <f>VLOOKUP(B347,'University Applications'!A133:BD1547,36,0)</f>
        <v/>
      </c>
      <c r="O347" s="237" t="str">
        <f>VLOOKUP(B347,'University Applications'!A:I,9,0)</f>
        <v>Yes</v>
      </c>
      <c r="P347" s="237" t="str">
        <f>VLOOKUP($B347,'University Applications'!$A:P,16,0)</f>
        <v>Yes</v>
      </c>
      <c r="Q347" s="237" t="str">
        <f>VLOOKUP($B347,'University Applications'!$A:W,23,0)</f>
        <v>Yes</v>
      </c>
      <c r="R347" s="237" t="str">
        <f>VLOOKUP($B347,'University Applications'!$A:AD,30,0)</f>
        <v>Yes</v>
      </c>
      <c r="S347" s="237" t="str">
        <f>VLOOKUP($B347,'University Applications'!$A133:BJ1547,37,0)</f>
        <v/>
      </c>
      <c r="T347" s="183">
        <f t="shared" si="1"/>
        <v>4</v>
      </c>
      <c r="U347" s="183">
        <f t="shared" si="2"/>
        <v>4</v>
      </c>
      <c r="V347" s="237">
        <f t="shared" si="3"/>
        <v>4</v>
      </c>
      <c r="W347" s="237">
        <f t="shared" si="4"/>
        <v>4</v>
      </c>
      <c r="X347" s="237"/>
    </row>
    <row r="348">
      <c r="A348" s="236" t="s">
        <v>10658</v>
      </c>
      <c r="B348" s="106" t="s">
        <v>7342</v>
      </c>
      <c r="C348" s="237" t="str">
        <f>VLOOKUP(A348,'Main Sheet'!F:M,8,0)</f>
        <v>Kirkwood</v>
      </c>
      <c r="D348" s="237" t="str">
        <f>VLOOKUP(B348,'Main Sheet'!A:N,14,0)</f>
        <v>Rural</v>
      </c>
      <c r="E348" s="237" t="str">
        <f>VLOOKUP(B348,'Main Sheet'!A:L,12,0)</f>
        <v>Moses Mabhida HS</v>
      </c>
      <c r="F348" s="237" t="str">
        <f>Vlookup(B348,'Main Sheet'!A:J,7,False)</f>
        <v>Second</v>
      </c>
      <c r="G348" s="237" t="str">
        <f>Vlookup(B348,'Main Sheet'!A:Q,17,0)</f>
        <v>Sive</v>
      </c>
      <c r="H348" s="237" t="str">
        <f>VLOOKUP(B348,'Main Sheet'!A:AT,46,0)</f>
        <v>Yes</v>
      </c>
      <c r="I348" s="237" t="str">
        <f>Trim(Iferror(Vlookup(B348,'Main Sheet'!A891:BC1988,47,False),""))</f>
        <v/>
      </c>
      <c r="J348" s="237" t="str">
        <f>VLOOKUP(B348,'University Applications'!A:H,8,0)</f>
        <v>S/A</v>
      </c>
      <c r="K348" s="237" t="str">
        <f>VLOOKUP(B348,'University Applications'!A:O,15,0)</f>
        <v>S/A</v>
      </c>
      <c r="L348" s="237" t="str">
        <f>VLOOKUP(B348,'University Applications'!A:V,22,0)</f>
        <v>S/A</v>
      </c>
      <c r="M348" s="237" t="str">
        <f>VLOOKUP(B348,'University Applications'!A:AC,29,0)</f>
        <v>S/A</v>
      </c>
      <c r="N348" s="237" t="str">
        <f>VLOOKUP(B348,'University Applications'!A891:BD2309,36,0)</f>
        <v/>
      </c>
      <c r="O348" s="237" t="str">
        <f>VLOOKUP(B348,'University Applications'!A:I,9,0)</f>
        <v/>
      </c>
      <c r="P348" s="237" t="str">
        <f>VLOOKUP($B348,'University Applications'!$A:P,16,0)</f>
        <v/>
      </c>
      <c r="Q348" s="237" t="str">
        <f>VLOOKUP($B348,'University Applications'!$A:W,23,0)</f>
        <v/>
      </c>
      <c r="R348" s="237" t="str">
        <f>VLOOKUP($B348,'University Applications'!$A:AD,30,0)</f>
        <v/>
      </c>
      <c r="S348" s="237" t="str">
        <f>VLOOKUP($B348,'University Applications'!$A891:BJ2309,37,0)</f>
        <v/>
      </c>
      <c r="T348" s="183">
        <f t="shared" si="1"/>
        <v>4</v>
      </c>
      <c r="U348" s="183">
        <f t="shared" si="2"/>
        <v>0</v>
      </c>
      <c r="V348" s="237">
        <f t="shared" si="3"/>
        <v>0</v>
      </c>
      <c r="W348" s="237">
        <f t="shared" si="4"/>
        <v>0</v>
      </c>
      <c r="X348" s="237"/>
    </row>
    <row r="349">
      <c r="A349" s="236" t="s">
        <v>1322</v>
      </c>
      <c r="B349" s="106" t="s">
        <v>1319</v>
      </c>
      <c r="C349" s="237" t="str">
        <f>VLOOKUP(A349,'Main Sheet'!F:M,8,0)</f>
        <v>Uitenhage</v>
      </c>
      <c r="D349" s="237" t="str">
        <f>VLOOKUP(B349,'Main Sheet'!A:N,14,0)</f>
        <v>Rural</v>
      </c>
      <c r="E349" s="237" t="str">
        <f>VLOOKUP(B349,'Main Sheet'!A:L,12,0)</f>
        <v>Tinarha HS</v>
      </c>
      <c r="F349" s="237" t="str">
        <f>Vlookup(B349,'Main Sheet'!A:J,7,False)</f>
        <v>First</v>
      </c>
      <c r="G349" s="237" t="str">
        <f>Vlookup(B349,'Main Sheet'!A:Q,17,0)</f>
        <v>Sive</v>
      </c>
      <c r="H349" s="237" t="str">
        <f>VLOOKUP(B349,'Main Sheet'!A:AT,46,0)</f>
        <v>Yes</v>
      </c>
      <c r="I349" s="237" t="str">
        <f>Trim(Iferror(Vlookup(B349,'Main Sheet'!A134:BC1227,47,False),""))</f>
        <v>Yes</v>
      </c>
      <c r="J349" s="237" t="str">
        <f>VLOOKUP(B349,'University Applications'!A:H,8,0)</f>
        <v>Yes</v>
      </c>
      <c r="K349" s="237" t="str">
        <f>VLOOKUP(B349,'University Applications'!A:O,15,0)</f>
        <v>Yes</v>
      </c>
      <c r="L349" s="237" t="str">
        <f>VLOOKUP(B349,'University Applications'!A:V,22,0)</f>
        <v>S/A</v>
      </c>
      <c r="M349" s="237" t="str">
        <f>VLOOKUP(B349,'University Applications'!A:AC,29,0)</f>
        <v>Yes</v>
      </c>
      <c r="N349" s="237" t="str">
        <f>VLOOKUP(B349,'University Applications'!A134:BD1548,36,0)</f>
        <v/>
      </c>
      <c r="O349" s="237" t="str">
        <f>VLOOKUP(B349,'University Applications'!A:I,9,0)</f>
        <v>Yes</v>
      </c>
      <c r="P349" s="237" t="str">
        <f>VLOOKUP($B349,'University Applications'!$A:P,16,0)</f>
        <v>Yes</v>
      </c>
      <c r="Q349" s="237" t="str">
        <f>VLOOKUP($B349,'University Applications'!$A:W,23,0)</f>
        <v>S/A</v>
      </c>
      <c r="R349" s="237" t="str">
        <f>VLOOKUP($B349,'University Applications'!$A:AD,30,0)</f>
        <v>Yes</v>
      </c>
      <c r="S349" s="237" t="str">
        <f>VLOOKUP($B349,'University Applications'!$A134:BJ1548,37,0)</f>
        <v/>
      </c>
      <c r="T349" s="183">
        <f t="shared" si="1"/>
        <v>4</v>
      </c>
      <c r="U349" s="183">
        <f t="shared" si="2"/>
        <v>4</v>
      </c>
      <c r="V349" s="237">
        <f t="shared" si="3"/>
        <v>3</v>
      </c>
      <c r="W349" s="237">
        <f t="shared" si="4"/>
        <v>3</v>
      </c>
      <c r="X349" s="237"/>
    </row>
    <row r="350">
      <c r="A350" s="236" t="s">
        <v>10034</v>
      </c>
      <c r="B350" s="106" t="s">
        <v>5202</v>
      </c>
      <c r="C350" s="237" t="str">
        <f>VLOOKUP(A350,'Main Sheet'!F:M,8,0)</f>
        <v>Jeffery's Bay</v>
      </c>
      <c r="D350" s="237" t="str">
        <f>VLOOKUP(B350,'Main Sheet'!A:N,14,0)</f>
        <v>Rural</v>
      </c>
      <c r="E350" s="237" t="str">
        <f>VLOOKUP(B350,'Main Sheet'!A:L,12,0)</f>
        <v>Jeffrey's Bay CS</v>
      </c>
      <c r="F350" s="237" t="str">
        <f>Vlookup(B350,'Main Sheet'!A:J,7,False)</f>
        <v>Second</v>
      </c>
      <c r="G350" s="237" t="str">
        <f>Vlookup(B350,'Main Sheet'!A:Q,17,0)</f>
        <v>Sive</v>
      </c>
      <c r="H350" s="237" t="str">
        <f>VLOOKUP(B350,'Main Sheet'!A:AT,46,0)</f>
        <v>Yes</v>
      </c>
      <c r="I350" s="237" t="str">
        <f>Trim(Iferror(Vlookup(B350,'Main Sheet'!A593:BC1686,47,False),""))</f>
        <v/>
      </c>
      <c r="J350" s="237" t="str">
        <f>VLOOKUP(B350,'University Applications'!A:H,8,0)</f>
        <v>S/A</v>
      </c>
      <c r="K350" s="237" t="str">
        <f>VLOOKUP(B350,'University Applications'!A:O,15,0)</f>
        <v>Yes</v>
      </c>
      <c r="L350" s="237" t="str">
        <f>VLOOKUP(B350,'University Applications'!A:V,22,0)</f>
        <v>S/A</v>
      </c>
      <c r="M350" s="237" t="str">
        <f>VLOOKUP(B350,'University Applications'!A:AC,29,0)</f>
        <v>Yes</v>
      </c>
      <c r="N350" s="237" t="str">
        <f>VLOOKUP(B350,'University Applications'!A593:BD2007,36,0)</f>
        <v/>
      </c>
      <c r="O350" s="237" t="str">
        <f>VLOOKUP(B350,'University Applications'!A:I,9,0)</f>
        <v/>
      </c>
      <c r="P350" s="237" t="str">
        <f>VLOOKUP($B350,'University Applications'!$A:P,16,0)</f>
        <v/>
      </c>
      <c r="Q350" s="237" t="str">
        <f>VLOOKUP($B350,'University Applications'!$A:W,23,0)</f>
        <v/>
      </c>
      <c r="R350" s="237" t="str">
        <f>VLOOKUP($B350,'University Applications'!$A:AD,30,0)</f>
        <v/>
      </c>
      <c r="S350" s="237" t="str">
        <f>VLOOKUP($B350,'University Applications'!$A593:BJ2007,37,0)</f>
        <v/>
      </c>
      <c r="T350" s="183">
        <f t="shared" si="1"/>
        <v>4</v>
      </c>
      <c r="U350" s="183">
        <f t="shared" si="2"/>
        <v>0</v>
      </c>
      <c r="V350" s="237">
        <f t="shared" si="3"/>
        <v>2</v>
      </c>
      <c r="W350" s="237">
        <f t="shared" si="4"/>
        <v>0</v>
      </c>
      <c r="X350" s="237"/>
    </row>
    <row r="351">
      <c r="A351" s="236" t="s">
        <v>10813</v>
      </c>
      <c r="B351" s="106" t="s">
        <v>8044</v>
      </c>
      <c r="C351" s="237" t="str">
        <f>VLOOKUP(A351,'Main Sheet'!F:M,8,0)</f>
        <v>Korsten</v>
      </c>
      <c r="D351" s="237" t="str">
        <f>VLOOKUP(B351,'Main Sheet'!A:N,14,0)</f>
        <v>NMB</v>
      </c>
      <c r="E351" s="237" t="str">
        <f>VLOOKUP(B351,'Main Sheet'!A:L,12,0)</f>
        <v>St James SS</v>
      </c>
      <c r="F351" s="237" t="str">
        <f>Vlookup(B351,'Main Sheet'!A:J,7,False)</f>
        <v>Second</v>
      </c>
      <c r="G351" s="237" t="str">
        <f>Vlookup(B351,'Main Sheet'!A:Q,17,0)</f>
        <v>Sive</v>
      </c>
      <c r="H351" s="237" t="str">
        <f>VLOOKUP(B351,'Main Sheet'!A:AT,46,0)</f>
        <v>Yes</v>
      </c>
      <c r="I351" s="237" t="str">
        <f>Trim(Iferror(Vlookup(B351,'Main Sheet'!A971:BC2068,47,False),""))</f>
        <v/>
      </c>
      <c r="J351" s="237" t="str">
        <f>VLOOKUP(B351,'University Applications'!A:H,8,0)</f>
        <v>No</v>
      </c>
      <c r="K351" s="237" t="str">
        <f>VLOOKUP(B351,'University Applications'!A:O,15,0)</f>
        <v>No</v>
      </c>
      <c r="L351" s="237" t="str">
        <f>VLOOKUP(B351,'University Applications'!A:V,22,0)</f>
        <v>No</v>
      </c>
      <c r="M351" s="237" t="str">
        <f>VLOOKUP(B351,'University Applications'!A:AC,29,0)</f>
        <v>No</v>
      </c>
      <c r="N351" s="237" t="str">
        <f>VLOOKUP(B351,'University Applications'!A971:BD2389,36,0)</f>
        <v/>
      </c>
      <c r="O351" s="237" t="str">
        <f>VLOOKUP(B351,'University Applications'!A:I,9,0)</f>
        <v/>
      </c>
      <c r="P351" s="237" t="str">
        <f>VLOOKUP($B351,'University Applications'!$A:P,16,0)</f>
        <v/>
      </c>
      <c r="Q351" s="237" t="str">
        <f>VLOOKUP($B351,'University Applications'!$A:W,23,0)</f>
        <v/>
      </c>
      <c r="R351" s="237" t="str">
        <f>VLOOKUP($B351,'University Applications'!$A:AD,30,0)</f>
        <v/>
      </c>
      <c r="S351" s="237" t="str">
        <f>VLOOKUP($B351,'University Applications'!$A971:BJ2389,37,0)</f>
        <v/>
      </c>
      <c r="T351" s="183">
        <f t="shared" si="1"/>
        <v>4</v>
      </c>
      <c r="U351" s="183">
        <f t="shared" si="2"/>
        <v>0</v>
      </c>
      <c r="V351" s="237">
        <f t="shared" si="3"/>
        <v>0</v>
      </c>
      <c r="W351" s="237">
        <f t="shared" si="4"/>
        <v>0</v>
      </c>
      <c r="X351" s="237"/>
    </row>
    <row r="352">
      <c r="A352" s="236" t="s">
        <v>1330</v>
      </c>
      <c r="B352" s="106" t="s">
        <v>1327</v>
      </c>
      <c r="C352" s="237" t="str">
        <f>VLOOKUP(A352,'Main Sheet'!F:M,8,0)</f>
        <v>Motherwell</v>
      </c>
      <c r="D352" s="237" t="str">
        <f>VLOOKUP(B352,'Main Sheet'!A:N,14,0)</f>
        <v>NMB</v>
      </c>
      <c r="E352" s="237" t="str">
        <f>VLOOKUP(B352,'Main Sheet'!A:L,12,0)</f>
        <v>Cingani HS</v>
      </c>
      <c r="F352" s="237" t="str">
        <f>Vlookup(B352,'Main Sheet'!A:J,7,False)</f>
        <v>First</v>
      </c>
      <c r="G352" s="237" t="str">
        <f>Vlookup(B352,'Main Sheet'!A:Q,17,0)</f>
        <v>Asemahle</v>
      </c>
      <c r="H352" s="237" t="str">
        <f>VLOOKUP(B352,'Main Sheet'!A:AT,46,0)</f>
        <v>Yes</v>
      </c>
      <c r="I352" s="237" t="str">
        <f>Trim(Iferror(Vlookup(B352,'Main Sheet'!A135:BC1228,47,False),""))</f>
        <v>Yes</v>
      </c>
      <c r="J352" s="237" t="str">
        <f>VLOOKUP(B352,'University Applications'!A:H,8,0)</f>
        <v>Yes</v>
      </c>
      <c r="K352" s="237" t="str">
        <f>VLOOKUP(B352,'University Applications'!A:O,15,0)</f>
        <v>Yes</v>
      </c>
      <c r="L352" s="237" t="str">
        <f>VLOOKUP(B352,'University Applications'!A:V,22,0)</f>
        <v>No</v>
      </c>
      <c r="M352" s="237" t="str">
        <f>VLOOKUP(B352,'University Applications'!A:AC,29,0)</f>
        <v>Yes</v>
      </c>
      <c r="N352" s="237" t="str">
        <f>VLOOKUP(B352,'University Applications'!A135:BD1549,36,0)</f>
        <v/>
      </c>
      <c r="O352" s="237" t="str">
        <f>VLOOKUP(B352,'University Applications'!A:I,9,0)</f>
        <v>Yes</v>
      </c>
      <c r="P352" s="237" t="str">
        <f>VLOOKUP($B352,'University Applications'!$A:P,16,0)</f>
        <v>Yes</v>
      </c>
      <c r="Q352" s="237" t="str">
        <f>VLOOKUP($B352,'University Applications'!$A:W,23,0)</f>
        <v/>
      </c>
      <c r="R352" s="237" t="str">
        <f>VLOOKUP($B352,'University Applications'!$A:AD,30,0)</f>
        <v>Yes</v>
      </c>
      <c r="S352" s="237" t="str">
        <f>VLOOKUP($B352,'University Applications'!$A135:BJ1549,37,0)</f>
        <v/>
      </c>
      <c r="T352" s="183">
        <f t="shared" si="1"/>
        <v>4</v>
      </c>
      <c r="U352" s="183">
        <f t="shared" si="2"/>
        <v>3</v>
      </c>
      <c r="V352" s="237">
        <f t="shared" si="3"/>
        <v>3</v>
      </c>
      <c r="W352" s="237">
        <f t="shared" si="4"/>
        <v>3</v>
      </c>
      <c r="X352" s="237"/>
    </row>
    <row r="353">
      <c r="A353" s="236" t="s">
        <v>9982</v>
      </c>
      <c r="B353" s="106" t="s">
        <v>5014</v>
      </c>
      <c r="C353" s="237" t="str">
        <f>VLOOKUP(A353,'Main Sheet'!F:M,8,0)</f>
        <v>Motherwell</v>
      </c>
      <c r="D353" s="237" t="str">
        <f>VLOOKUP(B353,'Main Sheet'!A:N,14,0)</f>
        <v>NMB</v>
      </c>
      <c r="E353" s="237" t="str">
        <f>VLOOKUP(B353,'Main Sheet'!A:L,12,0)</f>
        <v>Coselelani HS</v>
      </c>
      <c r="F353" s="237" t="str">
        <f>Vlookup(B353,'Main Sheet'!A:J,7,False)</f>
        <v>Second</v>
      </c>
      <c r="G353" s="237" t="str">
        <f>Vlookup(B353,'Main Sheet'!A:Q,17,0)</f>
        <v>Siphosihle</v>
      </c>
      <c r="H353" s="237" t="str">
        <f>VLOOKUP(B353,'Main Sheet'!A:AT,46,0)</f>
        <v>Yes</v>
      </c>
      <c r="I353" s="237" t="str">
        <f>Trim(Iferror(Vlookup(B353,'Main Sheet'!A572:BC1665,47,False),""))</f>
        <v>Yes</v>
      </c>
      <c r="J353" s="237" t="str">
        <f>VLOOKUP(B353,'University Applications'!A:H,8,0)</f>
        <v>S/A</v>
      </c>
      <c r="K353" s="237" t="str">
        <f>VLOOKUP(B353,'University Applications'!A:O,15,0)</f>
        <v>Yes</v>
      </c>
      <c r="L353" s="237" t="str">
        <f>VLOOKUP(B353,'University Applications'!A:V,22,0)</f>
        <v>Yes</v>
      </c>
      <c r="M353" s="237" t="str">
        <f>VLOOKUP(B353,'University Applications'!A:AC,29,0)</f>
        <v>Yes</v>
      </c>
      <c r="N353" s="237" t="str">
        <f>VLOOKUP(B353,'University Applications'!A572:BD1986,36,0)</f>
        <v/>
      </c>
      <c r="O353" s="237" t="str">
        <f>VLOOKUP(B353,'University Applications'!A:I,9,0)</f>
        <v/>
      </c>
      <c r="P353" s="237" t="str">
        <f>VLOOKUP($B353,'University Applications'!$A:P,16,0)</f>
        <v/>
      </c>
      <c r="Q353" s="237" t="str">
        <f>VLOOKUP($B353,'University Applications'!$A:W,23,0)</f>
        <v/>
      </c>
      <c r="R353" s="237" t="str">
        <f>VLOOKUP($B353,'University Applications'!$A:AD,30,0)</f>
        <v/>
      </c>
      <c r="S353" s="237" t="str">
        <f>VLOOKUP($B353,'University Applications'!$A572:BJ1986,37,0)</f>
        <v/>
      </c>
      <c r="T353" s="183">
        <f t="shared" si="1"/>
        <v>4</v>
      </c>
      <c r="U353" s="183">
        <f t="shared" si="2"/>
        <v>0</v>
      </c>
      <c r="V353" s="237">
        <f t="shared" si="3"/>
        <v>3</v>
      </c>
      <c r="W353" s="237">
        <f t="shared" si="4"/>
        <v>0</v>
      </c>
      <c r="X353" s="237"/>
    </row>
    <row r="354">
      <c r="A354" s="236" t="s">
        <v>10398</v>
      </c>
      <c r="B354" s="106" t="s">
        <v>6561</v>
      </c>
      <c r="C354" s="237" t="str">
        <f>VLOOKUP(A354,'Main Sheet'!F:M,8,0)</f>
        <v>Motherwell</v>
      </c>
      <c r="D354" s="237" t="str">
        <f>VLOOKUP(B354,'Main Sheet'!A:N,14,0)</f>
        <v>NMB</v>
      </c>
      <c r="E354" s="237" t="str">
        <f>VLOOKUP(B354,'Main Sheet'!A:L,12,0)</f>
        <v>Cingani HS</v>
      </c>
      <c r="F354" s="237" t="str">
        <f>Vlookup(B354,'Main Sheet'!A:J,7,False)</f>
        <v>Second</v>
      </c>
      <c r="G354" s="237" t="str">
        <f>Vlookup(B354,'Main Sheet'!A:Q,17,0)</f>
        <v>Asemahle</v>
      </c>
      <c r="H354" s="237" t="str">
        <f>VLOOKUP(B354,'Main Sheet'!A:AT,46,0)</f>
        <v>Yes</v>
      </c>
      <c r="I354" s="237" t="str">
        <f>Trim(Iferror(Vlookup(B354,'Main Sheet'!A762:BC1856,47,False),""))</f>
        <v>Yes</v>
      </c>
      <c r="J354" s="237" t="str">
        <f>VLOOKUP(B354,'University Applications'!A:H,8,0)</f>
        <v/>
      </c>
      <c r="K354" s="237" t="str">
        <f>VLOOKUP(B354,'University Applications'!A:O,15,0)</f>
        <v/>
      </c>
      <c r="L354" s="237" t="str">
        <f>VLOOKUP(B354,'University Applications'!A:V,22,0)</f>
        <v/>
      </c>
      <c r="M354" s="237" t="str">
        <f>VLOOKUP(B354,'University Applications'!A:AC,29,0)</f>
        <v/>
      </c>
      <c r="N354" s="237" t="str">
        <f>VLOOKUP(B354,'University Applications'!A762:BD2177,36,0)</f>
        <v/>
      </c>
      <c r="O354" s="237" t="str">
        <f>VLOOKUP(B354,'University Applications'!A:I,9,0)</f>
        <v/>
      </c>
      <c r="P354" s="237" t="str">
        <f>VLOOKUP($B354,'University Applications'!$A:P,16,0)</f>
        <v/>
      </c>
      <c r="Q354" s="237" t="str">
        <f>VLOOKUP($B354,'University Applications'!$A:W,23,0)</f>
        <v/>
      </c>
      <c r="R354" s="237" t="str">
        <f>VLOOKUP($B354,'University Applications'!$A:AD,30,0)</f>
        <v/>
      </c>
      <c r="S354" s="237" t="str">
        <f>VLOOKUP($B354,'University Applications'!$A762:BJ2177,37,0)</f>
        <v/>
      </c>
      <c r="T354" s="183">
        <f t="shared" si="1"/>
        <v>0</v>
      </c>
      <c r="U354" s="183">
        <f t="shared" si="2"/>
        <v>0</v>
      </c>
      <c r="V354" s="237">
        <f t="shared" si="3"/>
        <v>0</v>
      </c>
      <c r="W354" s="237">
        <f t="shared" si="4"/>
        <v>0</v>
      </c>
      <c r="X354" s="237"/>
    </row>
    <row r="355">
      <c r="A355" s="236" t="s">
        <v>1339</v>
      </c>
      <c r="B355" s="106" t="s">
        <v>1336</v>
      </c>
      <c r="C355" s="237" t="str">
        <f>VLOOKUP(A355,'Main Sheet'!F:M,8,0)</f>
        <v>East London</v>
      </c>
      <c r="D355" s="237" t="str">
        <f>VLOOKUP(B355,'Main Sheet'!A:N,14,0)</f>
        <v>Rural</v>
      </c>
      <c r="E355" s="237" t="str">
        <f>VLOOKUP(B355,'Main Sheet'!A:L,12,0)</f>
        <v>Vulamazibuko HS</v>
      </c>
      <c r="F355" s="237" t="str">
        <f>Vlookup(B355,'Main Sheet'!A:J,7,False)</f>
        <v>First</v>
      </c>
      <c r="G355" s="237" t="str">
        <f>Vlookup(B355,'Main Sheet'!A:Q,17,0)</f>
        <v>Asemahle</v>
      </c>
      <c r="H355" s="237" t="str">
        <f>VLOOKUP(B355,'Main Sheet'!A:AT,46,0)</f>
        <v>Yes</v>
      </c>
      <c r="I355" s="237" t="str">
        <f>Trim(Iferror(Vlookup(B355,'Main Sheet'!A136:BC1229,47,False),""))</f>
        <v>Yes</v>
      </c>
      <c r="J355" s="237" t="str">
        <f>VLOOKUP(B355,'University Applications'!A:H,8,0)</f>
        <v>S/A</v>
      </c>
      <c r="K355" s="237" t="str">
        <f>VLOOKUP(B355,'University Applications'!A:O,15,0)</f>
        <v>Yes</v>
      </c>
      <c r="L355" s="237" t="str">
        <f>VLOOKUP(B355,'University Applications'!A:V,22,0)</f>
        <v>Yes</v>
      </c>
      <c r="M355" s="237" t="str">
        <f>VLOOKUP(B355,'University Applications'!A:AC,29,0)</f>
        <v>Yes</v>
      </c>
      <c r="N355" s="237" t="str">
        <f>VLOOKUP(B355,'University Applications'!A136:BD1550,36,0)</f>
        <v/>
      </c>
      <c r="O355" s="237" t="str">
        <f>VLOOKUP(B355,'University Applications'!A:I,9,0)</f>
        <v>S/A</v>
      </c>
      <c r="P355" s="237" t="str">
        <f>VLOOKUP($B355,'University Applications'!$A:P,16,0)</f>
        <v>Yes</v>
      </c>
      <c r="Q355" s="237" t="str">
        <f>VLOOKUP($B355,'University Applications'!$A:W,23,0)</f>
        <v>Yes</v>
      </c>
      <c r="R355" s="237" t="str">
        <f>VLOOKUP($B355,'University Applications'!$A:AD,30,0)</f>
        <v>Yes</v>
      </c>
      <c r="S355" s="237" t="str">
        <f>VLOOKUP($B355,'University Applications'!$A136:BJ1550,37,0)</f>
        <v/>
      </c>
      <c r="T355" s="183">
        <f t="shared" si="1"/>
        <v>4</v>
      </c>
      <c r="U355" s="183">
        <f t="shared" si="2"/>
        <v>4</v>
      </c>
      <c r="V355" s="237">
        <f t="shared" si="3"/>
        <v>3</v>
      </c>
      <c r="W355" s="237">
        <f t="shared" si="4"/>
        <v>3</v>
      </c>
      <c r="X355" s="237"/>
    </row>
    <row r="356">
      <c r="A356" s="236" t="s">
        <v>1343</v>
      </c>
      <c r="B356" s="106" t="s">
        <v>1341</v>
      </c>
      <c r="C356" s="237" t="str">
        <f>VLOOKUP(A356,'Main Sheet'!F:M,8,0)</f>
        <v>Motherwell</v>
      </c>
      <c r="D356" s="237" t="str">
        <f>VLOOKUP(B356,'Main Sheet'!A:N,14,0)</f>
        <v>NMB</v>
      </c>
      <c r="E356" s="237" t="str">
        <f>VLOOKUP(B356,'Main Sheet'!A:L,12,0)</f>
        <v>Soqhayisa SS</v>
      </c>
      <c r="F356" s="237" t="str">
        <f>Vlookup(B356,'Main Sheet'!A:J,7,False)</f>
        <v>First</v>
      </c>
      <c r="G356" s="237" t="str">
        <f>Vlookup(B356,'Main Sheet'!A:Q,17,0)</f>
        <v>Siphosihle</v>
      </c>
      <c r="H356" s="237" t="str">
        <f>VLOOKUP(B356,'Main Sheet'!A:AT,46,0)</f>
        <v>Yes</v>
      </c>
      <c r="I356" s="237" t="str">
        <f>Trim(Iferror(Vlookup(B356,'Main Sheet'!A137:BC1230,47,False),""))</f>
        <v>Yes</v>
      </c>
      <c r="J356" s="237" t="str">
        <f>VLOOKUP(B356,'University Applications'!A:H,8,0)</f>
        <v>S/A</v>
      </c>
      <c r="K356" s="237" t="str">
        <f>VLOOKUP(B356,'University Applications'!A:O,15,0)</f>
        <v>Yes</v>
      </c>
      <c r="L356" s="237" t="str">
        <f>VLOOKUP(B356,'University Applications'!A:V,22,0)</f>
        <v>S/A</v>
      </c>
      <c r="M356" s="237" t="str">
        <f>VLOOKUP(B356,'University Applications'!A:AC,29,0)</f>
        <v>Yes</v>
      </c>
      <c r="N356" s="237" t="str">
        <f>VLOOKUP(B356,'University Applications'!A137:BD1551,36,0)</f>
        <v/>
      </c>
      <c r="O356" s="237" t="str">
        <f>VLOOKUP(B356,'University Applications'!A:I,9,0)</f>
        <v>S/A</v>
      </c>
      <c r="P356" s="237" t="str">
        <f>VLOOKUP($B356,'University Applications'!$A:P,16,0)</f>
        <v>Yes</v>
      </c>
      <c r="Q356" s="237" t="str">
        <f>VLOOKUP($B356,'University Applications'!$A:W,23,0)</f>
        <v>S/A</v>
      </c>
      <c r="R356" s="237" t="str">
        <f>VLOOKUP($B356,'University Applications'!$A:AD,30,0)</f>
        <v>Yes</v>
      </c>
      <c r="S356" s="237" t="str">
        <f>VLOOKUP($B356,'University Applications'!$A137:BJ1551,37,0)</f>
        <v/>
      </c>
      <c r="T356" s="183">
        <f t="shared" si="1"/>
        <v>4</v>
      </c>
      <c r="U356" s="183">
        <f t="shared" si="2"/>
        <v>4</v>
      </c>
      <c r="V356" s="237">
        <f t="shared" si="3"/>
        <v>2</v>
      </c>
      <c r="W356" s="237">
        <f t="shared" si="4"/>
        <v>2</v>
      </c>
      <c r="X356" s="237"/>
    </row>
    <row r="357">
      <c r="A357" s="236" t="s">
        <v>1343</v>
      </c>
      <c r="B357" s="106" t="s">
        <v>8116</v>
      </c>
      <c r="C357" s="237" t="str">
        <f>VLOOKUP(A357,'Main Sheet'!F:M,8,0)</f>
        <v>Motherwell</v>
      </c>
      <c r="D357" s="237" t="str">
        <f>VLOOKUP(B357,'Main Sheet'!A:N,14,0)</f>
        <v>NMB</v>
      </c>
      <c r="E357" s="237" t="str">
        <f>VLOOKUP(B357,'Main Sheet'!A:L,12,0)</f>
        <v>Cowan HS</v>
      </c>
      <c r="F357" s="237" t="str">
        <f>Vlookup(B357,'Main Sheet'!A:J,7,False)</f>
        <v>Second</v>
      </c>
      <c r="G357" s="237" t="str">
        <f>Vlookup(B357,'Main Sheet'!A:Q,17,0)</f>
        <v>Chulumanco</v>
      </c>
      <c r="H357" s="237" t="str">
        <f>VLOOKUP(B357,'Main Sheet'!A:AT,46,0)</f>
        <v>Yes</v>
      </c>
      <c r="I357" s="237" t="str">
        <f>Trim(Iferror(Vlookup(B357,'Main Sheet'!A980:BC2077,47,False),""))</f>
        <v/>
      </c>
      <c r="J357" s="237" t="str">
        <f>VLOOKUP(B357,'University Applications'!A:H,8,0)</f>
        <v>Yes</v>
      </c>
      <c r="K357" s="237" t="str">
        <f>VLOOKUP(B357,'University Applications'!A:O,15,0)</f>
        <v>Yes</v>
      </c>
      <c r="L357" s="237" t="str">
        <f>VLOOKUP(B357,'University Applications'!A:V,22,0)</f>
        <v>Yes</v>
      </c>
      <c r="M357" s="237" t="str">
        <f>VLOOKUP(B357,'University Applications'!A:AC,29,0)</f>
        <v>Yes</v>
      </c>
      <c r="N357" s="237" t="str">
        <f>VLOOKUP(B357,'University Applications'!A980:BD2398,36,0)</f>
        <v/>
      </c>
      <c r="O357" s="237" t="str">
        <f>VLOOKUP(B357,'University Applications'!A:I,9,0)</f>
        <v/>
      </c>
      <c r="P357" s="237" t="str">
        <f>VLOOKUP($B357,'University Applications'!$A:P,16,0)</f>
        <v/>
      </c>
      <c r="Q357" s="237" t="str">
        <f>VLOOKUP($B357,'University Applications'!$A:W,23,0)</f>
        <v/>
      </c>
      <c r="R357" s="237" t="str">
        <f>VLOOKUP($B357,'University Applications'!$A:AD,30,0)</f>
        <v/>
      </c>
      <c r="S357" s="237" t="str">
        <f>VLOOKUP($B357,'University Applications'!$A980:BJ2398,37,0)</f>
        <v/>
      </c>
      <c r="T357" s="183">
        <f t="shared" si="1"/>
        <v>4</v>
      </c>
      <c r="U357" s="183">
        <f t="shared" si="2"/>
        <v>0</v>
      </c>
      <c r="V357" s="237">
        <f t="shared" si="3"/>
        <v>4</v>
      </c>
      <c r="W357" s="237">
        <f t="shared" si="4"/>
        <v>0</v>
      </c>
      <c r="X357" s="237"/>
    </row>
    <row r="358">
      <c r="A358" s="236" t="s">
        <v>1351</v>
      </c>
      <c r="B358" s="106" t="s">
        <v>1350</v>
      </c>
      <c r="C358" s="237" t="str">
        <f>VLOOKUP(A358,'Main Sheet'!F:M,8,0)</f>
        <v>Motherwell</v>
      </c>
      <c r="D358" s="237" t="str">
        <f>VLOOKUP(B358,'Main Sheet'!A:N,14,0)</f>
        <v>NMB</v>
      </c>
      <c r="E358" s="237" t="str">
        <f>VLOOKUP(B358,'Main Sheet'!A:L,12,0)</f>
        <v>Cingani HS</v>
      </c>
      <c r="F358" s="237" t="str">
        <f>Vlookup(B358,'Main Sheet'!A:J,7,False)</f>
        <v>First</v>
      </c>
      <c r="G358" s="237" t="str">
        <f>Vlookup(B358,'Main Sheet'!A:Q,17,0)</f>
        <v>Asemahle</v>
      </c>
      <c r="H358" s="237" t="str">
        <f>VLOOKUP(B358,'Main Sheet'!A:AT,46,0)</f>
        <v>Yes</v>
      </c>
      <c r="I358" s="237" t="str">
        <f>Trim(Iferror(Vlookup(B358,'Main Sheet'!A138:BC1231,47,False),""))</f>
        <v>Yes</v>
      </c>
      <c r="J358" s="237"/>
      <c r="K358" s="237" t="str">
        <f>VLOOKUP(B358,'University Applications'!A:O,15,0)</f>
        <v/>
      </c>
      <c r="L358" s="237" t="str">
        <f>VLOOKUP(B358,'University Applications'!A:V,22,0)</f>
        <v/>
      </c>
      <c r="M358" s="237" t="str">
        <f>VLOOKUP(B358,'University Applications'!A:AC,29,0)</f>
        <v/>
      </c>
      <c r="N358" s="237" t="str">
        <f>VLOOKUP(B358,'University Applications'!A138:BD1552,36,0)</f>
        <v/>
      </c>
      <c r="O358" s="237" t="str">
        <f>VLOOKUP(B358,'University Applications'!A:I,9,0)</f>
        <v/>
      </c>
      <c r="P358" s="237" t="str">
        <f>VLOOKUP($B358,'University Applications'!$A:P,16,0)</f>
        <v/>
      </c>
      <c r="Q358" s="237" t="str">
        <f>VLOOKUP($B358,'University Applications'!$A:W,23,0)</f>
        <v/>
      </c>
      <c r="R358" s="237" t="str">
        <f>VLOOKUP($B358,'University Applications'!$A:AD,30,0)</f>
        <v/>
      </c>
      <c r="S358" s="237" t="str">
        <f>VLOOKUP($B358,'University Applications'!$A138:BJ1552,37,0)</f>
        <v/>
      </c>
      <c r="T358" s="183">
        <f t="shared" si="1"/>
        <v>0</v>
      </c>
      <c r="U358" s="183">
        <f t="shared" si="2"/>
        <v>0</v>
      </c>
      <c r="V358" s="237">
        <f t="shared" si="3"/>
        <v>0</v>
      </c>
      <c r="W358" s="237">
        <f t="shared" si="4"/>
        <v>0</v>
      </c>
      <c r="X358" s="237"/>
    </row>
    <row r="359">
      <c r="A359" s="236" t="s">
        <v>9851</v>
      </c>
      <c r="B359" s="106" t="s">
        <v>4578</v>
      </c>
      <c r="C359" s="237" t="str">
        <f>VLOOKUP(A359,'Main Sheet'!F:M,8,0)</f>
        <v>New Brighton</v>
      </c>
      <c r="D359" s="237" t="str">
        <f>VLOOKUP(B359,'Main Sheet'!A:N,14,0)</f>
        <v>NMB</v>
      </c>
      <c r="E359" s="237" t="str">
        <f>VLOOKUP(B359,'Main Sheet'!A:L,12,0)</f>
        <v>Ithembelihle CS</v>
      </c>
      <c r="F359" s="237" t="str">
        <f>Vlookup(B359,'Main Sheet'!A:J,7,False)</f>
        <v>Second</v>
      </c>
      <c r="G359" s="237" t="str">
        <f>Vlookup(B359,'Main Sheet'!A:Q,17,0)</f>
        <v>Chulumanco</v>
      </c>
      <c r="H359" s="237" t="str">
        <f>VLOOKUP(B359,'Main Sheet'!A:AT,46,0)</f>
        <v>Yes</v>
      </c>
      <c r="I359" s="237" t="str">
        <f>Trim(Iferror(Vlookup(B359,'Main Sheet'!A520:BC1613,47,False),""))</f>
        <v/>
      </c>
      <c r="J359" s="237" t="str">
        <f>VLOOKUP(B359,'University Applications'!A:H,8,0)</f>
        <v>Yes</v>
      </c>
      <c r="K359" s="237" t="str">
        <f>VLOOKUP(B359,'University Applications'!A:O,15,0)</f>
        <v>Yes</v>
      </c>
      <c r="L359" s="237" t="str">
        <f>VLOOKUP(B359,'University Applications'!A:V,22,0)</f>
        <v>Yes</v>
      </c>
      <c r="M359" s="237" t="str">
        <f>VLOOKUP(B359,'University Applications'!A:AC,29,0)</f>
        <v>S/A</v>
      </c>
      <c r="N359" s="237" t="str">
        <f>VLOOKUP(B359,'University Applications'!A520:BD1934,36,0)</f>
        <v/>
      </c>
      <c r="O359" s="237" t="str">
        <f>VLOOKUP(B359,'University Applications'!A:I,9,0)</f>
        <v/>
      </c>
      <c r="P359" s="237" t="str">
        <f>VLOOKUP($B359,'University Applications'!$A:P,16,0)</f>
        <v/>
      </c>
      <c r="Q359" s="237" t="str">
        <f>VLOOKUP($B359,'University Applications'!$A:W,23,0)</f>
        <v/>
      </c>
      <c r="R359" s="237" t="str">
        <f>VLOOKUP($B359,'University Applications'!$A:AD,30,0)</f>
        <v/>
      </c>
      <c r="S359" s="237" t="str">
        <f>VLOOKUP($B359,'University Applications'!$A520:BJ1934,37,0)</f>
        <v/>
      </c>
      <c r="T359" s="183">
        <f t="shared" si="1"/>
        <v>4</v>
      </c>
      <c r="U359" s="183">
        <f t="shared" si="2"/>
        <v>0</v>
      </c>
      <c r="V359" s="237">
        <f t="shared" si="3"/>
        <v>3</v>
      </c>
      <c r="W359" s="237">
        <f t="shared" si="4"/>
        <v>0</v>
      </c>
      <c r="X359" s="237"/>
    </row>
    <row r="360">
      <c r="A360" s="236" t="s">
        <v>10166</v>
      </c>
      <c r="B360" s="106" t="s">
        <v>5688</v>
      </c>
      <c r="C360" s="237" t="str">
        <f>VLOOKUP(A360,'Main Sheet'!F:M,8,0)</f>
        <v>Zwide</v>
      </c>
      <c r="D360" s="237" t="str">
        <f>VLOOKUP(B360,'Main Sheet'!A:N,14,0)</f>
        <v>NMB</v>
      </c>
      <c r="E360" s="237" t="str">
        <f>VLOOKUP(B360,'Main Sheet'!A:L,12,0)</f>
        <v>Khwezi Lomso CS</v>
      </c>
      <c r="F360" s="237" t="str">
        <f>Vlookup(B360,'Main Sheet'!A:J,7,False)</f>
        <v>Second</v>
      </c>
      <c r="G360" s="237" t="str">
        <f>Vlookup(B360,'Main Sheet'!A:Q,17,0)</f>
        <v>Chulumanco</v>
      </c>
      <c r="H360" s="237" t="str">
        <f>VLOOKUP(B360,'Main Sheet'!A:AT,46,0)</f>
        <v>Yes</v>
      </c>
      <c r="I360" s="237" t="str">
        <f>Trim(Iferror(Vlookup(B360,'Main Sheet'!A654:BC1748,47,False),""))</f>
        <v/>
      </c>
      <c r="J360" s="237" t="str">
        <f>VLOOKUP(B360,'University Applications'!A:H,8,0)</f>
        <v>S/A</v>
      </c>
      <c r="K360" s="237" t="str">
        <f>VLOOKUP(B360,'University Applications'!A:O,15,0)</f>
        <v/>
      </c>
      <c r="L360" s="237" t="str">
        <f>VLOOKUP(B360,'University Applications'!A:V,22,0)</f>
        <v>S/A</v>
      </c>
      <c r="M360" s="237" t="str">
        <f>VLOOKUP(B360,'University Applications'!A:AC,29,0)</f>
        <v>S/A</v>
      </c>
      <c r="N360" s="237" t="str">
        <f>VLOOKUP(B360,'University Applications'!A654:BD2069,36,0)</f>
        <v/>
      </c>
      <c r="O360" s="237" t="str">
        <f>VLOOKUP(B360,'University Applications'!A:I,9,0)</f>
        <v/>
      </c>
      <c r="P360" s="237" t="str">
        <f>VLOOKUP($B360,'University Applications'!$A:P,16,0)</f>
        <v/>
      </c>
      <c r="Q360" s="237" t="str">
        <f>VLOOKUP($B360,'University Applications'!$A:W,23,0)</f>
        <v>S/A</v>
      </c>
      <c r="R360" s="237" t="str">
        <f>VLOOKUP($B360,'University Applications'!$A:AD,30,0)</f>
        <v>S/A</v>
      </c>
      <c r="S360" s="237" t="str">
        <f>VLOOKUP($B360,'University Applications'!$A654:BJ2069,37,0)</f>
        <v/>
      </c>
      <c r="T360" s="183">
        <f t="shared" si="1"/>
        <v>3</v>
      </c>
      <c r="U360" s="183">
        <f t="shared" si="2"/>
        <v>2</v>
      </c>
      <c r="V360" s="237">
        <f t="shared" si="3"/>
        <v>0</v>
      </c>
      <c r="W360" s="237">
        <f t="shared" si="4"/>
        <v>0</v>
      </c>
      <c r="X360" s="237"/>
    </row>
    <row r="361">
      <c r="A361" s="236" t="s">
        <v>11152</v>
      </c>
      <c r="B361" s="106" t="s">
        <v>7751</v>
      </c>
      <c r="C361" s="237" t="str">
        <f>VLOOKUP(A361,'Main Sheet'!F:M,8,0)</f>
        <v>Uitenhage</v>
      </c>
      <c r="D361" s="237" t="str">
        <f>VLOOKUP(B361,'Main Sheet'!A:N,14,0)</f>
        <v>Rural</v>
      </c>
      <c r="E361" s="237" t="str">
        <f>VLOOKUP(B361,'Main Sheet'!A:L,12,0)</f>
        <v>VM Kwinana</v>
      </c>
      <c r="F361" s="237" t="str">
        <f>Vlookup(B361,'Main Sheet'!A:J,7,False)</f>
        <v>Second</v>
      </c>
      <c r="G361" s="237" t="str">
        <f>Vlookup(B361,'Main Sheet'!A:Q,17,0)</f>
        <v>Sive</v>
      </c>
      <c r="H361" s="237" t="str">
        <f>VLOOKUP(B361,'Main Sheet'!A:AT,46,0)</f>
        <v>Yes</v>
      </c>
      <c r="I361" s="237" t="str">
        <f>Trim(Iferror(Vlookup(B361,'Main Sheet'!A938:BC2035,47,False),""))</f>
        <v/>
      </c>
      <c r="J361" s="237" t="str">
        <f>VLOOKUP(B361,'University Applications'!A:H,8,0)</f>
        <v>Yes</v>
      </c>
      <c r="K361" s="237" t="str">
        <f>VLOOKUP(B361,'University Applications'!A:O,15,0)</f>
        <v>Yes</v>
      </c>
      <c r="L361" s="237" t="str">
        <f>VLOOKUP(B361,'University Applications'!A:V,22,0)</f>
        <v>Yes</v>
      </c>
      <c r="M361" s="237" t="str">
        <f>VLOOKUP(B361,'University Applications'!A:AC,29,0)</f>
        <v>S/A</v>
      </c>
      <c r="N361" s="237" t="str">
        <f>VLOOKUP(B361,'University Applications'!A938:BD2356,36,0)</f>
        <v/>
      </c>
      <c r="O361" s="237" t="str">
        <f>VLOOKUP(B361,'University Applications'!A:I,9,0)</f>
        <v/>
      </c>
      <c r="P361" s="237" t="str">
        <f>VLOOKUP($B361,'University Applications'!$A:P,16,0)</f>
        <v/>
      </c>
      <c r="Q361" s="237" t="str">
        <f>VLOOKUP($B361,'University Applications'!$A:W,23,0)</f>
        <v/>
      </c>
      <c r="R361" s="237" t="str">
        <f>VLOOKUP($B361,'University Applications'!$A:AD,30,0)</f>
        <v/>
      </c>
      <c r="S361" s="237" t="str">
        <f>VLOOKUP($B361,'University Applications'!$A938:BJ2356,37,0)</f>
        <v/>
      </c>
      <c r="T361" s="183">
        <f t="shared" si="1"/>
        <v>4</v>
      </c>
      <c r="U361" s="183">
        <f t="shared" si="2"/>
        <v>0</v>
      </c>
      <c r="V361" s="237">
        <f t="shared" si="3"/>
        <v>3</v>
      </c>
      <c r="W361" s="237">
        <f t="shared" si="4"/>
        <v>0</v>
      </c>
      <c r="X361" s="237"/>
    </row>
    <row r="362">
      <c r="A362" s="236" t="s">
        <v>10411</v>
      </c>
      <c r="B362" s="106" t="s">
        <v>6622</v>
      </c>
      <c r="C362" s="237" t="str">
        <f>VLOOKUP(A362,'Main Sheet'!F:M,8,0)</f>
        <v>East London</v>
      </c>
      <c r="D362" s="237" t="str">
        <f>VLOOKUP(B362,'Main Sheet'!A:N,14,0)</f>
        <v>Rural</v>
      </c>
      <c r="E362" s="237" t="str">
        <f>VLOOKUP(B362,'Main Sheet'!A:L,12,0)</f>
        <v>Vulamazibuko HS</v>
      </c>
      <c r="F362" s="237" t="str">
        <f>Vlookup(B362,'Main Sheet'!A:J,7,False)</f>
        <v>Second</v>
      </c>
      <c r="G362" s="237" t="str">
        <f>Vlookup(B362,'Main Sheet'!A:Q,17,0)</f>
        <v>Asemahle</v>
      </c>
      <c r="H362" s="237" t="str">
        <f>VLOOKUP(B362,'Main Sheet'!A:AT,46,0)</f>
        <v>Yes</v>
      </c>
      <c r="I362" s="237" t="str">
        <f>Trim(Iferror(Vlookup(B362,'Main Sheet'!A769:BC1863,47,False),""))</f>
        <v>Yes</v>
      </c>
      <c r="J362" s="237" t="str">
        <f>VLOOKUP(B362,'University Applications'!A:H,8,0)</f>
        <v>Yes</v>
      </c>
      <c r="K362" s="237" t="str">
        <f>VLOOKUP(B362,'University Applications'!A:O,15,0)</f>
        <v/>
      </c>
      <c r="L362" s="237" t="str">
        <f>VLOOKUP(B362,'University Applications'!A:V,22,0)</f>
        <v>S/A</v>
      </c>
      <c r="M362" s="237" t="str">
        <f>VLOOKUP(B362,'University Applications'!A:AC,29,0)</f>
        <v>S/A</v>
      </c>
      <c r="N362" s="237" t="str">
        <f>VLOOKUP(B362,'University Applications'!A769:BD2184,36,0)</f>
        <v/>
      </c>
      <c r="O362" s="237" t="str">
        <f>VLOOKUP(B362,'University Applications'!A:I,9,0)</f>
        <v/>
      </c>
      <c r="P362" s="237" t="str">
        <f>VLOOKUP($B362,'University Applications'!$A:P,16,0)</f>
        <v/>
      </c>
      <c r="Q362" s="237" t="str">
        <f>VLOOKUP($B362,'University Applications'!$A:W,23,0)</f>
        <v/>
      </c>
      <c r="R362" s="237" t="str">
        <f>VLOOKUP($B362,'University Applications'!$A:AD,30,0)</f>
        <v/>
      </c>
      <c r="S362" s="237" t="str">
        <f>VLOOKUP($B362,'University Applications'!$A769:BJ2184,37,0)</f>
        <v/>
      </c>
      <c r="T362" s="183">
        <f t="shared" si="1"/>
        <v>3</v>
      </c>
      <c r="U362" s="183">
        <f t="shared" si="2"/>
        <v>0</v>
      </c>
      <c r="V362" s="237">
        <f t="shared" si="3"/>
        <v>1</v>
      </c>
      <c r="W362" s="237">
        <f t="shared" si="4"/>
        <v>0</v>
      </c>
      <c r="X362" s="237"/>
    </row>
    <row r="363">
      <c r="A363" s="236" t="s">
        <v>10594</v>
      </c>
      <c r="B363" s="106" t="s">
        <v>7168</v>
      </c>
      <c r="C363" s="237" t="str">
        <f>VLOOKUP(A363,'Main Sheet'!F:M,8,0)</f>
        <v>Zwide</v>
      </c>
      <c r="D363" s="237" t="str">
        <f>VLOOKUP(B363,'Main Sheet'!A:N,14,0)</f>
        <v>NMB</v>
      </c>
      <c r="E363" s="237" t="str">
        <f>VLOOKUP(B363,'Main Sheet'!A:L,12,0)</f>
        <v>Ndzondelelo HS</v>
      </c>
      <c r="F363" s="237" t="str">
        <f>Vlookup(B363,'Main Sheet'!A:J,7,False)</f>
        <v>Second</v>
      </c>
      <c r="G363" s="237" t="str">
        <f>Vlookup(B363,'Main Sheet'!A:Q,17,0)</f>
        <v>Chulumanco</v>
      </c>
      <c r="H363" s="237" t="str">
        <f>VLOOKUP(B363,'Main Sheet'!A:AT,46,0)</f>
        <v>Yes</v>
      </c>
      <c r="I363" s="237" t="str">
        <f>Trim(Iferror(Vlookup(B363,'Main Sheet'!A858:BC1955,47,False),""))</f>
        <v>Yes</v>
      </c>
      <c r="J363" s="237" t="str">
        <f>VLOOKUP(B363,'University Applications'!A:H,8,0)</f>
        <v>S/A</v>
      </c>
      <c r="K363" s="237" t="str">
        <f>VLOOKUP(B363,'University Applications'!A:O,15,0)</f>
        <v/>
      </c>
      <c r="L363" s="237" t="str">
        <f>VLOOKUP(B363,'University Applications'!A:V,22,0)</f>
        <v>Yes</v>
      </c>
      <c r="M363" s="237" t="str">
        <f>VLOOKUP(B363,'University Applications'!A:AC,29,0)</f>
        <v>Yes</v>
      </c>
      <c r="N363" s="237" t="str">
        <f>VLOOKUP(B363,'University Applications'!A858:BD2276,36,0)</f>
        <v/>
      </c>
      <c r="O363" s="237" t="str">
        <f>VLOOKUP(B363,'University Applications'!A:I,9,0)</f>
        <v/>
      </c>
      <c r="P363" s="237" t="str">
        <f>VLOOKUP($B363,'University Applications'!$A:P,16,0)</f>
        <v/>
      </c>
      <c r="Q363" s="237" t="str">
        <f>VLOOKUP($B363,'University Applications'!$A:W,23,0)</f>
        <v/>
      </c>
      <c r="R363" s="237" t="str">
        <f>VLOOKUP($B363,'University Applications'!$A:AD,30,0)</f>
        <v/>
      </c>
      <c r="S363" s="237" t="str">
        <f>VLOOKUP($B363,'University Applications'!$A858:BJ2276,37,0)</f>
        <v/>
      </c>
      <c r="T363" s="183">
        <f t="shared" si="1"/>
        <v>3</v>
      </c>
      <c r="U363" s="183">
        <f t="shared" si="2"/>
        <v>0</v>
      </c>
      <c r="V363" s="237">
        <f t="shared" si="3"/>
        <v>2</v>
      </c>
      <c r="W363" s="237">
        <f t="shared" si="4"/>
        <v>0</v>
      </c>
      <c r="X363" s="237"/>
    </row>
    <row r="364">
      <c r="A364" s="236" t="s">
        <v>10516</v>
      </c>
      <c r="B364" s="106" t="s">
        <v>7012</v>
      </c>
      <c r="C364" s="237" t="str">
        <f>VLOOKUP(A364,'Main Sheet'!F:M,8,0)</f>
        <v>Uitenhage</v>
      </c>
      <c r="D364" s="237" t="str">
        <f>VLOOKUP(B364,'Main Sheet'!A:N,14,0)</f>
        <v>Rural</v>
      </c>
      <c r="E364" s="237" t="str">
        <f>VLOOKUP(B364,'Main Sheet'!A:L,12,0)</f>
        <v>Tinarha HS</v>
      </c>
      <c r="F364" s="237" t="str">
        <f>Vlookup(B364,'Main Sheet'!A:J,7,False)</f>
        <v>Second</v>
      </c>
      <c r="G364" s="237" t="str">
        <f>Vlookup(B364,'Main Sheet'!A:Q,17,0)</f>
        <v>Chulumanco</v>
      </c>
      <c r="H364" s="237" t="str">
        <f>VLOOKUP(B364,'Main Sheet'!A:AT,46,0)</f>
        <v>Yes</v>
      </c>
      <c r="I364" s="237" t="str">
        <f>Trim(Iferror(Vlookup(B364,'Main Sheet'!A818:BC1912,47,False),""))</f>
        <v/>
      </c>
      <c r="J364" s="237" t="str">
        <f>VLOOKUP(B364,'University Applications'!A:H,8,0)</f>
        <v>Yes</v>
      </c>
      <c r="K364" s="237" t="str">
        <f>VLOOKUP(B364,'University Applications'!A:O,15,0)</f>
        <v/>
      </c>
      <c r="L364" s="237" t="str">
        <f>VLOOKUP(B364,'University Applications'!A:V,22,0)</f>
        <v>Yes</v>
      </c>
      <c r="M364" s="237" t="str">
        <f>VLOOKUP(B364,'University Applications'!A:AC,29,0)</f>
        <v>Yes</v>
      </c>
      <c r="N364" s="237" t="str">
        <f>VLOOKUP(B364,'University Applications'!A818:BD2233,36,0)</f>
        <v/>
      </c>
      <c r="O364" s="237" t="str">
        <f>VLOOKUP(B364,'University Applications'!A:I,9,0)</f>
        <v/>
      </c>
      <c r="P364" s="237" t="str">
        <f>VLOOKUP($B364,'University Applications'!$A:P,16,0)</f>
        <v/>
      </c>
      <c r="Q364" s="237" t="str">
        <f>VLOOKUP($B364,'University Applications'!$A:W,23,0)</f>
        <v/>
      </c>
      <c r="R364" s="237" t="str">
        <f>VLOOKUP($B364,'University Applications'!$A:AD,30,0)</f>
        <v/>
      </c>
      <c r="S364" s="237" t="str">
        <f>VLOOKUP($B364,'University Applications'!$A818:BJ2233,37,0)</f>
        <v/>
      </c>
      <c r="T364" s="183">
        <f t="shared" si="1"/>
        <v>3</v>
      </c>
      <c r="U364" s="183">
        <f t="shared" si="2"/>
        <v>0</v>
      </c>
      <c r="V364" s="237">
        <f t="shared" si="3"/>
        <v>3</v>
      </c>
      <c r="W364" s="237">
        <f t="shared" si="4"/>
        <v>0</v>
      </c>
      <c r="X364" s="237"/>
    </row>
    <row r="365">
      <c r="A365" s="236" t="s">
        <v>1357</v>
      </c>
      <c r="B365" s="106" t="s">
        <v>1354</v>
      </c>
      <c r="C365" s="237" t="str">
        <f>VLOOKUP(A365,'Main Sheet'!F:M,8,0)</f>
        <v>KwaDwesi</v>
      </c>
      <c r="D365" s="237" t="str">
        <f>VLOOKUP(B365,'Main Sheet'!A:N,14,0)</f>
        <v>NMB</v>
      </c>
      <c r="E365" s="237" t="str">
        <f>VLOOKUP(B365,'Main Sheet'!A:L,12,0)</f>
        <v>Khanyisa SS</v>
      </c>
      <c r="F365" s="237" t="str">
        <f>Vlookup(B365,'Main Sheet'!A:J,7,False)</f>
        <v>First</v>
      </c>
      <c r="G365" s="237" t="str">
        <f>Vlookup(B365,'Main Sheet'!A:Q,17,0)</f>
        <v>Chulumanco</v>
      </c>
      <c r="H365" s="237" t="str">
        <f>VLOOKUP(B365,'Main Sheet'!A:AT,46,0)</f>
        <v/>
      </c>
      <c r="I365" s="237" t="str">
        <f>Trim(Iferror(Vlookup(B365,'Main Sheet'!A139:BC1232,47,False),""))</f>
        <v/>
      </c>
      <c r="J365" s="237" t="str">
        <f>VLOOKUP(B365,'University Applications'!A:H,8,0)</f>
        <v/>
      </c>
      <c r="K365" s="237" t="str">
        <f>VLOOKUP(B365,'University Applications'!A:O,15,0)</f>
        <v/>
      </c>
      <c r="L365" s="237" t="str">
        <f>VLOOKUP(B365,'University Applications'!A:V,22,0)</f>
        <v/>
      </c>
      <c r="M365" s="237" t="str">
        <f>VLOOKUP(B365,'University Applications'!A:AC,29,0)</f>
        <v/>
      </c>
      <c r="N365" s="237" t="str">
        <f>VLOOKUP(B365,'University Applications'!A139:BD1553,36,0)</f>
        <v/>
      </c>
      <c r="O365" s="237" t="str">
        <f>VLOOKUP(B365,'University Applications'!A:I,9,0)</f>
        <v/>
      </c>
      <c r="P365" s="237" t="str">
        <f>VLOOKUP($B365,'University Applications'!$A:P,16,0)</f>
        <v/>
      </c>
      <c r="Q365" s="237" t="str">
        <f>VLOOKUP($B365,'University Applications'!$A:W,23,0)</f>
        <v/>
      </c>
      <c r="R365" s="237" t="str">
        <f>VLOOKUP($B365,'University Applications'!$A:AD,30,0)</f>
        <v/>
      </c>
      <c r="S365" s="237" t="str">
        <f>VLOOKUP($B365,'University Applications'!$A139:BJ1553,37,0)</f>
        <v/>
      </c>
      <c r="T365" s="183">
        <f t="shared" si="1"/>
        <v>0</v>
      </c>
      <c r="U365" s="183">
        <f t="shared" si="2"/>
        <v>0</v>
      </c>
      <c r="V365" s="237">
        <f t="shared" si="3"/>
        <v>0</v>
      </c>
      <c r="W365" s="237">
        <f t="shared" si="4"/>
        <v>0</v>
      </c>
      <c r="X365" s="237"/>
    </row>
    <row r="366">
      <c r="A366" s="236" t="s">
        <v>10463</v>
      </c>
      <c r="B366" s="106" t="s">
        <v>6832</v>
      </c>
      <c r="C366" s="237" t="str">
        <f>VLOOKUP(A366,'Main Sheet'!F:M,8,0)</f>
        <v>KwaDwesi</v>
      </c>
      <c r="D366" s="237" t="str">
        <f>VLOOKUP(B366,'Main Sheet'!A:N,14,0)</f>
        <v>NMB</v>
      </c>
      <c r="E366" s="237" t="str">
        <f>VLOOKUP(B366,'Main Sheet'!A:L,12,0)</f>
        <v>Khanyisa SFB</v>
      </c>
      <c r="F366" s="237" t="str">
        <f>Vlookup(B366,'Main Sheet'!A:J,7,False)</f>
        <v>Second</v>
      </c>
      <c r="G366" s="237" t="str">
        <f>Vlookup(B366,'Main Sheet'!A:Q,17,0)</f>
        <v>Chulumanco</v>
      </c>
      <c r="H366" s="237" t="str">
        <f>VLOOKUP(B366,'Main Sheet'!A:AT,46,0)</f>
        <v>Yes</v>
      </c>
      <c r="I366" s="237" t="str">
        <f>Trim(Iferror(Vlookup(B366,'Main Sheet'!A794:BC1888,47,False),""))</f>
        <v>Yes</v>
      </c>
      <c r="J366" s="237" t="str">
        <f>VLOOKUP(B366,'University Applications'!A:H,8,0)</f>
        <v>S/A</v>
      </c>
      <c r="K366" s="237" t="str">
        <f>VLOOKUP(B366,'University Applications'!A:O,15,0)</f>
        <v/>
      </c>
      <c r="L366" s="237" t="str">
        <f>VLOOKUP(B366,'University Applications'!A:V,22,0)</f>
        <v>Yes</v>
      </c>
      <c r="M366" s="237" t="str">
        <f>VLOOKUP(B366,'University Applications'!A:AC,29,0)</f>
        <v>Yes</v>
      </c>
      <c r="N366" s="237" t="str">
        <f>VLOOKUP(B366,'University Applications'!A794:BD2209,36,0)</f>
        <v/>
      </c>
      <c r="O366" s="237" t="str">
        <f>VLOOKUP(B366,'University Applications'!A:I,9,0)</f>
        <v/>
      </c>
      <c r="P366" s="237" t="str">
        <f>VLOOKUP($B366,'University Applications'!$A:P,16,0)</f>
        <v/>
      </c>
      <c r="Q366" s="237" t="str">
        <f>VLOOKUP($B366,'University Applications'!$A:W,23,0)</f>
        <v/>
      </c>
      <c r="R366" s="237" t="str">
        <f>VLOOKUP($B366,'University Applications'!$A:AD,30,0)</f>
        <v/>
      </c>
      <c r="S366" s="237" t="str">
        <f>VLOOKUP($B366,'University Applications'!$A794:BJ2209,37,0)</f>
        <v/>
      </c>
      <c r="T366" s="183">
        <f t="shared" si="1"/>
        <v>3</v>
      </c>
      <c r="U366" s="183">
        <f t="shared" si="2"/>
        <v>0</v>
      </c>
      <c r="V366" s="237">
        <f t="shared" si="3"/>
        <v>2</v>
      </c>
      <c r="W366" s="237">
        <f t="shared" si="4"/>
        <v>0</v>
      </c>
      <c r="X366" s="237"/>
    </row>
    <row r="367">
      <c r="A367" s="236" t="s">
        <v>1362</v>
      </c>
      <c r="B367" s="106" t="s">
        <v>1359</v>
      </c>
      <c r="C367" s="237" t="str">
        <f>VLOOKUP(A367,'Main Sheet'!F:M,8,0)</f>
        <v>New Brighton</v>
      </c>
      <c r="D367" s="237" t="str">
        <f>VLOOKUP(B367,'Main Sheet'!A:N,14,0)</f>
        <v>NMB</v>
      </c>
      <c r="E367" s="237" t="str">
        <f>VLOOKUP(B367,'Main Sheet'!A:L,12,0)</f>
        <v>Newell HS</v>
      </c>
      <c r="F367" s="237" t="str">
        <f>Vlookup(B367,'Main Sheet'!A:J,7,False)</f>
        <v>First</v>
      </c>
      <c r="G367" s="237" t="str">
        <f>Vlookup(B367,'Main Sheet'!A:Q,17,0)</f>
        <v>Siphosihle</v>
      </c>
      <c r="H367" s="237" t="str">
        <f>VLOOKUP(B367,'Main Sheet'!A:AT,46,0)</f>
        <v>Yes</v>
      </c>
      <c r="I367" s="237" t="str">
        <f>Trim(Iferror(Vlookup(B367,'Main Sheet'!A140:BC1233,47,False),""))</f>
        <v>Yes</v>
      </c>
      <c r="J367" s="237" t="str">
        <f>VLOOKUP(B367,'University Applications'!A:H,8,0)</f>
        <v>Yes</v>
      </c>
      <c r="K367" s="237" t="str">
        <f>VLOOKUP(B367,'University Applications'!A:O,15,0)</f>
        <v>Yes</v>
      </c>
      <c r="L367" s="237" t="str">
        <f>VLOOKUP(B367,'University Applications'!A:V,22,0)</f>
        <v>Yes</v>
      </c>
      <c r="M367" s="237" t="str">
        <f>VLOOKUP(B367,'University Applications'!A:AC,29,0)</f>
        <v>Yes</v>
      </c>
      <c r="N367" s="237" t="str">
        <f>VLOOKUP(B367,'University Applications'!A140:BD1554,36,0)</f>
        <v/>
      </c>
      <c r="O367" s="237" t="str">
        <f>VLOOKUP(B367,'University Applications'!A:I,9,0)</f>
        <v>Yes</v>
      </c>
      <c r="P367" s="237" t="str">
        <f>VLOOKUP($B367,'University Applications'!$A:P,16,0)</f>
        <v>Yes</v>
      </c>
      <c r="Q367" s="237" t="str">
        <f>VLOOKUP($B367,'University Applications'!$A:W,23,0)</f>
        <v>Yes</v>
      </c>
      <c r="R367" s="237" t="str">
        <f>VLOOKUP($B367,'University Applications'!$A:AD,30,0)</f>
        <v>Yes</v>
      </c>
      <c r="S367" s="237" t="str">
        <f>VLOOKUP($B367,'University Applications'!$A140:BJ1554,37,0)</f>
        <v/>
      </c>
      <c r="T367" s="183">
        <f t="shared" si="1"/>
        <v>4</v>
      </c>
      <c r="U367" s="183">
        <f t="shared" si="2"/>
        <v>4</v>
      </c>
      <c r="V367" s="237">
        <f t="shared" si="3"/>
        <v>4</v>
      </c>
      <c r="W367" s="237">
        <f t="shared" si="4"/>
        <v>4</v>
      </c>
      <c r="X367" s="237"/>
    </row>
    <row r="368">
      <c r="A368" s="236" t="s">
        <v>10195</v>
      </c>
      <c r="B368" s="106" t="s">
        <v>5797</v>
      </c>
      <c r="C368" s="237" t="str">
        <f>VLOOKUP(A368,'Main Sheet'!F:M,8,0)</f>
        <v>East London</v>
      </c>
      <c r="D368" s="237" t="str">
        <f>VLOOKUP(B368,'Main Sheet'!A:N,14,0)</f>
        <v>Rural</v>
      </c>
      <c r="E368" s="237" t="str">
        <f>VLOOKUP(B368,'Main Sheet'!A:L,12,0)</f>
        <v>Silimela HS</v>
      </c>
      <c r="F368" s="237" t="str">
        <f>Vlookup(B368,'Main Sheet'!A:J,7,False)</f>
        <v>Second</v>
      </c>
      <c r="G368" s="237" t="str">
        <f>Vlookup(B368,'Main Sheet'!A:Q,17,0)</f>
        <v>Asemahle</v>
      </c>
      <c r="H368" s="237" t="str">
        <f>VLOOKUP(B368,'Main Sheet'!A:AT,46,0)</f>
        <v>Yes</v>
      </c>
      <c r="I368" s="237" t="str">
        <f>Trim(Iferror(Vlookup(B368,'Main Sheet'!A668:BC1762,47,False),""))</f>
        <v>Yes</v>
      </c>
      <c r="J368" s="237" t="str">
        <f>VLOOKUP(B368,'University Applications'!A:H,8,0)</f>
        <v>Yes</v>
      </c>
      <c r="K368" s="237" t="str">
        <f>VLOOKUP(B368,'University Applications'!A:O,15,0)</f>
        <v/>
      </c>
      <c r="L368" s="237" t="str">
        <f>VLOOKUP(B368,'University Applications'!A:V,22,0)</f>
        <v>S/A</v>
      </c>
      <c r="M368" s="237" t="str">
        <f>VLOOKUP(B368,'University Applications'!A:AC,29,0)</f>
        <v>S/A</v>
      </c>
      <c r="N368" s="237" t="str">
        <f>VLOOKUP(B368,'University Applications'!A668:BD2083,36,0)</f>
        <v/>
      </c>
      <c r="O368" s="237" t="str">
        <f>VLOOKUP(B368,'University Applications'!A:I,9,0)</f>
        <v/>
      </c>
      <c r="P368" s="237" t="str">
        <f>VLOOKUP($B368,'University Applications'!$A:P,16,0)</f>
        <v/>
      </c>
      <c r="Q368" s="237" t="str">
        <f>VLOOKUP($B368,'University Applications'!$A:W,23,0)</f>
        <v/>
      </c>
      <c r="R368" s="237" t="str">
        <f>VLOOKUP($B368,'University Applications'!$A:AD,30,0)</f>
        <v/>
      </c>
      <c r="S368" s="237" t="str">
        <f>VLOOKUP($B368,'University Applications'!$A668:BJ2083,37,0)</f>
        <v/>
      </c>
      <c r="T368" s="183">
        <f t="shared" si="1"/>
        <v>3</v>
      </c>
      <c r="U368" s="183">
        <f t="shared" si="2"/>
        <v>0</v>
      </c>
      <c r="V368" s="237">
        <f t="shared" si="3"/>
        <v>1</v>
      </c>
      <c r="W368" s="237">
        <f t="shared" si="4"/>
        <v>0</v>
      </c>
      <c r="X368" s="237"/>
    </row>
    <row r="369">
      <c r="A369" s="236" t="s">
        <v>10443</v>
      </c>
      <c r="B369" s="106" t="s">
        <v>6752</v>
      </c>
      <c r="C369" s="237" t="str">
        <f>VLOOKUP(A369,'Main Sheet'!F:M,8,0)</f>
        <v>KwaDwesi</v>
      </c>
      <c r="D369" s="237" t="str">
        <f>VLOOKUP(B369,'Main Sheet'!A:N,14,0)</f>
        <v>NMB</v>
      </c>
      <c r="E369" s="237" t="str">
        <f>VLOOKUP(B369,'Main Sheet'!A:L,12,0)</f>
        <v>EZ Khabane HS</v>
      </c>
      <c r="F369" s="237" t="str">
        <f>Vlookup(B369,'Main Sheet'!A:J,7,False)</f>
        <v>Second</v>
      </c>
      <c r="G369" s="237" t="str">
        <f>Vlookup(B369,'Main Sheet'!A:Q,17,0)</f>
        <v>Asemahle</v>
      </c>
      <c r="H369" s="237" t="str">
        <f>VLOOKUP(B369,'Main Sheet'!A:AT,46,0)</f>
        <v>Yes</v>
      </c>
      <c r="I369" s="237" t="str">
        <f>Trim(Iferror(Vlookup(B369,'Main Sheet'!A784:BC1878,47,False),""))</f>
        <v>Yes</v>
      </c>
      <c r="J369" s="237" t="str">
        <f>VLOOKUP(B369,'University Applications'!A:H,8,0)</f>
        <v>Yes</v>
      </c>
      <c r="K369" s="237" t="str">
        <f>VLOOKUP(B369,'University Applications'!A:O,15,0)</f>
        <v>Yes</v>
      </c>
      <c r="L369" s="237" t="str">
        <f>VLOOKUP(B369,'University Applications'!A:V,22,0)</f>
        <v>Yes</v>
      </c>
      <c r="M369" s="237" t="str">
        <f>VLOOKUP(B369,'University Applications'!A:AC,29,0)</f>
        <v>Yes</v>
      </c>
      <c r="N369" s="237" t="str">
        <f>VLOOKUP(B369,'University Applications'!A784:BD2199,36,0)</f>
        <v/>
      </c>
      <c r="O369" s="237" t="str">
        <f>VLOOKUP(B369,'University Applications'!A:I,9,0)</f>
        <v/>
      </c>
      <c r="P369" s="237" t="str">
        <f>VLOOKUP($B369,'University Applications'!$A:P,16,0)</f>
        <v/>
      </c>
      <c r="Q369" s="237" t="str">
        <f>VLOOKUP($B369,'University Applications'!$A:W,23,0)</f>
        <v/>
      </c>
      <c r="R369" s="237" t="str">
        <f>VLOOKUP($B369,'University Applications'!$A:AD,30,0)</f>
        <v/>
      </c>
      <c r="S369" s="237" t="str">
        <f>VLOOKUP($B369,'University Applications'!$A784:BJ2199,37,0)</f>
        <v/>
      </c>
      <c r="T369" s="183">
        <f t="shared" si="1"/>
        <v>4</v>
      </c>
      <c r="U369" s="183">
        <f t="shared" si="2"/>
        <v>0</v>
      </c>
      <c r="V369" s="237">
        <f t="shared" si="3"/>
        <v>4</v>
      </c>
      <c r="W369" s="237">
        <f t="shared" si="4"/>
        <v>0</v>
      </c>
      <c r="X369" s="237"/>
    </row>
    <row r="370">
      <c r="A370" s="236" t="s">
        <v>10958</v>
      </c>
      <c r="B370" s="106" t="s">
        <v>8562</v>
      </c>
      <c r="C370" s="237" t="str">
        <f>VLOOKUP(A370,'Main Sheet'!F:M,8,0)</f>
        <v>Walmer</v>
      </c>
      <c r="D370" s="237" t="str">
        <f>VLOOKUP(B370,'Main Sheet'!A:N,14,0)</f>
        <v>NMB</v>
      </c>
      <c r="E370" s="237" t="str">
        <f>VLOOKUP(B370,'Main Sheet'!A:L,12,0)</f>
        <v>Walmer HS</v>
      </c>
      <c r="F370" s="237" t="str">
        <f>Vlookup(B370,'Main Sheet'!A:J,7,False)</f>
        <v>Second</v>
      </c>
      <c r="G370" s="237" t="str">
        <f>Vlookup(B370,'Main Sheet'!A:Q,17,0)</f>
        <v>Sive</v>
      </c>
      <c r="H370" s="237" t="str">
        <f>VLOOKUP(B370,'Main Sheet'!A:AT,46,0)</f>
        <v>Yes</v>
      </c>
      <c r="I370" s="237" t="str">
        <f>Trim(Iferror(Vlookup(B370,'Main Sheet'!A1051:BC2149,47,False),""))</f>
        <v/>
      </c>
      <c r="J370" s="237"/>
      <c r="K370" s="237"/>
      <c r="L370" s="237"/>
      <c r="M370" s="237"/>
      <c r="N370" s="237"/>
      <c r="O370" s="237"/>
      <c r="P370" s="237"/>
      <c r="Q370" s="237"/>
      <c r="R370" s="237"/>
      <c r="S370" s="237"/>
      <c r="T370" s="183">
        <f t="shared" si="1"/>
        <v>0</v>
      </c>
      <c r="U370" s="183">
        <f t="shared" si="2"/>
        <v>0</v>
      </c>
      <c r="V370" s="237">
        <f t="shared" si="3"/>
        <v>0</v>
      </c>
      <c r="W370" s="237">
        <f t="shared" si="4"/>
        <v>0</v>
      </c>
      <c r="X370" s="237"/>
    </row>
    <row r="371">
      <c r="A371" s="236" t="s">
        <v>10234</v>
      </c>
      <c r="B371" s="106" t="s">
        <v>5952</v>
      </c>
      <c r="C371" s="237" t="str">
        <f>VLOOKUP(A371,'Main Sheet'!F:M,8,0)</f>
        <v>Motherwell</v>
      </c>
      <c r="D371" s="237" t="str">
        <f>VLOOKUP(B371,'Main Sheet'!A:N,14,0)</f>
        <v>NMB</v>
      </c>
      <c r="E371" s="237" t="str">
        <f>VLOOKUP(B371,'Main Sheet'!A:L,12,0)</f>
        <v>Douglas Mpopa SS</v>
      </c>
      <c r="F371" s="237" t="str">
        <f>Vlookup(B371,'Main Sheet'!A:J,7,False)</f>
        <v>Second</v>
      </c>
      <c r="G371" s="237" t="str">
        <f>Vlookup(B371,'Main Sheet'!A:Q,17,0)</f>
        <v>Asemahle</v>
      </c>
      <c r="H371" s="237" t="str">
        <f>VLOOKUP(B371,'Main Sheet'!A:AT,46,0)</f>
        <v>Yes</v>
      </c>
      <c r="I371" s="237" t="str">
        <f>Trim(Iferror(Vlookup(B371,'Main Sheet'!A685:BC1779,47,False),""))</f>
        <v>Yes</v>
      </c>
      <c r="J371" s="237" t="str">
        <f>VLOOKUP(B371,'University Applications'!A:H,8,0)</f>
        <v>S/A</v>
      </c>
      <c r="K371" s="237" t="str">
        <f>VLOOKUP(B371,'University Applications'!A:O,15,0)</f>
        <v/>
      </c>
      <c r="L371" s="237" t="str">
        <f>VLOOKUP(B371,'University Applications'!A:V,22,0)</f>
        <v>Yes</v>
      </c>
      <c r="M371" s="237" t="str">
        <f>VLOOKUP(B371,'University Applications'!A:AC,29,0)</f>
        <v>Yes</v>
      </c>
      <c r="N371" s="237" t="str">
        <f>VLOOKUP(B371,'University Applications'!A685:BD2100,36,0)</f>
        <v/>
      </c>
      <c r="O371" s="237" t="str">
        <f>VLOOKUP(B371,'University Applications'!A:I,9,0)</f>
        <v/>
      </c>
      <c r="P371" s="237" t="str">
        <f>VLOOKUP($B371,'University Applications'!$A:P,16,0)</f>
        <v/>
      </c>
      <c r="Q371" s="237" t="str">
        <f>VLOOKUP($B371,'University Applications'!$A:W,23,0)</f>
        <v/>
      </c>
      <c r="R371" s="237" t="str">
        <f>VLOOKUP($B371,'University Applications'!$A:AD,30,0)</f>
        <v/>
      </c>
      <c r="S371" s="237" t="str">
        <f>VLOOKUP($B371,'University Applications'!$A685:BJ2100,37,0)</f>
        <v/>
      </c>
      <c r="T371" s="183">
        <f t="shared" si="1"/>
        <v>3</v>
      </c>
      <c r="U371" s="183">
        <f t="shared" si="2"/>
        <v>0</v>
      </c>
      <c r="V371" s="237">
        <f t="shared" si="3"/>
        <v>2</v>
      </c>
      <c r="W371" s="237">
        <f t="shared" si="4"/>
        <v>0</v>
      </c>
      <c r="X371" s="237"/>
    </row>
    <row r="372">
      <c r="A372" s="236" t="s">
        <v>10057</v>
      </c>
      <c r="B372" s="106" t="s">
        <v>5308</v>
      </c>
      <c r="C372" s="237" t="str">
        <f>VLOOKUP(A372,'Main Sheet'!F:M,8,0)</f>
        <v>Motherwell</v>
      </c>
      <c r="D372" s="237" t="str">
        <f>VLOOKUP(B372,'Main Sheet'!A:N,14,0)</f>
        <v>NMB</v>
      </c>
      <c r="E372" s="237" t="str">
        <f>VLOOKUP(B372,'Main Sheet'!A:L,12,0)</f>
        <v>Soqhayisa SS</v>
      </c>
      <c r="F372" s="237" t="str">
        <f>Vlookup(B372,'Main Sheet'!A:J,7,False)</f>
        <v>Second</v>
      </c>
      <c r="G372" s="237" t="str">
        <f>Vlookup(B372,'Main Sheet'!A:Q,17,0)</f>
        <v>Siphosihle</v>
      </c>
      <c r="H372" s="237" t="str">
        <f>VLOOKUP(B372,'Main Sheet'!A:AT,46,0)</f>
        <v>Yes</v>
      </c>
      <c r="I372" s="237" t="str">
        <f>Trim(Iferror(Vlookup(B372,'Main Sheet'!A604:BC1697,47,False),""))</f>
        <v>Yes</v>
      </c>
      <c r="J372" s="237" t="str">
        <f>VLOOKUP(B372,'University Applications'!A:H,8,0)</f>
        <v>S/A</v>
      </c>
      <c r="K372" s="237" t="str">
        <f>VLOOKUP(B372,'University Applications'!A:O,15,0)</f>
        <v>S/A</v>
      </c>
      <c r="L372" s="237" t="str">
        <f>VLOOKUP(B372,'University Applications'!A:V,22,0)</f>
        <v>Yes</v>
      </c>
      <c r="M372" s="237" t="str">
        <f>VLOOKUP(B372,'University Applications'!A:AC,29,0)</f>
        <v>Yes</v>
      </c>
      <c r="N372" s="237" t="str">
        <f>VLOOKUP(B372,'University Applications'!A604:BD2018,36,0)</f>
        <v/>
      </c>
      <c r="O372" s="237" t="str">
        <f>VLOOKUP(B372,'University Applications'!A:I,9,0)</f>
        <v/>
      </c>
      <c r="P372" s="237" t="str">
        <f>VLOOKUP($B372,'University Applications'!$A:P,16,0)</f>
        <v/>
      </c>
      <c r="Q372" s="237" t="str">
        <f>VLOOKUP($B372,'University Applications'!$A:W,23,0)</f>
        <v/>
      </c>
      <c r="R372" s="237" t="str">
        <f>VLOOKUP($B372,'University Applications'!$A:AD,30,0)</f>
        <v/>
      </c>
      <c r="S372" s="237" t="str">
        <f>VLOOKUP($B372,'University Applications'!$A604:BJ2018,37,0)</f>
        <v/>
      </c>
      <c r="T372" s="183">
        <f t="shared" si="1"/>
        <v>4</v>
      </c>
      <c r="U372" s="183">
        <f t="shared" si="2"/>
        <v>0</v>
      </c>
      <c r="V372" s="237">
        <f t="shared" si="3"/>
        <v>2</v>
      </c>
      <c r="W372" s="237">
        <f t="shared" si="4"/>
        <v>0</v>
      </c>
      <c r="X372" s="237"/>
    </row>
    <row r="373">
      <c r="A373" s="236" t="s">
        <v>10461</v>
      </c>
      <c r="B373" s="106" t="s">
        <v>6826</v>
      </c>
      <c r="C373" s="237" t="str">
        <f>VLOOKUP(A373,'Main Sheet'!F:M,8,0)</f>
        <v>KwaDwesi</v>
      </c>
      <c r="D373" s="237" t="str">
        <f>VLOOKUP(B373,'Main Sheet'!A:N,14,0)</f>
        <v>NMB</v>
      </c>
      <c r="E373" s="237" t="str">
        <f>VLOOKUP(B373,'Main Sheet'!A:L,12,0)</f>
        <v>EZ Khabane HS</v>
      </c>
      <c r="F373" s="237" t="str">
        <f>Vlookup(B373,'Main Sheet'!A:J,7,False)</f>
        <v>Second</v>
      </c>
      <c r="G373" s="237" t="str">
        <f>Vlookup(B373,'Main Sheet'!A:Q,17,0)</f>
        <v>Asemahle</v>
      </c>
      <c r="H373" s="237" t="str">
        <f>VLOOKUP(B373,'Main Sheet'!A:AT,46,0)</f>
        <v>Yes</v>
      </c>
      <c r="I373" s="237" t="str">
        <f>Trim(Iferror(Vlookup(B373,'Main Sheet'!A793:BC1887,47,False),""))</f>
        <v>Yes</v>
      </c>
      <c r="J373" s="237" t="str">
        <f>VLOOKUP(B373,'University Applications'!A:H,8,0)</f>
        <v>Yes</v>
      </c>
      <c r="K373" s="237" t="str">
        <f>VLOOKUP(B373,'University Applications'!A:O,15,0)</f>
        <v>S/A</v>
      </c>
      <c r="L373" s="237" t="str">
        <f>VLOOKUP(B373,'University Applications'!A:V,22,0)</f>
        <v>S/A</v>
      </c>
      <c r="M373" s="237" t="str">
        <f>VLOOKUP(B373,'University Applications'!A:AC,29,0)</f>
        <v>S/A</v>
      </c>
      <c r="N373" s="237" t="str">
        <f>VLOOKUP(B373,'University Applications'!A793:BD2208,36,0)</f>
        <v/>
      </c>
      <c r="O373" s="237" t="str">
        <f>VLOOKUP(B373,'University Applications'!A:I,9,0)</f>
        <v/>
      </c>
      <c r="P373" s="237" t="str">
        <f>VLOOKUP($B373,'University Applications'!$A:P,16,0)</f>
        <v/>
      </c>
      <c r="Q373" s="237" t="str">
        <f>VLOOKUP($B373,'University Applications'!$A:W,23,0)</f>
        <v/>
      </c>
      <c r="R373" s="237" t="str">
        <f>VLOOKUP($B373,'University Applications'!$A:AD,30,0)</f>
        <v/>
      </c>
      <c r="S373" s="237" t="str">
        <f>VLOOKUP($B373,'University Applications'!$A793:BJ2208,37,0)</f>
        <v/>
      </c>
      <c r="T373" s="183">
        <f t="shared" si="1"/>
        <v>4</v>
      </c>
      <c r="U373" s="183">
        <f t="shared" si="2"/>
        <v>0</v>
      </c>
      <c r="V373" s="237">
        <f t="shared" si="3"/>
        <v>1</v>
      </c>
      <c r="W373" s="237">
        <f t="shared" si="4"/>
        <v>0</v>
      </c>
      <c r="X373" s="237"/>
    </row>
    <row r="374">
      <c r="A374" s="236" t="s">
        <v>10268</v>
      </c>
      <c r="B374" s="106" t="s">
        <v>6061</v>
      </c>
      <c r="C374" s="237" t="str">
        <f>VLOOKUP(A374,'Main Sheet'!F:M,8,0)</f>
        <v>Motherwell</v>
      </c>
      <c r="D374" s="237" t="str">
        <f>VLOOKUP(B374,'Main Sheet'!A:N,14,0)</f>
        <v>NMB</v>
      </c>
      <c r="E374" s="237" t="str">
        <f>VLOOKUP(B374,'Main Sheet'!A:L,12,0)</f>
        <v>Douglas Mpopa SS</v>
      </c>
      <c r="F374" s="237" t="str">
        <f>Vlookup(B374,'Main Sheet'!A:J,7,False)</f>
        <v>Second</v>
      </c>
      <c r="G374" s="237" t="str">
        <f>Vlookup(B374,'Main Sheet'!A:Q,17,0)</f>
        <v>Asemahle</v>
      </c>
      <c r="H374" s="237" t="str">
        <f>VLOOKUP(B374,'Main Sheet'!A:AT,46,0)</f>
        <v>Yes</v>
      </c>
      <c r="I374" s="237" t="str">
        <f>Trim(Iferror(Vlookup(B374,'Main Sheet'!A700:BC1794,47,False),""))</f>
        <v>Yes</v>
      </c>
      <c r="J374" s="237" t="str">
        <f>VLOOKUP(B374,'University Applications'!A:H,8,0)</f>
        <v>Yes</v>
      </c>
      <c r="K374" s="237" t="str">
        <f>VLOOKUP(B374,'University Applications'!A:O,15,0)</f>
        <v/>
      </c>
      <c r="L374" s="237" t="str">
        <f>VLOOKUP(B374,'University Applications'!A:V,22,0)</f>
        <v>Yes</v>
      </c>
      <c r="M374" s="237" t="str">
        <f>VLOOKUP(B374,'University Applications'!A:AC,29,0)</f>
        <v>Yes</v>
      </c>
      <c r="N374" s="237" t="str">
        <f>VLOOKUP(B374,'University Applications'!A700:BD2115,36,0)</f>
        <v/>
      </c>
      <c r="O374" s="237" t="str">
        <f>VLOOKUP(B374,'University Applications'!A:I,9,0)</f>
        <v/>
      </c>
      <c r="P374" s="237" t="str">
        <f>VLOOKUP($B374,'University Applications'!$A:P,16,0)</f>
        <v/>
      </c>
      <c r="Q374" s="237" t="str">
        <f>VLOOKUP($B374,'University Applications'!$A:W,23,0)</f>
        <v/>
      </c>
      <c r="R374" s="237" t="str">
        <f>VLOOKUP($B374,'University Applications'!$A:AD,30,0)</f>
        <v/>
      </c>
      <c r="S374" s="237" t="str">
        <f>VLOOKUP($B374,'University Applications'!$A700:BJ2115,37,0)</f>
        <v/>
      </c>
      <c r="T374" s="183">
        <f t="shared" si="1"/>
        <v>3</v>
      </c>
      <c r="U374" s="183">
        <f t="shared" si="2"/>
        <v>0</v>
      </c>
      <c r="V374" s="237">
        <f t="shared" si="3"/>
        <v>3</v>
      </c>
      <c r="W374" s="237">
        <f t="shared" si="4"/>
        <v>0</v>
      </c>
      <c r="X374" s="237"/>
    </row>
    <row r="375">
      <c r="A375" s="236" t="s">
        <v>1369</v>
      </c>
      <c r="B375" s="106" t="s">
        <v>1366</v>
      </c>
      <c r="C375" s="237" t="str">
        <f>VLOOKUP(A375,'Main Sheet'!F:M,8,0)</f>
        <v>Motherwell</v>
      </c>
      <c r="D375" s="237" t="str">
        <f>VLOOKUP(B375,'Main Sheet'!A:N,14,0)</f>
        <v>NMB</v>
      </c>
      <c r="E375" s="237" t="str">
        <f>VLOOKUP(B375,'Main Sheet'!A:L,12,0)</f>
        <v>Motherwell HS</v>
      </c>
      <c r="F375" s="237" t="str">
        <f>Vlookup(B375,'Main Sheet'!A:J,7,False)</f>
        <v>First</v>
      </c>
      <c r="G375" s="237" t="str">
        <f>Vlookup(B375,'Main Sheet'!A:Q,17,0)</f>
        <v>Sive</v>
      </c>
      <c r="H375" s="237" t="str">
        <f>VLOOKUP(B375,'Main Sheet'!A:AT,46,0)</f>
        <v>Yes</v>
      </c>
      <c r="I375" s="237" t="str">
        <f>Trim(Iferror(Vlookup(B375,'Main Sheet'!A141:BC1234,47,False),""))</f>
        <v>Yes</v>
      </c>
      <c r="J375" s="237" t="str">
        <f>VLOOKUP(B375,'University Applications'!A:H,8,0)</f>
        <v>S/A</v>
      </c>
      <c r="K375" s="237" t="str">
        <f>VLOOKUP(B375,'University Applications'!A:O,15,0)</f>
        <v>Yes</v>
      </c>
      <c r="L375" s="237" t="str">
        <f>VLOOKUP(B375,'University Applications'!A:V,22,0)</f>
        <v>Yes</v>
      </c>
      <c r="M375" s="237" t="str">
        <f>VLOOKUP(B375,'University Applications'!A:AC,29,0)</f>
        <v>Yes</v>
      </c>
      <c r="N375" s="237" t="str">
        <f>VLOOKUP(B375,'University Applications'!A141:BD1555,36,0)</f>
        <v/>
      </c>
      <c r="O375" s="237" t="str">
        <f>VLOOKUP(B375,'University Applications'!A:I,9,0)</f>
        <v>S/A</v>
      </c>
      <c r="P375" s="237" t="str">
        <f>VLOOKUP($B375,'University Applications'!$A:P,16,0)</f>
        <v>Yes</v>
      </c>
      <c r="Q375" s="237" t="str">
        <f>VLOOKUP($B375,'University Applications'!$A:W,23,0)</f>
        <v>Yes</v>
      </c>
      <c r="R375" s="237" t="str">
        <f>VLOOKUP($B375,'University Applications'!$A:AD,30,0)</f>
        <v>Yes</v>
      </c>
      <c r="S375" s="237" t="str">
        <f>VLOOKUP($B375,'University Applications'!$A141:BJ1555,37,0)</f>
        <v/>
      </c>
      <c r="T375" s="183">
        <f t="shared" si="1"/>
        <v>4</v>
      </c>
      <c r="U375" s="183">
        <f t="shared" si="2"/>
        <v>4</v>
      </c>
      <c r="V375" s="237">
        <f t="shared" si="3"/>
        <v>3</v>
      </c>
      <c r="W375" s="237">
        <f t="shared" si="4"/>
        <v>3</v>
      </c>
      <c r="X375" s="237"/>
    </row>
    <row r="376">
      <c r="A376" s="236" t="s">
        <v>1380</v>
      </c>
      <c r="B376" s="106" t="s">
        <v>1377</v>
      </c>
      <c r="C376" s="237" t="str">
        <f>VLOOKUP(A376,'Main Sheet'!F:M,8,0)</f>
        <v>Walmer</v>
      </c>
      <c r="D376" s="237" t="str">
        <f>VLOOKUP(B376,'Main Sheet'!A:N,14,0)</f>
        <v>NMB</v>
      </c>
      <c r="E376" s="237" t="str">
        <f>VLOOKUP(B376,'Main Sheet'!A:L,12,0)</f>
        <v>Walmer HS</v>
      </c>
      <c r="F376" s="237" t="str">
        <f>Vlookup(B376,'Main Sheet'!A:J,7,False)</f>
        <v>First</v>
      </c>
      <c r="G376" s="237" t="str">
        <f>Vlookup(B376,'Main Sheet'!A:Q,17,0)</f>
        <v>Sive</v>
      </c>
      <c r="H376" s="237" t="str">
        <f>VLOOKUP(B376,'Main Sheet'!A:AT,46,0)</f>
        <v>Yes</v>
      </c>
      <c r="I376" s="237" t="str">
        <f>Trim(Iferror(Vlookup(B376,'Main Sheet'!A142:BC1235,47,False),""))</f>
        <v>Yes</v>
      </c>
      <c r="J376" s="237" t="str">
        <f>VLOOKUP(B376,'University Applications'!A:H,8,0)</f>
        <v>Yes</v>
      </c>
      <c r="K376" s="237" t="str">
        <f>VLOOKUP(B376,'University Applications'!A:O,15,0)</f>
        <v>Yes</v>
      </c>
      <c r="L376" s="237" t="str">
        <f>VLOOKUP(B376,'University Applications'!A:V,22,0)</f>
        <v>Yes</v>
      </c>
      <c r="M376" s="237" t="str">
        <f>VLOOKUP(B376,'University Applications'!A:AC,29,0)</f>
        <v>Yes</v>
      </c>
      <c r="N376" s="237" t="str">
        <f>VLOOKUP(B376,'University Applications'!A142:BD1556,36,0)</f>
        <v/>
      </c>
      <c r="O376" s="237" t="str">
        <f>VLOOKUP(B376,'University Applications'!A:I,9,0)</f>
        <v>Yes</v>
      </c>
      <c r="P376" s="237" t="str">
        <f>VLOOKUP($B376,'University Applications'!$A:P,16,0)</f>
        <v>Yes</v>
      </c>
      <c r="Q376" s="237" t="str">
        <f>VLOOKUP($B376,'University Applications'!$A:W,23,0)</f>
        <v>Yes</v>
      </c>
      <c r="R376" s="237" t="str">
        <f>VLOOKUP($B376,'University Applications'!$A:AD,30,0)</f>
        <v>Yes</v>
      </c>
      <c r="S376" s="237" t="str">
        <f>VLOOKUP($B376,'University Applications'!$A142:BJ1556,37,0)</f>
        <v/>
      </c>
      <c r="T376" s="183">
        <f t="shared" si="1"/>
        <v>4</v>
      </c>
      <c r="U376" s="183">
        <f t="shared" si="2"/>
        <v>4</v>
      </c>
      <c r="V376" s="237">
        <f t="shared" si="3"/>
        <v>4</v>
      </c>
      <c r="W376" s="237">
        <f t="shared" si="4"/>
        <v>4</v>
      </c>
      <c r="X376" s="237"/>
    </row>
    <row r="377">
      <c r="A377" s="236" t="s">
        <v>10578</v>
      </c>
      <c r="B377" s="106" t="s">
        <v>7120</v>
      </c>
      <c r="C377" s="237" t="str">
        <f>VLOOKUP(A377,'Main Sheet'!F:M,8,0)</f>
        <v>Zwide</v>
      </c>
      <c r="D377" s="237" t="str">
        <f>VLOOKUP(B377,'Main Sheet'!A:N,14,0)</f>
        <v>NMB</v>
      </c>
      <c r="E377" s="237" t="str">
        <f>VLOOKUP(B377,'Main Sheet'!A:L,12,0)</f>
        <v>Ndzondelelo HS</v>
      </c>
      <c r="F377" s="237" t="str">
        <f>Vlookup(B377,'Main Sheet'!A:J,7,False)</f>
        <v>Second</v>
      </c>
      <c r="G377" s="237" t="str">
        <f>Vlookup(B377,'Main Sheet'!A:Q,17,0)</f>
        <v>Chulumanco</v>
      </c>
      <c r="H377" s="237" t="str">
        <f>VLOOKUP(B377,'Main Sheet'!A:AT,46,0)</f>
        <v>No</v>
      </c>
      <c r="I377" s="237" t="str">
        <f>Trim(Iferror(Vlookup(B377,'Main Sheet'!A848:BC1945,47,False),""))</f>
        <v>Yes</v>
      </c>
      <c r="J377" s="237" t="str">
        <f>VLOOKUP(B377,'University Applications'!A:H,8,0)</f>
        <v/>
      </c>
      <c r="K377" s="237" t="str">
        <f>VLOOKUP(B377,'University Applications'!A:O,15,0)</f>
        <v/>
      </c>
      <c r="L377" s="237" t="str">
        <f>VLOOKUP(B377,'University Applications'!A:V,22,0)</f>
        <v/>
      </c>
      <c r="M377" s="237" t="str">
        <f>VLOOKUP(B377,'University Applications'!A:AC,29,0)</f>
        <v/>
      </c>
      <c r="N377" s="237" t="str">
        <f>VLOOKUP(B377,'University Applications'!A848:BD2266,36,0)</f>
        <v/>
      </c>
      <c r="O377" s="237" t="str">
        <f>VLOOKUP(B377,'University Applications'!A:I,9,0)</f>
        <v/>
      </c>
      <c r="P377" s="237" t="str">
        <f>VLOOKUP($B377,'University Applications'!$A:P,16,0)</f>
        <v/>
      </c>
      <c r="Q377" s="237" t="str">
        <f>VLOOKUP($B377,'University Applications'!$A:W,23,0)</f>
        <v/>
      </c>
      <c r="R377" s="237" t="str">
        <f>VLOOKUP($B377,'University Applications'!$A:AD,30,0)</f>
        <v/>
      </c>
      <c r="S377" s="237" t="str">
        <f>VLOOKUP($B377,'University Applications'!$A848:BJ2266,37,0)</f>
        <v/>
      </c>
      <c r="T377" s="183">
        <f t="shared" si="1"/>
        <v>0</v>
      </c>
      <c r="U377" s="183">
        <f t="shared" si="2"/>
        <v>0</v>
      </c>
      <c r="V377" s="237">
        <f t="shared" si="3"/>
        <v>0</v>
      </c>
      <c r="W377" s="237">
        <f t="shared" si="4"/>
        <v>0</v>
      </c>
      <c r="X377" s="237"/>
    </row>
    <row r="378">
      <c r="A378" s="236" t="s">
        <v>1389</v>
      </c>
      <c r="B378" s="106" t="s">
        <v>1386</v>
      </c>
      <c r="C378" s="237" t="str">
        <f>VLOOKUP(A378,'Main Sheet'!F:M,8,0)</f>
        <v>Zwide</v>
      </c>
      <c r="D378" s="237" t="str">
        <f>VLOOKUP(B378,'Main Sheet'!A:N,14,0)</f>
        <v>NMB</v>
      </c>
      <c r="E378" s="237" t="str">
        <f>VLOOKUP(B378,'Main Sheet'!A:L,12,0)</f>
        <v>Khwezi Lomso CS</v>
      </c>
      <c r="F378" s="237" t="str">
        <f>Vlookup(B378,'Main Sheet'!A:J,7,False)</f>
        <v>First</v>
      </c>
      <c r="G378" s="237" t="str">
        <f>Vlookup(B378,'Main Sheet'!A:Q,17,0)</f>
        <v>Chulumanco</v>
      </c>
      <c r="H378" s="237" t="str">
        <f>VLOOKUP(B378,'Main Sheet'!A:AT,46,0)</f>
        <v>Yes</v>
      </c>
      <c r="I378" s="237" t="str">
        <f>Trim(Iferror(Vlookup(B378,'Main Sheet'!A143:BC1236,47,False),""))</f>
        <v>Yes</v>
      </c>
      <c r="J378" s="237" t="str">
        <f>VLOOKUP(B378,'University Applications'!A:H,8,0)</f>
        <v>S/A</v>
      </c>
      <c r="K378" s="237" t="str">
        <f>VLOOKUP(B378,'University Applications'!A:O,15,0)</f>
        <v>Yes</v>
      </c>
      <c r="L378" s="237" t="str">
        <f>VLOOKUP(B378,'University Applications'!A:V,22,0)</f>
        <v>Yes</v>
      </c>
      <c r="M378" s="237" t="str">
        <f>VLOOKUP(B378,'University Applications'!A:AC,29,0)</f>
        <v>Yes</v>
      </c>
      <c r="N378" s="237"/>
      <c r="O378" s="237" t="str">
        <f>VLOOKUP(B378,'University Applications'!A:I,9,0)</f>
        <v>S/A</v>
      </c>
      <c r="P378" s="237" t="str">
        <f>VLOOKUP($B378,'University Applications'!$A:P,16,0)</f>
        <v>Yes</v>
      </c>
      <c r="Q378" s="237" t="str">
        <f>VLOOKUP($B378,'University Applications'!$A:W,23,0)</f>
        <v>Yes</v>
      </c>
      <c r="R378" s="237" t="str">
        <f>VLOOKUP($B378,'University Applications'!$A:AD,30,0)</f>
        <v>Yes</v>
      </c>
      <c r="S378" s="237"/>
      <c r="T378" s="183">
        <f t="shared" si="1"/>
        <v>4</v>
      </c>
      <c r="U378" s="183">
        <f t="shared" si="2"/>
        <v>4</v>
      </c>
      <c r="V378" s="237">
        <f t="shared" si="3"/>
        <v>3</v>
      </c>
      <c r="W378" s="237">
        <f t="shared" si="4"/>
        <v>3</v>
      </c>
      <c r="X378" s="237"/>
    </row>
    <row r="379">
      <c r="A379" s="236" t="s">
        <v>10793</v>
      </c>
      <c r="B379" s="106" t="s">
        <v>7974</v>
      </c>
      <c r="C379" s="237" t="str">
        <f>VLOOKUP(A379,'Main Sheet'!F:M,8,0)</f>
        <v>KwaDwesi</v>
      </c>
      <c r="D379" s="237" t="str">
        <f>VLOOKUP(B379,'Main Sheet'!A:N,14,0)</f>
        <v>NMB</v>
      </c>
      <c r="E379" s="237" t="str">
        <f>VLOOKUP(B379,'Main Sheet'!A:L,12,0)</f>
        <v>EZ Khabane HS</v>
      </c>
      <c r="F379" s="237" t="str">
        <f>Vlookup(B379,'Main Sheet'!A:J,7,False)</f>
        <v>Second</v>
      </c>
      <c r="G379" s="237" t="str">
        <f>Vlookup(B379,'Main Sheet'!A:Q,17,0)</f>
        <v>Asemahle</v>
      </c>
      <c r="H379" s="237" t="str">
        <f>VLOOKUP(B379,'Main Sheet'!A:AT,46,0)</f>
        <v>Yes</v>
      </c>
      <c r="I379" s="237" t="str">
        <f>Trim(Iferror(Vlookup(B379,'Main Sheet'!A963:BC2060,47,False),""))</f>
        <v>Yes</v>
      </c>
      <c r="J379" s="237" t="str">
        <f>VLOOKUP(B379,'University Applications'!A:H,8,0)</f>
        <v>Yes</v>
      </c>
      <c r="K379" s="237" t="str">
        <f>VLOOKUP(B379,'University Applications'!A:O,15,0)</f>
        <v>Yes</v>
      </c>
      <c r="L379" s="237" t="str">
        <f>VLOOKUP(B379,'University Applications'!A:V,22,0)</f>
        <v>Yes</v>
      </c>
      <c r="M379" s="237" t="str">
        <f>VLOOKUP(B379,'University Applications'!A:AC,29,0)</f>
        <v>Yes</v>
      </c>
      <c r="N379" s="237" t="str">
        <f>VLOOKUP(B379,'University Applications'!A963:BD2381,36,0)</f>
        <v/>
      </c>
      <c r="O379" s="237" t="str">
        <f>VLOOKUP(B379,'University Applications'!A:I,9,0)</f>
        <v/>
      </c>
      <c r="P379" s="237" t="str">
        <f>VLOOKUP($B379,'University Applications'!$A:P,16,0)</f>
        <v/>
      </c>
      <c r="Q379" s="237" t="str">
        <f>VLOOKUP($B379,'University Applications'!$A:W,23,0)</f>
        <v/>
      </c>
      <c r="R379" s="237" t="str">
        <f>VLOOKUP($B379,'University Applications'!$A:AD,30,0)</f>
        <v/>
      </c>
      <c r="S379" s="237" t="str">
        <f>VLOOKUP($B379,'University Applications'!$A963:BJ2381,37,0)</f>
        <v/>
      </c>
      <c r="T379" s="183">
        <f t="shared" si="1"/>
        <v>4</v>
      </c>
      <c r="U379" s="183">
        <f t="shared" si="2"/>
        <v>0</v>
      </c>
      <c r="V379" s="237">
        <f t="shared" si="3"/>
        <v>4</v>
      </c>
      <c r="W379" s="237">
        <f t="shared" si="4"/>
        <v>0</v>
      </c>
      <c r="X379" s="237"/>
    </row>
    <row r="380">
      <c r="A380" s="236" t="s">
        <v>4142</v>
      </c>
      <c r="B380" s="106" t="s">
        <v>4141</v>
      </c>
      <c r="C380" s="237" t="str">
        <f>VLOOKUP(A380,'Main Sheet'!F:M,8,0)</f>
        <v>Motherwell</v>
      </c>
      <c r="D380" s="237" t="str">
        <f>VLOOKUP(B380,'Main Sheet'!A:N,14,0)</f>
        <v>NMB</v>
      </c>
      <c r="E380" s="237" t="str">
        <f>VLOOKUP(B380,'Main Sheet'!A:L,12,0)</f>
        <v>Ndyebo SS</v>
      </c>
      <c r="F380" s="237" t="str">
        <f>Vlookup(B380,'Main Sheet'!A:J,7,False)</f>
        <v>Second</v>
      </c>
      <c r="G380" s="237" t="str">
        <f>Vlookup(B380,'Main Sheet'!A:Q,17,0)</f>
        <v>Siphosihle</v>
      </c>
      <c r="H380" s="237" t="str">
        <f>VLOOKUP(B380,'Main Sheet'!A:AT,46,0)</f>
        <v>Yes</v>
      </c>
      <c r="I380" s="237" t="str">
        <f>Trim(Iferror(Vlookup(B380,'Main Sheet'!A470:BC1563,47,False),""))</f>
        <v>Yes</v>
      </c>
      <c r="J380" s="237" t="str">
        <f>VLOOKUP(B380,'University Applications'!A:H,8,0)</f>
        <v>Yes</v>
      </c>
      <c r="K380" s="237" t="str">
        <f>VLOOKUP(B380,'University Applications'!A:O,15,0)</f>
        <v>S/A</v>
      </c>
      <c r="L380" s="237" t="str">
        <f>VLOOKUP(B380,'University Applications'!A:V,22,0)</f>
        <v>Yes</v>
      </c>
      <c r="M380" s="237" t="str">
        <f>VLOOKUP(B380,'University Applications'!A:AC,29,0)</f>
        <v>Yes</v>
      </c>
      <c r="N380" s="237" t="str">
        <f>VLOOKUP(B380,'University Applications'!A470:BD1884,36,0)</f>
        <v/>
      </c>
      <c r="O380" s="237" t="str">
        <f>VLOOKUP(B380,'University Applications'!A:I,9,0)</f>
        <v/>
      </c>
      <c r="P380" s="237" t="str">
        <f>VLOOKUP($B380,'University Applications'!$A:P,16,0)</f>
        <v/>
      </c>
      <c r="Q380" s="237" t="str">
        <f>VLOOKUP($B380,'University Applications'!$A:W,23,0)</f>
        <v/>
      </c>
      <c r="R380" s="237" t="str">
        <f>VLOOKUP($B380,'University Applications'!$A:AD,30,0)</f>
        <v/>
      </c>
      <c r="S380" s="237" t="str">
        <f>VLOOKUP($B380,'University Applications'!$A470:BJ1884,37,0)</f>
        <v/>
      </c>
      <c r="T380" s="183">
        <f t="shared" si="1"/>
        <v>4</v>
      </c>
      <c r="U380" s="183">
        <f t="shared" si="2"/>
        <v>0</v>
      </c>
      <c r="V380" s="237">
        <f t="shared" si="3"/>
        <v>3</v>
      </c>
      <c r="W380" s="237">
        <f t="shared" si="4"/>
        <v>0</v>
      </c>
      <c r="X380" s="237"/>
    </row>
    <row r="381">
      <c r="A381" s="236" t="s">
        <v>1395</v>
      </c>
      <c r="B381" s="106" t="s">
        <v>1392</v>
      </c>
      <c r="C381" s="237" t="str">
        <f>VLOOKUP(A381,'Main Sheet'!F:M,8,0)</f>
        <v>New Brighton</v>
      </c>
      <c r="D381" s="237" t="str">
        <f>VLOOKUP(B381,'Main Sheet'!A:N,14,0)</f>
        <v>NMB</v>
      </c>
      <c r="E381" s="237" t="str">
        <f>VLOOKUP(B381,'Main Sheet'!A:L,12,0)</f>
        <v>Cowan HS</v>
      </c>
      <c r="F381" s="237" t="str">
        <f>Vlookup(B381,'Main Sheet'!A:J,7,False)</f>
        <v>First</v>
      </c>
      <c r="G381" s="237" t="str">
        <f>Vlookup(B381,'Main Sheet'!A:Q,17,0)</f>
        <v>Chulumanco</v>
      </c>
      <c r="H381" s="237" t="str">
        <f>VLOOKUP(B381,'Main Sheet'!A:AT,46,0)</f>
        <v/>
      </c>
      <c r="I381" s="237" t="str">
        <f>Trim(Iferror(Vlookup(B381,'Main Sheet'!A144:BC1237,47,False),""))</f>
        <v/>
      </c>
      <c r="J381" s="237" t="str">
        <f>VLOOKUP(B381,'University Applications'!A:H,8,0)</f>
        <v>Yes</v>
      </c>
      <c r="K381" s="237" t="str">
        <f>VLOOKUP(B381,'University Applications'!A:O,15,0)</f>
        <v>Yes</v>
      </c>
      <c r="L381" s="237" t="str">
        <f>VLOOKUP(B381,'University Applications'!A:V,22,0)</f>
        <v>Yes</v>
      </c>
      <c r="M381" s="237" t="str">
        <f>VLOOKUP(B381,'University Applications'!A:AC,29,0)</f>
        <v>Yes</v>
      </c>
      <c r="N381" s="237" t="str">
        <f>VLOOKUP(B381,'University Applications'!A144:BD1558,36,0)</f>
        <v/>
      </c>
      <c r="O381" s="237" t="str">
        <f>VLOOKUP(B381,'University Applications'!A:I,9,0)</f>
        <v>Yes</v>
      </c>
      <c r="P381" s="237" t="str">
        <f>VLOOKUP($B381,'University Applications'!$A:P,16,0)</f>
        <v>Yes</v>
      </c>
      <c r="Q381" s="237" t="str">
        <f>VLOOKUP($B381,'University Applications'!$A:W,23,0)</f>
        <v>Yes</v>
      </c>
      <c r="R381" s="237" t="str">
        <f>VLOOKUP($B381,'University Applications'!$A:AD,30,0)</f>
        <v>Yes</v>
      </c>
      <c r="S381" s="237" t="str">
        <f>VLOOKUP($B381,'University Applications'!$A144:BJ1558,37,0)</f>
        <v/>
      </c>
      <c r="T381" s="183">
        <f t="shared" si="1"/>
        <v>4</v>
      </c>
      <c r="U381" s="183">
        <f t="shared" si="2"/>
        <v>4</v>
      </c>
      <c r="V381" s="237">
        <f t="shared" si="3"/>
        <v>4</v>
      </c>
      <c r="W381" s="237">
        <f t="shared" si="4"/>
        <v>4</v>
      </c>
      <c r="X381" s="237"/>
    </row>
    <row r="382">
      <c r="A382" s="236" t="s">
        <v>9802</v>
      </c>
      <c r="B382" s="106" t="s">
        <v>4389</v>
      </c>
      <c r="C382" s="237" t="str">
        <f>VLOOKUP(A382,'Main Sheet'!F:M,8,0)</f>
        <v>Motherwell</v>
      </c>
      <c r="D382" s="237" t="str">
        <f>VLOOKUP(B382,'Main Sheet'!A:N,14,0)</f>
        <v>NMB</v>
      </c>
      <c r="E382" s="237" t="str">
        <f>VLOOKUP(B382,'Main Sheet'!A:L,12,0)</f>
        <v>Mfesane SS</v>
      </c>
      <c r="F382" s="237" t="str">
        <f>Vlookup(B382,'Main Sheet'!A:J,7,False)</f>
        <v>Second</v>
      </c>
      <c r="G382" s="237" t="str">
        <f>Vlookup(B382,'Main Sheet'!A:Q,17,0)</f>
        <v>Asemahle</v>
      </c>
      <c r="H382" s="237" t="str">
        <f>VLOOKUP(B382,'Main Sheet'!A:AT,46,0)</f>
        <v>Yes</v>
      </c>
      <c r="I382" s="237" t="str">
        <f>Trim(Iferror(Vlookup(B382,'Main Sheet'!A498:BC1591,47,False),""))</f>
        <v>Yes</v>
      </c>
      <c r="J382" s="237" t="str">
        <f>VLOOKUP(B382,'University Applications'!A:H,8,0)</f>
        <v>Yes</v>
      </c>
      <c r="K382" s="237" t="str">
        <f>VLOOKUP(B382,'University Applications'!A:O,15,0)</f>
        <v>No</v>
      </c>
      <c r="L382" s="237" t="str">
        <f>VLOOKUP(B382,'University Applications'!A:V,22,0)</f>
        <v>No</v>
      </c>
      <c r="M382" s="237" t="str">
        <f>VLOOKUP(B382,'University Applications'!A:AC,29,0)</f>
        <v>Yes</v>
      </c>
      <c r="N382" s="237" t="str">
        <f>VLOOKUP(B382,'University Applications'!A498:BD1912,36,0)</f>
        <v/>
      </c>
      <c r="O382" s="237" t="str">
        <f>VLOOKUP(B382,'University Applications'!A:I,9,0)</f>
        <v/>
      </c>
      <c r="P382" s="237" t="str">
        <f>VLOOKUP($B382,'University Applications'!$A:P,16,0)</f>
        <v/>
      </c>
      <c r="Q382" s="237" t="str">
        <f>VLOOKUP($B382,'University Applications'!$A:W,23,0)</f>
        <v/>
      </c>
      <c r="R382" s="237" t="str">
        <f>VLOOKUP($B382,'University Applications'!$A:AD,30,0)</f>
        <v/>
      </c>
      <c r="S382" s="237" t="str">
        <f>VLOOKUP($B382,'University Applications'!$A498:BJ1912,37,0)</f>
        <v/>
      </c>
      <c r="T382" s="183">
        <f t="shared" si="1"/>
        <v>4</v>
      </c>
      <c r="U382" s="183">
        <f t="shared" si="2"/>
        <v>0</v>
      </c>
      <c r="V382" s="237">
        <f t="shared" si="3"/>
        <v>2</v>
      </c>
      <c r="W382" s="237">
        <f t="shared" si="4"/>
        <v>0</v>
      </c>
      <c r="X382" s="237"/>
    </row>
    <row r="383">
      <c r="A383" s="236" t="s">
        <v>10569</v>
      </c>
      <c r="B383" s="106" t="s">
        <v>7098</v>
      </c>
      <c r="C383" s="237" t="str">
        <f>VLOOKUP(A383,'Main Sheet'!F:M,8,0)</f>
        <v>Zwide</v>
      </c>
      <c r="D383" s="237" t="str">
        <f>VLOOKUP(B383,'Main Sheet'!A:N,14,0)</f>
        <v>NMB</v>
      </c>
      <c r="E383" s="237" t="str">
        <f>VLOOKUP(B383,'Main Sheet'!A:L,12,0)</f>
        <v>Ndzondelelo HS</v>
      </c>
      <c r="F383" s="237" t="str">
        <f>Vlookup(B383,'Main Sheet'!A:J,7,False)</f>
        <v>Second</v>
      </c>
      <c r="G383" s="237" t="str">
        <f>Vlookup(B383,'Main Sheet'!A:Q,17,0)</f>
        <v>Chulumanco</v>
      </c>
      <c r="H383" s="237" t="str">
        <f>VLOOKUP(B383,'Main Sheet'!A:AT,46,0)</f>
        <v>Yes</v>
      </c>
      <c r="I383" s="237" t="str">
        <f>Trim(Iferror(Vlookup(B383,'Main Sheet'!A843:BC1939,47,False),""))</f>
        <v>Yes</v>
      </c>
      <c r="J383" s="237" t="str">
        <f>VLOOKUP(B383,'University Applications'!A:H,8,0)</f>
        <v>S/A</v>
      </c>
      <c r="K383" s="237" t="str">
        <f>VLOOKUP(B383,'University Applications'!A:O,15,0)</f>
        <v>S/A</v>
      </c>
      <c r="L383" s="237" t="str">
        <f>VLOOKUP(B383,'University Applications'!A:V,22,0)</f>
        <v>S/A</v>
      </c>
      <c r="M383" s="237" t="str">
        <f>VLOOKUP(B383,'University Applications'!A:AC,29,0)</f>
        <v>Yes</v>
      </c>
      <c r="N383" s="237" t="str">
        <f>VLOOKUP(B383,'University Applications'!A843:BD2260,36,0)</f>
        <v/>
      </c>
      <c r="O383" s="237" t="str">
        <f>VLOOKUP(B383,'University Applications'!A:I,9,0)</f>
        <v/>
      </c>
      <c r="P383" s="237" t="str">
        <f>VLOOKUP($B383,'University Applications'!$A:P,16,0)</f>
        <v>S/A</v>
      </c>
      <c r="Q383" s="237" t="str">
        <f>VLOOKUP($B383,'University Applications'!$A:W,23,0)</f>
        <v>S/A</v>
      </c>
      <c r="R383" s="237" t="str">
        <f>VLOOKUP($B383,'University Applications'!$A:AD,30,0)</f>
        <v/>
      </c>
      <c r="S383" s="237" t="str">
        <f>VLOOKUP($B383,'University Applications'!$A843:BJ2260,37,0)</f>
        <v/>
      </c>
      <c r="T383" s="183">
        <f t="shared" si="1"/>
        <v>4</v>
      </c>
      <c r="U383" s="183">
        <f t="shared" si="2"/>
        <v>2</v>
      </c>
      <c r="V383" s="237">
        <f t="shared" si="3"/>
        <v>1</v>
      </c>
      <c r="W383" s="237">
        <f t="shared" si="4"/>
        <v>0</v>
      </c>
      <c r="X383" s="237"/>
    </row>
    <row r="384">
      <c r="A384" s="236" t="s">
        <v>10124</v>
      </c>
      <c r="B384" s="106" t="s">
        <v>5559</v>
      </c>
      <c r="C384" s="237" t="str">
        <f>VLOOKUP(A384,'Main Sheet'!F:M,8,0)</f>
        <v>Zwide</v>
      </c>
      <c r="D384" s="237" t="str">
        <f>VLOOKUP(B384,'Main Sheet'!A:N,14,0)</f>
        <v>NMB</v>
      </c>
      <c r="E384" s="237" t="str">
        <f>VLOOKUP(B384,'Main Sheet'!A:L,12,0)</f>
        <v>Khwezi Lomso CS</v>
      </c>
      <c r="F384" s="237" t="str">
        <f>Vlookup(B384,'Main Sheet'!A:J,7,False)</f>
        <v>Second</v>
      </c>
      <c r="G384" s="237" t="str">
        <f>Vlookup(B384,'Main Sheet'!A:Q,17,0)</f>
        <v>Chulumanco</v>
      </c>
      <c r="H384" s="237" t="str">
        <f>VLOOKUP(B384,'Main Sheet'!A:AT,46,0)</f>
        <v>Yes</v>
      </c>
      <c r="I384" s="237" t="str">
        <f>Trim(Iferror(Vlookup(B384,'Main Sheet'!A635:BC1728,47,False),""))</f>
        <v/>
      </c>
      <c r="J384" s="237" t="str">
        <f>VLOOKUP(B384,'University Applications'!A:H,8,0)</f>
        <v>Yes</v>
      </c>
      <c r="K384" s="237" t="str">
        <f>VLOOKUP(B384,'University Applications'!A:O,15,0)</f>
        <v>S/A</v>
      </c>
      <c r="L384" s="237" t="str">
        <f>VLOOKUP(B384,'University Applications'!A:V,22,0)</f>
        <v>Yes</v>
      </c>
      <c r="M384" s="237" t="str">
        <f>VLOOKUP(B384,'University Applications'!A:AC,29,0)</f>
        <v>Yes</v>
      </c>
      <c r="N384" s="237" t="str">
        <f>VLOOKUP(B384,'University Applications'!A635:BD2049,36,0)</f>
        <v/>
      </c>
      <c r="O384" s="237" t="str">
        <f>VLOOKUP(B384,'University Applications'!A:I,9,0)</f>
        <v/>
      </c>
      <c r="P384" s="237" t="str">
        <f>VLOOKUP($B384,'University Applications'!$A:P,16,0)</f>
        <v/>
      </c>
      <c r="Q384" s="237" t="str">
        <f>VLOOKUP($B384,'University Applications'!$A:W,23,0)</f>
        <v/>
      </c>
      <c r="R384" s="237" t="str">
        <f>VLOOKUP($B384,'University Applications'!$A:AD,30,0)</f>
        <v/>
      </c>
      <c r="S384" s="237" t="str">
        <f>VLOOKUP($B384,'University Applications'!$A635:BJ2049,37,0)</f>
        <v/>
      </c>
      <c r="T384" s="183">
        <f t="shared" si="1"/>
        <v>4</v>
      </c>
      <c r="U384" s="183">
        <f t="shared" si="2"/>
        <v>0</v>
      </c>
      <c r="V384" s="237">
        <f t="shared" si="3"/>
        <v>3</v>
      </c>
      <c r="W384" s="237">
        <f t="shared" si="4"/>
        <v>0</v>
      </c>
      <c r="X384" s="237"/>
    </row>
    <row r="385">
      <c r="A385" s="236" t="s">
        <v>10071</v>
      </c>
      <c r="B385" s="106" t="s">
        <v>5361</v>
      </c>
      <c r="C385" s="237" t="str">
        <f>VLOOKUP(A385,'Main Sheet'!F:M,8,0)</f>
        <v>Jeffery's Bay</v>
      </c>
      <c r="D385" s="237" t="str">
        <f>VLOOKUP(B385,'Main Sheet'!A:N,14,0)</f>
        <v>Rural</v>
      </c>
      <c r="E385" s="237" t="str">
        <f>VLOOKUP(B385,'Main Sheet'!A:L,12,0)</f>
        <v>Jeffrey's Bay CS</v>
      </c>
      <c r="F385" s="237" t="str">
        <f>Vlookup(B385,'Main Sheet'!A:J,7,False)</f>
        <v>Second</v>
      </c>
      <c r="G385" s="237" t="str">
        <f>Vlookup(B385,'Main Sheet'!A:Q,17,0)</f>
        <v>Sive</v>
      </c>
      <c r="H385" s="237" t="str">
        <f>VLOOKUP(B385,'Main Sheet'!A:AT,46,0)</f>
        <v>Yes</v>
      </c>
      <c r="I385" s="237" t="str">
        <f>Trim(Iferror(Vlookup(B385,'Main Sheet'!A610:BC1703,47,False),""))</f>
        <v/>
      </c>
      <c r="J385" s="237" t="str">
        <f>VLOOKUP(B385,'University Applications'!A:H,8,0)</f>
        <v>S/A</v>
      </c>
      <c r="K385" s="237" t="str">
        <f>VLOOKUP(B385,'University Applications'!A:O,15,0)</f>
        <v>Yes</v>
      </c>
      <c r="L385" s="237" t="str">
        <f>VLOOKUP(B385,'University Applications'!A:V,22,0)</f>
        <v>Yes</v>
      </c>
      <c r="M385" s="237" t="str">
        <f>VLOOKUP(B385,'University Applications'!A:AC,29,0)</f>
        <v>Yes</v>
      </c>
      <c r="N385" s="237" t="str">
        <f>VLOOKUP(B385,'University Applications'!A610:BD2024,36,0)</f>
        <v/>
      </c>
      <c r="O385" s="237" t="str">
        <f>VLOOKUP(B385,'University Applications'!A:I,9,0)</f>
        <v/>
      </c>
      <c r="P385" s="237" t="str">
        <f>VLOOKUP($B385,'University Applications'!$A:P,16,0)</f>
        <v/>
      </c>
      <c r="Q385" s="237" t="str">
        <f>VLOOKUP($B385,'University Applications'!$A:W,23,0)</f>
        <v/>
      </c>
      <c r="R385" s="237" t="str">
        <f>VLOOKUP($B385,'University Applications'!$A:AD,30,0)</f>
        <v/>
      </c>
      <c r="S385" s="237" t="str">
        <f>VLOOKUP($B385,'University Applications'!$A610:BJ2024,37,0)</f>
        <v/>
      </c>
      <c r="T385" s="183">
        <f t="shared" si="1"/>
        <v>4</v>
      </c>
      <c r="U385" s="183">
        <f t="shared" si="2"/>
        <v>0</v>
      </c>
      <c r="V385" s="237">
        <f t="shared" si="3"/>
        <v>3</v>
      </c>
      <c r="W385" s="237">
        <f t="shared" si="4"/>
        <v>0</v>
      </c>
      <c r="X385" s="237"/>
    </row>
    <row r="386">
      <c r="A386" s="236" t="s">
        <v>1400</v>
      </c>
      <c r="B386" s="106" t="s">
        <v>1399</v>
      </c>
      <c r="C386" s="237" t="str">
        <f>VLOOKUP(A386,'Main Sheet'!F:M,8,0)</f>
        <v>Zwide</v>
      </c>
      <c r="D386" s="237" t="str">
        <f>VLOOKUP(B386,'Main Sheet'!A:N,14,0)</f>
        <v>NMB</v>
      </c>
      <c r="E386" s="237" t="str">
        <f>VLOOKUP(B386,'Main Sheet'!A:L,12,0)</f>
        <v>Ndzondelelo HS</v>
      </c>
      <c r="F386" s="237" t="str">
        <f>Vlookup(B386,'Main Sheet'!A:J,7,False)</f>
        <v>First</v>
      </c>
      <c r="G386" s="237" t="str">
        <f>Vlookup(B386,'Main Sheet'!A:Q,17,0)</f>
        <v>Chulumanco</v>
      </c>
      <c r="H386" s="237" t="str">
        <f>VLOOKUP(B386,'Main Sheet'!A:AT,46,0)</f>
        <v>Yes</v>
      </c>
      <c r="I386" s="237" t="str">
        <f>Trim(Iferror(Vlookup(B386,'Main Sheet'!A145:BC1238,47,False),""))</f>
        <v>Yes</v>
      </c>
      <c r="J386" s="237" t="str">
        <f>VLOOKUP(B386,'University Applications'!A:H,8,0)</f>
        <v>S/A</v>
      </c>
      <c r="K386" s="237" t="str">
        <f>VLOOKUP(B386,'University Applications'!A:O,15,0)</f>
        <v>S/A</v>
      </c>
      <c r="L386" s="237" t="str">
        <f>VLOOKUP(B386,'University Applications'!A:V,22,0)</f>
        <v>S/A</v>
      </c>
      <c r="M386" s="237" t="str">
        <f>VLOOKUP(B386,'University Applications'!A:AC,29,0)</f>
        <v>Yes</v>
      </c>
      <c r="N386" s="237" t="str">
        <f>VLOOKUP(B386,'University Applications'!A145:BD1559,36,0)</f>
        <v/>
      </c>
      <c r="O386" s="237" t="str">
        <f>VLOOKUP(B386,'University Applications'!A:I,9,0)</f>
        <v>S/A</v>
      </c>
      <c r="P386" s="237" t="str">
        <f>VLOOKUP($B386,'University Applications'!$A:P,16,0)</f>
        <v>S/A</v>
      </c>
      <c r="Q386" s="237" t="str">
        <f>VLOOKUP($B386,'University Applications'!$A:W,23,0)</f>
        <v>S/A</v>
      </c>
      <c r="R386" s="237" t="str">
        <f>VLOOKUP($B386,'University Applications'!$A:AD,30,0)</f>
        <v>Yes</v>
      </c>
      <c r="S386" s="237" t="str">
        <f>VLOOKUP($B386,'University Applications'!$A145:BJ1559,37,0)</f>
        <v/>
      </c>
      <c r="T386" s="183">
        <f t="shared" si="1"/>
        <v>4</v>
      </c>
      <c r="U386" s="183">
        <f t="shared" si="2"/>
        <v>4</v>
      </c>
      <c r="V386" s="237">
        <f t="shared" si="3"/>
        <v>1</v>
      </c>
      <c r="W386" s="237">
        <f t="shared" si="4"/>
        <v>1</v>
      </c>
      <c r="X386" s="237"/>
    </row>
    <row r="387">
      <c r="A387" s="236" t="s">
        <v>10040</v>
      </c>
      <c r="B387" s="106" t="s">
        <v>5228</v>
      </c>
      <c r="C387" s="237" t="str">
        <f>VLOOKUP(A387,'Main Sheet'!F:M,8,0)</f>
        <v>Motherwell</v>
      </c>
      <c r="D387" s="237" t="str">
        <f>VLOOKUP(B387,'Main Sheet'!A:N,14,0)</f>
        <v>NMB</v>
      </c>
      <c r="E387" s="237" t="str">
        <f>VLOOKUP(B387,'Main Sheet'!A:L,12,0)</f>
        <v>Soqhayisa SS</v>
      </c>
      <c r="F387" s="237" t="str">
        <f>Vlookup(B387,'Main Sheet'!A:J,7,False)</f>
        <v>Second</v>
      </c>
      <c r="G387" s="237" t="str">
        <f>Vlookup(B387,'Main Sheet'!A:Q,17,0)</f>
        <v>Siphosihle</v>
      </c>
      <c r="H387" s="237" t="str">
        <f>VLOOKUP(B387,'Main Sheet'!A:AT,46,0)</f>
        <v>Yes</v>
      </c>
      <c r="I387" s="237" t="str">
        <f>Trim(Iferror(Vlookup(B387,'Main Sheet'!A596:BC1689,47,False),""))</f>
        <v>Yes</v>
      </c>
      <c r="J387" s="237" t="str">
        <f>VLOOKUP(B387,'University Applications'!A:H,8,0)</f>
        <v>S/A</v>
      </c>
      <c r="K387" s="237" t="str">
        <f>VLOOKUP(B387,'University Applications'!A:O,15,0)</f>
        <v>S/A</v>
      </c>
      <c r="L387" s="237" t="str">
        <f>VLOOKUP(B387,'University Applications'!A:V,22,0)</f>
        <v>S/A</v>
      </c>
      <c r="M387" s="237" t="str">
        <f>VLOOKUP(B387,'University Applications'!A:AC,29,0)</f>
        <v>S/A</v>
      </c>
      <c r="N387" s="237" t="str">
        <f>VLOOKUP(B387,'University Applications'!A596:BD2010,36,0)</f>
        <v/>
      </c>
      <c r="O387" s="237" t="str">
        <f>VLOOKUP(B387,'University Applications'!A:I,9,0)</f>
        <v/>
      </c>
      <c r="P387" s="237" t="str">
        <f>VLOOKUP($B387,'University Applications'!$A:P,16,0)</f>
        <v/>
      </c>
      <c r="Q387" s="237" t="str">
        <f>VLOOKUP($B387,'University Applications'!$A:W,23,0)</f>
        <v/>
      </c>
      <c r="R387" s="237" t="str">
        <f>VLOOKUP($B387,'University Applications'!$A:AD,30,0)</f>
        <v/>
      </c>
      <c r="S387" s="237" t="str">
        <f>VLOOKUP($B387,'University Applications'!$A596:BJ2010,37,0)</f>
        <v/>
      </c>
      <c r="T387" s="183">
        <f t="shared" si="1"/>
        <v>4</v>
      </c>
      <c r="U387" s="183">
        <f t="shared" si="2"/>
        <v>0</v>
      </c>
      <c r="V387" s="237">
        <f t="shared" si="3"/>
        <v>0</v>
      </c>
      <c r="W387" s="237">
        <f t="shared" si="4"/>
        <v>0</v>
      </c>
      <c r="X387" s="237"/>
    </row>
    <row r="388">
      <c r="A388" s="236" t="s">
        <v>1405</v>
      </c>
      <c r="B388" s="106" t="s">
        <v>1402</v>
      </c>
      <c r="C388" s="237" t="str">
        <f>VLOOKUP(A388,'Main Sheet'!F:M,8,0)</f>
        <v>Richmond Hill</v>
      </c>
      <c r="D388" s="237" t="str">
        <f>VLOOKUP(B388,'Main Sheet'!A:N,14,0)</f>
        <v>NMB</v>
      </c>
      <c r="E388" s="237" t="str">
        <f>VLOOKUP(B388,'Main Sheet'!A:L,12,0)</f>
        <v>Khumbulani HS</v>
      </c>
      <c r="F388" s="237" t="str">
        <f>Vlookup(B388,'Main Sheet'!A:J,7,False)</f>
        <v>First</v>
      </c>
      <c r="G388" s="237" t="str">
        <f>Vlookup(B388,'Main Sheet'!A:Q,17,0)</f>
        <v>Chulumanco</v>
      </c>
      <c r="H388" s="237" t="str">
        <f>VLOOKUP(B388,'Main Sheet'!A:AT,46,0)</f>
        <v>Yes</v>
      </c>
      <c r="I388" s="237" t="str">
        <f>Trim(Iferror(Vlookup(B388,'Main Sheet'!A146:BC1239,47,False),""))</f>
        <v>Yes</v>
      </c>
      <c r="J388" s="237" t="str">
        <f>VLOOKUP(B388,'University Applications'!A:H,8,0)</f>
        <v>Yes</v>
      </c>
      <c r="K388" s="237" t="str">
        <f>VLOOKUP(B388,'University Applications'!A:O,15,0)</f>
        <v>Yes</v>
      </c>
      <c r="L388" s="237" t="str">
        <f>VLOOKUP(B388,'University Applications'!A:V,22,0)</f>
        <v>No</v>
      </c>
      <c r="M388" s="237" t="str">
        <f>VLOOKUP(B388,'University Applications'!A:AC,29,0)</f>
        <v>Yes</v>
      </c>
      <c r="N388" s="237" t="str">
        <f>VLOOKUP(B388,'University Applications'!A146:BD1560,36,0)</f>
        <v>Yes</v>
      </c>
      <c r="O388" s="237" t="str">
        <f>VLOOKUP(B388,'University Applications'!A:I,9,0)</f>
        <v>Yes</v>
      </c>
      <c r="P388" s="237" t="str">
        <f>VLOOKUP($B388,'University Applications'!$A:P,16,0)</f>
        <v>Yes</v>
      </c>
      <c r="Q388" s="237" t="str">
        <f>VLOOKUP($B388,'University Applications'!$A:W,23,0)</f>
        <v>No</v>
      </c>
      <c r="R388" s="237" t="str">
        <f>VLOOKUP($B388,'University Applications'!$A:AD,30,0)</f>
        <v>Yes</v>
      </c>
      <c r="S388" s="237" t="str">
        <f>VLOOKUP($B388,'University Applications'!$A146:BJ1560,37,0)</f>
        <v/>
      </c>
      <c r="T388" s="183">
        <f t="shared" si="1"/>
        <v>5</v>
      </c>
      <c r="U388" s="183">
        <f t="shared" si="2"/>
        <v>4</v>
      </c>
      <c r="V388" s="237">
        <f t="shared" si="3"/>
        <v>4</v>
      </c>
      <c r="W388" s="237">
        <f t="shared" si="4"/>
        <v>3</v>
      </c>
      <c r="X388" s="237"/>
    </row>
    <row r="389">
      <c r="A389" s="236" t="s">
        <v>10551</v>
      </c>
      <c r="B389" s="106" t="s">
        <v>7068</v>
      </c>
      <c r="C389" s="237" t="str">
        <f>VLOOKUP(A389,'Main Sheet'!F:M,8,0)</f>
        <v>Zwide</v>
      </c>
      <c r="D389" s="237" t="str">
        <f>VLOOKUP(B389,'Main Sheet'!A:N,14,0)</f>
        <v>NMB</v>
      </c>
      <c r="E389" s="237" t="str">
        <f>VLOOKUP(B389,'Main Sheet'!A:L,12,0)</f>
        <v>Ndzondelelo HS</v>
      </c>
      <c r="F389" s="237" t="str">
        <f>Vlookup(B389,'Main Sheet'!A:J,7,False)</f>
        <v>Second</v>
      </c>
      <c r="G389" s="237" t="str">
        <f>Vlookup(B389,'Main Sheet'!A:Q,17,0)</f>
        <v>Chulumanco</v>
      </c>
      <c r="H389" s="237" t="str">
        <f>VLOOKUP(B389,'Main Sheet'!A:AT,46,0)</f>
        <v>No</v>
      </c>
      <c r="I389" s="237" t="str">
        <f>Trim(Iferror(Vlookup(B389,'Main Sheet'!A834:BC1928,47,False),""))</f>
        <v>Yes</v>
      </c>
      <c r="J389" s="237" t="str">
        <f>VLOOKUP(B389,'University Applications'!A:H,8,0)</f>
        <v/>
      </c>
      <c r="K389" s="237" t="str">
        <f>VLOOKUP(B389,'University Applications'!A:O,15,0)</f>
        <v/>
      </c>
      <c r="L389" s="237" t="str">
        <f>VLOOKUP(B389,'University Applications'!A:V,22,0)</f>
        <v/>
      </c>
      <c r="M389" s="237" t="str">
        <f>VLOOKUP(B389,'University Applications'!A:AC,29,0)</f>
        <v/>
      </c>
      <c r="N389" s="237" t="str">
        <f>VLOOKUP(B389,'University Applications'!A834:BD2249,36,0)</f>
        <v/>
      </c>
      <c r="O389" s="237" t="str">
        <f>VLOOKUP(B389,'University Applications'!A:I,9,0)</f>
        <v/>
      </c>
      <c r="P389" s="237" t="str">
        <f>VLOOKUP($B389,'University Applications'!$A:P,16,0)</f>
        <v/>
      </c>
      <c r="Q389" s="237" t="str">
        <f>VLOOKUP($B389,'University Applications'!$A:W,23,0)</f>
        <v/>
      </c>
      <c r="R389" s="237" t="str">
        <f>VLOOKUP($B389,'University Applications'!$A:AD,30,0)</f>
        <v/>
      </c>
      <c r="S389" s="237" t="str">
        <f>VLOOKUP($B389,'University Applications'!$A834:BJ2249,37,0)</f>
        <v/>
      </c>
      <c r="T389" s="183">
        <f t="shared" si="1"/>
        <v>0</v>
      </c>
      <c r="U389" s="183">
        <f t="shared" si="2"/>
        <v>0</v>
      </c>
      <c r="V389" s="237">
        <f t="shared" si="3"/>
        <v>0</v>
      </c>
      <c r="W389" s="237">
        <f t="shared" si="4"/>
        <v>0</v>
      </c>
      <c r="X389" s="237"/>
    </row>
    <row r="390">
      <c r="A390" s="236" t="s">
        <v>1419</v>
      </c>
      <c r="B390" s="106" t="s">
        <v>1416</v>
      </c>
      <c r="C390" s="237" t="str">
        <f>VLOOKUP(A390,'Main Sheet'!F:M,8,0)</f>
        <v>Korsten</v>
      </c>
      <c r="D390" s="237" t="str">
        <f>VLOOKUP(B390,'Main Sheet'!A:N,14,0)</f>
        <v>NMB</v>
      </c>
      <c r="E390" s="237" t="str">
        <f>VLOOKUP(B390,'Main Sheet'!A:L,12,0)</f>
        <v>St James SS</v>
      </c>
      <c r="F390" s="237" t="str">
        <f>Vlookup(B390,'Main Sheet'!A:J,7,False)</f>
        <v>First</v>
      </c>
      <c r="G390" s="237" t="str">
        <f>Vlookup(B390,'Main Sheet'!A:Q,17,0)</f>
        <v>Sive</v>
      </c>
      <c r="H390" s="237" t="str">
        <f>VLOOKUP(B390,'Main Sheet'!A:AT,46,0)</f>
        <v>Yes</v>
      </c>
      <c r="I390" s="237" t="str">
        <f>Trim(Iferror(Vlookup(B390,'Main Sheet'!A147:BC1240,47,False),""))</f>
        <v>Yes</v>
      </c>
      <c r="J390" s="237" t="str">
        <f>VLOOKUP(B390,'University Applications'!A:H,8,0)</f>
        <v>Yes</v>
      </c>
      <c r="K390" s="237" t="str">
        <f>VLOOKUP(B390,'University Applications'!A:O,15,0)</f>
        <v>No</v>
      </c>
      <c r="L390" s="237" t="str">
        <f>VLOOKUP(B390,'University Applications'!A:V,22,0)</f>
        <v>No</v>
      </c>
      <c r="M390" s="237" t="str">
        <f>VLOOKUP(B390,'University Applications'!A:AC,29,0)</f>
        <v>Yes</v>
      </c>
      <c r="N390" s="237" t="str">
        <f>VLOOKUP(B390,'University Applications'!A147:BD1561,36,0)</f>
        <v/>
      </c>
      <c r="O390" s="237" t="str">
        <f>VLOOKUP(B390,'University Applications'!A:I,9,0)</f>
        <v>Yes</v>
      </c>
      <c r="P390" s="237" t="str">
        <f>VLOOKUP($B390,'University Applications'!$A:P,16,0)</f>
        <v>No</v>
      </c>
      <c r="Q390" s="237" t="str">
        <f>VLOOKUP($B390,'University Applications'!$A:W,23,0)</f>
        <v>No</v>
      </c>
      <c r="R390" s="237" t="str">
        <f>VLOOKUP($B390,'University Applications'!$A:AD,30,0)</f>
        <v>Yes</v>
      </c>
      <c r="S390" s="237" t="str">
        <f>VLOOKUP($B390,'University Applications'!$A147:BJ1561,37,0)</f>
        <v/>
      </c>
      <c r="T390" s="183">
        <f t="shared" si="1"/>
        <v>4</v>
      </c>
      <c r="U390" s="183">
        <f t="shared" si="2"/>
        <v>4</v>
      </c>
      <c r="V390" s="237">
        <f t="shared" si="3"/>
        <v>2</v>
      </c>
      <c r="W390" s="237">
        <f t="shared" si="4"/>
        <v>2</v>
      </c>
      <c r="X390" s="237"/>
    </row>
    <row r="391">
      <c r="A391" s="236" t="s">
        <v>1431</v>
      </c>
      <c r="B391" s="106" t="s">
        <v>1428</v>
      </c>
      <c r="C391" s="237" t="str">
        <f>VLOOKUP(A391,'Main Sheet'!F:M,8,0)</f>
        <v>Motherwell</v>
      </c>
      <c r="D391" s="237" t="str">
        <f>VLOOKUP(B391,'Main Sheet'!A:N,14,0)</f>
        <v>NMB</v>
      </c>
      <c r="E391" s="237" t="str">
        <f>VLOOKUP(B391,'Main Sheet'!A:L,12,0)</f>
        <v>Cingani HS</v>
      </c>
      <c r="F391" s="237" t="str">
        <f>Vlookup(B391,'Main Sheet'!A:J,7,False)</f>
        <v>First</v>
      </c>
      <c r="G391" s="237" t="str">
        <f>Vlookup(B391,'Main Sheet'!A:Q,17,0)</f>
        <v>Asemahle</v>
      </c>
      <c r="H391" s="237" t="str">
        <f>VLOOKUP(B391,'Main Sheet'!A:AT,46,0)</f>
        <v>Yes</v>
      </c>
      <c r="I391" s="237" t="str">
        <f>Trim(Iferror(Vlookup(B391,'Main Sheet'!A148:BC1241,47,False),""))</f>
        <v>Yes</v>
      </c>
      <c r="J391" s="237" t="str">
        <f>VLOOKUP(B391,'University Applications'!A:H,8,0)</f>
        <v>S/A</v>
      </c>
      <c r="K391" s="237" t="str">
        <f>VLOOKUP(B391,'University Applications'!A:O,15,0)</f>
        <v>S/A</v>
      </c>
      <c r="L391" s="237" t="str">
        <f>VLOOKUP(B391,'University Applications'!A:V,22,0)</f>
        <v>S/A</v>
      </c>
      <c r="M391" s="237" t="str">
        <f>VLOOKUP(B391,'University Applications'!A:AC,29,0)</f>
        <v>Yes</v>
      </c>
      <c r="N391" s="237" t="str">
        <f>VLOOKUP(B391,'University Applications'!A148:BD1562,36,0)</f>
        <v/>
      </c>
      <c r="O391" s="237" t="str">
        <f>VLOOKUP(B391,'University Applications'!A:I,9,0)</f>
        <v>S/A</v>
      </c>
      <c r="P391" s="237" t="str">
        <f>VLOOKUP($B391,'University Applications'!$A:P,16,0)</f>
        <v>S/A</v>
      </c>
      <c r="Q391" s="237" t="str">
        <f>VLOOKUP($B391,'University Applications'!$A:W,23,0)</f>
        <v>S/A</v>
      </c>
      <c r="R391" s="237" t="str">
        <f>VLOOKUP($B391,'University Applications'!$A:AD,30,0)</f>
        <v>Yes</v>
      </c>
      <c r="S391" s="237" t="str">
        <f>VLOOKUP($B391,'University Applications'!$A148:BJ1562,37,0)</f>
        <v/>
      </c>
      <c r="T391" s="183">
        <f t="shared" si="1"/>
        <v>4</v>
      </c>
      <c r="U391" s="183">
        <f t="shared" si="2"/>
        <v>4</v>
      </c>
      <c r="V391" s="237">
        <f t="shared" si="3"/>
        <v>1</v>
      </c>
      <c r="W391" s="237">
        <f t="shared" si="4"/>
        <v>1</v>
      </c>
      <c r="X391" s="237"/>
    </row>
    <row r="392">
      <c r="A392" s="236" t="s">
        <v>10613</v>
      </c>
      <c r="B392" s="106" t="s">
        <v>7208</v>
      </c>
      <c r="C392" s="237" t="str">
        <f>VLOOKUP(A392,'Main Sheet'!F:M,8,0)</f>
        <v>KwaDwesi</v>
      </c>
      <c r="D392" s="237" t="str">
        <f>VLOOKUP(B392,'Main Sheet'!A:N,14,0)</f>
        <v>NMB</v>
      </c>
      <c r="E392" s="237" t="str">
        <f>VLOOKUP(B392,'Main Sheet'!A:L,12,0)</f>
        <v>Lungisa HS</v>
      </c>
      <c r="F392" s="237" t="str">
        <f>Vlookup(B392,'Main Sheet'!A:J,7,False)</f>
        <v>Second</v>
      </c>
      <c r="G392" s="237" t="str">
        <f>Vlookup(B392,'Main Sheet'!A:Q,17,0)</f>
        <v>Asemahle</v>
      </c>
      <c r="H392" s="237" t="str">
        <f>VLOOKUP(B392,'Main Sheet'!A:AT,46,0)</f>
        <v>Yes</v>
      </c>
      <c r="I392" s="237" t="str">
        <f>Trim(Iferror(Vlookup(B392,'Main Sheet'!A869:BC1966,47,False),""))</f>
        <v>Yes</v>
      </c>
      <c r="J392" s="237" t="str">
        <f>VLOOKUP(B392,'University Applications'!A:H,8,0)</f>
        <v>Yes</v>
      </c>
      <c r="K392" s="237" t="str">
        <f>VLOOKUP(B392,'University Applications'!A:O,15,0)</f>
        <v>Yes</v>
      </c>
      <c r="L392" s="237" t="str">
        <f>VLOOKUP(B392,'University Applications'!A:V,22,0)</f>
        <v>Yes</v>
      </c>
      <c r="M392" s="237" t="str">
        <f>VLOOKUP(B392,'University Applications'!A:AC,29,0)</f>
        <v>Yes</v>
      </c>
      <c r="N392" s="237" t="str">
        <f>VLOOKUP(B392,'University Applications'!A869:BD2287,36,0)</f>
        <v/>
      </c>
      <c r="O392" s="237" t="str">
        <f>VLOOKUP(B392,'University Applications'!A:I,9,0)</f>
        <v/>
      </c>
      <c r="P392" s="237" t="str">
        <f>VLOOKUP($B392,'University Applications'!$A:P,16,0)</f>
        <v/>
      </c>
      <c r="Q392" s="237" t="str">
        <f>VLOOKUP($B392,'University Applications'!$A:W,23,0)</f>
        <v/>
      </c>
      <c r="R392" s="237" t="str">
        <f>VLOOKUP($B392,'University Applications'!$A:AD,30,0)</f>
        <v/>
      </c>
      <c r="S392" s="237" t="str">
        <f>VLOOKUP($B392,'University Applications'!$A869:BJ2287,37,0)</f>
        <v/>
      </c>
      <c r="T392" s="183">
        <f t="shared" si="1"/>
        <v>4</v>
      </c>
      <c r="U392" s="183">
        <f t="shared" si="2"/>
        <v>0</v>
      </c>
      <c r="V392" s="237">
        <f t="shared" si="3"/>
        <v>4</v>
      </c>
      <c r="W392" s="237">
        <f t="shared" si="4"/>
        <v>0</v>
      </c>
      <c r="X392" s="237"/>
    </row>
    <row r="393">
      <c r="A393" s="236" t="s">
        <v>10213</v>
      </c>
      <c r="B393" s="106" t="s">
        <v>5883</v>
      </c>
      <c r="C393" s="237" t="str">
        <f>VLOOKUP(A393,'Main Sheet'!F:M,8,0)</f>
        <v>Gelvandale</v>
      </c>
      <c r="D393" s="237" t="str">
        <f>VLOOKUP(B393,'Main Sheet'!A:N,14,0)</f>
        <v>NMB</v>
      </c>
      <c r="E393" s="237" t="str">
        <f>VLOOKUP(B393,'Main Sheet'!A:L,12,0)</f>
        <v>St Thomas SS</v>
      </c>
      <c r="F393" s="237" t="str">
        <f>Vlookup(B393,'Main Sheet'!A:J,7,False)</f>
        <v>Second</v>
      </c>
      <c r="G393" s="237" t="str">
        <f>Vlookup(B393,'Main Sheet'!A:Q,17,0)</f>
        <v>Sive</v>
      </c>
      <c r="H393" s="237" t="str">
        <f>VLOOKUP(B393,'Main Sheet'!A:AT,46,0)</f>
        <v>No</v>
      </c>
      <c r="I393" s="237" t="str">
        <f>Trim(Iferror(Vlookup(B393,'Main Sheet'!A677:BC1771,47,False),""))</f>
        <v/>
      </c>
      <c r="J393" s="237" t="str">
        <f>VLOOKUP(B393,'University Applications'!A:H,8,0)</f>
        <v>Yes</v>
      </c>
      <c r="K393" s="237" t="str">
        <f>VLOOKUP(B393,'University Applications'!A:O,15,0)</f>
        <v>Yes</v>
      </c>
      <c r="L393" s="237" t="str">
        <f>VLOOKUP(B393,'University Applications'!A:V,22,0)</f>
        <v>Yes</v>
      </c>
      <c r="M393" s="237" t="str">
        <f>VLOOKUP(B393,'University Applications'!A:AC,29,0)</f>
        <v>Yes</v>
      </c>
      <c r="N393" s="237" t="str">
        <f>VLOOKUP(B393,'University Applications'!A677:BD2092,36,0)</f>
        <v/>
      </c>
      <c r="O393" s="237" t="str">
        <f>VLOOKUP(B393,'University Applications'!A:I,9,0)</f>
        <v/>
      </c>
      <c r="P393" s="237" t="str">
        <f>VLOOKUP($B393,'University Applications'!$A:P,16,0)</f>
        <v/>
      </c>
      <c r="Q393" s="237" t="str">
        <f>VLOOKUP($B393,'University Applications'!$A:W,23,0)</f>
        <v/>
      </c>
      <c r="R393" s="237" t="str">
        <f>VLOOKUP($B393,'University Applications'!$A:AD,30,0)</f>
        <v/>
      </c>
      <c r="S393" s="237" t="str">
        <f>VLOOKUP($B393,'University Applications'!$A677:BJ2092,37,0)</f>
        <v/>
      </c>
      <c r="T393" s="183">
        <f t="shared" si="1"/>
        <v>4</v>
      </c>
      <c r="U393" s="183">
        <f t="shared" si="2"/>
        <v>0</v>
      </c>
      <c r="V393" s="237">
        <f t="shared" si="3"/>
        <v>4</v>
      </c>
      <c r="W393" s="237">
        <f t="shared" si="4"/>
        <v>0</v>
      </c>
      <c r="X393" s="237"/>
    </row>
    <row r="394">
      <c r="A394" s="236" t="s">
        <v>9822</v>
      </c>
      <c r="B394" s="106" t="s">
        <v>4463</v>
      </c>
      <c r="C394" s="237" t="str">
        <f>VLOOKUP(A394,'Main Sheet'!F:M,8,0)</f>
        <v>New Brighton</v>
      </c>
      <c r="D394" s="237" t="str">
        <f>VLOOKUP(B394,'Main Sheet'!A:N,14,0)</f>
        <v>NMB</v>
      </c>
      <c r="E394" s="237" t="str">
        <f>VLOOKUP(B394,'Main Sheet'!A:L,12,0)</f>
        <v>Ithembelihle CS</v>
      </c>
      <c r="F394" s="237" t="str">
        <f>Vlookup(B394,'Main Sheet'!A:J,7,False)</f>
        <v>Second</v>
      </c>
      <c r="G394" s="237" t="str">
        <f>Vlookup(B394,'Main Sheet'!A:Q,17,0)</f>
        <v>Chulumanco</v>
      </c>
      <c r="H394" s="237" t="str">
        <f>VLOOKUP(B394,'Main Sheet'!A:AT,46,0)</f>
        <v>Yes</v>
      </c>
      <c r="I394" s="237" t="str">
        <f>Trim(Iferror(Vlookup(B394,'Main Sheet'!A506:BC1599,47,False),""))</f>
        <v/>
      </c>
      <c r="J394" s="237" t="str">
        <f>VLOOKUP(B394,'University Applications'!A:H,8,0)</f>
        <v>S/A</v>
      </c>
      <c r="K394" s="237" t="str">
        <f>VLOOKUP(B394,'University Applications'!A:O,15,0)</f>
        <v>S/A</v>
      </c>
      <c r="L394" s="237" t="str">
        <f>VLOOKUP(B394,'University Applications'!A:V,22,0)</f>
        <v>S/A</v>
      </c>
      <c r="M394" s="237" t="str">
        <f>VLOOKUP(B394,'University Applications'!A:AC,29,0)</f>
        <v>S/A</v>
      </c>
      <c r="N394" s="237" t="str">
        <f>VLOOKUP(B394,'University Applications'!A506:BD1920,36,0)</f>
        <v/>
      </c>
      <c r="O394" s="237" t="str">
        <f>VLOOKUP(B394,'University Applications'!A:I,9,0)</f>
        <v/>
      </c>
      <c r="P394" s="237" t="str">
        <f>VLOOKUP($B394,'University Applications'!$A:P,16,0)</f>
        <v>S/A</v>
      </c>
      <c r="Q394" s="237" t="str">
        <f>VLOOKUP($B394,'University Applications'!$A:W,23,0)</f>
        <v>S/A</v>
      </c>
      <c r="R394" s="237" t="str">
        <f>VLOOKUP($B394,'University Applications'!$A:AD,30,0)</f>
        <v>S/A</v>
      </c>
      <c r="S394" s="237" t="str">
        <f>VLOOKUP($B394,'University Applications'!$A506:BJ1920,37,0)</f>
        <v/>
      </c>
      <c r="T394" s="183">
        <f t="shared" si="1"/>
        <v>4</v>
      </c>
      <c r="U394" s="183">
        <f t="shared" si="2"/>
        <v>3</v>
      </c>
      <c r="V394" s="237">
        <f t="shared" si="3"/>
        <v>0</v>
      </c>
      <c r="W394" s="237">
        <f t="shared" si="4"/>
        <v>0</v>
      </c>
      <c r="X394" s="237"/>
    </row>
    <row r="395">
      <c r="A395" s="236" t="s">
        <v>10730</v>
      </c>
      <c r="B395" s="106" t="s">
        <v>7700</v>
      </c>
      <c r="C395" s="237" t="str">
        <f>VLOOKUP(A395,'Main Sheet'!F:M,8,0)</f>
        <v>Uitenhage</v>
      </c>
      <c r="D395" s="237" t="str">
        <f>VLOOKUP(B395,'Main Sheet'!A:N,14,0)</f>
        <v>Rural</v>
      </c>
      <c r="E395" s="237" t="str">
        <f>VLOOKUP(B395,'Main Sheet'!A:L,12,0)</f>
        <v>VM Kwinana</v>
      </c>
      <c r="F395" s="237" t="str">
        <f>Vlookup(B395,'Main Sheet'!A:J,7,False)</f>
        <v>Second</v>
      </c>
      <c r="G395" s="237" t="str">
        <f>Vlookup(B395,'Main Sheet'!A:Q,17,0)</f>
        <v>Sive</v>
      </c>
      <c r="H395" s="237" t="str">
        <f>VLOOKUP(B395,'Main Sheet'!A:AT,46,0)</f>
        <v>No</v>
      </c>
      <c r="I395" s="237" t="str">
        <f>Trim(Iferror(Vlookup(B395,'Main Sheet'!A932:BC2029,47,False),""))</f>
        <v/>
      </c>
      <c r="J395" s="237" t="str">
        <f>VLOOKUP(B395,'University Applications'!A:H,8,0)</f>
        <v>Yes</v>
      </c>
      <c r="K395" s="237" t="str">
        <f>VLOOKUP(B395,'University Applications'!A:O,15,0)</f>
        <v>Yes</v>
      </c>
      <c r="L395" s="237" t="str">
        <f>VLOOKUP(B395,'University Applications'!A:V,22,0)</f>
        <v>Yes</v>
      </c>
      <c r="M395" s="237" t="str">
        <f>VLOOKUP(B395,'University Applications'!A:AC,29,0)</f>
        <v>Yes</v>
      </c>
      <c r="N395" s="237" t="str">
        <f>VLOOKUP(B395,'University Applications'!A932:BD2350,36,0)</f>
        <v/>
      </c>
      <c r="O395" s="237" t="str">
        <f>VLOOKUP(B395,'University Applications'!A:I,9,0)</f>
        <v/>
      </c>
      <c r="P395" s="237" t="str">
        <f>VLOOKUP($B395,'University Applications'!$A:P,16,0)</f>
        <v/>
      </c>
      <c r="Q395" s="237" t="str">
        <f>VLOOKUP($B395,'University Applications'!$A:W,23,0)</f>
        <v/>
      </c>
      <c r="R395" s="237" t="str">
        <f>VLOOKUP($B395,'University Applications'!$A:AD,30,0)</f>
        <v/>
      </c>
      <c r="S395" s="237" t="str">
        <f>VLOOKUP($B395,'University Applications'!$A932:BJ2350,37,0)</f>
        <v/>
      </c>
      <c r="T395" s="183">
        <f t="shared" si="1"/>
        <v>4</v>
      </c>
      <c r="U395" s="183">
        <f t="shared" si="2"/>
        <v>0</v>
      </c>
      <c r="V395" s="237">
        <f t="shared" si="3"/>
        <v>4</v>
      </c>
      <c r="W395" s="237">
        <f t="shared" si="4"/>
        <v>0</v>
      </c>
      <c r="X395" s="237"/>
    </row>
    <row r="396">
      <c r="A396" s="236" t="s">
        <v>10734</v>
      </c>
      <c r="B396" s="106" t="s">
        <v>7728</v>
      </c>
      <c r="C396" s="237" t="str">
        <f>VLOOKUP(A396,'Main Sheet'!F:M,8,0)</f>
        <v>KwaMagxaki</v>
      </c>
      <c r="D396" s="237" t="str">
        <f>VLOOKUP(B396,'Main Sheet'!A:N,14,0)</f>
        <v>NMB</v>
      </c>
      <c r="E396" s="237" t="str">
        <f>VLOOKUP(B396,'Main Sheet'!A:L,12,0)</f>
        <v>KwaMagxaki HS</v>
      </c>
      <c r="F396" s="237" t="str">
        <f>Vlookup(B396,'Main Sheet'!A:J,7,False)</f>
        <v>Second</v>
      </c>
      <c r="G396" s="237" t="str">
        <f>Vlookup(B396,'Main Sheet'!A:Q,17,0)</f>
        <v>Asemahle</v>
      </c>
      <c r="H396" s="237" t="str">
        <f>VLOOKUP(B396,'Main Sheet'!A:AT,46,0)</f>
        <v>Yes</v>
      </c>
      <c r="I396" s="237" t="str">
        <f>Trim(Iferror(Vlookup(B396,'Main Sheet'!A935:BC2032,47,False),""))</f>
        <v>Yes</v>
      </c>
      <c r="J396" s="237" t="str">
        <f>VLOOKUP(B396,'University Applications'!A:H,8,0)</f>
        <v>Yes</v>
      </c>
      <c r="K396" s="237" t="str">
        <f>VLOOKUP(B396,'University Applications'!A:O,15,0)</f>
        <v>Yes</v>
      </c>
      <c r="L396" s="237" t="str">
        <f>VLOOKUP(B396,'University Applications'!A:V,22,0)</f>
        <v/>
      </c>
      <c r="M396" s="237" t="str">
        <f>VLOOKUP(B396,'University Applications'!A:AC,29,0)</f>
        <v/>
      </c>
      <c r="N396" s="237" t="str">
        <f>VLOOKUP(B396,'University Applications'!A935:BD2353,36,0)</f>
        <v/>
      </c>
      <c r="O396" s="237" t="str">
        <f>VLOOKUP(B396,'University Applications'!A:I,9,0)</f>
        <v/>
      </c>
      <c r="P396" s="237" t="str">
        <f>VLOOKUP($B396,'University Applications'!$A:P,16,0)</f>
        <v/>
      </c>
      <c r="Q396" s="237" t="str">
        <f>VLOOKUP($B396,'University Applications'!$A:W,23,0)</f>
        <v/>
      </c>
      <c r="R396" s="237" t="str">
        <f>VLOOKUP($B396,'University Applications'!$A:AD,30,0)</f>
        <v/>
      </c>
      <c r="S396" s="237" t="str">
        <f>VLOOKUP($B396,'University Applications'!$A935:BJ2353,37,0)</f>
        <v/>
      </c>
      <c r="T396" s="183">
        <f t="shared" si="1"/>
        <v>2</v>
      </c>
      <c r="U396" s="183">
        <f t="shared" si="2"/>
        <v>0</v>
      </c>
      <c r="V396" s="237">
        <f t="shared" si="3"/>
        <v>2</v>
      </c>
      <c r="W396" s="237">
        <f t="shared" si="4"/>
        <v>0</v>
      </c>
      <c r="X396" s="237"/>
    </row>
    <row r="397">
      <c r="A397" s="236" t="s">
        <v>10553</v>
      </c>
      <c r="B397" s="106" t="s">
        <v>7074</v>
      </c>
      <c r="C397" s="237" t="str">
        <f>VLOOKUP(A397,'Main Sheet'!F:M,8,0)</f>
        <v>Zwide</v>
      </c>
      <c r="D397" s="237" t="str">
        <f>VLOOKUP(B397,'Main Sheet'!A:N,14,0)</f>
        <v>NMB</v>
      </c>
      <c r="E397" s="237" t="str">
        <f>VLOOKUP(B397,'Main Sheet'!A:L,12,0)</f>
        <v>Ndzondelelo HS</v>
      </c>
      <c r="F397" s="237" t="str">
        <f>Vlookup(B397,'Main Sheet'!A:J,7,False)</f>
        <v>Second</v>
      </c>
      <c r="G397" s="237" t="str">
        <f>Vlookup(B397,'Main Sheet'!A:Q,17,0)</f>
        <v>Chulumanco</v>
      </c>
      <c r="H397" s="237" t="str">
        <f>VLOOKUP(B397,'Main Sheet'!A:AT,46,0)</f>
        <v>Yes</v>
      </c>
      <c r="I397" s="237" t="str">
        <f>Trim(Iferror(Vlookup(B397,'Main Sheet'!A836:BC1930,47,False),""))</f>
        <v>Yes</v>
      </c>
      <c r="J397" s="237" t="str">
        <f>VLOOKUP(B397,'University Applications'!A:H,8,0)</f>
        <v>S/A</v>
      </c>
      <c r="K397" s="237" t="str">
        <f>VLOOKUP(B397,'University Applications'!A:O,15,0)</f>
        <v>S/A</v>
      </c>
      <c r="L397" s="237" t="str">
        <f>VLOOKUP(B397,'University Applications'!A:V,22,0)</f>
        <v>Yes</v>
      </c>
      <c r="M397" s="237" t="str">
        <f>VLOOKUP(B397,'University Applications'!A:AC,29,0)</f>
        <v>Yes</v>
      </c>
      <c r="N397" s="237" t="str">
        <f>VLOOKUP(B397,'University Applications'!A836:BD2251,36,0)</f>
        <v/>
      </c>
      <c r="O397" s="237" t="str">
        <f>VLOOKUP(B397,'University Applications'!A:I,9,0)</f>
        <v/>
      </c>
      <c r="P397" s="237" t="str">
        <f>VLOOKUP($B397,'University Applications'!$A:P,16,0)</f>
        <v>S/A</v>
      </c>
      <c r="Q397" s="237" t="str">
        <f>VLOOKUP($B397,'University Applications'!$A:W,23,0)</f>
        <v/>
      </c>
      <c r="R397" s="237" t="str">
        <f>VLOOKUP($B397,'University Applications'!$A:AD,30,0)</f>
        <v/>
      </c>
      <c r="S397" s="237" t="str">
        <f>VLOOKUP($B397,'University Applications'!$A836:BJ2251,37,0)</f>
        <v/>
      </c>
      <c r="T397" s="183">
        <f t="shared" si="1"/>
        <v>4</v>
      </c>
      <c r="U397" s="183">
        <f t="shared" si="2"/>
        <v>1</v>
      </c>
      <c r="V397" s="237">
        <f t="shared" si="3"/>
        <v>2</v>
      </c>
      <c r="W397" s="237">
        <f t="shared" si="4"/>
        <v>0</v>
      </c>
      <c r="X397" s="237"/>
    </row>
    <row r="398">
      <c r="A398" s="236" t="s">
        <v>1437</v>
      </c>
      <c r="B398" s="106" t="s">
        <v>1434</v>
      </c>
      <c r="C398" s="237" t="str">
        <f>VLOOKUP(A398,'Main Sheet'!F:M,8,0)</f>
        <v/>
      </c>
      <c r="D398" s="237" t="str">
        <f>VLOOKUP(B398,'Main Sheet'!A:N,14,0)</f>
        <v>NMB</v>
      </c>
      <c r="E398" s="237" t="str">
        <f>VLOOKUP(B398,'Main Sheet'!A:L,12,0)</f>
        <v>Alexander Road HS</v>
      </c>
      <c r="F398" s="237" t="str">
        <f>Vlookup(B398,'Main Sheet'!A:J,7,False)</f>
        <v>First</v>
      </c>
      <c r="G398" s="237" t="str">
        <f>Vlookup(B398,'Main Sheet'!A:Q,17,0)</f>
        <v>Chulumanco</v>
      </c>
      <c r="H398" s="237" t="str">
        <f>VLOOKUP(B398,'Main Sheet'!A:AT,46,0)</f>
        <v>Yes</v>
      </c>
      <c r="I398" s="237" t="str">
        <f>Trim(Iferror(Vlookup(B398,'Main Sheet'!A149:BC1242,47,False),""))</f>
        <v>Yes</v>
      </c>
      <c r="J398" s="237"/>
      <c r="K398" s="237" t="str">
        <f>VLOOKUP(B398,'University Applications'!A:O,15,0)</f>
        <v/>
      </c>
      <c r="L398" s="237" t="str">
        <f>VLOOKUP(B398,'University Applications'!A:V,22,0)</f>
        <v/>
      </c>
      <c r="M398" s="237" t="str">
        <f>VLOOKUP(B398,'University Applications'!A:AC,29,0)</f>
        <v/>
      </c>
      <c r="N398" s="237" t="str">
        <f>VLOOKUP(B398,'University Applications'!A149:BD1563,36,0)</f>
        <v/>
      </c>
      <c r="O398" s="237" t="str">
        <f>VLOOKUP(B398,'University Applications'!A:I,9,0)</f>
        <v/>
      </c>
      <c r="P398" s="237" t="str">
        <f>VLOOKUP($B398,'University Applications'!$A:P,16,0)</f>
        <v/>
      </c>
      <c r="Q398" s="237" t="str">
        <f>VLOOKUP($B398,'University Applications'!$A:W,23,0)</f>
        <v/>
      </c>
      <c r="R398" s="237" t="str">
        <f>VLOOKUP($B398,'University Applications'!$A:AD,30,0)</f>
        <v/>
      </c>
      <c r="S398" s="237" t="str">
        <f>VLOOKUP($B398,'University Applications'!$A149:BJ1563,37,0)</f>
        <v/>
      </c>
      <c r="T398" s="183">
        <f t="shared" si="1"/>
        <v>0</v>
      </c>
      <c r="U398" s="183">
        <f t="shared" si="2"/>
        <v>0</v>
      </c>
      <c r="V398" s="237">
        <f t="shared" si="3"/>
        <v>0</v>
      </c>
      <c r="W398" s="237">
        <f t="shared" si="4"/>
        <v>0</v>
      </c>
      <c r="X398" s="237"/>
    </row>
    <row r="399">
      <c r="A399" s="236" t="s">
        <v>1452</v>
      </c>
      <c r="B399" s="106" t="s">
        <v>1449</v>
      </c>
      <c r="C399" s="237" t="str">
        <f>VLOOKUP(A399,'Main Sheet'!F:M,8,0)</f>
        <v>Zwide</v>
      </c>
      <c r="D399" s="237" t="str">
        <f>VLOOKUP(B399,'Main Sheet'!A:N,14,0)</f>
        <v>NMB</v>
      </c>
      <c r="E399" s="237" t="str">
        <f>VLOOKUP(B399,'Main Sheet'!A:L,12,0)</f>
        <v>Ndzondelelo HS</v>
      </c>
      <c r="F399" s="237" t="str">
        <f>Vlookup(B399,'Main Sheet'!A:J,7,False)</f>
        <v>First</v>
      </c>
      <c r="G399" s="237" t="str">
        <f>Vlookup(B399,'Main Sheet'!A:Q,17,0)</f>
        <v>Chulumanco</v>
      </c>
      <c r="H399" s="237" t="str">
        <f>VLOOKUP(B399,'Main Sheet'!A:AT,46,0)</f>
        <v>Yes</v>
      </c>
      <c r="I399" s="237" t="str">
        <f>Trim(Iferror(Vlookup(B399,'Main Sheet'!A150:BC1243,47,False),""))</f>
        <v>Yes</v>
      </c>
      <c r="J399" s="237" t="str">
        <f>VLOOKUP(B399,'University Applications'!A:H,8,0)</f>
        <v>S/A</v>
      </c>
      <c r="K399" s="237" t="str">
        <f>VLOOKUP(B399,'University Applications'!A:O,15,0)</f>
        <v>S/A</v>
      </c>
      <c r="L399" s="237" t="str">
        <f>VLOOKUP(B399,'University Applications'!A:V,22,0)</f>
        <v>S/A</v>
      </c>
      <c r="M399" s="237" t="str">
        <f>VLOOKUP(B399,'University Applications'!A:AC,29,0)</f>
        <v>Yes</v>
      </c>
      <c r="N399" s="237" t="str">
        <f>VLOOKUP(B399,'University Applications'!A150:BD1564,36,0)</f>
        <v/>
      </c>
      <c r="O399" s="237" t="str">
        <f>VLOOKUP(B399,'University Applications'!A:I,9,0)</f>
        <v>S/A</v>
      </c>
      <c r="P399" s="237" t="str">
        <f>VLOOKUP($B399,'University Applications'!$A:P,16,0)</f>
        <v>S/A</v>
      </c>
      <c r="Q399" s="237" t="str">
        <f>VLOOKUP($B399,'University Applications'!$A:W,23,0)</f>
        <v>S/A</v>
      </c>
      <c r="R399" s="237" t="str">
        <f>VLOOKUP($B399,'University Applications'!$A:AD,30,0)</f>
        <v>Yes</v>
      </c>
      <c r="S399" s="237" t="str">
        <f>VLOOKUP($B399,'University Applications'!$A150:BJ1564,37,0)</f>
        <v/>
      </c>
      <c r="T399" s="183">
        <f t="shared" si="1"/>
        <v>4</v>
      </c>
      <c r="U399" s="183">
        <f t="shared" si="2"/>
        <v>4</v>
      </c>
      <c r="V399" s="237">
        <f t="shared" si="3"/>
        <v>1</v>
      </c>
      <c r="W399" s="237">
        <f t="shared" si="4"/>
        <v>1</v>
      </c>
      <c r="X399" s="237"/>
    </row>
    <row r="400">
      <c r="A400" s="236" t="s">
        <v>10705</v>
      </c>
      <c r="B400" s="106" t="s">
        <v>7536</v>
      </c>
      <c r="C400" s="237" t="str">
        <f>VLOOKUP(A400,'Main Sheet'!F:M,8,0)</f>
        <v>Uitenhage</v>
      </c>
      <c r="D400" s="237" t="str">
        <f>VLOOKUP(B400,'Main Sheet'!A:N,14,0)</f>
        <v>Rural</v>
      </c>
      <c r="E400" s="237" t="str">
        <f>VLOOKUP(B400,'Main Sheet'!A:L,12,0)</f>
        <v>VM Kwinana</v>
      </c>
      <c r="F400" s="237" t="str">
        <f>Vlookup(B400,'Main Sheet'!A:J,7,False)</f>
        <v>Second</v>
      </c>
      <c r="G400" s="237" t="str">
        <f>Vlookup(B400,'Main Sheet'!A:Q,17,0)</f>
        <v>Sive</v>
      </c>
      <c r="H400" s="237" t="str">
        <f>VLOOKUP(B400,'Main Sheet'!A:AT,46,0)</f>
        <v>Yes</v>
      </c>
      <c r="I400" s="237" t="str">
        <f>Trim(Iferror(Vlookup(B400,'Main Sheet'!A913:BC2010,47,False),""))</f>
        <v/>
      </c>
      <c r="J400" s="237" t="str">
        <f>VLOOKUP(B400,'University Applications'!A:H,8,0)</f>
        <v>S/A</v>
      </c>
      <c r="K400" s="237" t="str">
        <f>VLOOKUP(B400,'University Applications'!A:O,15,0)</f>
        <v>Yes</v>
      </c>
      <c r="L400" s="237" t="str">
        <f>VLOOKUP(B400,'University Applications'!A:V,22,0)</f>
        <v>Yes</v>
      </c>
      <c r="M400" s="237" t="str">
        <f>VLOOKUP(B400,'University Applications'!A:AC,29,0)</f>
        <v>Yes</v>
      </c>
      <c r="N400" s="237" t="str">
        <f>VLOOKUP(B400,'University Applications'!A913:BD2331,36,0)</f>
        <v/>
      </c>
      <c r="O400" s="237" t="str">
        <f>VLOOKUP(B400,'University Applications'!A:I,9,0)</f>
        <v/>
      </c>
      <c r="P400" s="237" t="str">
        <f>VLOOKUP($B400,'University Applications'!$A:P,16,0)</f>
        <v/>
      </c>
      <c r="Q400" s="237" t="str">
        <f>VLOOKUP($B400,'University Applications'!$A:W,23,0)</f>
        <v/>
      </c>
      <c r="R400" s="237" t="str">
        <f>VLOOKUP($B400,'University Applications'!$A:AD,30,0)</f>
        <v/>
      </c>
      <c r="S400" s="237" t="str">
        <f>VLOOKUP($B400,'University Applications'!$A913:BJ2331,37,0)</f>
        <v/>
      </c>
      <c r="T400" s="183">
        <f t="shared" si="1"/>
        <v>4</v>
      </c>
      <c r="U400" s="183">
        <f t="shared" si="2"/>
        <v>0</v>
      </c>
      <c r="V400" s="237">
        <f t="shared" si="3"/>
        <v>3</v>
      </c>
      <c r="W400" s="237">
        <f t="shared" si="4"/>
        <v>0</v>
      </c>
      <c r="X400" s="237"/>
    </row>
    <row r="401">
      <c r="A401" s="236" t="s">
        <v>10037</v>
      </c>
      <c r="B401" s="106" t="s">
        <v>5219</v>
      </c>
      <c r="C401" s="237" t="str">
        <f>VLOOKUP(A401,'Main Sheet'!F:M,8,0)</f>
        <v>Motherwell</v>
      </c>
      <c r="D401" s="237" t="str">
        <f>VLOOKUP(B401,'Main Sheet'!A:N,14,0)</f>
        <v>NMB</v>
      </c>
      <c r="E401" s="237" t="str">
        <f>VLOOKUP(B401,'Main Sheet'!A:L,12,0)</f>
        <v>Soqhayisa SS</v>
      </c>
      <c r="F401" s="237" t="str">
        <f>Vlookup(B401,'Main Sheet'!A:J,7,False)</f>
        <v>Second</v>
      </c>
      <c r="G401" s="237" t="str">
        <f>Vlookup(B401,'Main Sheet'!A:Q,17,0)</f>
        <v>Siphosihle</v>
      </c>
      <c r="H401" s="237" t="str">
        <f>VLOOKUP(B401,'Main Sheet'!A:AT,46,0)</f>
        <v>Yes</v>
      </c>
      <c r="I401" s="237" t="str">
        <f>Trim(Iferror(Vlookup(B401,'Main Sheet'!A595:BC1688,47,False),""))</f>
        <v>Yes</v>
      </c>
      <c r="J401" s="237" t="str">
        <f>VLOOKUP(B401,'University Applications'!A:H,8,0)</f>
        <v>S/A</v>
      </c>
      <c r="K401" s="237" t="str">
        <f>VLOOKUP(B401,'University Applications'!A:O,15,0)</f>
        <v>S/A</v>
      </c>
      <c r="L401" s="237" t="str">
        <f>VLOOKUP(B401,'University Applications'!A:V,22,0)</f>
        <v>Yes</v>
      </c>
      <c r="M401" s="237" t="str">
        <f>VLOOKUP(B401,'University Applications'!A:AC,29,0)</f>
        <v>S/A</v>
      </c>
      <c r="N401" s="237" t="str">
        <f>VLOOKUP(B401,'University Applications'!A595:BD2009,36,0)</f>
        <v/>
      </c>
      <c r="O401" s="237" t="str">
        <f>VLOOKUP(B401,'University Applications'!A:I,9,0)</f>
        <v/>
      </c>
      <c r="P401" s="237" t="str">
        <f>VLOOKUP($B401,'University Applications'!$A:P,16,0)</f>
        <v/>
      </c>
      <c r="Q401" s="237" t="str">
        <f>VLOOKUP($B401,'University Applications'!$A:W,23,0)</f>
        <v/>
      </c>
      <c r="R401" s="237" t="str">
        <f>VLOOKUP($B401,'University Applications'!$A:AD,30,0)</f>
        <v/>
      </c>
      <c r="S401" s="237" t="str">
        <f>VLOOKUP($B401,'University Applications'!$A595:BJ2009,37,0)</f>
        <v/>
      </c>
      <c r="T401" s="183">
        <f t="shared" si="1"/>
        <v>4</v>
      </c>
      <c r="U401" s="183">
        <f t="shared" si="2"/>
        <v>0</v>
      </c>
      <c r="V401" s="237">
        <f t="shared" si="3"/>
        <v>1</v>
      </c>
      <c r="W401" s="237">
        <f t="shared" si="4"/>
        <v>0</v>
      </c>
      <c r="X401" s="237"/>
    </row>
    <row r="402">
      <c r="A402" s="236" t="s">
        <v>1460</v>
      </c>
      <c r="B402" s="106" t="s">
        <v>1457</v>
      </c>
      <c r="C402" s="237" t="str">
        <f>VLOOKUP(A402,'Main Sheet'!F:M,8,0)</f>
        <v>Motherwell</v>
      </c>
      <c r="D402" s="237" t="str">
        <f>VLOOKUP(B402,'Main Sheet'!A:N,14,0)</f>
        <v>NMB</v>
      </c>
      <c r="E402" s="237" t="str">
        <f>VLOOKUP(B402,'Main Sheet'!A:L,12,0)</f>
        <v>Soqhayisa SS</v>
      </c>
      <c r="F402" s="237" t="str">
        <f>Vlookup(B402,'Main Sheet'!A:J,7,False)</f>
        <v>First</v>
      </c>
      <c r="G402" s="237" t="str">
        <f>Vlookup(B402,'Main Sheet'!A:Q,17,0)</f>
        <v>Siphosihle</v>
      </c>
      <c r="H402" s="237" t="str">
        <f>VLOOKUP(B402,'Main Sheet'!A:AT,46,0)</f>
        <v>Yes</v>
      </c>
      <c r="I402" s="237" t="str">
        <f>Trim(Iferror(Vlookup(B402,'Main Sheet'!A151:BC1244,47,False),""))</f>
        <v>Yes</v>
      </c>
      <c r="J402" s="237" t="str">
        <f>VLOOKUP(B402,'University Applications'!A:H,8,0)</f>
        <v>Yes</v>
      </c>
      <c r="K402" s="237" t="str">
        <f>VLOOKUP(B402,'University Applications'!A:O,15,0)</f>
        <v>Yes</v>
      </c>
      <c r="L402" s="237" t="str">
        <f>VLOOKUP(B402,'University Applications'!A:V,22,0)</f>
        <v>Yes</v>
      </c>
      <c r="M402" s="237" t="str">
        <f>VLOOKUP(B402,'University Applications'!A:AC,29,0)</f>
        <v>Yes</v>
      </c>
      <c r="N402" s="237" t="str">
        <f>VLOOKUP(B402,'University Applications'!A151:BD1565,36,0)</f>
        <v/>
      </c>
      <c r="O402" s="237" t="str">
        <f>VLOOKUP(B402,'University Applications'!A:I,9,0)</f>
        <v>Yes</v>
      </c>
      <c r="P402" s="237" t="str">
        <f>VLOOKUP($B402,'University Applications'!$A:P,16,0)</f>
        <v>Yes</v>
      </c>
      <c r="Q402" s="237" t="str">
        <f>VLOOKUP($B402,'University Applications'!$A:W,23,0)</f>
        <v>Yes</v>
      </c>
      <c r="R402" s="237" t="str">
        <f>VLOOKUP($B402,'University Applications'!$A:AD,30,0)</f>
        <v>Yes</v>
      </c>
      <c r="S402" s="237" t="str">
        <f>VLOOKUP($B402,'University Applications'!$A151:BJ1565,37,0)</f>
        <v/>
      </c>
      <c r="T402" s="183">
        <f t="shared" si="1"/>
        <v>4</v>
      </c>
      <c r="U402" s="183">
        <f t="shared" si="2"/>
        <v>4</v>
      </c>
      <c r="V402" s="237">
        <f t="shared" si="3"/>
        <v>4</v>
      </c>
      <c r="W402" s="237">
        <f t="shared" si="4"/>
        <v>4</v>
      </c>
      <c r="X402" s="237"/>
    </row>
    <row r="403">
      <c r="A403" s="236" t="s">
        <v>1469</v>
      </c>
      <c r="B403" s="106" t="s">
        <v>1466</v>
      </c>
      <c r="C403" s="237" t="str">
        <f>VLOOKUP(A403,'Main Sheet'!F:M,8,0)</f>
        <v>Motherwell</v>
      </c>
      <c r="D403" s="237" t="str">
        <f>VLOOKUP(B403,'Main Sheet'!A:N,14,0)</f>
        <v>NMB</v>
      </c>
      <c r="E403" s="237" t="str">
        <f>VLOOKUP(B403,'Main Sheet'!A:L,12,0)</f>
        <v>Douglas Mpopa SS</v>
      </c>
      <c r="F403" s="237" t="str">
        <f>Vlookup(B403,'Main Sheet'!A:J,7,False)</f>
        <v>First</v>
      </c>
      <c r="G403" s="237" t="str">
        <f>Vlookup(B403,'Main Sheet'!A:Q,17,0)</f>
        <v>Asemahle</v>
      </c>
      <c r="H403" s="237" t="str">
        <f>VLOOKUP(B403,'Main Sheet'!A:AT,46,0)</f>
        <v>Yes</v>
      </c>
      <c r="I403" s="237" t="str">
        <f>Trim(Iferror(Vlookup(B403,'Main Sheet'!A152:BC1245,47,False),""))</f>
        <v>Yes</v>
      </c>
      <c r="J403" s="237" t="str">
        <f>VLOOKUP(B403,'University Applications'!A:H,8,0)</f>
        <v>S/A</v>
      </c>
      <c r="K403" s="237" t="str">
        <f>VLOOKUP(B403,'University Applications'!A:O,15,0)</f>
        <v>S/A</v>
      </c>
      <c r="L403" s="237" t="str">
        <f>VLOOKUP(B403,'University Applications'!A:V,22,0)</f>
        <v>S/A</v>
      </c>
      <c r="M403" s="237" t="str">
        <f>VLOOKUP(B403,'University Applications'!A:AC,29,0)</f>
        <v>Yes</v>
      </c>
      <c r="N403" s="237" t="str">
        <f>VLOOKUP(B403,'University Applications'!A152:BD1566,36,0)</f>
        <v/>
      </c>
      <c r="O403" s="237" t="str">
        <f>VLOOKUP(B403,'University Applications'!A:I,9,0)</f>
        <v>S/A</v>
      </c>
      <c r="P403" s="237" t="str">
        <f>VLOOKUP($B403,'University Applications'!$A:P,16,0)</f>
        <v>S/A</v>
      </c>
      <c r="Q403" s="237" t="str">
        <f>VLOOKUP($B403,'University Applications'!$A:W,23,0)</f>
        <v>S/A</v>
      </c>
      <c r="R403" s="237" t="str">
        <f>VLOOKUP($B403,'University Applications'!$A:AD,30,0)</f>
        <v>Yes</v>
      </c>
      <c r="S403" s="237" t="str">
        <f>VLOOKUP($B403,'University Applications'!$A152:BJ1566,37,0)</f>
        <v/>
      </c>
      <c r="T403" s="183">
        <f t="shared" si="1"/>
        <v>4</v>
      </c>
      <c r="U403" s="183">
        <f t="shared" si="2"/>
        <v>4</v>
      </c>
      <c r="V403" s="237">
        <f t="shared" si="3"/>
        <v>1</v>
      </c>
      <c r="W403" s="237">
        <f t="shared" si="4"/>
        <v>1</v>
      </c>
      <c r="X403" s="237"/>
    </row>
    <row r="404">
      <c r="A404" s="236" t="s">
        <v>1476</v>
      </c>
      <c r="B404" s="106" t="s">
        <v>1474</v>
      </c>
      <c r="C404" s="237" t="str">
        <f>VLOOKUP(A404,'Main Sheet'!F:M,8,0)</f>
        <v>Zwide</v>
      </c>
      <c r="D404" s="237" t="str">
        <f>VLOOKUP(B404,'Main Sheet'!A:N,14,0)</f>
        <v>NMB</v>
      </c>
      <c r="E404" s="237" t="str">
        <f>VLOOKUP(B404,'Main Sheet'!A:L,12,0)</f>
        <v>Phakamisa SS</v>
      </c>
      <c r="F404" s="237" t="str">
        <f>Vlookup(B404,'Main Sheet'!A:J,7,False)</f>
        <v>First</v>
      </c>
      <c r="G404" s="237" t="str">
        <f>Vlookup(B404,'Main Sheet'!A:Q,17,0)</f>
        <v>Chulumanco</v>
      </c>
      <c r="H404" s="237" t="str">
        <f>VLOOKUP(B404,'Main Sheet'!A:AT,46,0)</f>
        <v>Yes</v>
      </c>
      <c r="I404" s="237" t="str">
        <f>Trim(Iferror(Vlookup(B404,'Main Sheet'!A153:BC1246,47,False),""))</f>
        <v>Yes</v>
      </c>
      <c r="J404" s="237" t="str">
        <f>VLOOKUP(B404,'University Applications'!A:H,8,0)</f>
        <v>Yes</v>
      </c>
      <c r="K404" s="237" t="str">
        <f>VLOOKUP(B404,'University Applications'!A:O,15,0)</f>
        <v>Yes</v>
      </c>
      <c r="L404" s="237" t="str">
        <f>VLOOKUP(B404,'University Applications'!A:V,22,0)</f>
        <v>Yes</v>
      </c>
      <c r="M404" s="237" t="str">
        <f>VLOOKUP(B404,'University Applications'!A:AC,29,0)</f>
        <v>Yes</v>
      </c>
      <c r="N404" s="237" t="str">
        <f>VLOOKUP(B404,'University Applications'!A153:BD1567,36,0)</f>
        <v/>
      </c>
      <c r="O404" s="237" t="str">
        <f>VLOOKUP(B404,'University Applications'!A:I,9,0)</f>
        <v>Yes</v>
      </c>
      <c r="P404" s="237" t="str">
        <f>VLOOKUP($B404,'University Applications'!$A:P,16,0)</f>
        <v>Yes</v>
      </c>
      <c r="Q404" s="237" t="str">
        <f>VLOOKUP($B404,'University Applications'!$A:W,23,0)</f>
        <v>Yes</v>
      </c>
      <c r="R404" s="237" t="str">
        <f>VLOOKUP($B404,'University Applications'!$A:AD,30,0)</f>
        <v>Yes</v>
      </c>
      <c r="S404" s="237" t="str">
        <f>VLOOKUP($B404,'University Applications'!$A153:BJ1567,37,0)</f>
        <v/>
      </c>
      <c r="T404" s="183">
        <f t="shared" si="1"/>
        <v>4</v>
      </c>
      <c r="U404" s="183">
        <f t="shared" si="2"/>
        <v>4</v>
      </c>
      <c r="V404" s="237">
        <f t="shared" si="3"/>
        <v>4</v>
      </c>
      <c r="W404" s="237">
        <f t="shared" si="4"/>
        <v>4</v>
      </c>
      <c r="X404" s="237"/>
    </row>
    <row r="405">
      <c r="A405" s="236" t="s">
        <v>1485</v>
      </c>
      <c r="B405" s="106" t="s">
        <v>1483</v>
      </c>
      <c r="C405" s="237" t="str">
        <f>VLOOKUP(A405,'Main Sheet'!F:M,8,0)</f>
        <v>New Brighton</v>
      </c>
      <c r="D405" s="237" t="str">
        <f>VLOOKUP(B405,'Main Sheet'!A:N,14,0)</f>
        <v>NMB</v>
      </c>
      <c r="E405" s="237" t="str">
        <f>VLOOKUP(B405,'Main Sheet'!A:L,12,0)</f>
        <v>Newell HS</v>
      </c>
      <c r="F405" s="237" t="str">
        <f>Vlookup(B405,'Main Sheet'!A:J,7,False)</f>
        <v>First</v>
      </c>
      <c r="G405" s="237" t="str">
        <f>Vlookup(B405,'Main Sheet'!A:Q,17,0)</f>
        <v>Siphosihle</v>
      </c>
      <c r="H405" s="237" t="str">
        <f>VLOOKUP(B405,'Main Sheet'!A:AT,46,0)</f>
        <v>Yes</v>
      </c>
      <c r="I405" s="237" t="str">
        <f>Trim(Iferror(Vlookup(B405,'Main Sheet'!A154:BC1247,47,False),""))</f>
        <v>Yes</v>
      </c>
      <c r="J405" s="237" t="str">
        <f>VLOOKUP(B405,'University Applications'!A:H,8,0)</f>
        <v>Yes</v>
      </c>
      <c r="K405" s="237" t="str">
        <f>VLOOKUP(B405,'University Applications'!A:O,15,0)</f>
        <v>Yes</v>
      </c>
      <c r="L405" s="237" t="str">
        <f>VLOOKUP(B405,'University Applications'!A:V,22,0)</f>
        <v>Yes</v>
      </c>
      <c r="M405" s="237" t="str">
        <f>VLOOKUP(B405,'University Applications'!A:AC,29,0)</f>
        <v>Yes</v>
      </c>
      <c r="N405" s="237" t="str">
        <f>VLOOKUP(B405,'University Applications'!A154:BD1568,36,0)</f>
        <v/>
      </c>
      <c r="O405" s="237" t="str">
        <f>VLOOKUP(B405,'University Applications'!A:I,9,0)</f>
        <v>Yes</v>
      </c>
      <c r="P405" s="237" t="str">
        <f>VLOOKUP($B405,'University Applications'!$A:P,16,0)</f>
        <v>Yes</v>
      </c>
      <c r="Q405" s="237" t="str">
        <f>VLOOKUP($B405,'University Applications'!$A:W,23,0)</f>
        <v>Yes</v>
      </c>
      <c r="R405" s="237" t="str">
        <f>VLOOKUP($B405,'University Applications'!$A:AD,30,0)</f>
        <v>Yes</v>
      </c>
      <c r="S405" s="237" t="str">
        <f>VLOOKUP($B405,'University Applications'!$A154:BJ1568,37,0)</f>
        <v/>
      </c>
      <c r="T405" s="183">
        <f t="shared" si="1"/>
        <v>4</v>
      </c>
      <c r="U405" s="183">
        <f t="shared" si="2"/>
        <v>4</v>
      </c>
      <c r="V405" s="237">
        <f t="shared" si="3"/>
        <v>4</v>
      </c>
      <c r="W405" s="237">
        <f t="shared" si="4"/>
        <v>4</v>
      </c>
      <c r="X405" s="237"/>
    </row>
    <row r="406">
      <c r="A406" s="236" t="s">
        <v>1494</v>
      </c>
      <c r="B406" s="106" t="s">
        <v>1492</v>
      </c>
      <c r="C406" s="237" t="str">
        <f>VLOOKUP(A406,'Main Sheet'!F:M,8,0)</f>
        <v>KwaZakhele</v>
      </c>
      <c r="D406" s="237" t="str">
        <f>VLOOKUP(B406,'Main Sheet'!A:N,14,0)</f>
        <v>NMB</v>
      </c>
      <c r="E406" s="237" t="str">
        <f>VLOOKUP(B406,'Main Sheet'!A:L,12,0)</f>
        <v>Masibambane HS</v>
      </c>
      <c r="F406" s="237" t="str">
        <f>Vlookup(B406,'Main Sheet'!A:J,7,False)</f>
        <v>First</v>
      </c>
      <c r="G406" s="237" t="str">
        <f>Vlookup(B406,'Main Sheet'!A:Q,17,0)</f>
        <v>Asemahle</v>
      </c>
      <c r="H406" s="237" t="str">
        <f>VLOOKUP(B406,'Main Sheet'!A:AT,46,0)</f>
        <v>Yes</v>
      </c>
      <c r="I406" s="237" t="str">
        <f>Trim(Iferror(Vlookup(B406,'Main Sheet'!A155:BC1248,47,False),""))</f>
        <v>Yes</v>
      </c>
      <c r="J406" s="237" t="str">
        <f>VLOOKUP(B406,'University Applications'!A:H,8,0)</f>
        <v>Yes</v>
      </c>
      <c r="K406" s="237" t="str">
        <f>VLOOKUP(B406,'University Applications'!A:O,15,0)</f>
        <v>Yes</v>
      </c>
      <c r="L406" s="237" t="str">
        <f>VLOOKUP(B406,'University Applications'!A:V,22,0)</f>
        <v>Yes</v>
      </c>
      <c r="M406" s="237" t="str">
        <f>VLOOKUP(B406,'University Applications'!A:AC,29,0)</f>
        <v>Yes</v>
      </c>
      <c r="N406" s="237" t="str">
        <f>VLOOKUP(B406,'University Applications'!A155:BD1569,36,0)</f>
        <v/>
      </c>
      <c r="O406" s="237" t="str">
        <f>VLOOKUP(B406,'University Applications'!A:I,9,0)</f>
        <v>Yes</v>
      </c>
      <c r="P406" s="237" t="str">
        <f>VLOOKUP($B406,'University Applications'!$A:P,16,0)</f>
        <v>Yes</v>
      </c>
      <c r="Q406" s="237" t="str">
        <f>VLOOKUP($B406,'University Applications'!$A:W,23,0)</f>
        <v>Yes</v>
      </c>
      <c r="R406" s="237" t="str">
        <f>VLOOKUP($B406,'University Applications'!$A:AD,30,0)</f>
        <v>Yes</v>
      </c>
      <c r="S406" s="237" t="str">
        <f>VLOOKUP($B406,'University Applications'!$A155:BJ1569,37,0)</f>
        <v/>
      </c>
      <c r="T406" s="183">
        <f t="shared" si="1"/>
        <v>4</v>
      </c>
      <c r="U406" s="183">
        <f t="shared" si="2"/>
        <v>4</v>
      </c>
      <c r="V406" s="237">
        <f t="shared" si="3"/>
        <v>4</v>
      </c>
      <c r="W406" s="237">
        <f t="shared" si="4"/>
        <v>4</v>
      </c>
      <c r="X406" s="237"/>
    </row>
    <row r="407">
      <c r="A407" s="236" t="s">
        <v>10683</v>
      </c>
      <c r="B407" s="106" t="s">
        <v>7439</v>
      </c>
      <c r="C407" s="237" t="str">
        <f>VLOOKUP(A407,'Main Sheet'!F:M,8,0)</f>
        <v>KwaMagxaki</v>
      </c>
      <c r="D407" s="237" t="str">
        <f>VLOOKUP(B407,'Main Sheet'!A:N,14,0)</f>
        <v>NMB</v>
      </c>
      <c r="E407" s="237" t="str">
        <f>VLOOKUP(B407,'Main Sheet'!A:L,12,0)</f>
        <v>KwaMagxaki HS</v>
      </c>
      <c r="F407" s="237" t="str">
        <f>Vlookup(B407,'Main Sheet'!A:J,7,False)</f>
        <v>Second</v>
      </c>
      <c r="G407" s="237" t="str">
        <f>Vlookup(B407,'Main Sheet'!A:Q,17,0)</f>
        <v>Asemahle</v>
      </c>
      <c r="H407" s="237" t="str">
        <f>VLOOKUP(B407,'Main Sheet'!A:AT,46,0)</f>
        <v>Yes</v>
      </c>
      <c r="I407" s="237" t="str">
        <f>Trim(Iferror(Vlookup(B407,'Main Sheet'!A902:BC1999,47,False),""))</f>
        <v>Yes</v>
      </c>
      <c r="J407" s="237" t="str">
        <f>VLOOKUP(B407,'University Applications'!A:H,8,0)</f>
        <v>Yes</v>
      </c>
      <c r="K407" s="237" t="str">
        <f>VLOOKUP(B407,'University Applications'!A:O,15,0)</f>
        <v>S/A</v>
      </c>
      <c r="L407" s="237" t="str">
        <f>VLOOKUP(B407,'University Applications'!A:V,22,0)</f>
        <v>S/A</v>
      </c>
      <c r="M407" s="237" t="str">
        <f>VLOOKUP(B407,'University Applications'!A:AC,29,0)</f>
        <v/>
      </c>
      <c r="N407" s="237" t="str">
        <f>VLOOKUP(B407,'University Applications'!A902:BD2320,36,0)</f>
        <v/>
      </c>
      <c r="O407" s="237" t="str">
        <f>VLOOKUP(B407,'University Applications'!A:I,9,0)</f>
        <v/>
      </c>
      <c r="P407" s="237" t="str">
        <f>VLOOKUP($B407,'University Applications'!$A:P,16,0)</f>
        <v/>
      </c>
      <c r="Q407" s="237" t="str">
        <f>VLOOKUP($B407,'University Applications'!$A:W,23,0)</f>
        <v/>
      </c>
      <c r="R407" s="237" t="str">
        <f>VLOOKUP($B407,'University Applications'!$A:AD,30,0)</f>
        <v/>
      </c>
      <c r="S407" s="237" t="str">
        <f>VLOOKUP($B407,'University Applications'!$A902:BJ2320,37,0)</f>
        <v/>
      </c>
      <c r="T407" s="183">
        <f t="shared" si="1"/>
        <v>3</v>
      </c>
      <c r="U407" s="183">
        <f t="shared" si="2"/>
        <v>0</v>
      </c>
      <c r="V407" s="237">
        <f t="shared" si="3"/>
        <v>1</v>
      </c>
      <c r="W407" s="237">
        <f t="shared" si="4"/>
        <v>0</v>
      </c>
      <c r="X407" s="237"/>
    </row>
    <row r="408">
      <c r="A408" s="236" t="s">
        <v>1499</v>
      </c>
      <c r="B408" s="106" t="s">
        <v>1497</v>
      </c>
      <c r="C408" s="237" t="str">
        <f>VLOOKUP(A408,'Main Sheet'!F:M,8,0)</f>
        <v>Motherwell</v>
      </c>
      <c r="D408" s="237" t="str">
        <f>VLOOKUP(B408,'Main Sheet'!A:N,14,0)</f>
        <v>NMB</v>
      </c>
      <c r="E408" s="237" t="str">
        <f>VLOOKUP(B408,'Main Sheet'!A:L,12,0)</f>
        <v>Soqhayisa SS</v>
      </c>
      <c r="F408" s="237" t="str">
        <f>Vlookup(B408,'Main Sheet'!A:J,7,False)</f>
        <v>First</v>
      </c>
      <c r="G408" s="237" t="str">
        <f>Vlookup(B408,'Main Sheet'!A:Q,17,0)</f>
        <v>Siphosihle</v>
      </c>
      <c r="H408" s="237" t="str">
        <f>VLOOKUP(B408,'Main Sheet'!A:AT,46,0)</f>
        <v>Yes</v>
      </c>
      <c r="I408" s="237" t="str">
        <f>Trim(Iferror(Vlookup(B408,'Main Sheet'!A156:BC1249,47,False),""))</f>
        <v>Yes</v>
      </c>
      <c r="J408" s="237" t="str">
        <f>VLOOKUP(B408,'University Applications'!A:H,8,0)</f>
        <v>S/A</v>
      </c>
      <c r="K408" s="237" t="str">
        <f>VLOOKUP(B408,'University Applications'!A:O,15,0)</f>
        <v>S/A</v>
      </c>
      <c r="L408" s="237" t="str">
        <f>VLOOKUP(B408,'University Applications'!A:V,22,0)</f>
        <v>Yes</v>
      </c>
      <c r="M408" s="237" t="str">
        <f>VLOOKUP(B408,'University Applications'!A:AC,29,0)</f>
        <v>Yes</v>
      </c>
      <c r="N408" s="237" t="str">
        <f>VLOOKUP(B408,'University Applications'!A156:BD1570,36,0)</f>
        <v/>
      </c>
      <c r="O408" s="237" t="str">
        <f>VLOOKUP(B408,'University Applications'!A:I,9,0)</f>
        <v>S/A</v>
      </c>
      <c r="P408" s="237" t="str">
        <f>VLOOKUP($B408,'University Applications'!$A:P,16,0)</f>
        <v>S/A</v>
      </c>
      <c r="Q408" s="237" t="str">
        <f>VLOOKUP($B408,'University Applications'!$A:W,23,0)</f>
        <v>Yes</v>
      </c>
      <c r="R408" s="237" t="str">
        <f>VLOOKUP($B408,'University Applications'!$A:AD,30,0)</f>
        <v>Yes</v>
      </c>
      <c r="S408" s="237" t="str">
        <f>VLOOKUP($B408,'University Applications'!$A156:BJ1570,37,0)</f>
        <v/>
      </c>
      <c r="T408" s="183">
        <f t="shared" si="1"/>
        <v>4</v>
      </c>
      <c r="U408" s="183">
        <f t="shared" si="2"/>
        <v>4</v>
      </c>
      <c r="V408" s="237">
        <f t="shared" si="3"/>
        <v>2</v>
      </c>
      <c r="W408" s="237">
        <f t="shared" si="4"/>
        <v>2</v>
      </c>
      <c r="X408" s="237"/>
    </row>
    <row r="409">
      <c r="A409" s="236" t="s">
        <v>1505</v>
      </c>
      <c r="B409" s="106" t="s">
        <v>1503</v>
      </c>
      <c r="C409" s="237" t="str">
        <f>VLOOKUP(A409,'Main Sheet'!F:M,8,0)</f>
        <v>Motherwell</v>
      </c>
      <c r="D409" s="237" t="str">
        <f>VLOOKUP(B409,'Main Sheet'!A:N,14,0)</f>
        <v>NMB</v>
      </c>
      <c r="E409" s="237" t="str">
        <f>VLOOKUP(B409,'Main Sheet'!A:L,12,0)</f>
        <v>Motherwell HS</v>
      </c>
      <c r="F409" s="237" t="str">
        <f>Vlookup(B409,'Main Sheet'!A:J,7,False)</f>
        <v>First</v>
      </c>
      <c r="G409" s="237" t="str">
        <f>Vlookup(B409,'Main Sheet'!A:Q,17,0)</f>
        <v>Sive</v>
      </c>
      <c r="H409" s="237" t="str">
        <f>VLOOKUP(B409,'Main Sheet'!A:AT,46,0)</f>
        <v>Yes</v>
      </c>
      <c r="I409" s="237" t="str">
        <f>Trim(Iferror(Vlookup(B409,'Main Sheet'!A157:BC1250,47,False),""))</f>
        <v>Yes</v>
      </c>
      <c r="J409" s="237" t="str">
        <f>VLOOKUP(B409,'University Applications'!A:H,8,0)</f>
        <v>Yes</v>
      </c>
      <c r="K409" s="237" t="str">
        <f>VLOOKUP(B409,'University Applications'!A:O,15,0)</f>
        <v>Yes</v>
      </c>
      <c r="L409" s="237" t="str">
        <f>VLOOKUP(B409,'University Applications'!A:V,22,0)</f>
        <v>S/A</v>
      </c>
      <c r="M409" s="237" t="str">
        <f>VLOOKUP(B409,'University Applications'!A:AC,29,0)</f>
        <v>Yes</v>
      </c>
      <c r="N409" s="237" t="str">
        <f>VLOOKUP(B409,'University Applications'!A157:BD1571,36,0)</f>
        <v/>
      </c>
      <c r="O409" s="237" t="str">
        <f>VLOOKUP(B409,'University Applications'!A:I,9,0)</f>
        <v>Yes</v>
      </c>
      <c r="P409" s="237" t="str">
        <f>VLOOKUP($B409,'University Applications'!$A:P,16,0)</f>
        <v>Yes</v>
      </c>
      <c r="Q409" s="237" t="str">
        <f>VLOOKUP($B409,'University Applications'!$A:W,23,0)</f>
        <v>S/A</v>
      </c>
      <c r="R409" s="237" t="str">
        <f>VLOOKUP($B409,'University Applications'!$A:AD,30,0)</f>
        <v>Yes</v>
      </c>
      <c r="S409" s="237" t="str">
        <f>VLOOKUP($B409,'University Applications'!$A157:BJ1571,37,0)</f>
        <v/>
      </c>
      <c r="T409" s="183">
        <f t="shared" si="1"/>
        <v>4</v>
      </c>
      <c r="U409" s="183">
        <f t="shared" si="2"/>
        <v>4</v>
      </c>
      <c r="V409" s="237">
        <f t="shared" si="3"/>
        <v>3</v>
      </c>
      <c r="W409" s="237">
        <f t="shared" si="4"/>
        <v>3</v>
      </c>
      <c r="X409" s="237"/>
    </row>
    <row r="410">
      <c r="A410" s="236" t="s">
        <v>1513</v>
      </c>
      <c r="B410" s="106" t="s">
        <v>1511</v>
      </c>
      <c r="C410" s="237" t="str">
        <f>VLOOKUP(A410,'Main Sheet'!F:M,8,0)</f>
        <v>Motherwell</v>
      </c>
      <c r="D410" s="237" t="str">
        <f>VLOOKUP(B410,'Main Sheet'!A:N,14,0)</f>
        <v>NMB</v>
      </c>
      <c r="E410" s="237" t="str">
        <f>VLOOKUP(B410,'Main Sheet'!A:L,12,0)</f>
        <v>Vulumzi SS</v>
      </c>
      <c r="F410" s="237" t="str">
        <f>Vlookup(B410,'Main Sheet'!A:J,7,False)</f>
        <v>First</v>
      </c>
      <c r="G410" s="237" t="str">
        <f>Vlookup(B410,'Main Sheet'!A:Q,17,0)</f>
        <v>Siphosihle</v>
      </c>
      <c r="H410" s="237" t="str">
        <f>VLOOKUP(B410,'Main Sheet'!A:AT,46,0)</f>
        <v>Yes</v>
      </c>
      <c r="I410" s="237" t="str">
        <f>Trim(Iferror(Vlookup(B410,'Main Sheet'!A158:BC1251,47,False),""))</f>
        <v>Yes</v>
      </c>
      <c r="J410" s="237" t="str">
        <f>VLOOKUP(B410,'University Applications'!A:H,8,0)</f>
        <v>Yes</v>
      </c>
      <c r="K410" s="237" t="str">
        <f>VLOOKUP(B410,'University Applications'!A:O,15,0)</f>
        <v>Yes</v>
      </c>
      <c r="L410" s="237" t="str">
        <f>VLOOKUP(B410,'University Applications'!A:V,22,0)</f>
        <v>No</v>
      </c>
      <c r="M410" s="237" t="str">
        <f>VLOOKUP(B410,'University Applications'!A:AC,29,0)</f>
        <v>Yes</v>
      </c>
      <c r="N410" s="237" t="str">
        <f>VLOOKUP(B410,'University Applications'!A158:BD1572,36,0)</f>
        <v>Yes</v>
      </c>
      <c r="O410" s="237" t="str">
        <f>VLOOKUP(B410,'University Applications'!A:I,9,0)</f>
        <v>Yes</v>
      </c>
      <c r="P410" s="237" t="str">
        <f>VLOOKUP($B410,'University Applications'!$A:P,16,0)</f>
        <v>Yes</v>
      </c>
      <c r="Q410" s="237" t="str">
        <f>VLOOKUP($B410,'University Applications'!$A:W,23,0)</f>
        <v>No</v>
      </c>
      <c r="R410" s="237" t="str">
        <f>VLOOKUP($B410,'University Applications'!$A:AD,30,0)</f>
        <v>Yes</v>
      </c>
      <c r="S410" s="237" t="str">
        <f>VLOOKUP($B410,'University Applications'!$A158:BJ1572,37,0)</f>
        <v/>
      </c>
      <c r="T410" s="183">
        <f t="shared" si="1"/>
        <v>5</v>
      </c>
      <c r="U410" s="183">
        <f t="shared" si="2"/>
        <v>4</v>
      </c>
      <c r="V410" s="237">
        <f t="shared" si="3"/>
        <v>4</v>
      </c>
      <c r="W410" s="237">
        <f t="shared" si="4"/>
        <v>3</v>
      </c>
      <c r="X410" s="237"/>
    </row>
    <row r="411">
      <c r="A411" s="236" t="s">
        <v>11153</v>
      </c>
      <c r="B411" s="106" t="s">
        <v>8232</v>
      </c>
      <c r="C411" s="237" t="str">
        <f>VLOOKUP(A411,'Main Sheet'!F:M,8,0)</f>
        <v>#N/A</v>
      </c>
      <c r="D411" s="237" t="str">
        <f>VLOOKUP(B411,'Main Sheet'!A:N,14,0)</f>
        <v>Rural</v>
      </c>
      <c r="E411" s="237" t="str">
        <f>VLOOKUP(B411,'Main Sheet'!A:L,12,0)</f>
        <v>Lungiso HS</v>
      </c>
      <c r="F411" s="237" t="str">
        <f>Vlookup(B411,'Main Sheet'!A:J,7,False)</f>
        <v>Second</v>
      </c>
      <c r="G411" s="237" t="str">
        <f>Vlookup(B411,'Main Sheet'!A:Q,17,0)</f>
        <v>Sive</v>
      </c>
      <c r="H411" s="237" t="str">
        <f>VLOOKUP(B411,'Main Sheet'!A:AT,46,0)</f>
        <v>Yes</v>
      </c>
      <c r="I411" s="237" t="str">
        <f>Trim(Iferror(Vlookup(B411,'Main Sheet'!A995:BC2092,47,False),""))</f>
        <v/>
      </c>
      <c r="J411" s="237" t="str">
        <f>VLOOKUP(B411,'University Applications'!A:H,8,0)</f>
        <v/>
      </c>
      <c r="K411" s="237" t="str">
        <f>VLOOKUP(B411,'University Applications'!A:O,15,0)</f>
        <v/>
      </c>
      <c r="L411" s="237" t="str">
        <f>VLOOKUP(B411,'University Applications'!A:V,22,0)</f>
        <v/>
      </c>
      <c r="M411" s="237" t="str">
        <f>VLOOKUP(B411,'University Applications'!A:AC,29,0)</f>
        <v/>
      </c>
      <c r="N411" s="237" t="str">
        <f>VLOOKUP(B411,'University Applications'!A995:BD2413,36,0)</f>
        <v/>
      </c>
      <c r="O411" s="237" t="str">
        <f>VLOOKUP(B411,'University Applications'!A:I,9,0)</f>
        <v/>
      </c>
      <c r="P411" s="237" t="str">
        <f>VLOOKUP($B411,'University Applications'!$A:P,16,0)</f>
        <v/>
      </c>
      <c r="Q411" s="237" t="str">
        <f>VLOOKUP($B411,'University Applications'!$A:W,23,0)</f>
        <v/>
      </c>
      <c r="R411" s="237" t="str">
        <f>VLOOKUP($B411,'University Applications'!$A:AD,30,0)</f>
        <v/>
      </c>
      <c r="S411" s="237" t="str">
        <f>VLOOKUP($B411,'University Applications'!$A995:BJ2413,37,0)</f>
        <v/>
      </c>
      <c r="T411" s="183">
        <f t="shared" si="1"/>
        <v>0</v>
      </c>
      <c r="U411" s="183">
        <f t="shared" si="2"/>
        <v>0</v>
      </c>
      <c r="V411" s="237">
        <f t="shared" si="3"/>
        <v>0</v>
      </c>
      <c r="W411" s="237">
        <f t="shared" si="4"/>
        <v>0</v>
      </c>
      <c r="X411" s="237"/>
    </row>
    <row r="412">
      <c r="A412" s="236" t="s">
        <v>1524</v>
      </c>
      <c r="B412" s="106" t="s">
        <v>1521</v>
      </c>
      <c r="C412" s="237" t="str">
        <f>VLOOKUP(A412,'Main Sheet'!F:M,8,0)</f>
        <v>Motherwell</v>
      </c>
      <c r="D412" s="237" t="str">
        <f>VLOOKUP(B412,'Main Sheet'!A:N,14,0)</f>
        <v>NMB</v>
      </c>
      <c r="E412" s="237" t="str">
        <f>VLOOKUP(B412,'Main Sheet'!A:L,12,0)</f>
        <v>Ncedo SS</v>
      </c>
      <c r="F412" s="237" t="str">
        <f>Vlookup(B412,'Main Sheet'!A:J,7,False)</f>
        <v>First</v>
      </c>
      <c r="G412" s="237" t="str">
        <f>Vlookup(B412,'Main Sheet'!A:Q,17,0)</f>
        <v>Siphosihle</v>
      </c>
      <c r="H412" s="237" t="str">
        <f>VLOOKUP(B412,'Main Sheet'!A:AT,46,0)</f>
        <v>Yes</v>
      </c>
      <c r="I412" s="237" t="str">
        <f>Trim(Iferror(Vlookup(B412,'Main Sheet'!A159:BC1252,47,False),""))</f>
        <v>Yes</v>
      </c>
      <c r="J412" s="237" t="str">
        <f>VLOOKUP(B412,'University Applications'!A:H,8,0)</f>
        <v>Yes</v>
      </c>
      <c r="K412" s="237" t="str">
        <f>VLOOKUP(B412,'University Applications'!A:O,15,0)</f>
        <v>Yes</v>
      </c>
      <c r="L412" s="237" t="str">
        <f>VLOOKUP(B412,'University Applications'!A:V,22,0)</f>
        <v>Yes</v>
      </c>
      <c r="M412" s="237" t="str">
        <f>VLOOKUP(B412,'University Applications'!A:AC,29,0)</f>
        <v>Yes</v>
      </c>
      <c r="N412" s="237" t="str">
        <f>VLOOKUP(B412,'University Applications'!A159:BD1573,36,0)</f>
        <v/>
      </c>
      <c r="O412" s="237" t="str">
        <f>VLOOKUP(B412,'University Applications'!A:I,9,0)</f>
        <v>Yes</v>
      </c>
      <c r="P412" s="237" t="str">
        <f>VLOOKUP($B412,'University Applications'!$A:P,16,0)</f>
        <v>Yes</v>
      </c>
      <c r="Q412" s="237" t="str">
        <f>VLOOKUP($B412,'University Applications'!$A:W,23,0)</f>
        <v>Yes</v>
      </c>
      <c r="R412" s="237" t="str">
        <f>VLOOKUP($B412,'University Applications'!$A:AD,30,0)</f>
        <v>Yes</v>
      </c>
      <c r="S412" s="237" t="str">
        <f>VLOOKUP($B412,'University Applications'!$A159:BJ1573,37,0)</f>
        <v/>
      </c>
      <c r="T412" s="183">
        <f t="shared" si="1"/>
        <v>4</v>
      </c>
      <c r="U412" s="183">
        <f t="shared" si="2"/>
        <v>4</v>
      </c>
      <c r="V412" s="237">
        <f t="shared" si="3"/>
        <v>4</v>
      </c>
      <c r="W412" s="237">
        <f t="shared" si="4"/>
        <v>4</v>
      </c>
      <c r="X412" s="237"/>
    </row>
    <row r="413">
      <c r="A413" s="236" t="s">
        <v>1535</v>
      </c>
      <c r="B413" s="106" t="s">
        <v>1532</v>
      </c>
      <c r="C413" s="237" t="str">
        <f>VLOOKUP(A413,'Main Sheet'!F:M,8,0)</f>
        <v>Zwide</v>
      </c>
      <c r="D413" s="237" t="str">
        <f>VLOOKUP(B413,'Main Sheet'!A:N,14,0)</f>
        <v>NMB</v>
      </c>
      <c r="E413" s="237" t="str">
        <f>VLOOKUP(B413,'Main Sheet'!A:L,12,0)</f>
        <v>Sakhisizwe SS</v>
      </c>
      <c r="F413" s="237" t="str">
        <f>Vlookup(B413,'Main Sheet'!A:J,7,False)</f>
        <v>First</v>
      </c>
      <c r="G413" s="237" t="str">
        <f>Vlookup(B413,'Main Sheet'!A:Q,17,0)</f>
        <v>Chulumanco</v>
      </c>
      <c r="H413" s="237" t="str">
        <f>VLOOKUP(B413,'Main Sheet'!A:AT,46,0)</f>
        <v>Yes</v>
      </c>
      <c r="I413" s="237" t="str">
        <f>Trim(Iferror(Vlookup(B413,'Main Sheet'!A160:BC1253,47,False),""))</f>
        <v>Yes</v>
      </c>
      <c r="J413" s="237" t="str">
        <f>VLOOKUP(B413,'University Applications'!A:H,8,0)</f>
        <v>Yes</v>
      </c>
      <c r="K413" s="237" t="str">
        <f>VLOOKUP(B413,'University Applications'!A:O,15,0)</f>
        <v>Yes</v>
      </c>
      <c r="L413" s="237" t="str">
        <f>VLOOKUP(B413,'University Applications'!A:V,22,0)</f>
        <v>Yes</v>
      </c>
      <c r="M413" s="237" t="str">
        <f>VLOOKUP(B413,'University Applications'!A:AC,29,0)</f>
        <v>Yes</v>
      </c>
      <c r="N413" s="237" t="str">
        <f>VLOOKUP(B413,'University Applications'!A160:BD1574,36,0)</f>
        <v/>
      </c>
      <c r="O413" s="237" t="str">
        <f>VLOOKUP(B413,'University Applications'!A:I,9,0)</f>
        <v>Yes</v>
      </c>
      <c r="P413" s="237" t="str">
        <f>VLOOKUP($B413,'University Applications'!$A:P,16,0)</f>
        <v>Yes</v>
      </c>
      <c r="Q413" s="237" t="str">
        <f>VLOOKUP($B413,'University Applications'!$A:W,23,0)</f>
        <v>Yes</v>
      </c>
      <c r="R413" s="237" t="str">
        <f>VLOOKUP($B413,'University Applications'!$A:AD,30,0)</f>
        <v>Yes</v>
      </c>
      <c r="S413" s="237" t="str">
        <f>VLOOKUP($B413,'University Applications'!$A160:BJ1574,37,0)</f>
        <v/>
      </c>
      <c r="T413" s="183">
        <f t="shared" si="1"/>
        <v>4</v>
      </c>
      <c r="U413" s="183">
        <f t="shared" si="2"/>
        <v>4</v>
      </c>
      <c r="V413" s="237">
        <f t="shared" si="3"/>
        <v>4</v>
      </c>
      <c r="W413" s="237">
        <f t="shared" si="4"/>
        <v>4</v>
      </c>
      <c r="X413" s="237"/>
    </row>
    <row r="414">
      <c r="A414" s="236" t="s">
        <v>10006</v>
      </c>
      <c r="B414" s="106" t="s">
        <v>5099</v>
      </c>
      <c r="C414" s="237" t="str">
        <f>VLOOKUP(A414,'Main Sheet'!F:M,8,0)</f>
        <v>Humansdorp</v>
      </c>
      <c r="D414" s="237" t="str">
        <f>VLOOKUP(B414,'Main Sheet'!A:N,14,0)</f>
        <v>Rural</v>
      </c>
      <c r="E414" s="237" t="str">
        <f>VLOOKUP(B414,'Main Sheet'!A:L,12,0)</f>
        <v>Lungiso HS</v>
      </c>
      <c r="F414" s="237" t="str">
        <f>Vlookup(B414,'Main Sheet'!A:J,7,False)</f>
        <v>Second</v>
      </c>
      <c r="G414" s="237" t="str">
        <f>Vlookup(B414,'Main Sheet'!A:Q,17,0)</f>
        <v>Sive</v>
      </c>
      <c r="H414" s="237" t="str">
        <f>VLOOKUP(B414,'Main Sheet'!A:AT,46,0)</f>
        <v>Yes</v>
      </c>
      <c r="I414" s="237" t="str">
        <f>Trim(Iferror(Vlookup(B414,'Main Sheet'!A582:BC1675,47,False),""))</f>
        <v/>
      </c>
      <c r="J414" s="237" t="str">
        <f>VLOOKUP(B414,'University Applications'!A:H,8,0)</f>
        <v>S/A</v>
      </c>
      <c r="K414" s="237" t="str">
        <f>VLOOKUP(B414,'University Applications'!A:O,15,0)</f>
        <v>S/A</v>
      </c>
      <c r="L414" s="237" t="str">
        <f>VLOOKUP(B414,'University Applications'!A:V,22,0)</f>
        <v>S/A</v>
      </c>
      <c r="M414" s="237" t="str">
        <f>VLOOKUP(B414,'University Applications'!A:AC,29,0)</f>
        <v>Yes</v>
      </c>
      <c r="N414" s="237" t="str">
        <f>VLOOKUP(B414,'University Applications'!A582:BD1996,36,0)</f>
        <v/>
      </c>
      <c r="O414" s="237" t="str">
        <f>VLOOKUP(B414,'University Applications'!A:I,9,0)</f>
        <v/>
      </c>
      <c r="P414" s="237" t="str">
        <f>VLOOKUP($B414,'University Applications'!$A:P,16,0)</f>
        <v/>
      </c>
      <c r="Q414" s="237" t="str">
        <f>VLOOKUP($B414,'University Applications'!$A:W,23,0)</f>
        <v/>
      </c>
      <c r="R414" s="237" t="str">
        <f>VLOOKUP($B414,'University Applications'!$A:AD,30,0)</f>
        <v/>
      </c>
      <c r="S414" s="237" t="str">
        <f>VLOOKUP($B414,'University Applications'!$A582:BJ1996,37,0)</f>
        <v/>
      </c>
      <c r="T414" s="183">
        <f t="shared" si="1"/>
        <v>4</v>
      </c>
      <c r="U414" s="183">
        <f t="shared" si="2"/>
        <v>0</v>
      </c>
      <c r="V414" s="237">
        <f t="shared" si="3"/>
        <v>1</v>
      </c>
      <c r="W414" s="237">
        <f t="shared" si="4"/>
        <v>0</v>
      </c>
      <c r="X414" s="237"/>
    </row>
    <row r="415">
      <c r="A415" s="236" t="s">
        <v>1550</v>
      </c>
      <c r="B415" s="106" t="s">
        <v>1547</v>
      </c>
      <c r="C415" s="237" t="str">
        <f>VLOOKUP(A415,'Main Sheet'!F:M,8,0)</f>
        <v>Motherwell</v>
      </c>
      <c r="D415" s="237" t="str">
        <f>VLOOKUP(B415,'Main Sheet'!A:N,14,0)</f>
        <v>NMB</v>
      </c>
      <c r="E415" s="237" t="str">
        <f>VLOOKUP(B415,'Main Sheet'!A:L,12,0)</f>
        <v>Motherwell HS</v>
      </c>
      <c r="F415" s="237" t="str">
        <f>Vlookup(B415,'Main Sheet'!A:J,7,False)</f>
        <v>First</v>
      </c>
      <c r="G415" s="237" t="str">
        <f>Vlookup(B415,'Main Sheet'!A:Q,17,0)</f>
        <v>Sive</v>
      </c>
      <c r="H415" s="237" t="str">
        <f>VLOOKUP(B415,'Main Sheet'!A:AT,46,0)</f>
        <v>Yes</v>
      </c>
      <c r="I415" s="237" t="str">
        <f>Trim(Iferror(Vlookup(B415,'Main Sheet'!A161:BC1254,47,False),""))</f>
        <v>Yes</v>
      </c>
      <c r="J415" s="237" t="str">
        <f>VLOOKUP(B415,'University Applications'!A:H,8,0)</f>
        <v>Yes</v>
      </c>
      <c r="K415" s="237" t="str">
        <f>VLOOKUP(B415,'University Applications'!A:O,15,0)</f>
        <v>Yes</v>
      </c>
      <c r="L415" s="237" t="str">
        <f>VLOOKUP(B415,'University Applications'!A:V,22,0)</f>
        <v>Yes</v>
      </c>
      <c r="M415" s="237" t="str">
        <f>VLOOKUP(B415,'University Applications'!A:AC,29,0)</f>
        <v>Yes</v>
      </c>
      <c r="N415" s="237" t="str">
        <f>VLOOKUP(B415,'University Applications'!A161:BD1575,36,0)</f>
        <v/>
      </c>
      <c r="O415" s="237" t="str">
        <f>VLOOKUP(B415,'University Applications'!A:I,9,0)</f>
        <v>Yes</v>
      </c>
      <c r="P415" s="237" t="str">
        <f>VLOOKUP($B415,'University Applications'!$A:P,16,0)</f>
        <v>Yes</v>
      </c>
      <c r="Q415" s="237" t="str">
        <f>VLOOKUP($B415,'University Applications'!$A:W,23,0)</f>
        <v>Yes</v>
      </c>
      <c r="R415" s="237" t="str">
        <f>VLOOKUP($B415,'University Applications'!$A:AD,30,0)</f>
        <v>Yes</v>
      </c>
      <c r="S415" s="237" t="str">
        <f>VLOOKUP($B415,'University Applications'!$A161:BJ1575,37,0)</f>
        <v/>
      </c>
      <c r="T415" s="183">
        <f t="shared" si="1"/>
        <v>4</v>
      </c>
      <c r="U415" s="183">
        <f t="shared" si="2"/>
        <v>4</v>
      </c>
      <c r="V415" s="237">
        <f t="shared" si="3"/>
        <v>4</v>
      </c>
      <c r="W415" s="237">
        <f t="shared" si="4"/>
        <v>4</v>
      </c>
      <c r="X415" s="237"/>
    </row>
    <row r="416">
      <c r="A416" s="236" t="s">
        <v>11154</v>
      </c>
      <c r="B416" s="106" t="s">
        <v>8485</v>
      </c>
      <c r="C416" s="237" t="str">
        <f>VLOOKUP(A416,'Main Sheet'!F:M,8,0)</f>
        <v>#N/A</v>
      </c>
      <c r="D416" s="237" t="str">
        <f>VLOOKUP(B416,'Main Sheet'!A:N,14,0)</f>
        <v>NMB</v>
      </c>
      <c r="E416" s="237" t="str">
        <f>VLOOKUP(B416,'Main Sheet'!A:L,12,0)</f>
        <v>Walmer HS</v>
      </c>
      <c r="F416" s="237" t="str">
        <f>Vlookup(B416,'Main Sheet'!A:J,7,False)</f>
        <v>Second</v>
      </c>
      <c r="G416" s="237" t="str">
        <f>Vlookup(B416,'Main Sheet'!A:Q,17,0)</f>
        <v>Sive</v>
      </c>
      <c r="H416" s="237" t="str">
        <f>VLOOKUP(B416,'Main Sheet'!A:AT,46,0)</f>
        <v>Yes</v>
      </c>
      <c r="I416" s="237" t="str">
        <f>Trim(Iferror(Vlookup(B416,'Main Sheet'!A1042:BC2140,47,False),""))</f>
        <v/>
      </c>
      <c r="J416" s="237"/>
      <c r="K416" s="237"/>
      <c r="L416" s="237"/>
      <c r="M416" s="237"/>
      <c r="N416" s="237"/>
      <c r="O416" s="237"/>
      <c r="P416" s="237"/>
      <c r="Q416" s="237"/>
      <c r="R416" s="237"/>
      <c r="S416" s="237"/>
      <c r="T416" s="183">
        <f t="shared" si="1"/>
        <v>0</v>
      </c>
      <c r="U416" s="183">
        <f t="shared" si="2"/>
        <v>0</v>
      </c>
      <c r="V416" s="237">
        <f t="shared" si="3"/>
        <v>0</v>
      </c>
      <c r="W416" s="237">
        <f t="shared" si="4"/>
        <v>0</v>
      </c>
      <c r="X416" s="237"/>
    </row>
    <row r="417">
      <c r="A417" s="236" t="s">
        <v>10418</v>
      </c>
      <c r="B417" s="106" t="s">
        <v>6649</v>
      </c>
      <c r="C417" s="237" t="str">
        <f>VLOOKUP(A417,'Main Sheet'!F:M,8,0)</f>
        <v>East London</v>
      </c>
      <c r="D417" s="237" t="str">
        <f>VLOOKUP(B417,'Main Sheet'!A:N,14,0)</f>
        <v>Rural</v>
      </c>
      <c r="E417" s="237" t="str">
        <f>VLOOKUP(B417,'Main Sheet'!A:L,12,0)</f>
        <v>Vulamazibuko HS</v>
      </c>
      <c r="F417" s="237" t="str">
        <f>Vlookup(B417,'Main Sheet'!A:J,7,False)</f>
        <v>Second</v>
      </c>
      <c r="G417" s="237" t="str">
        <f>Vlookup(B417,'Main Sheet'!A:Q,17,0)</f>
        <v>Asemahle</v>
      </c>
      <c r="H417" s="237" t="str">
        <f>VLOOKUP(B417,'Main Sheet'!A:AT,46,0)</f>
        <v>Yes</v>
      </c>
      <c r="I417" s="237" t="str">
        <f>Trim(Iferror(Vlookup(B417,'Main Sheet'!A772:BC1866,47,False),""))</f>
        <v>Yes</v>
      </c>
      <c r="J417" s="237" t="str">
        <f>VLOOKUP(B417,'University Applications'!A:H,8,0)</f>
        <v>Yes</v>
      </c>
      <c r="K417" s="237" t="str">
        <f>VLOOKUP(B417,'University Applications'!A:O,15,0)</f>
        <v/>
      </c>
      <c r="L417" s="237" t="str">
        <f>VLOOKUP(B417,'University Applications'!A:V,22,0)</f>
        <v>S/A</v>
      </c>
      <c r="M417" s="237" t="str">
        <f>VLOOKUP(B417,'University Applications'!A:AC,29,0)</f>
        <v>No</v>
      </c>
      <c r="N417" s="237" t="str">
        <f>VLOOKUP(B417,'University Applications'!A772:BD2187,36,0)</f>
        <v/>
      </c>
      <c r="O417" s="237" t="str">
        <f>VLOOKUP(B417,'University Applications'!A:I,9,0)</f>
        <v/>
      </c>
      <c r="P417" s="237" t="str">
        <f>VLOOKUP($B417,'University Applications'!$A:P,16,0)</f>
        <v/>
      </c>
      <c r="Q417" s="237" t="str">
        <f>VLOOKUP($B417,'University Applications'!$A:W,23,0)</f>
        <v/>
      </c>
      <c r="R417" s="237" t="str">
        <f>VLOOKUP($B417,'University Applications'!$A:AD,30,0)</f>
        <v/>
      </c>
      <c r="S417" s="237" t="str">
        <f>VLOOKUP($B417,'University Applications'!$A772:BJ2187,37,0)</f>
        <v/>
      </c>
      <c r="T417" s="183">
        <f t="shared" si="1"/>
        <v>3</v>
      </c>
      <c r="U417" s="183">
        <f t="shared" si="2"/>
        <v>0</v>
      </c>
      <c r="V417" s="237">
        <f t="shared" si="3"/>
        <v>1</v>
      </c>
      <c r="W417" s="237">
        <f t="shared" si="4"/>
        <v>0</v>
      </c>
      <c r="X417" s="237"/>
    </row>
    <row r="418">
      <c r="A418" s="236" t="s">
        <v>9809</v>
      </c>
      <c r="B418" s="106" t="s">
        <v>4417</v>
      </c>
      <c r="C418" s="237" t="str">
        <f>VLOOKUP(A418,'Main Sheet'!F:M,8,0)</f>
        <v>Motherwell</v>
      </c>
      <c r="D418" s="237" t="str">
        <f>VLOOKUP(B418,'Main Sheet'!A:N,14,0)</f>
        <v>NMB</v>
      </c>
      <c r="E418" s="237" t="str">
        <f>VLOOKUP(B418,'Main Sheet'!A:L,12,0)</f>
        <v>Mfesane SS</v>
      </c>
      <c r="F418" s="237" t="str">
        <f>Vlookup(B418,'Main Sheet'!A:J,7,False)</f>
        <v>Second</v>
      </c>
      <c r="G418" s="237" t="str">
        <f>Vlookup(B418,'Main Sheet'!A:Q,17,0)</f>
        <v>Asemahle</v>
      </c>
      <c r="H418" s="237" t="str">
        <f>VLOOKUP(B418,'Main Sheet'!A:AT,46,0)</f>
        <v>Yes</v>
      </c>
      <c r="I418" s="237" t="str">
        <f>Trim(Iferror(Vlookup(B418,'Main Sheet'!A501:BC1594,47,False),""))</f>
        <v>Yes</v>
      </c>
      <c r="J418" s="237" t="str">
        <f>VLOOKUP(B418,'University Applications'!A:H,8,0)</f>
        <v>Yes</v>
      </c>
      <c r="K418" s="237" t="str">
        <f>VLOOKUP(B418,'University Applications'!A:O,15,0)</f>
        <v/>
      </c>
      <c r="L418" s="237" t="str">
        <f>VLOOKUP(B418,'University Applications'!A:V,22,0)</f>
        <v>Yes</v>
      </c>
      <c r="M418" s="237" t="str">
        <f>VLOOKUP(B418,'University Applications'!A:AC,29,0)</f>
        <v>Yes</v>
      </c>
      <c r="N418" s="237" t="str">
        <f>VLOOKUP(B418,'University Applications'!A501:BD1915,36,0)</f>
        <v/>
      </c>
      <c r="O418" s="237" t="str">
        <f>VLOOKUP(B418,'University Applications'!A:I,9,0)</f>
        <v/>
      </c>
      <c r="P418" s="237" t="str">
        <f>VLOOKUP($B418,'University Applications'!$A:P,16,0)</f>
        <v/>
      </c>
      <c r="Q418" s="237" t="str">
        <f>VLOOKUP($B418,'University Applications'!$A:W,23,0)</f>
        <v/>
      </c>
      <c r="R418" s="237" t="str">
        <f>VLOOKUP($B418,'University Applications'!$A:AD,30,0)</f>
        <v/>
      </c>
      <c r="S418" s="237" t="str">
        <f>VLOOKUP($B418,'University Applications'!$A501:BJ1915,37,0)</f>
        <v/>
      </c>
      <c r="T418" s="183">
        <f t="shared" si="1"/>
        <v>3</v>
      </c>
      <c r="U418" s="183">
        <f t="shared" si="2"/>
        <v>0</v>
      </c>
      <c r="V418" s="237">
        <f t="shared" si="3"/>
        <v>3</v>
      </c>
      <c r="W418" s="237">
        <f t="shared" si="4"/>
        <v>0</v>
      </c>
      <c r="X418" s="237"/>
    </row>
    <row r="419">
      <c r="A419" s="236" t="s">
        <v>5790</v>
      </c>
      <c r="B419" s="106" t="s">
        <v>5788</v>
      </c>
      <c r="C419" s="237" t="str">
        <f>VLOOKUP(A419,'Main Sheet'!F:M,8,0)</f>
        <v>East London</v>
      </c>
      <c r="D419" s="237" t="str">
        <f>VLOOKUP(B419,'Main Sheet'!A:N,14,0)</f>
        <v>Rural</v>
      </c>
      <c r="E419" s="237" t="str">
        <f>VLOOKUP(B419,'Main Sheet'!A:L,12,0)</f>
        <v>Silimela HS</v>
      </c>
      <c r="F419" s="237" t="str">
        <f>Vlookup(B419,'Main Sheet'!A:J,7,False)</f>
        <v>Second</v>
      </c>
      <c r="G419" s="237" t="str">
        <f>Vlookup(B419,'Main Sheet'!A:Q,17,0)</f>
        <v>Asemahle</v>
      </c>
      <c r="H419" s="237" t="str">
        <f>VLOOKUP(B419,'Main Sheet'!A:AT,46,0)</f>
        <v>Yes</v>
      </c>
      <c r="I419" s="237" t="str">
        <f>Trim(Iferror(Vlookup(B419,'Main Sheet'!A667:BC1761,47,False),""))</f>
        <v>Yes</v>
      </c>
      <c r="J419" s="237" t="str">
        <f>VLOOKUP(B419,'University Applications'!A:H,8,0)</f>
        <v>Yes</v>
      </c>
      <c r="K419" s="237" t="str">
        <f>VLOOKUP(B419,'University Applications'!A:O,15,0)</f>
        <v/>
      </c>
      <c r="L419" s="237" t="str">
        <f>VLOOKUP(B419,'University Applications'!A:V,22,0)</f>
        <v>Yes</v>
      </c>
      <c r="M419" s="237" t="str">
        <f>VLOOKUP(B419,'University Applications'!A:AC,29,0)</f>
        <v>No</v>
      </c>
      <c r="N419" s="237" t="str">
        <f>VLOOKUP(B419,'University Applications'!A667:BD2082,36,0)</f>
        <v/>
      </c>
      <c r="O419" s="237" t="str">
        <f>VLOOKUP(B419,'University Applications'!A:I,9,0)</f>
        <v/>
      </c>
      <c r="P419" s="237" t="str">
        <f>VLOOKUP($B419,'University Applications'!$A:P,16,0)</f>
        <v/>
      </c>
      <c r="Q419" s="237" t="str">
        <f>VLOOKUP($B419,'University Applications'!$A:W,23,0)</f>
        <v/>
      </c>
      <c r="R419" s="237" t="str">
        <f>VLOOKUP($B419,'University Applications'!$A:AD,30,0)</f>
        <v/>
      </c>
      <c r="S419" s="237" t="str">
        <f>VLOOKUP($B419,'University Applications'!$A667:BJ2082,37,0)</f>
        <v/>
      </c>
      <c r="T419" s="183">
        <f t="shared" si="1"/>
        <v>3</v>
      </c>
      <c r="U419" s="183">
        <f t="shared" si="2"/>
        <v>0</v>
      </c>
      <c r="V419" s="237">
        <f t="shared" si="3"/>
        <v>2</v>
      </c>
      <c r="W419" s="237">
        <f t="shared" si="4"/>
        <v>0</v>
      </c>
      <c r="X419" s="237"/>
    </row>
    <row r="420">
      <c r="A420" s="236" t="s">
        <v>1560</v>
      </c>
      <c r="B420" s="106" t="s">
        <v>1557</v>
      </c>
      <c r="C420" s="237" t="str">
        <f>VLOOKUP(A420,'Main Sheet'!F:M,8,0)</f>
        <v>Motherwell</v>
      </c>
      <c r="D420" s="237" t="str">
        <f>VLOOKUP(B420,'Main Sheet'!A:N,14,0)</f>
        <v>NMB</v>
      </c>
      <c r="E420" s="237" t="str">
        <f>VLOOKUP(B420,'Main Sheet'!A:L,12,0)</f>
        <v>Douglas Mpopa SS</v>
      </c>
      <c r="F420" s="237" t="str">
        <f>Vlookup(B420,'Main Sheet'!A:J,7,False)</f>
        <v>First</v>
      </c>
      <c r="G420" s="237" t="str">
        <f>Vlookup(B420,'Main Sheet'!A:Q,17,0)</f>
        <v>Asemahle</v>
      </c>
      <c r="H420" s="237" t="str">
        <f>VLOOKUP(B420,'Main Sheet'!A:AT,46,0)</f>
        <v>Yes</v>
      </c>
      <c r="I420" s="237" t="str">
        <f>Trim(Iferror(Vlookup(B420,'Main Sheet'!A162:BC1255,47,False),""))</f>
        <v>Yes</v>
      </c>
      <c r="J420" s="237" t="str">
        <f>VLOOKUP(B420,'University Applications'!A:H,8,0)</f>
        <v>S/A</v>
      </c>
      <c r="K420" s="237" t="str">
        <f>VLOOKUP(B420,'University Applications'!A:O,15,0)</f>
        <v>S/A</v>
      </c>
      <c r="L420" s="237" t="str">
        <f>VLOOKUP(B420,'University Applications'!A:V,22,0)</f>
        <v>S/A</v>
      </c>
      <c r="M420" s="237" t="str">
        <f>VLOOKUP(B420,'University Applications'!A:AC,29,0)</f>
        <v>S/A</v>
      </c>
      <c r="N420" s="237" t="str">
        <f>VLOOKUP(B420,'University Applications'!A162:BD1576,36,0)</f>
        <v/>
      </c>
      <c r="O420" s="237" t="str">
        <f>VLOOKUP(B420,'University Applications'!A:I,9,0)</f>
        <v>S/A</v>
      </c>
      <c r="P420" s="237" t="str">
        <f>VLOOKUP($B420,'University Applications'!$A:P,16,0)</f>
        <v>S/A</v>
      </c>
      <c r="Q420" s="237" t="str">
        <f>VLOOKUP($B420,'University Applications'!$A:W,23,0)</f>
        <v>S/A</v>
      </c>
      <c r="R420" s="237" t="str">
        <f>VLOOKUP($B420,'University Applications'!$A:AD,30,0)</f>
        <v>S/A</v>
      </c>
      <c r="S420" s="237" t="str">
        <f>VLOOKUP($B420,'University Applications'!$A162:BJ1576,37,0)</f>
        <v/>
      </c>
      <c r="T420" s="183">
        <f t="shared" si="1"/>
        <v>4</v>
      </c>
      <c r="U420" s="183">
        <f t="shared" si="2"/>
        <v>4</v>
      </c>
      <c r="V420" s="237">
        <f t="shared" si="3"/>
        <v>0</v>
      </c>
      <c r="W420" s="237">
        <f t="shared" si="4"/>
        <v>0</v>
      </c>
      <c r="X420" s="237"/>
    </row>
    <row r="421">
      <c r="A421" s="236" t="s">
        <v>10473</v>
      </c>
      <c r="B421" s="106" t="s">
        <v>6868</v>
      </c>
      <c r="C421" s="237" t="str">
        <f>VLOOKUP(A421,'Main Sheet'!F:M,8,0)</f>
        <v>Richmond Hill</v>
      </c>
      <c r="D421" s="237" t="str">
        <f>VLOOKUP(B421,'Main Sheet'!A:N,14,0)</f>
        <v>NMB</v>
      </c>
      <c r="E421" s="237" t="str">
        <f>VLOOKUP(B421,'Main Sheet'!A:L,12,0)</f>
        <v>Khumbulani HS</v>
      </c>
      <c r="F421" s="237" t="str">
        <f>Vlookup(B421,'Main Sheet'!A:J,7,False)</f>
        <v>Second</v>
      </c>
      <c r="G421" s="237" t="str">
        <f>Vlookup(B421,'Main Sheet'!A:Q,17,0)</f>
        <v>Chulumanco</v>
      </c>
      <c r="H421" s="237" t="str">
        <f>VLOOKUP(B421,'Main Sheet'!A:AT,46,0)</f>
        <v>Yes</v>
      </c>
      <c r="I421" s="237" t="str">
        <f>Trim(Iferror(Vlookup(B421,'Main Sheet'!A799:BC1893,47,False),""))</f>
        <v/>
      </c>
      <c r="J421" s="237" t="str">
        <f>VLOOKUP(B421,'University Applications'!A:H,8,0)</f>
        <v>S/A</v>
      </c>
      <c r="K421" s="237" t="str">
        <f>VLOOKUP(B421,'University Applications'!A:O,15,0)</f>
        <v/>
      </c>
      <c r="L421" s="237" t="str">
        <f>VLOOKUP(B421,'University Applications'!A:V,22,0)</f>
        <v>Yes</v>
      </c>
      <c r="M421" s="237" t="str">
        <f>VLOOKUP(B421,'University Applications'!A:AC,29,0)</f>
        <v>Yes</v>
      </c>
      <c r="N421" s="237" t="str">
        <f>VLOOKUP(B421,'University Applications'!A799:BD2214,36,0)</f>
        <v/>
      </c>
      <c r="O421" s="237" t="str">
        <f>VLOOKUP(B421,'University Applications'!A:I,9,0)</f>
        <v/>
      </c>
      <c r="P421" s="237" t="str">
        <f>VLOOKUP($B421,'University Applications'!$A:P,16,0)</f>
        <v/>
      </c>
      <c r="Q421" s="237" t="str">
        <f>VLOOKUP($B421,'University Applications'!$A:W,23,0)</f>
        <v/>
      </c>
      <c r="R421" s="237" t="str">
        <f>VLOOKUP($B421,'University Applications'!$A:AD,30,0)</f>
        <v/>
      </c>
      <c r="S421" s="237" t="str">
        <f>VLOOKUP($B421,'University Applications'!$A799:BJ2214,37,0)</f>
        <v/>
      </c>
      <c r="T421" s="183">
        <f t="shared" si="1"/>
        <v>3</v>
      </c>
      <c r="U421" s="183">
        <f t="shared" si="2"/>
        <v>0</v>
      </c>
      <c r="V421" s="237">
        <f t="shared" si="3"/>
        <v>2</v>
      </c>
      <c r="W421" s="237">
        <f t="shared" si="4"/>
        <v>0</v>
      </c>
      <c r="X421" s="237"/>
    </row>
    <row r="422">
      <c r="A422" s="236" t="s">
        <v>1569</v>
      </c>
      <c r="B422" s="106" t="s">
        <v>1566</v>
      </c>
      <c r="C422" s="237" t="str">
        <f>VLOOKUP(A422,'Main Sheet'!F:M,8,0)</f>
        <v>Zwide</v>
      </c>
      <c r="D422" s="237" t="str">
        <f>VLOOKUP(B422,'Main Sheet'!A:N,14,0)</f>
        <v>NMB</v>
      </c>
      <c r="E422" s="237" t="str">
        <f>VLOOKUP(B422,'Main Sheet'!A:L,12,0)</f>
        <v>Khwezi Lomso CS</v>
      </c>
      <c r="F422" s="237" t="str">
        <f>Vlookup(B422,'Main Sheet'!A:J,7,False)</f>
        <v>First</v>
      </c>
      <c r="G422" s="237" t="str">
        <f>Vlookup(B422,'Main Sheet'!A:Q,17,0)</f>
        <v>Chulumanco</v>
      </c>
      <c r="H422" s="237" t="str">
        <f>VLOOKUP(B422,'Main Sheet'!A:AT,46,0)</f>
        <v>Yes</v>
      </c>
      <c r="I422" s="237" t="str">
        <f>Trim(Iferror(Vlookup(B422,'Main Sheet'!A163:BC1256,47,False),""))</f>
        <v>Yes</v>
      </c>
      <c r="J422" s="237" t="str">
        <f>VLOOKUP(B422,'University Applications'!A:H,8,0)</f>
        <v>S/A</v>
      </c>
      <c r="K422" s="237" t="str">
        <f>VLOOKUP(B422,'University Applications'!A:O,15,0)</f>
        <v>Yes</v>
      </c>
      <c r="L422" s="237" t="str">
        <f>VLOOKUP(B422,'University Applications'!A:V,22,0)</f>
        <v>No</v>
      </c>
      <c r="M422" s="237" t="str">
        <f>VLOOKUP(B422,'University Applications'!A:AC,29,0)</f>
        <v>Yes</v>
      </c>
      <c r="N422" s="237"/>
      <c r="O422" s="237" t="str">
        <f>VLOOKUP(B422,'University Applications'!A:I,9,0)</f>
        <v>Yes</v>
      </c>
      <c r="P422" s="237" t="str">
        <f>VLOOKUP($B422,'University Applications'!$A:P,16,0)</f>
        <v>Yes</v>
      </c>
      <c r="Q422" s="237" t="str">
        <f>VLOOKUP($B422,'University Applications'!$A:W,23,0)</f>
        <v>No</v>
      </c>
      <c r="R422" s="237" t="str">
        <f>VLOOKUP($B422,'University Applications'!$A:AD,30,0)</f>
        <v>Yes</v>
      </c>
      <c r="S422" s="237"/>
      <c r="T422" s="183">
        <f t="shared" si="1"/>
        <v>4</v>
      </c>
      <c r="U422" s="183">
        <f t="shared" si="2"/>
        <v>4</v>
      </c>
      <c r="V422" s="237">
        <f t="shared" si="3"/>
        <v>2</v>
      </c>
      <c r="W422" s="237">
        <f t="shared" si="4"/>
        <v>3</v>
      </c>
      <c r="X422" s="237"/>
    </row>
    <row r="423">
      <c r="A423" s="236" t="s">
        <v>10339</v>
      </c>
      <c r="B423" s="106" t="s">
        <v>6327</v>
      </c>
      <c r="C423" s="237" t="str">
        <f>VLOOKUP(A423,'Main Sheet'!F:M,8,0)</f>
        <v>Motherwell</v>
      </c>
      <c r="D423" s="237" t="str">
        <f>VLOOKUP(B423,'Main Sheet'!A:N,14,0)</f>
        <v>NMB</v>
      </c>
      <c r="E423" s="237" t="str">
        <f>VLOOKUP(B423,'Main Sheet'!A:L,12,0)</f>
        <v>Cingani HS</v>
      </c>
      <c r="F423" s="237" t="str">
        <f>Vlookup(B423,'Main Sheet'!A:J,7,False)</f>
        <v>Second</v>
      </c>
      <c r="G423" s="237" t="str">
        <f>Vlookup(B423,'Main Sheet'!A:Q,17,0)</f>
        <v>Asemahle</v>
      </c>
      <c r="H423" s="237" t="str">
        <f>VLOOKUP(B423,'Main Sheet'!A:AT,46,0)</f>
        <v>Yes</v>
      </c>
      <c r="I423" s="237" t="str">
        <f>Trim(Iferror(Vlookup(B423,'Main Sheet'!A734:BC1828,47,False),""))</f>
        <v>Yes</v>
      </c>
      <c r="J423" s="237" t="str">
        <f>VLOOKUP(B423,'University Applications'!A:H,8,0)</f>
        <v/>
      </c>
      <c r="K423" s="237" t="str">
        <f>VLOOKUP(B423,'University Applications'!A:O,15,0)</f>
        <v/>
      </c>
      <c r="L423" s="237" t="str">
        <f>VLOOKUP(B423,'University Applications'!A:V,22,0)</f>
        <v/>
      </c>
      <c r="M423" s="237" t="str">
        <f>VLOOKUP(B423,'University Applications'!A:AC,29,0)</f>
        <v/>
      </c>
      <c r="N423" s="237" t="str">
        <f>VLOOKUP(B423,'University Applications'!A734:BD2149,36,0)</f>
        <v/>
      </c>
      <c r="O423" s="237" t="str">
        <f>VLOOKUP(B423,'University Applications'!A:I,9,0)</f>
        <v/>
      </c>
      <c r="P423" s="237" t="str">
        <f>VLOOKUP($B423,'University Applications'!$A:P,16,0)</f>
        <v/>
      </c>
      <c r="Q423" s="237" t="str">
        <f>VLOOKUP($B423,'University Applications'!$A:W,23,0)</f>
        <v/>
      </c>
      <c r="R423" s="237" t="str">
        <f>VLOOKUP($B423,'University Applications'!$A:AD,30,0)</f>
        <v/>
      </c>
      <c r="S423" s="237" t="str">
        <f>VLOOKUP($B423,'University Applications'!$A734:BJ2149,37,0)</f>
        <v/>
      </c>
      <c r="T423" s="183">
        <f t="shared" si="1"/>
        <v>0</v>
      </c>
      <c r="U423" s="183">
        <f t="shared" si="2"/>
        <v>0</v>
      </c>
      <c r="V423" s="237">
        <f t="shared" si="3"/>
        <v>0</v>
      </c>
      <c r="W423" s="237">
        <f t="shared" si="4"/>
        <v>0</v>
      </c>
      <c r="X423" s="237"/>
    </row>
    <row r="424">
      <c r="A424" s="236" t="s">
        <v>1574</v>
      </c>
      <c r="B424" s="106" t="s">
        <v>1571</v>
      </c>
      <c r="C424" s="237" t="str">
        <f>VLOOKUP(A424,'Main Sheet'!F:M,8,0)</f>
        <v>KwaMagxaki</v>
      </c>
      <c r="D424" s="237" t="str">
        <f>VLOOKUP(B424,'Main Sheet'!A:N,14,0)</f>
        <v>NMB</v>
      </c>
      <c r="E424" s="237" t="str">
        <f>VLOOKUP(B424,'Main Sheet'!A:L,12,0)</f>
        <v>KwaMagxaki HS</v>
      </c>
      <c r="F424" s="237" t="str">
        <f>Vlookup(B424,'Main Sheet'!A:J,7,False)</f>
        <v>First</v>
      </c>
      <c r="G424" s="237" t="str">
        <f>Vlookup(B424,'Main Sheet'!A:Q,17,0)</f>
        <v>Asemahle</v>
      </c>
      <c r="H424" s="237" t="str">
        <f>VLOOKUP(B424,'Main Sheet'!A:AT,46,0)</f>
        <v>Yes</v>
      </c>
      <c r="I424" s="237" t="str">
        <f>Trim(Iferror(Vlookup(B424,'Main Sheet'!A164:BC1257,47,False),""))</f>
        <v>Yes</v>
      </c>
      <c r="J424" s="237"/>
      <c r="K424" s="237" t="str">
        <f>VLOOKUP(B424,'University Applications'!A:O,15,0)</f>
        <v/>
      </c>
      <c r="L424" s="237" t="str">
        <f>VLOOKUP(B424,'University Applications'!A:V,22,0)</f>
        <v/>
      </c>
      <c r="M424" s="237" t="str">
        <f>VLOOKUP(B424,'University Applications'!A:AC,29,0)</f>
        <v/>
      </c>
      <c r="N424" s="237" t="str">
        <f>VLOOKUP(B424,'University Applications'!A164:BD1578,36,0)</f>
        <v/>
      </c>
      <c r="O424" s="237" t="str">
        <f>VLOOKUP(B424,'University Applications'!A:I,9,0)</f>
        <v/>
      </c>
      <c r="P424" s="237" t="str">
        <f>VLOOKUP($B424,'University Applications'!$A:P,16,0)</f>
        <v/>
      </c>
      <c r="Q424" s="237" t="str">
        <f>VLOOKUP($B424,'University Applications'!$A:W,23,0)</f>
        <v/>
      </c>
      <c r="R424" s="237" t="str">
        <f>VLOOKUP($B424,'University Applications'!$A:AD,30,0)</f>
        <v/>
      </c>
      <c r="S424" s="237" t="str">
        <f>VLOOKUP($B424,'University Applications'!$A164:BJ1578,37,0)</f>
        <v/>
      </c>
      <c r="T424" s="183">
        <f t="shared" si="1"/>
        <v>0</v>
      </c>
      <c r="U424" s="183">
        <f t="shared" si="2"/>
        <v>0</v>
      </c>
      <c r="V424" s="237">
        <f t="shared" si="3"/>
        <v>0</v>
      </c>
      <c r="W424" s="237">
        <f t="shared" si="4"/>
        <v>0</v>
      </c>
      <c r="X424" s="237"/>
    </row>
    <row r="425">
      <c r="A425" s="236" t="s">
        <v>10755</v>
      </c>
      <c r="B425" s="106" t="s">
        <v>7819</v>
      </c>
      <c r="C425" s="237" t="str">
        <f>VLOOKUP(A425,'Main Sheet'!F:M,8,0)</f>
        <v>East London</v>
      </c>
      <c r="D425" s="237" t="str">
        <f>VLOOKUP(B425,'Main Sheet'!A:N,14,0)</f>
        <v>Rural</v>
      </c>
      <c r="E425" s="237" t="str">
        <f>VLOOKUP(B425,'Main Sheet'!A:L,12,0)</f>
        <v>Hlokoma HS</v>
      </c>
      <c r="F425" s="237" t="str">
        <f>Vlookup(B425,'Main Sheet'!A:J,7,False)</f>
        <v>Second</v>
      </c>
      <c r="G425" s="237" t="str">
        <f>Vlookup(B425,'Main Sheet'!A:Q,17,0)</f>
        <v>Asemahle</v>
      </c>
      <c r="H425" s="237" t="str">
        <f>VLOOKUP(B425,'Main Sheet'!A:AT,46,0)</f>
        <v>Yes</v>
      </c>
      <c r="I425" s="237" t="str">
        <f>Trim(Iferror(Vlookup(B425,'Main Sheet'!A946:BC2043,47,False),""))</f>
        <v>Yes</v>
      </c>
      <c r="J425" s="237" t="str">
        <f>VLOOKUP(B425,'University Applications'!A:H,8,0)</f>
        <v>Yes</v>
      </c>
      <c r="K425" s="237" t="str">
        <f>VLOOKUP(B425,'University Applications'!A:O,15,0)</f>
        <v/>
      </c>
      <c r="L425" s="237" t="str">
        <f>VLOOKUP(B425,'University Applications'!A:V,22,0)</f>
        <v>Yes</v>
      </c>
      <c r="M425" s="237" t="str">
        <f>VLOOKUP(B425,'University Applications'!A:AC,29,0)</f>
        <v>Yes</v>
      </c>
      <c r="N425" s="237" t="str">
        <f>VLOOKUP(B425,'University Applications'!A946:BD2364,36,0)</f>
        <v/>
      </c>
      <c r="O425" s="237" t="str">
        <f>VLOOKUP(B425,'University Applications'!A:I,9,0)</f>
        <v/>
      </c>
      <c r="P425" s="237" t="str">
        <f>VLOOKUP($B425,'University Applications'!$A:P,16,0)</f>
        <v/>
      </c>
      <c r="Q425" s="237" t="str">
        <f>VLOOKUP($B425,'University Applications'!$A:W,23,0)</f>
        <v/>
      </c>
      <c r="R425" s="237" t="str">
        <f>VLOOKUP($B425,'University Applications'!$A:AD,30,0)</f>
        <v/>
      </c>
      <c r="S425" s="237" t="str">
        <f>VLOOKUP($B425,'University Applications'!$A946:BJ2364,37,0)</f>
        <v/>
      </c>
      <c r="T425" s="183">
        <f t="shared" si="1"/>
        <v>3</v>
      </c>
      <c r="U425" s="183">
        <f t="shared" si="2"/>
        <v>0</v>
      </c>
      <c r="V425" s="237">
        <f t="shared" si="3"/>
        <v>3</v>
      </c>
      <c r="W425" s="237">
        <f t="shared" si="4"/>
        <v>0</v>
      </c>
      <c r="X425" s="237"/>
    </row>
    <row r="426">
      <c r="A426" s="236" t="s">
        <v>10128</v>
      </c>
      <c r="B426" s="106" t="s">
        <v>5567</v>
      </c>
      <c r="C426" s="237" t="str">
        <f>VLOOKUP(A426,'Main Sheet'!F:M,8,0)</f>
        <v>East London</v>
      </c>
      <c r="D426" s="237" t="str">
        <f>VLOOKUP(B426,'Main Sheet'!A:N,14,0)</f>
        <v>Rural</v>
      </c>
      <c r="E426" s="237" t="str">
        <f>VLOOKUP(B426,'Main Sheet'!A:L,12,0)</f>
        <v>Silimela HS</v>
      </c>
      <c r="F426" s="237" t="str">
        <f>Vlookup(B426,'Main Sheet'!A:J,7,False)</f>
        <v>Second</v>
      </c>
      <c r="G426" s="237" t="str">
        <f>Vlookup(B426,'Main Sheet'!A:Q,17,0)</f>
        <v>Asemahle</v>
      </c>
      <c r="H426" s="237" t="str">
        <f>VLOOKUP(B426,'Main Sheet'!A:AT,46,0)</f>
        <v>Yes</v>
      </c>
      <c r="I426" s="237" t="str">
        <f>Trim(Iferror(Vlookup(B426,'Main Sheet'!A637:BC1730,47,False),""))</f>
        <v>Yes</v>
      </c>
      <c r="J426" s="237" t="str">
        <f>VLOOKUP(B426,'University Applications'!A:H,8,0)</f>
        <v>Yes</v>
      </c>
      <c r="K426" s="237" t="str">
        <f>VLOOKUP(B426,'University Applications'!A:O,15,0)</f>
        <v/>
      </c>
      <c r="L426" s="237" t="str">
        <f>VLOOKUP(B426,'University Applications'!A:V,22,0)</f>
        <v>Yes</v>
      </c>
      <c r="M426" s="237" t="str">
        <f>VLOOKUP(B426,'University Applications'!A:AC,29,0)</f>
        <v>No</v>
      </c>
      <c r="N426" s="237" t="str">
        <f>VLOOKUP(B426,'University Applications'!A637:BD2051,36,0)</f>
        <v/>
      </c>
      <c r="O426" s="237" t="str">
        <f>VLOOKUP(B426,'University Applications'!A:I,9,0)</f>
        <v/>
      </c>
      <c r="P426" s="237" t="str">
        <f>VLOOKUP($B426,'University Applications'!$A:P,16,0)</f>
        <v/>
      </c>
      <c r="Q426" s="237" t="str">
        <f>VLOOKUP($B426,'University Applications'!$A:W,23,0)</f>
        <v/>
      </c>
      <c r="R426" s="237" t="str">
        <f>VLOOKUP($B426,'University Applications'!$A:AD,30,0)</f>
        <v/>
      </c>
      <c r="S426" s="237" t="str">
        <f>VLOOKUP($B426,'University Applications'!$A637:BJ2051,37,0)</f>
        <v/>
      </c>
      <c r="T426" s="183">
        <f t="shared" si="1"/>
        <v>3</v>
      </c>
      <c r="U426" s="183">
        <f t="shared" si="2"/>
        <v>0</v>
      </c>
      <c r="V426" s="237">
        <f t="shared" si="3"/>
        <v>2</v>
      </c>
      <c r="W426" s="237">
        <f t="shared" si="4"/>
        <v>0</v>
      </c>
      <c r="X426" s="237"/>
    </row>
    <row r="427">
      <c r="A427" s="236" t="s">
        <v>11041</v>
      </c>
      <c r="B427" s="106" t="s">
        <v>8864</v>
      </c>
      <c r="C427" s="237" t="str">
        <f>VLOOKUP(A427,'Main Sheet'!F:M,8,0)</f>
        <v>Walmer</v>
      </c>
      <c r="D427" s="237" t="str">
        <f>VLOOKUP(B427,'Main Sheet'!A:N,14,0)</f>
        <v>NMB</v>
      </c>
      <c r="E427" s="237" t="str">
        <f>VLOOKUP(B427,'Main Sheet'!A:L,12,0)</f>
        <v>Walmer HS</v>
      </c>
      <c r="F427" s="237" t="str">
        <f>Vlookup(B427,'Main Sheet'!A:J,7,False)</f>
        <v>Second</v>
      </c>
      <c r="G427" s="237" t="str">
        <f>Vlookup(B427,'Main Sheet'!A:Q,17,0)</f>
        <v>Sive</v>
      </c>
      <c r="H427" s="237" t="str">
        <f>VLOOKUP(B427,'Main Sheet'!A:AT,46,0)</f>
        <v>Yes</v>
      </c>
      <c r="I427" s="237" t="str">
        <f>Trim(Iferror(Vlookup(B427,'Main Sheet'!A1087:BC2185,47,False),""))</f>
        <v/>
      </c>
      <c r="J427" s="237"/>
      <c r="K427" s="237"/>
      <c r="L427" s="237"/>
      <c r="M427" s="237"/>
      <c r="N427" s="237"/>
      <c r="O427" s="237"/>
      <c r="P427" s="237"/>
      <c r="Q427" s="237"/>
      <c r="R427" s="237"/>
      <c r="S427" s="237"/>
      <c r="T427" s="183">
        <f t="shared" si="1"/>
        <v>0</v>
      </c>
      <c r="U427" s="183">
        <f t="shared" si="2"/>
        <v>0</v>
      </c>
      <c r="V427" s="237">
        <f t="shared" si="3"/>
        <v>0</v>
      </c>
      <c r="W427" s="237">
        <f t="shared" si="4"/>
        <v>0</v>
      </c>
      <c r="X427" s="237"/>
    </row>
    <row r="428">
      <c r="A428" s="236" t="s">
        <v>1581</v>
      </c>
      <c r="B428" s="106" t="s">
        <v>1578</v>
      </c>
      <c r="C428" s="237" t="str">
        <f>VLOOKUP(A428,'Main Sheet'!F:M,8,0)</f>
        <v>Motherwell</v>
      </c>
      <c r="D428" s="237" t="str">
        <f>VLOOKUP(B428,'Main Sheet'!A:N,14,0)</f>
        <v>NMB</v>
      </c>
      <c r="E428" s="237" t="str">
        <f>VLOOKUP(B428,'Main Sheet'!A:L,12,0)</f>
        <v>Vulumzi SS</v>
      </c>
      <c r="F428" s="237" t="str">
        <f>Vlookup(B428,'Main Sheet'!A:J,7,False)</f>
        <v>First</v>
      </c>
      <c r="G428" s="237" t="str">
        <f>Vlookup(B428,'Main Sheet'!A:Q,17,0)</f>
        <v>Siphosihle</v>
      </c>
      <c r="H428" s="237" t="str">
        <f>VLOOKUP(B428,'Main Sheet'!A:AT,46,0)</f>
        <v>Yes</v>
      </c>
      <c r="I428" s="237" t="str">
        <f>Trim(Iferror(Vlookup(B428,'Main Sheet'!A165:BC1258,47,False),""))</f>
        <v>Yes</v>
      </c>
      <c r="J428" s="237" t="str">
        <f>VLOOKUP(B428,'University Applications'!A:H,8,0)</f>
        <v>Yes</v>
      </c>
      <c r="K428" s="237" t="str">
        <f>VLOOKUP(B428,'University Applications'!A:O,15,0)</f>
        <v>Yes</v>
      </c>
      <c r="L428" s="237" t="str">
        <f>VLOOKUP(B428,'University Applications'!A:V,22,0)</f>
        <v>No</v>
      </c>
      <c r="M428" s="237" t="str">
        <f>VLOOKUP(B428,'University Applications'!A:AC,29,0)</f>
        <v>Yes</v>
      </c>
      <c r="N428" s="237" t="str">
        <f>VLOOKUP(B428,'University Applications'!A165:BD1579,36,0)</f>
        <v>Yes</v>
      </c>
      <c r="O428" s="237" t="str">
        <f>VLOOKUP(B428,'University Applications'!A:I,9,0)</f>
        <v>Yes</v>
      </c>
      <c r="P428" s="237" t="str">
        <f>VLOOKUP($B428,'University Applications'!$A:P,16,0)</f>
        <v>Yes</v>
      </c>
      <c r="Q428" s="237" t="str">
        <f>VLOOKUP($B428,'University Applications'!$A:W,23,0)</f>
        <v>No</v>
      </c>
      <c r="R428" s="237" t="str">
        <f>VLOOKUP($B428,'University Applications'!$A:AD,30,0)</f>
        <v>Yes</v>
      </c>
      <c r="S428" s="237" t="str">
        <f>VLOOKUP($B428,'University Applications'!$A165:BJ1579,37,0)</f>
        <v/>
      </c>
      <c r="T428" s="183">
        <f t="shared" si="1"/>
        <v>5</v>
      </c>
      <c r="U428" s="183">
        <f t="shared" si="2"/>
        <v>4</v>
      </c>
      <c r="V428" s="237">
        <f t="shared" si="3"/>
        <v>4</v>
      </c>
      <c r="W428" s="237">
        <f t="shared" si="4"/>
        <v>3</v>
      </c>
      <c r="X428" s="237"/>
    </row>
    <row r="429">
      <c r="A429" s="236" t="s">
        <v>9882</v>
      </c>
      <c r="B429" s="106" t="s">
        <v>4653</v>
      </c>
      <c r="C429" s="237" t="str">
        <f>VLOOKUP(A429,'Main Sheet'!F:M,8,0)</f>
        <v>New Brighton</v>
      </c>
      <c r="D429" s="237" t="str">
        <f>VLOOKUP(B429,'Main Sheet'!A:N,14,0)</f>
        <v>NMB</v>
      </c>
      <c r="E429" s="237" t="str">
        <f>VLOOKUP(B429,'Main Sheet'!A:L,12,0)</f>
        <v>Ithembelihle CS</v>
      </c>
      <c r="F429" s="237" t="str">
        <f>Vlookup(B429,'Main Sheet'!A:J,7,False)</f>
        <v>Second</v>
      </c>
      <c r="G429" s="237" t="str">
        <f>Vlookup(B429,'Main Sheet'!A:Q,17,0)</f>
        <v>Chulumanco</v>
      </c>
      <c r="H429" s="237" t="str">
        <f>VLOOKUP(B429,'Main Sheet'!A:AT,46,0)</f>
        <v>Yes</v>
      </c>
      <c r="I429" s="237" t="str">
        <f>Trim(Iferror(Vlookup(B429,'Main Sheet'!A531:BC1624,47,False),""))</f>
        <v/>
      </c>
      <c r="J429" s="237" t="str">
        <f>VLOOKUP(B429,'University Applications'!A:H,8,0)</f>
        <v>S/A</v>
      </c>
      <c r="K429" s="237" t="str">
        <f>VLOOKUP(B429,'University Applications'!A:O,15,0)</f>
        <v/>
      </c>
      <c r="L429" s="237" t="str">
        <f>VLOOKUP(B429,'University Applications'!A:V,22,0)</f>
        <v>Yes</v>
      </c>
      <c r="M429" s="237" t="str">
        <f>VLOOKUP(B429,'University Applications'!A:AC,29,0)</f>
        <v>Yes</v>
      </c>
      <c r="N429" s="237" t="str">
        <f>VLOOKUP(B429,'University Applications'!A531:BD1945,36,0)</f>
        <v/>
      </c>
      <c r="O429" s="237" t="str">
        <f>VLOOKUP(B429,'University Applications'!A:I,9,0)</f>
        <v/>
      </c>
      <c r="P429" s="237" t="str">
        <f>VLOOKUP($B429,'University Applications'!$A:P,16,0)</f>
        <v/>
      </c>
      <c r="Q429" s="237" t="str">
        <f>VLOOKUP($B429,'University Applications'!$A:W,23,0)</f>
        <v/>
      </c>
      <c r="R429" s="237" t="str">
        <f>VLOOKUP($B429,'University Applications'!$A:AD,30,0)</f>
        <v/>
      </c>
      <c r="S429" s="237" t="str">
        <f>VLOOKUP($B429,'University Applications'!$A531:BJ1945,37,0)</f>
        <v/>
      </c>
      <c r="T429" s="183">
        <f t="shared" si="1"/>
        <v>3</v>
      </c>
      <c r="U429" s="183">
        <f t="shared" si="2"/>
        <v>0</v>
      </c>
      <c r="V429" s="237">
        <f t="shared" si="3"/>
        <v>2</v>
      </c>
      <c r="W429" s="237">
        <f t="shared" si="4"/>
        <v>0</v>
      </c>
      <c r="X429" s="237"/>
    </row>
    <row r="430">
      <c r="A430" s="236" t="s">
        <v>10262</v>
      </c>
      <c r="B430" s="106" t="s">
        <v>6048</v>
      </c>
      <c r="C430" s="237" t="str">
        <f>VLOOKUP(A430,'Main Sheet'!F:M,8,0)</f>
        <v>Motherwell</v>
      </c>
      <c r="D430" s="237" t="str">
        <f>VLOOKUP(B430,'Main Sheet'!A:N,14,0)</f>
        <v>NMB</v>
      </c>
      <c r="E430" s="237" t="str">
        <f>VLOOKUP(B430,'Main Sheet'!A:L,12,0)</f>
        <v>Douglas Mpopa SS</v>
      </c>
      <c r="F430" s="237" t="str">
        <f>Vlookup(B430,'Main Sheet'!A:J,7,False)</f>
        <v>Second</v>
      </c>
      <c r="G430" s="237" t="str">
        <f>Vlookup(B430,'Main Sheet'!A:Q,17,0)</f>
        <v>Asemahle</v>
      </c>
      <c r="H430" s="237" t="str">
        <f>VLOOKUP(B430,'Main Sheet'!A:AT,46,0)</f>
        <v>Yes</v>
      </c>
      <c r="I430" s="237" t="str">
        <f>Trim(Iferror(Vlookup(B430,'Main Sheet'!A698:BC1792,47,False),""))</f>
        <v>Yes</v>
      </c>
      <c r="J430" s="237" t="str">
        <f>VLOOKUP(B430,'University Applications'!A:H,8,0)</f>
        <v>S/A</v>
      </c>
      <c r="K430" s="237" t="str">
        <f>VLOOKUP(B430,'University Applications'!A:O,15,0)</f>
        <v/>
      </c>
      <c r="L430" s="237" t="str">
        <f>VLOOKUP(B430,'University Applications'!A:V,22,0)</f>
        <v>Yes</v>
      </c>
      <c r="M430" s="237" t="str">
        <f>VLOOKUP(B430,'University Applications'!A:AC,29,0)</f>
        <v>Yes</v>
      </c>
      <c r="N430" s="237" t="str">
        <f>VLOOKUP(B430,'University Applications'!A698:BD2113,36,0)</f>
        <v/>
      </c>
      <c r="O430" s="237" t="str">
        <f>VLOOKUP(B430,'University Applications'!A:I,9,0)</f>
        <v/>
      </c>
      <c r="P430" s="237" t="str">
        <f>VLOOKUP($B430,'University Applications'!$A:P,16,0)</f>
        <v/>
      </c>
      <c r="Q430" s="237" t="str">
        <f>VLOOKUP($B430,'University Applications'!$A:W,23,0)</f>
        <v/>
      </c>
      <c r="R430" s="237" t="str">
        <f>VLOOKUP($B430,'University Applications'!$A:AD,30,0)</f>
        <v/>
      </c>
      <c r="S430" s="237" t="str">
        <f>VLOOKUP($B430,'University Applications'!$A698:BJ2113,37,0)</f>
        <v/>
      </c>
      <c r="T430" s="183">
        <f t="shared" si="1"/>
        <v>3</v>
      </c>
      <c r="U430" s="183">
        <f t="shared" si="2"/>
        <v>0</v>
      </c>
      <c r="V430" s="237">
        <f t="shared" si="3"/>
        <v>2</v>
      </c>
      <c r="W430" s="237">
        <f t="shared" si="4"/>
        <v>0</v>
      </c>
      <c r="X430" s="237"/>
    </row>
    <row r="431">
      <c r="A431" s="236" t="s">
        <v>1591</v>
      </c>
      <c r="B431" s="106" t="s">
        <v>1588</v>
      </c>
      <c r="C431" s="237" t="str">
        <f>VLOOKUP(A431,'Main Sheet'!F:M,8,0)</f>
        <v>Richmond Hill</v>
      </c>
      <c r="D431" s="237" t="str">
        <f>VLOOKUP(B431,'Main Sheet'!A:N,14,0)</f>
        <v>NMB</v>
      </c>
      <c r="E431" s="237" t="str">
        <f>VLOOKUP(B431,'Main Sheet'!A:L,12,0)</f>
        <v>Khumbulani HS</v>
      </c>
      <c r="F431" s="237" t="str">
        <f>Vlookup(B431,'Main Sheet'!A:J,7,False)</f>
        <v>First</v>
      </c>
      <c r="G431" s="237" t="str">
        <f>Vlookup(B431,'Main Sheet'!A:Q,17,0)</f>
        <v>Chulumanco</v>
      </c>
      <c r="H431" s="237" t="str">
        <f>VLOOKUP(B431,'Main Sheet'!A:AT,46,0)</f>
        <v>Yes</v>
      </c>
      <c r="I431" s="237" t="str">
        <f>Trim(Iferror(Vlookup(B431,'Main Sheet'!A166:BC1259,47,False),""))</f>
        <v>Yes</v>
      </c>
      <c r="J431" s="237" t="str">
        <f>VLOOKUP(B431,'University Applications'!A:H,8,0)</f>
        <v>Yes</v>
      </c>
      <c r="K431" s="237" t="str">
        <f>VLOOKUP(B431,'University Applications'!A:O,15,0)</f>
        <v>Yes</v>
      </c>
      <c r="L431" s="237" t="str">
        <f>VLOOKUP(B431,'University Applications'!A:V,22,0)</f>
        <v>Yes</v>
      </c>
      <c r="M431" s="237" t="str">
        <f>VLOOKUP(B431,'University Applications'!A:AC,29,0)</f>
        <v>Yes</v>
      </c>
      <c r="N431" s="237" t="str">
        <f>VLOOKUP(B431,'University Applications'!A166:BD1580,36,0)</f>
        <v/>
      </c>
      <c r="O431" s="237" t="str">
        <f>VLOOKUP(B431,'University Applications'!A:I,9,0)</f>
        <v>Yes</v>
      </c>
      <c r="P431" s="237" t="str">
        <f>VLOOKUP($B431,'University Applications'!$A:P,16,0)</f>
        <v>Yes</v>
      </c>
      <c r="Q431" s="237" t="str">
        <f>VLOOKUP($B431,'University Applications'!$A:W,23,0)</f>
        <v>Yes</v>
      </c>
      <c r="R431" s="237" t="str">
        <f>VLOOKUP($B431,'University Applications'!$A:AD,30,0)</f>
        <v>Yes</v>
      </c>
      <c r="S431" s="237" t="str">
        <f>VLOOKUP($B431,'University Applications'!$A166:BJ1580,37,0)</f>
        <v/>
      </c>
      <c r="T431" s="183">
        <f t="shared" si="1"/>
        <v>4</v>
      </c>
      <c r="U431" s="183">
        <f t="shared" si="2"/>
        <v>4</v>
      </c>
      <c r="V431" s="237">
        <f t="shared" si="3"/>
        <v>4</v>
      </c>
      <c r="W431" s="237">
        <f t="shared" si="4"/>
        <v>4</v>
      </c>
      <c r="X431" s="237"/>
    </row>
    <row r="432">
      <c r="A432" s="236" t="s">
        <v>10752</v>
      </c>
      <c r="B432" s="106" t="s">
        <v>7812</v>
      </c>
      <c r="C432" s="237" t="str">
        <f>VLOOKUP(A432,'Main Sheet'!F:M,8,0)</f>
        <v>East London</v>
      </c>
      <c r="D432" s="237" t="str">
        <f>VLOOKUP(B432,'Main Sheet'!A:N,14,0)</f>
        <v>Rural</v>
      </c>
      <c r="E432" s="237" t="str">
        <f>VLOOKUP(B432,'Main Sheet'!A:L,12,0)</f>
        <v>Hlokoma HS</v>
      </c>
      <c r="F432" s="237" t="str">
        <f>Vlookup(B432,'Main Sheet'!A:J,7,False)</f>
        <v>Second</v>
      </c>
      <c r="G432" s="237" t="str">
        <f>Vlookup(B432,'Main Sheet'!A:Q,17,0)</f>
        <v>Asemahle</v>
      </c>
      <c r="H432" s="237" t="str">
        <f>VLOOKUP(B432,'Main Sheet'!A:AT,46,0)</f>
        <v>Yes</v>
      </c>
      <c r="I432" s="237" t="str">
        <f>Trim(Iferror(Vlookup(B432,'Main Sheet'!A945:BC2042,47,False),""))</f>
        <v>Yes</v>
      </c>
      <c r="J432" s="237" t="str">
        <f>VLOOKUP(B432,'University Applications'!A:H,8,0)</f>
        <v>Yes</v>
      </c>
      <c r="K432" s="237" t="str">
        <f>VLOOKUP(B432,'University Applications'!A:O,15,0)</f>
        <v/>
      </c>
      <c r="L432" s="237" t="str">
        <f>VLOOKUP(B432,'University Applications'!A:V,22,0)</f>
        <v>Yes</v>
      </c>
      <c r="M432" s="237" t="str">
        <f>VLOOKUP(B432,'University Applications'!A:AC,29,0)</f>
        <v>No</v>
      </c>
      <c r="N432" s="237" t="str">
        <f>VLOOKUP(B432,'University Applications'!A945:BD2363,36,0)</f>
        <v/>
      </c>
      <c r="O432" s="237" t="str">
        <f>VLOOKUP(B432,'University Applications'!A:I,9,0)</f>
        <v/>
      </c>
      <c r="P432" s="237" t="str">
        <f>VLOOKUP($B432,'University Applications'!$A:P,16,0)</f>
        <v/>
      </c>
      <c r="Q432" s="237" t="str">
        <f>VLOOKUP($B432,'University Applications'!$A:W,23,0)</f>
        <v/>
      </c>
      <c r="R432" s="237" t="str">
        <f>VLOOKUP($B432,'University Applications'!$A:AD,30,0)</f>
        <v/>
      </c>
      <c r="S432" s="237" t="str">
        <f>VLOOKUP($B432,'University Applications'!$A945:BJ2363,37,0)</f>
        <v/>
      </c>
      <c r="T432" s="183">
        <f t="shared" si="1"/>
        <v>3</v>
      </c>
      <c r="U432" s="183">
        <f t="shared" si="2"/>
        <v>0</v>
      </c>
      <c r="V432" s="237">
        <f t="shared" si="3"/>
        <v>2</v>
      </c>
      <c r="W432" s="237">
        <f t="shared" si="4"/>
        <v>0</v>
      </c>
      <c r="X432" s="237"/>
    </row>
    <row r="433">
      <c r="A433" s="236" t="s">
        <v>10823</v>
      </c>
      <c r="B433" s="106" t="s">
        <v>8086</v>
      </c>
      <c r="C433" s="237" t="str">
        <f>VLOOKUP(A433,'Main Sheet'!F:M,8,0)</f>
        <v>New Brighton</v>
      </c>
      <c r="D433" s="237" t="str">
        <f>VLOOKUP(B433,'Main Sheet'!A:N,14,0)</f>
        <v>NMB</v>
      </c>
      <c r="E433" s="237" t="str">
        <f>VLOOKUP(B433,'Main Sheet'!A:L,12,0)</f>
        <v>Cowan HS</v>
      </c>
      <c r="F433" s="237" t="str">
        <f>Vlookup(B433,'Main Sheet'!A:J,7,False)</f>
        <v>Second</v>
      </c>
      <c r="G433" s="237" t="str">
        <f>Vlookup(B433,'Main Sheet'!A:Q,17,0)</f>
        <v>Chulumanco</v>
      </c>
      <c r="H433" s="237" t="str">
        <f>VLOOKUP(B433,'Main Sheet'!A:AT,46,0)</f>
        <v>Yes</v>
      </c>
      <c r="I433" s="237" t="str">
        <f>Trim(Iferror(Vlookup(B433,'Main Sheet'!A976:BC2073,47,False),""))</f>
        <v/>
      </c>
      <c r="J433" s="237" t="str">
        <f>VLOOKUP(B433,'University Applications'!A:H,8,0)</f>
        <v>S/A</v>
      </c>
      <c r="K433" s="237" t="str">
        <f>VLOOKUP(B433,'University Applications'!A:O,15,0)</f>
        <v/>
      </c>
      <c r="L433" s="237" t="str">
        <f>VLOOKUP(B433,'University Applications'!A:V,22,0)</f>
        <v>Yes</v>
      </c>
      <c r="M433" s="237" t="str">
        <f>VLOOKUP(B433,'University Applications'!A:AC,29,0)</f>
        <v/>
      </c>
      <c r="N433" s="237" t="str">
        <f>VLOOKUP(B433,'University Applications'!A976:BD2394,36,0)</f>
        <v/>
      </c>
      <c r="O433" s="237" t="str">
        <f>VLOOKUP(B433,'University Applications'!A:I,9,0)</f>
        <v/>
      </c>
      <c r="P433" s="237" t="str">
        <f>VLOOKUP($B433,'University Applications'!$A:P,16,0)</f>
        <v/>
      </c>
      <c r="Q433" s="237" t="str">
        <f>VLOOKUP($B433,'University Applications'!$A:W,23,0)</f>
        <v/>
      </c>
      <c r="R433" s="237" t="str">
        <f>VLOOKUP($B433,'University Applications'!$A:AD,30,0)</f>
        <v/>
      </c>
      <c r="S433" s="237" t="str">
        <f>VLOOKUP($B433,'University Applications'!$A976:BJ2394,37,0)</f>
        <v/>
      </c>
      <c r="T433" s="183">
        <f t="shared" si="1"/>
        <v>2</v>
      </c>
      <c r="U433" s="183">
        <f t="shared" si="2"/>
        <v>0</v>
      </c>
      <c r="V433" s="237">
        <f t="shared" si="3"/>
        <v>1</v>
      </c>
      <c r="W433" s="237">
        <f t="shared" si="4"/>
        <v>0</v>
      </c>
      <c r="X433" s="237"/>
    </row>
    <row r="434">
      <c r="A434" s="236" t="s">
        <v>1602</v>
      </c>
      <c r="B434" s="106" t="s">
        <v>1599</v>
      </c>
      <c r="C434" s="237" t="str">
        <f>VLOOKUP(A434,'Main Sheet'!F:M,8,0)</f>
        <v>East London</v>
      </c>
      <c r="D434" s="237" t="str">
        <f>VLOOKUP(B434,'Main Sheet'!A:N,14,0)</f>
        <v>Rural</v>
      </c>
      <c r="E434" s="237" t="str">
        <f>VLOOKUP(B434,'Main Sheet'!A:L,12,0)</f>
        <v>Vulamazibuko HS</v>
      </c>
      <c r="F434" s="237" t="str">
        <f>Vlookup(B434,'Main Sheet'!A:J,7,False)</f>
        <v>First</v>
      </c>
      <c r="G434" s="237" t="str">
        <f>Vlookup(B434,'Main Sheet'!A:Q,17,0)</f>
        <v>Asemahle</v>
      </c>
      <c r="H434" s="237" t="str">
        <f>VLOOKUP(B434,'Main Sheet'!A:AT,46,0)</f>
        <v>Yes</v>
      </c>
      <c r="I434" s="237" t="str">
        <f>Trim(Iferror(Vlookup(B434,'Main Sheet'!A167:BC1260,47,False),""))</f>
        <v>Yes</v>
      </c>
      <c r="J434" s="237" t="str">
        <f>VLOOKUP(B434,'University Applications'!A:H,8,0)</f>
        <v>Yes</v>
      </c>
      <c r="K434" s="237" t="str">
        <f>VLOOKUP(B434,'University Applications'!A:O,15,0)</f>
        <v>Yes</v>
      </c>
      <c r="L434" s="237" t="str">
        <f>VLOOKUP(B434,'University Applications'!A:V,22,0)</f>
        <v>Yes</v>
      </c>
      <c r="M434" s="237" t="str">
        <f>VLOOKUP(B434,'University Applications'!A:AC,29,0)</f>
        <v>Yes</v>
      </c>
      <c r="N434" s="237" t="str">
        <f>VLOOKUP(B434,'University Applications'!A167:BD1581,36,0)</f>
        <v/>
      </c>
      <c r="O434" s="237" t="str">
        <f>VLOOKUP(B434,'University Applications'!A:I,9,0)</f>
        <v>Yes</v>
      </c>
      <c r="P434" s="237" t="str">
        <f>VLOOKUP($B434,'University Applications'!$A:P,16,0)</f>
        <v>Yes</v>
      </c>
      <c r="Q434" s="237" t="str">
        <f>VLOOKUP($B434,'University Applications'!$A:W,23,0)</f>
        <v>Yes</v>
      </c>
      <c r="R434" s="237" t="str">
        <f>VLOOKUP($B434,'University Applications'!$A:AD,30,0)</f>
        <v>Yes</v>
      </c>
      <c r="S434" s="237" t="str">
        <f>VLOOKUP($B434,'University Applications'!$A167:BJ1581,37,0)</f>
        <v/>
      </c>
      <c r="T434" s="183">
        <f t="shared" si="1"/>
        <v>4</v>
      </c>
      <c r="U434" s="183">
        <f t="shared" si="2"/>
        <v>4</v>
      </c>
      <c r="V434" s="237">
        <f t="shared" si="3"/>
        <v>4</v>
      </c>
      <c r="W434" s="237">
        <f t="shared" si="4"/>
        <v>4</v>
      </c>
      <c r="X434" s="237"/>
    </row>
    <row r="435">
      <c r="A435" s="236" t="s">
        <v>1608</v>
      </c>
      <c r="B435" s="106" t="s">
        <v>1605</v>
      </c>
      <c r="C435" s="237" t="str">
        <f>VLOOKUP(A435,'Main Sheet'!F:M,8,0)</f>
        <v>Motherwell</v>
      </c>
      <c r="D435" s="237" t="str">
        <f>VLOOKUP(B435,'Main Sheet'!A:N,14,0)</f>
        <v>NMB</v>
      </c>
      <c r="E435" s="237" t="str">
        <f>VLOOKUP(B435,'Main Sheet'!A:L,12,0)</f>
        <v>James Jolobe SS</v>
      </c>
      <c r="F435" s="237" t="str">
        <f>Vlookup(B435,'Main Sheet'!A:J,7,False)</f>
        <v>First</v>
      </c>
      <c r="G435" s="237" t="str">
        <f>Vlookup(B435,'Main Sheet'!A:Q,17,0)</f>
        <v>Siphosihle</v>
      </c>
      <c r="H435" s="237" t="str">
        <f>VLOOKUP(B435,'Main Sheet'!A:AT,46,0)</f>
        <v>Yes</v>
      </c>
      <c r="I435" s="237" t="str">
        <f>Trim(Iferror(Vlookup(B435,'Main Sheet'!A168:BC1261,47,False),""))</f>
        <v>Yes</v>
      </c>
      <c r="J435" s="237" t="str">
        <f>VLOOKUP(B435,'University Applications'!A:H,8,0)</f>
        <v>Yes</v>
      </c>
      <c r="K435" s="237" t="str">
        <f>VLOOKUP(B435,'University Applications'!A:O,15,0)</f>
        <v>Yes</v>
      </c>
      <c r="L435" s="237" t="str">
        <f>VLOOKUP(B435,'University Applications'!A:V,22,0)</f>
        <v>Yes</v>
      </c>
      <c r="M435" s="237" t="str">
        <f>VLOOKUP(B435,'University Applications'!A:AC,29,0)</f>
        <v>Yes</v>
      </c>
      <c r="N435" s="237" t="str">
        <f>VLOOKUP(B435,'University Applications'!A168:BD1582,36,0)</f>
        <v/>
      </c>
      <c r="O435" s="237" t="str">
        <f>VLOOKUP(B435,'University Applications'!A:I,9,0)</f>
        <v>Yes</v>
      </c>
      <c r="P435" s="237" t="str">
        <f>VLOOKUP($B435,'University Applications'!$A:P,16,0)</f>
        <v>Yes</v>
      </c>
      <c r="Q435" s="237" t="str">
        <f>VLOOKUP($B435,'University Applications'!$A:W,23,0)</f>
        <v>Yes</v>
      </c>
      <c r="R435" s="237" t="str">
        <f>VLOOKUP($B435,'University Applications'!$A:AD,30,0)</f>
        <v>Yes</v>
      </c>
      <c r="S435" s="237" t="str">
        <f>VLOOKUP($B435,'University Applications'!$A168:BJ1582,37,0)</f>
        <v/>
      </c>
      <c r="T435" s="183">
        <f t="shared" si="1"/>
        <v>4</v>
      </c>
      <c r="U435" s="183">
        <f t="shared" si="2"/>
        <v>4</v>
      </c>
      <c r="V435" s="237">
        <f t="shared" si="3"/>
        <v>4</v>
      </c>
      <c r="W435" s="237">
        <f t="shared" si="4"/>
        <v>4</v>
      </c>
      <c r="X435" s="237"/>
    </row>
    <row r="436">
      <c r="A436" s="236" t="s">
        <v>11155</v>
      </c>
      <c r="B436" s="106" t="s">
        <v>5145</v>
      </c>
      <c r="C436" s="237" t="str">
        <f>VLOOKUP(A436,'Main Sheet'!F:M,8,0)</f>
        <v>Motherwell</v>
      </c>
      <c r="D436" s="237" t="str">
        <f>VLOOKUP(B436,'Main Sheet'!A:N,14,0)</f>
        <v>NMB</v>
      </c>
      <c r="E436" s="237" t="str">
        <f>VLOOKUP(B436,'Main Sheet'!A:L,12,0)</f>
        <v>Soqhayisa SS</v>
      </c>
      <c r="F436" s="237" t="str">
        <f>Vlookup(B436,'Main Sheet'!A:J,7,False)</f>
        <v>Second</v>
      </c>
      <c r="G436" s="237" t="str">
        <f>Vlookup(B436,'Main Sheet'!A:Q,17,0)</f>
        <v>Siphosihle</v>
      </c>
      <c r="H436" s="237" t="str">
        <f>VLOOKUP(B436,'Main Sheet'!A:AT,46,0)</f>
        <v>Yes</v>
      </c>
      <c r="I436" s="237" t="str">
        <f>Trim(Iferror(Vlookup(B436,'Main Sheet'!A587:BC1680,47,False),""))</f>
        <v>Yes</v>
      </c>
      <c r="J436" s="237" t="str">
        <f>VLOOKUP(B436,'University Applications'!A:H,8,0)</f>
        <v>Yes</v>
      </c>
      <c r="K436" s="237" t="str">
        <f>VLOOKUP(B436,'University Applications'!A:O,15,0)</f>
        <v>S/A</v>
      </c>
      <c r="L436" s="237" t="str">
        <f>VLOOKUP(B436,'University Applications'!A:V,22,0)</f>
        <v>S/A</v>
      </c>
      <c r="M436" s="237" t="str">
        <f>VLOOKUP(B436,'University Applications'!A:AC,29,0)</f>
        <v>S/A</v>
      </c>
      <c r="N436" s="237" t="str">
        <f>VLOOKUP(B436,'University Applications'!A587:BD2001,36,0)</f>
        <v/>
      </c>
      <c r="O436" s="237" t="str">
        <f>VLOOKUP(B436,'University Applications'!A:I,9,0)</f>
        <v/>
      </c>
      <c r="P436" s="237" t="str">
        <f>VLOOKUP($B436,'University Applications'!$A:P,16,0)</f>
        <v/>
      </c>
      <c r="Q436" s="237" t="str">
        <f>VLOOKUP($B436,'University Applications'!$A:W,23,0)</f>
        <v/>
      </c>
      <c r="R436" s="237" t="str">
        <f>VLOOKUP($B436,'University Applications'!$A:AD,30,0)</f>
        <v/>
      </c>
      <c r="S436" s="237" t="str">
        <f>VLOOKUP($B436,'University Applications'!$A587:BJ2001,37,0)</f>
        <v/>
      </c>
      <c r="T436" s="183">
        <f t="shared" si="1"/>
        <v>4</v>
      </c>
      <c r="U436" s="183">
        <f t="shared" si="2"/>
        <v>0</v>
      </c>
      <c r="V436" s="237">
        <f t="shared" si="3"/>
        <v>1</v>
      </c>
      <c r="W436" s="237">
        <f t="shared" si="4"/>
        <v>0</v>
      </c>
      <c r="X436" s="237"/>
    </row>
    <row r="437">
      <c r="A437" s="236" t="s">
        <v>10716</v>
      </c>
      <c r="B437" s="106" t="s">
        <v>7615</v>
      </c>
      <c r="C437" s="237" t="str">
        <f>VLOOKUP(A437,'Main Sheet'!F:M,8,0)</f>
        <v>KwaMagxaki</v>
      </c>
      <c r="D437" s="237" t="str">
        <f>VLOOKUP(B437,'Main Sheet'!A:N,14,0)</f>
        <v>NMB</v>
      </c>
      <c r="E437" s="237" t="str">
        <f>VLOOKUP(B437,'Main Sheet'!A:L,12,0)</f>
        <v>KwaMagxaki HS</v>
      </c>
      <c r="F437" s="237" t="str">
        <f>Vlookup(B437,'Main Sheet'!A:J,7,False)</f>
        <v>Second</v>
      </c>
      <c r="G437" s="237" t="str">
        <f>Vlookup(B437,'Main Sheet'!A:Q,17,0)</f>
        <v>Asemahle</v>
      </c>
      <c r="H437" s="237" t="str">
        <f>VLOOKUP(B437,'Main Sheet'!A:AT,46,0)</f>
        <v>Yes</v>
      </c>
      <c r="I437" s="237" t="str">
        <f>Trim(Iferror(Vlookup(B437,'Main Sheet'!A922:BC2019,47,False),""))</f>
        <v>Yes</v>
      </c>
      <c r="J437" s="237" t="str">
        <f>VLOOKUP(B437,'University Applications'!A:H,8,0)</f>
        <v>S/A</v>
      </c>
      <c r="K437" s="237" t="str">
        <f>VLOOKUP(B437,'University Applications'!A:O,15,0)</f>
        <v>Yes</v>
      </c>
      <c r="L437" s="237" t="str">
        <f>VLOOKUP(B437,'University Applications'!A:V,22,0)</f>
        <v/>
      </c>
      <c r="M437" s="237" t="str">
        <f>VLOOKUP(B437,'University Applications'!A:AC,29,0)</f>
        <v/>
      </c>
      <c r="N437" s="237" t="str">
        <f>VLOOKUP(B437,'University Applications'!A922:BD2340,36,0)</f>
        <v/>
      </c>
      <c r="O437" s="237" t="str">
        <f>VLOOKUP(B437,'University Applications'!A:I,9,0)</f>
        <v/>
      </c>
      <c r="P437" s="237" t="str">
        <f>VLOOKUP($B437,'University Applications'!$A:P,16,0)</f>
        <v/>
      </c>
      <c r="Q437" s="237" t="str">
        <f>VLOOKUP($B437,'University Applications'!$A:W,23,0)</f>
        <v/>
      </c>
      <c r="R437" s="237" t="str">
        <f>VLOOKUP($B437,'University Applications'!$A:AD,30,0)</f>
        <v/>
      </c>
      <c r="S437" s="237" t="str">
        <f>VLOOKUP($B437,'University Applications'!$A922:BJ2340,37,0)</f>
        <v/>
      </c>
      <c r="T437" s="183">
        <f t="shared" si="1"/>
        <v>2</v>
      </c>
      <c r="U437" s="183">
        <f t="shared" si="2"/>
        <v>0</v>
      </c>
      <c r="V437" s="237">
        <f t="shared" si="3"/>
        <v>1</v>
      </c>
      <c r="W437" s="237">
        <f t="shared" si="4"/>
        <v>0</v>
      </c>
      <c r="X437" s="237"/>
    </row>
    <row r="438">
      <c r="A438" s="236" t="s">
        <v>10436</v>
      </c>
      <c r="B438" s="106" t="s">
        <v>6729</v>
      </c>
      <c r="C438" s="237" t="str">
        <f>VLOOKUP(A438,'Main Sheet'!F:M,8,0)</f>
        <v>KwaDwesi</v>
      </c>
      <c r="D438" s="237" t="str">
        <f>VLOOKUP(B438,'Main Sheet'!A:N,14,0)</f>
        <v>NMB</v>
      </c>
      <c r="E438" s="237" t="str">
        <f>VLOOKUP(B438,'Main Sheet'!A:L,12,0)</f>
        <v>EZ Khabane HS</v>
      </c>
      <c r="F438" s="237" t="str">
        <f>Vlookup(B438,'Main Sheet'!A:J,7,False)</f>
        <v>Second</v>
      </c>
      <c r="G438" s="237" t="str">
        <f>Vlookup(B438,'Main Sheet'!A:Q,17,0)</f>
        <v>Asemahle</v>
      </c>
      <c r="H438" s="237" t="str">
        <f>VLOOKUP(B438,'Main Sheet'!A:AT,46,0)</f>
        <v>Yes</v>
      </c>
      <c r="I438" s="237" t="str">
        <f>Trim(Iferror(Vlookup(B438,'Main Sheet'!A781:BC1875,47,False),""))</f>
        <v>Yes</v>
      </c>
      <c r="J438" s="237" t="str">
        <f>VLOOKUP(B438,'University Applications'!A:H,8,0)</f>
        <v>S/A</v>
      </c>
      <c r="K438" s="237" t="str">
        <f>VLOOKUP(B438,'University Applications'!A:O,15,0)</f>
        <v>S/A</v>
      </c>
      <c r="L438" s="237" t="str">
        <f>VLOOKUP(B438,'University Applications'!A:V,22,0)</f>
        <v>S/A</v>
      </c>
      <c r="M438" s="237" t="str">
        <f>VLOOKUP(B438,'University Applications'!A:AC,29,0)</f>
        <v>S/A</v>
      </c>
      <c r="N438" s="237" t="str">
        <f>VLOOKUP(B438,'University Applications'!A781:BD2196,36,0)</f>
        <v/>
      </c>
      <c r="O438" s="237" t="str">
        <f>VLOOKUP(B438,'University Applications'!A:I,9,0)</f>
        <v/>
      </c>
      <c r="P438" s="237" t="str">
        <f>VLOOKUP($B438,'University Applications'!$A:P,16,0)</f>
        <v/>
      </c>
      <c r="Q438" s="237" t="str">
        <f>VLOOKUP($B438,'University Applications'!$A:W,23,0)</f>
        <v/>
      </c>
      <c r="R438" s="237" t="str">
        <f>VLOOKUP($B438,'University Applications'!$A:AD,30,0)</f>
        <v/>
      </c>
      <c r="S438" s="237" t="str">
        <f>VLOOKUP($B438,'University Applications'!$A781:BJ2196,37,0)</f>
        <v/>
      </c>
      <c r="T438" s="183">
        <f t="shared" si="1"/>
        <v>4</v>
      </c>
      <c r="U438" s="183">
        <f t="shared" si="2"/>
        <v>0</v>
      </c>
      <c r="V438" s="237">
        <f t="shared" si="3"/>
        <v>0</v>
      </c>
      <c r="W438" s="237">
        <f t="shared" si="4"/>
        <v>0</v>
      </c>
      <c r="X438" s="237"/>
    </row>
    <row r="439">
      <c r="A439" s="236" t="s">
        <v>9900</v>
      </c>
      <c r="B439" s="106" t="s">
        <v>4719</v>
      </c>
      <c r="C439" s="237" t="str">
        <f>VLOOKUP(A439,'Main Sheet'!F:M,8,0)</f>
        <v>East London</v>
      </c>
      <c r="D439" s="237" t="str">
        <f>VLOOKUP(B439,'Main Sheet'!A:N,14,0)</f>
        <v>Rural</v>
      </c>
      <c r="E439" s="237" t="str">
        <f>VLOOKUP(B439,'Main Sheet'!A:L,12,0)</f>
        <v>Silimela HS</v>
      </c>
      <c r="F439" s="237" t="str">
        <f>Vlookup(B439,'Main Sheet'!A:J,7,False)</f>
        <v>Second</v>
      </c>
      <c r="G439" s="237" t="str">
        <f>Vlookup(B439,'Main Sheet'!A:Q,17,0)</f>
        <v>Asemahle</v>
      </c>
      <c r="H439" s="237" t="str">
        <f>VLOOKUP(B439,'Main Sheet'!A:AT,46,0)</f>
        <v>Yes</v>
      </c>
      <c r="I439" s="237" t="str">
        <f>Trim(Iferror(Vlookup(B439,'Main Sheet'!A538:BC1631,47,False),""))</f>
        <v>Yes</v>
      </c>
      <c r="J439" s="237" t="str">
        <f>VLOOKUP(B439,'University Applications'!A:H,8,0)</f>
        <v>Yes</v>
      </c>
      <c r="K439" s="237" t="str">
        <f>VLOOKUP(B439,'University Applications'!A:O,15,0)</f>
        <v/>
      </c>
      <c r="L439" s="237" t="str">
        <f>VLOOKUP(B439,'University Applications'!A:V,22,0)</f>
        <v>Yes</v>
      </c>
      <c r="M439" s="237" t="str">
        <f>VLOOKUP(B439,'University Applications'!A:AC,29,0)</f>
        <v>No</v>
      </c>
      <c r="N439" s="237" t="str">
        <f>VLOOKUP(B439,'University Applications'!A538:BD1952,36,0)</f>
        <v/>
      </c>
      <c r="O439" s="237" t="str">
        <f>VLOOKUP(B439,'University Applications'!A:I,9,0)</f>
        <v/>
      </c>
      <c r="P439" s="237" t="str">
        <f>VLOOKUP($B439,'University Applications'!$A:P,16,0)</f>
        <v/>
      </c>
      <c r="Q439" s="237" t="str">
        <f>VLOOKUP($B439,'University Applications'!$A:W,23,0)</f>
        <v/>
      </c>
      <c r="R439" s="237" t="str">
        <f>VLOOKUP($B439,'University Applications'!$A:AD,30,0)</f>
        <v/>
      </c>
      <c r="S439" s="237" t="str">
        <f>VLOOKUP($B439,'University Applications'!$A538:BJ1952,37,0)</f>
        <v/>
      </c>
      <c r="T439" s="183">
        <f t="shared" si="1"/>
        <v>3</v>
      </c>
      <c r="U439" s="183">
        <f t="shared" si="2"/>
        <v>0</v>
      </c>
      <c r="V439" s="237">
        <f t="shared" si="3"/>
        <v>2</v>
      </c>
      <c r="W439" s="237">
        <f t="shared" si="4"/>
        <v>0</v>
      </c>
      <c r="X439" s="237"/>
    </row>
    <row r="440">
      <c r="A440" s="236" t="s">
        <v>1617</v>
      </c>
      <c r="B440" s="106" t="s">
        <v>1614</v>
      </c>
      <c r="C440" s="237" t="str">
        <f>VLOOKUP(A440,'Main Sheet'!F:M,8,0)</f>
        <v>KwaZakhele</v>
      </c>
      <c r="D440" s="237" t="str">
        <f>VLOOKUP(B440,'Main Sheet'!A:N,14,0)</f>
        <v>NMB</v>
      </c>
      <c r="E440" s="237" t="str">
        <f>VLOOKUP(B440,'Main Sheet'!A:L,12,0)</f>
        <v>Masibambane HS</v>
      </c>
      <c r="F440" s="237" t="str">
        <f>Vlookup(B440,'Main Sheet'!A:J,7,False)</f>
        <v>First</v>
      </c>
      <c r="G440" s="237" t="str">
        <f>Vlookup(B440,'Main Sheet'!A:Q,17,0)</f>
        <v>Asemahle</v>
      </c>
      <c r="H440" s="237" t="str">
        <f>VLOOKUP(B440,'Main Sheet'!A:AT,46,0)</f>
        <v>Yes</v>
      </c>
      <c r="I440" s="237" t="str">
        <f>Trim(Iferror(Vlookup(B440,'Main Sheet'!A169:BC1262,47,False),""))</f>
        <v>Yes</v>
      </c>
      <c r="J440" s="237" t="str">
        <f>VLOOKUP(B440,'University Applications'!A:H,8,0)</f>
        <v>Yes</v>
      </c>
      <c r="K440" s="237" t="str">
        <f>VLOOKUP(B440,'University Applications'!A:O,15,0)</f>
        <v>Yes</v>
      </c>
      <c r="L440" s="237" t="str">
        <f>VLOOKUP(B440,'University Applications'!A:V,22,0)</f>
        <v>Yes</v>
      </c>
      <c r="M440" s="237" t="str">
        <f>VLOOKUP(B440,'University Applications'!A:AC,29,0)</f>
        <v>Yes</v>
      </c>
      <c r="N440" s="237" t="str">
        <f>VLOOKUP(B440,'University Applications'!A169:BD1583,36,0)</f>
        <v/>
      </c>
      <c r="O440" s="237" t="str">
        <f>VLOOKUP(B440,'University Applications'!A:I,9,0)</f>
        <v>Yes</v>
      </c>
      <c r="P440" s="237" t="str">
        <f>VLOOKUP($B440,'University Applications'!$A:P,16,0)</f>
        <v>Yes</v>
      </c>
      <c r="Q440" s="237" t="str">
        <f>VLOOKUP($B440,'University Applications'!$A:W,23,0)</f>
        <v>Yes</v>
      </c>
      <c r="R440" s="237" t="str">
        <f>VLOOKUP($B440,'University Applications'!$A:AD,30,0)</f>
        <v>Yes</v>
      </c>
      <c r="S440" s="237" t="str">
        <f>VLOOKUP($B440,'University Applications'!$A169:BJ1583,37,0)</f>
        <v/>
      </c>
      <c r="T440" s="183">
        <f t="shared" si="1"/>
        <v>4</v>
      </c>
      <c r="U440" s="183">
        <f t="shared" si="2"/>
        <v>4</v>
      </c>
      <c r="V440" s="237">
        <f t="shared" si="3"/>
        <v>4</v>
      </c>
      <c r="W440" s="237">
        <f t="shared" si="4"/>
        <v>4</v>
      </c>
      <c r="X440" s="237"/>
    </row>
    <row r="441">
      <c r="A441" s="236" t="s">
        <v>1624</v>
      </c>
      <c r="B441" s="106" t="s">
        <v>1621</v>
      </c>
      <c r="C441" s="237" t="str">
        <f>VLOOKUP(A441,'Main Sheet'!F:M,8,0)</f>
        <v>Zwide</v>
      </c>
      <c r="D441" s="237" t="str">
        <f>VLOOKUP(B441,'Main Sheet'!A:N,14,0)</f>
        <v>NMB</v>
      </c>
      <c r="E441" s="237" t="str">
        <f>VLOOKUP(B441,'Main Sheet'!A:L,12,0)</f>
        <v>Khwezi Lomso CS</v>
      </c>
      <c r="F441" s="237" t="str">
        <f>Vlookup(B441,'Main Sheet'!A:J,7,False)</f>
        <v>First</v>
      </c>
      <c r="G441" s="237" t="str">
        <f>Vlookup(B441,'Main Sheet'!A:Q,17,0)</f>
        <v>Chulumanco</v>
      </c>
      <c r="H441" s="237" t="str">
        <f>VLOOKUP(B441,'Main Sheet'!A:AT,46,0)</f>
        <v>Yes</v>
      </c>
      <c r="I441" s="237" t="str">
        <f>Trim(Iferror(Vlookup(B441,'Main Sheet'!A170:BC1263,47,False),""))</f>
        <v>Yes</v>
      </c>
      <c r="J441" s="237" t="str">
        <f>VLOOKUP(B441,'University Applications'!A:H,8,0)</f>
        <v>S/A</v>
      </c>
      <c r="K441" s="237" t="str">
        <f>VLOOKUP(B441,'University Applications'!A:O,15,0)</f>
        <v>S/A</v>
      </c>
      <c r="L441" s="237" t="str">
        <f>VLOOKUP(B441,'University Applications'!A:V,22,0)</f>
        <v>S/A</v>
      </c>
      <c r="M441" s="237" t="str">
        <f>VLOOKUP(B441,'University Applications'!A:AC,29,0)</f>
        <v>S/A</v>
      </c>
      <c r="N441" s="237"/>
      <c r="O441" s="237" t="str">
        <f>VLOOKUP(B441,'University Applications'!A:I,9,0)</f>
        <v>S/A</v>
      </c>
      <c r="P441" s="237" t="str">
        <f>VLOOKUP($B441,'University Applications'!$A:P,16,0)</f>
        <v>S/A</v>
      </c>
      <c r="Q441" s="237" t="str">
        <f>VLOOKUP($B441,'University Applications'!$A:W,23,0)</f>
        <v>S/A</v>
      </c>
      <c r="R441" s="237" t="str">
        <f>VLOOKUP($B441,'University Applications'!$A:AD,30,0)</f>
        <v>S/A</v>
      </c>
      <c r="S441" s="237"/>
      <c r="T441" s="183">
        <f t="shared" si="1"/>
        <v>4</v>
      </c>
      <c r="U441" s="183">
        <f t="shared" si="2"/>
        <v>4</v>
      </c>
      <c r="V441" s="237">
        <f t="shared" si="3"/>
        <v>0</v>
      </c>
      <c r="W441" s="237">
        <f t="shared" si="4"/>
        <v>0</v>
      </c>
      <c r="X441" s="237"/>
    </row>
    <row r="442">
      <c r="A442" s="236" t="s">
        <v>10053</v>
      </c>
      <c r="B442" s="106" t="s">
        <v>5289</v>
      </c>
      <c r="C442" s="237" t="str">
        <f>VLOOKUP(A442,'Main Sheet'!F:M,8,0)</f>
        <v>Motherwell</v>
      </c>
      <c r="D442" s="237" t="str">
        <f>VLOOKUP(B442,'Main Sheet'!A:N,14,0)</f>
        <v>NMB</v>
      </c>
      <c r="E442" s="237" t="str">
        <f>VLOOKUP(B442,'Main Sheet'!A:L,12,0)</f>
        <v>Soqhayisa SS</v>
      </c>
      <c r="F442" s="237" t="str">
        <f>Vlookup(B442,'Main Sheet'!A:J,7,False)</f>
        <v>Second</v>
      </c>
      <c r="G442" s="237" t="str">
        <f>Vlookup(B442,'Main Sheet'!A:Q,17,0)</f>
        <v>Siphosihle</v>
      </c>
      <c r="H442" s="237" t="str">
        <f>VLOOKUP(B442,'Main Sheet'!A:AT,46,0)</f>
        <v>Yes</v>
      </c>
      <c r="I442" s="237" t="str">
        <f>Trim(Iferror(Vlookup(B442,'Main Sheet'!A602:BC1695,47,False),""))</f>
        <v>Yes</v>
      </c>
      <c r="J442" s="237" t="str">
        <f>VLOOKUP(B442,'University Applications'!A:H,8,0)</f>
        <v>S/A</v>
      </c>
      <c r="K442" s="237" t="str">
        <f>VLOOKUP(B442,'University Applications'!A:O,15,0)</f>
        <v>Yes</v>
      </c>
      <c r="L442" s="237" t="str">
        <f>VLOOKUP(B442,'University Applications'!A:V,22,0)</f>
        <v>S/A</v>
      </c>
      <c r="M442" s="237" t="str">
        <f>VLOOKUP(B442,'University Applications'!A:AC,29,0)</f>
        <v>Yes</v>
      </c>
      <c r="N442" s="237" t="str">
        <f>VLOOKUP(B442,'University Applications'!A602:BD2016,36,0)</f>
        <v/>
      </c>
      <c r="O442" s="237" t="str">
        <f>VLOOKUP(B442,'University Applications'!A:I,9,0)</f>
        <v/>
      </c>
      <c r="P442" s="237" t="str">
        <f>VLOOKUP($B442,'University Applications'!$A:P,16,0)</f>
        <v/>
      </c>
      <c r="Q442" s="237" t="str">
        <f>VLOOKUP($B442,'University Applications'!$A:W,23,0)</f>
        <v/>
      </c>
      <c r="R442" s="237" t="str">
        <f>VLOOKUP($B442,'University Applications'!$A:AD,30,0)</f>
        <v/>
      </c>
      <c r="S442" s="237" t="str">
        <f>VLOOKUP($B442,'University Applications'!$A602:BJ2016,37,0)</f>
        <v/>
      </c>
      <c r="T442" s="183">
        <f t="shared" si="1"/>
        <v>4</v>
      </c>
      <c r="U442" s="183">
        <f t="shared" si="2"/>
        <v>0</v>
      </c>
      <c r="V442" s="237">
        <f t="shared" si="3"/>
        <v>2</v>
      </c>
      <c r="W442" s="237">
        <f t="shared" si="4"/>
        <v>0</v>
      </c>
      <c r="X442" s="237"/>
    </row>
    <row r="443">
      <c r="A443" s="236" t="s">
        <v>1628</v>
      </c>
      <c r="B443" s="106" t="s">
        <v>1626</v>
      </c>
      <c r="C443" s="237" t="str">
        <f>VLOOKUP(A443,'Main Sheet'!F:M,8,0)</f>
        <v>Motherwell</v>
      </c>
      <c r="D443" s="237" t="str">
        <f>VLOOKUP(B443,'Main Sheet'!A:N,14,0)</f>
        <v>NMB</v>
      </c>
      <c r="E443" s="237" t="str">
        <f>VLOOKUP(B443,'Main Sheet'!A:L,12,0)</f>
        <v>Vulumzi SS</v>
      </c>
      <c r="F443" s="237" t="str">
        <f>Vlookup(B443,'Main Sheet'!A:J,7,False)</f>
        <v>First</v>
      </c>
      <c r="G443" s="237" t="str">
        <f>Vlookup(B443,'Main Sheet'!A:Q,17,0)</f>
        <v>Siphosihle</v>
      </c>
      <c r="H443" s="237" t="str">
        <f>VLOOKUP(B443,'Main Sheet'!A:AT,46,0)</f>
        <v>Yes</v>
      </c>
      <c r="I443" s="237" t="str">
        <f>Trim(Iferror(Vlookup(B443,'Main Sheet'!A171:BC1264,47,False),""))</f>
        <v>Yes</v>
      </c>
      <c r="J443" s="237" t="str">
        <f>VLOOKUP(B443,'University Applications'!A:H,8,0)</f>
        <v>Yes</v>
      </c>
      <c r="K443" s="237" t="str">
        <f>VLOOKUP(B443,'University Applications'!A:O,15,0)</f>
        <v>Yes</v>
      </c>
      <c r="L443" s="237" t="str">
        <f>VLOOKUP(B443,'University Applications'!A:V,22,0)</f>
        <v>Yes</v>
      </c>
      <c r="M443" s="237" t="str">
        <f>VLOOKUP(B443,'University Applications'!A:AC,29,0)</f>
        <v>Yes</v>
      </c>
      <c r="N443" s="237" t="str">
        <f>VLOOKUP(B443,'University Applications'!A171:BD1585,36,0)</f>
        <v/>
      </c>
      <c r="O443" s="237" t="str">
        <f>VLOOKUP(B443,'University Applications'!A:I,9,0)</f>
        <v>Yes</v>
      </c>
      <c r="P443" s="237" t="str">
        <f>VLOOKUP($B443,'University Applications'!$A:P,16,0)</f>
        <v>Yes</v>
      </c>
      <c r="Q443" s="237" t="str">
        <f>VLOOKUP($B443,'University Applications'!$A:W,23,0)</f>
        <v>Yes</v>
      </c>
      <c r="R443" s="237" t="str">
        <f>VLOOKUP($B443,'University Applications'!$A:AD,30,0)</f>
        <v>Yes</v>
      </c>
      <c r="S443" s="237" t="str">
        <f>VLOOKUP($B443,'University Applications'!$A171:BJ1585,37,0)</f>
        <v/>
      </c>
      <c r="T443" s="183">
        <f t="shared" si="1"/>
        <v>4</v>
      </c>
      <c r="U443" s="183">
        <f t="shared" si="2"/>
        <v>4</v>
      </c>
      <c r="V443" s="237">
        <f t="shared" si="3"/>
        <v>4</v>
      </c>
      <c r="W443" s="237">
        <f t="shared" si="4"/>
        <v>4</v>
      </c>
      <c r="X443" s="237"/>
    </row>
    <row r="444">
      <c r="A444" s="236" t="s">
        <v>9854</v>
      </c>
      <c r="B444" s="106" t="s">
        <v>4586</v>
      </c>
      <c r="C444" s="237" t="str">
        <f>VLOOKUP(A444,'Main Sheet'!F:M,8,0)</f>
        <v>New Brighton</v>
      </c>
      <c r="D444" s="237" t="str">
        <f>VLOOKUP(B444,'Main Sheet'!A:N,14,0)</f>
        <v>NMB</v>
      </c>
      <c r="E444" s="237" t="str">
        <f>VLOOKUP(B444,'Main Sheet'!A:L,12,0)</f>
        <v>Ithembelihle CS</v>
      </c>
      <c r="F444" s="237" t="str">
        <f>Vlookup(B444,'Main Sheet'!A:J,7,False)</f>
        <v>Second</v>
      </c>
      <c r="G444" s="237" t="str">
        <f>Vlookup(B444,'Main Sheet'!A:Q,17,0)</f>
        <v>Chulumanco</v>
      </c>
      <c r="H444" s="237" t="str">
        <f>VLOOKUP(B444,'Main Sheet'!A:AT,46,0)</f>
        <v>Yes</v>
      </c>
      <c r="I444" s="237" t="str">
        <f>Trim(Iferror(Vlookup(B444,'Main Sheet'!A521:BC1614,47,False),""))</f>
        <v/>
      </c>
      <c r="J444" s="237" t="str">
        <f>VLOOKUP(B444,'University Applications'!A:H,8,0)</f>
        <v>S/A</v>
      </c>
      <c r="K444" s="237" t="str">
        <f>VLOOKUP(B444,'University Applications'!A:O,15,0)</f>
        <v/>
      </c>
      <c r="L444" s="237" t="str">
        <f>VLOOKUP(B444,'University Applications'!A:V,22,0)</f>
        <v>Yes</v>
      </c>
      <c r="M444" s="237" t="str">
        <f>VLOOKUP(B444,'University Applications'!A:AC,29,0)</f>
        <v>Yes</v>
      </c>
      <c r="N444" s="237" t="str">
        <f>VLOOKUP(B444,'University Applications'!A521:BD1935,36,0)</f>
        <v/>
      </c>
      <c r="O444" s="237" t="str">
        <f>VLOOKUP(B444,'University Applications'!A:I,9,0)</f>
        <v/>
      </c>
      <c r="P444" s="237" t="str">
        <f>VLOOKUP($B444,'University Applications'!$A:P,16,0)</f>
        <v/>
      </c>
      <c r="Q444" s="237" t="str">
        <f>VLOOKUP($B444,'University Applications'!$A:W,23,0)</f>
        <v/>
      </c>
      <c r="R444" s="237" t="str">
        <f>VLOOKUP($B444,'University Applications'!$A:AD,30,0)</f>
        <v/>
      </c>
      <c r="S444" s="237" t="str">
        <f>VLOOKUP($B444,'University Applications'!$A521:BJ1935,37,0)</f>
        <v/>
      </c>
      <c r="T444" s="183">
        <f t="shared" si="1"/>
        <v>3</v>
      </c>
      <c r="U444" s="183">
        <f t="shared" si="2"/>
        <v>0</v>
      </c>
      <c r="V444" s="237">
        <f t="shared" si="3"/>
        <v>2</v>
      </c>
      <c r="W444" s="237">
        <f t="shared" si="4"/>
        <v>0</v>
      </c>
      <c r="X444" s="237"/>
    </row>
    <row r="445">
      <c r="A445" s="236" t="s">
        <v>1637</v>
      </c>
      <c r="B445" s="106" t="s">
        <v>1634</v>
      </c>
      <c r="C445" s="237" t="str">
        <f>VLOOKUP(A445,'Main Sheet'!F:M,8,0)</f>
        <v>Korsten</v>
      </c>
      <c r="D445" s="237" t="str">
        <f>VLOOKUP(B445,'Main Sheet'!A:N,14,0)</f>
        <v>NMB</v>
      </c>
      <c r="E445" s="237" t="str">
        <f>VLOOKUP(B445,'Main Sheet'!A:L,12,0)</f>
        <v>St James SS</v>
      </c>
      <c r="F445" s="237" t="str">
        <f>Vlookup(B445,'Main Sheet'!A:J,7,False)</f>
        <v>First</v>
      </c>
      <c r="G445" s="237" t="str">
        <f>Vlookup(B445,'Main Sheet'!A:Q,17,0)</f>
        <v>Sive</v>
      </c>
      <c r="H445" s="237" t="str">
        <f>VLOOKUP(B445,'Main Sheet'!A:AT,46,0)</f>
        <v>Yes</v>
      </c>
      <c r="I445" s="237" t="str">
        <f>Trim(Iferror(Vlookup(B445,'Main Sheet'!A172:BC1265,47,False),""))</f>
        <v>Yes</v>
      </c>
      <c r="J445" s="237"/>
      <c r="K445" s="237" t="str">
        <f>VLOOKUP(B445,'University Applications'!A:O,15,0)</f>
        <v/>
      </c>
      <c r="L445" s="237" t="str">
        <f>VLOOKUP(B445,'University Applications'!A:V,22,0)</f>
        <v/>
      </c>
      <c r="M445" s="237" t="str">
        <f>VLOOKUP(B445,'University Applications'!A:AC,29,0)</f>
        <v/>
      </c>
      <c r="N445" s="237" t="str">
        <f>VLOOKUP(B445,'University Applications'!A172:BD1586,36,0)</f>
        <v/>
      </c>
      <c r="O445" s="237" t="str">
        <f>VLOOKUP(B445,'University Applications'!A:I,9,0)</f>
        <v/>
      </c>
      <c r="P445" s="237" t="str">
        <f>VLOOKUP($B445,'University Applications'!$A:P,16,0)</f>
        <v/>
      </c>
      <c r="Q445" s="237" t="str">
        <f>VLOOKUP($B445,'University Applications'!$A:W,23,0)</f>
        <v/>
      </c>
      <c r="R445" s="237" t="str">
        <f>VLOOKUP($B445,'University Applications'!$A:AD,30,0)</f>
        <v/>
      </c>
      <c r="S445" s="237" t="str">
        <f>VLOOKUP($B445,'University Applications'!$A172:BJ1586,37,0)</f>
        <v/>
      </c>
      <c r="T445" s="183">
        <f t="shared" si="1"/>
        <v>0</v>
      </c>
      <c r="U445" s="183">
        <f t="shared" si="2"/>
        <v>0</v>
      </c>
      <c r="V445" s="237">
        <f t="shared" si="3"/>
        <v>0</v>
      </c>
      <c r="W445" s="237">
        <f t="shared" si="4"/>
        <v>0</v>
      </c>
      <c r="X445" s="237"/>
    </row>
    <row r="446">
      <c r="A446" s="236" t="s">
        <v>10003</v>
      </c>
      <c r="B446" s="106" t="s">
        <v>5090</v>
      </c>
      <c r="C446" s="237" t="str">
        <f>VLOOKUP(A446,'Main Sheet'!F:M,8,0)</f>
        <v>Motherwell</v>
      </c>
      <c r="D446" s="237" t="str">
        <f>VLOOKUP(B446,'Main Sheet'!A:N,14,0)</f>
        <v>NMB</v>
      </c>
      <c r="E446" s="237" t="str">
        <f>VLOOKUP(B446,'Main Sheet'!A:L,12,0)</f>
        <v>Vulumzi SS</v>
      </c>
      <c r="F446" s="237" t="str">
        <f>Vlookup(B446,'Main Sheet'!A:J,7,False)</f>
        <v>Second</v>
      </c>
      <c r="G446" s="237" t="str">
        <f>Vlookup(B446,'Main Sheet'!A:Q,17,0)</f>
        <v>Siphosihle</v>
      </c>
      <c r="H446" s="237" t="str">
        <f>VLOOKUP(B446,'Main Sheet'!A:AT,46,0)</f>
        <v>Yes</v>
      </c>
      <c r="I446" s="237" t="str">
        <f>Trim(Iferror(Vlookup(B446,'Main Sheet'!A581:BC1674,47,False),""))</f>
        <v>Yes</v>
      </c>
      <c r="J446" s="237" t="str">
        <f>VLOOKUP(B446,'University Applications'!A:H,8,0)</f>
        <v>Yes</v>
      </c>
      <c r="K446" s="237" t="str">
        <f>VLOOKUP(B446,'University Applications'!A:O,15,0)</f>
        <v>S/A</v>
      </c>
      <c r="L446" s="237" t="str">
        <f>VLOOKUP(B446,'University Applications'!A:V,22,0)</f>
        <v>Yes</v>
      </c>
      <c r="M446" s="237" t="str">
        <f>VLOOKUP(B446,'University Applications'!A:AC,29,0)</f>
        <v>Yes</v>
      </c>
      <c r="N446" s="237" t="str">
        <f>VLOOKUP(B446,'University Applications'!A581:BD1995,36,0)</f>
        <v/>
      </c>
      <c r="O446" s="237" t="str">
        <f>VLOOKUP(B446,'University Applications'!A:I,9,0)</f>
        <v/>
      </c>
      <c r="P446" s="237" t="str">
        <f>VLOOKUP($B446,'University Applications'!$A:P,16,0)</f>
        <v/>
      </c>
      <c r="Q446" s="237" t="str">
        <f>VLOOKUP($B446,'University Applications'!$A:W,23,0)</f>
        <v/>
      </c>
      <c r="R446" s="237" t="str">
        <f>VLOOKUP($B446,'University Applications'!$A:AD,30,0)</f>
        <v/>
      </c>
      <c r="S446" s="237" t="str">
        <f>VLOOKUP($B446,'University Applications'!$A581:BJ1995,37,0)</f>
        <v/>
      </c>
      <c r="T446" s="183">
        <f t="shared" si="1"/>
        <v>4</v>
      </c>
      <c r="U446" s="183">
        <f t="shared" si="2"/>
        <v>0</v>
      </c>
      <c r="V446" s="237">
        <f t="shared" si="3"/>
        <v>3</v>
      </c>
      <c r="W446" s="237">
        <f t="shared" si="4"/>
        <v>0</v>
      </c>
      <c r="X446" s="237"/>
    </row>
    <row r="447">
      <c r="A447" s="236" t="s">
        <v>1647</v>
      </c>
      <c r="B447" s="106" t="s">
        <v>1644</v>
      </c>
      <c r="C447" s="237" t="str">
        <f>VLOOKUP(A447,'Main Sheet'!F:M,8,0)</f>
        <v/>
      </c>
      <c r="D447" s="237" t="str">
        <f>VLOOKUP(B447,'Main Sheet'!A:N,14,0)</f>
        <v>NMB</v>
      </c>
      <c r="E447" s="237" t="str">
        <f>VLOOKUP(B447,'Main Sheet'!A:L,12,0)</f>
        <v>Alexander Road HS</v>
      </c>
      <c r="F447" s="237" t="str">
        <f>Vlookup(B447,'Main Sheet'!A:J,7,False)</f>
        <v>First</v>
      </c>
      <c r="G447" s="237" t="str">
        <f>Vlookup(B447,'Main Sheet'!A:Q,17,0)</f>
        <v>Chulumanco</v>
      </c>
      <c r="H447" s="237" t="str">
        <f>VLOOKUP(B447,'Main Sheet'!A:AT,46,0)</f>
        <v>Yes</v>
      </c>
      <c r="I447" s="237" t="str">
        <f>Trim(Iferror(Vlookup(B447,'Main Sheet'!A173:BC1266,47,False),""))</f>
        <v>Yes</v>
      </c>
      <c r="J447" s="237" t="str">
        <f>VLOOKUP(B447,'University Applications'!A:H,8,0)</f>
        <v>Yes</v>
      </c>
      <c r="K447" s="237" t="str">
        <f>VLOOKUP(B447,'University Applications'!A:O,15,0)</f>
        <v>Yes</v>
      </c>
      <c r="L447" s="237" t="str">
        <f>VLOOKUP(B447,'University Applications'!A:V,22,0)</f>
        <v>Yes</v>
      </c>
      <c r="M447" s="237" t="str">
        <f>VLOOKUP(B447,'University Applications'!A:AC,29,0)</f>
        <v>Yes</v>
      </c>
      <c r="N447" s="237" t="str">
        <f>VLOOKUP(B447,'University Applications'!A173:BD1587,36,0)</f>
        <v/>
      </c>
      <c r="O447" s="237" t="str">
        <f>VLOOKUP(B447,'University Applications'!A:I,9,0)</f>
        <v/>
      </c>
      <c r="P447" s="237" t="str">
        <f>VLOOKUP($B447,'University Applications'!$A:P,16,0)</f>
        <v/>
      </c>
      <c r="Q447" s="237" t="str">
        <f>VLOOKUP($B447,'University Applications'!$A:W,23,0)</f>
        <v/>
      </c>
      <c r="R447" s="237" t="str">
        <f>VLOOKUP($B447,'University Applications'!$A:AD,30,0)</f>
        <v/>
      </c>
      <c r="S447" s="237" t="str">
        <f>VLOOKUP($B447,'University Applications'!$A173:BJ1587,37,0)</f>
        <v/>
      </c>
      <c r="T447" s="183">
        <f t="shared" si="1"/>
        <v>4</v>
      </c>
      <c r="U447" s="183">
        <f t="shared" si="2"/>
        <v>0</v>
      </c>
      <c r="V447" s="237">
        <f t="shared" si="3"/>
        <v>4</v>
      </c>
      <c r="W447" s="237">
        <f t="shared" si="4"/>
        <v>0</v>
      </c>
      <c r="X447" s="237"/>
    </row>
    <row r="448">
      <c r="A448" s="236" t="s">
        <v>10394</v>
      </c>
      <c r="B448" s="106" t="s">
        <v>6551</v>
      </c>
      <c r="C448" s="237" t="str">
        <f>VLOOKUP(A448,'Main Sheet'!F:M,8,0)</f>
        <v>Motherwell</v>
      </c>
      <c r="D448" s="237" t="str">
        <f>VLOOKUP(B448,'Main Sheet'!A:N,14,0)</f>
        <v>NMB</v>
      </c>
      <c r="E448" s="237" t="str">
        <f>VLOOKUP(B448,'Main Sheet'!A:L,12,0)</f>
        <v>Cingani HS</v>
      </c>
      <c r="F448" s="237" t="str">
        <f>Vlookup(B448,'Main Sheet'!A:J,7,False)</f>
        <v>Second</v>
      </c>
      <c r="G448" s="237" t="str">
        <f>Vlookup(B448,'Main Sheet'!A:Q,17,0)</f>
        <v>Asemahle</v>
      </c>
      <c r="H448" s="237" t="str">
        <f>VLOOKUP(B448,'Main Sheet'!A:AT,46,0)</f>
        <v>Yes</v>
      </c>
      <c r="I448" s="237" t="str">
        <f>Trim(Iferror(Vlookup(B448,'Main Sheet'!A761:BC1855,47,False),""))</f>
        <v>Yes</v>
      </c>
      <c r="J448" s="237" t="str">
        <f>VLOOKUP(B448,'University Applications'!A:H,8,0)</f>
        <v>Yes</v>
      </c>
      <c r="K448" s="237" t="str">
        <f>VLOOKUP(B448,'University Applications'!A:O,15,0)</f>
        <v>Yes</v>
      </c>
      <c r="L448" s="237" t="str">
        <f>VLOOKUP(B448,'University Applications'!A:V,22,0)</f>
        <v>No</v>
      </c>
      <c r="M448" s="237" t="str">
        <f>VLOOKUP(B448,'University Applications'!A:AC,29,0)</f>
        <v>Yes</v>
      </c>
      <c r="N448" s="237" t="str">
        <f>VLOOKUP(B448,'University Applications'!A761:BD2176,36,0)</f>
        <v/>
      </c>
      <c r="O448" s="237" t="str">
        <f>VLOOKUP(B448,'University Applications'!A:I,9,0)</f>
        <v/>
      </c>
      <c r="P448" s="237" t="str">
        <f>VLOOKUP($B448,'University Applications'!$A:P,16,0)</f>
        <v/>
      </c>
      <c r="Q448" s="237" t="str">
        <f>VLOOKUP($B448,'University Applications'!$A:W,23,0)</f>
        <v/>
      </c>
      <c r="R448" s="237" t="str">
        <f>VLOOKUP($B448,'University Applications'!$A:AD,30,0)</f>
        <v/>
      </c>
      <c r="S448" s="237" t="str">
        <f>VLOOKUP($B448,'University Applications'!$A761:BJ2176,37,0)</f>
        <v/>
      </c>
      <c r="T448" s="183">
        <f t="shared" si="1"/>
        <v>4</v>
      </c>
      <c r="U448" s="183">
        <f t="shared" si="2"/>
        <v>0</v>
      </c>
      <c r="V448" s="237">
        <f t="shared" si="3"/>
        <v>3</v>
      </c>
      <c r="W448" s="237">
        <f t="shared" si="4"/>
        <v>0</v>
      </c>
      <c r="X448" s="237"/>
    </row>
    <row r="449">
      <c r="A449" s="236" t="s">
        <v>10354</v>
      </c>
      <c r="B449" s="106" t="s">
        <v>6393</v>
      </c>
      <c r="C449" s="237" t="str">
        <f>VLOOKUP(A449,'Main Sheet'!F:M,8,0)</f>
        <v>Motherwell</v>
      </c>
      <c r="D449" s="237" t="str">
        <f>VLOOKUP(B449,'Main Sheet'!A:N,14,0)</f>
        <v>NMB</v>
      </c>
      <c r="E449" s="237" t="str">
        <f>VLOOKUP(B449,'Main Sheet'!A:L,12,0)</f>
        <v>Cingani HS</v>
      </c>
      <c r="F449" s="237" t="str">
        <f>Vlookup(B449,'Main Sheet'!A:J,7,False)</f>
        <v>Second</v>
      </c>
      <c r="G449" s="237" t="str">
        <f>Vlookup(B449,'Main Sheet'!A:Q,17,0)</f>
        <v>Asemahle</v>
      </c>
      <c r="H449" s="237" t="str">
        <f>VLOOKUP(B449,'Main Sheet'!A:AT,46,0)</f>
        <v>Yes</v>
      </c>
      <c r="I449" s="237" t="str">
        <f>Trim(Iferror(Vlookup(B449,'Main Sheet'!A741:BC1835,47,False),""))</f>
        <v>Yes</v>
      </c>
      <c r="J449" s="237" t="str">
        <f>VLOOKUP(B449,'University Applications'!A:H,8,0)</f>
        <v>S/A</v>
      </c>
      <c r="K449" s="237" t="str">
        <f>VLOOKUP(B449,'University Applications'!A:O,15,0)</f>
        <v>Yes</v>
      </c>
      <c r="L449" s="237" t="str">
        <f>VLOOKUP(B449,'University Applications'!A:V,22,0)</f>
        <v>Yes</v>
      </c>
      <c r="M449" s="237" t="str">
        <f>VLOOKUP(B449,'University Applications'!A:AC,29,0)</f>
        <v>Yes</v>
      </c>
      <c r="N449" s="237" t="str">
        <f>VLOOKUP(B449,'University Applications'!A741:BD2156,36,0)</f>
        <v/>
      </c>
      <c r="O449" s="237" t="str">
        <f>VLOOKUP(B449,'University Applications'!A:I,9,0)</f>
        <v/>
      </c>
      <c r="P449" s="237" t="str">
        <f>VLOOKUP($B449,'University Applications'!$A:P,16,0)</f>
        <v/>
      </c>
      <c r="Q449" s="237" t="str">
        <f>VLOOKUP($B449,'University Applications'!$A:W,23,0)</f>
        <v/>
      </c>
      <c r="R449" s="237" t="str">
        <f>VLOOKUP($B449,'University Applications'!$A:AD,30,0)</f>
        <v/>
      </c>
      <c r="S449" s="237" t="str">
        <f>VLOOKUP($B449,'University Applications'!$A741:BJ2156,37,0)</f>
        <v/>
      </c>
      <c r="T449" s="183">
        <f t="shared" si="1"/>
        <v>4</v>
      </c>
      <c r="U449" s="183">
        <f t="shared" si="2"/>
        <v>0</v>
      </c>
      <c r="V449" s="237">
        <f t="shared" si="3"/>
        <v>3</v>
      </c>
      <c r="W449" s="237">
        <f t="shared" si="4"/>
        <v>0</v>
      </c>
      <c r="X449" s="237"/>
    </row>
    <row r="450">
      <c r="A450" s="236" t="s">
        <v>10078</v>
      </c>
      <c r="B450" s="106" t="s">
        <v>5400</v>
      </c>
      <c r="C450" s="237" t="str">
        <f>VLOOKUP(A450,'Main Sheet'!F:M,8,0)</f>
        <v>Jeffery's Bay</v>
      </c>
      <c r="D450" s="237" t="str">
        <f>VLOOKUP(B450,'Main Sheet'!A:N,14,0)</f>
        <v>Rural</v>
      </c>
      <c r="E450" s="237" t="str">
        <f>VLOOKUP(B450,'Main Sheet'!A:L,12,0)</f>
        <v>Jeffrey's Bay CS</v>
      </c>
      <c r="F450" s="237" t="str">
        <f>Vlookup(B450,'Main Sheet'!A:J,7,False)</f>
        <v>Second</v>
      </c>
      <c r="G450" s="237" t="str">
        <f>Vlookup(B450,'Main Sheet'!A:Q,17,0)</f>
        <v>Sive</v>
      </c>
      <c r="H450" s="237" t="str">
        <f>VLOOKUP(B450,'Main Sheet'!A:AT,46,0)</f>
        <v>Yes</v>
      </c>
      <c r="I450" s="237" t="str">
        <f>Trim(Iferror(Vlookup(B450,'Main Sheet'!A614:BC1707,47,False),""))</f>
        <v/>
      </c>
      <c r="J450" s="237" t="str">
        <f>VLOOKUP(B450,'University Applications'!A:H,8,0)</f>
        <v>Yes</v>
      </c>
      <c r="K450" s="237" t="str">
        <f>VLOOKUP(B450,'University Applications'!A:O,15,0)</f>
        <v>Yes</v>
      </c>
      <c r="L450" s="237" t="str">
        <f>VLOOKUP(B450,'University Applications'!A:V,22,0)</f>
        <v>Yes</v>
      </c>
      <c r="M450" s="237" t="str">
        <f>VLOOKUP(B450,'University Applications'!A:AC,29,0)</f>
        <v>Yes</v>
      </c>
      <c r="N450" s="237" t="str">
        <f>VLOOKUP(B450,'University Applications'!A614:BD2028,36,0)</f>
        <v/>
      </c>
      <c r="O450" s="237" t="str">
        <f>VLOOKUP(B450,'University Applications'!A:I,9,0)</f>
        <v/>
      </c>
      <c r="P450" s="237" t="str">
        <f>VLOOKUP($B450,'University Applications'!$A:P,16,0)</f>
        <v/>
      </c>
      <c r="Q450" s="237" t="str">
        <f>VLOOKUP($B450,'University Applications'!$A:W,23,0)</f>
        <v/>
      </c>
      <c r="R450" s="237" t="str">
        <f>VLOOKUP($B450,'University Applications'!$A:AD,30,0)</f>
        <v/>
      </c>
      <c r="S450" s="237" t="str">
        <f>VLOOKUP($B450,'University Applications'!$A614:BJ2028,37,0)</f>
        <v/>
      </c>
      <c r="T450" s="183">
        <f t="shared" si="1"/>
        <v>4</v>
      </c>
      <c r="U450" s="183">
        <f t="shared" si="2"/>
        <v>0</v>
      </c>
      <c r="V450" s="237">
        <f t="shared" si="3"/>
        <v>4</v>
      </c>
      <c r="W450" s="237">
        <f t="shared" si="4"/>
        <v>0</v>
      </c>
      <c r="X450" s="237"/>
    </row>
    <row r="451">
      <c r="A451" s="236" t="s">
        <v>10300</v>
      </c>
      <c r="B451" s="106" t="s">
        <v>6190</v>
      </c>
      <c r="C451" s="237" t="str">
        <f>VLOOKUP(A451,'Main Sheet'!F:M,8,0)</f>
        <v>Zinyoka</v>
      </c>
      <c r="D451" s="237" t="str">
        <f>VLOOKUP(B451,'Main Sheet'!A:N,14,0)</f>
        <v>NMB</v>
      </c>
      <c r="E451" s="237" t="str">
        <f>VLOOKUP(B451,'Main Sheet'!A:L,12,0)</f>
        <v>Tyhilulwazi HS</v>
      </c>
      <c r="F451" s="237" t="str">
        <f>Vlookup(B451,'Main Sheet'!A:J,7,False)</f>
        <v>Second</v>
      </c>
      <c r="G451" s="237" t="str">
        <f>Vlookup(B451,'Main Sheet'!A:Q,17,0)</f>
        <v>Asemahle</v>
      </c>
      <c r="H451" s="237" t="str">
        <f>VLOOKUP(B451,'Main Sheet'!A:AT,46,0)</f>
        <v>Yes</v>
      </c>
      <c r="I451" s="237" t="str">
        <f>Trim(Iferror(Vlookup(B451,'Main Sheet'!A716:BC1810,47,False),""))</f>
        <v>Yes</v>
      </c>
      <c r="J451" s="237" t="str">
        <f>VLOOKUP(B451,'University Applications'!A:H,8,0)</f>
        <v>S/A</v>
      </c>
      <c r="K451" s="237" t="str">
        <f>VLOOKUP(B451,'University Applications'!A:O,15,0)</f>
        <v/>
      </c>
      <c r="L451" s="237" t="str">
        <f>VLOOKUP(B451,'University Applications'!A:V,22,0)</f>
        <v>Yes</v>
      </c>
      <c r="M451" s="237" t="str">
        <f>VLOOKUP(B451,'University Applications'!A:AC,29,0)</f>
        <v/>
      </c>
      <c r="N451" s="237" t="str">
        <f>VLOOKUP(B451,'University Applications'!A716:BD2131,36,0)</f>
        <v/>
      </c>
      <c r="O451" s="237" t="str">
        <f>VLOOKUP(B451,'University Applications'!A:I,9,0)</f>
        <v/>
      </c>
      <c r="P451" s="237" t="str">
        <f>VLOOKUP($B451,'University Applications'!$A:P,16,0)</f>
        <v/>
      </c>
      <c r="Q451" s="237" t="str">
        <f>VLOOKUP($B451,'University Applications'!$A:W,23,0)</f>
        <v/>
      </c>
      <c r="R451" s="237" t="str">
        <f>VLOOKUP($B451,'University Applications'!$A:AD,30,0)</f>
        <v/>
      </c>
      <c r="S451" s="237" t="str">
        <f>VLOOKUP($B451,'University Applications'!$A716:BJ2131,37,0)</f>
        <v/>
      </c>
      <c r="T451" s="183">
        <f t="shared" si="1"/>
        <v>2</v>
      </c>
      <c r="U451" s="183">
        <f t="shared" si="2"/>
        <v>0</v>
      </c>
      <c r="V451" s="237">
        <f t="shared" si="3"/>
        <v>1</v>
      </c>
      <c r="W451" s="237">
        <f t="shared" si="4"/>
        <v>0</v>
      </c>
      <c r="X451" s="237"/>
    </row>
    <row r="452">
      <c r="A452" s="236" t="s">
        <v>1660</v>
      </c>
      <c r="B452" s="106" t="s">
        <v>1657</v>
      </c>
      <c r="C452" s="237" t="str">
        <f>VLOOKUP(A452,'Main Sheet'!F:M,8,0)</f>
        <v/>
      </c>
      <c r="D452" s="237" t="str">
        <f>VLOOKUP(B452,'Main Sheet'!A:N,14,0)</f>
        <v>NMB</v>
      </c>
      <c r="E452" s="237" t="str">
        <f>VLOOKUP(B452,'Main Sheet'!A:L,12,0)</f>
        <v>Alexander Road HS</v>
      </c>
      <c r="F452" s="237" t="str">
        <f>Vlookup(B452,'Main Sheet'!A:J,7,False)</f>
        <v>First</v>
      </c>
      <c r="G452" s="237" t="str">
        <f>Vlookup(B452,'Main Sheet'!A:Q,17,0)</f>
        <v>Chulumanco</v>
      </c>
      <c r="H452" s="237" t="str">
        <f>VLOOKUP(B452,'Main Sheet'!A:AT,46,0)</f>
        <v>Yes</v>
      </c>
      <c r="I452" s="237" t="str">
        <f>Trim(Iferror(Vlookup(B452,'Main Sheet'!A174:BC1267,47,False),""))</f>
        <v>Yes</v>
      </c>
      <c r="J452" s="237" t="str">
        <f>VLOOKUP(B452,'University Applications'!A:H,8,0)</f>
        <v>No</v>
      </c>
      <c r="K452" s="237" t="str">
        <f>VLOOKUP(B452,'University Applications'!A:O,15,0)</f>
        <v>No</v>
      </c>
      <c r="L452" s="237" t="str">
        <f>VLOOKUP(B452,'University Applications'!A:V,22,0)</f>
        <v>No</v>
      </c>
      <c r="M452" s="237" t="str">
        <f>VLOOKUP(B452,'University Applications'!A:AC,29,0)</f>
        <v>No</v>
      </c>
      <c r="N452" s="237" t="str">
        <f>VLOOKUP(B452,'University Applications'!A174:BD1588,36,0)</f>
        <v/>
      </c>
      <c r="O452" s="237" t="str">
        <f>VLOOKUP(B452,'University Applications'!A:I,9,0)</f>
        <v/>
      </c>
      <c r="P452" s="237" t="str">
        <f>VLOOKUP($B452,'University Applications'!$A:P,16,0)</f>
        <v/>
      </c>
      <c r="Q452" s="237" t="str">
        <f>VLOOKUP($B452,'University Applications'!$A:W,23,0)</f>
        <v/>
      </c>
      <c r="R452" s="237" t="str">
        <f>VLOOKUP($B452,'University Applications'!$A:AD,30,0)</f>
        <v/>
      </c>
      <c r="S452" s="237" t="str">
        <f>VLOOKUP($B452,'University Applications'!$A174:BJ1588,37,0)</f>
        <v/>
      </c>
      <c r="T452" s="183">
        <f t="shared" si="1"/>
        <v>4</v>
      </c>
      <c r="U452" s="183">
        <f t="shared" si="2"/>
        <v>0</v>
      </c>
      <c r="V452" s="237">
        <f t="shared" si="3"/>
        <v>0</v>
      </c>
      <c r="W452" s="237">
        <f t="shared" si="4"/>
        <v>0</v>
      </c>
      <c r="X452" s="237"/>
    </row>
    <row r="453">
      <c r="A453" s="236" t="s">
        <v>1670</v>
      </c>
      <c r="B453" s="106" t="s">
        <v>1667</v>
      </c>
      <c r="C453" s="237" t="str">
        <f>VLOOKUP(A453,'Main Sheet'!F:M,8,0)</f>
        <v>Motherwell</v>
      </c>
      <c r="D453" s="237" t="str">
        <f>VLOOKUP(B453,'Main Sheet'!A:N,14,0)</f>
        <v>NMB</v>
      </c>
      <c r="E453" s="237" t="str">
        <f>VLOOKUP(B453,'Main Sheet'!A:L,12,0)</f>
        <v>Masiphathisane HS</v>
      </c>
      <c r="F453" s="237" t="str">
        <f>Vlookup(B453,'Main Sheet'!A:J,7,False)</f>
        <v>First</v>
      </c>
      <c r="G453" s="237" t="str">
        <f>Vlookup(B453,'Main Sheet'!A:Q,17,0)</f>
        <v>Siphosihle</v>
      </c>
      <c r="H453" s="237" t="str">
        <f>VLOOKUP(B453,'Main Sheet'!A:AT,46,0)</f>
        <v>Yes</v>
      </c>
      <c r="I453" s="237" t="str">
        <f>Trim(Iferror(Vlookup(B453,'Main Sheet'!A175:BC1268,47,False),""))</f>
        <v>Yes</v>
      </c>
      <c r="J453" s="237" t="str">
        <f>VLOOKUP(B453,'University Applications'!A:H,8,0)</f>
        <v>Yes</v>
      </c>
      <c r="K453" s="237" t="str">
        <f>VLOOKUP(B453,'University Applications'!A:O,15,0)</f>
        <v>Yes</v>
      </c>
      <c r="L453" s="237" t="str">
        <f>VLOOKUP(B453,'University Applications'!A:V,22,0)</f>
        <v>Yes</v>
      </c>
      <c r="M453" s="237" t="str">
        <f>VLOOKUP(B453,'University Applications'!A:AC,29,0)</f>
        <v>Yes</v>
      </c>
      <c r="N453" s="237" t="str">
        <f>VLOOKUP(B453,'University Applications'!A175:BD1589,36,0)</f>
        <v/>
      </c>
      <c r="O453" s="237" t="str">
        <f>VLOOKUP(B453,'University Applications'!A:I,9,0)</f>
        <v>Yes</v>
      </c>
      <c r="P453" s="237" t="str">
        <f>VLOOKUP($B453,'University Applications'!$A:P,16,0)</f>
        <v>Yes</v>
      </c>
      <c r="Q453" s="237" t="str">
        <f>VLOOKUP($B453,'University Applications'!$A:W,23,0)</f>
        <v>Yes</v>
      </c>
      <c r="R453" s="237" t="str">
        <f>VLOOKUP($B453,'University Applications'!$A:AD,30,0)</f>
        <v>Yes</v>
      </c>
      <c r="S453" s="237" t="str">
        <f>VLOOKUP($B453,'University Applications'!$A175:BJ1589,37,0)</f>
        <v/>
      </c>
      <c r="T453" s="183">
        <f t="shared" si="1"/>
        <v>4</v>
      </c>
      <c r="U453" s="183">
        <f t="shared" si="2"/>
        <v>4</v>
      </c>
      <c r="V453" s="237">
        <f t="shared" si="3"/>
        <v>4</v>
      </c>
      <c r="W453" s="237">
        <f t="shared" si="4"/>
        <v>4</v>
      </c>
      <c r="X453" s="237"/>
    </row>
    <row r="454">
      <c r="A454" s="236" t="s">
        <v>9826</v>
      </c>
      <c r="B454" s="106" t="s">
        <v>4474</v>
      </c>
      <c r="C454" s="237" t="str">
        <f>VLOOKUP(A454,'Main Sheet'!F:M,8,0)</f>
        <v>New Brighton</v>
      </c>
      <c r="D454" s="237" t="str">
        <f>VLOOKUP(B454,'Main Sheet'!A:N,14,0)</f>
        <v>NMB</v>
      </c>
      <c r="E454" s="237" t="str">
        <f>VLOOKUP(B454,'Main Sheet'!A:L,12,0)</f>
        <v>Ithembelihle CS</v>
      </c>
      <c r="F454" s="237" t="str">
        <f>Vlookup(B454,'Main Sheet'!A:J,7,False)</f>
        <v>Second</v>
      </c>
      <c r="G454" s="237" t="str">
        <f>Vlookup(B454,'Main Sheet'!A:Q,17,0)</f>
        <v>Chulumanco</v>
      </c>
      <c r="H454" s="237" t="str">
        <f>VLOOKUP(B454,'Main Sheet'!A:AT,46,0)</f>
        <v>Yes</v>
      </c>
      <c r="I454" s="237" t="str">
        <f>Trim(Iferror(Vlookup(B454,'Main Sheet'!A508:BC1601,47,False),""))</f>
        <v/>
      </c>
      <c r="J454" s="237" t="str">
        <f>VLOOKUP(B454,'University Applications'!A:H,8,0)</f>
        <v>S/A</v>
      </c>
      <c r="K454" s="237" t="str">
        <f>VLOOKUP(B454,'University Applications'!A:O,15,0)</f>
        <v/>
      </c>
      <c r="L454" s="237" t="str">
        <f>VLOOKUP(B454,'University Applications'!A:V,22,0)</f>
        <v>Yes</v>
      </c>
      <c r="M454" s="237" t="str">
        <f>VLOOKUP(B454,'University Applications'!A:AC,29,0)</f>
        <v>S/A</v>
      </c>
      <c r="N454" s="237" t="str">
        <f>VLOOKUP(B454,'University Applications'!A508:BD1922,36,0)</f>
        <v/>
      </c>
      <c r="O454" s="237" t="str">
        <f>VLOOKUP(B454,'University Applications'!A:I,9,0)</f>
        <v/>
      </c>
      <c r="P454" s="237" t="str">
        <f>VLOOKUP($B454,'University Applications'!$A:P,16,0)</f>
        <v/>
      </c>
      <c r="Q454" s="237" t="str">
        <f>VLOOKUP($B454,'University Applications'!$A:W,23,0)</f>
        <v/>
      </c>
      <c r="R454" s="237" t="str">
        <f>VLOOKUP($B454,'University Applications'!$A:AD,30,0)</f>
        <v>S/A</v>
      </c>
      <c r="S454" s="237" t="str">
        <f>VLOOKUP($B454,'University Applications'!$A508:BJ1922,37,0)</f>
        <v/>
      </c>
      <c r="T454" s="183">
        <f t="shared" si="1"/>
        <v>3</v>
      </c>
      <c r="U454" s="183">
        <f t="shared" si="2"/>
        <v>1</v>
      </c>
      <c r="V454" s="237">
        <f t="shared" si="3"/>
        <v>1</v>
      </c>
      <c r="W454" s="237">
        <f t="shared" si="4"/>
        <v>0</v>
      </c>
      <c r="X454" s="237"/>
    </row>
    <row r="455">
      <c r="A455" s="236" t="s">
        <v>3790</v>
      </c>
      <c r="B455" s="106" t="s">
        <v>3788</v>
      </c>
      <c r="C455" s="237" t="str">
        <f>VLOOKUP(A455,'Main Sheet'!F:M,8,0)</f>
        <v>New Brighton</v>
      </c>
      <c r="D455" s="237" t="str">
        <f>VLOOKUP(B455,'Main Sheet'!A:N,14,0)</f>
        <v>NMB</v>
      </c>
      <c r="E455" s="237" t="str">
        <f>VLOOKUP(B455,'Main Sheet'!A:L,12,0)</f>
        <v>Newell HS</v>
      </c>
      <c r="F455" s="237" t="str">
        <f>Vlookup(B455,'Main Sheet'!A:J,7,False)</f>
        <v>Second</v>
      </c>
      <c r="G455" s="237" t="str">
        <f>Vlookup(B455,'Main Sheet'!A:Q,17,0)</f>
        <v>Siphosihle</v>
      </c>
      <c r="H455" s="237" t="str">
        <f>VLOOKUP(B455,'Main Sheet'!A:AT,46,0)</f>
        <v>Yes</v>
      </c>
      <c r="I455" s="237" t="str">
        <f>Trim(Iferror(Vlookup(B455,'Main Sheet'!A434:BC1527,47,False),""))</f>
        <v>Yes</v>
      </c>
      <c r="J455" s="237" t="str">
        <f>VLOOKUP(B455,'University Applications'!A:H,8,0)</f>
        <v>S/A</v>
      </c>
      <c r="K455" s="237" t="str">
        <f>VLOOKUP(B455,'University Applications'!A:O,15,0)</f>
        <v>Yes</v>
      </c>
      <c r="L455" s="237" t="str">
        <f>VLOOKUP(B455,'University Applications'!A:V,22,0)</f>
        <v>Yes</v>
      </c>
      <c r="M455" s="237" t="str">
        <f>VLOOKUP(B455,'University Applications'!A:AC,29,0)</f>
        <v>S/A</v>
      </c>
      <c r="N455" s="237" t="str">
        <f>VLOOKUP(B455,'University Applications'!A434:BD1848,36,0)</f>
        <v/>
      </c>
      <c r="O455" s="237" t="str">
        <f>VLOOKUP(B455,'University Applications'!A:I,9,0)</f>
        <v/>
      </c>
      <c r="P455" s="237" t="str">
        <f>VLOOKUP($B455,'University Applications'!$A:P,16,0)</f>
        <v/>
      </c>
      <c r="Q455" s="237" t="str">
        <f>VLOOKUP($B455,'University Applications'!$A:W,23,0)</f>
        <v/>
      </c>
      <c r="R455" s="237" t="str">
        <f>VLOOKUP($B455,'University Applications'!$A:AD,30,0)</f>
        <v/>
      </c>
      <c r="S455" s="237" t="str">
        <f>VLOOKUP($B455,'University Applications'!$A434:BJ1848,37,0)</f>
        <v/>
      </c>
      <c r="T455" s="183">
        <f t="shared" si="1"/>
        <v>4</v>
      </c>
      <c r="U455" s="183">
        <f t="shared" si="2"/>
        <v>0</v>
      </c>
      <c r="V455" s="237">
        <f t="shared" si="3"/>
        <v>2</v>
      </c>
      <c r="W455" s="237">
        <f t="shared" si="4"/>
        <v>0</v>
      </c>
      <c r="X455" s="237"/>
    </row>
    <row r="456">
      <c r="A456" s="236" t="s">
        <v>1679</v>
      </c>
      <c r="B456" s="106" t="s">
        <v>1676</v>
      </c>
      <c r="C456" s="237" t="str">
        <f>VLOOKUP(A456,'Main Sheet'!F:M,8,0)</f>
        <v>Walmer</v>
      </c>
      <c r="D456" s="237" t="str">
        <f>VLOOKUP(B456,'Main Sheet'!A:N,14,0)</f>
        <v>NMB</v>
      </c>
      <c r="E456" s="237" t="str">
        <f>VLOOKUP(B456,'Main Sheet'!A:L,12,0)</f>
        <v>Walmer HS</v>
      </c>
      <c r="F456" s="237" t="str">
        <f>Vlookup(B456,'Main Sheet'!A:J,7,False)</f>
        <v>First</v>
      </c>
      <c r="G456" s="237" t="str">
        <f>Vlookup(B456,'Main Sheet'!A:Q,17,0)</f>
        <v>Sive</v>
      </c>
      <c r="H456" s="237" t="str">
        <f>VLOOKUP(B456,'Main Sheet'!A:AT,46,0)</f>
        <v>Yes</v>
      </c>
      <c r="I456" s="237" t="str">
        <f>Trim(Iferror(Vlookup(B456,'Main Sheet'!A176:BC1269,47,False),""))</f>
        <v>Yes</v>
      </c>
      <c r="J456" s="237" t="str">
        <f>VLOOKUP(B456,'University Applications'!A:H,8,0)</f>
        <v>S/A</v>
      </c>
      <c r="K456" s="237" t="str">
        <f>VLOOKUP(B456,'University Applications'!A:O,15,0)</f>
        <v>Yes</v>
      </c>
      <c r="L456" s="237" t="str">
        <f>VLOOKUP(B456,'University Applications'!A:V,22,0)</f>
        <v>Yes</v>
      </c>
      <c r="M456" s="237" t="str">
        <f>VLOOKUP(B456,'University Applications'!A:AC,29,0)</f>
        <v>Yes</v>
      </c>
      <c r="N456" s="237" t="str">
        <f>VLOOKUP(B456,'University Applications'!A176:BD1590,36,0)</f>
        <v/>
      </c>
      <c r="O456" s="237" t="str">
        <f>VLOOKUP(B456,'University Applications'!A:I,9,0)</f>
        <v>S/A</v>
      </c>
      <c r="P456" s="237" t="str">
        <f>VLOOKUP($B456,'University Applications'!$A:P,16,0)</f>
        <v>Yes</v>
      </c>
      <c r="Q456" s="237" t="str">
        <f>VLOOKUP($B456,'University Applications'!$A:W,23,0)</f>
        <v>Yes</v>
      </c>
      <c r="R456" s="237" t="str">
        <f>VLOOKUP($B456,'University Applications'!$A:AD,30,0)</f>
        <v>Yes</v>
      </c>
      <c r="S456" s="237" t="str">
        <f>VLOOKUP($B456,'University Applications'!$A176:BJ1590,37,0)</f>
        <v/>
      </c>
      <c r="T456" s="183">
        <f t="shared" si="1"/>
        <v>4</v>
      </c>
      <c r="U456" s="183">
        <f t="shared" si="2"/>
        <v>4</v>
      </c>
      <c r="V456" s="237">
        <f t="shared" si="3"/>
        <v>3</v>
      </c>
      <c r="W456" s="237">
        <f t="shared" si="4"/>
        <v>3</v>
      </c>
      <c r="X456" s="237"/>
    </row>
    <row r="457">
      <c r="A457" s="236" t="s">
        <v>10660</v>
      </c>
      <c r="B457" s="106" t="s">
        <v>7352</v>
      </c>
      <c r="C457" s="237" t="str">
        <f>VLOOKUP(A457,'Main Sheet'!F:M,8,0)</f>
        <v>KwaDwesi</v>
      </c>
      <c r="D457" s="237" t="str">
        <f>VLOOKUP(B457,'Main Sheet'!A:N,14,0)</f>
        <v>NMB</v>
      </c>
      <c r="E457" s="237" t="str">
        <f>VLOOKUP(B457,'Main Sheet'!A:L,12,0)</f>
        <v>Lungisa HS</v>
      </c>
      <c r="F457" s="237" t="str">
        <f>Vlookup(B457,'Main Sheet'!A:J,7,False)</f>
        <v>Second</v>
      </c>
      <c r="G457" s="237" t="str">
        <f>Vlookup(B457,'Main Sheet'!A:Q,17,0)</f>
        <v>Asemahle</v>
      </c>
      <c r="H457" s="237" t="str">
        <f>VLOOKUP(B457,'Main Sheet'!A:AT,46,0)</f>
        <v>Yes</v>
      </c>
      <c r="I457" s="237" t="str">
        <f>Trim(Iferror(Vlookup(B457,'Main Sheet'!A892:BC1989,47,False),""))</f>
        <v>Yes</v>
      </c>
      <c r="J457" s="237" t="str">
        <f>VLOOKUP(B457,'University Applications'!A:H,8,0)</f>
        <v>S/A</v>
      </c>
      <c r="K457" s="237" t="str">
        <f>VLOOKUP(B457,'University Applications'!A:O,15,0)</f>
        <v>Yes</v>
      </c>
      <c r="L457" s="237" t="str">
        <f>VLOOKUP(B457,'University Applications'!A:V,22,0)</f>
        <v>Yes</v>
      </c>
      <c r="M457" s="237" t="str">
        <f>VLOOKUP(B457,'University Applications'!A:AC,29,0)</f>
        <v>Yes</v>
      </c>
      <c r="N457" s="237" t="str">
        <f>VLOOKUP(B457,'University Applications'!A892:BD2310,36,0)</f>
        <v/>
      </c>
      <c r="O457" s="237" t="str">
        <f>VLOOKUP(B457,'University Applications'!A:I,9,0)</f>
        <v/>
      </c>
      <c r="P457" s="237" t="str">
        <f>VLOOKUP($B457,'University Applications'!$A:P,16,0)</f>
        <v/>
      </c>
      <c r="Q457" s="237" t="str">
        <f>VLOOKUP($B457,'University Applications'!$A:W,23,0)</f>
        <v/>
      </c>
      <c r="R457" s="237" t="str">
        <f>VLOOKUP($B457,'University Applications'!$A:AD,30,0)</f>
        <v/>
      </c>
      <c r="S457" s="237" t="str">
        <f>VLOOKUP($B457,'University Applications'!$A892:BJ2310,37,0)</f>
        <v/>
      </c>
      <c r="T457" s="183">
        <f t="shared" si="1"/>
        <v>4</v>
      </c>
      <c r="U457" s="183">
        <f t="shared" si="2"/>
        <v>0</v>
      </c>
      <c r="V457" s="237">
        <f t="shared" si="3"/>
        <v>3</v>
      </c>
      <c r="W457" s="237">
        <f t="shared" si="4"/>
        <v>0</v>
      </c>
      <c r="X457" s="237"/>
    </row>
    <row r="458">
      <c r="A458" s="236" t="s">
        <v>4043</v>
      </c>
      <c r="B458" s="106" t="s">
        <v>4040</v>
      </c>
      <c r="C458" s="237" t="str">
        <f>VLOOKUP(A458,'Main Sheet'!F:M,8,0)</f>
        <v>Motherwell</v>
      </c>
      <c r="D458" s="237" t="str">
        <f>VLOOKUP(B458,'Main Sheet'!A:N,14,0)</f>
        <v>NMB</v>
      </c>
      <c r="E458" s="237" t="str">
        <f>VLOOKUP(B458,'Main Sheet'!A:L,12,0)</f>
        <v>James Jolobe SS</v>
      </c>
      <c r="F458" s="237" t="str">
        <f>Vlookup(B458,'Main Sheet'!A:J,7,False)</f>
        <v>Second</v>
      </c>
      <c r="G458" s="237" t="str">
        <f>Vlookup(B458,'Main Sheet'!A:Q,17,0)</f>
        <v>Siphosihle</v>
      </c>
      <c r="H458" s="237" t="str">
        <f>VLOOKUP(B458,'Main Sheet'!A:AT,46,0)</f>
        <v>Yes</v>
      </c>
      <c r="I458" s="237" t="str">
        <f>Trim(Iferror(Vlookup(B458,'Main Sheet'!A460:BC1553,47,False),""))</f>
        <v>Yes</v>
      </c>
      <c r="J458" s="237" t="str">
        <f>VLOOKUP(B458,'University Applications'!A:H,8,0)</f>
        <v>Yes</v>
      </c>
      <c r="K458" s="237" t="str">
        <f>VLOOKUP(B458,'University Applications'!A:O,15,0)</f>
        <v>Yes</v>
      </c>
      <c r="L458" s="237" t="str">
        <f>VLOOKUP(B458,'University Applications'!A:V,22,0)</f>
        <v>Yes</v>
      </c>
      <c r="M458" s="237" t="str">
        <f>VLOOKUP(B458,'University Applications'!A:AC,29,0)</f>
        <v>Yes</v>
      </c>
      <c r="N458" s="237" t="str">
        <f>VLOOKUP(B458,'University Applications'!A460:BD1874,36,0)</f>
        <v/>
      </c>
      <c r="O458" s="237" t="str">
        <f>VLOOKUP(B458,'University Applications'!A:I,9,0)</f>
        <v/>
      </c>
      <c r="P458" s="237" t="str">
        <f>VLOOKUP($B458,'University Applications'!$A:P,16,0)</f>
        <v/>
      </c>
      <c r="Q458" s="237" t="str">
        <f>VLOOKUP($B458,'University Applications'!$A:W,23,0)</f>
        <v/>
      </c>
      <c r="R458" s="237" t="str">
        <f>VLOOKUP($B458,'University Applications'!$A:AD,30,0)</f>
        <v/>
      </c>
      <c r="S458" s="237" t="str">
        <f>VLOOKUP($B458,'University Applications'!$A460:BJ1874,37,0)</f>
        <v/>
      </c>
      <c r="T458" s="183">
        <f t="shared" si="1"/>
        <v>4</v>
      </c>
      <c r="U458" s="183">
        <f t="shared" si="2"/>
        <v>0</v>
      </c>
      <c r="V458" s="237">
        <f t="shared" si="3"/>
        <v>4</v>
      </c>
      <c r="W458" s="237">
        <f t="shared" si="4"/>
        <v>0</v>
      </c>
      <c r="X458" s="237"/>
    </row>
    <row r="459">
      <c r="A459" s="236" t="s">
        <v>4218</v>
      </c>
      <c r="B459" s="106" t="s">
        <v>4216</v>
      </c>
      <c r="C459" s="237" t="str">
        <f>VLOOKUP(A459,'Main Sheet'!F:M,8,0)</f>
        <v>Motherwell</v>
      </c>
      <c r="D459" s="237" t="str">
        <f>VLOOKUP(B459,'Main Sheet'!A:N,14,0)</f>
        <v>NMB</v>
      </c>
      <c r="E459" s="237" t="str">
        <f>VLOOKUP(B459,'Main Sheet'!A:L,12,0)</f>
        <v>Ndyebo SS</v>
      </c>
      <c r="F459" s="237" t="str">
        <f>Vlookup(B459,'Main Sheet'!A:J,7,False)</f>
        <v>Second</v>
      </c>
      <c r="G459" s="237" t="str">
        <f>Vlookup(B459,'Main Sheet'!A:Q,17,0)</f>
        <v>Siphosihle</v>
      </c>
      <c r="H459" s="237" t="str">
        <f>VLOOKUP(B459,'Main Sheet'!A:AT,46,0)</f>
        <v>Yes</v>
      </c>
      <c r="I459" s="237" t="str">
        <f>Trim(Iferror(Vlookup(B459,'Main Sheet'!A478:BC1571,47,False),""))</f>
        <v>Yes</v>
      </c>
      <c r="J459" s="237" t="str">
        <f>VLOOKUP(B459,'University Applications'!A:H,8,0)</f>
        <v>S/A</v>
      </c>
      <c r="K459" s="237" t="str">
        <f>VLOOKUP(B459,'University Applications'!A:O,15,0)</f>
        <v>S/A</v>
      </c>
      <c r="L459" s="237" t="str">
        <f>VLOOKUP(B459,'University Applications'!A:V,22,0)</f>
        <v>S/A</v>
      </c>
      <c r="M459" s="237" t="str">
        <f>VLOOKUP(B459,'University Applications'!A:AC,29,0)</f>
        <v>Yes</v>
      </c>
      <c r="N459" s="237" t="str">
        <f>VLOOKUP(B459,'University Applications'!A478:BD1892,36,0)</f>
        <v/>
      </c>
      <c r="O459" s="237" t="str">
        <f>VLOOKUP(B459,'University Applications'!A:I,9,0)</f>
        <v/>
      </c>
      <c r="P459" s="237" t="str">
        <f>VLOOKUP($B459,'University Applications'!$A:P,16,0)</f>
        <v/>
      </c>
      <c r="Q459" s="237" t="str">
        <f>VLOOKUP($B459,'University Applications'!$A:W,23,0)</f>
        <v/>
      </c>
      <c r="R459" s="237" t="str">
        <f>VLOOKUP($B459,'University Applications'!$A:AD,30,0)</f>
        <v/>
      </c>
      <c r="S459" s="237" t="str">
        <f>VLOOKUP($B459,'University Applications'!$A478:BJ1892,37,0)</f>
        <v/>
      </c>
      <c r="T459" s="183">
        <f t="shared" si="1"/>
        <v>4</v>
      </c>
      <c r="U459" s="183">
        <f t="shared" si="2"/>
        <v>0</v>
      </c>
      <c r="V459" s="237">
        <f t="shared" si="3"/>
        <v>1</v>
      </c>
      <c r="W459" s="237">
        <f t="shared" si="4"/>
        <v>0</v>
      </c>
      <c r="X459" s="237"/>
    </row>
    <row r="460">
      <c r="A460" s="236" t="s">
        <v>1689</v>
      </c>
      <c r="B460" s="106" t="s">
        <v>1686</v>
      </c>
      <c r="C460" s="237" t="str">
        <f>VLOOKUP(A460,'Main Sheet'!F:M,8,0)</f>
        <v>Motherwell</v>
      </c>
      <c r="D460" s="237" t="str">
        <f>VLOOKUP(B460,'Main Sheet'!A:N,14,0)</f>
        <v>NMB</v>
      </c>
      <c r="E460" s="237" t="str">
        <f>VLOOKUP(B460,'Main Sheet'!A:L,12,0)</f>
        <v>Soqhayisa SS</v>
      </c>
      <c r="F460" s="237" t="str">
        <f>Vlookup(B460,'Main Sheet'!A:J,7,False)</f>
        <v>First</v>
      </c>
      <c r="G460" s="237" t="str">
        <f>Vlookup(B460,'Main Sheet'!A:Q,17,0)</f>
        <v>Siphosihle</v>
      </c>
      <c r="H460" s="237" t="str">
        <f>VLOOKUP(B460,'Main Sheet'!A:AT,46,0)</f>
        <v>Yes</v>
      </c>
      <c r="I460" s="237" t="str">
        <f>Trim(Iferror(Vlookup(B460,'Main Sheet'!A177:BC1270,47,False),""))</f>
        <v>Yes</v>
      </c>
      <c r="J460" s="237" t="str">
        <f>VLOOKUP(B460,'University Applications'!A:H,8,0)</f>
        <v>Yes</v>
      </c>
      <c r="K460" s="237" t="str">
        <f>VLOOKUP(B460,'University Applications'!A:O,15,0)</f>
        <v>Yes</v>
      </c>
      <c r="L460" s="237" t="str">
        <f>VLOOKUP(B460,'University Applications'!A:V,22,0)</f>
        <v>Yes</v>
      </c>
      <c r="M460" s="237" t="str">
        <f>VLOOKUP(B460,'University Applications'!A:AC,29,0)</f>
        <v>Yes</v>
      </c>
      <c r="N460" s="237" t="str">
        <f>VLOOKUP(B460,'University Applications'!A177:BD1591,36,0)</f>
        <v/>
      </c>
      <c r="O460" s="237" t="str">
        <f>VLOOKUP(B460,'University Applications'!A:I,9,0)</f>
        <v>Yes</v>
      </c>
      <c r="P460" s="237" t="str">
        <f>VLOOKUP($B460,'University Applications'!$A:P,16,0)</f>
        <v>Yes</v>
      </c>
      <c r="Q460" s="237" t="str">
        <f>VLOOKUP($B460,'University Applications'!$A:W,23,0)</f>
        <v>Yes</v>
      </c>
      <c r="R460" s="237" t="str">
        <f>VLOOKUP($B460,'University Applications'!$A:AD,30,0)</f>
        <v>Yes</v>
      </c>
      <c r="S460" s="237" t="str">
        <f>VLOOKUP($B460,'University Applications'!$A177:BJ1591,37,0)</f>
        <v/>
      </c>
      <c r="T460" s="183">
        <f t="shared" si="1"/>
        <v>4</v>
      </c>
      <c r="U460" s="183">
        <f t="shared" si="2"/>
        <v>4</v>
      </c>
      <c r="V460" s="237">
        <f t="shared" si="3"/>
        <v>4</v>
      </c>
      <c r="W460" s="237">
        <f t="shared" si="4"/>
        <v>4</v>
      </c>
      <c r="X460" s="237"/>
    </row>
    <row r="461">
      <c r="A461" s="236" t="s">
        <v>1698</v>
      </c>
      <c r="B461" s="106" t="s">
        <v>1695</v>
      </c>
      <c r="C461" s="237" t="str">
        <f>VLOOKUP(A461,'Main Sheet'!F:M,8,0)</f>
        <v>Gelvandale</v>
      </c>
      <c r="D461" s="237" t="str">
        <f>VLOOKUP(B461,'Main Sheet'!A:N,14,0)</f>
        <v>NMB</v>
      </c>
      <c r="E461" s="237" t="str">
        <f>VLOOKUP(B461,'Main Sheet'!A:L,12,0)</f>
        <v>St Thomas SS</v>
      </c>
      <c r="F461" s="237" t="str">
        <f>Vlookup(B461,'Main Sheet'!A:J,7,False)</f>
        <v>First</v>
      </c>
      <c r="G461" s="237" t="str">
        <f>Vlookup(B461,'Main Sheet'!A:Q,17,0)</f>
        <v>Sive</v>
      </c>
      <c r="H461" s="237" t="str">
        <f>VLOOKUP(B461,'Main Sheet'!A:AT,46,0)</f>
        <v>Yes</v>
      </c>
      <c r="I461" s="237" t="str">
        <f>Trim(Iferror(Vlookup(B461,'Main Sheet'!A178:BC1271,47,False),""))</f>
        <v>Yes</v>
      </c>
      <c r="J461" s="237" t="str">
        <f>VLOOKUP(B461,'University Applications'!A:H,8,0)</f>
        <v>Yes</v>
      </c>
      <c r="K461" s="237" t="str">
        <f>VLOOKUP(B461,'University Applications'!A:O,15,0)</f>
        <v>Yes</v>
      </c>
      <c r="L461" s="237" t="str">
        <f>VLOOKUP(B461,'University Applications'!A:V,22,0)</f>
        <v>Yes</v>
      </c>
      <c r="M461" s="237" t="str">
        <f>VLOOKUP(B461,'University Applications'!A:AC,29,0)</f>
        <v>Yes</v>
      </c>
      <c r="N461" s="237" t="str">
        <f>VLOOKUP(B461,'University Applications'!A178:BD1592,36,0)</f>
        <v/>
      </c>
      <c r="O461" s="237" t="str">
        <f>VLOOKUP(B461,'University Applications'!A:I,9,0)</f>
        <v>Yes</v>
      </c>
      <c r="P461" s="237" t="str">
        <f>VLOOKUP($B461,'University Applications'!$A:P,16,0)</f>
        <v>Yes</v>
      </c>
      <c r="Q461" s="237" t="str">
        <f>VLOOKUP($B461,'University Applications'!$A:W,23,0)</f>
        <v>Yes</v>
      </c>
      <c r="R461" s="237" t="str">
        <f>VLOOKUP($B461,'University Applications'!$A:AD,30,0)</f>
        <v>Yes</v>
      </c>
      <c r="S461" s="237" t="str">
        <f>VLOOKUP($B461,'University Applications'!$A178:BJ1592,37,0)</f>
        <v/>
      </c>
      <c r="T461" s="183">
        <f t="shared" si="1"/>
        <v>4</v>
      </c>
      <c r="U461" s="183">
        <f t="shared" si="2"/>
        <v>4</v>
      </c>
      <c r="V461" s="237">
        <f t="shared" si="3"/>
        <v>4</v>
      </c>
      <c r="W461" s="237">
        <f t="shared" si="4"/>
        <v>4</v>
      </c>
      <c r="X461" s="237"/>
    </row>
    <row r="462">
      <c r="A462" s="236" t="s">
        <v>1709</v>
      </c>
      <c r="B462" s="106" t="s">
        <v>1706</v>
      </c>
      <c r="C462" s="237" t="str">
        <f>VLOOKUP(A462,'Main Sheet'!F:M,8,0)</f>
        <v>Uitenhage</v>
      </c>
      <c r="D462" s="237" t="str">
        <f>VLOOKUP(B462,'Main Sheet'!A:N,14,0)</f>
        <v>NMB</v>
      </c>
      <c r="E462" s="237" t="str">
        <f>VLOOKUP(B462,'Main Sheet'!A:L,12,0)</f>
        <v>Rocklands IS</v>
      </c>
      <c r="F462" s="237" t="str">
        <f>Vlookup(B462,'Main Sheet'!A:J,7,False)</f>
        <v>First</v>
      </c>
      <c r="G462" s="237" t="str">
        <f>Vlookup(B462,'Main Sheet'!A:Q,17,0)</f>
        <v>Sive</v>
      </c>
      <c r="H462" s="237" t="str">
        <f>VLOOKUP(B462,'Main Sheet'!A:AT,46,0)</f>
        <v/>
      </c>
      <c r="I462" s="237" t="str">
        <f>Trim(Iferror(Vlookup(B462,'Main Sheet'!A179:BC1272,47,False),""))</f>
        <v/>
      </c>
      <c r="J462" s="237" t="str">
        <f>VLOOKUP(B462,'University Applications'!A:H,8,0)</f>
        <v/>
      </c>
      <c r="K462" s="237" t="str">
        <f>VLOOKUP(B462,'University Applications'!A:O,15,0)</f>
        <v/>
      </c>
      <c r="L462" s="237" t="str">
        <f>VLOOKUP(B462,'University Applications'!A:V,22,0)</f>
        <v/>
      </c>
      <c r="M462" s="237" t="str">
        <f>VLOOKUP(B462,'University Applications'!A:AC,29,0)</f>
        <v/>
      </c>
      <c r="N462" s="237" t="str">
        <f>VLOOKUP(B462,'University Applications'!A179:BD1593,36,0)</f>
        <v/>
      </c>
      <c r="O462" s="237" t="str">
        <f>VLOOKUP(B462,'University Applications'!A:I,9,0)</f>
        <v/>
      </c>
      <c r="P462" s="237" t="str">
        <f>VLOOKUP($B462,'University Applications'!$A:P,16,0)</f>
        <v/>
      </c>
      <c r="Q462" s="237" t="str">
        <f>VLOOKUP($B462,'University Applications'!$A:W,23,0)</f>
        <v/>
      </c>
      <c r="R462" s="237" t="str">
        <f>VLOOKUP($B462,'University Applications'!$A:AD,30,0)</f>
        <v/>
      </c>
      <c r="S462" s="237" t="str">
        <f>VLOOKUP($B462,'University Applications'!$A179:BJ1593,37,0)</f>
        <v/>
      </c>
      <c r="T462" s="183">
        <f t="shared" si="1"/>
        <v>0</v>
      </c>
      <c r="U462" s="183">
        <f t="shared" si="2"/>
        <v>0</v>
      </c>
      <c r="V462" s="237">
        <f t="shared" si="3"/>
        <v>0</v>
      </c>
      <c r="W462" s="237">
        <f t="shared" si="4"/>
        <v>0</v>
      </c>
      <c r="X462" s="237"/>
    </row>
    <row r="463">
      <c r="A463" s="236" t="s">
        <v>10424</v>
      </c>
      <c r="B463" s="106" t="s">
        <v>6674</v>
      </c>
      <c r="C463" s="237" t="str">
        <f>VLOOKUP(A463,'Main Sheet'!F:M,8,0)</f>
        <v>East London</v>
      </c>
      <c r="D463" s="237" t="str">
        <f>VLOOKUP(B463,'Main Sheet'!A:N,14,0)</f>
        <v>Rural</v>
      </c>
      <c r="E463" s="237" t="str">
        <f>VLOOKUP(B463,'Main Sheet'!A:L,12,0)</f>
        <v>Vulamazibuko HS</v>
      </c>
      <c r="F463" s="237" t="str">
        <f>Vlookup(B463,'Main Sheet'!A:J,7,False)</f>
        <v>Second</v>
      </c>
      <c r="G463" s="237" t="str">
        <f>Vlookup(B463,'Main Sheet'!A:Q,17,0)</f>
        <v>Asemahle</v>
      </c>
      <c r="H463" s="237" t="str">
        <f>VLOOKUP(B463,'Main Sheet'!A:AT,46,0)</f>
        <v>Yes</v>
      </c>
      <c r="I463" s="237" t="str">
        <f>Trim(Iferror(Vlookup(B463,'Main Sheet'!A775:BC1869,47,False),""))</f>
        <v>Yes</v>
      </c>
      <c r="J463" s="237" t="str">
        <f>VLOOKUP(B463,'University Applications'!A:H,8,0)</f>
        <v>S/A</v>
      </c>
      <c r="K463" s="237" t="str">
        <f>VLOOKUP(B463,'University Applications'!A:O,15,0)</f>
        <v/>
      </c>
      <c r="L463" s="237" t="str">
        <f>VLOOKUP(B463,'University Applications'!A:V,22,0)</f>
        <v>S/A</v>
      </c>
      <c r="M463" s="237" t="str">
        <f>VLOOKUP(B463,'University Applications'!A:AC,29,0)</f>
        <v>S/A</v>
      </c>
      <c r="N463" s="237" t="str">
        <f>VLOOKUP(B463,'University Applications'!A775:BD2190,36,0)</f>
        <v/>
      </c>
      <c r="O463" s="237" t="str">
        <f>VLOOKUP(B463,'University Applications'!A:I,9,0)</f>
        <v/>
      </c>
      <c r="P463" s="237" t="str">
        <f>VLOOKUP($B463,'University Applications'!$A:P,16,0)</f>
        <v/>
      </c>
      <c r="Q463" s="237" t="str">
        <f>VLOOKUP($B463,'University Applications'!$A:W,23,0)</f>
        <v/>
      </c>
      <c r="R463" s="237" t="str">
        <f>VLOOKUP($B463,'University Applications'!$A:AD,30,0)</f>
        <v/>
      </c>
      <c r="S463" s="237" t="str">
        <f>VLOOKUP($B463,'University Applications'!$A775:BJ2190,37,0)</f>
        <v/>
      </c>
      <c r="T463" s="183">
        <f t="shared" si="1"/>
        <v>3</v>
      </c>
      <c r="U463" s="183">
        <f t="shared" si="2"/>
        <v>0</v>
      </c>
      <c r="V463" s="237">
        <f t="shared" si="3"/>
        <v>0</v>
      </c>
      <c r="W463" s="237">
        <f t="shared" si="4"/>
        <v>0</v>
      </c>
      <c r="X463" s="237"/>
    </row>
    <row r="464">
      <c r="A464" s="236" t="s">
        <v>1715</v>
      </c>
      <c r="B464" s="106" t="s">
        <v>1712</v>
      </c>
      <c r="C464" s="237" t="str">
        <f>VLOOKUP(A464,'Main Sheet'!F:M,8,0)</f>
        <v>East London</v>
      </c>
      <c r="D464" s="237" t="str">
        <f>VLOOKUP(B464,'Main Sheet'!A:N,14,0)</f>
        <v>Rural</v>
      </c>
      <c r="E464" s="237" t="str">
        <f>VLOOKUP(B464,'Main Sheet'!A:L,12,0)</f>
        <v>Vulamazibuko HS</v>
      </c>
      <c r="F464" s="237" t="str">
        <f>Vlookup(B464,'Main Sheet'!A:J,7,False)</f>
        <v>First</v>
      </c>
      <c r="G464" s="237" t="str">
        <f>Vlookup(B464,'Main Sheet'!A:Q,17,0)</f>
        <v>Asemahle</v>
      </c>
      <c r="H464" s="237" t="str">
        <f>VLOOKUP(B464,'Main Sheet'!A:AT,46,0)</f>
        <v>Yes</v>
      </c>
      <c r="I464" s="237" t="str">
        <f>Trim(Iferror(Vlookup(B464,'Main Sheet'!A180:BC1273,47,False),""))</f>
        <v>Yes</v>
      </c>
      <c r="J464" s="237" t="str">
        <f>VLOOKUP(B464,'University Applications'!A:H,8,0)</f>
        <v>Yes</v>
      </c>
      <c r="K464" s="237" t="str">
        <f>VLOOKUP(B464,'University Applications'!A:O,15,0)</f>
        <v>Yes</v>
      </c>
      <c r="L464" s="237" t="str">
        <f>VLOOKUP(B464,'University Applications'!A:V,22,0)</f>
        <v>No</v>
      </c>
      <c r="M464" s="237" t="str">
        <f>VLOOKUP(B464,'University Applications'!A:AC,29,0)</f>
        <v>Yes</v>
      </c>
      <c r="N464" s="237" t="str">
        <f>VLOOKUP(B464,'University Applications'!A180:BD1594,36,0)</f>
        <v/>
      </c>
      <c r="O464" s="237" t="str">
        <f>VLOOKUP(B464,'University Applications'!A:I,9,0)</f>
        <v>Yes</v>
      </c>
      <c r="P464" s="237" t="str">
        <f>VLOOKUP($B464,'University Applications'!$A:P,16,0)</f>
        <v>Yes</v>
      </c>
      <c r="Q464" s="237" t="str">
        <f>VLOOKUP($B464,'University Applications'!$A:W,23,0)</f>
        <v/>
      </c>
      <c r="R464" s="237" t="str">
        <f>VLOOKUP($B464,'University Applications'!$A:AD,30,0)</f>
        <v>Yes</v>
      </c>
      <c r="S464" s="237" t="str">
        <f>VLOOKUP($B464,'University Applications'!$A180:BJ1594,37,0)</f>
        <v/>
      </c>
      <c r="T464" s="183">
        <f t="shared" si="1"/>
        <v>4</v>
      </c>
      <c r="U464" s="183">
        <f t="shared" si="2"/>
        <v>3</v>
      </c>
      <c r="V464" s="237">
        <f t="shared" si="3"/>
        <v>3</v>
      </c>
      <c r="W464" s="237">
        <f t="shared" si="4"/>
        <v>3</v>
      </c>
      <c r="X464" s="237"/>
    </row>
    <row r="465">
      <c r="A465" s="236" t="s">
        <v>10422</v>
      </c>
      <c r="B465" s="106" t="s">
        <v>6663</v>
      </c>
      <c r="C465" s="237" t="str">
        <f>VLOOKUP(A465,'Main Sheet'!F:M,8,0)</f>
        <v>East London</v>
      </c>
      <c r="D465" s="237" t="str">
        <f>VLOOKUP(B465,'Main Sheet'!A:N,14,0)</f>
        <v>Rural</v>
      </c>
      <c r="E465" s="237" t="str">
        <f>VLOOKUP(B465,'Main Sheet'!A:L,12,0)</f>
        <v>Vulamazibuko HS</v>
      </c>
      <c r="F465" s="237" t="str">
        <f>Vlookup(B465,'Main Sheet'!A:J,7,False)</f>
        <v>Second</v>
      </c>
      <c r="G465" s="237" t="str">
        <f>Vlookup(B465,'Main Sheet'!A:Q,17,0)</f>
        <v>Asemahle</v>
      </c>
      <c r="H465" s="237" t="str">
        <f>VLOOKUP(B465,'Main Sheet'!A:AT,46,0)</f>
        <v>Yes</v>
      </c>
      <c r="I465" s="237" t="str">
        <f>Trim(Iferror(Vlookup(B465,'Main Sheet'!A774:BC1868,47,False),""))</f>
        <v>Yes</v>
      </c>
      <c r="J465" s="237" t="str">
        <f>VLOOKUP(B465,'University Applications'!A:H,8,0)</f>
        <v>S/A</v>
      </c>
      <c r="K465" s="237" t="str">
        <f>VLOOKUP(B465,'University Applications'!A:O,15,0)</f>
        <v/>
      </c>
      <c r="L465" s="237" t="str">
        <f>VLOOKUP(B465,'University Applications'!A:V,22,0)</f>
        <v>Yes</v>
      </c>
      <c r="M465" s="237" t="str">
        <f>VLOOKUP(B465,'University Applications'!A:AC,29,0)</f>
        <v>No</v>
      </c>
      <c r="N465" s="237" t="str">
        <f>VLOOKUP(B465,'University Applications'!A774:BD2189,36,0)</f>
        <v/>
      </c>
      <c r="O465" s="237" t="str">
        <f>VLOOKUP(B465,'University Applications'!A:I,9,0)</f>
        <v/>
      </c>
      <c r="P465" s="237" t="str">
        <f>VLOOKUP($B465,'University Applications'!$A:P,16,0)</f>
        <v/>
      </c>
      <c r="Q465" s="237" t="str">
        <f>VLOOKUP($B465,'University Applications'!$A:W,23,0)</f>
        <v/>
      </c>
      <c r="R465" s="237" t="str">
        <f>VLOOKUP($B465,'University Applications'!$A:AD,30,0)</f>
        <v/>
      </c>
      <c r="S465" s="237" t="str">
        <f>VLOOKUP($B465,'University Applications'!$A774:BJ2189,37,0)</f>
        <v/>
      </c>
      <c r="T465" s="183">
        <f t="shared" si="1"/>
        <v>3</v>
      </c>
      <c r="U465" s="183">
        <f t="shared" si="2"/>
        <v>0</v>
      </c>
      <c r="V465" s="237">
        <f t="shared" si="3"/>
        <v>1</v>
      </c>
      <c r="W465" s="237">
        <f t="shared" si="4"/>
        <v>0</v>
      </c>
      <c r="X465" s="237"/>
    </row>
    <row r="466">
      <c r="A466" s="236" t="s">
        <v>1721</v>
      </c>
      <c r="B466" s="106" t="s">
        <v>1718</v>
      </c>
      <c r="C466" s="237" t="str">
        <f>VLOOKUP(A466,'Main Sheet'!F:M,8,0)</f>
        <v>Motherwell</v>
      </c>
      <c r="D466" s="237" t="str">
        <f>VLOOKUP(B466,'Main Sheet'!A:N,14,0)</f>
        <v>NMB</v>
      </c>
      <c r="E466" s="237" t="str">
        <f>VLOOKUP(B466,'Main Sheet'!A:L,12,0)</f>
        <v>Soqhayisa SS</v>
      </c>
      <c r="F466" s="237" t="str">
        <f>Vlookup(B466,'Main Sheet'!A:J,7,False)</f>
        <v>First</v>
      </c>
      <c r="G466" s="237" t="str">
        <f>Vlookup(B466,'Main Sheet'!A:Q,17,0)</f>
        <v>Siphosihle</v>
      </c>
      <c r="H466" s="237" t="str">
        <f>VLOOKUP(B466,'Main Sheet'!A:AT,46,0)</f>
        <v>Yes</v>
      </c>
      <c r="I466" s="237" t="str">
        <f>Trim(Iferror(Vlookup(B466,'Main Sheet'!A181:BC1274,47,False),""))</f>
        <v>Yes</v>
      </c>
      <c r="J466" s="237" t="str">
        <f>VLOOKUP(B466,'University Applications'!A:H,8,0)</f>
        <v>S/A</v>
      </c>
      <c r="K466" s="237" t="str">
        <f>VLOOKUP(B466,'University Applications'!A:O,15,0)</f>
        <v>Yes</v>
      </c>
      <c r="L466" s="237" t="str">
        <f>VLOOKUP(B466,'University Applications'!A:V,22,0)</f>
        <v>Yes</v>
      </c>
      <c r="M466" s="237" t="str">
        <f>VLOOKUP(B466,'University Applications'!A:AC,29,0)</f>
        <v>Yes</v>
      </c>
      <c r="N466" s="237" t="str">
        <f>VLOOKUP(B466,'University Applications'!A181:BD1595,36,0)</f>
        <v/>
      </c>
      <c r="O466" s="237" t="str">
        <f>VLOOKUP(B466,'University Applications'!A:I,9,0)</f>
        <v>S/A</v>
      </c>
      <c r="P466" s="237" t="str">
        <f>VLOOKUP($B466,'University Applications'!$A:P,16,0)</f>
        <v>Yes</v>
      </c>
      <c r="Q466" s="237" t="str">
        <f>VLOOKUP($B466,'University Applications'!$A:W,23,0)</f>
        <v>Yes</v>
      </c>
      <c r="R466" s="237" t="str">
        <f>VLOOKUP($B466,'University Applications'!$A:AD,30,0)</f>
        <v>Yes</v>
      </c>
      <c r="S466" s="237" t="str">
        <f>VLOOKUP($B466,'University Applications'!$A181:BJ1595,37,0)</f>
        <v/>
      </c>
      <c r="T466" s="183">
        <f t="shared" si="1"/>
        <v>4</v>
      </c>
      <c r="U466" s="183">
        <f t="shared" si="2"/>
        <v>4</v>
      </c>
      <c r="V466" s="237">
        <f t="shared" si="3"/>
        <v>3</v>
      </c>
      <c r="W466" s="237">
        <f t="shared" si="4"/>
        <v>3</v>
      </c>
      <c r="X466" s="237"/>
    </row>
    <row r="467">
      <c r="A467" s="236" t="s">
        <v>1730</v>
      </c>
      <c r="B467" s="106" t="s">
        <v>1727</v>
      </c>
      <c r="C467" s="237" t="str">
        <f>VLOOKUP(A467,'Main Sheet'!F:M,8,0)</f>
        <v>Motherwell</v>
      </c>
      <c r="D467" s="237" t="str">
        <f>VLOOKUP(B467,'Main Sheet'!A:N,14,0)</f>
        <v>NMB</v>
      </c>
      <c r="E467" s="237" t="str">
        <f>VLOOKUP(B467,'Main Sheet'!A:L,12,0)</f>
        <v>Soqhayisa SS</v>
      </c>
      <c r="F467" s="237" t="str">
        <f>Vlookup(B467,'Main Sheet'!A:J,7,False)</f>
        <v>First</v>
      </c>
      <c r="G467" s="237" t="str">
        <f>Vlookup(B467,'Main Sheet'!A:Q,17,0)</f>
        <v>Siphosihle</v>
      </c>
      <c r="H467" s="237" t="str">
        <f>VLOOKUP(B467,'Main Sheet'!A:AT,46,0)</f>
        <v>Yes</v>
      </c>
      <c r="I467" s="237" t="str">
        <f>Trim(Iferror(Vlookup(B467,'Main Sheet'!A182:BC1275,47,False),""))</f>
        <v>Yes</v>
      </c>
      <c r="J467" s="237" t="str">
        <f>VLOOKUP(B467,'University Applications'!A:H,8,0)</f>
        <v>Yes</v>
      </c>
      <c r="K467" s="237" t="str">
        <f>VLOOKUP(B467,'University Applications'!A:O,15,0)</f>
        <v>Yes</v>
      </c>
      <c r="L467" s="237" t="str">
        <f>VLOOKUP(B467,'University Applications'!A:V,22,0)</f>
        <v>S/A</v>
      </c>
      <c r="M467" s="237" t="str">
        <f>VLOOKUP(B467,'University Applications'!A:AC,29,0)</f>
        <v>Yes</v>
      </c>
      <c r="N467" s="237" t="str">
        <f>VLOOKUP(B467,'University Applications'!A182:BD1596,36,0)</f>
        <v/>
      </c>
      <c r="O467" s="237" t="str">
        <f>VLOOKUP(B467,'University Applications'!A:I,9,0)</f>
        <v>Yes</v>
      </c>
      <c r="P467" s="237" t="str">
        <f>VLOOKUP($B467,'University Applications'!$A:P,16,0)</f>
        <v>Yes</v>
      </c>
      <c r="Q467" s="237" t="str">
        <f>VLOOKUP($B467,'University Applications'!$A:W,23,0)</f>
        <v>S/A</v>
      </c>
      <c r="R467" s="237" t="str">
        <f>VLOOKUP($B467,'University Applications'!$A:AD,30,0)</f>
        <v>Yes</v>
      </c>
      <c r="S467" s="237" t="str">
        <f>VLOOKUP($B467,'University Applications'!$A182:BJ1596,37,0)</f>
        <v/>
      </c>
      <c r="T467" s="183">
        <f t="shared" si="1"/>
        <v>4</v>
      </c>
      <c r="U467" s="183">
        <f t="shared" si="2"/>
        <v>4</v>
      </c>
      <c r="V467" s="237">
        <f t="shared" si="3"/>
        <v>3</v>
      </c>
      <c r="W467" s="237">
        <f t="shared" si="4"/>
        <v>3</v>
      </c>
      <c r="X467" s="237"/>
    </row>
    <row r="468">
      <c r="A468" s="236" t="s">
        <v>1739</v>
      </c>
      <c r="B468" s="106" t="s">
        <v>1736</v>
      </c>
      <c r="C468" s="237" t="str">
        <f>VLOOKUP(A468,'Main Sheet'!F:M,8,0)</f>
        <v>Zwide</v>
      </c>
      <c r="D468" s="237" t="str">
        <f>VLOOKUP(B468,'Main Sheet'!A:N,14,0)</f>
        <v>NMB</v>
      </c>
      <c r="E468" s="237" t="str">
        <f>VLOOKUP(B468,'Main Sheet'!A:L,12,0)</f>
        <v>Ndzondelelo HS</v>
      </c>
      <c r="F468" s="237" t="str">
        <f>Vlookup(B468,'Main Sheet'!A:J,7,False)</f>
        <v>First</v>
      </c>
      <c r="G468" s="237" t="str">
        <f>Vlookup(B468,'Main Sheet'!A:Q,17,0)</f>
        <v>Chulumanco</v>
      </c>
      <c r="H468" s="237" t="str">
        <f>VLOOKUP(B468,'Main Sheet'!A:AT,46,0)</f>
        <v>Yes</v>
      </c>
      <c r="I468" s="237" t="str">
        <f>Trim(Iferror(Vlookup(B468,'Main Sheet'!A183:BC1276,47,False),""))</f>
        <v>Yes</v>
      </c>
      <c r="J468" s="237" t="str">
        <f>VLOOKUP(B468,'University Applications'!A:H,8,0)</f>
        <v>S/A</v>
      </c>
      <c r="K468" s="237" t="str">
        <f>VLOOKUP(B468,'University Applications'!A:O,15,0)</f>
        <v>Yes</v>
      </c>
      <c r="L468" s="237" t="str">
        <f>VLOOKUP(B468,'University Applications'!A:V,22,0)</f>
        <v>Yes</v>
      </c>
      <c r="M468" s="237" t="str">
        <f>VLOOKUP(B468,'University Applications'!A:AC,29,0)</f>
        <v>Yes</v>
      </c>
      <c r="N468" s="237" t="str">
        <f>VLOOKUP(B468,'University Applications'!A183:BD1597,36,0)</f>
        <v/>
      </c>
      <c r="O468" s="237" t="str">
        <f>VLOOKUP(B468,'University Applications'!A:I,9,0)</f>
        <v>Yes</v>
      </c>
      <c r="P468" s="237" t="str">
        <f>VLOOKUP($B468,'University Applications'!$A:P,16,0)</f>
        <v>Yes</v>
      </c>
      <c r="Q468" s="237" t="str">
        <f>VLOOKUP($B468,'University Applications'!$A:W,23,0)</f>
        <v>Yes</v>
      </c>
      <c r="R468" s="237" t="str">
        <f>VLOOKUP($B468,'University Applications'!$A:AD,30,0)</f>
        <v>Yes</v>
      </c>
      <c r="S468" s="237" t="str">
        <f>VLOOKUP($B468,'University Applications'!$A183:BJ1597,37,0)</f>
        <v/>
      </c>
      <c r="T468" s="183">
        <f t="shared" si="1"/>
        <v>4</v>
      </c>
      <c r="U468" s="183">
        <f t="shared" si="2"/>
        <v>4</v>
      </c>
      <c r="V468" s="237">
        <f t="shared" si="3"/>
        <v>3</v>
      </c>
      <c r="W468" s="237">
        <f t="shared" si="4"/>
        <v>4</v>
      </c>
      <c r="X468" s="237"/>
    </row>
    <row r="469">
      <c r="A469" s="236" t="s">
        <v>10092</v>
      </c>
      <c r="B469" s="106" t="s">
        <v>5461</v>
      </c>
      <c r="C469" s="237" t="str">
        <f>VLOOKUP(A469,'Main Sheet'!F:M,8,0)</f>
        <v>Zwide</v>
      </c>
      <c r="D469" s="237" t="str">
        <f>VLOOKUP(B469,'Main Sheet'!A:N,14,0)</f>
        <v>NMB</v>
      </c>
      <c r="E469" s="237" t="str">
        <f>VLOOKUP(B469,'Main Sheet'!A:L,12,0)</f>
        <v>Loyiso HS</v>
      </c>
      <c r="F469" s="237" t="str">
        <f>Vlookup(B469,'Main Sheet'!A:J,7,False)</f>
        <v>Second</v>
      </c>
      <c r="G469" s="237" t="str">
        <f>Vlookup(B469,'Main Sheet'!A:Q,17,0)</f>
        <v>Sive</v>
      </c>
      <c r="H469" s="237" t="str">
        <f>VLOOKUP(B469,'Main Sheet'!A:AT,46,0)</f>
        <v>Yes</v>
      </c>
      <c r="I469" s="237" t="str">
        <f>Trim(Iferror(Vlookup(B469,'Main Sheet'!A621:BC1714,47,False),""))</f>
        <v/>
      </c>
      <c r="J469" s="237" t="str">
        <f>VLOOKUP(B469,'University Applications'!A:H,8,0)</f>
        <v>S/A</v>
      </c>
      <c r="K469" s="237" t="str">
        <f>VLOOKUP(B469,'University Applications'!A:O,15,0)</f>
        <v>S/A</v>
      </c>
      <c r="L469" s="237" t="str">
        <f>VLOOKUP(B469,'University Applications'!A:V,22,0)</f>
        <v>S/A</v>
      </c>
      <c r="M469" s="237" t="str">
        <f>VLOOKUP(B469,'University Applications'!A:AC,29,0)</f>
        <v>S/A</v>
      </c>
      <c r="N469" s="237" t="str">
        <f>VLOOKUP(B469,'University Applications'!A621:BD2035,36,0)</f>
        <v/>
      </c>
      <c r="O469" s="237" t="str">
        <f>VLOOKUP(B469,'University Applications'!A:I,9,0)</f>
        <v/>
      </c>
      <c r="P469" s="237" t="str">
        <f>VLOOKUP($B469,'University Applications'!$A:P,16,0)</f>
        <v/>
      </c>
      <c r="Q469" s="237" t="str">
        <f>VLOOKUP($B469,'University Applications'!$A:W,23,0)</f>
        <v/>
      </c>
      <c r="R469" s="237" t="str">
        <f>VLOOKUP($B469,'University Applications'!$A:AD,30,0)</f>
        <v/>
      </c>
      <c r="S469" s="237" t="str">
        <f>VLOOKUP($B469,'University Applications'!$A621:BJ2035,37,0)</f>
        <v/>
      </c>
      <c r="T469" s="183">
        <f t="shared" si="1"/>
        <v>4</v>
      </c>
      <c r="U469" s="183">
        <f t="shared" si="2"/>
        <v>0</v>
      </c>
      <c r="V469" s="237">
        <f t="shared" si="3"/>
        <v>0</v>
      </c>
      <c r="W469" s="237">
        <f t="shared" si="4"/>
        <v>0</v>
      </c>
      <c r="X469" s="237"/>
    </row>
    <row r="470">
      <c r="A470" s="236" t="s">
        <v>10438</v>
      </c>
      <c r="B470" s="106" t="s">
        <v>6736</v>
      </c>
      <c r="C470" s="237" t="str">
        <f>VLOOKUP(A470,'Main Sheet'!F:M,8,0)</f>
        <v>KwaDwesi</v>
      </c>
      <c r="D470" s="237" t="str">
        <f>VLOOKUP(B470,'Main Sheet'!A:N,14,0)</f>
        <v>NMB</v>
      </c>
      <c r="E470" s="237" t="str">
        <f>VLOOKUP(B470,'Main Sheet'!A:L,12,0)</f>
        <v>EZ Khabane HS</v>
      </c>
      <c r="F470" s="237" t="str">
        <f>Vlookup(B470,'Main Sheet'!A:J,7,False)</f>
        <v>Second</v>
      </c>
      <c r="G470" s="237" t="str">
        <f>Vlookup(B470,'Main Sheet'!A:Q,17,0)</f>
        <v>Asemahle</v>
      </c>
      <c r="H470" s="237" t="str">
        <f>VLOOKUP(B470,'Main Sheet'!A:AT,46,0)</f>
        <v>Yes</v>
      </c>
      <c r="I470" s="237" t="str">
        <f>Trim(Iferror(Vlookup(B470,'Main Sheet'!A782:BC1876,47,False),""))</f>
        <v>Yes</v>
      </c>
      <c r="J470" s="237" t="str">
        <f>VLOOKUP(B470,'University Applications'!A:H,8,0)</f>
        <v>Yes</v>
      </c>
      <c r="K470" s="237" t="str">
        <f>VLOOKUP(B470,'University Applications'!A:O,15,0)</f>
        <v>S/A</v>
      </c>
      <c r="L470" s="237" t="str">
        <f>VLOOKUP(B470,'University Applications'!A:V,22,0)</f>
        <v>Yes</v>
      </c>
      <c r="M470" s="237" t="str">
        <f>VLOOKUP(B470,'University Applications'!A:AC,29,0)</f>
        <v>Yes</v>
      </c>
      <c r="N470" s="237" t="str">
        <f>VLOOKUP(B470,'University Applications'!A782:BD2197,36,0)</f>
        <v/>
      </c>
      <c r="O470" s="237" t="str">
        <f>VLOOKUP(B470,'University Applications'!A:I,9,0)</f>
        <v/>
      </c>
      <c r="P470" s="237" t="str">
        <f>VLOOKUP($B470,'University Applications'!$A:P,16,0)</f>
        <v/>
      </c>
      <c r="Q470" s="237" t="str">
        <f>VLOOKUP($B470,'University Applications'!$A:W,23,0)</f>
        <v/>
      </c>
      <c r="R470" s="237" t="str">
        <f>VLOOKUP($B470,'University Applications'!$A:AD,30,0)</f>
        <v/>
      </c>
      <c r="S470" s="237" t="str">
        <f>VLOOKUP($B470,'University Applications'!$A782:BJ2197,37,0)</f>
        <v/>
      </c>
      <c r="T470" s="183">
        <f t="shared" si="1"/>
        <v>4</v>
      </c>
      <c r="U470" s="183">
        <f t="shared" si="2"/>
        <v>0</v>
      </c>
      <c r="V470" s="237">
        <f t="shared" si="3"/>
        <v>3</v>
      </c>
      <c r="W470" s="237">
        <f t="shared" si="4"/>
        <v>0</v>
      </c>
      <c r="X470" s="237"/>
    </row>
    <row r="471">
      <c r="A471" s="236" t="s">
        <v>10475</v>
      </c>
      <c r="B471" s="106" t="s">
        <v>6876</v>
      </c>
      <c r="C471" s="237" t="str">
        <f>VLOOKUP(A471,'Main Sheet'!F:M,8,0)</f>
        <v>Richmond Hill</v>
      </c>
      <c r="D471" s="237" t="str">
        <f>VLOOKUP(B471,'Main Sheet'!A:N,14,0)</f>
        <v>NMB</v>
      </c>
      <c r="E471" s="237" t="str">
        <f>VLOOKUP(B471,'Main Sheet'!A:L,12,0)</f>
        <v>Khumbulani HS</v>
      </c>
      <c r="F471" s="237" t="str">
        <f>Vlookup(B471,'Main Sheet'!A:J,7,False)</f>
        <v>Second</v>
      </c>
      <c r="G471" s="237" t="str">
        <f>Vlookup(B471,'Main Sheet'!A:Q,17,0)</f>
        <v>Chulumanco</v>
      </c>
      <c r="H471" s="237" t="str">
        <f>VLOOKUP(B471,'Main Sheet'!A:AT,46,0)</f>
        <v>Yes</v>
      </c>
      <c r="I471" s="237" t="str">
        <f>Trim(Iferror(Vlookup(B471,'Main Sheet'!A800:BC1894,47,False),""))</f>
        <v/>
      </c>
      <c r="J471" s="237" t="str">
        <f>VLOOKUP(B471,'University Applications'!A:H,8,0)</f>
        <v>S/A</v>
      </c>
      <c r="K471" s="237" t="str">
        <f>VLOOKUP(B471,'University Applications'!A:O,15,0)</f>
        <v/>
      </c>
      <c r="L471" s="237" t="str">
        <f>VLOOKUP(B471,'University Applications'!A:V,22,0)</f>
        <v>Yes</v>
      </c>
      <c r="M471" s="237" t="str">
        <f>VLOOKUP(B471,'University Applications'!A:AC,29,0)</f>
        <v>Yes</v>
      </c>
      <c r="N471" s="237" t="str">
        <f>VLOOKUP(B471,'University Applications'!A800:BD2215,36,0)</f>
        <v/>
      </c>
      <c r="O471" s="237" t="str">
        <f>VLOOKUP(B471,'University Applications'!A:I,9,0)</f>
        <v/>
      </c>
      <c r="P471" s="237" t="str">
        <f>VLOOKUP($B471,'University Applications'!$A:P,16,0)</f>
        <v/>
      </c>
      <c r="Q471" s="237" t="str">
        <f>VLOOKUP($B471,'University Applications'!$A:W,23,0)</f>
        <v/>
      </c>
      <c r="R471" s="237" t="str">
        <f>VLOOKUP($B471,'University Applications'!$A:AD,30,0)</f>
        <v/>
      </c>
      <c r="S471" s="237" t="str">
        <f>VLOOKUP($B471,'University Applications'!$A800:BJ2215,37,0)</f>
        <v/>
      </c>
      <c r="T471" s="183">
        <f t="shared" si="1"/>
        <v>3</v>
      </c>
      <c r="U471" s="183">
        <f t="shared" si="2"/>
        <v>0</v>
      </c>
      <c r="V471" s="237">
        <f t="shared" si="3"/>
        <v>2</v>
      </c>
      <c r="W471" s="237">
        <f t="shared" si="4"/>
        <v>0</v>
      </c>
      <c r="X471" s="237"/>
    </row>
    <row r="472">
      <c r="A472" s="236" t="s">
        <v>1744</v>
      </c>
      <c r="B472" s="106" t="s">
        <v>1742</v>
      </c>
      <c r="C472" s="237" t="str">
        <f>VLOOKUP(A472,'Main Sheet'!F:M,8,0)</f>
        <v>Uitenhage</v>
      </c>
      <c r="D472" s="237" t="str">
        <f>VLOOKUP(B472,'Main Sheet'!A:N,14,0)</f>
        <v>Rural</v>
      </c>
      <c r="E472" s="237" t="str">
        <f>VLOOKUP(B472,'Main Sheet'!A:L,12,0)</f>
        <v>VM Kwinana</v>
      </c>
      <c r="F472" s="237" t="str">
        <f>Vlookup(B472,'Main Sheet'!A:J,7,False)</f>
        <v>First</v>
      </c>
      <c r="G472" s="237" t="str">
        <f>Vlookup(B472,'Main Sheet'!A:Q,17,0)</f>
        <v>Sive</v>
      </c>
      <c r="H472" s="237" t="str">
        <f>VLOOKUP(B472,'Main Sheet'!A:AT,46,0)</f>
        <v>Yes</v>
      </c>
      <c r="I472" s="237" t="str">
        <f>Trim(Iferror(Vlookup(B472,'Main Sheet'!A184:BC1277,47,False),""))</f>
        <v>Yes</v>
      </c>
      <c r="J472" s="237" t="str">
        <f>VLOOKUP(B472,'University Applications'!A:H,8,0)</f>
        <v>Yes</v>
      </c>
      <c r="K472" s="237" t="str">
        <f>VLOOKUP(B472,'University Applications'!A:O,15,0)</f>
        <v>S/A</v>
      </c>
      <c r="L472" s="237" t="str">
        <f>VLOOKUP(B472,'University Applications'!A:V,22,0)</f>
        <v>S/A</v>
      </c>
      <c r="M472" s="237" t="str">
        <f>VLOOKUP(B472,'University Applications'!A:AC,29,0)</f>
        <v>Yes</v>
      </c>
      <c r="N472" s="237" t="str">
        <f>VLOOKUP(B472,'University Applications'!A184:BD1598,36,0)</f>
        <v/>
      </c>
      <c r="O472" s="237" t="str">
        <f>VLOOKUP(B472,'University Applications'!A:I,9,0)</f>
        <v>Yes</v>
      </c>
      <c r="P472" s="237" t="str">
        <f>VLOOKUP($B472,'University Applications'!$A:P,16,0)</f>
        <v>S/A</v>
      </c>
      <c r="Q472" s="237" t="str">
        <f>VLOOKUP($B472,'University Applications'!$A:W,23,0)</f>
        <v>S/A</v>
      </c>
      <c r="R472" s="237" t="str">
        <f>VLOOKUP($B472,'University Applications'!$A:AD,30,0)</f>
        <v>Yes</v>
      </c>
      <c r="S472" s="237" t="str">
        <f>VLOOKUP($B472,'University Applications'!$A184:BJ1598,37,0)</f>
        <v/>
      </c>
      <c r="T472" s="183">
        <f t="shared" si="1"/>
        <v>4</v>
      </c>
      <c r="U472" s="183">
        <f t="shared" si="2"/>
        <v>4</v>
      </c>
      <c r="V472" s="237">
        <f t="shared" si="3"/>
        <v>2</v>
      </c>
      <c r="W472" s="237">
        <f t="shared" si="4"/>
        <v>2</v>
      </c>
      <c r="X472" s="237"/>
    </row>
    <row r="473">
      <c r="A473" s="236" t="s">
        <v>10775</v>
      </c>
      <c r="B473" s="106" t="s">
        <v>7913</v>
      </c>
      <c r="C473" s="237" t="str">
        <f>VLOOKUP(A473,'Main Sheet'!F:M,8,0)</f>
        <v>Motherwell</v>
      </c>
      <c r="D473" s="237" t="str">
        <f>VLOOKUP(B473,'Main Sheet'!A:N,14,0)</f>
        <v>NMB</v>
      </c>
      <c r="E473" s="237" t="str">
        <f>VLOOKUP(B473,'Main Sheet'!A:L,12,0)</f>
        <v>Motherwell HS</v>
      </c>
      <c r="F473" s="237" t="str">
        <f>Vlookup(B473,'Main Sheet'!A:J,7,False)</f>
        <v>Second</v>
      </c>
      <c r="G473" s="237" t="str">
        <f>Vlookup(B473,'Main Sheet'!A:Q,17,0)</f>
        <v>Sive</v>
      </c>
      <c r="H473" s="237" t="str">
        <f>VLOOKUP(B473,'Main Sheet'!A:AT,46,0)</f>
        <v>Yes</v>
      </c>
      <c r="I473" s="237" t="str">
        <f>Trim(Iferror(Vlookup(B473,'Main Sheet'!A956:BC2053,47,False),""))</f>
        <v/>
      </c>
      <c r="J473" s="237" t="str">
        <f>VLOOKUP(B473,'University Applications'!A:H,8,0)</f>
        <v>Yes</v>
      </c>
      <c r="K473" s="237" t="str">
        <f>VLOOKUP(B473,'University Applications'!A:O,15,0)</f>
        <v/>
      </c>
      <c r="L473" s="237" t="str">
        <f>VLOOKUP(B473,'University Applications'!A:V,22,0)</f>
        <v>Yes</v>
      </c>
      <c r="M473" s="237" t="str">
        <f>VLOOKUP(B473,'University Applications'!A:AC,29,0)</f>
        <v>Yes</v>
      </c>
      <c r="N473" s="237" t="str">
        <f>VLOOKUP(B473,'University Applications'!A956:BD2374,36,0)</f>
        <v/>
      </c>
      <c r="O473" s="237" t="str">
        <f>VLOOKUP(B473,'University Applications'!A:I,9,0)</f>
        <v/>
      </c>
      <c r="P473" s="237" t="str">
        <f>VLOOKUP($B473,'University Applications'!$A:P,16,0)</f>
        <v/>
      </c>
      <c r="Q473" s="237" t="str">
        <f>VLOOKUP($B473,'University Applications'!$A:W,23,0)</f>
        <v/>
      </c>
      <c r="R473" s="237" t="str">
        <f>VLOOKUP($B473,'University Applications'!$A:AD,30,0)</f>
        <v/>
      </c>
      <c r="S473" s="237" t="str">
        <f>VLOOKUP($B473,'University Applications'!$A956:BJ2374,37,0)</f>
        <v/>
      </c>
      <c r="T473" s="183">
        <f t="shared" si="1"/>
        <v>3</v>
      </c>
      <c r="U473" s="183">
        <f t="shared" si="2"/>
        <v>0</v>
      </c>
      <c r="V473" s="237">
        <f t="shared" si="3"/>
        <v>3</v>
      </c>
      <c r="W473" s="237">
        <f t="shared" si="4"/>
        <v>0</v>
      </c>
      <c r="X473" s="237"/>
    </row>
    <row r="474">
      <c r="A474" s="236" t="s">
        <v>11156</v>
      </c>
      <c r="B474" s="106" t="s">
        <v>8260</v>
      </c>
      <c r="C474" s="237" t="str">
        <f>VLOOKUP(A474,'Main Sheet'!F:M,8,0)</f>
        <v>#N/A</v>
      </c>
      <c r="D474" s="237" t="str">
        <f>VLOOKUP(B474,'Main Sheet'!A:N,14,0)</f>
        <v>NMB</v>
      </c>
      <c r="E474" s="237" t="str">
        <f>VLOOKUP(B474,'Main Sheet'!A:L,12,0)</f>
        <v>Cowan HS</v>
      </c>
      <c r="F474" s="237" t="str">
        <f>Vlookup(B474,'Main Sheet'!A:J,7,False)</f>
        <v>Second</v>
      </c>
      <c r="G474" s="237" t="str">
        <f>Vlookup(B474,'Main Sheet'!A:Q,17,0)</f>
        <v>Chulumanco</v>
      </c>
      <c r="H474" s="237" t="str">
        <f>VLOOKUP(B474,'Main Sheet'!A:AT,46,0)</f>
        <v>Yes</v>
      </c>
      <c r="I474" s="237" t="str">
        <f>Trim(Iferror(Vlookup(B474,'Main Sheet'!A999:BC2096,47,False),""))</f>
        <v/>
      </c>
      <c r="J474" s="237" t="str">
        <f>VLOOKUP(B474,'University Applications'!A:H,8,0)</f>
        <v>S/A</v>
      </c>
      <c r="K474" s="237" t="str">
        <f>VLOOKUP(B474,'University Applications'!A:O,15,0)</f>
        <v/>
      </c>
      <c r="L474" s="237" t="str">
        <f>VLOOKUP(B474,'University Applications'!A:V,22,0)</f>
        <v>Yes</v>
      </c>
      <c r="M474" s="237" t="str">
        <f>VLOOKUP(B474,'University Applications'!A:AC,29,0)</f>
        <v>Yes</v>
      </c>
      <c r="N474" s="237" t="str">
        <f>VLOOKUP(B474,'University Applications'!A999:BD2417,36,0)</f>
        <v/>
      </c>
      <c r="O474" s="237" t="str">
        <f>VLOOKUP(B474,'University Applications'!A:I,9,0)</f>
        <v/>
      </c>
      <c r="P474" s="237" t="str">
        <f>VLOOKUP($B474,'University Applications'!$A:P,16,0)</f>
        <v/>
      </c>
      <c r="Q474" s="237" t="str">
        <f>VLOOKUP($B474,'University Applications'!$A:W,23,0)</f>
        <v/>
      </c>
      <c r="R474" s="237" t="str">
        <f>VLOOKUP($B474,'University Applications'!$A:AD,30,0)</f>
        <v/>
      </c>
      <c r="S474" s="237" t="str">
        <f>VLOOKUP($B474,'University Applications'!$A999:BJ2417,37,0)</f>
        <v/>
      </c>
      <c r="T474" s="183">
        <f t="shared" si="1"/>
        <v>3</v>
      </c>
      <c r="U474" s="183">
        <f t="shared" si="2"/>
        <v>0</v>
      </c>
      <c r="V474" s="237">
        <f t="shared" si="3"/>
        <v>2</v>
      </c>
      <c r="W474" s="237">
        <f t="shared" si="4"/>
        <v>0</v>
      </c>
      <c r="X474" s="237"/>
    </row>
    <row r="475">
      <c r="A475" s="236" t="s">
        <v>10290</v>
      </c>
      <c r="B475" s="106" t="s">
        <v>6151</v>
      </c>
      <c r="C475" s="237" t="str">
        <f>VLOOKUP(A475,'Main Sheet'!F:M,8,0)</f>
        <v>Motherwell</v>
      </c>
      <c r="D475" s="237" t="str">
        <f>VLOOKUP(B475,'Main Sheet'!A:N,14,0)</f>
        <v>NMB</v>
      </c>
      <c r="E475" s="237" t="str">
        <f>VLOOKUP(B475,'Main Sheet'!A:L,12,0)</f>
        <v>Douglas Mpopa SS</v>
      </c>
      <c r="F475" s="237" t="str">
        <f>Vlookup(B475,'Main Sheet'!A:J,7,False)</f>
        <v>Second</v>
      </c>
      <c r="G475" s="237" t="str">
        <f>Vlookup(B475,'Main Sheet'!A:Q,17,0)</f>
        <v>Asemahle</v>
      </c>
      <c r="H475" s="237" t="str">
        <f>VLOOKUP(B475,'Main Sheet'!A:AT,46,0)</f>
        <v>Yes</v>
      </c>
      <c r="I475" s="237" t="str">
        <f>Trim(Iferror(Vlookup(B475,'Main Sheet'!A711:BC1805,47,False),""))</f>
        <v>Yes</v>
      </c>
      <c r="J475" s="237" t="str">
        <f>VLOOKUP(B475,'University Applications'!A:H,8,0)</f>
        <v>S/A</v>
      </c>
      <c r="K475" s="237" t="str">
        <f>VLOOKUP(B475,'University Applications'!A:O,15,0)</f>
        <v/>
      </c>
      <c r="L475" s="237" t="str">
        <f>VLOOKUP(B475,'University Applications'!A:V,22,0)</f>
        <v>S/A</v>
      </c>
      <c r="M475" s="237" t="str">
        <f>VLOOKUP(B475,'University Applications'!A:AC,29,0)</f>
        <v>S/A</v>
      </c>
      <c r="N475" s="237" t="str">
        <f>VLOOKUP(B475,'University Applications'!A711:BD2126,36,0)</f>
        <v/>
      </c>
      <c r="O475" s="237" t="str">
        <f>VLOOKUP(B475,'University Applications'!A:I,9,0)</f>
        <v/>
      </c>
      <c r="P475" s="237" t="str">
        <f>VLOOKUP($B475,'University Applications'!$A:P,16,0)</f>
        <v/>
      </c>
      <c r="Q475" s="237" t="str">
        <f>VLOOKUP($B475,'University Applications'!$A:W,23,0)</f>
        <v/>
      </c>
      <c r="R475" s="237" t="str">
        <f>VLOOKUP($B475,'University Applications'!$A:AD,30,0)</f>
        <v/>
      </c>
      <c r="S475" s="237" t="str">
        <f>VLOOKUP($B475,'University Applications'!$A711:BJ2126,37,0)</f>
        <v/>
      </c>
      <c r="T475" s="183">
        <f t="shared" si="1"/>
        <v>3</v>
      </c>
      <c r="U475" s="183">
        <f t="shared" si="2"/>
        <v>0</v>
      </c>
      <c r="V475" s="237">
        <f t="shared" si="3"/>
        <v>0</v>
      </c>
      <c r="W475" s="237">
        <f t="shared" si="4"/>
        <v>0</v>
      </c>
      <c r="X475" s="237"/>
    </row>
    <row r="476">
      <c r="A476" s="236" t="s">
        <v>11157</v>
      </c>
      <c r="B476" s="106" t="s">
        <v>5191</v>
      </c>
      <c r="C476" s="237" t="str">
        <f>VLOOKUP(A476,'Main Sheet'!F:M,8,0)</f>
        <v>Motherwell</v>
      </c>
      <c r="D476" s="237" t="str">
        <f>VLOOKUP(B476,'Main Sheet'!A:N,14,0)</f>
        <v>NMB</v>
      </c>
      <c r="E476" s="237" t="str">
        <f>VLOOKUP(B476,'Main Sheet'!A:L,12,0)</f>
        <v>Soqhayisa SS</v>
      </c>
      <c r="F476" s="237" t="str">
        <f>Vlookup(B476,'Main Sheet'!A:J,7,False)</f>
        <v>Second</v>
      </c>
      <c r="G476" s="237" t="str">
        <f>Vlookup(B476,'Main Sheet'!A:Q,17,0)</f>
        <v>Siphosihle</v>
      </c>
      <c r="H476" s="237" t="str">
        <f>VLOOKUP(B476,'Main Sheet'!A:AT,46,0)</f>
        <v>Yes</v>
      </c>
      <c r="I476" s="237" t="str">
        <f>Trim(Iferror(Vlookup(B476,'Main Sheet'!A592:BC1685,47,False),""))</f>
        <v>Yes</v>
      </c>
      <c r="J476" s="237" t="str">
        <f>VLOOKUP(B476,'University Applications'!A:H,8,0)</f>
        <v>S/A</v>
      </c>
      <c r="K476" s="237" t="str">
        <f>VLOOKUP(B476,'University Applications'!A:O,15,0)</f>
        <v>Yes</v>
      </c>
      <c r="L476" s="237" t="str">
        <f>VLOOKUP(B476,'University Applications'!A:V,22,0)</f>
        <v>Yes</v>
      </c>
      <c r="M476" s="237" t="str">
        <f>VLOOKUP(B476,'University Applications'!A:AC,29,0)</f>
        <v>Yes</v>
      </c>
      <c r="N476" s="237" t="str">
        <f>VLOOKUP(B476,'University Applications'!A592:BD2006,36,0)</f>
        <v/>
      </c>
      <c r="O476" s="237" t="str">
        <f>VLOOKUP(B476,'University Applications'!A:I,9,0)</f>
        <v/>
      </c>
      <c r="P476" s="237" t="str">
        <f>VLOOKUP($B476,'University Applications'!$A:P,16,0)</f>
        <v/>
      </c>
      <c r="Q476" s="237" t="str">
        <f>VLOOKUP($B476,'University Applications'!$A:W,23,0)</f>
        <v/>
      </c>
      <c r="R476" s="237" t="str">
        <f>VLOOKUP($B476,'University Applications'!$A:AD,30,0)</f>
        <v/>
      </c>
      <c r="S476" s="237" t="str">
        <f>VLOOKUP($B476,'University Applications'!$A592:BJ2006,37,0)</f>
        <v/>
      </c>
      <c r="T476" s="183">
        <f t="shared" si="1"/>
        <v>4</v>
      </c>
      <c r="U476" s="183">
        <f t="shared" si="2"/>
        <v>0</v>
      </c>
      <c r="V476" s="237">
        <f t="shared" si="3"/>
        <v>3</v>
      </c>
      <c r="W476" s="237">
        <f t="shared" si="4"/>
        <v>0</v>
      </c>
      <c r="X476" s="237"/>
    </row>
    <row r="477">
      <c r="A477" s="236" t="s">
        <v>11158</v>
      </c>
      <c r="B477" s="106" t="s">
        <v>7983</v>
      </c>
      <c r="C477" s="237" t="str">
        <f>VLOOKUP(A477,'Main Sheet'!F:M,8,0)</f>
        <v>#N/A</v>
      </c>
      <c r="D477" s="237" t="str">
        <f>VLOOKUP(B477,'Main Sheet'!A:N,14,0)</f>
        <v>NMB</v>
      </c>
      <c r="E477" s="237" t="str">
        <f>VLOOKUP(B477,'Main Sheet'!A:L,12,0)</f>
        <v>Motherwell HS</v>
      </c>
      <c r="F477" s="237" t="str">
        <f>Vlookup(B477,'Main Sheet'!A:J,7,False)</f>
        <v>Second</v>
      </c>
      <c r="G477" s="237" t="str">
        <f>Vlookup(B477,'Main Sheet'!A:Q,17,0)</f>
        <v>Sive</v>
      </c>
      <c r="H477" s="237" t="str">
        <f>VLOOKUP(B477,'Main Sheet'!A:AT,46,0)</f>
        <v>Yes</v>
      </c>
      <c r="I477" s="237" t="str">
        <f>Trim(Iferror(Vlookup(B477,'Main Sheet'!A964:BC2061,47,False),""))</f>
        <v/>
      </c>
      <c r="J477" s="237" t="str">
        <f>VLOOKUP(B477,'University Applications'!A:H,8,0)</f>
        <v>Yes</v>
      </c>
      <c r="K477" s="237" t="str">
        <f>VLOOKUP(B477,'University Applications'!A:O,15,0)</f>
        <v/>
      </c>
      <c r="L477" s="237" t="str">
        <f>VLOOKUP(B477,'University Applications'!A:V,22,0)</f>
        <v>Yes</v>
      </c>
      <c r="M477" s="237" t="str">
        <f>VLOOKUP(B477,'University Applications'!A:AC,29,0)</f>
        <v>Yes</v>
      </c>
      <c r="N477" s="237" t="str">
        <f>VLOOKUP(B477,'University Applications'!A964:BD2382,36,0)</f>
        <v/>
      </c>
      <c r="O477" s="237" t="str">
        <f>VLOOKUP(B477,'University Applications'!A:I,9,0)</f>
        <v/>
      </c>
      <c r="P477" s="237" t="str">
        <f>VLOOKUP($B477,'University Applications'!$A:P,16,0)</f>
        <v/>
      </c>
      <c r="Q477" s="237" t="str">
        <f>VLOOKUP($B477,'University Applications'!$A:W,23,0)</f>
        <v/>
      </c>
      <c r="R477" s="237" t="str">
        <f>VLOOKUP($B477,'University Applications'!$A:AD,30,0)</f>
        <v/>
      </c>
      <c r="S477" s="237" t="str">
        <f>VLOOKUP($B477,'University Applications'!$A964:BJ2382,37,0)</f>
        <v/>
      </c>
      <c r="T477" s="183">
        <f t="shared" si="1"/>
        <v>3</v>
      </c>
      <c r="U477" s="183">
        <f t="shared" si="2"/>
        <v>0</v>
      </c>
      <c r="V477" s="237">
        <f t="shared" si="3"/>
        <v>3</v>
      </c>
      <c r="W477" s="237">
        <f t="shared" si="4"/>
        <v>0</v>
      </c>
      <c r="X477" s="237"/>
    </row>
    <row r="478">
      <c r="A478" s="236" t="s">
        <v>1751</v>
      </c>
      <c r="B478" s="106" t="s">
        <v>1748</v>
      </c>
      <c r="C478" s="237" t="str">
        <f>VLOOKUP(A478,'Main Sheet'!F:M,8,0)</f>
        <v>Motherwell</v>
      </c>
      <c r="D478" s="237" t="str">
        <f>VLOOKUP(B478,'Main Sheet'!A:N,14,0)</f>
        <v>NMB</v>
      </c>
      <c r="E478" s="237" t="str">
        <f>VLOOKUP(B478,'Main Sheet'!A:L,12,0)</f>
        <v>Douglas Mpopa SS</v>
      </c>
      <c r="F478" s="237" t="str">
        <f>Vlookup(B478,'Main Sheet'!A:J,7,False)</f>
        <v>First</v>
      </c>
      <c r="G478" s="237" t="str">
        <f>Vlookup(B478,'Main Sheet'!A:Q,17,0)</f>
        <v>Asemahle</v>
      </c>
      <c r="H478" s="237" t="str">
        <f>VLOOKUP(B478,'Main Sheet'!A:AT,46,0)</f>
        <v>Yes</v>
      </c>
      <c r="I478" s="237" t="str">
        <f>Trim(Iferror(Vlookup(B478,'Main Sheet'!A185:BC1278,47,False),""))</f>
        <v>Yes</v>
      </c>
      <c r="J478" s="237" t="str">
        <f>VLOOKUP(B478,'University Applications'!A:H,8,0)</f>
        <v>S/A</v>
      </c>
      <c r="K478" s="237" t="str">
        <f>VLOOKUP(B478,'University Applications'!A:O,15,0)</f>
        <v>Yes</v>
      </c>
      <c r="L478" s="237" t="str">
        <f>VLOOKUP(B478,'University Applications'!A:V,22,0)</f>
        <v>Yes</v>
      </c>
      <c r="M478" s="237" t="str">
        <f>VLOOKUP(B478,'University Applications'!A:AC,29,0)</f>
        <v>Yes</v>
      </c>
      <c r="N478" s="237" t="str">
        <f>VLOOKUP(B478,'University Applications'!A185:BD1599,36,0)</f>
        <v/>
      </c>
      <c r="O478" s="237" t="str">
        <f>VLOOKUP(B478,'University Applications'!A:I,9,0)</f>
        <v>S/A</v>
      </c>
      <c r="P478" s="237" t="str">
        <f>VLOOKUP($B478,'University Applications'!$A:P,16,0)</f>
        <v>Yes</v>
      </c>
      <c r="Q478" s="237" t="str">
        <f>VLOOKUP($B478,'University Applications'!$A:W,23,0)</f>
        <v>Yes</v>
      </c>
      <c r="R478" s="237" t="str">
        <f>VLOOKUP($B478,'University Applications'!$A:AD,30,0)</f>
        <v>Yes</v>
      </c>
      <c r="S478" s="237" t="str">
        <f>VLOOKUP($B478,'University Applications'!$A185:BJ1599,37,0)</f>
        <v/>
      </c>
      <c r="T478" s="183">
        <f t="shared" si="1"/>
        <v>4</v>
      </c>
      <c r="U478" s="183">
        <f t="shared" si="2"/>
        <v>4</v>
      </c>
      <c r="V478" s="237">
        <f t="shared" si="3"/>
        <v>3</v>
      </c>
      <c r="W478" s="237">
        <f t="shared" si="4"/>
        <v>3</v>
      </c>
      <c r="X478" s="237"/>
    </row>
    <row r="479">
      <c r="A479" s="236" t="s">
        <v>9926</v>
      </c>
      <c r="B479" s="106" t="s">
        <v>4802</v>
      </c>
      <c r="C479" s="237" t="str">
        <f>VLOOKUP(A479,'Main Sheet'!F:M,8,0)</f>
        <v>Motherwell</v>
      </c>
      <c r="D479" s="237" t="str">
        <f>VLOOKUP(B479,'Main Sheet'!A:N,14,0)</f>
        <v>NMB</v>
      </c>
      <c r="E479" s="237" t="str">
        <f>VLOOKUP(B479,'Main Sheet'!A:L,12,0)</f>
        <v>Masiphathisane HS</v>
      </c>
      <c r="F479" s="237" t="str">
        <f>Vlookup(B479,'Main Sheet'!A:J,7,False)</f>
        <v>Second</v>
      </c>
      <c r="G479" s="237" t="str">
        <f>Vlookup(B479,'Main Sheet'!A:Q,17,0)</f>
        <v>Siphosihle</v>
      </c>
      <c r="H479" s="237" t="str">
        <f>VLOOKUP(B479,'Main Sheet'!A:AT,46,0)</f>
        <v>Yes</v>
      </c>
      <c r="I479" s="237" t="str">
        <f>Trim(Iferror(Vlookup(B479,'Main Sheet'!A548:BC1641,47,False),""))</f>
        <v>Yes</v>
      </c>
      <c r="J479" s="237" t="str">
        <f>VLOOKUP(B479,'University Applications'!A:H,8,0)</f>
        <v>S/A</v>
      </c>
      <c r="K479" s="237" t="str">
        <f>VLOOKUP(B479,'University Applications'!A:O,15,0)</f>
        <v>Yes</v>
      </c>
      <c r="L479" s="237" t="str">
        <f>VLOOKUP(B479,'University Applications'!A:V,22,0)</f>
        <v>Yes</v>
      </c>
      <c r="M479" s="237" t="str">
        <f>VLOOKUP(B479,'University Applications'!A:AC,29,0)</f>
        <v>Yes</v>
      </c>
      <c r="N479" s="237" t="str">
        <f>VLOOKUP(B479,'University Applications'!A548:BD1962,36,0)</f>
        <v/>
      </c>
      <c r="O479" s="237" t="str">
        <f>VLOOKUP(B479,'University Applications'!A:I,9,0)</f>
        <v/>
      </c>
      <c r="P479" s="237" t="str">
        <f>VLOOKUP($B479,'University Applications'!$A:P,16,0)</f>
        <v/>
      </c>
      <c r="Q479" s="237" t="str">
        <f>VLOOKUP($B479,'University Applications'!$A:W,23,0)</f>
        <v/>
      </c>
      <c r="R479" s="237" t="str">
        <f>VLOOKUP($B479,'University Applications'!$A:AD,30,0)</f>
        <v/>
      </c>
      <c r="S479" s="237" t="str">
        <f>VLOOKUP($B479,'University Applications'!$A548:BJ1962,37,0)</f>
        <v/>
      </c>
      <c r="T479" s="183">
        <f t="shared" si="1"/>
        <v>4</v>
      </c>
      <c r="U479" s="183">
        <f t="shared" si="2"/>
        <v>0</v>
      </c>
      <c r="V479" s="237">
        <f t="shared" si="3"/>
        <v>3</v>
      </c>
      <c r="W479" s="237">
        <f t="shared" si="4"/>
        <v>0</v>
      </c>
      <c r="X479" s="237"/>
    </row>
    <row r="480">
      <c r="A480" s="236" t="s">
        <v>10314</v>
      </c>
      <c r="B480" s="106" t="s">
        <v>6231</v>
      </c>
      <c r="C480" s="237" t="str">
        <f>VLOOKUP(A480,'Main Sheet'!F:M,8,0)</f>
        <v>Zinyoka</v>
      </c>
      <c r="D480" s="237" t="str">
        <f>VLOOKUP(B480,'Main Sheet'!A:N,14,0)</f>
        <v>NMB</v>
      </c>
      <c r="E480" s="237" t="str">
        <f>VLOOKUP(B480,'Main Sheet'!A:L,12,0)</f>
        <v>Tyhilulwazi HS</v>
      </c>
      <c r="F480" s="237" t="str">
        <f>Vlookup(B480,'Main Sheet'!A:J,7,False)</f>
        <v>Second</v>
      </c>
      <c r="G480" s="237" t="str">
        <f>Vlookup(B480,'Main Sheet'!A:Q,17,0)</f>
        <v>Asemahle</v>
      </c>
      <c r="H480" s="237" t="str">
        <f>VLOOKUP(B480,'Main Sheet'!A:AT,46,0)</f>
        <v>Yes</v>
      </c>
      <c r="I480" s="237" t="str">
        <f>Trim(Iferror(Vlookup(B480,'Main Sheet'!A722:BC1816,47,False),""))</f>
        <v>Yes</v>
      </c>
      <c r="J480" s="237" t="str">
        <f>VLOOKUP(B480,'University Applications'!A:H,8,0)</f>
        <v>S/A</v>
      </c>
      <c r="K480" s="237" t="str">
        <f>VLOOKUP(B480,'University Applications'!A:O,15,0)</f>
        <v/>
      </c>
      <c r="L480" s="237" t="str">
        <f>VLOOKUP(B480,'University Applications'!A:V,22,0)</f>
        <v>Yes</v>
      </c>
      <c r="M480" s="237" t="str">
        <f>VLOOKUP(B480,'University Applications'!A:AC,29,0)</f>
        <v/>
      </c>
      <c r="N480" s="237" t="str">
        <f>VLOOKUP(B480,'University Applications'!A722:BD2137,36,0)</f>
        <v/>
      </c>
      <c r="O480" s="237" t="str">
        <f>VLOOKUP(B480,'University Applications'!A:I,9,0)</f>
        <v/>
      </c>
      <c r="P480" s="237" t="str">
        <f>VLOOKUP($B480,'University Applications'!$A:P,16,0)</f>
        <v/>
      </c>
      <c r="Q480" s="237" t="str">
        <f>VLOOKUP($B480,'University Applications'!$A:W,23,0)</f>
        <v/>
      </c>
      <c r="R480" s="237" t="str">
        <f>VLOOKUP($B480,'University Applications'!$A:AD,30,0)</f>
        <v/>
      </c>
      <c r="S480" s="237" t="str">
        <f>VLOOKUP($B480,'University Applications'!$A722:BJ2137,37,0)</f>
        <v/>
      </c>
      <c r="T480" s="183">
        <f t="shared" si="1"/>
        <v>2</v>
      </c>
      <c r="U480" s="183">
        <f t="shared" si="2"/>
        <v>0</v>
      </c>
      <c r="V480" s="237">
        <f t="shared" si="3"/>
        <v>1</v>
      </c>
      <c r="W480" s="237">
        <f t="shared" si="4"/>
        <v>0</v>
      </c>
      <c r="X480" s="237"/>
    </row>
    <row r="481">
      <c r="A481" s="236" t="s">
        <v>10064</v>
      </c>
      <c r="B481" s="106" t="s">
        <v>5333</v>
      </c>
      <c r="C481" s="237" t="str">
        <f>VLOOKUP(A481,'Main Sheet'!F:M,8,0)</f>
        <v>Jeffery's Bay</v>
      </c>
      <c r="D481" s="237" t="str">
        <f>VLOOKUP(B481,'Main Sheet'!A:N,14,0)</f>
        <v>Rural</v>
      </c>
      <c r="E481" s="237" t="str">
        <f>VLOOKUP(B481,'Main Sheet'!A:L,12,0)</f>
        <v>Jeffrey's Bay CS</v>
      </c>
      <c r="F481" s="237" t="str">
        <f>Vlookup(B481,'Main Sheet'!A:J,7,False)</f>
        <v>Second</v>
      </c>
      <c r="G481" s="237" t="str">
        <f>Vlookup(B481,'Main Sheet'!A:Q,17,0)</f>
        <v>Sive</v>
      </c>
      <c r="H481" s="237" t="str">
        <f>VLOOKUP(B481,'Main Sheet'!A:AT,46,0)</f>
        <v>Yes</v>
      </c>
      <c r="I481" s="237" t="str">
        <f>Trim(Iferror(Vlookup(B481,'Main Sheet'!A607:BC1700,47,False),""))</f>
        <v/>
      </c>
      <c r="J481" s="237" t="str">
        <f>VLOOKUP(B481,'University Applications'!A:H,8,0)</f>
        <v>Yes</v>
      </c>
      <c r="K481" s="237" t="str">
        <f>VLOOKUP(B481,'University Applications'!A:O,15,0)</f>
        <v>Yes</v>
      </c>
      <c r="L481" s="237" t="str">
        <f>VLOOKUP(B481,'University Applications'!A:V,22,0)</f>
        <v>S/A</v>
      </c>
      <c r="M481" s="237" t="str">
        <f>VLOOKUP(B481,'University Applications'!A:AC,29,0)</f>
        <v>Yes</v>
      </c>
      <c r="N481" s="237" t="str">
        <f>VLOOKUP(B481,'University Applications'!A607:BD2021,36,0)</f>
        <v/>
      </c>
      <c r="O481" s="237" t="str">
        <f>VLOOKUP(B481,'University Applications'!A:I,9,0)</f>
        <v/>
      </c>
      <c r="P481" s="237" t="str">
        <f>VLOOKUP($B481,'University Applications'!$A:P,16,0)</f>
        <v/>
      </c>
      <c r="Q481" s="237" t="str">
        <f>VLOOKUP($B481,'University Applications'!$A:W,23,0)</f>
        <v/>
      </c>
      <c r="R481" s="237" t="str">
        <f>VLOOKUP($B481,'University Applications'!$A:AD,30,0)</f>
        <v/>
      </c>
      <c r="S481" s="237" t="str">
        <f>VLOOKUP($B481,'University Applications'!$A607:BJ2021,37,0)</f>
        <v/>
      </c>
      <c r="T481" s="183">
        <f t="shared" si="1"/>
        <v>4</v>
      </c>
      <c r="U481" s="183">
        <f t="shared" si="2"/>
        <v>0</v>
      </c>
      <c r="V481" s="237">
        <f t="shared" si="3"/>
        <v>3</v>
      </c>
      <c r="W481" s="237">
        <f t="shared" si="4"/>
        <v>0</v>
      </c>
      <c r="X481" s="237"/>
    </row>
    <row r="482">
      <c r="A482" s="236" t="s">
        <v>10491</v>
      </c>
      <c r="B482" s="106" t="s">
        <v>6934</v>
      </c>
      <c r="C482" s="237" t="str">
        <f>VLOOKUP(A482,'Main Sheet'!F:M,8,0)</f>
        <v>Richmond Hill</v>
      </c>
      <c r="D482" s="237" t="str">
        <f>VLOOKUP(B482,'Main Sheet'!A:N,14,0)</f>
        <v>NMB</v>
      </c>
      <c r="E482" s="237" t="str">
        <f>VLOOKUP(B482,'Main Sheet'!A:L,12,0)</f>
        <v>Khumbulani HS</v>
      </c>
      <c r="F482" s="237" t="str">
        <f>Vlookup(B482,'Main Sheet'!A:J,7,False)</f>
        <v>Second</v>
      </c>
      <c r="G482" s="237" t="str">
        <f>Vlookup(B482,'Main Sheet'!A:Q,17,0)</f>
        <v>Chulumanco</v>
      </c>
      <c r="H482" s="237" t="str">
        <f>VLOOKUP(B482,'Main Sheet'!A:AT,46,0)</f>
        <v>Yes</v>
      </c>
      <c r="I482" s="237" t="str">
        <f>Trim(Iferror(Vlookup(B482,'Main Sheet'!A807:BC1901,47,False),""))</f>
        <v/>
      </c>
      <c r="J482" s="237" t="str">
        <f>VLOOKUP(B482,'University Applications'!A:H,8,0)</f>
        <v>S/A</v>
      </c>
      <c r="K482" s="237" t="str">
        <f>VLOOKUP(B482,'University Applications'!A:O,15,0)</f>
        <v/>
      </c>
      <c r="L482" s="237" t="str">
        <f>VLOOKUP(B482,'University Applications'!A:V,22,0)</f>
        <v>S/A</v>
      </c>
      <c r="M482" s="237" t="str">
        <f>VLOOKUP(B482,'University Applications'!A:AC,29,0)</f>
        <v>Yes</v>
      </c>
      <c r="N482" s="237" t="str">
        <f>VLOOKUP(B482,'University Applications'!A807:BD2222,36,0)</f>
        <v/>
      </c>
      <c r="O482" s="237" t="str">
        <f>VLOOKUP(B482,'University Applications'!A:I,9,0)</f>
        <v/>
      </c>
      <c r="P482" s="237" t="str">
        <f>VLOOKUP($B482,'University Applications'!$A:P,16,0)</f>
        <v/>
      </c>
      <c r="Q482" s="237" t="str">
        <f>VLOOKUP($B482,'University Applications'!$A:W,23,0)</f>
        <v/>
      </c>
      <c r="R482" s="237" t="str">
        <f>VLOOKUP($B482,'University Applications'!$A:AD,30,0)</f>
        <v/>
      </c>
      <c r="S482" s="237" t="str">
        <f>VLOOKUP($B482,'University Applications'!$A807:BJ2222,37,0)</f>
        <v/>
      </c>
      <c r="T482" s="183">
        <f t="shared" si="1"/>
        <v>3</v>
      </c>
      <c r="U482" s="183">
        <f t="shared" si="2"/>
        <v>0</v>
      </c>
      <c r="V482" s="237">
        <f t="shared" si="3"/>
        <v>1</v>
      </c>
      <c r="W482" s="237">
        <f t="shared" si="4"/>
        <v>0</v>
      </c>
      <c r="X482" s="237"/>
    </row>
    <row r="483">
      <c r="A483" s="236" t="s">
        <v>11159</v>
      </c>
      <c r="B483" s="106" t="s">
        <v>7888</v>
      </c>
      <c r="C483" s="237" t="str">
        <f>VLOOKUP(A483,'Main Sheet'!F:M,8,0)</f>
        <v>Motherwell</v>
      </c>
      <c r="D483" s="237" t="str">
        <f>VLOOKUP(B483,'Main Sheet'!A:N,14,0)</f>
        <v>NMB</v>
      </c>
      <c r="E483" s="237" t="str">
        <f>VLOOKUP(B483,'Main Sheet'!A:L,12,0)</f>
        <v>Motherwell HS</v>
      </c>
      <c r="F483" s="237" t="str">
        <f>Vlookup(B483,'Main Sheet'!A:J,7,False)</f>
        <v>Second</v>
      </c>
      <c r="G483" s="237" t="str">
        <f>Vlookup(B483,'Main Sheet'!A:Q,17,0)</f>
        <v>Sive</v>
      </c>
      <c r="H483" s="237" t="str">
        <f>VLOOKUP(B483,'Main Sheet'!A:AT,46,0)</f>
        <v>Yes</v>
      </c>
      <c r="I483" s="237" t="str">
        <f>Trim(Iferror(Vlookup(B483,'Main Sheet'!A953:BC2050,47,False),""))</f>
        <v/>
      </c>
      <c r="J483" s="237" t="str">
        <f>VLOOKUP(B483,'University Applications'!A:H,8,0)</f>
        <v>S/A</v>
      </c>
      <c r="K483" s="237" t="str">
        <f>VLOOKUP(B483,'University Applications'!A:O,15,0)</f>
        <v/>
      </c>
      <c r="L483" s="237" t="str">
        <f>VLOOKUP(B483,'University Applications'!A:V,22,0)</f>
        <v>Yes</v>
      </c>
      <c r="M483" s="237" t="str">
        <f>VLOOKUP(B483,'University Applications'!A:AC,29,0)</f>
        <v>Yes</v>
      </c>
      <c r="N483" s="237" t="str">
        <f>VLOOKUP(B483,'University Applications'!A953:BD2371,36,0)</f>
        <v/>
      </c>
      <c r="O483" s="237" t="str">
        <f>VLOOKUP(B483,'University Applications'!A:I,9,0)</f>
        <v/>
      </c>
      <c r="P483" s="237" t="str">
        <f>VLOOKUP($B483,'University Applications'!$A:P,16,0)</f>
        <v/>
      </c>
      <c r="Q483" s="237" t="str">
        <f>VLOOKUP($B483,'University Applications'!$A:W,23,0)</f>
        <v/>
      </c>
      <c r="R483" s="237" t="str">
        <f>VLOOKUP($B483,'University Applications'!$A:AD,30,0)</f>
        <v/>
      </c>
      <c r="S483" s="237" t="str">
        <f>VLOOKUP($B483,'University Applications'!$A953:BJ2371,37,0)</f>
        <v/>
      </c>
      <c r="T483" s="183">
        <f t="shared" si="1"/>
        <v>3</v>
      </c>
      <c r="U483" s="183">
        <f t="shared" si="2"/>
        <v>0</v>
      </c>
      <c r="V483" s="237">
        <f t="shared" si="3"/>
        <v>2</v>
      </c>
      <c r="W483" s="237">
        <f t="shared" si="4"/>
        <v>0</v>
      </c>
      <c r="X483" s="237"/>
    </row>
    <row r="484">
      <c r="A484" s="236" t="s">
        <v>11160</v>
      </c>
      <c r="B484" s="106" t="s">
        <v>7838</v>
      </c>
      <c r="C484" s="237" t="str">
        <f>VLOOKUP(A484,'Main Sheet'!F:M,8,0)</f>
        <v>Despatch</v>
      </c>
      <c r="D484" s="237" t="str">
        <f>VLOOKUP(B484,'Main Sheet'!A:N,14,0)</f>
        <v>Rural</v>
      </c>
      <c r="E484" s="237" t="str">
        <f>VLOOKUP(B484,'Main Sheet'!A:L,12,0)</f>
        <v>Zanolwazi SS</v>
      </c>
      <c r="F484" s="237" t="str">
        <f>Vlookup(B484,'Main Sheet'!A:J,7,False)</f>
        <v>Second</v>
      </c>
      <c r="G484" s="237" t="str">
        <f>Vlookup(B484,'Main Sheet'!A:Q,17,0)</f>
        <v>Sive</v>
      </c>
      <c r="H484" s="237" t="str">
        <f>VLOOKUP(B484,'Main Sheet'!A:AT,46,0)</f>
        <v>Yes</v>
      </c>
      <c r="I484" s="237" t="str">
        <f>Trim(Iferror(Vlookup(B484,'Main Sheet'!A948:BC2045,47,False),""))</f>
        <v/>
      </c>
      <c r="J484" s="237" t="str">
        <f>VLOOKUP(B484,'University Applications'!A:H,8,0)</f>
        <v>S/A</v>
      </c>
      <c r="K484" s="237" t="str">
        <f>VLOOKUP(B484,'University Applications'!A:O,15,0)</f>
        <v>Yes</v>
      </c>
      <c r="L484" s="237" t="str">
        <f>VLOOKUP(B484,'University Applications'!A:V,22,0)</f>
        <v>Yes</v>
      </c>
      <c r="M484" s="237" t="str">
        <f>VLOOKUP(B484,'University Applications'!A:AC,29,0)</f>
        <v>Yes</v>
      </c>
      <c r="N484" s="237" t="str">
        <f>VLOOKUP(B484,'University Applications'!A948:BD2366,36,0)</f>
        <v/>
      </c>
      <c r="O484" s="237" t="str">
        <f>VLOOKUP(B484,'University Applications'!A:I,9,0)</f>
        <v/>
      </c>
      <c r="P484" s="237" t="str">
        <f>VLOOKUP($B484,'University Applications'!$A:P,16,0)</f>
        <v/>
      </c>
      <c r="Q484" s="237" t="str">
        <f>VLOOKUP($B484,'University Applications'!$A:W,23,0)</f>
        <v/>
      </c>
      <c r="R484" s="237" t="str">
        <f>VLOOKUP($B484,'University Applications'!$A:AD,30,0)</f>
        <v/>
      </c>
      <c r="S484" s="237" t="str">
        <f>VLOOKUP($B484,'University Applications'!$A948:BJ2366,37,0)</f>
        <v/>
      </c>
      <c r="T484" s="183">
        <f t="shared" si="1"/>
        <v>4</v>
      </c>
      <c r="U484" s="183">
        <f t="shared" si="2"/>
        <v>0</v>
      </c>
      <c r="V484" s="237">
        <f t="shared" si="3"/>
        <v>3</v>
      </c>
      <c r="W484" s="237">
        <f t="shared" si="4"/>
        <v>0</v>
      </c>
      <c r="X484" s="237"/>
    </row>
    <row r="485">
      <c r="A485" s="236" t="s">
        <v>10691</v>
      </c>
      <c r="B485" s="106" t="s">
        <v>7474</v>
      </c>
      <c r="C485" s="237" t="str">
        <f>VLOOKUP(A485,'Main Sheet'!F:M,8,0)</f>
        <v>Uitenhage</v>
      </c>
      <c r="D485" s="237" t="str">
        <f>VLOOKUP(B485,'Main Sheet'!A:N,14,0)</f>
        <v>Rural</v>
      </c>
      <c r="E485" s="237" t="str">
        <f>VLOOKUP(B485,'Main Sheet'!A:L,12,0)</f>
        <v>VM Kwinana</v>
      </c>
      <c r="F485" s="237" t="str">
        <f>Vlookup(B485,'Main Sheet'!A:J,7,False)</f>
        <v>Second</v>
      </c>
      <c r="G485" s="237" t="str">
        <f>Vlookup(B485,'Main Sheet'!A:Q,17,0)</f>
        <v>Sive</v>
      </c>
      <c r="H485" s="237" t="str">
        <f>VLOOKUP(B485,'Main Sheet'!A:AT,46,0)</f>
        <v>Yes</v>
      </c>
      <c r="I485" s="237" t="str">
        <f>Trim(Iferror(Vlookup(B485,'Main Sheet'!A906:BC2003,47,False),""))</f>
        <v/>
      </c>
      <c r="J485" s="237" t="str">
        <f>VLOOKUP(B485,'University Applications'!A:H,8,0)</f>
        <v>S/A</v>
      </c>
      <c r="K485" s="237" t="str">
        <f>VLOOKUP(B485,'University Applications'!A:O,15,0)</f>
        <v>Yes</v>
      </c>
      <c r="L485" s="237" t="str">
        <f>VLOOKUP(B485,'University Applications'!A:V,22,0)</f>
        <v>Yes</v>
      </c>
      <c r="M485" s="237" t="str">
        <f>VLOOKUP(B485,'University Applications'!A:AC,29,0)</f>
        <v>Yes</v>
      </c>
      <c r="N485" s="237" t="str">
        <f>VLOOKUP(B485,'University Applications'!A906:BD2324,36,0)</f>
        <v/>
      </c>
      <c r="O485" s="237" t="str">
        <f>VLOOKUP(B485,'University Applications'!A:I,9,0)</f>
        <v/>
      </c>
      <c r="P485" s="237" t="str">
        <f>VLOOKUP($B485,'University Applications'!$A:P,16,0)</f>
        <v/>
      </c>
      <c r="Q485" s="237" t="str">
        <f>VLOOKUP($B485,'University Applications'!$A:W,23,0)</f>
        <v/>
      </c>
      <c r="R485" s="237" t="str">
        <f>VLOOKUP($B485,'University Applications'!$A:AD,30,0)</f>
        <v/>
      </c>
      <c r="S485" s="237" t="str">
        <f>VLOOKUP($B485,'University Applications'!$A906:BJ2324,37,0)</f>
        <v/>
      </c>
      <c r="T485" s="183">
        <f t="shared" si="1"/>
        <v>4</v>
      </c>
      <c r="U485" s="183">
        <f t="shared" si="2"/>
        <v>0</v>
      </c>
      <c r="V485" s="237">
        <f t="shared" si="3"/>
        <v>3</v>
      </c>
      <c r="W485" s="237">
        <f t="shared" si="4"/>
        <v>0</v>
      </c>
      <c r="X485" s="237"/>
    </row>
    <row r="486">
      <c r="A486" s="236" t="s">
        <v>1758</v>
      </c>
      <c r="B486" s="106" t="s">
        <v>1755</v>
      </c>
      <c r="C486" s="237" t="str">
        <f>VLOOKUP(A486,'Main Sheet'!F:M,8,0)</f>
        <v>Jeffery's Bay</v>
      </c>
      <c r="D486" s="237" t="str">
        <f>VLOOKUP(B486,'Main Sheet'!A:N,14,0)</f>
        <v>Rural</v>
      </c>
      <c r="E486" s="237" t="str">
        <f>VLOOKUP(B486,'Main Sheet'!A:L,12,0)</f>
        <v>Jeffrey's Bay CS</v>
      </c>
      <c r="F486" s="237" t="str">
        <f>Vlookup(B486,'Main Sheet'!A:J,7,False)</f>
        <v>First</v>
      </c>
      <c r="G486" s="237" t="str">
        <f>Vlookup(B486,'Main Sheet'!A:Q,17,0)</f>
        <v>Sive</v>
      </c>
      <c r="H486" s="237" t="str">
        <f>VLOOKUP(B486,'Main Sheet'!A:AT,46,0)</f>
        <v>Yes</v>
      </c>
      <c r="I486" s="237" t="str">
        <f>Trim(Iferror(Vlookup(B486,'Main Sheet'!A186:BC1279,47,False),""))</f>
        <v>Yes</v>
      </c>
      <c r="J486" s="237" t="str">
        <f>VLOOKUP(B486,'University Applications'!A:H,8,0)</f>
        <v/>
      </c>
      <c r="K486" s="237" t="str">
        <f>VLOOKUP(B486,'University Applications'!A:O,15,0)</f>
        <v/>
      </c>
      <c r="L486" s="237" t="str">
        <f>VLOOKUP(B486,'University Applications'!A:V,22,0)</f>
        <v/>
      </c>
      <c r="M486" s="237" t="str">
        <f>VLOOKUP(B486,'University Applications'!A:AC,29,0)</f>
        <v/>
      </c>
      <c r="N486" s="237"/>
      <c r="O486" s="237" t="str">
        <f>VLOOKUP(B486,'University Applications'!A:I,9,0)</f>
        <v/>
      </c>
      <c r="P486" s="237" t="str">
        <f>VLOOKUP($B486,'University Applications'!$A:P,16,0)</f>
        <v/>
      </c>
      <c r="Q486" s="237" t="str">
        <f>VLOOKUP($B486,'University Applications'!$A:W,23,0)</f>
        <v/>
      </c>
      <c r="R486" s="237" t="str">
        <f>VLOOKUP($B486,'University Applications'!$A:AD,30,0)</f>
        <v/>
      </c>
      <c r="S486" s="237"/>
      <c r="T486" s="183">
        <f t="shared" si="1"/>
        <v>0</v>
      </c>
      <c r="U486" s="183">
        <f t="shared" si="2"/>
        <v>0</v>
      </c>
      <c r="V486" s="237">
        <f t="shared" si="3"/>
        <v>0</v>
      </c>
      <c r="W486" s="237">
        <f t="shared" si="4"/>
        <v>0</v>
      </c>
      <c r="X486" s="237"/>
    </row>
    <row r="487">
      <c r="A487" s="236" t="s">
        <v>1765</v>
      </c>
      <c r="B487" s="106" t="s">
        <v>1763</v>
      </c>
      <c r="C487" s="237" t="str">
        <f>VLOOKUP(A487,'Main Sheet'!F:M,8,0)</f>
        <v>Walmer</v>
      </c>
      <c r="D487" s="237" t="str">
        <f>VLOOKUP(B487,'Main Sheet'!A:N,14,0)</f>
        <v>NMB</v>
      </c>
      <c r="E487" s="237" t="str">
        <f>VLOOKUP(B487,'Main Sheet'!A:L,12,0)</f>
        <v>Walmer HS</v>
      </c>
      <c r="F487" s="237" t="str">
        <f>Vlookup(B487,'Main Sheet'!A:J,7,False)</f>
        <v>First</v>
      </c>
      <c r="G487" s="237" t="str">
        <f>Vlookup(B487,'Main Sheet'!A:Q,17,0)</f>
        <v>Sive</v>
      </c>
      <c r="H487" s="237" t="str">
        <f>VLOOKUP(B487,'Main Sheet'!A:AT,46,0)</f>
        <v>Yes</v>
      </c>
      <c r="I487" s="237" t="str">
        <f>Trim(Iferror(Vlookup(B487,'Main Sheet'!A187:BC1280,47,False),""))</f>
        <v>Yes</v>
      </c>
      <c r="J487" s="237" t="str">
        <f>VLOOKUP(B487,'University Applications'!A:H,8,0)</f>
        <v>Yes</v>
      </c>
      <c r="K487" s="237" t="str">
        <f>VLOOKUP(B487,'University Applications'!A:O,15,0)</f>
        <v>Yes</v>
      </c>
      <c r="L487" s="237" t="str">
        <f>VLOOKUP(B487,'University Applications'!A:V,22,0)</f>
        <v>Yes</v>
      </c>
      <c r="M487" s="237" t="str">
        <f>VLOOKUP(B487,'University Applications'!A:AC,29,0)</f>
        <v>Yes</v>
      </c>
      <c r="N487" s="237" t="str">
        <f>VLOOKUP(B487,'University Applications'!A187:BD1601,36,0)</f>
        <v/>
      </c>
      <c r="O487" s="237" t="str">
        <f>VLOOKUP(B487,'University Applications'!A:I,9,0)</f>
        <v>Yes</v>
      </c>
      <c r="P487" s="237" t="str">
        <f>VLOOKUP($B487,'University Applications'!$A:P,16,0)</f>
        <v>Yes</v>
      </c>
      <c r="Q487" s="237" t="str">
        <f>VLOOKUP($B487,'University Applications'!$A:W,23,0)</f>
        <v>Yes</v>
      </c>
      <c r="R487" s="237" t="str">
        <f>VLOOKUP($B487,'University Applications'!$A:AD,30,0)</f>
        <v>Yes</v>
      </c>
      <c r="S487" s="237" t="str">
        <f>VLOOKUP($B487,'University Applications'!$A187:BJ1601,37,0)</f>
        <v/>
      </c>
      <c r="T487" s="183">
        <f t="shared" si="1"/>
        <v>4</v>
      </c>
      <c r="U487" s="183">
        <f t="shared" si="2"/>
        <v>4</v>
      </c>
      <c r="V487" s="237">
        <f t="shared" si="3"/>
        <v>4</v>
      </c>
      <c r="W487" s="237">
        <f t="shared" si="4"/>
        <v>4</v>
      </c>
      <c r="X487" s="237"/>
    </row>
    <row r="488">
      <c r="A488" s="236" t="s">
        <v>9817</v>
      </c>
      <c r="B488" s="106" t="s">
        <v>4435</v>
      </c>
      <c r="C488" s="237" t="str">
        <f>VLOOKUP(A488,'Main Sheet'!F:M,8,0)</f>
        <v>Motherwell</v>
      </c>
      <c r="D488" s="237" t="str">
        <f>VLOOKUP(B488,'Main Sheet'!A:N,14,0)</f>
        <v>NMB</v>
      </c>
      <c r="E488" s="237" t="str">
        <f>VLOOKUP(B488,'Main Sheet'!A:L,12,0)</f>
        <v>Mfesane SS</v>
      </c>
      <c r="F488" s="237" t="str">
        <f>Vlookup(B488,'Main Sheet'!A:J,7,False)</f>
        <v>Second</v>
      </c>
      <c r="G488" s="237" t="str">
        <f>Vlookup(B488,'Main Sheet'!A:Q,17,0)</f>
        <v>Asemahle</v>
      </c>
      <c r="H488" s="237" t="str">
        <f>VLOOKUP(B488,'Main Sheet'!A:AT,46,0)</f>
        <v>Yes</v>
      </c>
      <c r="I488" s="237" t="str">
        <f>Trim(Iferror(Vlookup(B488,'Main Sheet'!A503:BC1596,47,False),""))</f>
        <v>Yes</v>
      </c>
      <c r="J488" s="237" t="str">
        <f>VLOOKUP(B488,'University Applications'!A:H,8,0)</f>
        <v>S/A</v>
      </c>
      <c r="K488" s="237" t="str">
        <f>VLOOKUP(B488,'University Applications'!A:O,15,0)</f>
        <v/>
      </c>
      <c r="L488" s="237" t="str">
        <f>VLOOKUP(B488,'University Applications'!A:V,22,0)</f>
        <v>Yes</v>
      </c>
      <c r="M488" s="237" t="str">
        <f>VLOOKUP(B488,'University Applications'!A:AC,29,0)</f>
        <v>S/A</v>
      </c>
      <c r="N488" s="237" t="str">
        <f>VLOOKUP(B488,'University Applications'!A503:BD1917,36,0)</f>
        <v/>
      </c>
      <c r="O488" s="237" t="str">
        <f>VLOOKUP(B488,'University Applications'!A:I,9,0)</f>
        <v/>
      </c>
      <c r="P488" s="237" t="str">
        <f>VLOOKUP($B488,'University Applications'!$A:P,16,0)</f>
        <v/>
      </c>
      <c r="Q488" s="237" t="str">
        <f>VLOOKUP($B488,'University Applications'!$A:W,23,0)</f>
        <v/>
      </c>
      <c r="R488" s="237" t="str">
        <f>VLOOKUP($B488,'University Applications'!$A:AD,30,0)</f>
        <v/>
      </c>
      <c r="S488" s="237" t="str">
        <f>VLOOKUP($B488,'University Applications'!$A503:BJ1917,37,0)</f>
        <v/>
      </c>
      <c r="T488" s="183">
        <f t="shared" si="1"/>
        <v>3</v>
      </c>
      <c r="U488" s="183">
        <f t="shared" si="2"/>
        <v>0</v>
      </c>
      <c r="V488" s="237">
        <f t="shared" si="3"/>
        <v>1</v>
      </c>
      <c r="W488" s="237">
        <f t="shared" si="4"/>
        <v>0</v>
      </c>
      <c r="X488" s="237"/>
    </row>
    <row r="489">
      <c r="A489" s="236" t="s">
        <v>10655</v>
      </c>
      <c r="B489" s="106" t="s">
        <v>7333</v>
      </c>
      <c r="C489" s="237" t="str">
        <f>VLOOKUP(A489,'Main Sheet'!F:M,8,0)</f>
        <v>Kirkwood</v>
      </c>
      <c r="D489" s="237" t="str">
        <f>VLOOKUP(B489,'Main Sheet'!A:N,14,0)</f>
        <v>Rural</v>
      </c>
      <c r="E489" s="237" t="str">
        <f>VLOOKUP(B489,'Main Sheet'!A:L,12,0)</f>
        <v>Moses Mabhida HS</v>
      </c>
      <c r="F489" s="237" t="str">
        <f>Vlookup(B489,'Main Sheet'!A:J,7,False)</f>
        <v>Second</v>
      </c>
      <c r="G489" s="237" t="str">
        <f>Vlookup(B489,'Main Sheet'!A:Q,17,0)</f>
        <v>Sive</v>
      </c>
      <c r="H489" s="237" t="str">
        <f>VLOOKUP(B489,'Main Sheet'!A:AT,46,0)</f>
        <v>Yes</v>
      </c>
      <c r="I489" s="237" t="str">
        <f>Trim(Iferror(Vlookup(B489,'Main Sheet'!A890:BC1987,47,False),""))</f>
        <v/>
      </c>
      <c r="J489" s="237" t="str">
        <f>VLOOKUP(B489,'University Applications'!A:H,8,0)</f>
        <v>Yes</v>
      </c>
      <c r="K489" s="237" t="str">
        <f>VLOOKUP(B489,'University Applications'!A:O,15,0)</f>
        <v>Yes</v>
      </c>
      <c r="L489" s="237" t="str">
        <f>VLOOKUP(B489,'University Applications'!A:V,22,0)</f>
        <v>Yes</v>
      </c>
      <c r="M489" s="237" t="str">
        <f>VLOOKUP(B489,'University Applications'!A:AC,29,0)</f>
        <v>Yes</v>
      </c>
      <c r="N489" s="237" t="str">
        <f>VLOOKUP(B489,'University Applications'!A890:BD2308,36,0)</f>
        <v/>
      </c>
      <c r="O489" s="237" t="str">
        <f>VLOOKUP(B489,'University Applications'!A:I,9,0)</f>
        <v/>
      </c>
      <c r="P489" s="237" t="str">
        <f>VLOOKUP($B489,'University Applications'!$A:P,16,0)</f>
        <v/>
      </c>
      <c r="Q489" s="237" t="str">
        <f>VLOOKUP($B489,'University Applications'!$A:W,23,0)</f>
        <v/>
      </c>
      <c r="R489" s="237" t="str">
        <f>VLOOKUP($B489,'University Applications'!$A:AD,30,0)</f>
        <v/>
      </c>
      <c r="S489" s="237" t="str">
        <f>VLOOKUP($B489,'University Applications'!$A890:BJ2308,37,0)</f>
        <v/>
      </c>
      <c r="T489" s="183">
        <f t="shared" si="1"/>
        <v>4</v>
      </c>
      <c r="U489" s="183">
        <f t="shared" si="2"/>
        <v>0</v>
      </c>
      <c r="V489" s="237">
        <f t="shared" si="3"/>
        <v>4</v>
      </c>
      <c r="W489" s="237">
        <f t="shared" si="4"/>
        <v>0</v>
      </c>
      <c r="X489" s="237"/>
    </row>
    <row r="490">
      <c r="A490" s="236" t="s">
        <v>10571</v>
      </c>
      <c r="B490" s="106" t="s">
        <v>7101</v>
      </c>
      <c r="C490" s="237" t="str">
        <f>VLOOKUP(A490,'Main Sheet'!F:M,8,0)</f>
        <v>Uitenhage</v>
      </c>
      <c r="D490" s="237" t="str">
        <f>VLOOKUP(B490,'Main Sheet'!A:N,14,0)</f>
        <v>Rural</v>
      </c>
      <c r="E490" s="237" t="str">
        <f>VLOOKUP(B490,'Main Sheet'!A:L,12,0)</f>
        <v>Rocklands IS</v>
      </c>
      <c r="F490" s="237" t="str">
        <f>Vlookup(B490,'Main Sheet'!A:J,7,False)</f>
        <v>Second</v>
      </c>
      <c r="G490" s="237" t="str">
        <f>Vlookup(B490,'Main Sheet'!A:Q,17,0)</f>
        <v>Sive</v>
      </c>
      <c r="H490" s="237" t="str">
        <f>VLOOKUP(B490,'Main Sheet'!A:AT,46,0)</f>
        <v>Yes</v>
      </c>
      <c r="I490" s="237" t="str">
        <f>Trim(Iferror(Vlookup(B490,'Main Sheet'!A845:BC1941,47,False),""))</f>
        <v/>
      </c>
      <c r="J490" s="237" t="str">
        <f>VLOOKUP(B490,'University Applications'!A:H,8,0)</f>
        <v>S/A</v>
      </c>
      <c r="K490" s="237" t="str">
        <f>VLOOKUP(B490,'University Applications'!A:O,15,0)</f>
        <v>Yes</v>
      </c>
      <c r="L490" s="237" t="str">
        <f>VLOOKUP(B490,'University Applications'!A:V,22,0)</f>
        <v>Yes</v>
      </c>
      <c r="M490" s="237" t="str">
        <f>VLOOKUP(B490,'University Applications'!A:AC,29,0)</f>
        <v>S/A</v>
      </c>
      <c r="N490" s="237" t="str">
        <f>VLOOKUP(B490,'University Applications'!A845:BD2262,36,0)</f>
        <v/>
      </c>
      <c r="O490" s="237" t="str">
        <f>VLOOKUP(B490,'University Applications'!A:I,9,0)</f>
        <v/>
      </c>
      <c r="P490" s="237" t="str">
        <f>VLOOKUP($B490,'University Applications'!$A:P,16,0)</f>
        <v/>
      </c>
      <c r="Q490" s="237" t="str">
        <f>VLOOKUP($B490,'University Applications'!$A:W,23,0)</f>
        <v/>
      </c>
      <c r="R490" s="237" t="str">
        <f>VLOOKUP($B490,'University Applications'!$A:AD,30,0)</f>
        <v/>
      </c>
      <c r="S490" s="237" t="str">
        <f>VLOOKUP($B490,'University Applications'!$A845:BJ2262,37,0)</f>
        <v/>
      </c>
      <c r="T490" s="183">
        <f t="shared" si="1"/>
        <v>4</v>
      </c>
      <c r="U490" s="183">
        <f t="shared" si="2"/>
        <v>0</v>
      </c>
      <c r="V490" s="237">
        <f t="shared" si="3"/>
        <v>2</v>
      </c>
      <c r="W490" s="237">
        <f t="shared" si="4"/>
        <v>0</v>
      </c>
      <c r="X490" s="237"/>
    </row>
    <row r="491">
      <c r="A491" s="236" t="s">
        <v>1776</v>
      </c>
      <c r="B491" s="106" t="s">
        <v>1773</v>
      </c>
      <c r="C491" s="237" t="str">
        <f>VLOOKUP(A491,'Main Sheet'!F:M,8,0)</f>
        <v>Motherwell</v>
      </c>
      <c r="D491" s="237" t="str">
        <f>VLOOKUP(B491,'Main Sheet'!A:N,14,0)</f>
        <v>NMB</v>
      </c>
      <c r="E491" s="237" t="str">
        <f>VLOOKUP(B491,'Main Sheet'!A:L,12,0)</f>
        <v>Motherwell HS</v>
      </c>
      <c r="F491" s="237" t="str">
        <f>Vlookup(B491,'Main Sheet'!A:J,7,False)</f>
        <v>First</v>
      </c>
      <c r="G491" s="237" t="str">
        <f>Vlookup(B491,'Main Sheet'!A:Q,17,0)</f>
        <v>Sive</v>
      </c>
      <c r="H491" s="237" t="str">
        <f>VLOOKUP(B491,'Main Sheet'!A:AT,46,0)</f>
        <v>Yes</v>
      </c>
      <c r="I491" s="237" t="str">
        <f>Trim(Iferror(Vlookup(B491,'Main Sheet'!A188:BC1281,47,False),""))</f>
        <v>Yes</v>
      </c>
      <c r="J491" s="237" t="str">
        <f>VLOOKUP(B491,'University Applications'!A:H,8,0)</f>
        <v>S/A</v>
      </c>
      <c r="K491" s="237" t="str">
        <f>VLOOKUP(B491,'University Applications'!A:O,15,0)</f>
        <v>S/A</v>
      </c>
      <c r="L491" s="237" t="str">
        <f>VLOOKUP(B491,'University Applications'!A:V,22,0)</f>
        <v>Yes</v>
      </c>
      <c r="M491" s="237" t="str">
        <f>VLOOKUP(B491,'University Applications'!A:AC,29,0)</f>
        <v>Yes</v>
      </c>
      <c r="N491" s="237" t="str">
        <f>VLOOKUP(B491,'University Applications'!A188:BD1602,36,0)</f>
        <v/>
      </c>
      <c r="O491" s="237" t="str">
        <f>VLOOKUP(B491,'University Applications'!A:I,9,0)</f>
        <v>S/A</v>
      </c>
      <c r="P491" s="237" t="str">
        <f>VLOOKUP($B491,'University Applications'!$A:P,16,0)</f>
        <v>S/A</v>
      </c>
      <c r="Q491" s="237" t="str">
        <f>VLOOKUP($B491,'University Applications'!$A:W,23,0)</f>
        <v>Yes</v>
      </c>
      <c r="R491" s="237" t="str">
        <f>VLOOKUP($B491,'University Applications'!$A:AD,30,0)</f>
        <v>Yes</v>
      </c>
      <c r="S491" s="237" t="str">
        <f>VLOOKUP($B491,'University Applications'!$A188:BJ1602,37,0)</f>
        <v/>
      </c>
      <c r="T491" s="183">
        <f t="shared" si="1"/>
        <v>4</v>
      </c>
      <c r="U491" s="183">
        <f t="shared" si="2"/>
        <v>4</v>
      </c>
      <c r="V491" s="237">
        <f t="shared" si="3"/>
        <v>2</v>
      </c>
      <c r="W491" s="237">
        <f t="shared" si="4"/>
        <v>2</v>
      </c>
      <c r="X491" s="237"/>
    </row>
    <row r="492">
      <c r="A492" s="236" t="s">
        <v>9880</v>
      </c>
      <c r="B492" s="106" t="s">
        <v>4644</v>
      </c>
      <c r="C492" s="237" t="str">
        <f>VLOOKUP(A492,'Main Sheet'!F:M,8,0)</f>
        <v>New Brighton</v>
      </c>
      <c r="D492" s="237" t="str">
        <f>VLOOKUP(B492,'Main Sheet'!A:N,14,0)</f>
        <v>NMB</v>
      </c>
      <c r="E492" s="237" t="str">
        <f>VLOOKUP(B492,'Main Sheet'!A:L,12,0)</f>
        <v>Ithembelihle CS</v>
      </c>
      <c r="F492" s="237" t="str">
        <f>Vlookup(B492,'Main Sheet'!A:J,7,False)</f>
        <v>Second</v>
      </c>
      <c r="G492" s="237" t="str">
        <f>Vlookup(B492,'Main Sheet'!A:Q,17,0)</f>
        <v>Chulumanco</v>
      </c>
      <c r="H492" s="237" t="str">
        <f>VLOOKUP(B492,'Main Sheet'!A:AT,46,0)</f>
        <v>Yes</v>
      </c>
      <c r="I492" s="237" t="str">
        <f>Trim(Iferror(Vlookup(B492,'Main Sheet'!A530:BC1623,47,False),""))</f>
        <v/>
      </c>
      <c r="J492" s="237" t="str">
        <f>VLOOKUP(B492,'University Applications'!A:H,8,0)</f>
        <v>Yes</v>
      </c>
      <c r="K492" s="237" t="str">
        <f>VLOOKUP(B492,'University Applications'!A:O,15,0)</f>
        <v/>
      </c>
      <c r="L492" s="237" t="str">
        <f>VLOOKUP(B492,'University Applications'!A:V,22,0)</f>
        <v>Yes</v>
      </c>
      <c r="M492" s="237" t="str">
        <f>VLOOKUP(B492,'University Applications'!A:AC,29,0)</f>
        <v>Yes</v>
      </c>
      <c r="N492" s="237" t="str">
        <f>VLOOKUP(B492,'University Applications'!A530:BD1944,36,0)</f>
        <v/>
      </c>
      <c r="O492" s="237" t="str">
        <f>VLOOKUP(B492,'University Applications'!A:I,9,0)</f>
        <v/>
      </c>
      <c r="P492" s="237" t="str">
        <f>VLOOKUP($B492,'University Applications'!$A:P,16,0)</f>
        <v/>
      </c>
      <c r="Q492" s="237" t="str">
        <f>VLOOKUP($B492,'University Applications'!$A:W,23,0)</f>
        <v/>
      </c>
      <c r="R492" s="237" t="str">
        <f>VLOOKUP($B492,'University Applications'!$A:AD,30,0)</f>
        <v/>
      </c>
      <c r="S492" s="237" t="str">
        <f>VLOOKUP($B492,'University Applications'!$A530:BJ1944,37,0)</f>
        <v/>
      </c>
      <c r="T492" s="183">
        <f t="shared" si="1"/>
        <v>3</v>
      </c>
      <c r="U492" s="183">
        <f t="shared" si="2"/>
        <v>0</v>
      </c>
      <c r="V492" s="237">
        <f t="shared" si="3"/>
        <v>3</v>
      </c>
      <c r="W492" s="237">
        <f t="shared" si="4"/>
        <v>0</v>
      </c>
      <c r="X492" s="237"/>
    </row>
    <row r="493">
      <c r="A493" s="236" t="s">
        <v>10386</v>
      </c>
      <c r="B493" s="106" t="s">
        <v>6517</v>
      </c>
      <c r="C493" s="237" t="str">
        <f>VLOOKUP(A493,'Main Sheet'!F:M,8,0)</f>
        <v>Motherwell</v>
      </c>
      <c r="D493" s="237" t="str">
        <f>VLOOKUP(B493,'Main Sheet'!A:N,14,0)</f>
        <v>NMB</v>
      </c>
      <c r="E493" s="237" t="str">
        <f>VLOOKUP(B493,'Main Sheet'!A:L,12,0)</f>
        <v>Cingani HS</v>
      </c>
      <c r="F493" s="237" t="str">
        <f>Vlookup(B493,'Main Sheet'!A:J,7,False)</f>
        <v>Second</v>
      </c>
      <c r="G493" s="237" t="str">
        <f>Vlookup(B493,'Main Sheet'!A:Q,17,0)</f>
        <v>Asemahle</v>
      </c>
      <c r="H493" s="237" t="str">
        <f>VLOOKUP(B493,'Main Sheet'!A:AT,46,0)</f>
        <v>Yes</v>
      </c>
      <c r="I493" s="237" t="str">
        <f>Trim(Iferror(Vlookup(B493,'Main Sheet'!A757:BC1851,47,False),""))</f>
        <v>Yes</v>
      </c>
      <c r="J493" s="237" t="str">
        <f>VLOOKUP(B493,'University Applications'!A:H,8,0)</f>
        <v>S/A</v>
      </c>
      <c r="K493" s="237" t="str">
        <f>VLOOKUP(B493,'University Applications'!A:O,15,0)</f>
        <v>Yes</v>
      </c>
      <c r="L493" s="237" t="str">
        <f>VLOOKUP(B493,'University Applications'!A:V,22,0)</f>
        <v>S/A</v>
      </c>
      <c r="M493" s="237" t="str">
        <f>VLOOKUP(B493,'University Applications'!A:AC,29,0)</f>
        <v>Yes</v>
      </c>
      <c r="N493" s="237" t="str">
        <f>VLOOKUP(B493,'University Applications'!A757:BD2172,36,0)</f>
        <v/>
      </c>
      <c r="O493" s="237" t="str">
        <f>VLOOKUP(B493,'University Applications'!A:I,9,0)</f>
        <v/>
      </c>
      <c r="P493" s="237" t="str">
        <f>VLOOKUP($B493,'University Applications'!$A:P,16,0)</f>
        <v/>
      </c>
      <c r="Q493" s="237" t="str">
        <f>VLOOKUP($B493,'University Applications'!$A:W,23,0)</f>
        <v/>
      </c>
      <c r="R493" s="237" t="str">
        <f>VLOOKUP($B493,'University Applications'!$A:AD,30,0)</f>
        <v/>
      </c>
      <c r="S493" s="237" t="str">
        <f>VLOOKUP($B493,'University Applications'!$A757:BJ2172,37,0)</f>
        <v/>
      </c>
      <c r="T493" s="183">
        <f t="shared" si="1"/>
        <v>4</v>
      </c>
      <c r="U493" s="183">
        <f t="shared" si="2"/>
        <v>0</v>
      </c>
      <c r="V493" s="237">
        <f t="shared" si="3"/>
        <v>2</v>
      </c>
      <c r="W493" s="237">
        <f t="shared" si="4"/>
        <v>0</v>
      </c>
      <c r="X493" s="237"/>
    </row>
    <row r="494">
      <c r="A494" s="236" t="s">
        <v>1787</v>
      </c>
      <c r="B494" s="106" t="s">
        <v>1785</v>
      </c>
      <c r="C494" s="237" t="str">
        <f>VLOOKUP(A494,'Main Sheet'!F:M,8,0)</f>
        <v>Motherwell</v>
      </c>
      <c r="D494" s="237" t="str">
        <f>VLOOKUP(B494,'Main Sheet'!A:N,14,0)</f>
        <v>NMB</v>
      </c>
      <c r="E494" s="237" t="str">
        <f>VLOOKUP(B494,'Main Sheet'!A:L,12,0)</f>
        <v>Masiphathisane HS</v>
      </c>
      <c r="F494" s="237" t="str">
        <f>Vlookup(B494,'Main Sheet'!A:J,7,False)</f>
        <v>First</v>
      </c>
      <c r="G494" s="237" t="str">
        <f>Vlookup(B494,'Main Sheet'!A:Q,17,0)</f>
        <v>Siphosihle</v>
      </c>
      <c r="H494" s="237" t="str">
        <f>VLOOKUP(B494,'Main Sheet'!A:AT,46,0)</f>
        <v>Yes</v>
      </c>
      <c r="I494" s="237" t="str">
        <f>Trim(Iferror(Vlookup(B494,'Main Sheet'!A189:BC1282,47,False),""))</f>
        <v>Yes</v>
      </c>
      <c r="J494" s="237" t="str">
        <f>VLOOKUP(B494,'University Applications'!A:H,8,0)</f>
        <v>Yes</v>
      </c>
      <c r="K494" s="237" t="str">
        <f>VLOOKUP(B494,'University Applications'!A:O,15,0)</f>
        <v>Yes</v>
      </c>
      <c r="L494" s="237" t="str">
        <f>VLOOKUP(B494,'University Applications'!A:V,22,0)</f>
        <v>Yes</v>
      </c>
      <c r="M494" s="237" t="str">
        <f>VLOOKUP(B494,'University Applications'!A:AC,29,0)</f>
        <v>Yes</v>
      </c>
      <c r="N494" s="237" t="str">
        <f>VLOOKUP(B494,'University Applications'!A189:BD1603,36,0)</f>
        <v/>
      </c>
      <c r="O494" s="237" t="str">
        <f>VLOOKUP(B494,'University Applications'!A:I,9,0)</f>
        <v>Yes</v>
      </c>
      <c r="P494" s="237" t="str">
        <f>VLOOKUP($B494,'University Applications'!$A:P,16,0)</f>
        <v>Yes</v>
      </c>
      <c r="Q494" s="237" t="str">
        <f>VLOOKUP($B494,'University Applications'!$A:W,23,0)</f>
        <v>Yes</v>
      </c>
      <c r="R494" s="237" t="str">
        <f>VLOOKUP($B494,'University Applications'!$A:AD,30,0)</f>
        <v>Yes</v>
      </c>
      <c r="S494" s="237" t="str">
        <f>VLOOKUP($B494,'University Applications'!$A189:BJ1603,37,0)</f>
        <v/>
      </c>
      <c r="T494" s="183">
        <f t="shared" si="1"/>
        <v>4</v>
      </c>
      <c r="U494" s="183">
        <f t="shared" si="2"/>
        <v>4</v>
      </c>
      <c r="V494" s="237">
        <f t="shared" si="3"/>
        <v>4</v>
      </c>
      <c r="W494" s="237">
        <f t="shared" si="4"/>
        <v>4</v>
      </c>
      <c r="X494" s="237"/>
    </row>
    <row r="495">
      <c r="A495" s="236" t="s">
        <v>1796</v>
      </c>
      <c r="B495" s="106" t="s">
        <v>1793</v>
      </c>
      <c r="C495" s="237" t="str">
        <f>VLOOKUP(A495,'Main Sheet'!F:M,8,0)</f>
        <v>KwaZakhele</v>
      </c>
      <c r="D495" s="237" t="str">
        <f>VLOOKUP(B495,'Main Sheet'!A:N,14,0)</f>
        <v>NMB</v>
      </c>
      <c r="E495" s="237" t="str">
        <f>VLOOKUP(B495,'Main Sheet'!A:L,12,0)</f>
        <v>Chubekile HS</v>
      </c>
      <c r="F495" s="237" t="str">
        <f>Vlookup(B495,'Main Sheet'!A:J,7,False)</f>
        <v>First</v>
      </c>
      <c r="G495" s="237" t="str">
        <f>Vlookup(B495,'Main Sheet'!A:Q,17,0)</f>
        <v>Siphosihle</v>
      </c>
      <c r="H495" s="237" t="str">
        <f>VLOOKUP(B495,'Main Sheet'!A:AT,46,0)</f>
        <v>Yes</v>
      </c>
      <c r="I495" s="237" t="str">
        <f>Trim(Iferror(Vlookup(B495,'Main Sheet'!A190:BC1283,47,False),""))</f>
        <v>Yes</v>
      </c>
      <c r="J495" s="237" t="str">
        <f>VLOOKUP(B495,'University Applications'!A:H,8,0)</f>
        <v>S/A</v>
      </c>
      <c r="K495" s="237" t="str">
        <f>VLOOKUP(B495,'University Applications'!A:O,15,0)</f>
        <v>Yes</v>
      </c>
      <c r="L495" s="237" t="str">
        <f>VLOOKUP(B495,'University Applications'!A:V,22,0)</f>
        <v>Yes</v>
      </c>
      <c r="M495" s="237" t="str">
        <f>VLOOKUP(B495,'University Applications'!A:AC,29,0)</f>
        <v>Yes</v>
      </c>
      <c r="N495" s="237" t="str">
        <f>VLOOKUP(B495,'University Applications'!A190:BD1604,36,0)</f>
        <v/>
      </c>
      <c r="O495" s="237" t="str">
        <f>VLOOKUP(B495,'University Applications'!A:I,9,0)</f>
        <v>S/A</v>
      </c>
      <c r="P495" s="237" t="str">
        <f>VLOOKUP($B495,'University Applications'!$A:P,16,0)</f>
        <v>Yes</v>
      </c>
      <c r="Q495" s="237" t="str">
        <f>VLOOKUP($B495,'University Applications'!$A:W,23,0)</f>
        <v>Yes</v>
      </c>
      <c r="R495" s="237" t="str">
        <f>VLOOKUP($B495,'University Applications'!$A:AD,30,0)</f>
        <v>Yes</v>
      </c>
      <c r="S495" s="237" t="str">
        <f>VLOOKUP($B495,'University Applications'!$A190:BJ1604,37,0)</f>
        <v/>
      </c>
      <c r="T495" s="183">
        <f t="shared" si="1"/>
        <v>4</v>
      </c>
      <c r="U495" s="183">
        <f t="shared" si="2"/>
        <v>4</v>
      </c>
      <c r="V495" s="237">
        <f t="shared" si="3"/>
        <v>3</v>
      </c>
      <c r="W495" s="237">
        <f t="shared" si="4"/>
        <v>3</v>
      </c>
      <c r="X495" s="237"/>
    </row>
    <row r="496">
      <c r="A496" s="236" t="s">
        <v>1807</v>
      </c>
      <c r="B496" s="106" t="s">
        <v>1804</v>
      </c>
      <c r="C496" s="237" t="str">
        <f>VLOOKUP(A496,'Main Sheet'!F:M,8,0)</f>
        <v>Zwide</v>
      </c>
      <c r="D496" s="237" t="str">
        <f>VLOOKUP(B496,'Main Sheet'!A:N,14,0)</f>
        <v>NMB</v>
      </c>
      <c r="E496" s="237" t="str">
        <f>VLOOKUP(B496,'Main Sheet'!A:L,12,0)</f>
        <v>Khwezi Lomso CS</v>
      </c>
      <c r="F496" s="237" t="str">
        <f>Vlookup(B496,'Main Sheet'!A:J,7,False)</f>
        <v>First</v>
      </c>
      <c r="G496" s="237" t="str">
        <f>Vlookup(B496,'Main Sheet'!A:Q,17,0)</f>
        <v>Chulumanco</v>
      </c>
      <c r="H496" s="237" t="str">
        <f>VLOOKUP(B496,'Main Sheet'!A:AT,46,0)</f>
        <v>Yes</v>
      </c>
      <c r="I496" s="237" t="str">
        <f>Trim(Iferror(Vlookup(B496,'Main Sheet'!A191:BC1284,47,False),""))</f>
        <v>Yes</v>
      </c>
      <c r="J496" s="237" t="str">
        <f>VLOOKUP(B496,'University Applications'!A:H,8,0)</f>
        <v>Yes</v>
      </c>
      <c r="K496" s="237" t="str">
        <f>VLOOKUP(B496,'University Applications'!A:O,15,0)</f>
        <v>Yes</v>
      </c>
      <c r="L496" s="237" t="str">
        <f>VLOOKUP(B496,'University Applications'!A:V,22,0)</f>
        <v>Yes</v>
      </c>
      <c r="M496" s="237" t="str">
        <f>VLOOKUP(B496,'University Applications'!A:AC,29,0)</f>
        <v>Yes</v>
      </c>
      <c r="N496" s="237"/>
      <c r="O496" s="237" t="str">
        <f>VLOOKUP(B496,'University Applications'!A:I,9,0)</f>
        <v>Yes</v>
      </c>
      <c r="P496" s="237" t="str">
        <f>VLOOKUP($B496,'University Applications'!$A:P,16,0)</f>
        <v>Yes</v>
      </c>
      <c r="Q496" s="237" t="str">
        <f>VLOOKUP($B496,'University Applications'!$A:W,23,0)</f>
        <v>Yes</v>
      </c>
      <c r="R496" s="237" t="str">
        <f>VLOOKUP($B496,'University Applications'!$A:AD,30,0)</f>
        <v>Yes</v>
      </c>
      <c r="S496" s="237"/>
      <c r="T496" s="183">
        <f t="shared" si="1"/>
        <v>4</v>
      </c>
      <c r="U496" s="183">
        <f t="shared" si="2"/>
        <v>4</v>
      </c>
      <c r="V496" s="237">
        <f t="shared" si="3"/>
        <v>4</v>
      </c>
      <c r="W496" s="237">
        <f t="shared" si="4"/>
        <v>4</v>
      </c>
      <c r="X496" s="237"/>
    </row>
    <row r="497">
      <c r="A497" s="236" t="s">
        <v>10723</v>
      </c>
      <c r="B497" s="106" t="s">
        <v>7659</v>
      </c>
      <c r="C497" s="237" t="str">
        <f>VLOOKUP(A497,'Main Sheet'!F:M,8,0)</f>
        <v>KwaMagxaki</v>
      </c>
      <c r="D497" s="237" t="str">
        <f>VLOOKUP(B497,'Main Sheet'!A:N,14,0)</f>
        <v>NMB</v>
      </c>
      <c r="E497" s="237" t="str">
        <f>VLOOKUP(B497,'Main Sheet'!A:L,12,0)</f>
        <v>KwaMagxaki HS</v>
      </c>
      <c r="F497" s="237" t="str">
        <f>Vlookup(B497,'Main Sheet'!A:J,7,False)</f>
        <v>Second</v>
      </c>
      <c r="G497" s="237" t="str">
        <f>Vlookup(B497,'Main Sheet'!A:Q,17,0)</f>
        <v>Asemahle</v>
      </c>
      <c r="H497" s="237" t="str">
        <f>VLOOKUP(B497,'Main Sheet'!A:AT,46,0)</f>
        <v>Yes</v>
      </c>
      <c r="I497" s="237" t="str">
        <f>Trim(Iferror(Vlookup(B497,'Main Sheet'!A927:BC2024,47,False),""))</f>
        <v>Yes</v>
      </c>
      <c r="J497" s="237" t="str">
        <f>VLOOKUP(B497,'University Applications'!A:H,8,0)</f>
        <v>Yes</v>
      </c>
      <c r="K497" s="237" t="str">
        <f>VLOOKUP(B497,'University Applications'!A:O,15,0)</f>
        <v>Yes</v>
      </c>
      <c r="L497" s="237" t="str">
        <f>VLOOKUP(B497,'University Applications'!A:V,22,0)</f>
        <v/>
      </c>
      <c r="M497" s="237" t="str">
        <f>VLOOKUP(B497,'University Applications'!A:AC,29,0)</f>
        <v/>
      </c>
      <c r="N497" s="237" t="str">
        <f>VLOOKUP(B497,'University Applications'!A927:BD2345,36,0)</f>
        <v/>
      </c>
      <c r="O497" s="237" t="str">
        <f>VLOOKUP(B497,'University Applications'!A:I,9,0)</f>
        <v/>
      </c>
      <c r="P497" s="237" t="str">
        <f>VLOOKUP($B497,'University Applications'!$A:P,16,0)</f>
        <v/>
      </c>
      <c r="Q497" s="237" t="str">
        <f>VLOOKUP($B497,'University Applications'!$A:W,23,0)</f>
        <v/>
      </c>
      <c r="R497" s="237" t="str">
        <f>VLOOKUP($B497,'University Applications'!$A:AD,30,0)</f>
        <v/>
      </c>
      <c r="S497" s="237" t="str">
        <f>VLOOKUP($B497,'University Applications'!$A927:BJ2345,37,0)</f>
        <v/>
      </c>
      <c r="T497" s="183">
        <f t="shared" si="1"/>
        <v>2</v>
      </c>
      <c r="U497" s="183">
        <f t="shared" si="2"/>
        <v>0</v>
      </c>
      <c r="V497" s="237">
        <f t="shared" si="3"/>
        <v>2</v>
      </c>
      <c r="W497" s="237">
        <f t="shared" si="4"/>
        <v>0</v>
      </c>
      <c r="X497" s="237"/>
    </row>
    <row r="498">
      <c r="A498" s="236" t="s">
        <v>9777</v>
      </c>
      <c r="B498" s="106" t="s">
        <v>4295</v>
      </c>
      <c r="C498" s="237" t="str">
        <f>VLOOKUP(A498,'Main Sheet'!F:M,8,0)</f>
        <v>East London</v>
      </c>
      <c r="D498" s="237" t="str">
        <f>VLOOKUP(B498,'Main Sheet'!A:N,14,0)</f>
        <v>Rural</v>
      </c>
      <c r="E498" s="237" t="str">
        <f>VLOOKUP(B498,'Main Sheet'!A:L,12,0)</f>
        <v>Wongalethu HS</v>
      </c>
      <c r="F498" s="237" t="str">
        <f>Vlookup(B498,'Main Sheet'!A:J,7,False)</f>
        <v>Second</v>
      </c>
      <c r="G498" s="237" t="str">
        <f>Vlookup(B498,'Main Sheet'!A:Q,17,0)</f>
        <v>Asemahle</v>
      </c>
      <c r="H498" s="237" t="str">
        <f>VLOOKUP(B498,'Main Sheet'!A:AT,46,0)</f>
        <v>Yes</v>
      </c>
      <c r="I498" s="237" t="str">
        <f>Trim(Iferror(Vlookup(B498,'Main Sheet'!A487:BC1580,47,False),""))</f>
        <v>Yes</v>
      </c>
      <c r="J498" s="237" t="str">
        <f>VLOOKUP(B498,'University Applications'!A:H,8,0)</f>
        <v>S/A</v>
      </c>
      <c r="K498" s="237" t="str">
        <f>VLOOKUP(B498,'University Applications'!A:O,15,0)</f>
        <v>S/A</v>
      </c>
      <c r="L498" s="237" t="str">
        <f>VLOOKUP(B498,'University Applications'!A:V,22,0)</f>
        <v>S/A</v>
      </c>
      <c r="M498" s="237" t="str">
        <f>VLOOKUP(B498,'University Applications'!A:AC,29,0)</f>
        <v>S/A</v>
      </c>
      <c r="N498" s="237" t="str">
        <f>VLOOKUP(B498,'University Applications'!A487:BD1901,36,0)</f>
        <v/>
      </c>
      <c r="O498" s="237" t="str">
        <f>VLOOKUP(B498,'University Applications'!A:I,9,0)</f>
        <v/>
      </c>
      <c r="P498" s="237" t="str">
        <f>VLOOKUP($B498,'University Applications'!$A:P,16,0)</f>
        <v/>
      </c>
      <c r="Q498" s="237" t="str">
        <f>VLOOKUP($B498,'University Applications'!$A:W,23,0)</f>
        <v/>
      </c>
      <c r="R498" s="237" t="str">
        <f>VLOOKUP($B498,'University Applications'!$A:AD,30,0)</f>
        <v/>
      </c>
      <c r="S498" s="237" t="str">
        <f>VLOOKUP($B498,'University Applications'!$A487:BJ1901,37,0)</f>
        <v/>
      </c>
      <c r="T498" s="183">
        <f t="shared" si="1"/>
        <v>4</v>
      </c>
      <c r="U498" s="183">
        <f t="shared" si="2"/>
        <v>0</v>
      </c>
      <c r="V498" s="237">
        <f t="shared" si="3"/>
        <v>0</v>
      </c>
      <c r="W498" s="237">
        <f t="shared" si="4"/>
        <v>0</v>
      </c>
      <c r="X498" s="237"/>
    </row>
    <row r="499">
      <c r="A499" s="236" t="s">
        <v>1812</v>
      </c>
      <c r="B499" s="106" t="s">
        <v>1809</v>
      </c>
      <c r="C499" s="237" t="str">
        <f>VLOOKUP(A499,'Main Sheet'!F:M,8,0)</f>
        <v>Motherwell</v>
      </c>
      <c r="D499" s="237" t="str">
        <f>VLOOKUP(B499,'Main Sheet'!A:N,14,0)</f>
        <v>NMB</v>
      </c>
      <c r="E499" s="237" t="str">
        <f>VLOOKUP(B499,'Main Sheet'!A:L,12,0)</f>
        <v>Douglas Mpopa SS</v>
      </c>
      <c r="F499" s="237" t="str">
        <f>Vlookup(B499,'Main Sheet'!A:J,7,False)</f>
        <v>First</v>
      </c>
      <c r="G499" s="237" t="str">
        <f>Vlookup(B499,'Main Sheet'!A:Q,17,0)</f>
        <v>Asemahle</v>
      </c>
      <c r="H499" s="237" t="str">
        <f>VLOOKUP(B499,'Main Sheet'!A:AT,46,0)</f>
        <v>Yes</v>
      </c>
      <c r="I499" s="237" t="str">
        <f>Trim(Iferror(Vlookup(B499,'Main Sheet'!A192:BC1285,47,False),""))</f>
        <v>Yes</v>
      </c>
      <c r="J499" s="237" t="str">
        <f>VLOOKUP(B499,'University Applications'!A:H,8,0)</f>
        <v>Yes</v>
      </c>
      <c r="K499" s="237" t="str">
        <f>VLOOKUP(B499,'University Applications'!A:O,15,0)</f>
        <v>Yes</v>
      </c>
      <c r="L499" s="237" t="str">
        <f>VLOOKUP(B499,'University Applications'!A:V,22,0)</f>
        <v>Yes</v>
      </c>
      <c r="M499" s="237" t="str">
        <f>VLOOKUP(B499,'University Applications'!A:AC,29,0)</f>
        <v>Yes</v>
      </c>
      <c r="N499" s="237" t="str">
        <f>VLOOKUP(B499,'University Applications'!A192:BD1606,36,0)</f>
        <v/>
      </c>
      <c r="O499" s="237" t="str">
        <f>VLOOKUP(B499,'University Applications'!A:I,9,0)</f>
        <v>Yes</v>
      </c>
      <c r="P499" s="237" t="str">
        <f>VLOOKUP($B499,'University Applications'!$A:P,16,0)</f>
        <v>Yes</v>
      </c>
      <c r="Q499" s="237" t="str">
        <f>VLOOKUP($B499,'University Applications'!$A:W,23,0)</f>
        <v>Yes</v>
      </c>
      <c r="R499" s="237" t="str">
        <f>VLOOKUP($B499,'University Applications'!$A:AD,30,0)</f>
        <v>Yes</v>
      </c>
      <c r="S499" s="237" t="str">
        <f>VLOOKUP($B499,'University Applications'!$A192:BJ1606,37,0)</f>
        <v/>
      </c>
      <c r="T499" s="183">
        <f t="shared" si="1"/>
        <v>4</v>
      </c>
      <c r="U499" s="183">
        <f t="shared" si="2"/>
        <v>4</v>
      </c>
      <c r="V499" s="237">
        <f t="shared" si="3"/>
        <v>4</v>
      </c>
      <c r="W499" s="237">
        <f t="shared" si="4"/>
        <v>4</v>
      </c>
      <c r="X499" s="237"/>
    </row>
    <row r="500">
      <c r="A500" s="236" t="s">
        <v>1821</v>
      </c>
      <c r="B500" s="106" t="s">
        <v>1819</v>
      </c>
      <c r="C500" s="237" t="str">
        <f>VLOOKUP(A500,'Main Sheet'!F:M,8,0)</f>
        <v>Motherwell</v>
      </c>
      <c r="D500" s="237" t="str">
        <f>VLOOKUP(B500,'Main Sheet'!A:N,14,0)</f>
        <v>NMB</v>
      </c>
      <c r="E500" s="237" t="str">
        <f>VLOOKUP(B500,'Main Sheet'!A:L,12,0)</f>
        <v>Soqhayisa SS</v>
      </c>
      <c r="F500" s="237" t="str">
        <f>Vlookup(B500,'Main Sheet'!A:J,7,False)</f>
        <v>First</v>
      </c>
      <c r="G500" s="237" t="str">
        <f>Vlookup(B500,'Main Sheet'!A:Q,17,0)</f>
        <v>Siphosihle</v>
      </c>
      <c r="H500" s="237" t="str">
        <f>VLOOKUP(B500,'Main Sheet'!A:AT,46,0)</f>
        <v>Yes</v>
      </c>
      <c r="I500" s="237" t="str">
        <f>Trim(Iferror(Vlookup(B500,'Main Sheet'!A193:BC1286,47,False),""))</f>
        <v>Yes</v>
      </c>
      <c r="J500" s="237" t="str">
        <f>VLOOKUP(B500,'University Applications'!A:H,8,0)</f>
        <v>Yes</v>
      </c>
      <c r="K500" s="237" t="str">
        <f>VLOOKUP(B500,'University Applications'!A:O,15,0)</f>
        <v>S/A</v>
      </c>
      <c r="L500" s="237" t="str">
        <f>VLOOKUP(B500,'University Applications'!A:V,22,0)</f>
        <v>S/A</v>
      </c>
      <c r="M500" s="237" t="str">
        <f>VLOOKUP(B500,'University Applications'!A:AC,29,0)</f>
        <v>Yes</v>
      </c>
      <c r="N500" s="237" t="str">
        <f>VLOOKUP(B500,'University Applications'!A193:BD1607,36,0)</f>
        <v/>
      </c>
      <c r="O500" s="237" t="str">
        <f>VLOOKUP(B500,'University Applications'!A:I,9,0)</f>
        <v>Yes</v>
      </c>
      <c r="P500" s="237" t="str">
        <f>VLOOKUP($B500,'University Applications'!$A:P,16,0)</f>
        <v>S/A</v>
      </c>
      <c r="Q500" s="237" t="str">
        <f>VLOOKUP($B500,'University Applications'!$A:W,23,0)</f>
        <v>S/A</v>
      </c>
      <c r="R500" s="237" t="str">
        <f>VLOOKUP($B500,'University Applications'!$A:AD,30,0)</f>
        <v>Yes</v>
      </c>
      <c r="S500" s="237" t="str">
        <f>VLOOKUP($B500,'University Applications'!$A193:BJ1607,37,0)</f>
        <v/>
      </c>
      <c r="T500" s="183">
        <f t="shared" si="1"/>
        <v>4</v>
      </c>
      <c r="U500" s="183">
        <f t="shared" si="2"/>
        <v>4</v>
      </c>
      <c r="V500" s="237">
        <f t="shared" si="3"/>
        <v>2</v>
      </c>
      <c r="W500" s="237">
        <f t="shared" si="4"/>
        <v>2</v>
      </c>
      <c r="X500" s="237"/>
    </row>
    <row r="501">
      <c r="A501" s="236" t="s">
        <v>1831</v>
      </c>
      <c r="B501" s="106" t="s">
        <v>1830</v>
      </c>
      <c r="C501" s="237" t="str">
        <f>VLOOKUP(A501,'Main Sheet'!F:M,8,0)</f>
        <v>Zwide</v>
      </c>
      <c r="D501" s="237" t="str">
        <f>VLOOKUP(B501,'Main Sheet'!A:N,14,0)</f>
        <v>NMB</v>
      </c>
      <c r="E501" s="237" t="str">
        <f>VLOOKUP(B501,'Main Sheet'!A:L,12,0)</f>
        <v>Ndzondelelo HS</v>
      </c>
      <c r="F501" s="237" t="str">
        <f>Vlookup(B501,'Main Sheet'!A:J,7,False)</f>
        <v>First</v>
      </c>
      <c r="G501" s="237" t="str">
        <f>Vlookup(B501,'Main Sheet'!A:Q,17,0)</f>
        <v>Chulumanco</v>
      </c>
      <c r="H501" s="237" t="str">
        <f>VLOOKUP(B501,'Main Sheet'!A:AT,46,0)</f>
        <v>Yes</v>
      </c>
      <c r="I501" s="237" t="str">
        <f>Trim(Iferror(Vlookup(B501,'Main Sheet'!A194:BC1287,47,False),""))</f>
        <v>Yes</v>
      </c>
      <c r="J501" s="237" t="str">
        <f>VLOOKUP(B501,'University Applications'!A:H,8,0)</f>
        <v>Yes</v>
      </c>
      <c r="K501" s="237" t="str">
        <f>VLOOKUP(B501,'University Applications'!A:O,15,0)</f>
        <v>Yes</v>
      </c>
      <c r="L501" s="237" t="str">
        <f>VLOOKUP(B501,'University Applications'!A:V,22,0)</f>
        <v>Yes</v>
      </c>
      <c r="M501" s="237" t="str">
        <f>VLOOKUP(B501,'University Applications'!A:AC,29,0)</f>
        <v>Yes</v>
      </c>
      <c r="N501" s="237" t="str">
        <f>VLOOKUP(B501,'University Applications'!A194:BD1608,36,0)</f>
        <v/>
      </c>
      <c r="O501" s="237" t="str">
        <f>VLOOKUP(B501,'University Applications'!A:I,9,0)</f>
        <v>Yes</v>
      </c>
      <c r="P501" s="237" t="str">
        <f>VLOOKUP($B501,'University Applications'!$A:P,16,0)</f>
        <v>Yes</v>
      </c>
      <c r="Q501" s="237" t="str">
        <f>VLOOKUP($B501,'University Applications'!$A:W,23,0)</f>
        <v>Yes</v>
      </c>
      <c r="R501" s="237" t="str">
        <f>VLOOKUP($B501,'University Applications'!$A:AD,30,0)</f>
        <v>Yes</v>
      </c>
      <c r="S501" s="237" t="str">
        <f>VLOOKUP($B501,'University Applications'!$A194:BJ1608,37,0)</f>
        <v/>
      </c>
      <c r="T501" s="183">
        <f t="shared" si="1"/>
        <v>4</v>
      </c>
      <c r="U501" s="183">
        <f t="shared" si="2"/>
        <v>4</v>
      </c>
      <c r="V501" s="237">
        <f t="shared" si="3"/>
        <v>4</v>
      </c>
      <c r="W501" s="237">
        <f t="shared" si="4"/>
        <v>4</v>
      </c>
      <c r="X501" s="237"/>
    </row>
    <row r="502">
      <c r="A502" s="236" t="s">
        <v>1831</v>
      </c>
      <c r="B502" s="106" t="s">
        <v>7256</v>
      </c>
      <c r="C502" s="237" t="str">
        <f>VLOOKUP(A502,'Main Sheet'!F:M,8,0)</f>
        <v>Zwide</v>
      </c>
      <c r="D502" s="237" t="str">
        <f>VLOOKUP(B502,'Main Sheet'!A:N,14,0)</f>
        <v>NMB</v>
      </c>
      <c r="E502" s="237" t="str">
        <f>VLOOKUP(B502,'Main Sheet'!A:L,12,0)</f>
        <v>Ndzondelelo HS</v>
      </c>
      <c r="F502" s="237" t="str">
        <f>Vlookup(B502,'Main Sheet'!A:J,7,False)</f>
        <v>First</v>
      </c>
      <c r="G502" s="237" t="str">
        <f>Vlookup(B502,'Main Sheet'!A:Q,17,0)</f>
        <v>Chulumanco</v>
      </c>
      <c r="H502" s="237" t="str">
        <f>VLOOKUP(B502,'Main Sheet'!A:AT,46,0)</f>
        <v/>
      </c>
      <c r="I502" s="237" t="str">
        <f>Trim(Iferror(Vlookup(B502,'Main Sheet'!A878:BC1975,47,False),""))</f>
        <v/>
      </c>
      <c r="J502" s="237" t="str">
        <f>VLOOKUP(B502,'University Applications'!A:H,8,0)</f>
        <v/>
      </c>
      <c r="K502" s="237" t="str">
        <f>VLOOKUP(B502,'University Applications'!A:O,15,0)</f>
        <v/>
      </c>
      <c r="L502" s="237" t="str">
        <f>VLOOKUP(B502,'University Applications'!A:V,22,0)</f>
        <v/>
      </c>
      <c r="M502" s="237" t="str">
        <f>VLOOKUP(B502,'University Applications'!A:AC,29,0)</f>
        <v/>
      </c>
      <c r="N502" s="237" t="str">
        <f>VLOOKUP(B502,'University Applications'!A878:BD2296,36,0)</f>
        <v/>
      </c>
      <c r="O502" s="237" t="str">
        <f>VLOOKUP(B502,'University Applications'!A:I,9,0)</f>
        <v/>
      </c>
      <c r="P502" s="237" t="str">
        <f>VLOOKUP($B502,'University Applications'!$A:P,16,0)</f>
        <v/>
      </c>
      <c r="Q502" s="237" t="str">
        <f>VLOOKUP($B502,'University Applications'!$A:W,23,0)</f>
        <v/>
      </c>
      <c r="R502" s="237" t="str">
        <f>VLOOKUP($B502,'University Applications'!$A:AD,30,0)</f>
        <v/>
      </c>
      <c r="S502" s="237" t="str">
        <f>VLOOKUP($B502,'University Applications'!$A878:BJ2296,37,0)</f>
        <v/>
      </c>
      <c r="T502" s="183">
        <f t="shared" si="1"/>
        <v>0</v>
      </c>
      <c r="U502" s="183">
        <f t="shared" si="2"/>
        <v>0</v>
      </c>
      <c r="V502" s="237">
        <f t="shared" si="3"/>
        <v>0</v>
      </c>
      <c r="W502" s="237">
        <f t="shared" si="4"/>
        <v>0</v>
      </c>
      <c r="X502" s="237"/>
    </row>
    <row r="503">
      <c r="A503" s="236" t="s">
        <v>11082</v>
      </c>
      <c r="B503" s="106" t="s">
        <v>8996</v>
      </c>
      <c r="C503" s="237" t="str">
        <f>VLOOKUP(A503,'Main Sheet'!F:M,8,0)</f>
        <v>Walmer</v>
      </c>
      <c r="D503" s="237" t="str">
        <f>VLOOKUP(B503,'Main Sheet'!A:N,14,0)</f>
        <v>NMB</v>
      </c>
      <c r="E503" s="237" t="str">
        <f>VLOOKUP(B503,'Main Sheet'!A:L,12,0)</f>
        <v>Walmer HS</v>
      </c>
      <c r="F503" s="237" t="str">
        <f>Vlookup(B503,'Main Sheet'!A:J,7,False)</f>
        <v>Second</v>
      </c>
      <c r="G503" s="237" t="str">
        <f>Vlookup(B503,'Main Sheet'!A:Q,17,0)</f>
        <v>Sive</v>
      </c>
      <c r="H503" s="237" t="str">
        <f>VLOOKUP(B503,'Main Sheet'!A:AT,46,0)</f>
        <v>Yes</v>
      </c>
      <c r="I503" s="237" t="str">
        <f>Trim(Iferror(Vlookup(B503,'Main Sheet'!A1104:BC2202,47,False),""))</f>
        <v/>
      </c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183">
        <f t="shared" si="1"/>
        <v>0</v>
      </c>
      <c r="U503" s="183">
        <f t="shared" si="2"/>
        <v>0</v>
      </c>
      <c r="V503" s="237">
        <f t="shared" si="3"/>
        <v>0</v>
      </c>
      <c r="W503" s="237">
        <f t="shared" si="4"/>
        <v>0</v>
      </c>
      <c r="X503" s="237"/>
    </row>
    <row r="504">
      <c r="A504" s="236" t="s">
        <v>10404</v>
      </c>
      <c r="B504" s="106" t="s">
        <v>6595</v>
      </c>
      <c r="C504" s="237" t="str">
        <f>VLOOKUP(A504,'Main Sheet'!F:M,8,0)</f>
        <v>Motherwell</v>
      </c>
      <c r="D504" s="237" t="str">
        <f>VLOOKUP(B504,'Main Sheet'!A:N,14,0)</f>
        <v>NMB</v>
      </c>
      <c r="E504" s="237" t="str">
        <f>VLOOKUP(B504,'Main Sheet'!A:L,12,0)</f>
        <v>Cingani HS</v>
      </c>
      <c r="F504" s="237" t="str">
        <f>Vlookup(B504,'Main Sheet'!A:J,7,False)</f>
        <v>Second</v>
      </c>
      <c r="G504" s="237" t="str">
        <f>Vlookup(B504,'Main Sheet'!A:Q,17,0)</f>
        <v>Asemahle</v>
      </c>
      <c r="H504" s="237" t="str">
        <f>VLOOKUP(B504,'Main Sheet'!A:AT,46,0)</f>
        <v>Yes</v>
      </c>
      <c r="I504" s="237" t="str">
        <f>Trim(Iferror(Vlookup(B504,'Main Sheet'!A766:BC1860,47,False),""))</f>
        <v>Yes</v>
      </c>
      <c r="J504" s="237" t="str">
        <f>VLOOKUP(B504,'University Applications'!A:H,8,0)</f>
        <v>Yes</v>
      </c>
      <c r="K504" s="237" t="str">
        <f>VLOOKUP(B504,'University Applications'!A:O,15,0)</f>
        <v>Yes</v>
      </c>
      <c r="L504" s="237" t="str">
        <f>VLOOKUP(B504,'University Applications'!A:V,22,0)</f>
        <v>Yes</v>
      </c>
      <c r="M504" s="237" t="str">
        <f>VLOOKUP(B504,'University Applications'!A:AC,29,0)</f>
        <v>Yes</v>
      </c>
      <c r="N504" s="237" t="str">
        <f>VLOOKUP(B504,'University Applications'!A766:BD2181,36,0)</f>
        <v/>
      </c>
      <c r="O504" s="237" t="str">
        <f>VLOOKUP(B504,'University Applications'!A:I,9,0)</f>
        <v/>
      </c>
      <c r="P504" s="237" t="str">
        <f>VLOOKUP($B504,'University Applications'!$A:P,16,0)</f>
        <v/>
      </c>
      <c r="Q504" s="237" t="str">
        <f>VLOOKUP($B504,'University Applications'!$A:W,23,0)</f>
        <v/>
      </c>
      <c r="R504" s="237" t="str">
        <f>VLOOKUP($B504,'University Applications'!$A:AD,30,0)</f>
        <v/>
      </c>
      <c r="S504" s="237" t="str">
        <f>VLOOKUP($B504,'University Applications'!$A766:BJ2181,37,0)</f>
        <v/>
      </c>
      <c r="T504" s="183">
        <f t="shared" si="1"/>
        <v>4</v>
      </c>
      <c r="U504" s="183">
        <f t="shared" si="2"/>
        <v>0</v>
      </c>
      <c r="V504" s="237">
        <f t="shared" si="3"/>
        <v>4</v>
      </c>
      <c r="W504" s="237">
        <f t="shared" si="4"/>
        <v>0</v>
      </c>
      <c r="X504" s="237"/>
    </row>
    <row r="505">
      <c r="A505" s="236" t="s">
        <v>10447</v>
      </c>
      <c r="B505" s="106" t="s">
        <v>6767</v>
      </c>
      <c r="C505" s="237" t="str">
        <f>VLOOKUP(A505,'Main Sheet'!F:M,8,0)</f>
        <v>KwaDwesi</v>
      </c>
      <c r="D505" s="237" t="str">
        <f>VLOOKUP(B505,'Main Sheet'!A:N,14,0)</f>
        <v>NMB</v>
      </c>
      <c r="E505" s="237" t="str">
        <f>VLOOKUP(B505,'Main Sheet'!A:L,12,0)</f>
        <v>EZ Khabane HS</v>
      </c>
      <c r="F505" s="237" t="str">
        <f>Vlookup(B505,'Main Sheet'!A:J,7,False)</f>
        <v>Second</v>
      </c>
      <c r="G505" s="237" t="str">
        <f>Vlookup(B505,'Main Sheet'!A:Q,17,0)</f>
        <v>Asemahle</v>
      </c>
      <c r="H505" s="237" t="str">
        <f>VLOOKUP(B505,'Main Sheet'!A:AT,46,0)</f>
        <v>Yes</v>
      </c>
      <c r="I505" s="237" t="str">
        <f>Trim(Iferror(Vlookup(B505,'Main Sheet'!A786:BC1880,47,False),""))</f>
        <v>Yes</v>
      </c>
      <c r="J505" s="237" t="str">
        <f>VLOOKUP(B505,'University Applications'!A:H,8,0)</f>
        <v>S/A</v>
      </c>
      <c r="K505" s="237" t="str">
        <f>VLOOKUP(B505,'University Applications'!A:O,15,0)</f>
        <v>S/A</v>
      </c>
      <c r="L505" s="237" t="str">
        <f>VLOOKUP(B505,'University Applications'!A:V,22,0)</f>
        <v>Yes</v>
      </c>
      <c r="M505" s="237" t="str">
        <f>VLOOKUP(B505,'University Applications'!A:AC,29,0)</f>
        <v>S/A</v>
      </c>
      <c r="N505" s="237" t="str">
        <f>VLOOKUP(B505,'University Applications'!A786:BD2201,36,0)</f>
        <v/>
      </c>
      <c r="O505" s="237" t="str">
        <f>VLOOKUP(B505,'University Applications'!A:I,9,0)</f>
        <v/>
      </c>
      <c r="P505" s="237" t="str">
        <f>VLOOKUP($B505,'University Applications'!$A:P,16,0)</f>
        <v/>
      </c>
      <c r="Q505" s="237" t="str">
        <f>VLOOKUP($B505,'University Applications'!$A:W,23,0)</f>
        <v/>
      </c>
      <c r="R505" s="237" t="str">
        <f>VLOOKUP($B505,'University Applications'!$A:AD,30,0)</f>
        <v/>
      </c>
      <c r="S505" s="237" t="str">
        <f>VLOOKUP($B505,'University Applications'!$A786:BJ2201,37,0)</f>
        <v/>
      </c>
      <c r="T505" s="183">
        <f t="shared" si="1"/>
        <v>4</v>
      </c>
      <c r="U505" s="183">
        <f t="shared" si="2"/>
        <v>0</v>
      </c>
      <c r="V505" s="237">
        <f t="shared" si="3"/>
        <v>1</v>
      </c>
      <c r="W505" s="237">
        <f t="shared" si="4"/>
        <v>0</v>
      </c>
      <c r="X505" s="237"/>
    </row>
    <row r="506">
      <c r="A506" s="236" t="s">
        <v>10143</v>
      </c>
      <c r="B506" s="106" t="s">
        <v>5611</v>
      </c>
      <c r="C506" s="237" t="str">
        <f>VLOOKUP(A506,'Main Sheet'!F:M,8,0)</f>
        <v>Motherwell</v>
      </c>
      <c r="D506" s="237" t="str">
        <f>VLOOKUP(B506,'Main Sheet'!A:N,14,0)</f>
        <v>NMB</v>
      </c>
      <c r="E506" s="237" t="str">
        <f>VLOOKUP(B506,'Main Sheet'!A:L,12,0)</f>
        <v>Soqhayisa SS</v>
      </c>
      <c r="F506" s="237" t="str">
        <f>Vlookup(B506,'Main Sheet'!A:J,7,False)</f>
        <v>Second</v>
      </c>
      <c r="G506" s="237" t="str">
        <f>Vlookup(B506,'Main Sheet'!A:Q,17,0)</f>
        <v>Siphosihle</v>
      </c>
      <c r="H506" s="237" t="str">
        <f>VLOOKUP(B506,'Main Sheet'!A:AT,46,0)</f>
        <v>Yes</v>
      </c>
      <c r="I506" s="237" t="str">
        <f>Trim(Iferror(Vlookup(B506,'Main Sheet'!A644:BC1737,47,False),""))</f>
        <v>Yes</v>
      </c>
      <c r="J506" s="237" t="str">
        <f>VLOOKUP(B506,'University Applications'!A:H,8,0)</f>
        <v/>
      </c>
      <c r="K506" s="237" t="str">
        <f>VLOOKUP(B506,'University Applications'!A:O,15,0)</f>
        <v/>
      </c>
      <c r="L506" s="237" t="str">
        <f>VLOOKUP(B506,'University Applications'!A:V,22,0)</f>
        <v/>
      </c>
      <c r="M506" s="237" t="str">
        <f>VLOOKUP(B506,'University Applications'!A:AC,29,0)</f>
        <v/>
      </c>
      <c r="N506" s="237" t="str">
        <f>VLOOKUP(B506,'University Applications'!A644:BD2058,36,0)</f>
        <v/>
      </c>
      <c r="O506" s="237" t="str">
        <f>VLOOKUP(B506,'University Applications'!A:I,9,0)</f>
        <v/>
      </c>
      <c r="P506" s="237" t="str">
        <f>VLOOKUP($B506,'University Applications'!$A:P,16,0)</f>
        <v/>
      </c>
      <c r="Q506" s="237" t="str">
        <f>VLOOKUP($B506,'University Applications'!$A:W,23,0)</f>
        <v/>
      </c>
      <c r="R506" s="237" t="str">
        <f>VLOOKUP($B506,'University Applications'!$A:AD,30,0)</f>
        <v/>
      </c>
      <c r="S506" s="237" t="str">
        <f>VLOOKUP($B506,'University Applications'!$A644:BJ2058,37,0)</f>
        <v/>
      </c>
      <c r="T506" s="183">
        <f t="shared" si="1"/>
        <v>0</v>
      </c>
      <c r="U506" s="183">
        <f t="shared" si="2"/>
        <v>0</v>
      </c>
      <c r="V506" s="237">
        <f t="shared" si="3"/>
        <v>0</v>
      </c>
      <c r="W506" s="237">
        <f t="shared" si="4"/>
        <v>0</v>
      </c>
      <c r="X506" s="237"/>
    </row>
    <row r="507">
      <c r="A507" s="236" t="s">
        <v>1838</v>
      </c>
      <c r="B507" s="106" t="s">
        <v>1835</v>
      </c>
      <c r="C507" s="237" t="str">
        <f>VLOOKUP(A507,'Main Sheet'!F:M,8,0)</f>
        <v>Walmer</v>
      </c>
      <c r="D507" s="237" t="str">
        <f>VLOOKUP(B507,'Main Sheet'!A:N,14,0)</f>
        <v>NMB</v>
      </c>
      <c r="E507" s="237" t="str">
        <f>VLOOKUP(B507,'Main Sheet'!A:L,12,0)</f>
        <v>Walmer HS</v>
      </c>
      <c r="F507" s="237" t="str">
        <f>Vlookup(B507,'Main Sheet'!A:J,7,False)</f>
        <v>First</v>
      </c>
      <c r="G507" s="237" t="str">
        <f>Vlookup(B507,'Main Sheet'!A:Q,17,0)</f>
        <v>Sive</v>
      </c>
      <c r="H507" s="237" t="str">
        <f>VLOOKUP(B507,'Main Sheet'!A:AT,46,0)</f>
        <v>Yes</v>
      </c>
      <c r="I507" s="237" t="str">
        <f>Trim(Iferror(Vlookup(B507,'Main Sheet'!A195:BC1288,47,False),""))</f>
        <v>Yes</v>
      </c>
      <c r="J507" s="237" t="str">
        <f>VLOOKUP(B507,'University Applications'!A:H,8,0)</f>
        <v>Yes</v>
      </c>
      <c r="K507" s="237" t="str">
        <f>VLOOKUP(B507,'University Applications'!A:O,15,0)</f>
        <v>No</v>
      </c>
      <c r="L507" s="237" t="str">
        <f>VLOOKUP(B507,'University Applications'!A:V,22,0)</f>
        <v>Yes</v>
      </c>
      <c r="M507" s="237" t="str">
        <f>VLOOKUP(B507,'University Applications'!A:AC,29,0)</f>
        <v>Yes</v>
      </c>
      <c r="N507" s="237" t="str">
        <f>VLOOKUP(B507,'University Applications'!A195:BD1609,36,0)</f>
        <v>Yes</v>
      </c>
      <c r="O507" s="237" t="str">
        <f>VLOOKUP(B507,'University Applications'!A:I,9,0)</f>
        <v>Yes</v>
      </c>
      <c r="P507" s="237" t="str">
        <f>VLOOKUP($B507,'University Applications'!$A:P,16,0)</f>
        <v>No</v>
      </c>
      <c r="Q507" s="237" t="str">
        <f>VLOOKUP($B507,'University Applications'!$A:W,23,0)</f>
        <v>Yes</v>
      </c>
      <c r="R507" s="237" t="str">
        <f>VLOOKUP($B507,'University Applications'!$A:AD,30,0)</f>
        <v>Yes</v>
      </c>
      <c r="S507" s="237" t="str">
        <f>VLOOKUP($B507,'University Applications'!$A195:BJ1609,37,0)</f>
        <v/>
      </c>
      <c r="T507" s="183">
        <f t="shared" si="1"/>
        <v>5</v>
      </c>
      <c r="U507" s="183">
        <f t="shared" si="2"/>
        <v>4</v>
      </c>
      <c r="V507" s="237">
        <f t="shared" si="3"/>
        <v>4</v>
      </c>
      <c r="W507" s="237">
        <f t="shared" si="4"/>
        <v>3</v>
      </c>
      <c r="X507" s="237"/>
    </row>
    <row r="508">
      <c r="A508" s="236" t="s">
        <v>10696</v>
      </c>
      <c r="B508" s="106" t="s">
        <v>7489</v>
      </c>
      <c r="C508" s="237" t="str">
        <f>VLOOKUP(A508,'Main Sheet'!F:M,8,0)</f>
        <v>KwaMagxaki</v>
      </c>
      <c r="D508" s="237" t="str">
        <f>VLOOKUP(B508,'Main Sheet'!A:N,14,0)</f>
        <v>NMB</v>
      </c>
      <c r="E508" s="237" t="str">
        <f>VLOOKUP(B508,'Main Sheet'!A:L,12,0)</f>
        <v>KwaMagxaki HS</v>
      </c>
      <c r="F508" s="237" t="str">
        <f>Vlookup(B508,'Main Sheet'!A:J,7,False)</f>
        <v>Second</v>
      </c>
      <c r="G508" s="237" t="str">
        <f>Vlookup(B508,'Main Sheet'!A:Q,17,0)</f>
        <v>Asemahle</v>
      </c>
      <c r="H508" s="237" t="str">
        <f>VLOOKUP(B508,'Main Sheet'!A:AT,46,0)</f>
        <v>Yes</v>
      </c>
      <c r="I508" s="237" t="str">
        <f>Trim(Iferror(Vlookup(B508,'Main Sheet'!A908:BC2005,47,False),""))</f>
        <v>Yes</v>
      </c>
      <c r="J508" s="237" t="str">
        <f>VLOOKUP(B508,'University Applications'!A:H,8,0)</f>
        <v>S/A</v>
      </c>
      <c r="K508" s="237" t="str">
        <f>VLOOKUP(B508,'University Applications'!A:O,15,0)</f>
        <v>S/A</v>
      </c>
      <c r="L508" s="237" t="str">
        <f>VLOOKUP(B508,'University Applications'!A:V,22,0)</f>
        <v>Yes</v>
      </c>
      <c r="M508" s="237" t="str">
        <f>VLOOKUP(B508,'University Applications'!A:AC,29,0)</f>
        <v>S/A</v>
      </c>
      <c r="N508" s="237" t="str">
        <f>VLOOKUP(B508,'University Applications'!A908:BD2326,36,0)</f>
        <v/>
      </c>
      <c r="O508" s="237" t="str">
        <f>VLOOKUP(B508,'University Applications'!A:I,9,0)</f>
        <v/>
      </c>
      <c r="P508" s="237" t="str">
        <f>VLOOKUP($B508,'University Applications'!$A:P,16,0)</f>
        <v/>
      </c>
      <c r="Q508" s="237" t="str">
        <f>VLOOKUP($B508,'University Applications'!$A:W,23,0)</f>
        <v/>
      </c>
      <c r="R508" s="237" t="str">
        <f>VLOOKUP($B508,'University Applications'!$A:AD,30,0)</f>
        <v/>
      </c>
      <c r="S508" s="237" t="str">
        <f>VLOOKUP($B508,'University Applications'!$A908:BJ2326,37,0)</f>
        <v/>
      </c>
      <c r="T508" s="183">
        <f t="shared" si="1"/>
        <v>4</v>
      </c>
      <c r="U508" s="183">
        <f t="shared" si="2"/>
        <v>0</v>
      </c>
      <c r="V508" s="237">
        <f t="shared" si="3"/>
        <v>1</v>
      </c>
      <c r="W508" s="237">
        <f t="shared" si="4"/>
        <v>0</v>
      </c>
      <c r="X508" s="237"/>
    </row>
    <row r="509">
      <c r="A509" s="236" t="s">
        <v>10673</v>
      </c>
      <c r="B509" s="106" t="s">
        <v>7402</v>
      </c>
      <c r="C509" s="237" t="str">
        <f>VLOOKUP(A509,'Main Sheet'!F:M,8,0)</f>
        <v>KwaMagxaki</v>
      </c>
      <c r="D509" s="237" t="str">
        <f>VLOOKUP(B509,'Main Sheet'!A:N,14,0)</f>
        <v>NMB</v>
      </c>
      <c r="E509" s="237" t="str">
        <f>VLOOKUP(B509,'Main Sheet'!A:L,12,0)</f>
        <v>KwaMagxaki HS</v>
      </c>
      <c r="F509" s="237" t="str">
        <f>Vlookup(B509,'Main Sheet'!A:J,7,False)</f>
        <v>Second</v>
      </c>
      <c r="G509" s="237" t="str">
        <f>Vlookup(B509,'Main Sheet'!A:Q,17,0)</f>
        <v>Asemahle</v>
      </c>
      <c r="H509" s="237" t="str">
        <f>VLOOKUP(B509,'Main Sheet'!A:AT,46,0)</f>
        <v>Yes</v>
      </c>
      <c r="I509" s="237" t="str">
        <f>Trim(Iferror(Vlookup(B509,'Main Sheet'!A898:BC1995,47,False),""))</f>
        <v>Yes</v>
      </c>
      <c r="J509" s="237" t="str">
        <f>VLOOKUP(B509,'University Applications'!A:H,8,0)</f>
        <v>Yes</v>
      </c>
      <c r="K509" s="237" t="str">
        <f>VLOOKUP(B509,'University Applications'!A:O,15,0)</f>
        <v>Yes</v>
      </c>
      <c r="L509" s="237" t="str">
        <f>VLOOKUP(B509,'University Applications'!A:V,22,0)</f>
        <v>Yes</v>
      </c>
      <c r="M509" s="237" t="str">
        <f>VLOOKUP(B509,'University Applications'!A:AC,29,0)</f>
        <v>Yes</v>
      </c>
      <c r="N509" s="237" t="str">
        <f>VLOOKUP(B509,'University Applications'!A898:BD2316,36,0)</f>
        <v/>
      </c>
      <c r="O509" s="237" t="str">
        <f>VLOOKUP(B509,'University Applications'!A:I,9,0)</f>
        <v/>
      </c>
      <c r="P509" s="237" t="str">
        <f>VLOOKUP($B509,'University Applications'!$A:P,16,0)</f>
        <v/>
      </c>
      <c r="Q509" s="237" t="str">
        <f>VLOOKUP($B509,'University Applications'!$A:W,23,0)</f>
        <v/>
      </c>
      <c r="R509" s="237" t="str">
        <f>VLOOKUP($B509,'University Applications'!$A:AD,30,0)</f>
        <v/>
      </c>
      <c r="S509" s="237" t="str">
        <f>VLOOKUP($B509,'University Applications'!$A898:BJ2316,37,0)</f>
        <v/>
      </c>
      <c r="T509" s="183">
        <f t="shared" si="1"/>
        <v>4</v>
      </c>
      <c r="U509" s="183">
        <f t="shared" si="2"/>
        <v>0</v>
      </c>
      <c r="V509" s="237">
        <f t="shared" si="3"/>
        <v>4</v>
      </c>
      <c r="W509" s="237">
        <f t="shared" si="4"/>
        <v>0</v>
      </c>
      <c r="X509" s="237"/>
    </row>
    <row r="510">
      <c r="A510" s="236" t="s">
        <v>1848</v>
      </c>
      <c r="B510" s="106" t="s">
        <v>1845</v>
      </c>
      <c r="C510" s="237" t="str">
        <f>VLOOKUP(A510,'Main Sheet'!F:M,8,0)</f>
        <v>New Brighton</v>
      </c>
      <c r="D510" s="237" t="str">
        <f>VLOOKUP(B510,'Main Sheet'!A:N,14,0)</f>
        <v>NMB</v>
      </c>
      <c r="E510" s="237" t="str">
        <f>VLOOKUP(B510,'Main Sheet'!A:L,12,0)</f>
        <v>Cowan HS</v>
      </c>
      <c r="F510" s="237" t="str">
        <f>Vlookup(B510,'Main Sheet'!A:J,7,False)</f>
        <v>Second</v>
      </c>
      <c r="G510" s="237" t="str">
        <f>Vlookup(B510,'Main Sheet'!A:Q,17,0)</f>
        <v>Chulumanco</v>
      </c>
      <c r="H510" s="237" t="str">
        <f>VLOOKUP(B510,'Main Sheet'!A:AT,46,0)</f>
        <v>Yes</v>
      </c>
      <c r="I510" s="237" t="str">
        <f>Trim(Iferror(Vlookup(B510,'Main Sheet'!A196:BC1289,47,False),""))</f>
        <v/>
      </c>
      <c r="J510" s="237" t="str">
        <f>VLOOKUP(B510,'University Applications'!A:H,8,0)</f>
        <v>S/A</v>
      </c>
      <c r="K510" s="237" t="str">
        <f>VLOOKUP(B510,'University Applications'!A:O,15,0)</f>
        <v/>
      </c>
      <c r="L510" s="237" t="str">
        <f>VLOOKUP(B510,'University Applications'!A:V,22,0)</f>
        <v>Yes</v>
      </c>
      <c r="M510" s="237" t="str">
        <f>VLOOKUP(B510,'University Applications'!A:AC,29,0)</f>
        <v>Yes</v>
      </c>
      <c r="N510" s="237" t="str">
        <f>VLOOKUP(B510,'University Applications'!A196:BD1610,36,0)</f>
        <v/>
      </c>
      <c r="O510" s="237" t="str">
        <f>VLOOKUP(B510,'University Applications'!A:I,9,0)</f>
        <v/>
      </c>
      <c r="P510" s="237" t="str">
        <f>VLOOKUP($B510,'University Applications'!$A:P,16,0)</f>
        <v/>
      </c>
      <c r="Q510" s="237" t="str">
        <f>VLOOKUP($B510,'University Applications'!$A:W,23,0)</f>
        <v/>
      </c>
      <c r="R510" s="237" t="str">
        <f>VLOOKUP($B510,'University Applications'!$A:AD,30,0)</f>
        <v/>
      </c>
      <c r="S510" s="237" t="str">
        <f>VLOOKUP($B510,'University Applications'!$A196:BJ1610,37,0)</f>
        <v/>
      </c>
      <c r="T510" s="183">
        <f t="shared" si="1"/>
        <v>3</v>
      </c>
      <c r="U510" s="183">
        <f t="shared" si="2"/>
        <v>0</v>
      </c>
      <c r="V510" s="237">
        <f t="shared" si="3"/>
        <v>2</v>
      </c>
      <c r="W510" s="237">
        <f t="shared" si="4"/>
        <v>0</v>
      </c>
      <c r="X510" s="237"/>
    </row>
    <row r="511">
      <c r="A511" s="236" t="s">
        <v>3883</v>
      </c>
      <c r="B511" s="106" t="s">
        <v>3880</v>
      </c>
      <c r="C511" s="237" t="str">
        <f>VLOOKUP(A511,'Main Sheet'!F:M,8,0)</f>
        <v>Motherwell</v>
      </c>
      <c r="D511" s="237" t="str">
        <f>VLOOKUP(B511,'Main Sheet'!A:N,14,0)</f>
        <v>NMB</v>
      </c>
      <c r="E511" s="237" t="str">
        <f>VLOOKUP(B511,'Main Sheet'!A:L,12,0)</f>
        <v>Ncedo SS</v>
      </c>
      <c r="F511" s="237" t="str">
        <f>Vlookup(B511,'Main Sheet'!A:J,7,False)</f>
        <v>Second</v>
      </c>
      <c r="G511" s="237" t="str">
        <f>Vlookup(B511,'Main Sheet'!A:Q,17,0)</f>
        <v>Siphosihle</v>
      </c>
      <c r="H511" s="237" t="str">
        <f>VLOOKUP(B511,'Main Sheet'!A:AT,46,0)</f>
        <v>Yes</v>
      </c>
      <c r="I511" s="237" t="str">
        <f>Trim(Iferror(Vlookup(B511,'Main Sheet'!A444:BC1537,47,False),""))</f>
        <v>Yes</v>
      </c>
      <c r="J511" s="237" t="str">
        <f>VLOOKUP(B511,'University Applications'!A:H,8,0)</f>
        <v>Yes</v>
      </c>
      <c r="K511" s="237" t="str">
        <f>VLOOKUP(B511,'University Applications'!A:O,15,0)</f>
        <v>S/A</v>
      </c>
      <c r="L511" s="237" t="str">
        <f>VLOOKUP(B511,'University Applications'!A:V,22,0)</f>
        <v>S/A</v>
      </c>
      <c r="M511" s="237" t="str">
        <f>VLOOKUP(B511,'University Applications'!A:AC,29,0)</f>
        <v>S/A</v>
      </c>
      <c r="N511" s="237" t="str">
        <f>VLOOKUP(B511,'University Applications'!A444:BD1858,36,0)</f>
        <v/>
      </c>
      <c r="O511" s="237" t="str">
        <f>VLOOKUP(B511,'University Applications'!A:I,9,0)</f>
        <v/>
      </c>
      <c r="P511" s="237" t="str">
        <f>VLOOKUP($B511,'University Applications'!$A:P,16,0)</f>
        <v/>
      </c>
      <c r="Q511" s="237" t="str">
        <f>VLOOKUP($B511,'University Applications'!$A:W,23,0)</f>
        <v/>
      </c>
      <c r="R511" s="237" t="str">
        <f>VLOOKUP($B511,'University Applications'!$A:AD,30,0)</f>
        <v/>
      </c>
      <c r="S511" s="237" t="str">
        <f>VLOOKUP($B511,'University Applications'!$A444:BJ1858,37,0)</f>
        <v/>
      </c>
      <c r="T511" s="183">
        <f t="shared" si="1"/>
        <v>4</v>
      </c>
      <c r="U511" s="183">
        <f t="shared" si="2"/>
        <v>0</v>
      </c>
      <c r="V511" s="237">
        <f t="shared" si="3"/>
        <v>1</v>
      </c>
      <c r="W511" s="237">
        <f t="shared" si="4"/>
        <v>0</v>
      </c>
      <c r="X511" s="237"/>
    </row>
    <row r="512">
      <c r="A512" s="236" t="s">
        <v>9932</v>
      </c>
      <c r="B512" s="106" t="s">
        <v>4830</v>
      </c>
      <c r="C512" s="237" t="str">
        <f>VLOOKUP(A512,'Main Sheet'!F:M,8,0)</f>
        <v>Motherwell</v>
      </c>
      <c r="D512" s="237" t="str">
        <f>VLOOKUP(B512,'Main Sheet'!A:N,14,0)</f>
        <v>NMB</v>
      </c>
      <c r="E512" s="237" t="str">
        <f>VLOOKUP(B512,'Main Sheet'!A:L,12,0)</f>
        <v>Masiphathisane HS</v>
      </c>
      <c r="F512" s="237" t="str">
        <f>Vlookup(B512,'Main Sheet'!A:J,7,False)</f>
        <v>Second</v>
      </c>
      <c r="G512" s="237" t="str">
        <f>Vlookup(B512,'Main Sheet'!A:Q,17,0)</f>
        <v>Siphosihle</v>
      </c>
      <c r="H512" s="237" t="str">
        <f>VLOOKUP(B512,'Main Sheet'!A:AT,46,0)</f>
        <v>Yes</v>
      </c>
      <c r="I512" s="237" t="str">
        <f>Trim(Iferror(Vlookup(B512,'Main Sheet'!A551:BC1644,47,False),""))</f>
        <v>Yes</v>
      </c>
      <c r="J512" s="237" t="str">
        <f>VLOOKUP(B512,'University Applications'!A:H,8,0)</f>
        <v>S/A</v>
      </c>
      <c r="K512" s="237" t="str">
        <f>VLOOKUP(B512,'University Applications'!A:O,15,0)</f>
        <v>Yes</v>
      </c>
      <c r="L512" s="237" t="str">
        <f>VLOOKUP(B512,'University Applications'!A:V,22,0)</f>
        <v>Yes</v>
      </c>
      <c r="M512" s="237" t="str">
        <f>VLOOKUP(B512,'University Applications'!A:AC,29,0)</f>
        <v>Yes</v>
      </c>
      <c r="N512" s="237" t="str">
        <f>VLOOKUP(B512,'University Applications'!A551:BD1965,36,0)</f>
        <v/>
      </c>
      <c r="O512" s="237" t="str">
        <f>VLOOKUP(B512,'University Applications'!A:I,9,0)</f>
        <v/>
      </c>
      <c r="P512" s="237" t="str">
        <f>VLOOKUP($B512,'University Applications'!$A:P,16,0)</f>
        <v/>
      </c>
      <c r="Q512" s="237" t="str">
        <f>VLOOKUP($B512,'University Applications'!$A:W,23,0)</f>
        <v/>
      </c>
      <c r="R512" s="237" t="str">
        <f>VLOOKUP($B512,'University Applications'!$A:AD,30,0)</f>
        <v/>
      </c>
      <c r="S512" s="237" t="str">
        <f>VLOOKUP($B512,'University Applications'!$A551:BJ1965,37,0)</f>
        <v/>
      </c>
      <c r="T512" s="183">
        <f t="shared" si="1"/>
        <v>4</v>
      </c>
      <c r="U512" s="183">
        <f t="shared" si="2"/>
        <v>0</v>
      </c>
      <c r="V512" s="237">
        <f t="shared" si="3"/>
        <v>3</v>
      </c>
      <c r="W512" s="237">
        <f t="shared" si="4"/>
        <v>0</v>
      </c>
      <c r="X512" s="237"/>
    </row>
    <row r="513">
      <c r="A513" s="236" t="s">
        <v>10172</v>
      </c>
      <c r="B513" s="106" t="s">
        <v>5711</v>
      </c>
      <c r="C513" s="237" t="str">
        <f>VLOOKUP(A513,'Main Sheet'!F:M,8,0)</f>
        <v>Zwide</v>
      </c>
      <c r="D513" s="237" t="str">
        <f>VLOOKUP(B513,'Main Sheet'!A:N,14,0)</f>
        <v>NMB</v>
      </c>
      <c r="E513" s="237" t="str">
        <f>VLOOKUP(B513,'Main Sheet'!A:L,12,0)</f>
        <v>Khwezi Lomso CS</v>
      </c>
      <c r="F513" s="237" t="str">
        <f>Vlookup(B513,'Main Sheet'!A:J,7,False)</f>
        <v>Second</v>
      </c>
      <c r="G513" s="237" t="str">
        <f>Vlookup(B513,'Main Sheet'!A:Q,17,0)</f>
        <v>Chulumanco</v>
      </c>
      <c r="H513" s="237" t="str">
        <f>VLOOKUP(B513,'Main Sheet'!A:AT,46,0)</f>
        <v/>
      </c>
      <c r="I513" s="237" t="str">
        <f>Trim(Iferror(Vlookup(B513,'Main Sheet'!A657:BC1751,47,False),""))</f>
        <v/>
      </c>
      <c r="J513" s="237" t="str">
        <f>VLOOKUP(B513,'University Applications'!A:H,8,0)</f>
        <v/>
      </c>
      <c r="K513" s="237" t="str">
        <f>VLOOKUP(B513,'University Applications'!A:O,15,0)</f>
        <v/>
      </c>
      <c r="L513" s="237" t="str">
        <f>VLOOKUP(B513,'University Applications'!A:V,22,0)</f>
        <v/>
      </c>
      <c r="M513" s="237" t="str">
        <f>VLOOKUP(B513,'University Applications'!A:AC,29,0)</f>
        <v/>
      </c>
      <c r="N513" s="237" t="str">
        <f>VLOOKUP(B513,'University Applications'!A657:BD2072,36,0)</f>
        <v/>
      </c>
      <c r="O513" s="237" t="str">
        <f>VLOOKUP(B513,'University Applications'!A:I,9,0)</f>
        <v/>
      </c>
      <c r="P513" s="237" t="str">
        <f>VLOOKUP($B513,'University Applications'!$A:P,16,0)</f>
        <v/>
      </c>
      <c r="Q513" s="237" t="str">
        <f>VLOOKUP($B513,'University Applications'!$A:W,23,0)</f>
        <v/>
      </c>
      <c r="R513" s="237" t="str">
        <f>VLOOKUP($B513,'University Applications'!$A:AD,30,0)</f>
        <v/>
      </c>
      <c r="S513" s="237" t="str">
        <f>VLOOKUP($B513,'University Applications'!$A657:BJ2072,37,0)</f>
        <v/>
      </c>
      <c r="T513" s="183">
        <f t="shared" si="1"/>
        <v>0</v>
      </c>
      <c r="U513" s="183">
        <f t="shared" si="2"/>
        <v>0</v>
      </c>
      <c r="V513" s="237">
        <f t="shared" si="3"/>
        <v>0</v>
      </c>
      <c r="W513" s="237">
        <f t="shared" si="4"/>
        <v>0</v>
      </c>
      <c r="X513" s="237"/>
    </row>
    <row r="514">
      <c r="A514" s="236" t="s">
        <v>1855</v>
      </c>
      <c r="B514" s="106" t="s">
        <v>1852</v>
      </c>
      <c r="C514" s="237" t="str">
        <f>VLOOKUP(A514,'Main Sheet'!F:M,8,0)</f>
        <v>Motherwell</v>
      </c>
      <c r="D514" s="237" t="str">
        <f>VLOOKUP(B514,'Main Sheet'!A:N,14,0)</f>
        <v>NMB</v>
      </c>
      <c r="E514" s="237" t="str">
        <f>VLOOKUP(B514,'Main Sheet'!A:L,12,0)</f>
        <v>Motherwell HS</v>
      </c>
      <c r="F514" s="237" t="str">
        <f>Vlookup(B514,'Main Sheet'!A:J,7,False)</f>
        <v>First</v>
      </c>
      <c r="G514" s="237" t="str">
        <f>Vlookup(B514,'Main Sheet'!A:Q,17,0)</f>
        <v>Sive</v>
      </c>
      <c r="H514" s="237" t="str">
        <f>VLOOKUP(B514,'Main Sheet'!A:AT,46,0)</f>
        <v>Yes</v>
      </c>
      <c r="I514" s="237" t="str">
        <f>Trim(Iferror(Vlookup(B514,'Main Sheet'!A197:BC1290,47,False),""))</f>
        <v>Yes</v>
      </c>
      <c r="J514" s="237" t="str">
        <f>VLOOKUP(B514,'University Applications'!A:H,8,0)</f>
        <v>S/A</v>
      </c>
      <c r="K514" s="237" t="str">
        <f>VLOOKUP(B514,'University Applications'!A:O,15,0)</f>
        <v>Yes</v>
      </c>
      <c r="L514" s="237" t="str">
        <f>VLOOKUP(B514,'University Applications'!A:V,22,0)</f>
        <v>Yes</v>
      </c>
      <c r="M514" s="237" t="str">
        <f>VLOOKUP(B514,'University Applications'!A:AC,29,0)</f>
        <v>Yes</v>
      </c>
      <c r="N514" s="237" t="str">
        <f>VLOOKUP(B514,'University Applications'!A197:BD1611,36,0)</f>
        <v/>
      </c>
      <c r="O514" s="237" t="str">
        <f>VLOOKUP(B514,'University Applications'!A:I,9,0)</f>
        <v>S/A</v>
      </c>
      <c r="P514" s="237" t="str">
        <f>VLOOKUP($B514,'University Applications'!$A:P,16,0)</f>
        <v>Yes</v>
      </c>
      <c r="Q514" s="237" t="str">
        <f>VLOOKUP($B514,'University Applications'!$A:W,23,0)</f>
        <v>Yes</v>
      </c>
      <c r="R514" s="237" t="str">
        <f>VLOOKUP($B514,'University Applications'!$A:AD,30,0)</f>
        <v>Yes</v>
      </c>
      <c r="S514" s="237" t="str">
        <f>VLOOKUP($B514,'University Applications'!$A197:BJ1611,37,0)</f>
        <v/>
      </c>
      <c r="T514" s="183">
        <f t="shared" si="1"/>
        <v>4</v>
      </c>
      <c r="U514" s="183">
        <f t="shared" si="2"/>
        <v>4</v>
      </c>
      <c r="V514" s="237">
        <f t="shared" si="3"/>
        <v>3</v>
      </c>
      <c r="W514" s="237">
        <f t="shared" si="4"/>
        <v>3</v>
      </c>
      <c r="X514" s="237"/>
    </row>
    <row r="515">
      <c r="A515" s="236" t="s">
        <v>1866</v>
      </c>
      <c r="B515" s="106" t="s">
        <v>1863</v>
      </c>
      <c r="C515" s="237" t="str">
        <f>VLOOKUP(A515,'Main Sheet'!F:M,8,0)</f>
        <v>KwaMagxaki</v>
      </c>
      <c r="D515" s="237" t="str">
        <f>VLOOKUP(B515,'Main Sheet'!A:N,14,0)</f>
        <v>NMB</v>
      </c>
      <c r="E515" s="237" t="str">
        <f>VLOOKUP(B515,'Main Sheet'!A:L,12,0)</f>
        <v>KwaMagxaki HS</v>
      </c>
      <c r="F515" s="237" t="str">
        <f>Vlookup(B515,'Main Sheet'!A:J,7,False)</f>
        <v>First</v>
      </c>
      <c r="G515" s="237" t="str">
        <f>Vlookup(B515,'Main Sheet'!A:Q,17,0)</f>
        <v>Asemahle</v>
      </c>
      <c r="H515" s="237" t="str">
        <f>VLOOKUP(B515,'Main Sheet'!A:AT,46,0)</f>
        <v>Yes</v>
      </c>
      <c r="I515" s="237" t="str">
        <f>Trim(Iferror(Vlookup(B515,'Main Sheet'!A198:BC1291,47,False),""))</f>
        <v>Yes</v>
      </c>
      <c r="J515" s="237" t="str">
        <f>VLOOKUP(B515,'University Applications'!A:H,8,0)</f>
        <v>Yes</v>
      </c>
      <c r="K515" s="237" t="str">
        <f>VLOOKUP(B515,'University Applications'!A:O,15,0)</f>
        <v>No</v>
      </c>
      <c r="L515" s="237" t="str">
        <f>VLOOKUP(B515,'University Applications'!A:V,22,0)</f>
        <v>Yes</v>
      </c>
      <c r="M515" s="237" t="str">
        <f>VLOOKUP(B515,'University Applications'!A:AC,29,0)</f>
        <v>Yes</v>
      </c>
      <c r="N515" s="237" t="str">
        <f>VLOOKUP(B515,'University Applications'!A198:BD1612,36,0)</f>
        <v/>
      </c>
      <c r="O515" s="237" t="str">
        <f>VLOOKUP(B515,'University Applications'!A:I,9,0)</f>
        <v>Yes</v>
      </c>
      <c r="P515" s="237" t="str">
        <f>VLOOKUP($B515,'University Applications'!$A:P,16,0)</f>
        <v/>
      </c>
      <c r="Q515" s="237" t="str">
        <f>VLOOKUP($B515,'University Applications'!$A:W,23,0)</f>
        <v>Yes</v>
      </c>
      <c r="R515" s="237" t="str">
        <f>VLOOKUP($B515,'University Applications'!$A:AD,30,0)</f>
        <v>Yes</v>
      </c>
      <c r="S515" s="237" t="str">
        <f>VLOOKUP($B515,'University Applications'!$A198:BJ1612,37,0)</f>
        <v/>
      </c>
      <c r="T515" s="183">
        <f t="shared" si="1"/>
        <v>4</v>
      </c>
      <c r="U515" s="183">
        <f t="shared" si="2"/>
        <v>3</v>
      </c>
      <c r="V515" s="237">
        <f t="shared" si="3"/>
        <v>3</v>
      </c>
      <c r="W515" s="237">
        <f t="shared" si="4"/>
        <v>3</v>
      </c>
      <c r="X515" s="237"/>
    </row>
    <row r="516">
      <c r="A516" s="236" t="s">
        <v>1876</v>
      </c>
      <c r="B516" s="106" t="s">
        <v>1873</v>
      </c>
      <c r="C516" s="237" t="str">
        <f>VLOOKUP(A516,'Main Sheet'!F:M,8,0)</f>
        <v>Motherwell</v>
      </c>
      <c r="D516" s="237" t="str">
        <f>VLOOKUP(B516,'Main Sheet'!A:N,14,0)</f>
        <v>NMB</v>
      </c>
      <c r="E516" s="237" t="str">
        <f>VLOOKUP(B516,'Main Sheet'!A:L,12,0)</f>
        <v>Douglas Mpopa SS</v>
      </c>
      <c r="F516" s="237" t="str">
        <f>Vlookup(B516,'Main Sheet'!A:J,7,False)</f>
        <v>First</v>
      </c>
      <c r="G516" s="237" t="str">
        <f>Vlookup(B516,'Main Sheet'!A:Q,17,0)</f>
        <v>Asemahle</v>
      </c>
      <c r="H516" s="237" t="str">
        <f>VLOOKUP(B516,'Main Sheet'!A:AT,46,0)</f>
        <v>Yes</v>
      </c>
      <c r="I516" s="237" t="str">
        <f>Trim(Iferror(Vlookup(B516,'Main Sheet'!A199:BC1292,47,False),""))</f>
        <v>Yes</v>
      </c>
      <c r="J516" s="237" t="str">
        <f>VLOOKUP(B516,'University Applications'!A:H,8,0)</f>
        <v>Yes</v>
      </c>
      <c r="K516" s="237" t="str">
        <f>VLOOKUP(B516,'University Applications'!A:O,15,0)</f>
        <v>S/A</v>
      </c>
      <c r="L516" s="237" t="str">
        <f>VLOOKUP(B516,'University Applications'!A:V,22,0)</f>
        <v>Yes</v>
      </c>
      <c r="M516" s="237" t="str">
        <f>VLOOKUP(B516,'University Applications'!A:AC,29,0)</f>
        <v>Yes</v>
      </c>
      <c r="N516" s="237" t="str">
        <f>VLOOKUP(B516,'University Applications'!A199:BD1613,36,0)</f>
        <v/>
      </c>
      <c r="O516" s="237" t="str">
        <f>VLOOKUP(B516,'University Applications'!A:I,9,0)</f>
        <v>Yes</v>
      </c>
      <c r="P516" s="237" t="str">
        <f>VLOOKUP($B516,'University Applications'!$A:P,16,0)</f>
        <v>S/A</v>
      </c>
      <c r="Q516" s="237" t="str">
        <f>VLOOKUP($B516,'University Applications'!$A:W,23,0)</f>
        <v>Yes</v>
      </c>
      <c r="R516" s="237" t="str">
        <f>VLOOKUP($B516,'University Applications'!$A:AD,30,0)</f>
        <v>Yes</v>
      </c>
      <c r="S516" s="237" t="str">
        <f>VLOOKUP($B516,'University Applications'!$A199:BJ1613,37,0)</f>
        <v/>
      </c>
      <c r="T516" s="183">
        <f t="shared" si="1"/>
        <v>4</v>
      </c>
      <c r="U516" s="183">
        <f t="shared" si="2"/>
        <v>4</v>
      </c>
      <c r="V516" s="237">
        <f t="shared" si="3"/>
        <v>3</v>
      </c>
      <c r="W516" s="237">
        <f t="shared" si="4"/>
        <v>3</v>
      </c>
      <c r="X516" s="237"/>
    </row>
    <row r="517">
      <c r="A517" s="236" t="s">
        <v>10567</v>
      </c>
      <c r="B517" s="106" t="s">
        <v>7094</v>
      </c>
      <c r="C517" s="237" t="str">
        <f>VLOOKUP(A517,'Main Sheet'!F:M,8,0)</f>
        <v>Zwide</v>
      </c>
      <c r="D517" s="237" t="str">
        <f>VLOOKUP(B517,'Main Sheet'!A:N,14,0)</f>
        <v>NMB</v>
      </c>
      <c r="E517" s="237" t="str">
        <f>VLOOKUP(B517,'Main Sheet'!A:L,12,0)</f>
        <v>Ndzondelelo HS</v>
      </c>
      <c r="F517" s="237" t="str">
        <f>Vlookup(B517,'Main Sheet'!A:J,7,False)</f>
        <v>Second</v>
      </c>
      <c r="G517" s="237" t="str">
        <f>Vlookup(B517,'Main Sheet'!A:Q,17,0)</f>
        <v>Chulumanco</v>
      </c>
      <c r="H517" s="237" t="str">
        <f>VLOOKUP(B517,'Main Sheet'!A:AT,46,0)</f>
        <v>Yes</v>
      </c>
      <c r="I517" s="237" t="str">
        <f>Trim(Iferror(Vlookup(B517,'Main Sheet'!A842:BC1938,47,False),""))</f>
        <v>Yes</v>
      </c>
      <c r="J517" s="237" t="str">
        <f>VLOOKUP(B517,'University Applications'!A:H,8,0)</f>
        <v>S/A</v>
      </c>
      <c r="K517" s="237" t="str">
        <f>VLOOKUP(B517,'University Applications'!A:O,15,0)</f>
        <v/>
      </c>
      <c r="L517" s="237" t="str">
        <f>VLOOKUP(B517,'University Applications'!A:V,22,0)</f>
        <v>Yes</v>
      </c>
      <c r="M517" s="237" t="str">
        <f>VLOOKUP(B517,'University Applications'!A:AC,29,0)</f>
        <v>S/A</v>
      </c>
      <c r="N517" s="237" t="str">
        <f>VLOOKUP(B517,'University Applications'!A842:BD2259,36,0)</f>
        <v/>
      </c>
      <c r="O517" s="237" t="str">
        <f>VLOOKUP(B517,'University Applications'!A:I,9,0)</f>
        <v/>
      </c>
      <c r="P517" s="237" t="str">
        <f>VLOOKUP($B517,'University Applications'!$A:P,16,0)</f>
        <v/>
      </c>
      <c r="Q517" s="237" t="str">
        <f>VLOOKUP($B517,'University Applications'!$A:W,23,0)</f>
        <v/>
      </c>
      <c r="R517" s="237" t="str">
        <f>VLOOKUP($B517,'University Applications'!$A:AD,30,0)</f>
        <v>S/A</v>
      </c>
      <c r="S517" s="237" t="str">
        <f>VLOOKUP($B517,'University Applications'!$A842:BJ2259,37,0)</f>
        <v/>
      </c>
      <c r="T517" s="183">
        <f t="shared" si="1"/>
        <v>3</v>
      </c>
      <c r="U517" s="183">
        <f t="shared" si="2"/>
        <v>1</v>
      </c>
      <c r="V517" s="237">
        <f t="shared" si="3"/>
        <v>1</v>
      </c>
      <c r="W517" s="237">
        <f t="shared" si="4"/>
        <v>0</v>
      </c>
      <c r="X517" s="237"/>
    </row>
    <row r="518">
      <c r="A518" s="236" t="s">
        <v>9886</v>
      </c>
      <c r="B518" s="106" t="s">
        <v>4664</v>
      </c>
      <c r="C518" s="237" t="str">
        <f>VLOOKUP(A518,'Main Sheet'!F:M,8,0)</f>
        <v>New Brighton</v>
      </c>
      <c r="D518" s="237" t="str">
        <f>VLOOKUP(B518,'Main Sheet'!A:N,14,0)</f>
        <v>NMB</v>
      </c>
      <c r="E518" s="237" t="str">
        <f>VLOOKUP(B518,'Main Sheet'!A:L,12,0)</f>
        <v>Ithembelihle CS</v>
      </c>
      <c r="F518" s="237" t="str">
        <f>Vlookup(B518,'Main Sheet'!A:J,7,False)</f>
        <v>Second</v>
      </c>
      <c r="G518" s="237" t="str">
        <f>Vlookup(B518,'Main Sheet'!A:Q,17,0)</f>
        <v>Chulumanco</v>
      </c>
      <c r="H518" s="237" t="str">
        <f>VLOOKUP(B518,'Main Sheet'!A:AT,46,0)</f>
        <v>Yes</v>
      </c>
      <c r="I518" s="237" t="str">
        <f>Trim(Iferror(Vlookup(B518,'Main Sheet'!A533:BC1626,47,False),""))</f>
        <v/>
      </c>
      <c r="J518" s="237" t="str">
        <f>VLOOKUP(B518,'University Applications'!A:H,8,0)</f>
        <v>S/A</v>
      </c>
      <c r="K518" s="237" t="str">
        <f>VLOOKUP(B518,'University Applications'!A:O,15,0)</f>
        <v/>
      </c>
      <c r="L518" s="237" t="str">
        <f>VLOOKUP(B518,'University Applications'!A:V,22,0)</f>
        <v>Yes</v>
      </c>
      <c r="M518" s="237" t="str">
        <f>VLOOKUP(B518,'University Applications'!A:AC,29,0)</f>
        <v>Yes</v>
      </c>
      <c r="N518" s="237" t="str">
        <f>VLOOKUP(B518,'University Applications'!A533:BD1947,36,0)</f>
        <v/>
      </c>
      <c r="O518" s="237" t="str">
        <f>VLOOKUP(B518,'University Applications'!A:I,9,0)</f>
        <v/>
      </c>
      <c r="P518" s="237" t="str">
        <f>VLOOKUP($B518,'University Applications'!$A:P,16,0)</f>
        <v/>
      </c>
      <c r="Q518" s="237" t="str">
        <f>VLOOKUP($B518,'University Applications'!$A:W,23,0)</f>
        <v/>
      </c>
      <c r="R518" s="237" t="str">
        <f>VLOOKUP($B518,'University Applications'!$A:AD,30,0)</f>
        <v/>
      </c>
      <c r="S518" s="237" t="str">
        <f>VLOOKUP($B518,'University Applications'!$A533:BJ1947,37,0)</f>
        <v/>
      </c>
      <c r="T518" s="183">
        <f t="shared" si="1"/>
        <v>3</v>
      </c>
      <c r="U518" s="183">
        <f t="shared" si="2"/>
        <v>0</v>
      </c>
      <c r="V518" s="237">
        <f t="shared" si="3"/>
        <v>2</v>
      </c>
      <c r="W518" s="237">
        <f t="shared" si="4"/>
        <v>0</v>
      </c>
      <c r="X518" s="237"/>
    </row>
    <row r="519">
      <c r="A519" s="236" t="s">
        <v>1886</v>
      </c>
      <c r="B519" s="106" t="s">
        <v>1883</v>
      </c>
      <c r="C519" s="237" t="str">
        <f>VLOOKUP(A519,'Main Sheet'!F:M,8,0)</f>
        <v>Zwide</v>
      </c>
      <c r="D519" s="237" t="str">
        <f>VLOOKUP(B519,'Main Sheet'!A:N,14,0)</f>
        <v>NMB</v>
      </c>
      <c r="E519" s="237" t="str">
        <f>VLOOKUP(B519,'Main Sheet'!A:L,12,0)</f>
        <v>Phakamisa SS</v>
      </c>
      <c r="F519" s="237" t="str">
        <f>Vlookup(B519,'Main Sheet'!A:J,7,False)</f>
        <v>First</v>
      </c>
      <c r="G519" s="237" t="str">
        <f>Vlookup(B519,'Main Sheet'!A:Q,17,0)</f>
        <v>Chulumanco</v>
      </c>
      <c r="H519" s="237" t="str">
        <f>VLOOKUP(B519,'Main Sheet'!A:AT,46,0)</f>
        <v>Yes</v>
      </c>
      <c r="I519" s="237" t="str">
        <f>Trim(Iferror(Vlookup(B519,'Main Sheet'!A200:BC1293,47,False),""))</f>
        <v>Yes</v>
      </c>
      <c r="J519" s="237" t="str">
        <f>VLOOKUP(B519,'University Applications'!A:H,8,0)</f>
        <v>Yes</v>
      </c>
      <c r="K519" s="237" t="str">
        <f>VLOOKUP(B519,'University Applications'!A:O,15,0)</f>
        <v>Yes</v>
      </c>
      <c r="L519" s="237" t="str">
        <f>VLOOKUP(B519,'University Applications'!A:V,22,0)</f>
        <v>Yes</v>
      </c>
      <c r="M519" s="237" t="str">
        <f>VLOOKUP(B519,'University Applications'!A:AC,29,0)</f>
        <v>Yes</v>
      </c>
      <c r="N519" s="237" t="str">
        <f>VLOOKUP(B519,'University Applications'!A200:BD1614,36,0)</f>
        <v/>
      </c>
      <c r="O519" s="237" t="str">
        <f>VLOOKUP(B519,'University Applications'!A:I,9,0)</f>
        <v>Yes</v>
      </c>
      <c r="P519" s="237" t="str">
        <f>VLOOKUP($B519,'University Applications'!$A:P,16,0)</f>
        <v>Yes</v>
      </c>
      <c r="Q519" s="237" t="str">
        <f>VLOOKUP($B519,'University Applications'!$A:W,23,0)</f>
        <v>Yes</v>
      </c>
      <c r="R519" s="237" t="str">
        <f>VLOOKUP($B519,'University Applications'!$A:AD,30,0)</f>
        <v>Yes</v>
      </c>
      <c r="S519" s="237" t="str">
        <f>VLOOKUP($B519,'University Applications'!$A200:BJ1614,37,0)</f>
        <v/>
      </c>
      <c r="T519" s="183">
        <f t="shared" si="1"/>
        <v>4</v>
      </c>
      <c r="U519" s="183">
        <f t="shared" si="2"/>
        <v>4</v>
      </c>
      <c r="V519" s="237">
        <f t="shared" si="3"/>
        <v>4</v>
      </c>
      <c r="W519" s="237">
        <f t="shared" si="4"/>
        <v>4</v>
      </c>
      <c r="X519" s="237"/>
    </row>
    <row r="520">
      <c r="A520" s="236" t="s">
        <v>9799</v>
      </c>
      <c r="B520" s="106" t="s">
        <v>4382</v>
      </c>
      <c r="C520" s="237" t="str">
        <f>VLOOKUP(A520,'Main Sheet'!F:M,8,0)</f>
        <v>Motherwell</v>
      </c>
      <c r="D520" s="237" t="str">
        <f>VLOOKUP(B520,'Main Sheet'!A:N,14,0)</f>
        <v>NMB</v>
      </c>
      <c r="E520" s="237" t="str">
        <f>VLOOKUP(B520,'Main Sheet'!A:L,12,0)</f>
        <v>Mfesane SS</v>
      </c>
      <c r="F520" s="237" t="str">
        <f>Vlookup(B520,'Main Sheet'!A:J,7,False)</f>
        <v>Second</v>
      </c>
      <c r="G520" s="237" t="str">
        <f>Vlookup(B520,'Main Sheet'!A:Q,17,0)</f>
        <v>Asemahle</v>
      </c>
      <c r="H520" s="237" t="str">
        <f>VLOOKUP(B520,'Main Sheet'!A:AT,46,0)</f>
        <v>Yes</v>
      </c>
      <c r="I520" s="237" t="str">
        <f>Trim(Iferror(Vlookup(B520,'Main Sheet'!A497:BC1590,47,False),""))</f>
        <v>Yes</v>
      </c>
      <c r="J520" s="237" t="str">
        <f>VLOOKUP(B520,'University Applications'!A:H,8,0)</f>
        <v>Yes</v>
      </c>
      <c r="K520" s="237" t="str">
        <f>VLOOKUP(B520,'University Applications'!A:O,15,0)</f>
        <v/>
      </c>
      <c r="L520" s="237" t="str">
        <f>VLOOKUP(B520,'University Applications'!A:V,22,0)</f>
        <v>Yes</v>
      </c>
      <c r="M520" s="237" t="str">
        <f>VLOOKUP(B520,'University Applications'!A:AC,29,0)</f>
        <v>Yes</v>
      </c>
      <c r="N520" s="237" t="str">
        <f>VLOOKUP(B520,'University Applications'!A497:BD1911,36,0)</f>
        <v/>
      </c>
      <c r="O520" s="237" t="str">
        <f>VLOOKUP(B520,'University Applications'!A:I,9,0)</f>
        <v/>
      </c>
      <c r="P520" s="237" t="str">
        <f>VLOOKUP($B520,'University Applications'!$A:P,16,0)</f>
        <v/>
      </c>
      <c r="Q520" s="237" t="str">
        <f>VLOOKUP($B520,'University Applications'!$A:W,23,0)</f>
        <v/>
      </c>
      <c r="R520" s="237" t="str">
        <f>VLOOKUP($B520,'University Applications'!$A:AD,30,0)</f>
        <v/>
      </c>
      <c r="S520" s="237" t="str">
        <f>VLOOKUP($B520,'University Applications'!$A497:BJ1911,37,0)</f>
        <v/>
      </c>
      <c r="T520" s="183">
        <f t="shared" si="1"/>
        <v>3</v>
      </c>
      <c r="U520" s="183">
        <f t="shared" si="2"/>
        <v>0</v>
      </c>
      <c r="V520" s="237">
        <f t="shared" si="3"/>
        <v>3</v>
      </c>
      <c r="W520" s="237">
        <f t="shared" si="4"/>
        <v>0</v>
      </c>
      <c r="X520" s="237"/>
    </row>
    <row r="521">
      <c r="A521" s="236" t="s">
        <v>10525</v>
      </c>
      <c r="B521" s="106" t="s">
        <v>7032</v>
      </c>
      <c r="C521" s="237" t="str">
        <f>VLOOKUP(A521,'Main Sheet'!F:M,8,0)</f>
        <v>Zwide</v>
      </c>
      <c r="D521" s="237" t="str">
        <f>VLOOKUP(B521,'Main Sheet'!A:N,14,0)</f>
        <v>NMB</v>
      </c>
      <c r="E521" s="237" t="str">
        <f>VLOOKUP(B521,'Main Sheet'!A:L,12,0)</f>
        <v>Ndzondelelo HS</v>
      </c>
      <c r="F521" s="237" t="str">
        <f>Vlookup(B521,'Main Sheet'!A:J,7,False)</f>
        <v>Second</v>
      </c>
      <c r="G521" s="237" t="str">
        <f>Vlookup(B521,'Main Sheet'!A:Q,17,0)</f>
        <v>Chulumanco</v>
      </c>
      <c r="H521" s="237" t="str">
        <f>VLOOKUP(B521,'Main Sheet'!A:AT,46,0)</f>
        <v>Yes</v>
      </c>
      <c r="I521" s="237" t="str">
        <f>Trim(Iferror(Vlookup(B521,'Main Sheet'!A822:BC1916,47,False),""))</f>
        <v/>
      </c>
      <c r="J521" s="237" t="str">
        <f>VLOOKUP(B521,'University Applications'!A:H,8,0)</f>
        <v>Yes</v>
      </c>
      <c r="K521" s="237" t="str">
        <f>VLOOKUP(B521,'University Applications'!A:O,15,0)</f>
        <v>S/A</v>
      </c>
      <c r="L521" s="237" t="str">
        <f>VLOOKUP(B521,'University Applications'!A:V,22,0)</f>
        <v>Yes</v>
      </c>
      <c r="M521" s="237" t="str">
        <f>VLOOKUP(B521,'University Applications'!A:AC,29,0)</f>
        <v/>
      </c>
      <c r="N521" s="237" t="str">
        <f>VLOOKUP(B521,'University Applications'!A822:BD2237,36,0)</f>
        <v/>
      </c>
      <c r="O521" s="237" t="str">
        <f>VLOOKUP(B521,'University Applications'!A:I,9,0)</f>
        <v/>
      </c>
      <c r="P521" s="237" t="str">
        <f>VLOOKUP($B521,'University Applications'!$A:P,16,0)</f>
        <v>S/A</v>
      </c>
      <c r="Q521" s="237" t="str">
        <f>VLOOKUP($B521,'University Applications'!$A:W,23,0)</f>
        <v/>
      </c>
      <c r="R521" s="237" t="str">
        <f>VLOOKUP($B521,'University Applications'!$A:AD,30,0)</f>
        <v/>
      </c>
      <c r="S521" s="237" t="str">
        <f>VLOOKUP($B521,'University Applications'!$A822:BJ2237,37,0)</f>
        <v/>
      </c>
      <c r="T521" s="183">
        <f t="shared" si="1"/>
        <v>3</v>
      </c>
      <c r="U521" s="183">
        <f t="shared" si="2"/>
        <v>1</v>
      </c>
      <c r="V521" s="237">
        <f t="shared" si="3"/>
        <v>2</v>
      </c>
      <c r="W521" s="237">
        <f t="shared" si="4"/>
        <v>0</v>
      </c>
      <c r="X521" s="237"/>
    </row>
    <row r="522">
      <c r="A522" s="236" t="s">
        <v>1892</v>
      </c>
      <c r="B522" s="106" t="s">
        <v>1890</v>
      </c>
      <c r="C522" s="237" t="str">
        <f>VLOOKUP(A522,'Main Sheet'!F:M,8,0)</f>
        <v>Motherwell</v>
      </c>
      <c r="D522" s="237" t="str">
        <f>VLOOKUP(B522,'Main Sheet'!A:N,14,0)</f>
        <v>NMB</v>
      </c>
      <c r="E522" s="237" t="str">
        <f>VLOOKUP(B522,'Main Sheet'!A:L,12,0)</f>
        <v>Ndyebo SS</v>
      </c>
      <c r="F522" s="237" t="str">
        <f>Vlookup(B522,'Main Sheet'!A:J,7,False)</f>
        <v>First</v>
      </c>
      <c r="G522" s="237" t="str">
        <f>Vlookup(B522,'Main Sheet'!A:Q,17,0)</f>
        <v>Siphosihle</v>
      </c>
      <c r="H522" s="237" t="str">
        <f>VLOOKUP(B522,'Main Sheet'!A:AT,46,0)</f>
        <v>Yes</v>
      </c>
      <c r="I522" s="237" t="str">
        <f>Trim(Iferror(Vlookup(B522,'Main Sheet'!A201:BC1294,47,False),""))</f>
        <v>Yes</v>
      </c>
      <c r="J522" s="237" t="str">
        <f>VLOOKUP(B522,'University Applications'!A:H,8,0)</f>
        <v>S/A</v>
      </c>
      <c r="K522" s="237" t="str">
        <f>VLOOKUP(B522,'University Applications'!A:O,15,0)</f>
        <v>S/A</v>
      </c>
      <c r="L522" s="237" t="str">
        <f>VLOOKUP(B522,'University Applications'!A:V,22,0)</f>
        <v>Yes</v>
      </c>
      <c r="M522" s="237" t="str">
        <f>VLOOKUP(B522,'University Applications'!A:AC,29,0)</f>
        <v>Yes</v>
      </c>
      <c r="N522" s="237" t="str">
        <f>VLOOKUP(B522,'University Applications'!A201:BD1615,36,0)</f>
        <v/>
      </c>
      <c r="O522" s="237" t="str">
        <f>VLOOKUP(B522,'University Applications'!A:I,9,0)</f>
        <v>S/A</v>
      </c>
      <c r="P522" s="237" t="str">
        <f>VLOOKUP($B522,'University Applications'!$A:P,16,0)</f>
        <v>S/A</v>
      </c>
      <c r="Q522" s="237" t="str">
        <f>VLOOKUP($B522,'University Applications'!$A:W,23,0)</f>
        <v>Yes</v>
      </c>
      <c r="R522" s="237" t="str">
        <f>VLOOKUP($B522,'University Applications'!$A:AD,30,0)</f>
        <v>Yes</v>
      </c>
      <c r="S522" s="237" t="str">
        <f>VLOOKUP($B522,'University Applications'!$A201:BJ1615,37,0)</f>
        <v/>
      </c>
      <c r="T522" s="183">
        <f t="shared" si="1"/>
        <v>4</v>
      </c>
      <c r="U522" s="183">
        <f t="shared" si="2"/>
        <v>4</v>
      </c>
      <c r="V522" s="237">
        <f t="shared" si="3"/>
        <v>2</v>
      </c>
      <c r="W522" s="237">
        <f t="shared" si="4"/>
        <v>2</v>
      </c>
      <c r="X522" s="237"/>
    </row>
    <row r="523">
      <c r="A523" s="236" t="s">
        <v>10025</v>
      </c>
      <c r="B523" s="106" t="s">
        <v>5166</v>
      </c>
      <c r="C523" s="237" t="str">
        <f>VLOOKUP(A523,'Main Sheet'!F:M,8,0)</f>
        <v>Motherwell</v>
      </c>
      <c r="D523" s="237" t="str">
        <f>VLOOKUP(B523,'Main Sheet'!A:N,14,0)</f>
        <v>NMB</v>
      </c>
      <c r="E523" s="237" t="str">
        <f>VLOOKUP(B523,'Main Sheet'!A:L,12,0)</f>
        <v>Soqhayisa SS</v>
      </c>
      <c r="F523" s="237" t="str">
        <f>Vlookup(B523,'Main Sheet'!A:J,7,False)</f>
        <v>Second</v>
      </c>
      <c r="G523" s="237" t="str">
        <f>Vlookup(B523,'Main Sheet'!A:Q,17,0)</f>
        <v>Siphosihle</v>
      </c>
      <c r="H523" s="237" t="str">
        <f>VLOOKUP(B523,'Main Sheet'!A:AT,46,0)</f>
        <v>Yes</v>
      </c>
      <c r="I523" s="237" t="str">
        <f>Trim(Iferror(Vlookup(B523,'Main Sheet'!A589:BC1682,47,False),""))</f>
        <v>Yes</v>
      </c>
      <c r="J523" s="237" t="str">
        <f>VLOOKUP(B523,'University Applications'!A:H,8,0)</f>
        <v>Yes</v>
      </c>
      <c r="K523" s="237" t="str">
        <f>VLOOKUP(B523,'University Applications'!A:O,15,0)</f>
        <v/>
      </c>
      <c r="L523" s="237" t="str">
        <f>VLOOKUP(B523,'University Applications'!A:V,22,0)</f>
        <v>Yes</v>
      </c>
      <c r="M523" s="237" t="str">
        <f>VLOOKUP(B523,'University Applications'!A:AC,29,0)</f>
        <v>Yes</v>
      </c>
      <c r="N523" s="237" t="str">
        <f>VLOOKUP(B523,'University Applications'!A589:BD2003,36,0)</f>
        <v/>
      </c>
      <c r="O523" s="237" t="str">
        <f>VLOOKUP(B523,'University Applications'!A:I,9,0)</f>
        <v/>
      </c>
      <c r="P523" s="237" t="str">
        <f>VLOOKUP($B523,'University Applications'!$A:P,16,0)</f>
        <v/>
      </c>
      <c r="Q523" s="237" t="str">
        <f>VLOOKUP($B523,'University Applications'!$A:W,23,0)</f>
        <v/>
      </c>
      <c r="R523" s="237" t="str">
        <f>VLOOKUP($B523,'University Applications'!$A:AD,30,0)</f>
        <v/>
      </c>
      <c r="S523" s="237" t="str">
        <f>VLOOKUP($B523,'University Applications'!$A589:BJ2003,37,0)</f>
        <v/>
      </c>
      <c r="T523" s="183">
        <f t="shared" si="1"/>
        <v>3</v>
      </c>
      <c r="U523" s="183">
        <f t="shared" si="2"/>
        <v>0</v>
      </c>
      <c r="V523" s="237">
        <f t="shared" si="3"/>
        <v>3</v>
      </c>
      <c r="W523" s="237">
        <f t="shared" si="4"/>
        <v>0</v>
      </c>
      <c r="X523" s="237"/>
    </row>
    <row r="524">
      <c r="A524" s="236" t="s">
        <v>1903</v>
      </c>
      <c r="B524" s="106" t="s">
        <v>1901</v>
      </c>
      <c r="C524" s="237" t="str">
        <f>VLOOKUP(A524,'Main Sheet'!F:M,8,0)</f>
        <v>Zwide</v>
      </c>
      <c r="D524" s="237" t="str">
        <f>VLOOKUP(B524,'Main Sheet'!A:N,14,0)</f>
        <v>NMB</v>
      </c>
      <c r="E524" s="237" t="str">
        <f>VLOOKUP(B524,'Main Sheet'!A:L,12,0)</f>
        <v>Ndzondelelo HS</v>
      </c>
      <c r="F524" s="237" t="str">
        <f>Vlookup(B524,'Main Sheet'!A:J,7,False)</f>
        <v>First</v>
      </c>
      <c r="G524" s="237" t="str">
        <f>Vlookup(B524,'Main Sheet'!A:Q,17,0)</f>
        <v>Chulumanco</v>
      </c>
      <c r="H524" s="237" t="str">
        <f>VLOOKUP(B524,'Main Sheet'!A:AT,46,0)</f>
        <v>Yes</v>
      </c>
      <c r="I524" s="237" t="str">
        <f>Trim(Iferror(Vlookup(B524,'Main Sheet'!A202:BC1295,47,False),""))</f>
        <v>Yes</v>
      </c>
      <c r="J524" s="237" t="str">
        <f>VLOOKUP(B524,'University Applications'!A:H,8,0)</f>
        <v>S/A</v>
      </c>
      <c r="K524" s="237" t="str">
        <f>VLOOKUP(B524,'University Applications'!A:O,15,0)</f>
        <v>Yes</v>
      </c>
      <c r="L524" s="237" t="str">
        <f>VLOOKUP(B524,'University Applications'!A:V,22,0)</f>
        <v>Yes</v>
      </c>
      <c r="M524" s="237" t="str">
        <f>VLOOKUP(B524,'University Applications'!A:AC,29,0)</f>
        <v>Yes</v>
      </c>
      <c r="N524" s="237" t="str">
        <f>VLOOKUP(B524,'University Applications'!A202:BD1616,36,0)</f>
        <v/>
      </c>
      <c r="O524" s="237" t="str">
        <f>VLOOKUP(B524,'University Applications'!A:I,9,0)</f>
        <v>S/A</v>
      </c>
      <c r="P524" s="237" t="str">
        <f>VLOOKUP($B524,'University Applications'!$A:P,16,0)</f>
        <v>Yes</v>
      </c>
      <c r="Q524" s="237" t="str">
        <f>VLOOKUP($B524,'University Applications'!$A:W,23,0)</f>
        <v>Yes</v>
      </c>
      <c r="R524" s="237" t="str">
        <f>VLOOKUP($B524,'University Applications'!$A:AD,30,0)</f>
        <v>Yes</v>
      </c>
      <c r="S524" s="237" t="str">
        <f>VLOOKUP($B524,'University Applications'!$A202:BJ1616,37,0)</f>
        <v/>
      </c>
      <c r="T524" s="183">
        <f t="shared" si="1"/>
        <v>4</v>
      </c>
      <c r="U524" s="183">
        <f t="shared" si="2"/>
        <v>4</v>
      </c>
      <c r="V524" s="237">
        <f t="shared" si="3"/>
        <v>3</v>
      </c>
      <c r="W524" s="237">
        <f t="shared" si="4"/>
        <v>3</v>
      </c>
      <c r="X524" s="237"/>
    </row>
    <row r="525">
      <c r="A525" s="236" t="s">
        <v>10540</v>
      </c>
      <c r="B525" s="106" t="s">
        <v>7052</v>
      </c>
      <c r="C525" s="237" t="str">
        <f>VLOOKUP(A525,'Main Sheet'!F:M,8,0)</f>
        <v>Zwide</v>
      </c>
      <c r="D525" s="237" t="str">
        <f>VLOOKUP(B525,'Main Sheet'!A:N,14,0)</f>
        <v>NMB</v>
      </c>
      <c r="E525" s="237" t="str">
        <f>VLOOKUP(B525,'Main Sheet'!A:L,12,0)</f>
        <v>Ndzondelelo HS</v>
      </c>
      <c r="F525" s="237" t="str">
        <f>Vlookup(B525,'Main Sheet'!A:J,7,False)</f>
        <v>Second</v>
      </c>
      <c r="G525" s="237" t="str">
        <f>Vlookup(B525,'Main Sheet'!A:Q,17,0)</f>
        <v>Chulumanco</v>
      </c>
      <c r="H525" s="237" t="str">
        <f>VLOOKUP(B525,'Main Sheet'!A:AT,46,0)</f>
        <v>Yes</v>
      </c>
      <c r="I525" s="237" t="str">
        <f>Trim(Iferror(Vlookup(B525,'Main Sheet'!A829:BC1923,47,False),""))</f>
        <v/>
      </c>
      <c r="J525" s="237" t="str">
        <f>VLOOKUP(B525,'University Applications'!A:H,8,0)</f>
        <v>Yes</v>
      </c>
      <c r="K525" s="237" t="str">
        <f>VLOOKUP(B525,'University Applications'!A:O,15,0)</f>
        <v/>
      </c>
      <c r="L525" s="237" t="str">
        <f>VLOOKUP(B525,'University Applications'!A:V,22,0)</f>
        <v>Yes</v>
      </c>
      <c r="M525" s="237" t="str">
        <f>VLOOKUP(B525,'University Applications'!A:AC,29,0)</f>
        <v>Yes</v>
      </c>
      <c r="N525" s="237" t="str">
        <f>VLOOKUP(B525,'University Applications'!A829:BD2244,36,0)</f>
        <v/>
      </c>
      <c r="O525" s="237" t="str">
        <f>VLOOKUP(B525,'University Applications'!A:I,9,0)</f>
        <v/>
      </c>
      <c r="P525" s="237" t="str">
        <f>VLOOKUP($B525,'University Applications'!$A:P,16,0)</f>
        <v/>
      </c>
      <c r="Q525" s="237" t="str">
        <f>VLOOKUP($B525,'University Applications'!$A:W,23,0)</f>
        <v/>
      </c>
      <c r="R525" s="237" t="str">
        <f>VLOOKUP($B525,'University Applications'!$A:AD,30,0)</f>
        <v/>
      </c>
      <c r="S525" s="237" t="str">
        <f>VLOOKUP($B525,'University Applications'!$A829:BJ2244,37,0)</f>
        <v/>
      </c>
      <c r="T525" s="183">
        <f t="shared" si="1"/>
        <v>3</v>
      </c>
      <c r="U525" s="183">
        <f t="shared" si="2"/>
        <v>0</v>
      </c>
      <c r="V525" s="237">
        <f t="shared" si="3"/>
        <v>3</v>
      </c>
      <c r="W525" s="237">
        <f t="shared" si="4"/>
        <v>0</v>
      </c>
      <c r="X525" s="237"/>
    </row>
    <row r="526">
      <c r="A526" s="236" t="s">
        <v>9904</v>
      </c>
      <c r="B526" s="106" t="s">
        <v>4727</v>
      </c>
      <c r="C526" s="237" t="str">
        <f>VLOOKUP(A526,'Main Sheet'!F:M,8,0)</f>
        <v>East London</v>
      </c>
      <c r="D526" s="237" t="str">
        <f>VLOOKUP(B526,'Main Sheet'!A:N,14,0)</f>
        <v>Rural</v>
      </c>
      <c r="E526" s="237" t="str">
        <f>VLOOKUP(B526,'Main Sheet'!A:L,12,0)</f>
        <v>Silimela HS</v>
      </c>
      <c r="F526" s="237" t="str">
        <f>Vlookup(B526,'Main Sheet'!A:J,7,False)</f>
        <v>Second</v>
      </c>
      <c r="G526" s="237" t="str">
        <f>Vlookup(B526,'Main Sheet'!A:Q,17,0)</f>
        <v>Asemahle</v>
      </c>
      <c r="H526" s="237" t="str">
        <f>VLOOKUP(B526,'Main Sheet'!A:AT,46,0)</f>
        <v>Yes</v>
      </c>
      <c r="I526" s="237" t="str">
        <f>Trim(Iferror(Vlookup(B526,'Main Sheet'!A539:BC1632,47,False),""))</f>
        <v>Yes</v>
      </c>
      <c r="J526" s="237" t="str">
        <f>VLOOKUP(B526,'University Applications'!A:H,8,0)</f>
        <v>Yes</v>
      </c>
      <c r="K526" s="237" t="str">
        <f>VLOOKUP(B526,'University Applications'!A:O,15,0)</f>
        <v/>
      </c>
      <c r="L526" s="237" t="str">
        <f>VLOOKUP(B526,'University Applications'!A:V,22,0)</f>
        <v>S/A</v>
      </c>
      <c r="M526" s="237" t="str">
        <f>VLOOKUP(B526,'University Applications'!A:AC,29,0)</f>
        <v>No</v>
      </c>
      <c r="N526" s="237" t="str">
        <f>VLOOKUP(B526,'University Applications'!A539:BD1953,36,0)</f>
        <v/>
      </c>
      <c r="O526" s="237" t="str">
        <f>VLOOKUP(B526,'University Applications'!A:I,9,0)</f>
        <v/>
      </c>
      <c r="P526" s="237" t="str">
        <f>VLOOKUP($B526,'University Applications'!$A:P,16,0)</f>
        <v/>
      </c>
      <c r="Q526" s="237" t="str">
        <f>VLOOKUP($B526,'University Applications'!$A:W,23,0)</f>
        <v/>
      </c>
      <c r="R526" s="237" t="str">
        <f>VLOOKUP($B526,'University Applications'!$A:AD,30,0)</f>
        <v/>
      </c>
      <c r="S526" s="237" t="str">
        <f>VLOOKUP($B526,'University Applications'!$A539:BJ1953,37,0)</f>
        <v/>
      </c>
      <c r="T526" s="183">
        <f t="shared" si="1"/>
        <v>3</v>
      </c>
      <c r="U526" s="183">
        <f t="shared" si="2"/>
        <v>0</v>
      </c>
      <c r="V526" s="237">
        <f t="shared" si="3"/>
        <v>1</v>
      </c>
      <c r="W526" s="237">
        <f t="shared" si="4"/>
        <v>0</v>
      </c>
      <c r="X526" s="237"/>
    </row>
    <row r="527">
      <c r="A527" s="236" t="s">
        <v>1908</v>
      </c>
      <c r="B527" s="106" t="s">
        <v>1906</v>
      </c>
      <c r="C527" s="237" t="str">
        <f>VLOOKUP(A527,'Main Sheet'!F:M,8,0)</f>
        <v>New Brighton</v>
      </c>
      <c r="D527" s="237" t="str">
        <f>VLOOKUP(B527,'Main Sheet'!A:N,14,0)</f>
        <v>NMB</v>
      </c>
      <c r="E527" s="237" t="str">
        <f>VLOOKUP(B527,'Main Sheet'!A:L,12,0)</f>
        <v>Ithembelihle CS</v>
      </c>
      <c r="F527" s="237" t="str">
        <f>Vlookup(B527,'Main Sheet'!A:J,7,False)</f>
        <v>First</v>
      </c>
      <c r="G527" s="237" t="str">
        <f>Vlookup(B527,'Main Sheet'!A:Q,17,0)</f>
        <v>Chulumanco</v>
      </c>
      <c r="H527" s="237" t="str">
        <f>VLOOKUP(B527,'Main Sheet'!A:AT,46,0)</f>
        <v/>
      </c>
      <c r="I527" s="237" t="str">
        <f>Trim(Iferror(Vlookup(B527,'Main Sheet'!A203:BC1296,47,False),""))</f>
        <v/>
      </c>
      <c r="J527" s="237" t="str">
        <f>VLOOKUP(B527,'University Applications'!A:H,8,0)</f>
        <v/>
      </c>
      <c r="K527" s="237" t="str">
        <f>VLOOKUP(B527,'University Applications'!A:O,15,0)</f>
        <v/>
      </c>
      <c r="L527" s="237" t="str">
        <f>VLOOKUP(B527,'University Applications'!A:V,22,0)</f>
        <v>S/A</v>
      </c>
      <c r="M527" s="237" t="str">
        <f>VLOOKUP(B527,'University Applications'!A:AC,29,0)</f>
        <v/>
      </c>
      <c r="N527" s="237" t="str">
        <f>VLOOKUP(B527,'University Applications'!A203:BD1617,36,0)</f>
        <v/>
      </c>
      <c r="O527" s="237" t="str">
        <f>VLOOKUP(B527,'University Applications'!A:I,9,0)</f>
        <v/>
      </c>
      <c r="P527" s="237" t="str">
        <f>VLOOKUP($B527,'University Applications'!$A:P,16,0)</f>
        <v/>
      </c>
      <c r="Q527" s="237" t="str">
        <f>VLOOKUP($B527,'University Applications'!$A:W,23,0)</f>
        <v/>
      </c>
      <c r="R527" s="237" t="str">
        <f>VLOOKUP($B527,'University Applications'!$A:AD,30,0)</f>
        <v/>
      </c>
      <c r="S527" s="237" t="str">
        <f>VLOOKUP($B527,'University Applications'!$A203:BJ1617,37,0)</f>
        <v/>
      </c>
      <c r="T527" s="183">
        <f t="shared" si="1"/>
        <v>1</v>
      </c>
      <c r="U527" s="183">
        <f t="shared" si="2"/>
        <v>0</v>
      </c>
      <c r="V527" s="237">
        <f t="shared" si="3"/>
        <v>0</v>
      </c>
      <c r="W527" s="237">
        <f t="shared" si="4"/>
        <v>0</v>
      </c>
      <c r="X527" s="237"/>
    </row>
    <row r="528">
      <c r="A528" s="236" t="s">
        <v>1908</v>
      </c>
      <c r="B528" s="106" t="s">
        <v>4503</v>
      </c>
      <c r="C528" s="237" t="str">
        <f>VLOOKUP(A528,'Main Sheet'!F:M,8,0)</f>
        <v>New Brighton</v>
      </c>
      <c r="D528" s="237" t="str">
        <f>VLOOKUP(B528,'Main Sheet'!A:N,14,0)</f>
        <v>NMB</v>
      </c>
      <c r="E528" s="237" t="str">
        <f>VLOOKUP(B528,'Main Sheet'!A:L,12,0)</f>
        <v>Ithembelihle CS</v>
      </c>
      <c r="F528" s="237" t="str">
        <f>Vlookup(B528,'Main Sheet'!A:J,7,False)</f>
        <v>Second</v>
      </c>
      <c r="G528" s="237" t="str">
        <f>Vlookup(B528,'Main Sheet'!A:Q,17,0)</f>
        <v>Chulumanco</v>
      </c>
      <c r="H528" s="237" t="str">
        <f>VLOOKUP(B528,'Main Sheet'!A:AT,46,0)</f>
        <v>Yes</v>
      </c>
      <c r="I528" s="237" t="str">
        <f>Trim(Iferror(Vlookup(B528,'Main Sheet'!A511:BC1604,47,False),""))</f>
        <v/>
      </c>
      <c r="J528" s="237" t="str">
        <f>VLOOKUP(B528,'University Applications'!A:H,8,0)</f>
        <v>Yes</v>
      </c>
      <c r="K528" s="237" t="str">
        <f>VLOOKUP(B528,'University Applications'!A:O,15,0)</f>
        <v/>
      </c>
      <c r="L528" s="237" t="str">
        <f>VLOOKUP(B528,'University Applications'!A:V,22,0)</f>
        <v>S/A</v>
      </c>
      <c r="M528" s="237" t="str">
        <f>VLOOKUP(B528,'University Applications'!A:AC,29,0)</f>
        <v>Yes</v>
      </c>
      <c r="N528" s="237" t="str">
        <f>VLOOKUP(B528,'University Applications'!A511:BD1925,36,0)</f>
        <v/>
      </c>
      <c r="O528" s="237" t="str">
        <f>VLOOKUP(B528,'University Applications'!A:I,9,0)</f>
        <v/>
      </c>
      <c r="P528" s="237" t="str">
        <f>VLOOKUP($B528,'University Applications'!$A:P,16,0)</f>
        <v/>
      </c>
      <c r="Q528" s="237" t="str">
        <f>VLOOKUP($B528,'University Applications'!$A:W,23,0)</f>
        <v/>
      </c>
      <c r="R528" s="237" t="str">
        <f>VLOOKUP($B528,'University Applications'!$A:AD,30,0)</f>
        <v/>
      </c>
      <c r="S528" s="237" t="str">
        <f>VLOOKUP($B528,'University Applications'!$A511:BJ1925,37,0)</f>
        <v/>
      </c>
      <c r="T528" s="183">
        <f t="shared" si="1"/>
        <v>3</v>
      </c>
      <c r="U528" s="183">
        <f t="shared" si="2"/>
        <v>0</v>
      </c>
      <c r="V528" s="237">
        <f t="shared" si="3"/>
        <v>2</v>
      </c>
      <c r="W528" s="237">
        <f t="shared" si="4"/>
        <v>0</v>
      </c>
      <c r="X528" s="237"/>
    </row>
    <row r="529">
      <c r="A529" s="236" t="s">
        <v>10346</v>
      </c>
      <c r="B529" s="106" t="s">
        <v>6361</v>
      </c>
      <c r="C529" s="237" t="str">
        <f>VLOOKUP(A529,'Main Sheet'!F:M,8,0)</f>
        <v>Motherwell</v>
      </c>
      <c r="D529" s="237" t="str">
        <f>VLOOKUP(B529,'Main Sheet'!A:N,14,0)</f>
        <v>NMB</v>
      </c>
      <c r="E529" s="237" t="str">
        <f>VLOOKUP(B529,'Main Sheet'!A:L,12,0)</f>
        <v>Cingani HS</v>
      </c>
      <c r="F529" s="237" t="str">
        <f>Vlookup(B529,'Main Sheet'!A:J,7,False)</f>
        <v>Second</v>
      </c>
      <c r="G529" s="237" t="str">
        <f>Vlookup(B529,'Main Sheet'!A:Q,17,0)</f>
        <v>Asemahle</v>
      </c>
      <c r="H529" s="237" t="str">
        <f>VLOOKUP(B529,'Main Sheet'!A:AT,46,0)</f>
        <v>Yes</v>
      </c>
      <c r="I529" s="237" t="str">
        <f>Trim(Iferror(Vlookup(B529,'Main Sheet'!A738:BC1832,47,False),""))</f>
        <v>Yes</v>
      </c>
      <c r="J529" s="237" t="str">
        <f>VLOOKUP(B529,'University Applications'!A:H,8,0)</f>
        <v>Yes</v>
      </c>
      <c r="K529" s="237" t="str">
        <f>VLOOKUP(B529,'University Applications'!A:O,15,0)</f>
        <v>Yes</v>
      </c>
      <c r="L529" s="237" t="str">
        <f>VLOOKUP(B529,'University Applications'!A:V,22,0)</f>
        <v>Yes</v>
      </c>
      <c r="M529" s="237" t="str">
        <f>VLOOKUP(B529,'University Applications'!A:AC,29,0)</f>
        <v>Yes</v>
      </c>
      <c r="N529" s="237" t="str">
        <f>VLOOKUP(B529,'University Applications'!A738:BD2153,36,0)</f>
        <v/>
      </c>
      <c r="O529" s="237" t="str">
        <f>VLOOKUP(B529,'University Applications'!A:I,9,0)</f>
        <v/>
      </c>
      <c r="P529" s="237" t="str">
        <f>VLOOKUP($B529,'University Applications'!$A:P,16,0)</f>
        <v/>
      </c>
      <c r="Q529" s="237" t="str">
        <f>VLOOKUP($B529,'University Applications'!$A:W,23,0)</f>
        <v/>
      </c>
      <c r="R529" s="237" t="str">
        <f>VLOOKUP($B529,'University Applications'!$A:AD,30,0)</f>
        <v/>
      </c>
      <c r="S529" s="237" t="str">
        <f>VLOOKUP($B529,'University Applications'!$A738:BJ2153,37,0)</f>
        <v/>
      </c>
      <c r="T529" s="183">
        <f t="shared" si="1"/>
        <v>4</v>
      </c>
      <c r="U529" s="183">
        <f t="shared" si="2"/>
        <v>0</v>
      </c>
      <c r="V529" s="237">
        <f t="shared" si="3"/>
        <v>4</v>
      </c>
      <c r="W529" s="237">
        <f t="shared" si="4"/>
        <v>0</v>
      </c>
      <c r="X529" s="237"/>
    </row>
    <row r="530">
      <c r="A530" s="236" t="s">
        <v>10960</v>
      </c>
      <c r="B530" s="106" t="s">
        <v>8570</v>
      </c>
      <c r="C530" s="237" t="str">
        <f>VLOOKUP(A530,'Main Sheet'!F:M,8,0)</f>
        <v>Walmer</v>
      </c>
      <c r="D530" s="237" t="str">
        <f>VLOOKUP(B530,'Main Sheet'!A:N,14,0)</f>
        <v>NMB</v>
      </c>
      <c r="E530" s="237" t="str">
        <f>VLOOKUP(B530,'Main Sheet'!A:L,12,0)</f>
        <v>Walmer HS</v>
      </c>
      <c r="F530" s="237" t="str">
        <f>Vlookup(B530,'Main Sheet'!A:J,7,False)</f>
        <v>Second</v>
      </c>
      <c r="G530" s="237" t="str">
        <f>Vlookup(B530,'Main Sheet'!A:Q,17,0)</f>
        <v>Sive</v>
      </c>
      <c r="H530" s="237" t="str">
        <f>VLOOKUP(B530,'Main Sheet'!A:AT,46,0)</f>
        <v>Yes</v>
      </c>
      <c r="I530" s="237" t="str">
        <f>Trim(Iferror(Vlookup(B530,'Main Sheet'!A1052:BC2150,47,False),""))</f>
        <v/>
      </c>
      <c r="J530" s="237"/>
      <c r="K530" s="237"/>
      <c r="L530" s="237"/>
      <c r="M530" s="237"/>
      <c r="N530" s="237"/>
      <c r="O530" s="237"/>
      <c r="P530" s="237"/>
      <c r="Q530" s="237"/>
      <c r="R530" s="237"/>
      <c r="S530" s="237"/>
      <c r="T530" s="183">
        <f t="shared" si="1"/>
        <v>0</v>
      </c>
      <c r="U530" s="183">
        <f t="shared" si="2"/>
        <v>0</v>
      </c>
      <c r="V530" s="237">
        <f t="shared" si="3"/>
        <v>0</v>
      </c>
      <c r="W530" s="237">
        <f t="shared" si="4"/>
        <v>0</v>
      </c>
      <c r="X530" s="237"/>
    </row>
    <row r="531">
      <c r="A531" s="236" t="s">
        <v>10560</v>
      </c>
      <c r="B531" s="106" t="s">
        <v>7085</v>
      </c>
      <c r="C531" s="237" t="str">
        <f>VLOOKUP(A531,'Main Sheet'!F:M,8,0)</f>
        <v>Zwide</v>
      </c>
      <c r="D531" s="237" t="str">
        <f>VLOOKUP(B531,'Main Sheet'!A:N,14,0)</f>
        <v>NMB</v>
      </c>
      <c r="E531" s="237" t="str">
        <f>VLOOKUP(B531,'Main Sheet'!A:L,12,0)</f>
        <v>Ndzondelelo HS</v>
      </c>
      <c r="F531" s="237" t="str">
        <f>Vlookup(B531,'Main Sheet'!A:J,7,False)</f>
        <v>Second</v>
      </c>
      <c r="G531" s="237" t="str">
        <f>Vlookup(B531,'Main Sheet'!A:Q,17,0)</f>
        <v>Chulumanco</v>
      </c>
      <c r="H531" s="237" t="str">
        <f>VLOOKUP(B531,'Main Sheet'!A:AT,46,0)</f>
        <v>Yes</v>
      </c>
      <c r="I531" s="237" t="str">
        <f>Trim(Iferror(Vlookup(B531,'Main Sheet'!A839:BC1935,47,False),""))</f>
        <v>Yes</v>
      </c>
      <c r="J531" s="237" t="str">
        <f>VLOOKUP(B531,'University Applications'!A:H,8,0)</f>
        <v>Yes</v>
      </c>
      <c r="K531" s="237" t="str">
        <f>VLOOKUP(B531,'University Applications'!A:O,15,0)</f>
        <v>Yes</v>
      </c>
      <c r="L531" s="237" t="str">
        <f>VLOOKUP(B531,'University Applications'!A:V,22,0)</f>
        <v>Yes</v>
      </c>
      <c r="M531" s="237" t="str">
        <f>VLOOKUP(B531,'University Applications'!A:AC,29,0)</f>
        <v>Yes</v>
      </c>
      <c r="N531" s="237" t="str">
        <f>VLOOKUP(B531,'University Applications'!A839:BD2256,36,0)</f>
        <v/>
      </c>
      <c r="O531" s="237" t="str">
        <f>VLOOKUP(B531,'University Applications'!A:I,9,0)</f>
        <v/>
      </c>
      <c r="P531" s="237" t="str">
        <f>VLOOKUP($B531,'University Applications'!$A:P,16,0)</f>
        <v/>
      </c>
      <c r="Q531" s="237" t="str">
        <f>VLOOKUP($B531,'University Applications'!$A:W,23,0)</f>
        <v/>
      </c>
      <c r="R531" s="237" t="str">
        <f>VLOOKUP($B531,'University Applications'!$A:AD,30,0)</f>
        <v/>
      </c>
      <c r="S531" s="237" t="str">
        <f>VLOOKUP($B531,'University Applications'!$A839:BJ2256,37,0)</f>
        <v/>
      </c>
      <c r="T531" s="183">
        <f t="shared" si="1"/>
        <v>4</v>
      </c>
      <c r="U531" s="183">
        <f t="shared" si="2"/>
        <v>0</v>
      </c>
      <c r="V531" s="237">
        <f t="shared" si="3"/>
        <v>4</v>
      </c>
      <c r="W531" s="237">
        <f t="shared" si="4"/>
        <v>0</v>
      </c>
      <c r="X531" s="237"/>
    </row>
    <row r="532">
      <c r="A532" s="236" t="s">
        <v>9784</v>
      </c>
      <c r="B532" s="106" t="s">
        <v>4329</v>
      </c>
      <c r="C532" s="237" t="str">
        <f>VLOOKUP(A532,'Main Sheet'!F:M,8,0)</f>
        <v>East London</v>
      </c>
      <c r="D532" s="237" t="str">
        <f>VLOOKUP(B532,'Main Sheet'!A:N,14,0)</f>
        <v>Rural</v>
      </c>
      <c r="E532" s="237" t="str">
        <f>VLOOKUP(B532,'Main Sheet'!A:L,12,0)</f>
        <v>Wongalethu HS</v>
      </c>
      <c r="F532" s="237" t="str">
        <f>Vlookup(B532,'Main Sheet'!A:J,7,False)</f>
        <v>Second</v>
      </c>
      <c r="G532" s="237" t="str">
        <f>Vlookup(B532,'Main Sheet'!A:Q,17,0)</f>
        <v>Asemahle</v>
      </c>
      <c r="H532" s="237" t="str">
        <f>VLOOKUP(B532,'Main Sheet'!A:AT,46,0)</f>
        <v>Yes</v>
      </c>
      <c r="I532" s="237" t="str">
        <f>Trim(Iferror(Vlookup(B532,'Main Sheet'!A491:BC1584,47,False),""))</f>
        <v>Yes</v>
      </c>
      <c r="J532" s="237" t="str">
        <f>VLOOKUP(B532,'University Applications'!A:H,8,0)</f>
        <v>Yes</v>
      </c>
      <c r="K532" s="237" t="str">
        <f>VLOOKUP(B532,'University Applications'!A:O,15,0)</f>
        <v>Yes</v>
      </c>
      <c r="L532" s="237" t="str">
        <f>VLOOKUP(B532,'University Applications'!A:V,22,0)</f>
        <v>Yes</v>
      </c>
      <c r="M532" s="237" t="str">
        <f>VLOOKUP(B532,'University Applications'!A:AC,29,0)</f>
        <v>Yes</v>
      </c>
      <c r="N532" s="237" t="str">
        <f>VLOOKUP(B532,'University Applications'!A491:BD1905,36,0)</f>
        <v/>
      </c>
      <c r="O532" s="237" t="str">
        <f>VLOOKUP(B532,'University Applications'!A:I,9,0)</f>
        <v/>
      </c>
      <c r="P532" s="237" t="str">
        <f>VLOOKUP($B532,'University Applications'!$A:P,16,0)</f>
        <v/>
      </c>
      <c r="Q532" s="237" t="str">
        <f>VLOOKUP($B532,'University Applications'!$A:W,23,0)</f>
        <v/>
      </c>
      <c r="R532" s="237" t="str">
        <f>VLOOKUP($B532,'University Applications'!$A:AD,30,0)</f>
        <v/>
      </c>
      <c r="S532" s="237" t="str">
        <f>VLOOKUP($B532,'University Applications'!$A491:BJ1905,37,0)</f>
        <v/>
      </c>
      <c r="T532" s="183">
        <f t="shared" si="1"/>
        <v>4</v>
      </c>
      <c r="U532" s="183">
        <f t="shared" si="2"/>
        <v>0</v>
      </c>
      <c r="V532" s="237">
        <f t="shared" si="3"/>
        <v>4</v>
      </c>
      <c r="W532" s="237">
        <f t="shared" si="4"/>
        <v>0</v>
      </c>
      <c r="X532" s="237"/>
    </row>
    <row r="533">
      <c r="A533" s="236" t="s">
        <v>10802</v>
      </c>
      <c r="B533" s="106" t="s">
        <v>8013</v>
      </c>
      <c r="C533" s="237" t="str">
        <f>VLOOKUP(A533,'Main Sheet'!F:M,8,0)</f>
        <v>Motherwell</v>
      </c>
      <c r="D533" s="237" t="str">
        <f>VLOOKUP(B533,'Main Sheet'!A:N,14,0)</f>
        <v>NMB</v>
      </c>
      <c r="E533" s="237" t="str">
        <f>VLOOKUP(B533,'Main Sheet'!A:L,12,0)</f>
        <v>Motherwell HS</v>
      </c>
      <c r="F533" s="237" t="str">
        <f>Vlookup(B533,'Main Sheet'!A:J,7,False)</f>
        <v>Second</v>
      </c>
      <c r="G533" s="237" t="str">
        <f>Vlookup(B533,'Main Sheet'!A:Q,17,0)</f>
        <v>Sive</v>
      </c>
      <c r="H533" s="237" t="str">
        <f>VLOOKUP(B533,'Main Sheet'!A:AT,46,0)</f>
        <v>Yes</v>
      </c>
      <c r="I533" s="237" t="str">
        <f>Trim(Iferror(Vlookup(B533,'Main Sheet'!A967:BC2064,47,False),""))</f>
        <v/>
      </c>
      <c r="J533" s="237" t="str">
        <f>VLOOKUP(B533,'University Applications'!A:H,8,0)</f>
        <v>S/A</v>
      </c>
      <c r="K533" s="237" t="str">
        <f>VLOOKUP(B533,'University Applications'!A:O,15,0)</f>
        <v/>
      </c>
      <c r="L533" s="237" t="str">
        <f>VLOOKUP(B533,'University Applications'!A:V,22,0)</f>
        <v>S/A</v>
      </c>
      <c r="M533" s="237" t="str">
        <f>VLOOKUP(B533,'University Applications'!A:AC,29,0)</f>
        <v>Yes</v>
      </c>
      <c r="N533" s="237" t="str">
        <f>VLOOKUP(B533,'University Applications'!A967:BD2385,36,0)</f>
        <v/>
      </c>
      <c r="O533" s="237" t="str">
        <f>VLOOKUP(B533,'University Applications'!A:I,9,0)</f>
        <v/>
      </c>
      <c r="P533" s="237" t="str">
        <f>VLOOKUP($B533,'University Applications'!$A:P,16,0)</f>
        <v/>
      </c>
      <c r="Q533" s="237" t="str">
        <f>VLOOKUP($B533,'University Applications'!$A:W,23,0)</f>
        <v/>
      </c>
      <c r="R533" s="237" t="str">
        <f>VLOOKUP($B533,'University Applications'!$A:AD,30,0)</f>
        <v/>
      </c>
      <c r="S533" s="237" t="str">
        <f>VLOOKUP($B533,'University Applications'!$A967:BJ2385,37,0)</f>
        <v/>
      </c>
      <c r="T533" s="183">
        <f t="shared" si="1"/>
        <v>3</v>
      </c>
      <c r="U533" s="183">
        <f t="shared" si="2"/>
        <v>0</v>
      </c>
      <c r="V533" s="237">
        <f t="shared" si="3"/>
        <v>1</v>
      </c>
      <c r="W533" s="237">
        <f t="shared" si="4"/>
        <v>0</v>
      </c>
      <c r="X533" s="237"/>
    </row>
    <row r="534">
      <c r="A534" s="236" t="s">
        <v>1917</v>
      </c>
      <c r="B534" s="106" t="s">
        <v>1915</v>
      </c>
      <c r="C534" s="237" t="str">
        <f>VLOOKUP(A534,'Main Sheet'!F:M,8,0)</f>
        <v>Zwide</v>
      </c>
      <c r="D534" s="237" t="str">
        <f>VLOOKUP(B534,'Main Sheet'!A:N,14,0)</f>
        <v>NMB</v>
      </c>
      <c r="E534" s="237" t="str">
        <f>VLOOKUP(B534,'Main Sheet'!A:L,12,0)</f>
        <v>Loyiso HS</v>
      </c>
      <c r="F534" s="237" t="str">
        <f>Vlookup(B534,'Main Sheet'!A:J,7,False)</f>
        <v>First</v>
      </c>
      <c r="G534" s="237" t="str">
        <f>Vlookup(B534,'Main Sheet'!A:Q,17,0)</f>
        <v>Sive</v>
      </c>
      <c r="H534" s="237" t="str">
        <f>VLOOKUP(B534,'Main Sheet'!A:AT,46,0)</f>
        <v>Yes</v>
      </c>
      <c r="I534" s="237" t="str">
        <f>Trim(Iferror(Vlookup(B534,'Main Sheet'!A204:BC1297,47,False),""))</f>
        <v>Yes</v>
      </c>
      <c r="J534" s="237" t="str">
        <f>VLOOKUP(B534,'University Applications'!A:H,8,0)</f>
        <v>Yes</v>
      </c>
      <c r="K534" s="237" t="str">
        <f>VLOOKUP(B534,'University Applications'!A:O,15,0)</f>
        <v>Yes</v>
      </c>
      <c r="L534" s="237" t="str">
        <f>VLOOKUP(B534,'University Applications'!A:V,22,0)</f>
        <v>Yes</v>
      </c>
      <c r="M534" s="237" t="str">
        <f>VLOOKUP(B534,'University Applications'!A:AC,29,0)</f>
        <v>Yes</v>
      </c>
      <c r="N534" s="237" t="str">
        <f>VLOOKUP(B534,'University Applications'!A204:BD1618,36,0)</f>
        <v/>
      </c>
      <c r="O534" s="237" t="str">
        <f>VLOOKUP(B534,'University Applications'!A:I,9,0)</f>
        <v>Yes</v>
      </c>
      <c r="P534" s="237" t="str">
        <f>VLOOKUP($B534,'University Applications'!$A:P,16,0)</f>
        <v>Yes</v>
      </c>
      <c r="Q534" s="237" t="str">
        <f>VLOOKUP($B534,'University Applications'!$A:W,23,0)</f>
        <v>Yes</v>
      </c>
      <c r="R534" s="237" t="str">
        <f>VLOOKUP($B534,'University Applications'!$A:AD,30,0)</f>
        <v>Yes</v>
      </c>
      <c r="S534" s="237" t="str">
        <f>VLOOKUP($B534,'University Applications'!$A204:BJ1618,37,0)</f>
        <v/>
      </c>
      <c r="T534" s="183">
        <f t="shared" si="1"/>
        <v>4</v>
      </c>
      <c r="U534" s="183">
        <f t="shared" si="2"/>
        <v>4</v>
      </c>
      <c r="V534" s="237">
        <f t="shared" si="3"/>
        <v>4</v>
      </c>
      <c r="W534" s="237">
        <f t="shared" si="4"/>
        <v>4</v>
      </c>
      <c r="X534" s="237"/>
    </row>
    <row r="535">
      <c r="A535" s="236" t="s">
        <v>10384</v>
      </c>
      <c r="B535" s="106" t="s">
        <v>6509</v>
      </c>
      <c r="C535" s="237" t="str">
        <f>VLOOKUP(A535,'Main Sheet'!F:M,8,0)</f>
        <v>Motherwell</v>
      </c>
      <c r="D535" s="237" t="str">
        <f>VLOOKUP(B535,'Main Sheet'!A:N,14,0)</f>
        <v>NMB</v>
      </c>
      <c r="E535" s="237" t="str">
        <f>VLOOKUP(B535,'Main Sheet'!A:L,12,0)</f>
        <v>Cingani HS</v>
      </c>
      <c r="F535" s="237" t="str">
        <f>Vlookup(B535,'Main Sheet'!A:J,7,False)</f>
        <v>Second</v>
      </c>
      <c r="G535" s="237" t="str">
        <f>Vlookup(B535,'Main Sheet'!A:Q,17,0)</f>
        <v>Asemahle</v>
      </c>
      <c r="H535" s="237" t="str">
        <f>VLOOKUP(B535,'Main Sheet'!A:AT,46,0)</f>
        <v>Yes</v>
      </c>
      <c r="I535" s="237" t="str">
        <f>Trim(Iferror(Vlookup(B535,'Main Sheet'!A756:BC1850,47,False),""))</f>
        <v>Yes</v>
      </c>
      <c r="J535" s="237" t="str">
        <f>VLOOKUP(B535,'University Applications'!A:H,8,0)</f>
        <v>S/A</v>
      </c>
      <c r="K535" s="237" t="str">
        <f>VLOOKUP(B535,'University Applications'!A:O,15,0)</f>
        <v>S/A</v>
      </c>
      <c r="L535" s="237" t="str">
        <f>VLOOKUP(B535,'University Applications'!A:V,22,0)</f>
        <v>S/A</v>
      </c>
      <c r="M535" s="237" t="str">
        <f>VLOOKUP(B535,'University Applications'!A:AC,29,0)</f>
        <v>Yes</v>
      </c>
      <c r="N535" s="237" t="str">
        <f>VLOOKUP(B535,'University Applications'!A756:BD2171,36,0)</f>
        <v/>
      </c>
      <c r="O535" s="237" t="str">
        <f>VLOOKUP(B535,'University Applications'!A:I,9,0)</f>
        <v/>
      </c>
      <c r="P535" s="237" t="str">
        <f>VLOOKUP($B535,'University Applications'!$A:P,16,0)</f>
        <v/>
      </c>
      <c r="Q535" s="237" t="str">
        <f>VLOOKUP($B535,'University Applications'!$A:W,23,0)</f>
        <v/>
      </c>
      <c r="R535" s="237" t="str">
        <f>VLOOKUP($B535,'University Applications'!$A:AD,30,0)</f>
        <v/>
      </c>
      <c r="S535" s="237" t="str">
        <f>VLOOKUP($B535,'University Applications'!$A756:BJ2171,37,0)</f>
        <v/>
      </c>
      <c r="T535" s="183">
        <f t="shared" si="1"/>
        <v>4</v>
      </c>
      <c r="U535" s="183">
        <f t="shared" si="2"/>
        <v>0</v>
      </c>
      <c r="V535" s="237">
        <f t="shared" si="3"/>
        <v>1</v>
      </c>
      <c r="W535" s="237">
        <f t="shared" si="4"/>
        <v>0</v>
      </c>
      <c r="X535" s="237"/>
    </row>
    <row r="536">
      <c r="A536" s="236" t="s">
        <v>10117</v>
      </c>
      <c r="B536" s="106" t="s">
        <v>5545</v>
      </c>
      <c r="C536" s="237" t="str">
        <f>VLOOKUP(A536,'Main Sheet'!F:M,8,0)</f>
        <v>Zwide</v>
      </c>
      <c r="D536" s="237" t="str">
        <f>VLOOKUP(B536,'Main Sheet'!A:N,14,0)</f>
        <v>NMB</v>
      </c>
      <c r="E536" s="237" t="str">
        <f>VLOOKUP(B536,'Main Sheet'!A:L,12,0)</f>
        <v>Loyiso HS</v>
      </c>
      <c r="F536" s="237" t="str">
        <f>Vlookup(B536,'Main Sheet'!A:J,7,False)</f>
        <v>Second</v>
      </c>
      <c r="G536" s="237" t="str">
        <f>Vlookup(B536,'Main Sheet'!A:Q,17,0)</f>
        <v>Sive</v>
      </c>
      <c r="H536" s="237" t="str">
        <f>VLOOKUP(B536,'Main Sheet'!A:AT,46,0)</f>
        <v>Yes</v>
      </c>
      <c r="I536" s="237" t="str">
        <f>Trim(Iferror(Vlookup(B536,'Main Sheet'!A632:BC1725,47,False),""))</f>
        <v/>
      </c>
      <c r="J536" s="237" t="str">
        <f>VLOOKUP(B536,'University Applications'!A:H,8,0)</f>
        <v>Yes</v>
      </c>
      <c r="K536" s="237" t="str">
        <f>VLOOKUP(B536,'University Applications'!A:O,15,0)</f>
        <v>Yes</v>
      </c>
      <c r="L536" s="237" t="str">
        <f>VLOOKUP(B536,'University Applications'!A:V,22,0)</f>
        <v>Yes</v>
      </c>
      <c r="M536" s="237" t="str">
        <f>VLOOKUP(B536,'University Applications'!A:AC,29,0)</f>
        <v>Yes</v>
      </c>
      <c r="N536" s="237" t="str">
        <f>VLOOKUP(B536,'University Applications'!A632:BD2046,36,0)</f>
        <v/>
      </c>
      <c r="O536" s="237" t="str">
        <f>VLOOKUP(B536,'University Applications'!A:I,9,0)</f>
        <v/>
      </c>
      <c r="P536" s="237" t="str">
        <f>VLOOKUP($B536,'University Applications'!$A:P,16,0)</f>
        <v/>
      </c>
      <c r="Q536" s="237" t="str">
        <f>VLOOKUP($B536,'University Applications'!$A:W,23,0)</f>
        <v/>
      </c>
      <c r="R536" s="237" t="str">
        <f>VLOOKUP($B536,'University Applications'!$A:AD,30,0)</f>
        <v/>
      </c>
      <c r="S536" s="237" t="str">
        <f>VLOOKUP($B536,'University Applications'!$A632:BJ2046,37,0)</f>
        <v/>
      </c>
      <c r="T536" s="183">
        <f t="shared" si="1"/>
        <v>4</v>
      </c>
      <c r="U536" s="183">
        <f t="shared" si="2"/>
        <v>0</v>
      </c>
      <c r="V536" s="237">
        <f t="shared" si="3"/>
        <v>4</v>
      </c>
      <c r="W536" s="237">
        <f t="shared" si="4"/>
        <v>0</v>
      </c>
      <c r="X536" s="237"/>
    </row>
    <row r="537">
      <c r="A537" s="236" t="s">
        <v>10401</v>
      </c>
      <c r="B537" s="106" t="s">
        <v>6579</v>
      </c>
      <c r="C537" s="237" t="str">
        <f>VLOOKUP(A537,'Main Sheet'!F:M,8,0)</f>
        <v>Motherwell</v>
      </c>
      <c r="D537" s="237" t="str">
        <f>VLOOKUP(B537,'Main Sheet'!A:N,14,0)</f>
        <v>NMB</v>
      </c>
      <c r="E537" s="237" t="str">
        <f>VLOOKUP(B537,'Main Sheet'!A:L,12,0)</f>
        <v>Cingani HS</v>
      </c>
      <c r="F537" s="237" t="str">
        <f>Vlookup(B537,'Main Sheet'!A:J,7,False)</f>
        <v>Second</v>
      </c>
      <c r="G537" s="237" t="str">
        <f>Vlookup(B537,'Main Sheet'!A:Q,17,0)</f>
        <v>Asemahle</v>
      </c>
      <c r="H537" s="237" t="str">
        <f>VLOOKUP(B537,'Main Sheet'!A:AT,46,0)</f>
        <v>Yes</v>
      </c>
      <c r="I537" s="237" t="str">
        <f>Trim(Iferror(Vlookup(B537,'Main Sheet'!A764:BC1858,47,False),""))</f>
        <v>Yes</v>
      </c>
      <c r="J537" s="237" t="str">
        <f>VLOOKUP(B537,'University Applications'!A:H,8,0)</f>
        <v>Yes</v>
      </c>
      <c r="K537" s="237" t="str">
        <f>VLOOKUP(B537,'University Applications'!A:O,15,0)</f>
        <v>Yes</v>
      </c>
      <c r="L537" s="237" t="str">
        <f>VLOOKUP(B537,'University Applications'!A:V,22,0)</f>
        <v>Yes</v>
      </c>
      <c r="M537" s="237" t="str">
        <f>VLOOKUP(B537,'University Applications'!A:AC,29,0)</f>
        <v>Yes</v>
      </c>
      <c r="N537" s="237" t="str">
        <f>VLOOKUP(B537,'University Applications'!A764:BD2179,36,0)</f>
        <v/>
      </c>
      <c r="O537" s="237" t="str">
        <f>VLOOKUP(B537,'University Applications'!A:I,9,0)</f>
        <v/>
      </c>
      <c r="P537" s="237" t="str">
        <f>VLOOKUP($B537,'University Applications'!$A:P,16,0)</f>
        <v/>
      </c>
      <c r="Q537" s="237" t="str">
        <f>VLOOKUP($B537,'University Applications'!$A:W,23,0)</f>
        <v/>
      </c>
      <c r="R537" s="237" t="str">
        <f>VLOOKUP($B537,'University Applications'!$A:AD,30,0)</f>
        <v/>
      </c>
      <c r="S537" s="237" t="str">
        <f>VLOOKUP($B537,'University Applications'!$A764:BJ2179,37,0)</f>
        <v/>
      </c>
      <c r="T537" s="183">
        <f t="shared" si="1"/>
        <v>4</v>
      </c>
      <c r="U537" s="183">
        <f t="shared" si="2"/>
        <v>0</v>
      </c>
      <c r="V537" s="237">
        <f t="shared" si="3"/>
        <v>4</v>
      </c>
      <c r="W537" s="237">
        <f t="shared" si="4"/>
        <v>0</v>
      </c>
      <c r="X537" s="237"/>
    </row>
    <row r="538">
      <c r="A538" s="236" t="s">
        <v>1926</v>
      </c>
      <c r="B538" s="106" t="s">
        <v>1924</v>
      </c>
      <c r="C538" s="237" t="str">
        <f>VLOOKUP(A538,'Main Sheet'!F:M,8,0)</f>
        <v>Uitenhage</v>
      </c>
      <c r="D538" s="237" t="str">
        <f>VLOOKUP(B538,'Main Sheet'!A:N,14,0)</f>
        <v>Rural</v>
      </c>
      <c r="E538" s="237" t="str">
        <f>VLOOKUP(B538,'Main Sheet'!A:L,12,0)</f>
        <v>VM Kwinana</v>
      </c>
      <c r="F538" s="237" t="str">
        <f>Vlookup(B538,'Main Sheet'!A:J,7,False)</f>
        <v>First</v>
      </c>
      <c r="G538" s="237" t="str">
        <f>Vlookup(B538,'Main Sheet'!A:Q,17,0)</f>
        <v>Sive</v>
      </c>
      <c r="H538" s="237" t="str">
        <f>VLOOKUP(B538,'Main Sheet'!A:AT,46,0)</f>
        <v>Yes</v>
      </c>
      <c r="I538" s="237" t="str">
        <f>Trim(Iferror(Vlookup(B538,'Main Sheet'!A205:BC1298,47,False),""))</f>
        <v>Yes</v>
      </c>
      <c r="J538" s="237" t="str">
        <f>VLOOKUP(B538,'University Applications'!A:H,8,0)</f>
        <v>Yes</v>
      </c>
      <c r="K538" s="237" t="str">
        <f>VLOOKUP(B538,'University Applications'!A:O,15,0)</f>
        <v>Yes</v>
      </c>
      <c r="L538" s="237" t="str">
        <f>VLOOKUP(B538,'University Applications'!A:V,22,0)</f>
        <v>Yes</v>
      </c>
      <c r="M538" s="237" t="str">
        <f>VLOOKUP(B538,'University Applications'!A:AC,29,0)</f>
        <v>Yes</v>
      </c>
      <c r="N538" s="237" t="str">
        <f>VLOOKUP(B538,'University Applications'!A205:BD1619,36,0)</f>
        <v/>
      </c>
      <c r="O538" s="237" t="str">
        <f>VLOOKUP(B538,'University Applications'!A:I,9,0)</f>
        <v>Yes</v>
      </c>
      <c r="P538" s="237" t="str">
        <f>VLOOKUP($B538,'University Applications'!$A:P,16,0)</f>
        <v>Yes</v>
      </c>
      <c r="Q538" s="237" t="str">
        <f>VLOOKUP($B538,'University Applications'!$A:W,23,0)</f>
        <v>Yes</v>
      </c>
      <c r="R538" s="237" t="str">
        <f>VLOOKUP($B538,'University Applications'!$A:AD,30,0)</f>
        <v>Yes</v>
      </c>
      <c r="S538" s="237" t="str">
        <f>VLOOKUP($B538,'University Applications'!$A205:BJ1619,37,0)</f>
        <v/>
      </c>
      <c r="T538" s="183">
        <f t="shared" si="1"/>
        <v>4</v>
      </c>
      <c r="U538" s="183">
        <f t="shared" si="2"/>
        <v>4</v>
      </c>
      <c r="V538" s="237">
        <f t="shared" si="3"/>
        <v>4</v>
      </c>
      <c r="W538" s="237">
        <f t="shared" si="4"/>
        <v>4</v>
      </c>
      <c r="X538" s="237"/>
    </row>
    <row r="539">
      <c r="A539" s="236" t="s">
        <v>1932</v>
      </c>
      <c r="B539" s="106" t="s">
        <v>1930</v>
      </c>
      <c r="C539" s="237" t="str">
        <f>VLOOKUP(A539,'Main Sheet'!F:M,8,0)</f>
        <v>Motherwell</v>
      </c>
      <c r="D539" s="237" t="str">
        <f>VLOOKUP(B539,'Main Sheet'!A:N,14,0)</f>
        <v>NMB</v>
      </c>
      <c r="E539" s="237" t="str">
        <f>VLOOKUP(B539,'Main Sheet'!A:L,12,0)</f>
        <v>Soqhayisa SS</v>
      </c>
      <c r="F539" s="237" t="str">
        <f>Vlookup(B539,'Main Sheet'!A:J,7,False)</f>
        <v>First</v>
      </c>
      <c r="G539" s="237" t="str">
        <f>Vlookup(B539,'Main Sheet'!A:Q,17,0)</f>
        <v>Siphosihle</v>
      </c>
      <c r="H539" s="237" t="str">
        <f>VLOOKUP(B539,'Main Sheet'!A:AT,46,0)</f>
        <v>Yes</v>
      </c>
      <c r="I539" s="237" t="str">
        <f>Trim(Iferror(Vlookup(B539,'Main Sheet'!A206:BC1299,47,False),""))</f>
        <v>Yes</v>
      </c>
      <c r="J539" s="237" t="str">
        <f>VLOOKUP(B539,'University Applications'!A:H,8,0)</f>
        <v>Yes</v>
      </c>
      <c r="K539" s="237" t="str">
        <f>VLOOKUP(B539,'University Applications'!A:O,15,0)</f>
        <v>Yes</v>
      </c>
      <c r="L539" s="237" t="str">
        <f>VLOOKUP(B539,'University Applications'!A:V,22,0)</f>
        <v>Yes</v>
      </c>
      <c r="M539" s="237" t="str">
        <f>VLOOKUP(B539,'University Applications'!A:AC,29,0)</f>
        <v>Yes</v>
      </c>
      <c r="N539" s="237" t="str">
        <f>VLOOKUP(B539,'University Applications'!A206:BD1620,36,0)</f>
        <v/>
      </c>
      <c r="O539" s="237" t="str">
        <f>VLOOKUP(B539,'University Applications'!A:I,9,0)</f>
        <v>Yes</v>
      </c>
      <c r="P539" s="237" t="str">
        <f>VLOOKUP($B539,'University Applications'!$A:P,16,0)</f>
        <v>Yes</v>
      </c>
      <c r="Q539" s="237" t="str">
        <f>VLOOKUP($B539,'University Applications'!$A:W,23,0)</f>
        <v>Yes</v>
      </c>
      <c r="R539" s="237" t="str">
        <f>VLOOKUP($B539,'University Applications'!$A:AD,30,0)</f>
        <v>Yes</v>
      </c>
      <c r="S539" s="237" t="str">
        <f>VLOOKUP($B539,'University Applications'!$A206:BJ1620,37,0)</f>
        <v/>
      </c>
      <c r="T539" s="183">
        <f t="shared" si="1"/>
        <v>4</v>
      </c>
      <c r="U539" s="183">
        <f t="shared" si="2"/>
        <v>4</v>
      </c>
      <c r="V539" s="237">
        <f t="shared" si="3"/>
        <v>4</v>
      </c>
      <c r="W539" s="237">
        <f t="shared" si="4"/>
        <v>4</v>
      </c>
      <c r="X539" s="237"/>
    </row>
    <row r="540">
      <c r="A540" s="236" t="s">
        <v>9764</v>
      </c>
      <c r="B540" s="106" t="s">
        <v>4260</v>
      </c>
      <c r="C540" s="237" t="str">
        <f>VLOOKUP(A540,'Main Sheet'!F:M,8,0)</f>
        <v>East London</v>
      </c>
      <c r="D540" s="237" t="str">
        <f>VLOOKUP(B540,'Main Sheet'!A:N,14,0)</f>
        <v>Rural</v>
      </c>
      <c r="E540" s="237" t="str">
        <f>VLOOKUP(B540,'Main Sheet'!A:L,12,0)</f>
        <v>Wongalethu HS</v>
      </c>
      <c r="F540" s="237" t="str">
        <f>Vlookup(B540,'Main Sheet'!A:J,7,False)</f>
        <v>Second</v>
      </c>
      <c r="G540" s="237" t="str">
        <f>Vlookup(B540,'Main Sheet'!A:Q,17,0)</f>
        <v>Asemahle</v>
      </c>
      <c r="H540" s="237" t="str">
        <f>VLOOKUP(B540,'Main Sheet'!A:AT,46,0)</f>
        <v>Yes</v>
      </c>
      <c r="I540" s="237" t="str">
        <f>Trim(Iferror(Vlookup(B540,'Main Sheet'!A483:BC1576,47,False),""))</f>
        <v>Yes</v>
      </c>
      <c r="J540" s="237" t="str">
        <f>VLOOKUP(B540,'University Applications'!A:H,8,0)</f>
        <v>Yes</v>
      </c>
      <c r="K540" s="237" t="str">
        <f>VLOOKUP(B540,'University Applications'!A:O,15,0)</f>
        <v>S/A</v>
      </c>
      <c r="L540" s="237" t="str">
        <f>VLOOKUP(B540,'University Applications'!A:V,22,0)</f>
        <v>S/A</v>
      </c>
      <c r="M540" s="237" t="str">
        <f>VLOOKUP(B540,'University Applications'!A:AC,29,0)</f>
        <v>S/A</v>
      </c>
      <c r="N540" s="237" t="str">
        <f>VLOOKUP(B540,'University Applications'!A483:BD1897,36,0)</f>
        <v/>
      </c>
      <c r="O540" s="237" t="str">
        <f>VLOOKUP(B540,'University Applications'!A:I,9,0)</f>
        <v/>
      </c>
      <c r="P540" s="237" t="str">
        <f>VLOOKUP($B540,'University Applications'!$A:P,16,0)</f>
        <v/>
      </c>
      <c r="Q540" s="237" t="str">
        <f>VLOOKUP($B540,'University Applications'!$A:W,23,0)</f>
        <v/>
      </c>
      <c r="R540" s="237" t="str">
        <f>VLOOKUP($B540,'University Applications'!$A:AD,30,0)</f>
        <v/>
      </c>
      <c r="S540" s="237" t="str">
        <f>VLOOKUP($B540,'University Applications'!$A483:BJ1897,37,0)</f>
        <v/>
      </c>
      <c r="T540" s="183">
        <f t="shared" si="1"/>
        <v>4</v>
      </c>
      <c r="U540" s="183">
        <f t="shared" si="2"/>
        <v>0</v>
      </c>
      <c r="V540" s="237">
        <f t="shared" si="3"/>
        <v>1</v>
      </c>
      <c r="W540" s="237">
        <f t="shared" si="4"/>
        <v>0</v>
      </c>
      <c r="X540" s="237"/>
    </row>
    <row r="541">
      <c r="A541" s="236" t="s">
        <v>11161</v>
      </c>
      <c r="B541" s="106" t="s">
        <v>5575</v>
      </c>
      <c r="C541" s="237" t="str">
        <f>VLOOKUP(A541,'Main Sheet'!F:M,8,0)</f>
        <v>Zwide</v>
      </c>
      <c r="D541" s="237" t="str">
        <f>VLOOKUP(B541,'Main Sheet'!A:N,14,0)</f>
        <v>NMB</v>
      </c>
      <c r="E541" s="237" t="str">
        <f>VLOOKUP(B541,'Main Sheet'!A:L,12,0)</f>
        <v>Khwezi Lomso CS</v>
      </c>
      <c r="F541" s="237" t="str">
        <f>Vlookup(B541,'Main Sheet'!A:J,7,False)</f>
        <v>Second</v>
      </c>
      <c r="G541" s="237" t="str">
        <f>Vlookup(B541,'Main Sheet'!A:Q,17,0)</f>
        <v>Chulumanco</v>
      </c>
      <c r="H541" s="237" t="str">
        <f>VLOOKUP(B541,'Main Sheet'!A:AT,46,0)</f>
        <v>Yes</v>
      </c>
      <c r="I541" s="237" t="str">
        <f>Trim(Iferror(Vlookup(B541,'Main Sheet'!A638:BC1731,47,False),""))</f>
        <v/>
      </c>
      <c r="J541" s="237" t="str">
        <f>VLOOKUP(B541,'University Applications'!A:H,8,0)</f>
        <v>S/A</v>
      </c>
      <c r="K541" s="237" t="str">
        <f>VLOOKUP(B541,'University Applications'!A:O,15,0)</f>
        <v>S/A</v>
      </c>
      <c r="L541" s="237" t="str">
        <f>VLOOKUP(B541,'University Applications'!A:V,22,0)</f>
        <v>Yes</v>
      </c>
      <c r="M541" s="237" t="str">
        <f>VLOOKUP(B541,'University Applications'!A:AC,29,0)</f>
        <v>S/A</v>
      </c>
      <c r="N541" s="237" t="str">
        <f>VLOOKUP(B541,'University Applications'!A638:BD2052,36,0)</f>
        <v/>
      </c>
      <c r="O541" s="237" t="str">
        <f>VLOOKUP(B541,'University Applications'!A:I,9,0)</f>
        <v/>
      </c>
      <c r="P541" s="237" t="str">
        <f>VLOOKUP($B541,'University Applications'!$A:P,16,0)</f>
        <v>S/A</v>
      </c>
      <c r="Q541" s="237" t="str">
        <f>VLOOKUP($B541,'University Applications'!$A:W,23,0)</f>
        <v/>
      </c>
      <c r="R541" s="237" t="str">
        <f>VLOOKUP($B541,'University Applications'!$A:AD,30,0)</f>
        <v/>
      </c>
      <c r="S541" s="237" t="str">
        <f>VLOOKUP($B541,'University Applications'!$A638:BJ2052,37,0)</f>
        <v/>
      </c>
      <c r="T541" s="183">
        <f t="shared" si="1"/>
        <v>4</v>
      </c>
      <c r="U541" s="183">
        <f t="shared" si="2"/>
        <v>1</v>
      </c>
      <c r="V541" s="237">
        <f t="shared" si="3"/>
        <v>1</v>
      </c>
      <c r="W541" s="237">
        <f t="shared" si="4"/>
        <v>0</v>
      </c>
      <c r="X541" s="237"/>
    </row>
    <row r="542">
      <c r="A542" s="236" t="s">
        <v>4179</v>
      </c>
      <c r="B542" s="106" t="s">
        <v>4176</v>
      </c>
      <c r="C542" s="237" t="str">
        <f>VLOOKUP(A542,'Main Sheet'!F:M,8,0)</f>
        <v>Motherwell</v>
      </c>
      <c r="D542" s="237" t="str">
        <f>VLOOKUP(B542,'Main Sheet'!A:N,14,0)</f>
        <v>NMB</v>
      </c>
      <c r="E542" s="237" t="str">
        <f>VLOOKUP(B542,'Main Sheet'!A:L,12,0)</f>
        <v>Ndyebo SS</v>
      </c>
      <c r="F542" s="237" t="str">
        <f>Vlookup(B542,'Main Sheet'!A:J,7,False)</f>
        <v>Second</v>
      </c>
      <c r="G542" s="237" t="str">
        <f>Vlookup(B542,'Main Sheet'!A:Q,17,0)</f>
        <v>Siphosihle</v>
      </c>
      <c r="H542" s="237" t="str">
        <f>VLOOKUP(B542,'Main Sheet'!A:AT,46,0)</f>
        <v>Yes</v>
      </c>
      <c r="I542" s="237" t="str">
        <f>Trim(Iferror(Vlookup(B542,'Main Sheet'!A474:BC1567,47,False),""))</f>
        <v>Yes</v>
      </c>
      <c r="J542" s="237" t="str">
        <f>VLOOKUP(B542,'University Applications'!A:H,8,0)</f>
        <v>Yes</v>
      </c>
      <c r="K542" s="237" t="str">
        <f>VLOOKUP(B542,'University Applications'!A:O,15,0)</f>
        <v>S/A</v>
      </c>
      <c r="L542" s="237" t="str">
        <f>VLOOKUP(B542,'University Applications'!A:V,22,0)</f>
        <v>Yes</v>
      </c>
      <c r="M542" s="237" t="str">
        <f>VLOOKUP(B542,'University Applications'!A:AC,29,0)</f>
        <v>S/A</v>
      </c>
      <c r="N542" s="237" t="str">
        <f>VLOOKUP(B542,'University Applications'!A474:BD1888,36,0)</f>
        <v/>
      </c>
      <c r="O542" s="237" t="str">
        <f>VLOOKUP(B542,'University Applications'!A:I,9,0)</f>
        <v/>
      </c>
      <c r="P542" s="237" t="str">
        <f>VLOOKUP($B542,'University Applications'!$A:P,16,0)</f>
        <v/>
      </c>
      <c r="Q542" s="237" t="str">
        <f>VLOOKUP($B542,'University Applications'!$A:W,23,0)</f>
        <v/>
      </c>
      <c r="R542" s="237" t="str">
        <f>VLOOKUP($B542,'University Applications'!$A:AD,30,0)</f>
        <v/>
      </c>
      <c r="S542" s="237" t="str">
        <f>VLOOKUP($B542,'University Applications'!$A474:BJ1888,37,0)</f>
        <v/>
      </c>
      <c r="T542" s="183">
        <f t="shared" si="1"/>
        <v>4</v>
      </c>
      <c r="U542" s="183">
        <f t="shared" si="2"/>
        <v>0</v>
      </c>
      <c r="V542" s="237">
        <f t="shared" si="3"/>
        <v>2</v>
      </c>
      <c r="W542" s="237">
        <f t="shared" si="4"/>
        <v>0</v>
      </c>
      <c r="X542" s="237"/>
    </row>
    <row r="543">
      <c r="A543" s="236" t="s">
        <v>10207</v>
      </c>
      <c r="B543" s="106" t="s">
        <v>5850</v>
      </c>
      <c r="C543" s="237" t="str">
        <f>VLOOKUP(A543,'Main Sheet'!F:M,8,0)</f>
        <v>East London</v>
      </c>
      <c r="D543" s="237" t="str">
        <f>VLOOKUP(B543,'Main Sheet'!A:N,14,0)</f>
        <v>Rural</v>
      </c>
      <c r="E543" s="237" t="str">
        <f>VLOOKUP(B543,'Main Sheet'!A:L,12,0)</f>
        <v>Silimela HS</v>
      </c>
      <c r="F543" s="237" t="str">
        <f>Vlookup(B543,'Main Sheet'!A:J,7,False)</f>
        <v>Second</v>
      </c>
      <c r="G543" s="237" t="str">
        <f>Vlookup(B543,'Main Sheet'!A:Q,17,0)</f>
        <v>Asemahle</v>
      </c>
      <c r="H543" s="237" t="str">
        <f>VLOOKUP(B543,'Main Sheet'!A:AT,46,0)</f>
        <v>Yes</v>
      </c>
      <c r="I543" s="237" t="str">
        <f>Trim(Iferror(Vlookup(B543,'Main Sheet'!A674:BC1768,47,False),""))</f>
        <v>Yes</v>
      </c>
      <c r="J543" s="237" t="str">
        <f>VLOOKUP(B543,'University Applications'!A:H,8,0)</f>
        <v>Yes</v>
      </c>
      <c r="K543" s="237" t="str">
        <f>VLOOKUP(B543,'University Applications'!A:O,15,0)</f>
        <v/>
      </c>
      <c r="L543" s="237" t="str">
        <f>VLOOKUP(B543,'University Applications'!A:V,22,0)</f>
        <v>Yes</v>
      </c>
      <c r="M543" s="237" t="str">
        <f>VLOOKUP(B543,'University Applications'!A:AC,29,0)</f>
        <v>No</v>
      </c>
      <c r="N543" s="237" t="str">
        <f>VLOOKUP(B543,'University Applications'!A674:BD2089,36,0)</f>
        <v/>
      </c>
      <c r="O543" s="237" t="str">
        <f>VLOOKUP(B543,'University Applications'!A:I,9,0)</f>
        <v/>
      </c>
      <c r="P543" s="237" t="str">
        <f>VLOOKUP($B543,'University Applications'!$A:P,16,0)</f>
        <v/>
      </c>
      <c r="Q543" s="237" t="str">
        <f>VLOOKUP($B543,'University Applications'!$A:W,23,0)</f>
        <v/>
      </c>
      <c r="R543" s="237" t="str">
        <f>VLOOKUP($B543,'University Applications'!$A:AD,30,0)</f>
        <v/>
      </c>
      <c r="S543" s="237" t="str">
        <f>VLOOKUP($B543,'University Applications'!$A674:BJ2089,37,0)</f>
        <v/>
      </c>
      <c r="T543" s="183">
        <f t="shared" si="1"/>
        <v>3</v>
      </c>
      <c r="U543" s="183">
        <f t="shared" si="2"/>
        <v>0</v>
      </c>
      <c r="V543" s="237">
        <f t="shared" si="3"/>
        <v>2</v>
      </c>
      <c r="W543" s="237">
        <f t="shared" si="4"/>
        <v>0</v>
      </c>
      <c r="X543" s="237"/>
    </row>
    <row r="544">
      <c r="A544" s="236" t="s">
        <v>1943</v>
      </c>
      <c r="B544" s="106" t="s">
        <v>1940</v>
      </c>
      <c r="C544" s="237" t="str">
        <f>VLOOKUP(A544,'Main Sheet'!F:M,8,0)</f>
        <v>Motherwell</v>
      </c>
      <c r="D544" s="237" t="str">
        <f>VLOOKUP(B544,'Main Sheet'!A:N,14,0)</f>
        <v>NMB</v>
      </c>
      <c r="E544" s="237" t="str">
        <f>VLOOKUP(B544,'Main Sheet'!A:L,12,0)</f>
        <v>Cingani HS</v>
      </c>
      <c r="F544" s="237" t="str">
        <f>Vlookup(B544,'Main Sheet'!A:J,7,False)</f>
        <v>First</v>
      </c>
      <c r="G544" s="237" t="str">
        <f>Vlookup(B544,'Main Sheet'!A:Q,17,0)</f>
        <v>Asemahle</v>
      </c>
      <c r="H544" s="237" t="str">
        <f>VLOOKUP(B544,'Main Sheet'!A:AT,46,0)</f>
        <v>Yes</v>
      </c>
      <c r="I544" s="237" t="str">
        <f>Trim(Iferror(Vlookup(B544,'Main Sheet'!A207:BC1300,47,False),""))</f>
        <v>Yes</v>
      </c>
      <c r="J544" s="237" t="str">
        <f>VLOOKUP(B544,'University Applications'!A:H,8,0)</f>
        <v>S/A</v>
      </c>
      <c r="K544" s="237" t="str">
        <f>VLOOKUP(B544,'University Applications'!A:O,15,0)</f>
        <v>S/A</v>
      </c>
      <c r="L544" s="237" t="str">
        <f>VLOOKUP(B544,'University Applications'!A:V,22,0)</f>
        <v>Yes</v>
      </c>
      <c r="M544" s="237" t="str">
        <f>VLOOKUP(B544,'University Applications'!A:AC,29,0)</f>
        <v>Yes</v>
      </c>
      <c r="N544" s="237" t="str">
        <f>VLOOKUP(B544,'University Applications'!A207:BD1621,36,0)</f>
        <v/>
      </c>
      <c r="O544" s="237" t="str">
        <f>VLOOKUP(B544,'University Applications'!A:I,9,0)</f>
        <v>S/A</v>
      </c>
      <c r="P544" s="237" t="str">
        <f>VLOOKUP($B544,'University Applications'!$A:P,16,0)</f>
        <v>S/A</v>
      </c>
      <c r="Q544" s="237" t="str">
        <f>VLOOKUP($B544,'University Applications'!$A:W,23,0)</f>
        <v>Yes</v>
      </c>
      <c r="R544" s="237" t="str">
        <f>VLOOKUP($B544,'University Applications'!$A:AD,30,0)</f>
        <v>Yes</v>
      </c>
      <c r="S544" s="237" t="str">
        <f>VLOOKUP($B544,'University Applications'!$A207:BJ1621,37,0)</f>
        <v/>
      </c>
      <c r="T544" s="183">
        <f t="shared" si="1"/>
        <v>4</v>
      </c>
      <c r="U544" s="183">
        <f t="shared" si="2"/>
        <v>4</v>
      </c>
      <c r="V544" s="237">
        <f t="shared" si="3"/>
        <v>2</v>
      </c>
      <c r="W544" s="237">
        <f t="shared" si="4"/>
        <v>2</v>
      </c>
      <c r="X544" s="237"/>
    </row>
    <row r="545">
      <c r="A545" s="236" t="s">
        <v>10842</v>
      </c>
      <c r="B545" s="106" t="s">
        <v>8161</v>
      </c>
      <c r="C545" s="237" t="str">
        <f>VLOOKUP(A545,'Main Sheet'!F:M,8,0)</f>
        <v>New Brighton</v>
      </c>
      <c r="D545" s="237" t="str">
        <f>VLOOKUP(B545,'Main Sheet'!A:N,14,0)</f>
        <v>NMB</v>
      </c>
      <c r="E545" s="237" t="str">
        <f>VLOOKUP(B545,'Main Sheet'!A:L,12,0)</f>
        <v>Cowan HS</v>
      </c>
      <c r="F545" s="237" t="str">
        <f>Vlookup(B545,'Main Sheet'!A:J,7,False)</f>
        <v>Second</v>
      </c>
      <c r="G545" s="237" t="str">
        <f>Vlookup(B545,'Main Sheet'!A:Q,17,0)</f>
        <v>Chulumanco</v>
      </c>
      <c r="H545" s="237" t="str">
        <f>VLOOKUP(B545,'Main Sheet'!A:AT,46,0)</f>
        <v>Yes</v>
      </c>
      <c r="I545" s="237" t="str">
        <f>Trim(Iferror(Vlookup(B545,'Main Sheet'!A986:BC2083,47,False),""))</f>
        <v/>
      </c>
      <c r="J545" s="237" t="str">
        <f>VLOOKUP(B545,'University Applications'!A:H,8,0)</f>
        <v>S/A</v>
      </c>
      <c r="K545" s="237" t="str">
        <f>VLOOKUP(B545,'University Applications'!A:O,15,0)</f>
        <v/>
      </c>
      <c r="L545" s="237" t="str">
        <f>VLOOKUP(B545,'University Applications'!A:V,22,0)</f>
        <v>Yes</v>
      </c>
      <c r="M545" s="237" t="str">
        <f>VLOOKUP(B545,'University Applications'!A:AC,29,0)</f>
        <v>Yes</v>
      </c>
      <c r="N545" s="237" t="str">
        <f>VLOOKUP(B545,'University Applications'!A986:BD2404,36,0)</f>
        <v/>
      </c>
      <c r="O545" s="237" t="str">
        <f>VLOOKUP(B545,'University Applications'!A:I,9,0)</f>
        <v/>
      </c>
      <c r="P545" s="237" t="str">
        <f>VLOOKUP($B545,'University Applications'!$A:P,16,0)</f>
        <v/>
      </c>
      <c r="Q545" s="237" t="str">
        <f>VLOOKUP($B545,'University Applications'!$A:W,23,0)</f>
        <v/>
      </c>
      <c r="R545" s="237" t="str">
        <f>VLOOKUP($B545,'University Applications'!$A:AD,30,0)</f>
        <v/>
      </c>
      <c r="S545" s="237" t="str">
        <f>VLOOKUP($B545,'University Applications'!$A986:BJ2404,37,0)</f>
        <v/>
      </c>
      <c r="T545" s="183">
        <f t="shared" si="1"/>
        <v>3</v>
      </c>
      <c r="U545" s="183">
        <f t="shared" si="2"/>
        <v>0</v>
      </c>
      <c r="V545" s="237">
        <f t="shared" si="3"/>
        <v>2</v>
      </c>
      <c r="W545" s="237">
        <f t="shared" si="4"/>
        <v>0</v>
      </c>
      <c r="X545" s="237"/>
    </row>
    <row r="546">
      <c r="A546" s="236" t="s">
        <v>10842</v>
      </c>
      <c r="B546" s="106" t="s">
        <v>8365</v>
      </c>
      <c r="C546" s="237" t="str">
        <f>VLOOKUP(A546,'Main Sheet'!F:M,8,0)</f>
        <v>New Brighton</v>
      </c>
      <c r="D546" s="237" t="str">
        <f>VLOOKUP(B546,'Main Sheet'!A:N,14,0)</f>
        <v>NMB</v>
      </c>
      <c r="E546" s="237" t="str">
        <f>VLOOKUP(B546,'Main Sheet'!A:L,12,0)</f>
        <v>Cowan HS</v>
      </c>
      <c r="F546" s="237" t="str">
        <f>Vlookup(B546,'Main Sheet'!A:J,7,False)</f>
        <v>Second</v>
      </c>
      <c r="G546" s="237" t="str">
        <f>Vlookup(B546,'Main Sheet'!A:Q,17,0)</f>
        <v>Chulumanco</v>
      </c>
      <c r="H546" s="237" t="str">
        <f>VLOOKUP(B546,'Main Sheet'!A:AT,46,0)</f>
        <v>Yes</v>
      </c>
      <c r="I546" s="237" t="str">
        <f>Trim(Iferror(Vlookup(B546,'Main Sheet'!A1012:BC2109,47,False),""))</f>
        <v/>
      </c>
      <c r="J546" s="237" t="str">
        <f>VLOOKUP(B546,'University Applications'!A:H,8,0)</f>
        <v>S/A</v>
      </c>
      <c r="K546" s="237" t="str">
        <f>VLOOKUP(B546,'University Applications'!A:O,15,0)</f>
        <v/>
      </c>
      <c r="L546" s="237" t="str">
        <f>VLOOKUP(B546,'University Applications'!A:V,22,0)</f>
        <v>Yes</v>
      </c>
      <c r="M546" s="237" t="str">
        <f>VLOOKUP(B546,'University Applications'!A:AC,29,0)</f>
        <v/>
      </c>
      <c r="N546" s="237" t="str">
        <f>VLOOKUP(B546,'University Applications'!A1012:BD2430,36,0)</f>
        <v/>
      </c>
      <c r="O546" s="237" t="str">
        <f>VLOOKUP(B546,'University Applications'!A:I,9,0)</f>
        <v/>
      </c>
      <c r="P546" s="237" t="str">
        <f>VLOOKUP($B546,'University Applications'!$A:P,16,0)</f>
        <v/>
      </c>
      <c r="Q546" s="237" t="str">
        <f>VLOOKUP($B546,'University Applications'!$A:W,23,0)</f>
        <v/>
      </c>
      <c r="R546" s="237" t="str">
        <f>VLOOKUP($B546,'University Applications'!$A:AD,30,0)</f>
        <v/>
      </c>
      <c r="S546" s="237" t="str">
        <f>VLOOKUP($B546,'University Applications'!$A1012:BJ2430,37,0)</f>
        <v/>
      </c>
      <c r="T546" s="183">
        <f t="shared" si="1"/>
        <v>2</v>
      </c>
      <c r="U546" s="183">
        <f t="shared" si="2"/>
        <v>0</v>
      </c>
      <c r="V546" s="237">
        <f t="shared" si="3"/>
        <v>1</v>
      </c>
      <c r="W546" s="237">
        <f t="shared" si="4"/>
        <v>0</v>
      </c>
      <c r="X546" s="237"/>
    </row>
    <row r="547">
      <c r="A547" s="236" t="s">
        <v>10027</v>
      </c>
      <c r="B547" s="106" t="s">
        <v>5172</v>
      </c>
      <c r="C547" s="237" t="str">
        <f>VLOOKUP(A547,'Main Sheet'!F:M,8,0)</f>
        <v>Motherwell</v>
      </c>
      <c r="D547" s="237" t="str">
        <f>VLOOKUP(B547,'Main Sheet'!A:N,14,0)</f>
        <v>NMB</v>
      </c>
      <c r="E547" s="237" t="str">
        <f>VLOOKUP(B547,'Main Sheet'!A:L,12,0)</f>
        <v>Soqhayisa SS</v>
      </c>
      <c r="F547" s="237" t="str">
        <f>Vlookup(B547,'Main Sheet'!A:J,7,False)</f>
        <v>Second</v>
      </c>
      <c r="G547" s="237" t="str">
        <f>Vlookup(B547,'Main Sheet'!A:Q,17,0)</f>
        <v>Siphosihle</v>
      </c>
      <c r="H547" s="237" t="str">
        <f>VLOOKUP(B547,'Main Sheet'!A:AT,46,0)</f>
        <v>Yes</v>
      </c>
      <c r="I547" s="237" t="str">
        <f>Trim(Iferror(Vlookup(B547,'Main Sheet'!A590:BC1683,47,False),""))</f>
        <v>Yes</v>
      </c>
      <c r="J547" s="237" t="str">
        <f>VLOOKUP(B547,'University Applications'!A:H,8,0)</f>
        <v>S/A</v>
      </c>
      <c r="K547" s="237" t="str">
        <f>VLOOKUP(B547,'University Applications'!A:O,15,0)</f>
        <v/>
      </c>
      <c r="L547" s="237" t="str">
        <f>VLOOKUP(B547,'University Applications'!A:V,22,0)</f>
        <v>S/A</v>
      </c>
      <c r="M547" s="237" t="str">
        <f>VLOOKUP(B547,'University Applications'!A:AC,29,0)</f>
        <v>S/A</v>
      </c>
      <c r="N547" s="237" t="str">
        <f>VLOOKUP(B547,'University Applications'!A590:BD2004,36,0)</f>
        <v/>
      </c>
      <c r="O547" s="237" t="str">
        <f>VLOOKUP(B547,'University Applications'!A:I,9,0)</f>
        <v/>
      </c>
      <c r="P547" s="237" t="str">
        <f>VLOOKUP($B547,'University Applications'!$A:P,16,0)</f>
        <v/>
      </c>
      <c r="Q547" s="237" t="str">
        <f>VLOOKUP($B547,'University Applications'!$A:W,23,0)</f>
        <v/>
      </c>
      <c r="R547" s="237" t="str">
        <f>VLOOKUP($B547,'University Applications'!$A:AD,30,0)</f>
        <v/>
      </c>
      <c r="S547" s="237" t="str">
        <f>VLOOKUP($B547,'University Applications'!$A590:BJ2004,37,0)</f>
        <v/>
      </c>
      <c r="T547" s="183">
        <f t="shared" si="1"/>
        <v>3</v>
      </c>
      <c r="U547" s="183">
        <f t="shared" si="2"/>
        <v>0</v>
      </c>
      <c r="V547" s="237">
        <f t="shared" si="3"/>
        <v>0</v>
      </c>
      <c r="W547" s="237">
        <f t="shared" si="4"/>
        <v>0</v>
      </c>
      <c r="X547" s="237"/>
    </row>
    <row r="548">
      <c r="A548" s="236" t="s">
        <v>9991</v>
      </c>
      <c r="B548" s="106" t="s">
        <v>5054</v>
      </c>
      <c r="C548" s="237" t="str">
        <f>VLOOKUP(A548,'Main Sheet'!F:M,8,0)</f>
        <v>Motherwell</v>
      </c>
      <c r="D548" s="237" t="str">
        <f>VLOOKUP(B548,'Main Sheet'!A:N,14,0)</f>
        <v>NMB</v>
      </c>
      <c r="E548" s="237" t="str">
        <f>VLOOKUP(B548,'Main Sheet'!A:L,12,0)</f>
        <v>Vulumzi SS</v>
      </c>
      <c r="F548" s="237" t="str">
        <f>Vlookup(B548,'Main Sheet'!A:J,7,False)</f>
        <v>Second</v>
      </c>
      <c r="G548" s="237" t="str">
        <f>Vlookup(B548,'Main Sheet'!A:Q,17,0)</f>
        <v>Siphosihle</v>
      </c>
      <c r="H548" s="237" t="str">
        <f>VLOOKUP(B548,'Main Sheet'!A:AT,46,0)</f>
        <v>Yes</v>
      </c>
      <c r="I548" s="237" t="str">
        <f>Trim(Iferror(Vlookup(B548,'Main Sheet'!A577:BC1670,47,False),""))</f>
        <v>Yes</v>
      </c>
      <c r="J548" s="237" t="str">
        <f>VLOOKUP(B548,'University Applications'!A:H,8,0)</f>
        <v>Yes</v>
      </c>
      <c r="K548" s="237" t="str">
        <f>VLOOKUP(B548,'University Applications'!A:O,15,0)</f>
        <v>Yes</v>
      </c>
      <c r="L548" s="237" t="str">
        <f>VLOOKUP(B548,'University Applications'!A:V,22,0)</f>
        <v>Yes</v>
      </c>
      <c r="M548" s="237" t="str">
        <f>VLOOKUP(B548,'University Applications'!A:AC,29,0)</f>
        <v>Yes</v>
      </c>
      <c r="N548" s="237" t="str">
        <f>VLOOKUP(B548,'University Applications'!A577:BD1991,36,0)</f>
        <v/>
      </c>
      <c r="O548" s="237" t="str">
        <f>VLOOKUP(B548,'University Applications'!A:I,9,0)</f>
        <v/>
      </c>
      <c r="P548" s="237" t="str">
        <f>VLOOKUP($B548,'University Applications'!$A:P,16,0)</f>
        <v/>
      </c>
      <c r="Q548" s="237" t="str">
        <f>VLOOKUP($B548,'University Applications'!$A:W,23,0)</f>
        <v/>
      </c>
      <c r="R548" s="237" t="str">
        <f>VLOOKUP($B548,'University Applications'!$A:AD,30,0)</f>
        <v/>
      </c>
      <c r="S548" s="237" t="str">
        <f>VLOOKUP($B548,'University Applications'!$A577:BJ1991,37,0)</f>
        <v/>
      </c>
      <c r="T548" s="183">
        <f t="shared" si="1"/>
        <v>4</v>
      </c>
      <c r="U548" s="183">
        <f t="shared" si="2"/>
        <v>0</v>
      </c>
      <c r="V548" s="237">
        <f t="shared" si="3"/>
        <v>4</v>
      </c>
      <c r="W548" s="237">
        <f t="shared" si="4"/>
        <v>0</v>
      </c>
      <c r="X548" s="237"/>
    </row>
    <row r="549">
      <c r="A549" s="236" t="s">
        <v>1950</v>
      </c>
      <c r="B549" s="106" t="s">
        <v>1947</v>
      </c>
      <c r="C549" s="237" t="str">
        <f>VLOOKUP(A549,'Main Sheet'!F:M,8,0)</f>
        <v>Zwide</v>
      </c>
      <c r="D549" s="237" t="str">
        <f>VLOOKUP(B549,'Main Sheet'!A:N,14,0)</f>
        <v>NMB</v>
      </c>
      <c r="E549" s="237" t="str">
        <f>VLOOKUP(B549,'Main Sheet'!A:L,12,0)</f>
        <v>Ndzondelelo HS</v>
      </c>
      <c r="F549" s="237" t="str">
        <f>Vlookup(B549,'Main Sheet'!A:J,7,False)</f>
        <v>First</v>
      </c>
      <c r="G549" s="237" t="str">
        <f>Vlookup(B549,'Main Sheet'!A:Q,17,0)</f>
        <v>Chulumanco</v>
      </c>
      <c r="H549" s="237" t="str">
        <f>VLOOKUP(B549,'Main Sheet'!A:AT,46,0)</f>
        <v/>
      </c>
      <c r="I549" s="237" t="str">
        <f>Trim(Iferror(Vlookup(B549,'Main Sheet'!A208:BC1301,47,False),""))</f>
        <v>Yes</v>
      </c>
      <c r="J549" s="237" t="str">
        <f>VLOOKUP(B549,'University Applications'!A:H,8,0)</f>
        <v>S/A</v>
      </c>
      <c r="K549" s="237" t="str">
        <f>VLOOKUP(B549,'University Applications'!A:O,15,0)</f>
        <v>S/A</v>
      </c>
      <c r="L549" s="237" t="str">
        <f>VLOOKUP(B549,'University Applications'!A:V,22,0)</f>
        <v>Yes</v>
      </c>
      <c r="M549" s="237" t="str">
        <f>VLOOKUP(B549,'University Applications'!A:AC,29,0)</f>
        <v>Yes</v>
      </c>
      <c r="N549" s="237" t="str">
        <f>VLOOKUP(B549,'University Applications'!A208:BD1622,36,0)</f>
        <v/>
      </c>
      <c r="O549" s="237" t="str">
        <f>VLOOKUP(B549,'University Applications'!A:I,9,0)</f>
        <v>Yes</v>
      </c>
      <c r="P549" s="237" t="str">
        <f>VLOOKUP($B549,'University Applications'!$A:P,16,0)</f>
        <v>S/A</v>
      </c>
      <c r="Q549" s="237" t="str">
        <f>VLOOKUP($B549,'University Applications'!$A:W,23,0)</f>
        <v>Yes</v>
      </c>
      <c r="R549" s="237" t="str">
        <f>VLOOKUP($B549,'University Applications'!$A:AD,30,0)</f>
        <v>Yes</v>
      </c>
      <c r="S549" s="237" t="str">
        <f>VLOOKUP($B549,'University Applications'!$A208:BJ1622,37,0)</f>
        <v/>
      </c>
      <c r="T549" s="183">
        <f t="shared" si="1"/>
        <v>4</v>
      </c>
      <c r="U549" s="183">
        <f t="shared" si="2"/>
        <v>4</v>
      </c>
      <c r="V549" s="237">
        <f t="shared" si="3"/>
        <v>2</v>
      </c>
      <c r="W549" s="237">
        <f t="shared" si="4"/>
        <v>3</v>
      </c>
      <c r="X549" s="237"/>
    </row>
    <row r="550">
      <c r="A550" s="236" t="s">
        <v>1954</v>
      </c>
      <c r="B550" s="106" t="s">
        <v>1952</v>
      </c>
      <c r="C550" s="237" t="str">
        <f>VLOOKUP(A550,'Main Sheet'!F:M,8,0)</f>
        <v>Motherwell</v>
      </c>
      <c r="D550" s="237" t="str">
        <f>VLOOKUP(B550,'Main Sheet'!A:N,14,0)</f>
        <v>NMB</v>
      </c>
      <c r="E550" s="237" t="str">
        <f>VLOOKUP(B550,'Main Sheet'!A:L,12,0)</f>
        <v>Motherwell HS</v>
      </c>
      <c r="F550" s="237" t="str">
        <f>Vlookup(B550,'Main Sheet'!A:J,7,False)</f>
        <v>First</v>
      </c>
      <c r="G550" s="237" t="str">
        <f>Vlookup(B550,'Main Sheet'!A:Q,17,0)</f>
        <v>Sive</v>
      </c>
      <c r="H550" s="237" t="str">
        <f>VLOOKUP(B550,'Main Sheet'!A:AT,46,0)</f>
        <v>Yes</v>
      </c>
      <c r="I550" s="237" t="str">
        <f>Trim(Iferror(Vlookup(B550,'Main Sheet'!A209:BC1302,47,False),""))</f>
        <v>Yes</v>
      </c>
      <c r="J550" s="237" t="str">
        <f>VLOOKUP(B550,'University Applications'!A:H,8,0)</f>
        <v>S/A</v>
      </c>
      <c r="K550" s="237" t="str">
        <f>VLOOKUP(B550,'University Applications'!A:O,15,0)</f>
        <v>S/A</v>
      </c>
      <c r="L550" s="237" t="str">
        <f>VLOOKUP(B550,'University Applications'!A:V,22,0)</f>
        <v>Yes</v>
      </c>
      <c r="M550" s="237" t="str">
        <f>VLOOKUP(B550,'University Applications'!A:AC,29,0)</f>
        <v>Yes</v>
      </c>
      <c r="N550" s="237" t="str">
        <f>VLOOKUP(B550,'University Applications'!A209:BD1623,36,0)</f>
        <v/>
      </c>
      <c r="O550" s="237" t="str">
        <f>VLOOKUP(B550,'University Applications'!A:I,9,0)</f>
        <v>S/A</v>
      </c>
      <c r="P550" s="237" t="str">
        <f>VLOOKUP($B550,'University Applications'!$A:P,16,0)</f>
        <v>S/A</v>
      </c>
      <c r="Q550" s="237" t="str">
        <f>VLOOKUP($B550,'University Applications'!$A:W,23,0)</f>
        <v>Yes</v>
      </c>
      <c r="R550" s="237" t="str">
        <f>VLOOKUP($B550,'University Applications'!$A:AD,30,0)</f>
        <v>Yes</v>
      </c>
      <c r="S550" s="237" t="str">
        <f>VLOOKUP($B550,'University Applications'!$A209:BJ1623,37,0)</f>
        <v/>
      </c>
      <c r="T550" s="183">
        <f t="shared" si="1"/>
        <v>4</v>
      </c>
      <c r="U550" s="183">
        <f t="shared" si="2"/>
        <v>4</v>
      </c>
      <c r="V550" s="237">
        <f t="shared" si="3"/>
        <v>2</v>
      </c>
      <c r="W550" s="237">
        <f t="shared" si="4"/>
        <v>2</v>
      </c>
      <c r="X550" s="237"/>
    </row>
    <row r="551">
      <c r="A551" s="236" t="s">
        <v>11066</v>
      </c>
      <c r="B551" s="106" t="s">
        <v>8941</v>
      </c>
      <c r="C551" s="237" t="str">
        <f>VLOOKUP(A551,'Main Sheet'!F:M,8,0)</f>
        <v>Walmer</v>
      </c>
      <c r="D551" s="237" t="str">
        <f>VLOOKUP(B551,'Main Sheet'!A:N,14,0)</f>
        <v>NMB</v>
      </c>
      <c r="E551" s="237" t="str">
        <f>VLOOKUP(B551,'Main Sheet'!A:L,12,0)</f>
        <v>Walmer HS</v>
      </c>
      <c r="F551" s="237" t="str">
        <f>Vlookup(B551,'Main Sheet'!A:J,7,False)</f>
        <v>Second</v>
      </c>
      <c r="G551" s="237" t="str">
        <f>Vlookup(B551,'Main Sheet'!A:Q,17,0)</f>
        <v>Sive</v>
      </c>
      <c r="H551" s="237" t="str">
        <f>VLOOKUP(B551,'Main Sheet'!A:AT,46,0)</f>
        <v>No</v>
      </c>
      <c r="I551" s="237" t="str">
        <f>Trim(Iferror(Vlookup(B551,'Main Sheet'!A1097:BC2195,47,False),""))</f>
        <v/>
      </c>
      <c r="J551" s="237"/>
      <c r="K551" s="237"/>
      <c r="L551" s="237"/>
      <c r="M551" s="237"/>
      <c r="N551" s="237"/>
      <c r="O551" s="237"/>
      <c r="P551" s="237"/>
      <c r="Q551" s="237"/>
      <c r="R551" s="237"/>
      <c r="S551" s="237"/>
      <c r="T551" s="183">
        <f t="shared" si="1"/>
        <v>0</v>
      </c>
      <c r="U551" s="183">
        <f t="shared" si="2"/>
        <v>0</v>
      </c>
      <c r="V551" s="237">
        <f t="shared" si="3"/>
        <v>0</v>
      </c>
      <c r="W551" s="237">
        <f t="shared" si="4"/>
        <v>0</v>
      </c>
      <c r="X551" s="237"/>
    </row>
    <row r="552">
      <c r="A552" s="236" t="s">
        <v>1964</v>
      </c>
      <c r="B552" s="106" t="s">
        <v>1962</v>
      </c>
      <c r="C552" s="237" t="str">
        <f>VLOOKUP(A552,'Main Sheet'!F:M,8,0)</f>
        <v>Motherwell</v>
      </c>
      <c r="D552" s="237" t="str">
        <f>VLOOKUP(B552,'Main Sheet'!A:N,14,0)</f>
        <v>NMB</v>
      </c>
      <c r="E552" s="237" t="str">
        <f>VLOOKUP(B552,'Main Sheet'!A:L,12,0)</f>
        <v>James Jolobe SS</v>
      </c>
      <c r="F552" s="237" t="str">
        <f>Vlookup(B552,'Main Sheet'!A:J,7,False)</f>
        <v>First</v>
      </c>
      <c r="G552" s="237" t="str">
        <f>Vlookup(B552,'Main Sheet'!A:Q,17,0)</f>
        <v>Siphosihle</v>
      </c>
      <c r="H552" s="237" t="str">
        <f>VLOOKUP(B552,'Main Sheet'!A:AT,46,0)</f>
        <v>Yes</v>
      </c>
      <c r="I552" s="237" t="str">
        <f>Trim(Iferror(Vlookup(B552,'Main Sheet'!A210:BC1303,47,False),""))</f>
        <v>Yes</v>
      </c>
      <c r="J552" s="237" t="str">
        <f>VLOOKUP(B552,'University Applications'!A:H,8,0)</f>
        <v>S/A</v>
      </c>
      <c r="K552" s="237" t="str">
        <f>VLOOKUP(B552,'University Applications'!A:O,15,0)</f>
        <v>S/A</v>
      </c>
      <c r="L552" s="237" t="str">
        <f>VLOOKUP(B552,'University Applications'!A:V,22,0)</f>
        <v>S/A</v>
      </c>
      <c r="M552" s="237" t="str">
        <f>VLOOKUP(B552,'University Applications'!A:AC,29,0)</f>
        <v>Yes</v>
      </c>
      <c r="N552" s="237" t="str">
        <f>VLOOKUP(B552,'University Applications'!A210:BD1624,36,0)</f>
        <v/>
      </c>
      <c r="O552" s="237" t="str">
        <f>VLOOKUP(B552,'University Applications'!A:I,9,0)</f>
        <v>S/A</v>
      </c>
      <c r="P552" s="237" t="str">
        <f>VLOOKUP($B552,'University Applications'!$A:P,16,0)</f>
        <v>S/A</v>
      </c>
      <c r="Q552" s="237" t="str">
        <f>VLOOKUP($B552,'University Applications'!$A:W,23,0)</f>
        <v>S/A</v>
      </c>
      <c r="R552" s="237" t="str">
        <f>VLOOKUP($B552,'University Applications'!$A:AD,30,0)</f>
        <v>Yes</v>
      </c>
      <c r="S552" s="237" t="str">
        <f>VLOOKUP($B552,'University Applications'!$A210:BJ1624,37,0)</f>
        <v/>
      </c>
      <c r="T552" s="183">
        <f t="shared" si="1"/>
        <v>4</v>
      </c>
      <c r="U552" s="183">
        <f t="shared" si="2"/>
        <v>4</v>
      </c>
      <c r="V552" s="237">
        <f t="shared" si="3"/>
        <v>1</v>
      </c>
      <c r="W552" s="237">
        <f t="shared" si="4"/>
        <v>1</v>
      </c>
      <c r="X552" s="237"/>
    </row>
    <row r="553">
      <c r="A553" s="236" t="s">
        <v>10120</v>
      </c>
      <c r="B553" s="106" t="s">
        <v>5552</v>
      </c>
      <c r="C553" s="237" t="str">
        <f>VLOOKUP(A553,'Main Sheet'!F:M,8,0)</f>
        <v>Zwide</v>
      </c>
      <c r="D553" s="237" t="str">
        <f>VLOOKUP(B553,'Main Sheet'!A:N,14,0)</f>
        <v>NMB</v>
      </c>
      <c r="E553" s="237" t="str">
        <f>VLOOKUP(B553,'Main Sheet'!A:L,12,0)</f>
        <v>Khwezi Lomso CS</v>
      </c>
      <c r="F553" s="237" t="str">
        <f>Vlookup(B553,'Main Sheet'!A:J,7,False)</f>
        <v>Second</v>
      </c>
      <c r="G553" s="237" t="str">
        <f>Vlookup(B553,'Main Sheet'!A:Q,17,0)</f>
        <v>Chulumanco</v>
      </c>
      <c r="H553" s="237" t="str">
        <f>VLOOKUP(B553,'Main Sheet'!A:AT,46,0)</f>
        <v>Yes</v>
      </c>
      <c r="I553" s="237" t="str">
        <f>Trim(Iferror(Vlookup(B553,'Main Sheet'!A633:BC1726,47,False),""))</f>
        <v/>
      </c>
      <c r="J553" s="237" t="str">
        <f>VLOOKUP(B553,'University Applications'!A:H,8,0)</f>
        <v>S/A</v>
      </c>
      <c r="K553" s="237" t="str">
        <f>VLOOKUP(B553,'University Applications'!A:O,15,0)</f>
        <v>S/A</v>
      </c>
      <c r="L553" s="237" t="str">
        <f>VLOOKUP(B553,'University Applications'!A:V,22,0)</f>
        <v>Yes</v>
      </c>
      <c r="M553" s="237" t="str">
        <f>VLOOKUP(B553,'University Applications'!A:AC,29,0)</f>
        <v>Yes</v>
      </c>
      <c r="N553" s="237" t="str">
        <f>VLOOKUP(B553,'University Applications'!A633:BD2047,36,0)</f>
        <v/>
      </c>
      <c r="O553" s="237" t="str">
        <f>VLOOKUP(B553,'University Applications'!A:I,9,0)</f>
        <v/>
      </c>
      <c r="P553" s="237" t="str">
        <f>VLOOKUP($B553,'University Applications'!$A:P,16,0)</f>
        <v/>
      </c>
      <c r="Q553" s="237" t="str">
        <f>VLOOKUP($B553,'University Applications'!$A:W,23,0)</f>
        <v/>
      </c>
      <c r="R553" s="237" t="str">
        <f>VLOOKUP($B553,'University Applications'!$A:AD,30,0)</f>
        <v/>
      </c>
      <c r="S553" s="237" t="str">
        <f>VLOOKUP($B553,'University Applications'!$A633:BJ2047,37,0)</f>
        <v/>
      </c>
      <c r="T553" s="183">
        <f t="shared" si="1"/>
        <v>4</v>
      </c>
      <c r="U553" s="183">
        <f t="shared" si="2"/>
        <v>0</v>
      </c>
      <c r="V553" s="237">
        <f t="shared" si="3"/>
        <v>2</v>
      </c>
      <c r="W553" s="237">
        <f t="shared" si="4"/>
        <v>0</v>
      </c>
      <c r="X553" s="237"/>
    </row>
    <row r="554">
      <c r="A554" s="236" t="s">
        <v>3932</v>
      </c>
      <c r="B554" s="106" t="s">
        <v>3929</v>
      </c>
      <c r="C554" s="237" t="str">
        <f>VLOOKUP(A554,'Main Sheet'!F:M,8,0)</f>
        <v>Motherwell</v>
      </c>
      <c r="D554" s="237" t="str">
        <f>VLOOKUP(B554,'Main Sheet'!A:N,14,0)</f>
        <v>NMB</v>
      </c>
      <c r="E554" s="237" t="str">
        <f>VLOOKUP(B554,'Main Sheet'!A:L,12,0)</f>
        <v>Ncedo SS</v>
      </c>
      <c r="F554" s="237" t="str">
        <f>Vlookup(B554,'Main Sheet'!A:J,7,False)</f>
        <v>Second</v>
      </c>
      <c r="G554" s="237" t="str">
        <f>Vlookup(B554,'Main Sheet'!A:Q,17,0)</f>
        <v>Siphosihle</v>
      </c>
      <c r="H554" s="237" t="str">
        <f>VLOOKUP(B554,'Main Sheet'!A:AT,46,0)</f>
        <v>Yes</v>
      </c>
      <c r="I554" s="237" t="str">
        <f>Trim(Iferror(Vlookup(B554,'Main Sheet'!A449:BC1542,47,False),""))</f>
        <v>Yes</v>
      </c>
      <c r="J554" s="237" t="str">
        <f>VLOOKUP(B554,'University Applications'!A:H,8,0)</f>
        <v>Yes</v>
      </c>
      <c r="K554" s="237" t="str">
        <f>VLOOKUP(B554,'University Applications'!A:O,15,0)</f>
        <v>Yes</v>
      </c>
      <c r="L554" s="237" t="str">
        <f>VLOOKUP(B554,'University Applications'!A:V,22,0)</f>
        <v>Yes</v>
      </c>
      <c r="M554" s="237" t="str">
        <f>VLOOKUP(B554,'University Applications'!A:AC,29,0)</f>
        <v>Yes</v>
      </c>
      <c r="N554" s="237" t="str">
        <f>VLOOKUP(B554,'University Applications'!A449:BD1863,36,0)</f>
        <v/>
      </c>
      <c r="O554" s="237" t="str">
        <f>VLOOKUP(B554,'University Applications'!A:I,9,0)</f>
        <v/>
      </c>
      <c r="P554" s="237" t="str">
        <f>VLOOKUP($B554,'University Applications'!$A:P,16,0)</f>
        <v/>
      </c>
      <c r="Q554" s="237" t="str">
        <f>VLOOKUP($B554,'University Applications'!$A:W,23,0)</f>
        <v/>
      </c>
      <c r="R554" s="237" t="str">
        <f>VLOOKUP($B554,'University Applications'!$A:AD,30,0)</f>
        <v/>
      </c>
      <c r="S554" s="237" t="str">
        <f>VLOOKUP($B554,'University Applications'!$A449:BJ1863,37,0)</f>
        <v/>
      </c>
      <c r="T554" s="183">
        <f t="shared" si="1"/>
        <v>4</v>
      </c>
      <c r="U554" s="183">
        <f t="shared" si="2"/>
        <v>0</v>
      </c>
      <c r="V554" s="237">
        <f t="shared" si="3"/>
        <v>4</v>
      </c>
      <c r="W554" s="237">
        <f t="shared" si="4"/>
        <v>0</v>
      </c>
      <c r="X554" s="237"/>
    </row>
    <row r="555">
      <c r="A555" s="236" t="s">
        <v>11162</v>
      </c>
      <c r="B555" s="106" t="s">
        <v>6303</v>
      </c>
      <c r="C555" s="237" t="str">
        <f>VLOOKUP(A555,'Main Sheet'!F:M,8,0)</f>
        <v>Motherwell</v>
      </c>
      <c r="D555" s="237" t="str">
        <f>VLOOKUP(B555,'Main Sheet'!A:N,14,0)</f>
        <v>NMB</v>
      </c>
      <c r="E555" s="237" t="str">
        <f>VLOOKUP(B555,'Main Sheet'!A:L,12,0)</f>
        <v>Cingani HS</v>
      </c>
      <c r="F555" s="237" t="str">
        <f>Vlookup(B555,'Main Sheet'!A:J,7,False)</f>
        <v>Second</v>
      </c>
      <c r="G555" s="237" t="str">
        <f>Vlookup(B555,'Main Sheet'!A:Q,17,0)</f>
        <v>Asemahle</v>
      </c>
      <c r="H555" s="237" t="str">
        <f>VLOOKUP(B555,'Main Sheet'!A:AT,46,0)</f>
        <v/>
      </c>
      <c r="I555" s="237" t="str">
        <f>Trim(Iferror(Vlookup(B555,'Main Sheet'!A731:BC1825,47,False),""))</f>
        <v/>
      </c>
      <c r="J555" s="237" t="str">
        <f>VLOOKUP(B555,'University Applications'!A:H,8,0)</f>
        <v/>
      </c>
      <c r="K555" s="237" t="str">
        <f>VLOOKUP(B555,'University Applications'!A:O,15,0)</f>
        <v/>
      </c>
      <c r="L555" s="237" t="str">
        <f>VLOOKUP(B555,'University Applications'!A:V,22,0)</f>
        <v/>
      </c>
      <c r="M555" s="237" t="str">
        <f>VLOOKUP(B555,'University Applications'!A:AC,29,0)</f>
        <v/>
      </c>
      <c r="N555" s="237" t="str">
        <f>VLOOKUP(B555,'University Applications'!A731:BD2146,36,0)</f>
        <v/>
      </c>
      <c r="O555" s="237" t="str">
        <f>VLOOKUP(B555,'University Applications'!A:I,9,0)</f>
        <v/>
      </c>
      <c r="P555" s="237" t="str">
        <f>VLOOKUP($B555,'University Applications'!$A:P,16,0)</f>
        <v/>
      </c>
      <c r="Q555" s="237" t="str">
        <f>VLOOKUP($B555,'University Applications'!$A:W,23,0)</f>
        <v/>
      </c>
      <c r="R555" s="237" t="str">
        <f>VLOOKUP($B555,'University Applications'!$A:AD,30,0)</f>
        <v/>
      </c>
      <c r="S555" s="237" t="str">
        <f>VLOOKUP($B555,'University Applications'!$A731:BJ2146,37,0)</f>
        <v/>
      </c>
      <c r="T555" s="183">
        <f t="shared" si="1"/>
        <v>0</v>
      </c>
      <c r="U555" s="183">
        <f t="shared" si="2"/>
        <v>0</v>
      </c>
      <c r="V555" s="237">
        <f t="shared" si="3"/>
        <v>0</v>
      </c>
      <c r="W555" s="237">
        <f t="shared" si="4"/>
        <v>0</v>
      </c>
      <c r="X555" s="237"/>
    </row>
    <row r="556">
      <c r="A556" s="236" t="s">
        <v>1973</v>
      </c>
      <c r="B556" s="106" t="s">
        <v>1970</v>
      </c>
      <c r="C556" s="237" t="str">
        <f>VLOOKUP(A556,'Main Sheet'!F:M,8,0)</f>
        <v>East London</v>
      </c>
      <c r="D556" s="237" t="str">
        <f>VLOOKUP(B556,'Main Sheet'!A:N,14,0)</f>
        <v>Rural</v>
      </c>
      <c r="E556" s="237" t="str">
        <f>VLOOKUP(B556,'Main Sheet'!A:L,12,0)</f>
        <v>Vulamazibuko HS</v>
      </c>
      <c r="F556" s="237" t="str">
        <f>Vlookup(B556,'Main Sheet'!A:J,7,False)</f>
        <v>First</v>
      </c>
      <c r="G556" s="237" t="str">
        <f>Vlookup(B556,'Main Sheet'!A:Q,17,0)</f>
        <v>Asemahle</v>
      </c>
      <c r="H556" s="237" t="str">
        <f>VLOOKUP(B556,'Main Sheet'!A:AT,46,0)</f>
        <v>Yes</v>
      </c>
      <c r="I556" s="237" t="str">
        <f>Trim(Iferror(Vlookup(B556,'Main Sheet'!A211:BC1304,47,False),""))</f>
        <v>Yes</v>
      </c>
      <c r="J556" s="237" t="str">
        <f>VLOOKUP(B556,'University Applications'!A:H,8,0)</f>
        <v>Yes</v>
      </c>
      <c r="K556" s="237" t="str">
        <f>VLOOKUP(B556,'University Applications'!A:O,15,0)</f>
        <v>Yes</v>
      </c>
      <c r="L556" s="237" t="str">
        <f>VLOOKUP(B556,'University Applications'!A:V,22,0)</f>
        <v>No</v>
      </c>
      <c r="M556" s="237" t="str">
        <f>VLOOKUP(B556,'University Applications'!A:AC,29,0)</f>
        <v>Yes</v>
      </c>
      <c r="N556" s="237" t="str">
        <f>VLOOKUP(B556,'University Applications'!A211:BD1625,36,0)</f>
        <v/>
      </c>
      <c r="O556" s="237" t="str">
        <f>VLOOKUP(B556,'University Applications'!A:I,9,0)</f>
        <v>Yes</v>
      </c>
      <c r="P556" s="237" t="str">
        <f>VLOOKUP($B556,'University Applications'!$A:P,16,0)</f>
        <v>Yes</v>
      </c>
      <c r="Q556" s="237" t="str">
        <f>VLOOKUP($B556,'University Applications'!$A:W,23,0)</f>
        <v/>
      </c>
      <c r="R556" s="237" t="str">
        <f>VLOOKUP($B556,'University Applications'!$A:AD,30,0)</f>
        <v>Yes</v>
      </c>
      <c r="S556" s="237" t="str">
        <f>VLOOKUP($B556,'University Applications'!$A211:BJ1625,37,0)</f>
        <v/>
      </c>
      <c r="T556" s="183">
        <f t="shared" si="1"/>
        <v>4</v>
      </c>
      <c r="U556" s="183">
        <f t="shared" si="2"/>
        <v>3</v>
      </c>
      <c r="V556" s="237">
        <f t="shared" si="3"/>
        <v>3</v>
      </c>
      <c r="W556" s="237">
        <f t="shared" si="4"/>
        <v>3</v>
      </c>
      <c r="X556" s="237"/>
    </row>
    <row r="557">
      <c r="A557" s="236" t="s">
        <v>10477</v>
      </c>
      <c r="B557" s="106" t="s">
        <v>6884</v>
      </c>
      <c r="C557" s="237" t="str">
        <f>VLOOKUP(A557,'Main Sheet'!F:M,8,0)</f>
        <v>Richmond Hill</v>
      </c>
      <c r="D557" s="237" t="str">
        <f>VLOOKUP(B557,'Main Sheet'!A:N,14,0)</f>
        <v>NMB</v>
      </c>
      <c r="E557" s="237" t="str">
        <f>VLOOKUP(B557,'Main Sheet'!A:L,12,0)</f>
        <v>Khumbulani HS</v>
      </c>
      <c r="F557" s="237" t="str">
        <f>Vlookup(B557,'Main Sheet'!A:J,7,False)</f>
        <v>Second</v>
      </c>
      <c r="G557" s="237" t="str">
        <f>Vlookup(B557,'Main Sheet'!A:Q,17,0)</f>
        <v>Chulumanco</v>
      </c>
      <c r="H557" s="237" t="str">
        <f>VLOOKUP(B557,'Main Sheet'!A:AT,46,0)</f>
        <v>Yes</v>
      </c>
      <c r="I557" s="237" t="str">
        <f>Trim(Iferror(Vlookup(B557,'Main Sheet'!A801:BC1895,47,False),""))</f>
        <v/>
      </c>
      <c r="J557" s="237" t="str">
        <f>VLOOKUP(B557,'University Applications'!A:H,8,0)</f>
        <v>S/A</v>
      </c>
      <c r="K557" s="237" t="str">
        <f>VLOOKUP(B557,'University Applications'!A:O,15,0)</f>
        <v/>
      </c>
      <c r="L557" s="237" t="str">
        <f>VLOOKUP(B557,'University Applications'!A:V,22,0)</f>
        <v>S/A</v>
      </c>
      <c r="M557" s="237" t="str">
        <f>VLOOKUP(B557,'University Applications'!A:AC,29,0)</f>
        <v>Yes</v>
      </c>
      <c r="N557" s="237" t="str">
        <f>VLOOKUP(B557,'University Applications'!A801:BD2216,36,0)</f>
        <v/>
      </c>
      <c r="O557" s="237" t="str">
        <f>VLOOKUP(B557,'University Applications'!A:I,9,0)</f>
        <v/>
      </c>
      <c r="P557" s="237" t="str">
        <f>VLOOKUP($B557,'University Applications'!$A:P,16,0)</f>
        <v/>
      </c>
      <c r="Q557" s="237" t="str">
        <f>VLOOKUP($B557,'University Applications'!$A:W,23,0)</f>
        <v/>
      </c>
      <c r="R557" s="237" t="str">
        <f>VLOOKUP($B557,'University Applications'!$A:AD,30,0)</f>
        <v/>
      </c>
      <c r="S557" s="237" t="str">
        <f>VLOOKUP($B557,'University Applications'!$A801:BJ2216,37,0)</f>
        <v/>
      </c>
      <c r="T557" s="183">
        <f t="shared" si="1"/>
        <v>3</v>
      </c>
      <c r="U557" s="183">
        <f t="shared" si="2"/>
        <v>0</v>
      </c>
      <c r="V557" s="237">
        <f t="shared" si="3"/>
        <v>1</v>
      </c>
      <c r="W557" s="237">
        <f t="shared" si="4"/>
        <v>0</v>
      </c>
      <c r="X557" s="237"/>
    </row>
    <row r="558">
      <c r="A558" s="236" t="s">
        <v>10365</v>
      </c>
      <c r="B558" s="106" t="s">
        <v>6429</v>
      </c>
      <c r="C558" s="237" t="str">
        <f>VLOOKUP(A558,'Main Sheet'!F:M,8,0)</f>
        <v>Motherwell</v>
      </c>
      <c r="D558" s="237" t="str">
        <f>VLOOKUP(B558,'Main Sheet'!A:N,14,0)</f>
        <v>NMB</v>
      </c>
      <c r="E558" s="237" t="str">
        <f>VLOOKUP(B558,'Main Sheet'!A:L,12,0)</f>
        <v>Cingani HS</v>
      </c>
      <c r="F558" s="237" t="str">
        <f>Vlookup(B558,'Main Sheet'!A:J,7,False)</f>
        <v>Second</v>
      </c>
      <c r="G558" s="237" t="str">
        <f>Vlookup(B558,'Main Sheet'!A:Q,17,0)</f>
        <v>Asemahle</v>
      </c>
      <c r="H558" s="237" t="str">
        <f>VLOOKUP(B558,'Main Sheet'!A:AT,46,0)</f>
        <v>Yes</v>
      </c>
      <c r="I558" s="237" t="str">
        <f>Trim(Iferror(Vlookup(B558,'Main Sheet'!A745:BC1839,47,False),""))</f>
        <v>Yes</v>
      </c>
      <c r="J558" s="237" t="str">
        <f>VLOOKUP(B558,'University Applications'!A:H,8,0)</f>
        <v/>
      </c>
      <c r="K558" s="237" t="str">
        <f>VLOOKUP(B558,'University Applications'!A:O,15,0)</f>
        <v/>
      </c>
      <c r="L558" s="237" t="str">
        <f>VLOOKUP(B558,'University Applications'!A:V,22,0)</f>
        <v/>
      </c>
      <c r="M558" s="237" t="str">
        <f>VLOOKUP(B558,'University Applications'!A:AC,29,0)</f>
        <v/>
      </c>
      <c r="N558" s="237" t="str">
        <f>VLOOKUP(B558,'University Applications'!A745:BD2160,36,0)</f>
        <v/>
      </c>
      <c r="O558" s="237" t="str">
        <f>VLOOKUP(B558,'University Applications'!A:I,9,0)</f>
        <v/>
      </c>
      <c r="P558" s="237" t="str">
        <f>VLOOKUP($B558,'University Applications'!$A:P,16,0)</f>
        <v/>
      </c>
      <c r="Q558" s="237" t="str">
        <f>VLOOKUP($B558,'University Applications'!$A:W,23,0)</f>
        <v/>
      </c>
      <c r="R558" s="237" t="str">
        <f>VLOOKUP($B558,'University Applications'!$A:AD,30,0)</f>
        <v/>
      </c>
      <c r="S558" s="237" t="str">
        <f>VLOOKUP($B558,'University Applications'!$A745:BJ2160,37,0)</f>
        <v/>
      </c>
      <c r="T558" s="183">
        <f t="shared" si="1"/>
        <v>0</v>
      </c>
      <c r="U558" s="183">
        <f t="shared" si="2"/>
        <v>0</v>
      </c>
      <c r="V558" s="237">
        <f t="shared" si="3"/>
        <v>0</v>
      </c>
      <c r="W558" s="237">
        <f t="shared" si="4"/>
        <v>0</v>
      </c>
      <c r="X558" s="237"/>
    </row>
    <row r="559">
      <c r="A559" s="236" t="s">
        <v>10997</v>
      </c>
      <c r="B559" s="106" t="s">
        <v>8708</v>
      </c>
      <c r="C559" s="237" t="str">
        <f>VLOOKUP(A559,'Main Sheet'!F:M,8,0)</f>
        <v>Walmer</v>
      </c>
      <c r="D559" s="237" t="str">
        <f>VLOOKUP(B559,'Main Sheet'!A:N,14,0)</f>
        <v>NMB</v>
      </c>
      <c r="E559" s="237" t="str">
        <f>VLOOKUP(B559,'Main Sheet'!A:L,12,0)</f>
        <v>Walmer HS</v>
      </c>
      <c r="F559" s="237" t="str">
        <f>Vlookup(B559,'Main Sheet'!A:J,7,False)</f>
        <v>Second</v>
      </c>
      <c r="G559" s="237" t="str">
        <f>Vlookup(B559,'Main Sheet'!A:Q,17,0)</f>
        <v>Sive</v>
      </c>
      <c r="H559" s="237" t="str">
        <f>VLOOKUP(B559,'Main Sheet'!A:AT,46,0)</f>
        <v>Yes</v>
      </c>
      <c r="I559" s="237" t="str">
        <f>Trim(Iferror(Vlookup(B559,'Main Sheet'!A1068:BC2166,47,False),""))</f>
        <v/>
      </c>
      <c r="J559" s="237"/>
      <c r="K559" s="237"/>
      <c r="L559" s="237"/>
      <c r="M559" s="237"/>
      <c r="N559" s="237"/>
      <c r="O559" s="237"/>
      <c r="P559" s="237"/>
      <c r="Q559" s="237"/>
      <c r="R559" s="237"/>
      <c r="S559" s="237"/>
      <c r="T559" s="183">
        <f t="shared" si="1"/>
        <v>0</v>
      </c>
      <c r="U559" s="183">
        <f t="shared" si="2"/>
        <v>0</v>
      </c>
      <c r="V559" s="237">
        <f t="shared" si="3"/>
        <v>0</v>
      </c>
      <c r="W559" s="237">
        <f t="shared" si="4"/>
        <v>0</v>
      </c>
      <c r="X559" s="237"/>
    </row>
    <row r="560">
      <c r="A560" s="236" t="s">
        <v>10388</v>
      </c>
      <c r="B560" s="106" t="s">
        <v>6525</v>
      </c>
      <c r="C560" s="237" t="str">
        <f>VLOOKUP(A560,'Main Sheet'!F:M,8,0)</f>
        <v>Motherwell</v>
      </c>
      <c r="D560" s="237" t="str">
        <f>VLOOKUP(B560,'Main Sheet'!A:N,14,0)</f>
        <v>NMB</v>
      </c>
      <c r="E560" s="237" t="str">
        <f>VLOOKUP(B560,'Main Sheet'!A:L,12,0)</f>
        <v>Cingani HS</v>
      </c>
      <c r="F560" s="237" t="str">
        <f>Vlookup(B560,'Main Sheet'!A:J,7,False)</f>
        <v>Second</v>
      </c>
      <c r="G560" s="237" t="str">
        <f>Vlookup(B560,'Main Sheet'!A:Q,17,0)</f>
        <v>Asemahle</v>
      </c>
      <c r="H560" s="237" t="str">
        <f>VLOOKUP(B560,'Main Sheet'!A:AT,46,0)</f>
        <v>Yes</v>
      </c>
      <c r="I560" s="237" t="str">
        <f>Trim(Iferror(Vlookup(B560,'Main Sheet'!A758:BC1852,47,False),""))</f>
        <v>Yes</v>
      </c>
      <c r="J560" s="237" t="str">
        <f>VLOOKUP(B560,'University Applications'!A:H,8,0)</f>
        <v>S/A</v>
      </c>
      <c r="K560" s="237" t="str">
        <f>VLOOKUP(B560,'University Applications'!A:O,15,0)</f>
        <v>S/A</v>
      </c>
      <c r="L560" s="237" t="str">
        <f>VLOOKUP(B560,'University Applications'!A:V,22,0)</f>
        <v>S/A</v>
      </c>
      <c r="M560" s="237" t="str">
        <f>VLOOKUP(B560,'University Applications'!A:AC,29,0)</f>
        <v>Yes</v>
      </c>
      <c r="N560" s="237" t="str">
        <f>VLOOKUP(B560,'University Applications'!A758:BD2173,36,0)</f>
        <v/>
      </c>
      <c r="O560" s="237" t="str">
        <f>VLOOKUP(B560,'University Applications'!A:I,9,0)</f>
        <v/>
      </c>
      <c r="P560" s="237" t="str">
        <f>VLOOKUP($B560,'University Applications'!$A:P,16,0)</f>
        <v/>
      </c>
      <c r="Q560" s="237" t="str">
        <f>VLOOKUP($B560,'University Applications'!$A:W,23,0)</f>
        <v/>
      </c>
      <c r="R560" s="237" t="str">
        <f>VLOOKUP($B560,'University Applications'!$A:AD,30,0)</f>
        <v/>
      </c>
      <c r="S560" s="237" t="str">
        <f>VLOOKUP($B560,'University Applications'!$A758:BJ2173,37,0)</f>
        <v/>
      </c>
      <c r="T560" s="183">
        <f t="shared" si="1"/>
        <v>4</v>
      </c>
      <c r="U560" s="183">
        <f t="shared" si="2"/>
        <v>0</v>
      </c>
      <c r="V560" s="237">
        <f t="shared" si="3"/>
        <v>1</v>
      </c>
      <c r="W560" s="237">
        <f t="shared" si="4"/>
        <v>0</v>
      </c>
      <c r="X560" s="237"/>
    </row>
    <row r="561">
      <c r="A561" s="236" t="s">
        <v>10094</v>
      </c>
      <c r="B561" s="106" t="s">
        <v>5472</v>
      </c>
      <c r="C561" s="237" t="str">
        <f>VLOOKUP(A561,'Main Sheet'!F:M,8,0)</f>
        <v>Zwide</v>
      </c>
      <c r="D561" s="237" t="str">
        <f>VLOOKUP(B561,'Main Sheet'!A:N,14,0)</f>
        <v>NMB</v>
      </c>
      <c r="E561" s="237" t="str">
        <f>VLOOKUP(B561,'Main Sheet'!A:L,12,0)</f>
        <v>Loyiso HS</v>
      </c>
      <c r="F561" s="237" t="str">
        <f>Vlookup(B561,'Main Sheet'!A:J,7,False)</f>
        <v>Second</v>
      </c>
      <c r="G561" s="237" t="str">
        <f>Vlookup(B561,'Main Sheet'!A:Q,17,0)</f>
        <v>Sive</v>
      </c>
      <c r="H561" s="237" t="str">
        <f>VLOOKUP(B561,'Main Sheet'!A:AT,46,0)</f>
        <v>Yes</v>
      </c>
      <c r="I561" s="237" t="str">
        <f>Trim(Iferror(Vlookup(B561,'Main Sheet'!A622:BC1715,47,False),""))</f>
        <v/>
      </c>
      <c r="J561" s="237" t="str">
        <f>VLOOKUP(B561,'University Applications'!A:H,8,0)</f>
        <v>S/A</v>
      </c>
      <c r="K561" s="237" t="str">
        <f>VLOOKUP(B561,'University Applications'!A:O,15,0)</f>
        <v>S/A</v>
      </c>
      <c r="L561" s="237" t="str">
        <f>VLOOKUP(B561,'University Applications'!A:V,22,0)</f>
        <v>S/A</v>
      </c>
      <c r="M561" s="237" t="str">
        <f>VLOOKUP(B561,'University Applications'!A:AC,29,0)</f>
        <v>S/A</v>
      </c>
      <c r="N561" s="237" t="str">
        <f>VLOOKUP(B561,'University Applications'!A622:BD2036,36,0)</f>
        <v/>
      </c>
      <c r="O561" s="237" t="str">
        <f>VLOOKUP(B561,'University Applications'!A:I,9,0)</f>
        <v/>
      </c>
      <c r="P561" s="237" t="str">
        <f>VLOOKUP($B561,'University Applications'!$A:P,16,0)</f>
        <v/>
      </c>
      <c r="Q561" s="237" t="str">
        <f>VLOOKUP($B561,'University Applications'!$A:W,23,0)</f>
        <v/>
      </c>
      <c r="R561" s="237" t="str">
        <f>VLOOKUP($B561,'University Applications'!$A:AD,30,0)</f>
        <v/>
      </c>
      <c r="S561" s="237" t="str">
        <f>VLOOKUP($B561,'University Applications'!$A622:BJ2036,37,0)</f>
        <v/>
      </c>
      <c r="T561" s="183">
        <f t="shared" si="1"/>
        <v>4</v>
      </c>
      <c r="U561" s="183">
        <f t="shared" si="2"/>
        <v>0</v>
      </c>
      <c r="V561" s="237">
        <f t="shared" si="3"/>
        <v>0</v>
      </c>
      <c r="W561" s="237">
        <f t="shared" si="4"/>
        <v>0</v>
      </c>
      <c r="X561" s="237"/>
    </row>
    <row r="562">
      <c r="A562" s="236" t="s">
        <v>3762</v>
      </c>
      <c r="B562" s="106" t="s">
        <v>3760</v>
      </c>
      <c r="C562" s="237" t="str">
        <f>VLOOKUP(A562,'Main Sheet'!F:M,8,0)</f>
        <v>KwaZakhele</v>
      </c>
      <c r="D562" s="237" t="str">
        <f>VLOOKUP(B562,'Main Sheet'!A:N,14,0)</f>
        <v>NMB</v>
      </c>
      <c r="E562" s="237" t="str">
        <f>VLOOKUP(B562,'Main Sheet'!A:L,12,0)</f>
        <v>Chubekile HS</v>
      </c>
      <c r="F562" s="237" t="str">
        <f>Vlookup(B562,'Main Sheet'!A:J,7,False)</f>
        <v>Second</v>
      </c>
      <c r="G562" s="237" t="str">
        <f>Vlookup(B562,'Main Sheet'!A:Q,17,0)</f>
        <v>Siphosihle</v>
      </c>
      <c r="H562" s="237" t="str">
        <f>VLOOKUP(B562,'Main Sheet'!A:AT,46,0)</f>
        <v>Yes</v>
      </c>
      <c r="I562" s="237" t="str">
        <f>Trim(Iferror(Vlookup(B562,'Main Sheet'!A431:BC1524,47,False),""))</f>
        <v>Yes</v>
      </c>
      <c r="J562" s="237" t="str">
        <f>VLOOKUP(B562,'University Applications'!A:H,8,0)</f>
        <v>S/A</v>
      </c>
      <c r="K562" s="237" t="str">
        <f>VLOOKUP(B562,'University Applications'!A:O,15,0)</f>
        <v>S/A</v>
      </c>
      <c r="L562" s="237" t="str">
        <f>VLOOKUP(B562,'University Applications'!A:V,22,0)</f>
        <v>Yes</v>
      </c>
      <c r="M562" s="237" t="str">
        <f>VLOOKUP(B562,'University Applications'!A:AC,29,0)</f>
        <v>Yes</v>
      </c>
      <c r="N562" s="237" t="str">
        <f>VLOOKUP(B562,'University Applications'!A431:BD1845,36,0)</f>
        <v/>
      </c>
      <c r="O562" s="237" t="str">
        <f>VLOOKUP(B562,'University Applications'!A:I,9,0)</f>
        <v/>
      </c>
      <c r="P562" s="237" t="str">
        <f>VLOOKUP($B562,'University Applications'!$A:P,16,0)</f>
        <v/>
      </c>
      <c r="Q562" s="237" t="str">
        <f>VLOOKUP($B562,'University Applications'!$A:W,23,0)</f>
        <v/>
      </c>
      <c r="R562" s="237" t="str">
        <f>VLOOKUP($B562,'University Applications'!$A:AD,30,0)</f>
        <v/>
      </c>
      <c r="S562" s="237" t="str">
        <f>VLOOKUP($B562,'University Applications'!$A431:BJ1845,37,0)</f>
        <v/>
      </c>
      <c r="T562" s="183">
        <f t="shared" si="1"/>
        <v>4</v>
      </c>
      <c r="U562" s="183">
        <f t="shared" si="2"/>
        <v>0</v>
      </c>
      <c r="V562" s="237">
        <f t="shared" si="3"/>
        <v>2</v>
      </c>
      <c r="W562" s="237">
        <f t="shared" si="4"/>
        <v>0</v>
      </c>
      <c r="X562" s="237"/>
    </row>
    <row r="563">
      <c r="A563" s="236" t="s">
        <v>10342</v>
      </c>
      <c r="B563" s="106" t="s">
        <v>6346</v>
      </c>
      <c r="C563" s="237" t="str">
        <f>VLOOKUP(A563,'Main Sheet'!F:M,8,0)</f>
        <v>Motherwell</v>
      </c>
      <c r="D563" s="237" t="str">
        <f>VLOOKUP(B563,'Main Sheet'!A:N,14,0)</f>
        <v>NMB</v>
      </c>
      <c r="E563" s="237" t="str">
        <f>VLOOKUP(B563,'Main Sheet'!A:L,12,0)</f>
        <v>Cingani HS</v>
      </c>
      <c r="F563" s="237" t="str">
        <f>Vlookup(B563,'Main Sheet'!A:J,7,False)</f>
        <v>Second</v>
      </c>
      <c r="G563" s="237" t="str">
        <f>Vlookup(B563,'Main Sheet'!A:Q,17,0)</f>
        <v>Asemahle</v>
      </c>
      <c r="H563" s="237" t="str">
        <f>VLOOKUP(B563,'Main Sheet'!A:AT,46,0)</f>
        <v>Yes</v>
      </c>
      <c r="I563" s="237" t="str">
        <f>Trim(Iferror(Vlookup(B563,'Main Sheet'!A736:BC1830,47,False),""))</f>
        <v>Yes</v>
      </c>
      <c r="J563" s="237" t="str">
        <f>VLOOKUP(B563,'University Applications'!A:H,8,0)</f>
        <v>Yes</v>
      </c>
      <c r="K563" s="237" t="str">
        <f>VLOOKUP(B563,'University Applications'!A:O,15,0)</f>
        <v>Yes</v>
      </c>
      <c r="L563" s="237" t="str">
        <f>VLOOKUP(B563,'University Applications'!A:V,22,0)</f>
        <v>Yes</v>
      </c>
      <c r="M563" s="237" t="str">
        <f>VLOOKUP(B563,'University Applications'!A:AC,29,0)</f>
        <v>Yes</v>
      </c>
      <c r="N563" s="237" t="str">
        <f>VLOOKUP(B563,'University Applications'!A736:BD2151,36,0)</f>
        <v/>
      </c>
      <c r="O563" s="237" t="str">
        <f>VLOOKUP(B563,'University Applications'!A:I,9,0)</f>
        <v/>
      </c>
      <c r="P563" s="237" t="str">
        <f>VLOOKUP($B563,'University Applications'!$A:P,16,0)</f>
        <v/>
      </c>
      <c r="Q563" s="237" t="str">
        <f>VLOOKUP($B563,'University Applications'!$A:W,23,0)</f>
        <v/>
      </c>
      <c r="R563" s="237" t="str">
        <f>VLOOKUP($B563,'University Applications'!$A:AD,30,0)</f>
        <v/>
      </c>
      <c r="S563" s="237" t="str">
        <f>VLOOKUP($B563,'University Applications'!$A736:BJ2151,37,0)</f>
        <v/>
      </c>
      <c r="T563" s="183">
        <f t="shared" si="1"/>
        <v>4</v>
      </c>
      <c r="U563" s="183">
        <f t="shared" si="2"/>
        <v>0</v>
      </c>
      <c r="V563" s="237">
        <f t="shared" si="3"/>
        <v>4</v>
      </c>
      <c r="W563" s="237">
        <f t="shared" si="4"/>
        <v>0</v>
      </c>
      <c r="X563" s="237"/>
    </row>
    <row r="564">
      <c r="A564" s="236" t="s">
        <v>1979</v>
      </c>
      <c r="B564" s="106" t="s">
        <v>1976</v>
      </c>
      <c r="C564" s="237" t="str">
        <f>VLOOKUP(A564,'Main Sheet'!F:M,8,0)</f>
        <v>Motherwell</v>
      </c>
      <c r="D564" s="237" t="str">
        <f>VLOOKUP(B564,'Main Sheet'!A:N,14,0)</f>
        <v>NMB</v>
      </c>
      <c r="E564" s="237" t="str">
        <f>VLOOKUP(B564,'Main Sheet'!A:L,12,0)</f>
        <v>Ndyebo SS</v>
      </c>
      <c r="F564" s="237" t="str">
        <f>Vlookup(B564,'Main Sheet'!A:J,7,False)</f>
        <v>First</v>
      </c>
      <c r="G564" s="237" t="str">
        <f>Vlookup(B564,'Main Sheet'!A:Q,17,0)</f>
        <v>Siphosihle</v>
      </c>
      <c r="H564" s="237" t="str">
        <f>VLOOKUP(B564,'Main Sheet'!A:AT,46,0)</f>
        <v>Yes</v>
      </c>
      <c r="I564" s="237" t="str">
        <f>Trim(Iferror(Vlookup(B564,'Main Sheet'!A212:BC1305,47,False),""))</f>
        <v>Yes</v>
      </c>
      <c r="J564" s="237" t="str">
        <f>VLOOKUP(B564,'University Applications'!A:H,8,0)</f>
        <v>Yes</v>
      </c>
      <c r="K564" s="237" t="str">
        <f>VLOOKUP(B564,'University Applications'!A:O,15,0)</f>
        <v>Yes</v>
      </c>
      <c r="L564" s="237" t="str">
        <f>VLOOKUP(B564,'University Applications'!A:V,22,0)</f>
        <v>Yes</v>
      </c>
      <c r="M564" s="237" t="str">
        <f>VLOOKUP(B564,'University Applications'!A:AC,29,0)</f>
        <v>Yes</v>
      </c>
      <c r="N564" s="237" t="str">
        <f>VLOOKUP(B564,'University Applications'!A212:BD1626,36,0)</f>
        <v/>
      </c>
      <c r="O564" s="237" t="str">
        <f>VLOOKUP(B564,'University Applications'!A:I,9,0)</f>
        <v>Yes</v>
      </c>
      <c r="P564" s="237" t="str">
        <f>VLOOKUP($B564,'University Applications'!$A:P,16,0)</f>
        <v>Yes</v>
      </c>
      <c r="Q564" s="237" t="str">
        <f>VLOOKUP($B564,'University Applications'!$A:W,23,0)</f>
        <v>Yes</v>
      </c>
      <c r="R564" s="237" t="str">
        <f>VLOOKUP($B564,'University Applications'!$A:AD,30,0)</f>
        <v>Yes</v>
      </c>
      <c r="S564" s="237" t="str">
        <f>VLOOKUP($B564,'University Applications'!$A212:BJ1626,37,0)</f>
        <v/>
      </c>
      <c r="T564" s="183">
        <f t="shared" si="1"/>
        <v>4</v>
      </c>
      <c r="U564" s="183">
        <f t="shared" si="2"/>
        <v>4</v>
      </c>
      <c r="V564" s="237">
        <f t="shared" si="3"/>
        <v>4</v>
      </c>
      <c r="W564" s="237">
        <f t="shared" si="4"/>
        <v>4</v>
      </c>
      <c r="X564" s="237"/>
    </row>
    <row r="565">
      <c r="A565" s="236" t="s">
        <v>9924</v>
      </c>
      <c r="B565" s="106" t="s">
        <v>4793</v>
      </c>
      <c r="C565" s="237" t="str">
        <f>VLOOKUP(A565,'Main Sheet'!F:M,8,0)</f>
        <v>Motherwell</v>
      </c>
      <c r="D565" s="237" t="str">
        <f>VLOOKUP(B565,'Main Sheet'!A:N,14,0)</f>
        <v>NMB</v>
      </c>
      <c r="E565" s="237" t="str">
        <f>VLOOKUP(B565,'Main Sheet'!A:L,12,0)</f>
        <v>Masiphathisane HS</v>
      </c>
      <c r="F565" s="237" t="str">
        <f>Vlookup(B565,'Main Sheet'!A:J,7,False)</f>
        <v>Second</v>
      </c>
      <c r="G565" s="237" t="str">
        <f>Vlookup(B565,'Main Sheet'!A:Q,17,0)</f>
        <v>Siphosihle</v>
      </c>
      <c r="H565" s="237" t="str">
        <f>VLOOKUP(B565,'Main Sheet'!A:AT,46,0)</f>
        <v>Yes</v>
      </c>
      <c r="I565" s="237" t="str">
        <f>Trim(Iferror(Vlookup(B565,'Main Sheet'!A547:BC1640,47,False),""))</f>
        <v>Yes</v>
      </c>
      <c r="J565" s="237" t="str">
        <f>VLOOKUP(B565,'University Applications'!A:H,8,0)</f>
        <v>S/A</v>
      </c>
      <c r="K565" s="237" t="str">
        <f>VLOOKUP(B565,'University Applications'!A:O,15,0)</f>
        <v>Yes</v>
      </c>
      <c r="L565" s="237" t="str">
        <f>VLOOKUP(B565,'University Applications'!A:V,22,0)</f>
        <v>S/A</v>
      </c>
      <c r="M565" s="237" t="str">
        <f>VLOOKUP(B565,'University Applications'!A:AC,29,0)</f>
        <v>Yes</v>
      </c>
      <c r="N565" s="237" t="str">
        <f>VLOOKUP(B565,'University Applications'!A547:BD1961,36,0)</f>
        <v/>
      </c>
      <c r="O565" s="237" t="str">
        <f>VLOOKUP(B565,'University Applications'!A:I,9,0)</f>
        <v/>
      </c>
      <c r="P565" s="237" t="str">
        <f>VLOOKUP($B565,'University Applications'!$A:P,16,0)</f>
        <v/>
      </c>
      <c r="Q565" s="237" t="str">
        <f>VLOOKUP($B565,'University Applications'!$A:W,23,0)</f>
        <v/>
      </c>
      <c r="R565" s="237" t="str">
        <f>VLOOKUP($B565,'University Applications'!$A:AD,30,0)</f>
        <v/>
      </c>
      <c r="S565" s="237" t="str">
        <f>VLOOKUP($B565,'University Applications'!$A547:BJ1961,37,0)</f>
        <v/>
      </c>
      <c r="T565" s="183">
        <f t="shared" si="1"/>
        <v>4</v>
      </c>
      <c r="U565" s="183">
        <f t="shared" si="2"/>
        <v>0</v>
      </c>
      <c r="V565" s="237">
        <f t="shared" si="3"/>
        <v>2</v>
      </c>
      <c r="W565" s="237">
        <f t="shared" si="4"/>
        <v>0</v>
      </c>
      <c r="X565" s="237"/>
    </row>
    <row r="566">
      <c r="A566" s="236" t="s">
        <v>10445</v>
      </c>
      <c r="B566" s="106" t="s">
        <v>6759</v>
      </c>
      <c r="C566" s="237" t="str">
        <f>VLOOKUP(A566,'Main Sheet'!F:M,8,0)</f>
        <v>KwaDwesi</v>
      </c>
      <c r="D566" s="237" t="str">
        <f>VLOOKUP(B566,'Main Sheet'!A:N,14,0)</f>
        <v>NMB</v>
      </c>
      <c r="E566" s="237" t="str">
        <f>VLOOKUP(B566,'Main Sheet'!A:L,12,0)</f>
        <v>EZ Khabane HS</v>
      </c>
      <c r="F566" s="237" t="str">
        <f>Vlookup(B566,'Main Sheet'!A:J,7,False)</f>
        <v>Second</v>
      </c>
      <c r="G566" s="237" t="str">
        <f>Vlookup(B566,'Main Sheet'!A:Q,17,0)</f>
        <v>Asemahle</v>
      </c>
      <c r="H566" s="237" t="str">
        <f>VLOOKUP(B566,'Main Sheet'!A:AT,46,0)</f>
        <v>Yes</v>
      </c>
      <c r="I566" s="237" t="str">
        <f>Trim(Iferror(Vlookup(B566,'Main Sheet'!A785:BC1879,47,False),""))</f>
        <v>Yes</v>
      </c>
      <c r="J566" s="237" t="str">
        <f>VLOOKUP(B566,'University Applications'!A:H,8,0)</f>
        <v>S/A</v>
      </c>
      <c r="K566" s="237" t="str">
        <f>VLOOKUP(B566,'University Applications'!A:O,15,0)</f>
        <v>S/A</v>
      </c>
      <c r="L566" s="237" t="str">
        <f>VLOOKUP(B566,'University Applications'!A:V,22,0)</f>
        <v>S/A</v>
      </c>
      <c r="M566" s="237" t="str">
        <f>VLOOKUP(B566,'University Applications'!A:AC,29,0)</f>
        <v>Yes</v>
      </c>
      <c r="N566" s="237" t="str">
        <f>VLOOKUP(B566,'University Applications'!A785:BD2200,36,0)</f>
        <v/>
      </c>
      <c r="O566" s="237" t="str">
        <f>VLOOKUP(B566,'University Applications'!A:I,9,0)</f>
        <v/>
      </c>
      <c r="P566" s="237" t="str">
        <f>VLOOKUP($B566,'University Applications'!$A:P,16,0)</f>
        <v/>
      </c>
      <c r="Q566" s="237" t="str">
        <f>VLOOKUP($B566,'University Applications'!$A:W,23,0)</f>
        <v/>
      </c>
      <c r="R566" s="237" t="str">
        <f>VLOOKUP($B566,'University Applications'!$A:AD,30,0)</f>
        <v/>
      </c>
      <c r="S566" s="237" t="str">
        <f>VLOOKUP($B566,'University Applications'!$A785:BJ2200,37,0)</f>
        <v/>
      </c>
      <c r="T566" s="183">
        <f t="shared" si="1"/>
        <v>4</v>
      </c>
      <c r="U566" s="183">
        <f t="shared" si="2"/>
        <v>0</v>
      </c>
      <c r="V566" s="237">
        <f t="shared" si="3"/>
        <v>1</v>
      </c>
      <c r="W566" s="237">
        <f t="shared" si="4"/>
        <v>0</v>
      </c>
      <c r="X566" s="237"/>
    </row>
    <row r="567">
      <c r="A567" s="236" t="s">
        <v>11163</v>
      </c>
      <c r="B567" s="106" t="s">
        <v>8168</v>
      </c>
      <c r="C567" s="237" t="str">
        <f>VLOOKUP(A567,'Main Sheet'!F:M,8,0)</f>
        <v>#N/A</v>
      </c>
      <c r="D567" s="237" t="str">
        <f>VLOOKUP(B567,'Main Sheet'!A:N,14,0)</f>
        <v>NMB</v>
      </c>
      <c r="E567" s="237" t="str">
        <f>VLOOKUP(B567,'Main Sheet'!A:L,12,0)</f>
        <v>Cowan HS</v>
      </c>
      <c r="F567" s="237" t="str">
        <f>Vlookup(B567,'Main Sheet'!A:J,7,False)</f>
        <v>Second</v>
      </c>
      <c r="G567" s="237" t="str">
        <f>Vlookup(B567,'Main Sheet'!A:Q,17,0)</f>
        <v>Chulumanco</v>
      </c>
      <c r="H567" s="237" t="str">
        <f>VLOOKUP(B567,'Main Sheet'!A:AT,46,0)</f>
        <v>Yes</v>
      </c>
      <c r="I567" s="237" t="str">
        <f>Trim(Iferror(Vlookup(B567,'Main Sheet'!A987:BC2084,47,False),""))</f>
        <v/>
      </c>
      <c r="J567" s="237" t="str">
        <f>VLOOKUP(B567,'University Applications'!A:H,8,0)</f>
        <v>S/A</v>
      </c>
      <c r="K567" s="237" t="str">
        <f>VLOOKUP(B567,'University Applications'!A:O,15,0)</f>
        <v>S/A</v>
      </c>
      <c r="L567" s="237" t="str">
        <f>VLOOKUP(B567,'University Applications'!A:V,22,0)</f>
        <v>Yes</v>
      </c>
      <c r="M567" s="237" t="str">
        <f>VLOOKUP(B567,'University Applications'!A:AC,29,0)</f>
        <v>Yes</v>
      </c>
      <c r="N567" s="237" t="str">
        <f>VLOOKUP(B567,'University Applications'!A987:BD2405,36,0)</f>
        <v/>
      </c>
      <c r="O567" s="237" t="str">
        <f>VLOOKUP(B567,'University Applications'!A:I,9,0)</f>
        <v/>
      </c>
      <c r="P567" s="237" t="str">
        <f>VLOOKUP($B567,'University Applications'!$A:P,16,0)</f>
        <v>S/A</v>
      </c>
      <c r="Q567" s="237" t="str">
        <f>VLOOKUP($B567,'University Applications'!$A:W,23,0)</f>
        <v/>
      </c>
      <c r="R567" s="237" t="str">
        <f>VLOOKUP($B567,'University Applications'!$A:AD,30,0)</f>
        <v/>
      </c>
      <c r="S567" s="237" t="str">
        <f>VLOOKUP($B567,'University Applications'!$A987:BJ2405,37,0)</f>
        <v/>
      </c>
      <c r="T567" s="183">
        <f t="shared" si="1"/>
        <v>4</v>
      </c>
      <c r="U567" s="183">
        <f t="shared" si="2"/>
        <v>1</v>
      </c>
      <c r="V567" s="237">
        <f t="shared" si="3"/>
        <v>2</v>
      </c>
      <c r="W567" s="237">
        <f t="shared" si="4"/>
        <v>0</v>
      </c>
      <c r="X567" s="237"/>
    </row>
    <row r="568">
      <c r="A568" s="236" t="s">
        <v>10698</v>
      </c>
      <c r="B568" s="106" t="s">
        <v>7499</v>
      </c>
      <c r="C568" s="237" t="str">
        <f>VLOOKUP(A568,'Main Sheet'!F:M,8,0)</f>
        <v>KwaMagxaki</v>
      </c>
      <c r="D568" s="237" t="str">
        <f>VLOOKUP(B568,'Main Sheet'!A:N,14,0)</f>
        <v>NMB</v>
      </c>
      <c r="E568" s="237" t="str">
        <f>VLOOKUP(B568,'Main Sheet'!A:L,12,0)</f>
        <v>KwaMagxaki HS</v>
      </c>
      <c r="F568" s="237" t="str">
        <f>Vlookup(B568,'Main Sheet'!A:J,7,False)</f>
        <v>Second</v>
      </c>
      <c r="G568" s="237" t="str">
        <f>Vlookup(B568,'Main Sheet'!A:Q,17,0)</f>
        <v>Asemahle</v>
      </c>
      <c r="H568" s="237" t="str">
        <f>VLOOKUP(B568,'Main Sheet'!A:AT,46,0)</f>
        <v>Yes</v>
      </c>
      <c r="I568" s="237" t="str">
        <f>Trim(Iferror(Vlookup(B568,'Main Sheet'!A909:BC2006,47,False),""))</f>
        <v>Yes</v>
      </c>
      <c r="J568" s="237" t="str">
        <f>VLOOKUP(B568,'University Applications'!A:H,8,0)</f>
        <v>Yes</v>
      </c>
      <c r="K568" s="237" t="str">
        <f>VLOOKUP(B568,'University Applications'!A:O,15,0)</f>
        <v>Yes</v>
      </c>
      <c r="L568" s="237" t="str">
        <f>VLOOKUP(B568,'University Applications'!A:V,22,0)</f>
        <v>Yes</v>
      </c>
      <c r="M568" s="237" t="str">
        <f>VLOOKUP(B568,'University Applications'!A:AC,29,0)</f>
        <v/>
      </c>
      <c r="N568" s="237" t="str">
        <f>VLOOKUP(B568,'University Applications'!A909:BD2327,36,0)</f>
        <v/>
      </c>
      <c r="O568" s="237" t="str">
        <f>VLOOKUP(B568,'University Applications'!A:I,9,0)</f>
        <v/>
      </c>
      <c r="P568" s="237" t="str">
        <f>VLOOKUP($B568,'University Applications'!$A:P,16,0)</f>
        <v/>
      </c>
      <c r="Q568" s="237" t="str">
        <f>VLOOKUP($B568,'University Applications'!$A:W,23,0)</f>
        <v/>
      </c>
      <c r="R568" s="237" t="str">
        <f>VLOOKUP($B568,'University Applications'!$A:AD,30,0)</f>
        <v/>
      </c>
      <c r="S568" s="237" t="str">
        <f>VLOOKUP($B568,'University Applications'!$A909:BJ2327,37,0)</f>
        <v/>
      </c>
      <c r="T568" s="183">
        <f t="shared" si="1"/>
        <v>3</v>
      </c>
      <c r="U568" s="183">
        <f t="shared" si="2"/>
        <v>0</v>
      </c>
      <c r="V568" s="237">
        <f t="shared" si="3"/>
        <v>3</v>
      </c>
      <c r="W568" s="237">
        <f t="shared" si="4"/>
        <v>0</v>
      </c>
      <c r="X568" s="237"/>
    </row>
    <row r="569">
      <c r="A569" s="236" t="s">
        <v>10366</v>
      </c>
      <c r="B569" s="106" t="s">
        <v>6436</v>
      </c>
      <c r="C569" s="237" t="str">
        <f>VLOOKUP(A569,'Main Sheet'!F:M,8,0)</f>
        <v>Motherwell</v>
      </c>
      <c r="D569" s="237" t="str">
        <f>VLOOKUP(B569,'Main Sheet'!A:N,14,0)</f>
        <v>NMB</v>
      </c>
      <c r="E569" s="237" t="str">
        <f>VLOOKUP(B569,'Main Sheet'!A:L,12,0)</f>
        <v>Cingani HS</v>
      </c>
      <c r="F569" s="237" t="str">
        <f>Vlookup(B569,'Main Sheet'!A:J,7,False)</f>
        <v>Second</v>
      </c>
      <c r="G569" s="237" t="str">
        <f>Vlookup(B569,'Main Sheet'!A:Q,17,0)</f>
        <v>Asemahle</v>
      </c>
      <c r="H569" s="237" t="str">
        <f>VLOOKUP(B569,'Main Sheet'!A:AT,46,0)</f>
        <v>Yes</v>
      </c>
      <c r="I569" s="237" t="str">
        <f>Trim(Iferror(Vlookup(B569,'Main Sheet'!A746:BC1840,47,False),""))</f>
        <v>Yes</v>
      </c>
      <c r="J569" s="237" t="str">
        <f>VLOOKUP(B569,'University Applications'!A:H,8,0)</f>
        <v/>
      </c>
      <c r="K569" s="237" t="str">
        <f>VLOOKUP(B569,'University Applications'!A:O,15,0)</f>
        <v/>
      </c>
      <c r="L569" s="237" t="str">
        <f>VLOOKUP(B569,'University Applications'!A:V,22,0)</f>
        <v/>
      </c>
      <c r="M569" s="237" t="str">
        <f>VLOOKUP(B569,'University Applications'!A:AC,29,0)</f>
        <v/>
      </c>
      <c r="N569" s="237" t="str">
        <f>VLOOKUP(B569,'University Applications'!A746:BD2161,36,0)</f>
        <v/>
      </c>
      <c r="O569" s="237" t="str">
        <f>VLOOKUP(B569,'University Applications'!A:I,9,0)</f>
        <v/>
      </c>
      <c r="P569" s="237" t="str">
        <f>VLOOKUP($B569,'University Applications'!$A:P,16,0)</f>
        <v/>
      </c>
      <c r="Q569" s="237" t="str">
        <f>VLOOKUP($B569,'University Applications'!$A:W,23,0)</f>
        <v/>
      </c>
      <c r="R569" s="237" t="str">
        <f>VLOOKUP($B569,'University Applications'!$A:AD,30,0)</f>
        <v/>
      </c>
      <c r="S569" s="237" t="str">
        <f>VLOOKUP($B569,'University Applications'!$A746:BJ2161,37,0)</f>
        <v/>
      </c>
      <c r="T569" s="183">
        <f t="shared" si="1"/>
        <v>0</v>
      </c>
      <c r="U569" s="183">
        <f t="shared" si="2"/>
        <v>0</v>
      </c>
      <c r="V569" s="237">
        <f t="shared" si="3"/>
        <v>0</v>
      </c>
      <c r="W569" s="237">
        <f t="shared" si="4"/>
        <v>0</v>
      </c>
      <c r="X569" s="237"/>
    </row>
    <row r="570">
      <c r="A570" s="236" t="s">
        <v>4134</v>
      </c>
      <c r="B570" s="106" t="s">
        <v>4131</v>
      </c>
      <c r="C570" s="237" t="str">
        <f>VLOOKUP(A570,'Main Sheet'!F:M,8,0)</f>
        <v>Motherwell</v>
      </c>
      <c r="D570" s="237" t="str">
        <f>VLOOKUP(B570,'Main Sheet'!A:N,14,0)</f>
        <v>NMB</v>
      </c>
      <c r="E570" s="237" t="str">
        <f>VLOOKUP(B570,'Main Sheet'!A:L,12,0)</f>
        <v>Ndyebo SS</v>
      </c>
      <c r="F570" s="237" t="str">
        <f>Vlookup(B570,'Main Sheet'!A:J,7,False)</f>
        <v>Second</v>
      </c>
      <c r="G570" s="237" t="str">
        <f>Vlookup(B570,'Main Sheet'!A:Q,17,0)</f>
        <v>Siphosihle</v>
      </c>
      <c r="H570" s="237" t="str">
        <f>VLOOKUP(B570,'Main Sheet'!A:AT,46,0)</f>
        <v>Yes</v>
      </c>
      <c r="I570" s="237" t="str">
        <f>Trim(Iferror(Vlookup(B570,'Main Sheet'!A469:BC1562,47,False),""))</f>
        <v>Yes</v>
      </c>
      <c r="J570" s="237" t="str">
        <f>VLOOKUP(B570,'University Applications'!A:H,8,0)</f>
        <v>No</v>
      </c>
      <c r="K570" s="237" t="str">
        <f>VLOOKUP(B570,'University Applications'!A:O,15,0)</f>
        <v>S/A</v>
      </c>
      <c r="L570" s="237" t="str">
        <f>VLOOKUP(B570,'University Applications'!A:V,22,0)</f>
        <v>Yes</v>
      </c>
      <c r="M570" s="237" t="str">
        <f>VLOOKUP(B570,'University Applications'!A:AC,29,0)</f>
        <v>S/A</v>
      </c>
      <c r="N570" s="237" t="str">
        <f>VLOOKUP(B570,'University Applications'!A469:BD1883,36,0)</f>
        <v/>
      </c>
      <c r="O570" s="237" t="str">
        <f>VLOOKUP(B570,'University Applications'!A:I,9,0)</f>
        <v/>
      </c>
      <c r="P570" s="237" t="str">
        <f>VLOOKUP($B570,'University Applications'!$A:P,16,0)</f>
        <v/>
      </c>
      <c r="Q570" s="237" t="str">
        <f>VLOOKUP($B570,'University Applications'!$A:W,23,0)</f>
        <v/>
      </c>
      <c r="R570" s="237" t="str">
        <f>VLOOKUP($B570,'University Applications'!$A:AD,30,0)</f>
        <v/>
      </c>
      <c r="S570" s="237" t="str">
        <f>VLOOKUP($B570,'University Applications'!$A469:BJ1883,37,0)</f>
        <v/>
      </c>
      <c r="T570" s="183">
        <f t="shared" si="1"/>
        <v>4</v>
      </c>
      <c r="U570" s="183">
        <f t="shared" si="2"/>
        <v>0</v>
      </c>
      <c r="V570" s="237">
        <f t="shared" si="3"/>
        <v>1</v>
      </c>
      <c r="W570" s="237">
        <f t="shared" si="4"/>
        <v>0</v>
      </c>
      <c r="X570" s="237"/>
    </row>
    <row r="571">
      <c r="A571" s="236" t="s">
        <v>11164</v>
      </c>
      <c r="B571" s="106" t="s">
        <v>8753</v>
      </c>
      <c r="C571" s="237" t="str">
        <f>VLOOKUP(A571,'Main Sheet'!F:M,8,0)</f>
        <v>#N/A</v>
      </c>
      <c r="D571" s="237" t="str">
        <f>VLOOKUP(B571,'Main Sheet'!A:N,14,0)</f>
        <v>NMB</v>
      </c>
      <c r="E571" s="237" t="str">
        <f>VLOOKUP(B571,'Main Sheet'!A:L,12,0)</f>
        <v>Walmer HS</v>
      </c>
      <c r="F571" s="237" t="str">
        <f>Vlookup(B571,'Main Sheet'!A:J,7,False)</f>
        <v>Second</v>
      </c>
      <c r="G571" s="237" t="str">
        <f>Vlookup(B571,'Main Sheet'!A:Q,17,0)</f>
        <v>Sive</v>
      </c>
      <c r="H571" s="237" t="str">
        <f>VLOOKUP(B571,'Main Sheet'!A:AT,46,0)</f>
        <v>Yes</v>
      </c>
      <c r="I571" s="237" t="str">
        <f>Trim(Iferror(Vlookup(B571,'Main Sheet'!A1074:BC2172,47,False),""))</f>
        <v/>
      </c>
      <c r="J571" s="237"/>
      <c r="K571" s="237"/>
      <c r="L571" s="237"/>
      <c r="M571" s="237"/>
      <c r="N571" s="237"/>
      <c r="O571" s="237"/>
      <c r="P571" s="237"/>
      <c r="Q571" s="237"/>
      <c r="R571" s="237"/>
      <c r="S571" s="237"/>
      <c r="T571" s="183">
        <f t="shared" si="1"/>
        <v>0</v>
      </c>
      <c r="U571" s="183">
        <f t="shared" si="2"/>
        <v>0</v>
      </c>
      <c r="V571" s="237">
        <f t="shared" si="3"/>
        <v>0</v>
      </c>
      <c r="W571" s="237">
        <f t="shared" si="4"/>
        <v>0</v>
      </c>
      <c r="X571" s="237"/>
    </row>
    <row r="572">
      <c r="A572" s="236" t="s">
        <v>10940</v>
      </c>
      <c r="B572" s="106" t="s">
        <v>8493</v>
      </c>
      <c r="C572" s="237" t="str">
        <f>VLOOKUP(A572,'Main Sheet'!F:M,8,0)</f>
        <v>Walmer</v>
      </c>
      <c r="D572" s="237" t="str">
        <f>VLOOKUP(B572,'Main Sheet'!A:N,14,0)</f>
        <v>NMB</v>
      </c>
      <c r="E572" s="237" t="str">
        <f>VLOOKUP(B572,'Main Sheet'!A:L,12,0)</f>
        <v>Walmer HS</v>
      </c>
      <c r="F572" s="237" t="str">
        <f>Vlookup(B572,'Main Sheet'!A:J,7,False)</f>
        <v>Second</v>
      </c>
      <c r="G572" s="237" t="str">
        <f>Vlookup(B572,'Main Sheet'!A:Q,17,0)</f>
        <v>Sive</v>
      </c>
      <c r="H572" s="237" t="str">
        <f>VLOOKUP(B572,'Main Sheet'!A:AT,46,0)</f>
        <v>Yes</v>
      </c>
      <c r="I572" s="237" t="str">
        <f>Trim(Iferror(Vlookup(B572,'Main Sheet'!A1043:BC2141,47,False),""))</f>
        <v/>
      </c>
      <c r="J572" s="237"/>
      <c r="K572" s="237"/>
      <c r="L572" s="237"/>
      <c r="M572" s="237"/>
      <c r="N572" s="237"/>
      <c r="O572" s="237"/>
      <c r="P572" s="237"/>
      <c r="Q572" s="237"/>
      <c r="R572" s="237"/>
      <c r="S572" s="237"/>
      <c r="T572" s="183">
        <f t="shared" si="1"/>
        <v>0</v>
      </c>
      <c r="U572" s="183">
        <f t="shared" si="2"/>
        <v>0</v>
      </c>
      <c r="V572" s="237">
        <f t="shared" si="3"/>
        <v>0</v>
      </c>
      <c r="W572" s="237">
        <f t="shared" si="4"/>
        <v>0</v>
      </c>
      <c r="X572" s="237"/>
    </row>
    <row r="573">
      <c r="A573" s="236" t="s">
        <v>10944</v>
      </c>
      <c r="B573" s="106" t="s">
        <v>8511</v>
      </c>
      <c r="C573" s="237" t="str">
        <f>VLOOKUP(A573,'Main Sheet'!F:M,8,0)</f>
        <v>Walmer</v>
      </c>
      <c r="D573" s="237" t="str">
        <f>VLOOKUP(B573,'Main Sheet'!A:N,14,0)</f>
        <v>NMB</v>
      </c>
      <c r="E573" s="237" t="str">
        <f>VLOOKUP(B573,'Main Sheet'!A:L,12,0)</f>
        <v>Walmer HS</v>
      </c>
      <c r="F573" s="237" t="str">
        <f>Vlookup(B573,'Main Sheet'!A:J,7,False)</f>
        <v>Second</v>
      </c>
      <c r="G573" s="237" t="str">
        <f>Vlookup(B573,'Main Sheet'!A:Q,17,0)</f>
        <v>Sive</v>
      </c>
      <c r="H573" s="237" t="str">
        <f>VLOOKUP(B573,'Main Sheet'!A:AT,46,0)</f>
        <v>Yes</v>
      </c>
      <c r="I573" s="237" t="str">
        <f>Trim(Iferror(Vlookup(B573,'Main Sheet'!A1045:BC2143,47,False),""))</f>
        <v/>
      </c>
      <c r="J573" s="237"/>
      <c r="K573" s="237"/>
      <c r="L573" s="237"/>
      <c r="M573" s="237"/>
      <c r="N573" s="237"/>
      <c r="O573" s="237"/>
      <c r="P573" s="237"/>
      <c r="Q573" s="237"/>
      <c r="R573" s="237"/>
      <c r="S573" s="237"/>
      <c r="T573" s="183">
        <f t="shared" si="1"/>
        <v>0</v>
      </c>
      <c r="U573" s="183">
        <f t="shared" si="2"/>
        <v>0</v>
      </c>
      <c r="V573" s="237">
        <f t="shared" si="3"/>
        <v>0</v>
      </c>
      <c r="W573" s="237">
        <f t="shared" si="4"/>
        <v>0</v>
      </c>
      <c r="X573" s="237"/>
    </row>
    <row r="574">
      <c r="A574" s="236" t="s">
        <v>1988</v>
      </c>
      <c r="B574" s="106" t="s">
        <v>1985</v>
      </c>
      <c r="C574" s="237" t="str">
        <f>VLOOKUP(A574,'Main Sheet'!F:M,8,0)</f>
        <v>Motherwell</v>
      </c>
      <c r="D574" s="237" t="str">
        <f>VLOOKUP(B574,'Main Sheet'!A:N,14,0)</f>
        <v>NMB</v>
      </c>
      <c r="E574" s="237" t="str">
        <f>VLOOKUP(B574,'Main Sheet'!A:L,12,0)</f>
        <v>Vulumzi SS</v>
      </c>
      <c r="F574" s="237" t="str">
        <f>Vlookup(B574,'Main Sheet'!A:J,7,False)</f>
        <v>First</v>
      </c>
      <c r="G574" s="237" t="str">
        <f>Vlookup(B574,'Main Sheet'!A:Q,17,0)</f>
        <v>Siphosihle</v>
      </c>
      <c r="H574" s="237" t="str">
        <f>VLOOKUP(B574,'Main Sheet'!A:AT,46,0)</f>
        <v>Yes</v>
      </c>
      <c r="I574" s="237" t="str">
        <f>Trim(Iferror(Vlookup(B574,'Main Sheet'!A213:BC1306,47,False),""))</f>
        <v>Yes</v>
      </c>
      <c r="J574" s="237" t="str">
        <f>VLOOKUP(B574,'University Applications'!A:H,8,0)</f>
        <v>S/A</v>
      </c>
      <c r="K574" s="237" t="str">
        <f>VLOOKUP(B574,'University Applications'!A:O,15,0)</f>
        <v>Yes</v>
      </c>
      <c r="L574" s="237" t="str">
        <f>VLOOKUP(B574,'University Applications'!A:V,22,0)</f>
        <v>Yes</v>
      </c>
      <c r="M574" s="237" t="str">
        <f>VLOOKUP(B574,'University Applications'!A:AC,29,0)</f>
        <v>Yes</v>
      </c>
      <c r="N574" s="237" t="str">
        <f>VLOOKUP(B574,'University Applications'!A213:BD1627,36,0)</f>
        <v/>
      </c>
      <c r="O574" s="237" t="str">
        <f>VLOOKUP(B574,'University Applications'!A:I,9,0)</f>
        <v>S/A</v>
      </c>
      <c r="P574" s="237" t="str">
        <f>VLOOKUP($B574,'University Applications'!$A:P,16,0)</f>
        <v>Yes</v>
      </c>
      <c r="Q574" s="237" t="str">
        <f>VLOOKUP($B574,'University Applications'!$A:W,23,0)</f>
        <v>Yes</v>
      </c>
      <c r="R574" s="237" t="str">
        <f>VLOOKUP($B574,'University Applications'!$A:AD,30,0)</f>
        <v>Yes</v>
      </c>
      <c r="S574" s="237" t="str">
        <f>VLOOKUP($B574,'University Applications'!$A213:BJ1627,37,0)</f>
        <v/>
      </c>
      <c r="T574" s="183">
        <f t="shared" si="1"/>
        <v>4</v>
      </c>
      <c r="U574" s="183">
        <f t="shared" si="2"/>
        <v>4</v>
      </c>
      <c r="V574" s="237">
        <f t="shared" si="3"/>
        <v>3</v>
      </c>
      <c r="W574" s="237">
        <f t="shared" si="4"/>
        <v>3</v>
      </c>
      <c r="X574" s="237"/>
    </row>
    <row r="575">
      <c r="A575" s="236" t="s">
        <v>3781</v>
      </c>
      <c r="B575" s="106" t="s">
        <v>3778</v>
      </c>
      <c r="C575" s="237" t="str">
        <f>VLOOKUP(A575,'Main Sheet'!F:M,8,0)</f>
        <v>New Brighton</v>
      </c>
      <c r="D575" s="237" t="str">
        <f>VLOOKUP(B575,'Main Sheet'!A:N,14,0)</f>
        <v>NMB</v>
      </c>
      <c r="E575" s="237" t="str">
        <f>VLOOKUP(B575,'Main Sheet'!A:L,12,0)</f>
        <v>Newell HS</v>
      </c>
      <c r="F575" s="237" t="str">
        <f>Vlookup(B575,'Main Sheet'!A:J,7,False)</f>
        <v>Second</v>
      </c>
      <c r="G575" s="237" t="str">
        <f>Vlookup(B575,'Main Sheet'!A:Q,17,0)</f>
        <v>Siphosihle</v>
      </c>
      <c r="H575" s="237" t="str">
        <f>VLOOKUP(B575,'Main Sheet'!A:AT,46,0)</f>
        <v>Yes</v>
      </c>
      <c r="I575" s="237" t="str">
        <f>Trim(Iferror(Vlookup(B575,'Main Sheet'!A433:BC1526,47,False),""))</f>
        <v>Yes</v>
      </c>
      <c r="J575" s="237" t="str">
        <f>VLOOKUP(B575,'University Applications'!A:H,8,0)</f>
        <v>S/A</v>
      </c>
      <c r="K575" s="237" t="str">
        <f>VLOOKUP(B575,'University Applications'!A:O,15,0)</f>
        <v>Yes</v>
      </c>
      <c r="L575" s="237" t="str">
        <f>VLOOKUP(B575,'University Applications'!A:V,22,0)</f>
        <v>S/A</v>
      </c>
      <c r="M575" s="237" t="str">
        <f>VLOOKUP(B575,'University Applications'!A:AC,29,0)</f>
        <v>Yes</v>
      </c>
      <c r="N575" s="237" t="str">
        <f>VLOOKUP(B575,'University Applications'!A433:BD1847,36,0)</f>
        <v/>
      </c>
      <c r="O575" s="237" t="str">
        <f>VLOOKUP(B575,'University Applications'!A:I,9,0)</f>
        <v/>
      </c>
      <c r="P575" s="237" t="str">
        <f>VLOOKUP($B575,'University Applications'!$A:P,16,0)</f>
        <v/>
      </c>
      <c r="Q575" s="237" t="str">
        <f>VLOOKUP($B575,'University Applications'!$A:W,23,0)</f>
        <v/>
      </c>
      <c r="R575" s="237" t="str">
        <f>VLOOKUP($B575,'University Applications'!$A:AD,30,0)</f>
        <v/>
      </c>
      <c r="S575" s="237" t="str">
        <f>VLOOKUP($B575,'University Applications'!$A433:BJ1847,37,0)</f>
        <v/>
      </c>
      <c r="T575" s="183">
        <f t="shared" si="1"/>
        <v>4</v>
      </c>
      <c r="U575" s="183">
        <f t="shared" si="2"/>
        <v>0</v>
      </c>
      <c r="V575" s="237">
        <f t="shared" si="3"/>
        <v>2</v>
      </c>
      <c r="W575" s="237">
        <f t="shared" si="4"/>
        <v>0</v>
      </c>
      <c r="X575" s="237"/>
    </row>
    <row r="576">
      <c r="A576" s="236" t="s">
        <v>1998</v>
      </c>
      <c r="B576" s="106" t="s">
        <v>1996</v>
      </c>
      <c r="C576" s="237" t="str">
        <f>VLOOKUP(A576,'Main Sheet'!F:M,8,0)</f>
        <v>Motherwell</v>
      </c>
      <c r="D576" s="237" t="str">
        <f>VLOOKUP(B576,'Main Sheet'!A:N,14,0)</f>
        <v>NMB</v>
      </c>
      <c r="E576" s="237" t="str">
        <f>VLOOKUP(B576,'Main Sheet'!A:L,12,0)</f>
        <v>Soqhayisa SS</v>
      </c>
      <c r="F576" s="237" t="str">
        <f>Vlookup(B576,'Main Sheet'!A:J,7,False)</f>
        <v>First</v>
      </c>
      <c r="G576" s="237" t="str">
        <f>Vlookup(B576,'Main Sheet'!A:Q,17,0)</f>
        <v>Siphosihle</v>
      </c>
      <c r="H576" s="237" t="str">
        <f>VLOOKUP(B576,'Main Sheet'!A:AT,46,0)</f>
        <v>Yes</v>
      </c>
      <c r="I576" s="237" t="str">
        <f>Trim(Iferror(Vlookup(B576,'Main Sheet'!A214:BC1307,47,False),""))</f>
        <v>Yes</v>
      </c>
      <c r="J576" s="237" t="str">
        <f>VLOOKUP(B576,'University Applications'!A:H,8,0)</f>
        <v>Yes</v>
      </c>
      <c r="K576" s="237" t="str">
        <f>VLOOKUP(B576,'University Applications'!A:O,15,0)</f>
        <v>Yes</v>
      </c>
      <c r="L576" s="237" t="str">
        <f>VLOOKUP(B576,'University Applications'!A:V,22,0)</f>
        <v>Yes</v>
      </c>
      <c r="M576" s="237" t="str">
        <f>VLOOKUP(B576,'University Applications'!A:AC,29,0)</f>
        <v>Yes</v>
      </c>
      <c r="N576" s="237" t="str">
        <f>VLOOKUP(B576,'University Applications'!A214:BD1628,36,0)</f>
        <v/>
      </c>
      <c r="O576" s="237" t="str">
        <f>VLOOKUP(B576,'University Applications'!A:I,9,0)</f>
        <v>Yes</v>
      </c>
      <c r="P576" s="237" t="str">
        <f>VLOOKUP($B576,'University Applications'!$A:P,16,0)</f>
        <v>Yes</v>
      </c>
      <c r="Q576" s="237" t="str">
        <f>VLOOKUP($B576,'University Applications'!$A:W,23,0)</f>
        <v>Yes</v>
      </c>
      <c r="R576" s="237" t="str">
        <f>VLOOKUP($B576,'University Applications'!$A:AD,30,0)</f>
        <v>Yes</v>
      </c>
      <c r="S576" s="237" t="str">
        <f>VLOOKUP($B576,'University Applications'!$A214:BJ1628,37,0)</f>
        <v/>
      </c>
      <c r="T576" s="183">
        <f t="shared" si="1"/>
        <v>4</v>
      </c>
      <c r="U576" s="183">
        <f t="shared" si="2"/>
        <v>4</v>
      </c>
      <c r="V576" s="237">
        <f t="shared" si="3"/>
        <v>4</v>
      </c>
      <c r="W576" s="237">
        <f t="shared" si="4"/>
        <v>4</v>
      </c>
      <c r="X576" s="237"/>
    </row>
    <row r="577">
      <c r="A577" s="236" t="s">
        <v>10318</v>
      </c>
      <c r="B577" s="106" t="s">
        <v>6246</v>
      </c>
      <c r="C577" s="237" t="str">
        <f>VLOOKUP(A577,'Main Sheet'!F:M,8,0)</f>
        <v>Zinyoka</v>
      </c>
      <c r="D577" s="237" t="str">
        <f>VLOOKUP(B577,'Main Sheet'!A:N,14,0)</f>
        <v>NMB</v>
      </c>
      <c r="E577" s="237" t="str">
        <f>VLOOKUP(B577,'Main Sheet'!A:L,12,0)</f>
        <v>Tyhilulwazi HS</v>
      </c>
      <c r="F577" s="237" t="str">
        <f>Vlookup(B577,'Main Sheet'!A:J,7,False)</f>
        <v>Second</v>
      </c>
      <c r="G577" s="237" t="str">
        <f>Vlookup(B577,'Main Sheet'!A:Q,17,0)</f>
        <v>Asemahle</v>
      </c>
      <c r="H577" s="237" t="str">
        <f>VLOOKUP(B577,'Main Sheet'!A:AT,46,0)</f>
        <v>Yes</v>
      </c>
      <c r="I577" s="237" t="str">
        <f>Trim(Iferror(Vlookup(B577,'Main Sheet'!A724:BC1818,47,False),""))</f>
        <v>Yes</v>
      </c>
      <c r="J577" s="237" t="str">
        <f>VLOOKUP(B577,'University Applications'!A:H,8,0)</f>
        <v>Yes</v>
      </c>
      <c r="K577" s="237" t="str">
        <f>VLOOKUP(B577,'University Applications'!A:O,15,0)</f>
        <v/>
      </c>
      <c r="L577" s="237" t="str">
        <f>VLOOKUP(B577,'University Applications'!A:V,22,0)</f>
        <v>Yes</v>
      </c>
      <c r="M577" s="237" t="str">
        <f>VLOOKUP(B577,'University Applications'!A:AC,29,0)</f>
        <v/>
      </c>
      <c r="N577" s="237" t="str">
        <f>VLOOKUP(B577,'University Applications'!A724:BD2139,36,0)</f>
        <v/>
      </c>
      <c r="O577" s="237" t="str">
        <f>VLOOKUP(B577,'University Applications'!A:I,9,0)</f>
        <v/>
      </c>
      <c r="P577" s="237" t="str">
        <f>VLOOKUP($B577,'University Applications'!$A:P,16,0)</f>
        <v/>
      </c>
      <c r="Q577" s="237" t="str">
        <f>VLOOKUP($B577,'University Applications'!$A:W,23,0)</f>
        <v/>
      </c>
      <c r="R577" s="237" t="str">
        <f>VLOOKUP($B577,'University Applications'!$A:AD,30,0)</f>
        <v/>
      </c>
      <c r="S577" s="237" t="str">
        <f>VLOOKUP($B577,'University Applications'!$A724:BJ2139,37,0)</f>
        <v/>
      </c>
      <c r="T577" s="183">
        <f t="shared" si="1"/>
        <v>2</v>
      </c>
      <c r="U577" s="183">
        <f t="shared" si="2"/>
        <v>0</v>
      </c>
      <c r="V577" s="237">
        <f t="shared" si="3"/>
        <v>2</v>
      </c>
      <c r="W577" s="237">
        <f t="shared" si="4"/>
        <v>0</v>
      </c>
      <c r="X577" s="237"/>
    </row>
    <row r="578">
      <c r="A578" s="236" t="s">
        <v>9969</v>
      </c>
      <c r="B578" s="106" t="s">
        <v>4974</v>
      </c>
      <c r="C578" s="237" t="str">
        <f>VLOOKUP(A578,'Main Sheet'!F:M,8,0)</f>
        <v>Motherwell</v>
      </c>
      <c r="D578" s="237" t="str">
        <f>VLOOKUP(B578,'Main Sheet'!A:N,14,0)</f>
        <v>NMB</v>
      </c>
      <c r="E578" s="237" t="str">
        <f>VLOOKUP(B578,'Main Sheet'!A:L,12,0)</f>
        <v>Coselelani HS</v>
      </c>
      <c r="F578" s="237" t="str">
        <f>Vlookup(B578,'Main Sheet'!A:J,7,False)</f>
        <v>Second</v>
      </c>
      <c r="G578" s="237" t="str">
        <f>Vlookup(B578,'Main Sheet'!A:Q,17,0)</f>
        <v>Siphosihle</v>
      </c>
      <c r="H578" s="237" t="str">
        <f>VLOOKUP(B578,'Main Sheet'!A:AT,46,0)</f>
        <v>Yes</v>
      </c>
      <c r="I578" s="237" t="str">
        <f>Trim(Iferror(Vlookup(B578,'Main Sheet'!A567:BC1660,47,False),""))</f>
        <v>Yes</v>
      </c>
      <c r="J578" s="237" t="str">
        <f>VLOOKUP(B578,'University Applications'!A:H,8,0)</f>
        <v>Yes</v>
      </c>
      <c r="K578" s="237" t="str">
        <f>VLOOKUP(B578,'University Applications'!A:O,15,0)</f>
        <v>Yes</v>
      </c>
      <c r="L578" s="237" t="str">
        <f>VLOOKUP(B578,'University Applications'!A:V,22,0)</f>
        <v>S/A</v>
      </c>
      <c r="M578" s="237" t="str">
        <f>VLOOKUP(B578,'University Applications'!A:AC,29,0)</f>
        <v>S/A</v>
      </c>
      <c r="N578" s="237" t="str">
        <f>VLOOKUP(B578,'University Applications'!A567:BD1981,36,0)</f>
        <v/>
      </c>
      <c r="O578" s="237" t="str">
        <f>VLOOKUP(B578,'University Applications'!A:I,9,0)</f>
        <v/>
      </c>
      <c r="P578" s="237" t="str">
        <f>VLOOKUP($B578,'University Applications'!$A:P,16,0)</f>
        <v/>
      </c>
      <c r="Q578" s="237" t="str">
        <f>VLOOKUP($B578,'University Applications'!$A:W,23,0)</f>
        <v/>
      </c>
      <c r="R578" s="237" t="str">
        <f>VLOOKUP($B578,'University Applications'!$A:AD,30,0)</f>
        <v/>
      </c>
      <c r="S578" s="237" t="str">
        <f>VLOOKUP($B578,'University Applications'!$A567:BJ1981,37,0)</f>
        <v/>
      </c>
      <c r="T578" s="183">
        <f t="shared" si="1"/>
        <v>4</v>
      </c>
      <c r="U578" s="183">
        <f t="shared" si="2"/>
        <v>0</v>
      </c>
      <c r="V578" s="237">
        <f t="shared" si="3"/>
        <v>2</v>
      </c>
      <c r="W578" s="237">
        <f t="shared" si="4"/>
        <v>0</v>
      </c>
      <c r="X578" s="237"/>
    </row>
    <row r="579">
      <c r="A579" s="236" t="s">
        <v>10431</v>
      </c>
      <c r="B579" s="106" t="s">
        <v>6703</v>
      </c>
      <c r="C579" s="237" t="str">
        <f>VLOOKUP(A579,'Main Sheet'!F:M,8,0)</f>
        <v>East London</v>
      </c>
      <c r="D579" s="237" t="str">
        <f>VLOOKUP(B579,'Main Sheet'!A:N,14,0)</f>
        <v>Rural</v>
      </c>
      <c r="E579" s="237" t="str">
        <f>VLOOKUP(B579,'Main Sheet'!A:L,12,0)</f>
        <v>Vulamazibuko HS</v>
      </c>
      <c r="F579" s="237" t="str">
        <f>Vlookup(B579,'Main Sheet'!A:J,7,False)</f>
        <v>Second</v>
      </c>
      <c r="G579" s="237" t="str">
        <f>Vlookup(B579,'Main Sheet'!A:Q,17,0)</f>
        <v>Asemahle</v>
      </c>
      <c r="H579" s="237" t="str">
        <f>VLOOKUP(B579,'Main Sheet'!A:AT,46,0)</f>
        <v>Yes</v>
      </c>
      <c r="I579" s="237" t="str">
        <f>Trim(Iferror(Vlookup(B579,'Main Sheet'!A778:BC1872,47,False),""))</f>
        <v>Yes</v>
      </c>
      <c r="J579" s="237" t="str">
        <f>VLOOKUP(B579,'University Applications'!A:H,8,0)</f>
        <v/>
      </c>
      <c r="K579" s="237" t="str">
        <f>VLOOKUP(B579,'University Applications'!A:O,15,0)</f>
        <v/>
      </c>
      <c r="L579" s="237" t="str">
        <f>VLOOKUP(B579,'University Applications'!A:V,22,0)</f>
        <v>No</v>
      </c>
      <c r="M579" s="237" t="str">
        <f>VLOOKUP(B579,'University Applications'!A:AC,29,0)</f>
        <v/>
      </c>
      <c r="N579" s="237" t="str">
        <f>VLOOKUP(B579,'University Applications'!A778:BD2193,36,0)</f>
        <v/>
      </c>
      <c r="O579" s="237" t="str">
        <f>VLOOKUP(B579,'University Applications'!A:I,9,0)</f>
        <v/>
      </c>
      <c r="P579" s="237" t="str">
        <f>VLOOKUP($B579,'University Applications'!$A:P,16,0)</f>
        <v/>
      </c>
      <c r="Q579" s="237" t="str">
        <f>VLOOKUP($B579,'University Applications'!$A:W,23,0)</f>
        <v/>
      </c>
      <c r="R579" s="237" t="str">
        <f>VLOOKUP($B579,'University Applications'!$A:AD,30,0)</f>
        <v/>
      </c>
      <c r="S579" s="237" t="str">
        <f>VLOOKUP($B579,'University Applications'!$A778:BJ2193,37,0)</f>
        <v/>
      </c>
      <c r="T579" s="183">
        <f t="shared" si="1"/>
        <v>1</v>
      </c>
      <c r="U579" s="183">
        <f t="shared" si="2"/>
        <v>0</v>
      </c>
      <c r="V579" s="237">
        <f t="shared" si="3"/>
        <v>0</v>
      </c>
      <c r="W579" s="237">
        <f t="shared" si="4"/>
        <v>0</v>
      </c>
      <c r="X579" s="237"/>
    </row>
    <row r="580">
      <c r="A580" s="236" t="s">
        <v>10827</v>
      </c>
      <c r="B580" s="106" t="s">
        <v>8109</v>
      </c>
      <c r="C580" s="237" t="str">
        <f>VLOOKUP(A580,'Main Sheet'!F:M,8,0)</f>
        <v>New Brighton</v>
      </c>
      <c r="D580" s="237" t="str">
        <f>VLOOKUP(B580,'Main Sheet'!A:N,14,0)</f>
        <v>NMB</v>
      </c>
      <c r="E580" s="237" t="str">
        <f>VLOOKUP(B580,'Main Sheet'!A:L,12,0)</f>
        <v>Cowan HS</v>
      </c>
      <c r="F580" s="237" t="str">
        <f>Vlookup(B580,'Main Sheet'!A:J,7,False)</f>
        <v>Second</v>
      </c>
      <c r="G580" s="237" t="str">
        <f>Vlookup(B580,'Main Sheet'!A:Q,17,0)</f>
        <v>Chulumanco</v>
      </c>
      <c r="H580" s="237" t="str">
        <f>VLOOKUP(B580,'Main Sheet'!A:AT,46,0)</f>
        <v>Yes</v>
      </c>
      <c r="I580" s="237" t="str">
        <f>Trim(Iferror(Vlookup(B580,'Main Sheet'!A979:BC2076,47,False),""))</f>
        <v/>
      </c>
      <c r="J580" s="237" t="str">
        <f>VLOOKUP(B580,'University Applications'!A:H,8,0)</f>
        <v>S/A</v>
      </c>
      <c r="K580" s="237" t="str">
        <f>VLOOKUP(B580,'University Applications'!A:O,15,0)</f>
        <v/>
      </c>
      <c r="L580" s="237" t="str">
        <f>VLOOKUP(B580,'University Applications'!A:V,22,0)</f>
        <v/>
      </c>
      <c r="M580" s="237" t="str">
        <f>VLOOKUP(B580,'University Applications'!A:AC,29,0)</f>
        <v>S/A</v>
      </c>
      <c r="N580" s="237" t="str">
        <f>VLOOKUP(B580,'University Applications'!A979:BD2397,36,0)</f>
        <v/>
      </c>
      <c r="O580" s="237" t="str">
        <f>VLOOKUP(B580,'University Applications'!A:I,9,0)</f>
        <v/>
      </c>
      <c r="P580" s="237" t="str">
        <f>VLOOKUP($B580,'University Applications'!$A:P,16,0)</f>
        <v/>
      </c>
      <c r="Q580" s="237" t="str">
        <f>VLOOKUP($B580,'University Applications'!$A:W,23,0)</f>
        <v/>
      </c>
      <c r="R580" s="237" t="str">
        <f>VLOOKUP($B580,'University Applications'!$A:AD,30,0)</f>
        <v/>
      </c>
      <c r="S580" s="237" t="str">
        <f>VLOOKUP($B580,'University Applications'!$A979:BJ2397,37,0)</f>
        <v/>
      </c>
      <c r="T580" s="183">
        <f t="shared" si="1"/>
        <v>2</v>
      </c>
      <c r="U580" s="183">
        <f t="shared" si="2"/>
        <v>0</v>
      </c>
      <c r="V580" s="237">
        <f t="shared" si="3"/>
        <v>0</v>
      </c>
      <c r="W580" s="237">
        <f t="shared" si="4"/>
        <v>0</v>
      </c>
      <c r="X580" s="237"/>
    </row>
    <row r="581">
      <c r="A581" s="236" t="s">
        <v>11093</v>
      </c>
      <c r="B581" s="106" t="s">
        <v>9024</v>
      </c>
      <c r="C581" s="237" t="str">
        <f>VLOOKUP(A581,'Main Sheet'!F:M,8,0)</f>
        <v>Zwide</v>
      </c>
      <c r="D581" s="237" t="str">
        <f>VLOOKUP(B581,'Main Sheet'!A:N,14,0)</f>
        <v>NMB</v>
      </c>
      <c r="E581" s="237" t="str">
        <f>VLOOKUP(B581,'Main Sheet'!A:L,12,0)</f>
        <v>Khwezi Lomso CS</v>
      </c>
      <c r="F581" s="237" t="str">
        <f>Vlookup(B581,'Main Sheet'!A:J,7,False)</f>
        <v>Second</v>
      </c>
      <c r="G581" s="237" t="str">
        <f>Vlookup(B581,'Main Sheet'!A:Q,17,0)</f>
        <v>Chulumanco</v>
      </c>
      <c r="H581" s="237" t="str">
        <f>VLOOKUP(B581,'Main Sheet'!A:AT,46,0)</f>
        <v>Yes</v>
      </c>
      <c r="I581" s="237" t="str">
        <f>Trim(Iferror(Vlookup(B581,'Main Sheet'!A1108:BC2207,47,False),""))</f>
        <v/>
      </c>
      <c r="J581" s="237"/>
      <c r="K581" s="237"/>
      <c r="L581" s="237"/>
      <c r="M581" s="237"/>
      <c r="N581" s="237"/>
      <c r="O581" s="237"/>
      <c r="P581" s="237"/>
      <c r="Q581" s="237"/>
      <c r="R581" s="237"/>
      <c r="S581" s="237"/>
      <c r="T581" s="183">
        <f t="shared" si="1"/>
        <v>0</v>
      </c>
      <c r="U581" s="183">
        <f t="shared" si="2"/>
        <v>0</v>
      </c>
      <c r="V581" s="237">
        <f t="shared" si="3"/>
        <v>0</v>
      </c>
      <c r="W581" s="237">
        <f t="shared" si="4"/>
        <v>0</v>
      </c>
      <c r="X581" s="237"/>
    </row>
    <row r="582">
      <c r="A582" s="236" t="s">
        <v>2006</v>
      </c>
      <c r="B582" s="106" t="s">
        <v>2003</v>
      </c>
      <c r="C582" s="237" t="str">
        <f>VLOOKUP(A582,'Main Sheet'!F:M,8,0)</f>
        <v/>
      </c>
      <c r="D582" s="237" t="str">
        <f>VLOOKUP(B582,'Main Sheet'!A:N,14,0)</f>
        <v>NMB</v>
      </c>
      <c r="E582" s="237" t="str">
        <f>VLOOKUP(B582,'Main Sheet'!A:L,12,0)</f>
        <v>Alexander Road HS</v>
      </c>
      <c r="F582" s="237" t="str">
        <f>Vlookup(B582,'Main Sheet'!A:J,7,False)</f>
        <v>First</v>
      </c>
      <c r="G582" s="237" t="str">
        <f>Vlookup(B582,'Main Sheet'!A:Q,17,0)</f>
        <v>Chulumanco</v>
      </c>
      <c r="H582" s="237" t="str">
        <f>VLOOKUP(B582,'Main Sheet'!A:AT,46,0)</f>
        <v>Yes</v>
      </c>
      <c r="I582" s="237" t="str">
        <f>Trim(Iferror(Vlookup(B582,'Main Sheet'!A215:BC1308,47,False),""))</f>
        <v>Yes</v>
      </c>
      <c r="J582" s="237" t="str">
        <f>VLOOKUP(B582,'University Applications'!A:H,8,0)</f>
        <v>No</v>
      </c>
      <c r="K582" s="237" t="str">
        <f>VLOOKUP(B582,'University Applications'!A:O,15,0)</f>
        <v>No</v>
      </c>
      <c r="L582" s="237" t="str">
        <f>VLOOKUP(B582,'University Applications'!A:V,22,0)</f>
        <v>No</v>
      </c>
      <c r="M582" s="237" t="str">
        <f>VLOOKUP(B582,'University Applications'!A:AC,29,0)</f>
        <v>No</v>
      </c>
      <c r="N582" s="237" t="str">
        <f>VLOOKUP(B582,'University Applications'!A215:BD1629,36,0)</f>
        <v/>
      </c>
      <c r="O582" s="237" t="str">
        <f>VLOOKUP(B582,'University Applications'!A:I,9,0)</f>
        <v/>
      </c>
      <c r="P582" s="237" t="str">
        <f>VLOOKUP($B582,'University Applications'!$A:P,16,0)</f>
        <v/>
      </c>
      <c r="Q582" s="237" t="str">
        <f>VLOOKUP($B582,'University Applications'!$A:W,23,0)</f>
        <v/>
      </c>
      <c r="R582" s="237" t="str">
        <f>VLOOKUP($B582,'University Applications'!$A:AD,30,0)</f>
        <v/>
      </c>
      <c r="S582" s="237" t="str">
        <f>VLOOKUP($B582,'University Applications'!$A215:BJ1629,37,0)</f>
        <v/>
      </c>
      <c r="T582" s="183">
        <f t="shared" si="1"/>
        <v>4</v>
      </c>
      <c r="U582" s="183">
        <f t="shared" si="2"/>
        <v>0</v>
      </c>
      <c r="V582" s="237">
        <f t="shared" si="3"/>
        <v>0</v>
      </c>
      <c r="W582" s="237">
        <f t="shared" si="4"/>
        <v>0</v>
      </c>
      <c r="X582" s="237"/>
    </row>
    <row r="583">
      <c r="A583" s="236" t="s">
        <v>2016</v>
      </c>
      <c r="B583" s="106" t="s">
        <v>2014</v>
      </c>
      <c r="C583" s="237" t="str">
        <f>VLOOKUP(A583,'Main Sheet'!F:M,8,0)</f>
        <v>Zwide</v>
      </c>
      <c r="D583" s="237" t="str">
        <f>VLOOKUP(B583,'Main Sheet'!A:N,14,0)</f>
        <v>NMB</v>
      </c>
      <c r="E583" s="237" t="str">
        <f>VLOOKUP(B583,'Main Sheet'!A:L,12,0)</f>
        <v>Khwezi Lomso CS</v>
      </c>
      <c r="F583" s="237" t="str">
        <f>Vlookup(B583,'Main Sheet'!A:J,7,False)</f>
        <v>First</v>
      </c>
      <c r="G583" s="237" t="str">
        <f>Vlookup(B583,'Main Sheet'!A:Q,17,0)</f>
        <v>Chulumanco</v>
      </c>
      <c r="H583" s="237" t="str">
        <f>VLOOKUP(B583,'Main Sheet'!A:AT,46,0)</f>
        <v>Yes</v>
      </c>
      <c r="I583" s="237" t="str">
        <f>Trim(Iferror(Vlookup(B583,'Main Sheet'!A216:BC1309,47,False),""))</f>
        <v>Yes</v>
      </c>
      <c r="J583" s="237" t="str">
        <f>VLOOKUP(B583,'University Applications'!A:H,8,0)</f>
        <v>Yes</v>
      </c>
      <c r="K583" s="237" t="str">
        <f>VLOOKUP(B583,'University Applications'!A:O,15,0)</f>
        <v>Yes</v>
      </c>
      <c r="L583" s="237" t="str">
        <f>VLOOKUP(B583,'University Applications'!A:V,22,0)</f>
        <v>Yes</v>
      </c>
      <c r="M583" s="237" t="str">
        <f>VLOOKUP(B583,'University Applications'!A:AC,29,0)</f>
        <v>Yes</v>
      </c>
      <c r="N583" s="237"/>
      <c r="O583" s="237" t="str">
        <f>VLOOKUP(B583,'University Applications'!A:I,9,0)</f>
        <v>Yes</v>
      </c>
      <c r="P583" s="237" t="str">
        <f>VLOOKUP($B583,'University Applications'!$A:P,16,0)</f>
        <v/>
      </c>
      <c r="Q583" s="237" t="str">
        <f>VLOOKUP($B583,'University Applications'!$A:W,23,0)</f>
        <v>Yes</v>
      </c>
      <c r="R583" s="237" t="str">
        <f>VLOOKUP($B583,'University Applications'!$A:AD,30,0)</f>
        <v>Yes</v>
      </c>
      <c r="S583" s="237"/>
      <c r="T583" s="183">
        <f t="shared" si="1"/>
        <v>4</v>
      </c>
      <c r="U583" s="183">
        <f t="shared" si="2"/>
        <v>3</v>
      </c>
      <c r="V583" s="237">
        <f t="shared" si="3"/>
        <v>4</v>
      </c>
      <c r="W583" s="237">
        <f t="shared" si="4"/>
        <v>3</v>
      </c>
      <c r="X583" s="237"/>
    </row>
    <row r="584">
      <c r="A584" s="236" t="s">
        <v>2023</v>
      </c>
      <c r="B584" s="106" t="s">
        <v>2020</v>
      </c>
      <c r="C584" s="237" t="str">
        <f>VLOOKUP(A584,'Main Sheet'!F:M,8,0)</f>
        <v>Motherwell</v>
      </c>
      <c r="D584" s="237" t="str">
        <f>VLOOKUP(B584,'Main Sheet'!A:N,14,0)</f>
        <v>NMB</v>
      </c>
      <c r="E584" s="237" t="str">
        <f>VLOOKUP(B584,'Main Sheet'!A:L,12,0)</f>
        <v>Motherwell HS</v>
      </c>
      <c r="F584" s="237" t="str">
        <f>Vlookup(B584,'Main Sheet'!A:J,7,False)</f>
        <v>First</v>
      </c>
      <c r="G584" s="237" t="str">
        <f>Vlookup(B584,'Main Sheet'!A:Q,17,0)</f>
        <v>Sive</v>
      </c>
      <c r="H584" s="237" t="str">
        <f>VLOOKUP(B584,'Main Sheet'!A:AT,46,0)</f>
        <v>Yes</v>
      </c>
      <c r="I584" s="237" t="str">
        <f>Trim(Iferror(Vlookup(B584,'Main Sheet'!A217:BC1310,47,False),""))</f>
        <v>Yes</v>
      </c>
      <c r="J584" s="237" t="str">
        <f>VLOOKUP(B584,'University Applications'!A:H,8,0)</f>
        <v>Yes</v>
      </c>
      <c r="K584" s="237" t="str">
        <f>VLOOKUP(B584,'University Applications'!A:O,15,0)</f>
        <v>No</v>
      </c>
      <c r="L584" s="237" t="str">
        <f>VLOOKUP(B584,'University Applications'!A:V,22,0)</f>
        <v>Yes</v>
      </c>
      <c r="M584" s="237" t="str">
        <f>VLOOKUP(B584,'University Applications'!A:AC,29,0)</f>
        <v>Yes</v>
      </c>
      <c r="N584" s="237" t="str">
        <f>VLOOKUP(B584,'University Applications'!A217:BD1631,36,0)</f>
        <v>Yes</v>
      </c>
      <c r="O584" s="237" t="str">
        <f>VLOOKUP(B584,'University Applications'!A:I,9,0)</f>
        <v>Yes</v>
      </c>
      <c r="P584" s="237" t="str">
        <f>VLOOKUP($B584,'University Applications'!$A:P,16,0)</f>
        <v>No</v>
      </c>
      <c r="Q584" s="237" t="str">
        <f>VLOOKUP($B584,'University Applications'!$A:W,23,0)</f>
        <v>Yes</v>
      </c>
      <c r="R584" s="237" t="str">
        <f>VLOOKUP($B584,'University Applications'!$A:AD,30,0)</f>
        <v>Yes</v>
      </c>
      <c r="S584" s="237" t="str">
        <f>VLOOKUP($B584,'University Applications'!$A217:BJ1631,37,0)</f>
        <v/>
      </c>
      <c r="T584" s="183">
        <f t="shared" si="1"/>
        <v>5</v>
      </c>
      <c r="U584" s="183">
        <f t="shared" si="2"/>
        <v>4</v>
      </c>
      <c r="V584" s="237">
        <f t="shared" si="3"/>
        <v>4</v>
      </c>
      <c r="W584" s="237">
        <f t="shared" si="4"/>
        <v>3</v>
      </c>
      <c r="X584" s="237"/>
    </row>
    <row r="585">
      <c r="A585" s="236" t="s">
        <v>2033</v>
      </c>
      <c r="B585" s="106" t="s">
        <v>2030</v>
      </c>
      <c r="C585" s="237" t="str">
        <f>VLOOKUP(A585,'Main Sheet'!F:M,8,0)</f>
        <v>Uitenhage</v>
      </c>
      <c r="D585" s="237" t="str">
        <f>VLOOKUP(B585,'Main Sheet'!A:N,14,0)</f>
        <v>Rural</v>
      </c>
      <c r="E585" s="237" t="str">
        <f>VLOOKUP(B585,'Main Sheet'!A:L,12,0)</f>
        <v>VM Kwinana</v>
      </c>
      <c r="F585" s="237" t="str">
        <f>Vlookup(B585,'Main Sheet'!A:J,7,False)</f>
        <v>First</v>
      </c>
      <c r="G585" s="237" t="str">
        <f>Vlookup(B585,'Main Sheet'!A:Q,17,0)</f>
        <v>Sive</v>
      </c>
      <c r="H585" s="237" t="str">
        <f>VLOOKUP(B585,'Main Sheet'!A:AT,46,0)</f>
        <v>Yes</v>
      </c>
      <c r="I585" s="237" t="str">
        <f>Trim(Iferror(Vlookup(B585,'Main Sheet'!A218:BC1311,47,False),""))</f>
        <v>Yes</v>
      </c>
      <c r="J585" s="237" t="str">
        <f>VLOOKUP(B585,'University Applications'!A:H,8,0)</f>
        <v>Yes</v>
      </c>
      <c r="K585" s="237" t="str">
        <f>VLOOKUP(B585,'University Applications'!A:O,15,0)</f>
        <v>Yes</v>
      </c>
      <c r="L585" s="237" t="str">
        <f>VLOOKUP(B585,'University Applications'!A:V,22,0)</f>
        <v>Yes</v>
      </c>
      <c r="M585" s="237" t="str">
        <f>VLOOKUP(B585,'University Applications'!A:AC,29,0)</f>
        <v>Yes</v>
      </c>
      <c r="N585" s="237" t="str">
        <f>VLOOKUP(B585,'University Applications'!A218:BD1632,36,0)</f>
        <v/>
      </c>
      <c r="O585" s="237" t="str">
        <f>VLOOKUP(B585,'University Applications'!A:I,9,0)</f>
        <v>Yes</v>
      </c>
      <c r="P585" s="237" t="str">
        <f>VLOOKUP($B585,'University Applications'!$A:P,16,0)</f>
        <v>Yes</v>
      </c>
      <c r="Q585" s="237" t="str">
        <f>VLOOKUP($B585,'University Applications'!$A:W,23,0)</f>
        <v>Yes</v>
      </c>
      <c r="R585" s="237" t="str">
        <f>VLOOKUP($B585,'University Applications'!$A:AD,30,0)</f>
        <v>Yes</v>
      </c>
      <c r="S585" s="237" t="str">
        <f>VLOOKUP($B585,'University Applications'!$A218:BJ1632,37,0)</f>
        <v/>
      </c>
      <c r="T585" s="183">
        <f t="shared" si="1"/>
        <v>4</v>
      </c>
      <c r="U585" s="183">
        <f t="shared" si="2"/>
        <v>4</v>
      </c>
      <c r="V585" s="237">
        <f t="shared" si="3"/>
        <v>4</v>
      </c>
      <c r="W585" s="237">
        <f t="shared" si="4"/>
        <v>4</v>
      </c>
      <c r="X585" s="237"/>
    </row>
    <row r="586">
      <c r="A586" s="236" t="s">
        <v>2041</v>
      </c>
      <c r="B586" s="106" t="s">
        <v>2038</v>
      </c>
      <c r="C586" s="237" t="str">
        <f>VLOOKUP(A586,'Main Sheet'!F:M,8,0)</f>
        <v/>
      </c>
      <c r="D586" s="237" t="str">
        <f>VLOOKUP(B586,'Main Sheet'!A:N,14,0)</f>
        <v>NMB</v>
      </c>
      <c r="E586" s="237" t="str">
        <f>VLOOKUP(B586,'Main Sheet'!A:L,12,0)</f>
        <v>Cillie HS</v>
      </c>
      <c r="F586" s="237" t="str">
        <f>Vlookup(B586,'Main Sheet'!A:J,7,False)</f>
        <v>First</v>
      </c>
      <c r="G586" s="237" t="str">
        <f>Vlookup(B586,'Main Sheet'!A:Q,17,0)</f>
        <v>Chulumanco</v>
      </c>
      <c r="H586" s="237" t="str">
        <f>VLOOKUP(B586,'Main Sheet'!A:AT,46,0)</f>
        <v>Yes</v>
      </c>
      <c r="I586" s="237" t="str">
        <f>Trim(Iferror(Vlookup(B586,'Main Sheet'!A219:BC1312,47,False),""))</f>
        <v>Yes</v>
      </c>
      <c r="J586" s="237" t="str">
        <f>VLOOKUP(B586,'University Applications'!A:H,8,0)</f>
        <v>No</v>
      </c>
      <c r="K586" s="237" t="str">
        <f>VLOOKUP(B586,'University Applications'!A:O,15,0)</f>
        <v>No</v>
      </c>
      <c r="L586" s="237" t="str">
        <f>VLOOKUP(B586,'University Applications'!A:V,22,0)</f>
        <v>No</v>
      </c>
      <c r="M586" s="237" t="str">
        <f>VLOOKUP(B586,'University Applications'!A:AC,29,0)</f>
        <v>No</v>
      </c>
      <c r="N586" s="237" t="str">
        <f>VLOOKUP(B586,'University Applications'!A219:BD1633,36,0)</f>
        <v/>
      </c>
      <c r="O586" s="237" t="str">
        <f>VLOOKUP(B586,'University Applications'!A:I,9,0)</f>
        <v/>
      </c>
      <c r="P586" s="237" t="str">
        <f>VLOOKUP($B586,'University Applications'!$A:P,16,0)</f>
        <v/>
      </c>
      <c r="Q586" s="237" t="str">
        <f>VLOOKUP($B586,'University Applications'!$A:W,23,0)</f>
        <v/>
      </c>
      <c r="R586" s="237" t="str">
        <f>VLOOKUP($B586,'University Applications'!$A:AD,30,0)</f>
        <v/>
      </c>
      <c r="S586" s="237" t="str">
        <f>VLOOKUP($B586,'University Applications'!$A219:BJ1633,37,0)</f>
        <v/>
      </c>
      <c r="T586" s="183">
        <f t="shared" si="1"/>
        <v>4</v>
      </c>
      <c r="U586" s="183">
        <f t="shared" si="2"/>
        <v>0</v>
      </c>
      <c r="V586" s="237">
        <f t="shared" si="3"/>
        <v>0</v>
      </c>
      <c r="W586" s="237">
        <f t="shared" si="4"/>
        <v>0</v>
      </c>
      <c r="X586" s="237"/>
    </row>
    <row r="587">
      <c r="A587" s="236" t="s">
        <v>2052</v>
      </c>
      <c r="B587" s="106" t="s">
        <v>2049</v>
      </c>
      <c r="C587" s="237" t="str">
        <f>VLOOKUP(A587,'Main Sheet'!F:M,8,0)</f>
        <v>Motherwell</v>
      </c>
      <c r="D587" s="237" t="str">
        <f>VLOOKUP(B587,'Main Sheet'!A:N,14,0)</f>
        <v>NMB</v>
      </c>
      <c r="E587" s="237" t="str">
        <f>VLOOKUP(B587,'Main Sheet'!A:L,12,0)</f>
        <v>Soqhayisa SS</v>
      </c>
      <c r="F587" s="237" t="str">
        <f>Vlookup(B587,'Main Sheet'!A:J,7,False)</f>
        <v>First</v>
      </c>
      <c r="G587" s="237" t="str">
        <f>Vlookup(B587,'Main Sheet'!A:Q,17,0)</f>
        <v>Siphosihle</v>
      </c>
      <c r="H587" s="237" t="str">
        <f>VLOOKUP(B587,'Main Sheet'!A:AT,46,0)</f>
        <v>Yes</v>
      </c>
      <c r="I587" s="237" t="str">
        <f>Trim(Iferror(Vlookup(B587,'Main Sheet'!A220:BC1313,47,False),""))</f>
        <v>Yes</v>
      </c>
      <c r="J587" s="237" t="str">
        <f>VLOOKUP(B587,'University Applications'!A:H,8,0)</f>
        <v>S/A</v>
      </c>
      <c r="K587" s="237" t="str">
        <f>VLOOKUP(B587,'University Applications'!A:O,15,0)</f>
        <v>Yes</v>
      </c>
      <c r="L587" s="237" t="str">
        <f>VLOOKUP(B587,'University Applications'!A:V,22,0)</f>
        <v>Yes</v>
      </c>
      <c r="M587" s="237" t="str">
        <f>VLOOKUP(B587,'University Applications'!A:AC,29,0)</f>
        <v>Yes</v>
      </c>
      <c r="N587" s="237" t="str">
        <f>VLOOKUP(B587,'University Applications'!A220:BD1634,36,0)</f>
        <v/>
      </c>
      <c r="O587" s="237" t="str">
        <f>VLOOKUP(B587,'University Applications'!A:I,9,0)</f>
        <v>S/A</v>
      </c>
      <c r="P587" s="237" t="str">
        <f>VLOOKUP($B587,'University Applications'!$A:P,16,0)</f>
        <v>Yes</v>
      </c>
      <c r="Q587" s="237" t="str">
        <f>VLOOKUP($B587,'University Applications'!$A:W,23,0)</f>
        <v>Yes</v>
      </c>
      <c r="R587" s="237" t="str">
        <f>VLOOKUP($B587,'University Applications'!$A:AD,30,0)</f>
        <v>Yes</v>
      </c>
      <c r="S587" s="237" t="str">
        <f>VLOOKUP($B587,'University Applications'!$A220:BJ1634,37,0)</f>
        <v/>
      </c>
      <c r="T587" s="183">
        <f t="shared" si="1"/>
        <v>4</v>
      </c>
      <c r="U587" s="183">
        <f t="shared" si="2"/>
        <v>4</v>
      </c>
      <c r="V587" s="237">
        <f t="shared" si="3"/>
        <v>3</v>
      </c>
      <c r="W587" s="237">
        <f t="shared" si="4"/>
        <v>3</v>
      </c>
      <c r="X587" s="237"/>
    </row>
    <row r="588">
      <c r="A588" s="236" t="s">
        <v>10855</v>
      </c>
      <c r="B588" s="106" t="s">
        <v>8210</v>
      </c>
      <c r="C588" s="237" t="str">
        <f>VLOOKUP(A588,'Main Sheet'!F:M,8,0)</f>
        <v>Zwide</v>
      </c>
      <c r="D588" s="237" t="str">
        <f>VLOOKUP(B588,'Main Sheet'!A:N,14,0)</f>
        <v>NMB</v>
      </c>
      <c r="E588" s="237" t="str">
        <f>VLOOKUP(B588,'Main Sheet'!A:L,12,0)</f>
        <v>Sakhisizwe SS</v>
      </c>
      <c r="F588" s="237" t="str">
        <f>Vlookup(B588,'Main Sheet'!A:J,7,False)</f>
        <v>Second</v>
      </c>
      <c r="G588" s="237" t="str">
        <f>Vlookup(B588,'Main Sheet'!A:Q,17,0)</f>
        <v>Chulumanco</v>
      </c>
      <c r="H588" s="237" t="str">
        <f>VLOOKUP(B588,'Main Sheet'!A:AT,46,0)</f>
        <v>Yes</v>
      </c>
      <c r="I588" s="237" t="str">
        <f>Trim(Iferror(Vlookup(B588,'Main Sheet'!A992:BC2089,47,False),""))</f>
        <v/>
      </c>
      <c r="J588" s="237" t="str">
        <f>VLOOKUP(B588,'University Applications'!A:H,8,0)</f>
        <v>S/A</v>
      </c>
      <c r="K588" s="237" t="str">
        <f>VLOOKUP(B588,'University Applications'!A:O,15,0)</f>
        <v>Yes</v>
      </c>
      <c r="L588" s="237" t="str">
        <f>VLOOKUP(B588,'University Applications'!A:V,22,0)</f>
        <v>Yes</v>
      </c>
      <c r="M588" s="237" t="str">
        <f>VLOOKUP(B588,'University Applications'!A:AC,29,0)</f>
        <v>S/A</v>
      </c>
      <c r="N588" s="237" t="str">
        <f>VLOOKUP(B588,'University Applications'!A992:BD2410,36,0)</f>
        <v/>
      </c>
      <c r="O588" s="237" t="str">
        <f>VLOOKUP(B588,'University Applications'!A:I,9,0)</f>
        <v/>
      </c>
      <c r="P588" s="237" t="str">
        <f>VLOOKUP($B588,'University Applications'!$A:P,16,0)</f>
        <v/>
      </c>
      <c r="Q588" s="237" t="str">
        <f>VLOOKUP($B588,'University Applications'!$A:W,23,0)</f>
        <v/>
      </c>
      <c r="R588" s="237" t="str">
        <f>VLOOKUP($B588,'University Applications'!$A:AD,30,0)</f>
        <v/>
      </c>
      <c r="S588" s="237" t="str">
        <f>VLOOKUP($B588,'University Applications'!$A992:BJ2410,37,0)</f>
        <v/>
      </c>
      <c r="T588" s="183">
        <f t="shared" si="1"/>
        <v>4</v>
      </c>
      <c r="U588" s="183">
        <f t="shared" si="2"/>
        <v>0</v>
      </c>
      <c r="V588" s="237">
        <f t="shared" si="3"/>
        <v>2</v>
      </c>
      <c r="W588" s="237">
        <f t="shared" si="4"/>
        <v>0</v>
      </c>
      <c r="X588" s="237"/>
    </row>
    <row r="589">
      <c r="A589" s="236" t="s">
        <v>9987</v>
      </c>
      <c r="B589" s="106" t="s">
        <v>5036</v>
      </c>
      <c r="C589" s="237" t="str">
        <f>VLOOKUP(A589,'Main Sheet'!F:M,8,0)</f>
        <v>Motherwell</v>
      </c>
      <c r="D589" s="237" t="str">
        <f>VLOOKUP(B589,'Main Sheet'!A:N,14,0)</f>
        <v>NMB</v>
      </c>
      <c r="E589" s="237" t="str">
        <f>VLOOKUP(B589,'Main Sheet'!A:L,12,0)</f>
        <v>Vulumzi SS</v>
      </c>
      <c r="F589" s="237" t="str">
        <f>Vlookup(B589,'Main Sheet'!A:J,7,False)</f>
        <v>Second</v>
      </c>
      <c r="G589" s="237" t="str">
        <f>Vlookup(B589,'Main Sheet'!A:Q,17,0)</f>
        <v>Siphosihle</v>
      </c>
      <c r="H589" s="237" t="str">
        <f>VLOOKUP(B589,'Main Sheet'!A:AT,46,0)</f>
        <v>Yes</v>
      </c>
      <c r="I589" s="237" t="str">
        <f>Trim(Iferror(Vlookup(B589,'Main Sheet'!A575:BC1668,47,False),""))</f>
        <v>Yes</v>
      </c>
      <c r="J589" s="237" t="str">
        <f>VLOOKUP(B589,'University Applications'!A:H,8,0)</f>
        <v>S/A</v>
      </c>
      <c r="K589" s="237" t="str">
        <f>VLOOKUP(B589,'University Applications'!A:O,15,0)</f>
        <v>S/A</v>
      </c>
      <c r="L589" s="237" t="str">
        <f>VLOOKUP(B589,'University Applications'!A:V,22,0)</f>
        <v>Yes</v>
      </c>
      <c r="M589" s="237" t="str">
        <f>VLOOKUP(B589,'University Applications'!A:AC,29,0)</f>
        <v>S/A</v>
      </c>
      <c r="N589" s="237" t="str">
        <f>VLOOKUP(B589,'University Applications'!A575:BD1989,36,0)</f>
        <v/>
      </c>
      <c r="O589" s="237" t="str">
        <f>VLOOKUP(B589,'University Applications'!A:I,9,0)</f>
        <v/>
      </c>
      <c r="P589" s="237" t="str">
        <f>VLOOKUP($B589,'University Applications'!$A:P,16,0)</f>
        <v/>
      </c>
      <c r="Q589" s="237" t="str">
        <f>VLOOKUP($B589,'University Applications'!$A:W,23,0)</f>
        <v/>
      </c>
      <c r="R589" s="237" t="str">
        <f>VLOOKUP($B589,'University Applications'!$A:AD,30,0)</f>
        <v/>
      </c>
      <c r="S589" s="237" t="str">
        <f>VLOOKUP($B589,'University Applications'!$A575:BJ1989,37,0)</f>
        <v/>
      </c>
      <c r="T589" s="183">
        <f t="shared" si="1"/>
        <v>4</v>
      </c>
      <c r="U589" s="183">
        <f t="shared" si="2"/>
        <v>0</v>
      </c>
      <c r="V589" s="237">
        <f t="shared" si="3"/>
        <v>1</v>
      </c>
      <c r="W589" s="237">
        <f t="shared" si="4"/>
        <v>0</v>
      </c>
      <c r="X589" s="237"/>
    </row>
    <row r="590">
      <c r="A590" s="236" t="s">
        <v>9828</v>
      </c>
      <c r="B590" s="106" t="s">
        <v>4481</v>
      </c>
      <c r="C590" s="237" t="str">
        <f>VLOOKUP(A590,'Main Sheet'!F:M,8,0)</f>
        <v>New Brighton</v>
      </c>
      <c r="D590" s="237" t="str">
        <f>VLOOKUP(B590,'Main Sheet'!A:N,14,0)</f>
        <v>NMB</v>
      </c>
      <c r="E590" s="237" t="str">
        <f>VLOOKUP(B590,'Main Sheet'!A:L,12,0)</f>
        <v>Ithembelihle CS</v>
      </c>
      <c r="F590" s="237" t="str">
        <f>Vlookup(B590,'Main Sheet'!A:J,7,False)</f>
        <v>Second</v>
      </c>
      <c r="G590" s="237" t="str">
        <f>Vlookup(B590,'Main Sheet'!A:Q,17,0)</f>
        <v>Chulumanco</v>
      </c>
      <c r="H590" s="237" t="str">
        <f>VLOOKUP(B590,'Main Sheet'!A:AT,46,0)</f>
        <v>Yes</v>
      </c>
      <c r="I590" s="237" t="str">
        <f>Trim(Iferror(Vlookup(B590,'Main Sheet'!A509:BC1602,47,False),""))</f>
        <v/>
      </c>
      <c r="J590" s="237" t="str">
        <f>VLOOKUP(B590,'University Applications'!A:H,8,0)</f>
        <v>S/A</v>
      </c>
      <c r="K590" s="237" t="str">
        <f>VLOOKUP(B590,'University Applications'!A:O,15,0)</f>
        <v/>
      </c>
      <c r="L590" s="237" t="str">
        <f>VLOOKUP(B590,'University Applications'!A:V,22,0)</f>
        <v>Yes</v>
      </c>
      <c r="M590" s="237" t="str">
        <f>VLOOKUP(B590,'University Applications'!A:AC,29,0)</f>
        <v>S/A</v>
      </c>
      <c r="N590" s="237" t="str">
        <f>VLOOKUP(B590,'University Applications'!A509:BD1923,36,0)</f>
        <v/>
      </c>
      <c r="O590" s="237" t="str">
        <f>VLOOKUP(B590,'University Applications'!A:I,9,0)</f>
        <v/>
      </c>
      <c r="P590" s="237" t="str">
        <f>VLOOKUP($B590,'University Applications'!$A:P,16,0)</f>
        <v/>
      </c>
      <c r="Q590" s="237" t="str">
        <f>VLOOKUP($B590,'University Applications'!$A:W,23,0)</f>
        <v/>
      </c>
      <c r="R590" s="237" t="str">
        <f>VLOOKUP($B590,'University Applications'!$A:AD,30,0)</f>
        <v>S/A</v>
      </c>
      <c r="S590" s="237" t="str">
        <f>VLOOKUP($B590,'University Applications'!$A509:BJ1923,37,0)</f>
        <v/>
      </c>
      <c r="T590" s="183">
        <f t="shared" si="1"/>
        <v>3</v>
      </c>
      <c r="U590" s="183">
        <f t="shared" si="2"/>
        <v>1</v>
      </c>
      <c r="V590" s="237">
        <f t="shared" si="3"/>
        <v>1</v>
      </c>
      <c r="W590" s="237">
        <f t="shared" si="4"/>
        <v>0</v>
      </c>
      <c r="X590" s="237"/>
    </row>
    <row r="591">
      <c r="A591" s="236" t="s">
        <v>10332</v>
      </c>
      <c r="B591" s="106" t="s">
        <v>6297</v>
      </c>
      <c r="C591" s="237" t="str">
        <f>VLOOKUP(A591,'Main Sheet'!F:M,8,0)</f>
        <v>Motherwell</v>
      </c>
      <c r="D591" s="237" t="str">
        <f>VLOOKUP(B591,'Main Sheet'!A:N,14,0)</f>
        <v>NMB</v>
      </c>
      <c r="E591" s="237" t="str">
        <f>VLOOKUP(B591,'Main Sheet'!A:L,12,0)</f>
        <v>Cingani HS</v>
      </c>
      <c r="F591" s="237" t="str">
        <f>Vlookup(B591,'Main Sheet'!A:J,7,False)</f>
        <v>Second</v>
      </c>
      <c r="G591" s="237" t="str">
        <f>Vlookup(B591,'Main Sheet'!A:Q,17,0)</f>
        <v>Asemahle</v>
      </c>
      <c r="H591" s="237" t="str">
        <f>VLOOKUP(B591,'Main Sheet'!A:AT,46,0)</f>
        <v>Yes</v>
      </c>
      <c r="I591" s="237" t="str">
        <f>Trim(Iferror(Vlookup(B591,'Main Sheet'!A730:BC1824,47,False),""))</f>
        <v>Yes</v>
      </c>
      <c r="J591" s="237" t="str">
        <f>VLOOKUP(B591,'University Applications'!A:H,8,0)</f>
        <v>Yes</v>
      </c>
      <c r="K591" s="237" t="str">
        <f>VLOOKUP(B591,'University Applications'!A:O,15,0)</f>
        <v>S/A</v>
      </c>
      <c r="L591" s="237" t="str">
        <f>VLOOKUP(B591,'University Applications'!A:V,22,0)</f>
        <v>Yes</v>
      </c>
      <c r="M591" s="237" t="str">
        <f>VLOOKUP(B591,'University Applications'!A:AC,29,0)</f>
        <v>Yes</v>
      </c>
      <c r="N591" s="237" t="str">
        <f>VLOOKUP(B591,'University Applications'!A730:BD2145,36,0)</f>
        <v/>
      </c>
      <c r="O591" s="237" t="str">
        <f>VLOOKUP(B591,'University Applications'!A:I,9,0)</f>
        <v/>
      </c>
      <c r="P591" s="237" t="str">
        <f>VLOOKUP($B591,'University Applications'!$A:P,16,0)</f>
        <v/>
      </c>
      <c r="Q591" s="237" t="str">
        <f>VLOOKUP($B591,'University Applications'!$A:W,23,0)</f>
        <v/>
      </c>
      <c r="R591" s="237" t="str">
        <f>VLOOKUP($B591,'University Applications'!$A:AD,30,0)</f>
        <v/>
      </c>
      <c r="S591" s="237" t="str">
        <f>VLOOKUP($B591,'University Applications'!$A730:BJ2145,37,0)</f>
        <v/>
      </c>
      <c r="T591" s="183">
        <f t="shared" si="1"/>
        <v>4</v>
      </c>
      <c r="U591" s="183">
        <f t="shared" si="2"/>
        <v>0</v>
      </c>
      <c r="V591" s="237">
        <f t="shared" si="3"/>
        <v>3</v>
      </c>
      <c r="W591" s="237">
        <f t="shared" si="4"/>
        <v>0</v>
      </c>
      <c r="X591" s="237"/>
    </row>
    <row r="592">
      <c r="A592" s="236" t="s">
        <v>11038</v>
      </c>
      <c r="B592" s="106" t="s">
        <v>8853</v>
      </c>
      <c r="C592" s="237" t="str">
        <f>VLOOKUP(A592,'Main Sheet'!F:M,8,0)</f>
        <v>Walmer</v>
      </c>
      <c r="D592" s="237" t="str">
        <f>VLOOKUP(B592,'Main Sheet'!A:N,14,0)</f>
        <v>NMB</v>
      </c>
      <c r="E592" s="237" t="str">
        <f>VLOOKUP(B592,'Main Sheet'!A:L,12,0)</f>
        <v>Walmer HS</v>
      </c>
      <c r="F592" s="237" t="str">
        <f>Vlookup(B592,'Main Sheet'!A:J,7,False)</f>
        <v>Second</v>
      </c>
      <c r="G592" s="237" t="str">
        <f>Vlookup(B592,'Main Sheet'!A:Q,17,0)</f>
        <v>Sive</v>
      </c>
      <c r="H592" s="237" t="str">
        <f>VLOOKUP(B592,'Main Sheet'!A:AT,46,0)</f>
        <v>Yes</v>
      </c>
      <c r="I592" s="237" t="str">
        <f>Trim(Iferror(Vlookup(B592,'Main Sheet'!A1086:BC2184,47,False),""))</f>
        <v/>
      </c>
      <c r="J592" s="237"/>
      <c r="K592" s="237"/>
      <c r="L592" s="237"/>
      <c r="M592" s="237"/>
      <c r="N592" s="237"/>
      <c r="O592" s="237"/>
      <c r="P592" s="237"/>
      <c r="Q592" s="237"/>
      <c r="R592" s="237"/>
      <c r="S592" s="237"/>
      <c r="T592" s="183">
        <f t="shared" si="1"/>
        <v>0</v>
      </c>
      <c r="U592" s="183">
        <f t="shared" si="2"/>
        <v>0</v>
      </c>
      <c r="V592" s="237">
        <f t="shared" si="3"/>
        <v>0</v>
      </c>
      <c r="W592" s="237">
        <f t="shared" si="4"/>
        <v>0</v>
      </c>
      <c r="X592" s="237"/>
    </row>
    <row r="593">
      <c r="A593" s="236" t="s">
        <v>2059</v>
      </c>
      <c r="B593" s="106" t="s">
        <v>2057</v>
      </c>
      <c r="C593" s="237" t="str">
        <f>VLOOKUP(A593,'Main Sheet'!F:M,8,0)</f>
        <v>Kirkwood</v>
      </c>
      <c r="D593" s="237" t="str">
        <f>VLOOKUP(B593,'Main Sheet'!A:N,14,0)</f>
        <v>Rural</v>
      </c>
      <c r="E593" s="237" t="str">
        <f>VLOOKUP(B593,'Main Sheet'!A:L,12,0)</f>
        <v>Moses Mabida HS</v>
      </c>
      <c r="F593" s="237" t="str">
        <f>Vlookup(B593,'Main Sheet'!A:J,7,False)</f>
        <v>First</v>
      </c>
      <c r="G593" s="237" t="str">
        <f>Vlookup(B593,'Main Sheet'!A:Q,17,0)</f>
        <v>Sive</v>
      </c>
      <c r="H593" s="237" t="str">
        <f>VLOOKUP(B593,'Main Sheet'!A:AT,46,0)</f>
        <v/>
      </c>
      <c r="I593" s="237" t="str">
        <f>Trim(Iferror(Vlookup(B593,'Main Sheet'!A221:BC1314,47,False),""))</f>
        <v/>
      </c>
      <c r="J593" s="237" t="str">
        <f>VLOOKUP(B593,'University Applications'!A:H,8,0)</f>
        <v/>
      </c>
      <c r="K593" s="237" t="str">
        <f>VLOOKUP(B593,'University Applications'!A:O,15,0)</f>
        <v/>
      </c>
      <c r="L593" s="237" t="str">
        <f>VLOOKUP(B593,'University Applications'!A:V,22,0)</f>
        <v/>
      </c>
      <c r="M593" s="237" t="str">
        <f>VLOOKUP(B593,'University Applications'!A:AC,29,0)</f>
        <v/>
      </c>
      <c r="N593" s="237" t="str">
        <f>VLOOKUP(B593,'University Applications'!A221:BD1635,36,0)</f>
        <v/>
      </c>
      <c r="O593" s="237" t="str">
        <f>VLOOKUP(B593,'University Applications'!A:I,9,0)</f>
        <v/>
      </c>
      <c r="P593" s="237" t="str">
        <f>VLOOKUP($B593,'University Applications'!$A:P,16,0)</f>
        <v/>
      </c>
      <c r="Q593" s="237" t="str">
        <f>VLOOKUP($B593,'University Applications'!$A:W,23,0)</f>
        <v/>
      </c>
      <c r="R593" s="237" t="str">
        <f>VLOOKUP($B593,'University Applications'!$A:AD,30,0)</f>
        <v/>
      </c>
      <c r="S593" s="237" t="str">
        <f>VLOOKUP($B593,'University Applications'!$A221:BJ1635,37,0)</f>
        <v/>
      </c>
      <c r="T593" s="183">
        <f t="shared" si="1"/>
        <v>0</v>
      </c>
      <c r="U593" s="183">
        <f t="shared" si="2"/>
        <v>0</v>
      </c>
      <c r="V593" s="237">
        <f t="shared" si="3"/>
        <v>0</v>
      </c>
      <c r="W593" s="237">
        <f t="shared" si="4"/>
        <v>0</v>
      </c>
      <c r="X593" s="237"/>
    </row>
    <row r="594">
      <c r="A594" s="236" t="s">
        <v>10869</v>
      </c>
      <c r="B594" s="106" t="s">
        <v>8273</v>
      </c>
      <c r="C594" s="237" t="str">
        <f>VLOOKUP(A594,'Main Sheet'!F:M,8,0)</f>
        <v>KwaDwesi</v>
      </c>
      <c r="D594" s="237" t="str">
        <f>VLOOKUP(B594,'Main Sheet'!A:N,14,0)</f>
        <v>NMB</v>
      </c>
      <c r="E594" s="237" t="str">
        <f>VLOOKUP(B594,'Main Sheet'!A:L,12,0)</f>
        <v>EZ Khabane HS</v>
      </c>
      <c r="F594" s="237" t="str">
        <f>Vlookup(B594,'Main Sheet'!A:J,7,False)</f>
        <v>Second</v>
      </c>
      <c r="G594" s="237" t="str">
        <f>Vlookup(B594,'Main Sheet'!A:Q,17,0)</f>
        <v>Asemahle</v>
      </c>
      <c r="H594" s="237" t="str">
        <f>VLOOKUP(B594,'Main Sheet'!A:AT,46,0)</f>
        <v>Yes</v>
      </c>
      <c r="I594" s="237" t="str">
        <f>Trim(Iferror(Vlookup(B594,'Main Sheet'!A1001:BC2098,47,False),""))</f>
        <v>Yes</v>
      </c>
      <c r="J594" s="237" t="str">
        <f>VLOOKUP(B594,'University Applications'!A:H,8,0)</f>
        <v>Yes</v>
      </c>
      <c r="K594" s="237" t="str">
        <f>VLOOKUP(B594,'University Applications'!A:O,15,0)</f>
        <v/>
      </c>
      <c r="L594" s="237" t="str">
        <f>VLOOKUP(B594,'University Applications'!A:V,22,0)</f>
        <v>Yes</v>
      </c>
      <c r="M594" s="237" t="str">
        <f>VLOOKUP(B594,'University Applications'!A:AC,29,0)</f>
        <v/>
      </c>
      <c r="N594" s="237" t="str">
        <f>VLOOKUP(B594,'University Applications'!A1001:BD2419,36,0)</f>
        <v/>
      </c>
      <c r="O594" s="237" t="str">
        <f>VLOOKUP(B594,'University Applications'!A:I,9,0)</f>
        <v/>
      </c>
      <c r="P594" s="237" t="str">
        <f>VLOOKUP($B594,'University Applications'!$A:P,16,0)</f>
        <v/>
      </c>
      <c r="Q594" s="237" t="str">
        <f>VLOOKUP($B594,'University Applications'!$A:W,23,0)</f>
        <v/>
      </c>
      <c r="R594" s="237" t="str">
        <f>VLOOKUP($B594,'University Applications'!$A:AD,30,0)</f>
        <v/>
      </c>
      <c r="S594" s="237" t="str">
        <f>VLOOKUP($B594,'University Applications'!$A1001:BJ2419,37,0)</f>
        <v/>
      </c>
      <c r="T594" s="183">
        <f t="shared" si="1"/>
        <v>2</v>
      </c>
      <c r="U594" s="183">
        <f t="shared" si="2"/>
        <v>0</v>
      </c>
      <c r="V594" s="237">
        <f t="shared" si="3"/>
        <v>2</v>
      </c>
      <c r="W594" s="237">
        <f t="shared" si="4"/>
        <v>0</v>
      </c>
      <c r="X594" s="237"/>
    </row>
    <row r="595">
      <c r="A595" s="236" t="s">
        <v>2064</v>
      </c>
      <c r="B595" s="106" t="s">
        <v>2062</v>
      </c>
      <c r="C595" s="237" t="str">
        <f>VLOOKUP(A595,'Main Sheet'!F:M,8,0)</f>
        <v>Motherwell</v>
      </c>
      <c r="D595" s="237" t="str">
        <f>VLOOKUP(B595,'Main Sheet'!A:N,14,0)</f>
        <v>NMB</v>
      </c>
      <c r="E595" s="237" t="str">
        <f>VLOOKUP(B595,'Main Sheet'!A:L,12,0)</f>
        <v>Vulumzi SS</v>
      </c>
      <c r="F595" s="237" t="str">
        <f>Vlookup(B595,'Main Sheet'!A:J,7,False)</f>
        <v>First</v>
      </c>
      <c r="G595" s="237" t="str">
        <f>Vlookup(B595,'Main Sheet'!A:Q,17,0)</f>
        <v>Siphosihle</v>
      </c>
      <c r="H595" s="237" t="str">
        <f>VLOOKUP(B595,'Main Sheet'!A:AT,46,0)</f>
        <v>Yes</v>
      </c>
      <c r="I595" s="237" t="str">
        <f>Trim(Iferror(Vlookup(B595,'Main Sheet'!A222:BC1315,47,False),""))</f>
        <v>Yes</v>
      </c>
      <c r="J595" s="237" t="str">
        <f>VLOOKUP(B595,'University Applications'!A:H,8,0)</f>
        <v>Yes</v>
      </c>
      <c r="K595" s="237" t="str">
        <f>VLOOKUP(B595,'University Applications'!A:O,15,0)</f>
        <v>Yes</v>
      </c>
      <c r="L595" s="237" t="str">
        <f>VLOOKUP(B595,'University Applications'!A:V,22,0)</f>
        <v>Yes</v>
      </c>
      <c r="M595" s="237" t="str">
        <f>VLOOKUP(B595,'University Applications'!A:AC,29,0)</f>
        <v>Yes</v>
      </c>
      <c r="N595" s="237" t="str">
        <f>VLOOKUP(B595,'University Applications'!A222:BD1636,36,0)</f>
        <v/>
      </c>
      <c r="O595" s="237" t="str">
        <f>VLOOKUP(B595,'University Applications'!A:I,9,0)</f>
        <v>Yes</v>
      </c>
      <c r="P595" s="237" t="str">
        <f>VLOOKUP($B595,'University Applications'!$A:P,16,0)</f>
        <v>Yes</v>
      </c>
      <c r="Q595" s="237" t="str">
        <f>VLOOKUP($B595,'University Applications'!$A:W,23,0)</f>
        <v>Yes</v>
      </c>
      <c r="R595" s="237" t="str">
        <f>VLOOKUP($B595,'University Applications'!$A:AD,30,0)</f>
        <v>Yes</v>
      </c>
      <c r="S595" s="237" t="str">
        <f>VLOOKUP($B595,'University Applications'!$A222:BJ1636,37,0)</f>
        <v/>
      </c>
      <c r="T595" s="183">
        <f t="shared" si="1"/>
        <v>4</v>
      </c>
      <c r="U595" s="183">
        <f t="shared" si="2"/>
        <v>4</v>
      </c>
      <c r="V595" s="237">
        <f t="shared" si="3"/>
        <v>4</v>
      </c>
      <c r="W595" s="237">
        <f t="shared" si="4"/>
        <v>4</v>
      </c>
      <c r="X595" s="237"/>
    </row>
    <row r="596">
      <c r="A596" s="236" t="s">
        <v>3815</v>
      </c>
      <c r="B596" s="106" t="s">
        <v>3812</v>
      </c>
      <c r="C596" s="237" t="str">
        <f>VLOOKUP(A596,'Main Sheet'!F:M,8,0)</f>
        <v>New Brighton</v>
      </c>
      <c r="D596" s="237" t="str">
        <f>VLOOKUP(B596,'Main Sheet'!A:N,14,0)</f>
        <v>NMB</v>
      </c>
      <c r="E596" s="237" t="str">
        <f>VLOOKUP(B596,'Main Sheet'!A:L,12,0)</f>
        <v>Newell HS</v>
      </c>
      <c r="F596" s="237" t="str">
        <f>Vlookup(B596,'Main Sheet'!A:J,7,False)</f>
        <v>Second</v>
      </c>
      <c r="G596" s="237" t="str">
        <f>Vlookup(B596,'Main Sheet'!A:Q,17,0)</f>
        <v>Siphosihle</v>
      </c>
      <c r="H596" s="237" t="str">
        <f>VLOOKUP(B596,'Main Sheet'!A:AT,46,0)</f>
        <v>Yes</v>
      </c>
      <c r="I596" s="237" t="str">
        <f>Trim(Iferror(Vlookup(B596,'Main Sheet'!A437:BC1530,47,False),""))</f>
        <v>Yes</v>
      </c>
      <c r="J596" s="237" t="str">
        <f>VLOOKUP(B596,'University Applications'!A:H,8,0)</f>
        <v>S/A</v>
      </c>
      <c r="K596" s="237" t="str">
        <f>VLOOKUP(B596,'University Applications'!A:O,15,0)</f>
        <v>S/A</v>
      </c>
      <c r="L596" s="237" t="str">
        <f>VLOOKUP(B596,'University Applications'!A:V,22,0)</f>
        <v>S/A</v>
      </c>
      <c r="M596" s="237" t="str">
        <f>VLOOKUP(B596,'University Applications'!A:AC,29,0)</f>
        <v>S/A</v>
      </c>
      <c r="N596" s="237" t="str">
        <f>VLOOKUP(B596,'University Applications'!A437:BD1851,36,0)</f>
        <v/>
      </c>
      <c r="O596" s="237" t="str">
        <f>VLOOKUP(B596,'University Applications'!A:I,9,0)</f>
        <v/>
      </c>
      <c r="P596" s="237" t="str">
        <f>VLOOKUP($B596,'University Applications'!$A:P,16,0)</f>
        <v/>
      </c>
      <c r="Q596" s="237" t="str">
        <f>VLOOKUP($B596,'University Applications'!$A:W,23,0)</f>
        <v/>
      </c>
      <c r="R596" s="237" t="str">
        <f>VLOOKUP($B596,'University Applications'!$A:AD,30,0)</f>
        <v/>
      </c>
      <c r="S596" s="237" t="str">
        <f>VLOOKUP($B596,'University Applications'!$A437:BJ1851,37,0)</f>
        <v/>
      </c>
      <c r="T596" s="183">
        <f t="shared" si="1"/>
        <v>4</v>
      </c>
      <c r="U596" s="183">
        <f t="shared" si="2"/>
        <v>0</v>
      </c>
      <c r="V596" s="237">
        <f t="shared" si="3"/>
        <v>0</v>
      </c>
      <c r="W596" s="237">
        <f t="shared" si="4"/>
        <v>0</v>
      </c>
      <c r="X596" s="237"/>
    </row>
    <row r="597">
      <c r="A597" s="236" t="s">
        <v>10344</v>
      </c>
      <c r="B597" s="106" t="s">
        <v>6352</v>
      </c>
      <c r="C597" s="237" t="str">
        <f>VLOOKUP(A597,'Main Sheet'!F:M,8,0)</f>
        <v>Motherwell</v>
      </c>
      <c r="D597" s="237" t="str">
        <f>VLOOKUP(B597,'Main Sheet'!A:N,14,0)</f>
        <v>NMB</v>
      </c>
      <c r="E597" s="237" t="str">
        <f>VLOOKUP(B597,'Main Sheet'!A:L,12,0)</f>
        <v>Cingani HS</v>
      </c>
      <c r="F597" s="237" t="str">
        <f>Vlookup(B597,'Main Sheet'!A:J,7,False)</f>
        <v>Second</v>
      </c>
      <c r="G597" s="237" t="str">
        <f>Vlookup(B597,'Main Sheet'!A:Q,17,0)</f>
        <v>Asemahle</v>
      </c>
      <c r="H597" s="237" t="str">
        <f>VLOOKUP(B597,'Main Sheet'!A:AT,46,0)</f>
        <v>Yes</v>
      </c>
      <c r="I597" s="237" t="str">
        <f>Trim(Iferror(Vlookup(B597,'Main Sheet'!A737:BC1831,47,False),""))</f>
        <v>Yes</v>
      </c>
      <c r="J597" s="237" t="str">
        <f>VLOOKUP(B597,'University Applications'!A:H,8,0)</f>
        <v>S/A</v>
      </c>
      <c r="K597" s="237" t="str">
        <f>VLOOKUP(B597,'University Applications'!A:O,15,0)</f>
        <v>S/A</v>
      </c>
      <c r="L597" s="237" t="str">
        <f>VLOOKUP(B597,'University Applications'!A:V,22,0)</f>
        <v>S/A</v>
      </c>
      <c r="M597" s="237" t="str">
        <f>VLOOKUP(B597,'University Applications'!A:AC,29,0)</f>
        <v>S/A</v>
      </c>
      <c r="N597" s="237" t="str">
        <f>VLOOKUP(B597,'University Applications'!A737:BD2152,36,0)</f>
        <v/>
      </c>
      <c r="O597" s="237" t="str">
        <f>VLOOKUP(B597,'University Applications'!A:I,9,0)</f>
        <v/>
      </c>
      <c r="P597" s="237" t="str">
        <f>VLOOKUP($B597,'University Applications'!$A:P,16,0)</f>
        <v/>
      </c>
      <c r="Q597" s="237" t="str">
        <f>VLOOKUP($B597,'University Applications'!$A:W,23,0)</f>
        <v/>
      </c>
      <c r="R597" s="237" t="str">
        <f>VLOOKUP($B597,'University Applications'!$A:AD,30,0)</f>
        <v/>
      </c>
      <c r="S597" s="237" t="str">
        <f>VLOOKUP($B597,'University Applications'!$A737:BJ2152,37,0)</f>
        <v/>
      </c>
      <c r="T597" s="183">
        <f t="shared" si="1"/>
        <v>4</v>
      </c>
      <c r="U597" s="183">
        <f t="shared" si="2"/>
        <v>0</v>
      </c>
      <c r="V597" s="237">
        <f t="shared" si="3"/>
        <v>0</v>
      </c>
      <c r="W597" s="237">
        <f t="shared" si="4"/>
        <v>0</v>
      </c>
      <c r="X597" s="237"/>
    </row>
    <row r="598">
      <c r="A598" s="236" t="s">
        <v>2072</v>
      </c>
      <c r="B598" s="106" t="s">
        <v>2069</v>
      </c>
      <c r="C598" s="237" t="str">
        <f>VLOOKUP(A598,'Main Sheet'!F:M,8,0)</f>
        <v>Zwide</v>
      </c>
      <c r="D598" s="237" t="str">
        <f>VLOOKUP(B598,'Main Sheet'!A:N,14,0)</f>
        <v>NMB</v>
      </c>
      <c r="E598" s="237" t="str">
        <f>VLOOKUP(B598,'Main Sheet'!A:L,12,0)</f>
        <v>Ndzondelelo HS</v>
      </c>
      <c r="F598" s="237" t="str">
        <f>Vlookup(B598,'Main Sheet'!A:J,7,False)</f>
        <v>First</v>
      </c>
      <c r="G598" s="237" t="str">
        <f>Vlookup(B598,'Main Sheet'!A:Q,17,0)</f>
        <v>Chulumanco</v>
      </c>
      <c r="H598" s="237" t="str">
        <f>VLOOKUP(B598,'Main Sheet'!A:AT,46,0)</f>
        <v/>
      </c>
      <c r="I598" s="237" t="str">
        <f>Trim(Iferror(Vlookup(B598,'Main Sheet'!A223:BC1316,47,False),""))</f>
        <v>Yes</v>
      </c>
      <c r="J598" s="237" t="str">
        <f>VLOOKUP(B598,'University Applications'!A:H,8,0)</f>
        <v/>
      </c>
      <c r="K598" s="237" t="str">
        <f>VLOOKUP(B598,'University Applications'!A:O,15,0)</f>
        <v/>
      </c>
      <c r="L598" s="237" t="str">
        <f>VLOOKUP(B598,'University Applications'!A:V,22,0)</f>
        <v/>
      </c>
      <c r="M598" s="237" t="str">
        <f>VLOOKUP(B598,'University Applications'!A:AC,29,0)</f>
        <v/>
      </c>
      <c r="N598" s="237" t="str">
        <f>VLOOKUP(B598,'University Applications'!A223:BD1637,36,0)</f>
        <v/>
      </c>
      <c r="O598" s="237" t="str">
        <f>VLOOKUP(B598,'University Applications'!A:I,9,0)</f>
        <v/>
      </c>
      <c r="P598" s="237" t="str">
        <f>VLOOKUP($B598,'University Applications'!$A:P,16,0)</f>
        <v/>
      </c>
      <c r="Q598" s="237" t="str">
        <f>VLOOKUP($B598,'University Applications'!$A:W,23,0)</f>
        <v/>
      </c>
      <c r="R598" s="237" t="str">
        <f>VLOOKUP($B598,'University Applications'!$A:AD,30,0)</f>
        <v/>
      </c>
      <c r="S598" s="237" t="str">
        <f>VLOOKUP($B598,'University Applications'!$A223:BJ1637,37,0)</f>
        <v/>
      </c>
      <c r="T598" s="183">
        <f t="shared" si="1"/>
        <v>0</v>
      </c>
      <c r="U598" s="183">
        <f t="shared" si="2"/>
        <v>0</v>
      </c>
      <c r="V598" s="237">
        <f t="shared" si="3"/>
        <v>0</v>
      </c>
      <c r="W598" s="237">
        <f t="shared" si="4"/>
        <v>0</v>
      </c>
      <c r="X598" s="237"/>
    </row>
    <row r="599">
      <c r="A599" s="236" t="s">
        <v>2072</v>
      </c>
      <c r="B599" s="106" t="s">
        <v>7072</v>
      </c>
      <c r="C599" s="237" t="str">
        <f>VLOOKUP(A599,'Main Sheet'!F:M,8,0)</f>
        <v>Zwide</v>
      </c>
      <c r="D599" s="237" t="str">
        <f>VLOOKUP(B599,'Main Sheet'!A:N,14,0)</f>
        <v>NMB</v>
      </c>
      <c r="E599" s="237" t="str">
        <f>VLOOKUP(B599,'Main Sheet'!A:L,12,0)</f>
        <v>Ndzondelelo HS</v>
      </c>
      <c r="F599" s="237" t="str">
        <f>Vlookup(B599,'Main Sheet'!A:J,7,False)</f>
        <v>Second</v>
      </c>
      <c r="G599" s="237" t="str">
        <f>Vlookup(B599,'Main Sheet'!A:Q,17,0)</f>
        <v>Chulumanco</v>
      </c>
      <c r="H599" s="237" t="str">
        <f>VLOOKUP(B599,'Main Sheet'!A:AT,46,0)</f>
        <v>Yes</v>
      </c>
      <c r="I599" s="237" t="str">
        <f>Trim(Iferror(Vlookup(B599,'Main Sheet'!A835:BC1929,47,False),""))</f>
        <v>Yes</v>
      </c>
      <c r="J599" s="237" t="str">
        <f>VLOOKUP(B599,'University Applications'!A:H,8,0)</f>
        <v>S/A</v>
      </c>
      <c r="K599" s="237" t="str">
        <f>VLOOKUP(B599,'University Applications'!A:O,15,0)</f>
        <v/>
      </c>
      <c r="L599" s="237" t="str">
        <f>VLOOKUP(B599,'University Applications'!A:V,22,0)</f>
        <v>Yes</v>
      </c>
      <c r="M599" s="237" t="str">
        <f>VLOOKUP(B599,'University Applications'!A:AC,29,0)</f>
        <v>S/A</v>
      </c>
      <c r="N599" s="237" t="str">
        <f>VLOOKUP(B599,'University Applications'!A835:BD2250,36,0)</f>
        <v/>
      </c>
      <c r="O599" s="237" t="str">
        <f>VLOOKUP(B599,'University Applications'!A:I,9,0)</f>
        <v/>
      </c>
      <c r="P599" s="237" t="str">
        <f>VLOOKUP($B599,'University Applications'!$A:P,16,0)</f>
        <v/>
      </c>
      <c r="Q599" s="237" t="str">
        <f>VLOOKUP($B599,'University Applications'!$A:W,23,0)</f>
        <v/>
      </c>
      <c r="R599" s="237" t="str">
        <f>VLOOKUP($B599,'University Applications'!$A:AD,30,0)</f>
        <v/>
      </c>
      <c r="S599" s="237" t="str">
        <f>VLOOKUP($B599,'University Applications'!$A835:BJ2250,37,0)</f>
        <v/>
      </c>
      <c r="T599" s="183">
        <f t="shared" si="1"/>
        <v>3</v>
      </c>
      <c r="U599" s="183">
        <f t="shared" si="2"/>
        <v>0</v>
      </c>
      <c r="V599" s="237">
        <f t="shared" si="3"/>
        <v>1</v>
      </c>
      <c r="W599" s="237">
        <f t="shared" si="4"/>
        <v>0</v>
      </c>
      <c r="X599" s="237"/>
    </row>
    <row r="600">
      <c r="A600" s="236" t="s">
        <v>2078</v>
      </c>
      <c r="B600" s="106" t="s">
        <v>2075</v>
      </c>
      <c r="C600" s="237" t="str">
        <f>VLOOKUP(A600,'Main Sheet'!F:M,8,0)</f>
        <v>Korsten</v>
      </c>
      <c r="D600" s="237" t="str">
        <f>VLOOKUP(B600,'Main Sheet'!A:N,14,0)</f>
        <v>NMB</v>
      </c>
      <c r="E600" s="237" t="str">
        <f>VLOOKUP(B600,'Main Sheet'!A:L,12,0)</f>
        <v>St James SS</v>
      </c>
      <c r="F600" s="237" t="str">
        <f>Vlookup(B600,'Main Sheet'!A:J,7,False)</f>
        <v>First</v>
      </c>
      <c r="G600" s="237" t="str">
        <f>Vlookup(B600,'Main Sheet'!A:Q,17,0)</f>
        <v>Sive</v>
      </c>
      <c r="H600" s="237" t="str">
        <f>VLOOKUP(B600,'Main Sheet'!A:AT,46,0)</f>
        <v>Yes</v>
      </c>
      <c r="I600" s="237" t="str">
        <f>Trim(Iferror(Vlookup(B600,'Main Sheet'!A224:BC1317,47,False),""))</f>
        <v>Yes</v>
      </c>
      <c r="J600" s="237" t="str">
        <f>VLOOKUP(B600,'University Applications'!A:H,8,0)</f>
        <v/>
      </c>
      <c r="K600" s="237" t="str">
        <f>VLOOKUP(B600,'University Applications'!A:O,15,0)</f>
        <v/>
      </c>
      <c r="L600" s="237" t="str">
        <f>VLOOKUP(B600,'University Applications'!A:V,22,0)</f>
        <v>Yes</v>
      </c>
      <c r="M600" s="237" t="str">
        <f>VLOOKUP(B600,'University Applications'!A:AC,29,0)</f>
        <v/>
      </c>
      <c r="N600" s="237" t="str">
        <f>VLOOKUP(B600,'University Applications'!A224:BD1638,36,0)</f>
        <v/>
      </c>
      <c r="O600" s="237" t="str">
        <f>VLOOKUP(B600,'University Applications'!A:I,9,0)</f>
        <v/>
      </c>
      <c r="P600" s="237" t="str">
        <f>VLOOKUP($B600,'University Applications'!$A:P,16,0)</f>
        <v/>
      </c>
      <c r="Q600" s="237" t="str">
        <f>VLOOKUP($B600,'University Applications'!$A:W,23,0)</f>
        <v/>
      </c>
      <c r="R600" s="237" t="str">
        <f>VLOOKUP($B600,'University Applications'!$A:AD,30,0)</f>
        <v/>
      </c>
      <c r="S600" s="237" t="str">
        <f>VLOOKUP($B600,'University Applications'!$A224:BJ1638,37,0)</f>
        <v/>
      </c>
      <c r="T600" s="183">
        <f t="shared" si="1"/>
        <v>1</v>
      </c>
      <c r="U600" s="183">
        <f t="shared" si="2"/>
        <v>0</v>
      </c>
      <c r="V600" s="237">
        <f t="shared" si="3"/>
        <v>1</v>
      </c>
      <c r="W600" s="237">
        <f t="shared" si="4"/>
        <v>0</v>
      </c>
      <c r="X600" s="237"/>
    </row>
    <row r="601">
      <c r="A601" s="236" t="s">
        <v>2089</v>
      </c>
      <c r="B601" s="106" t="s">
        <v>2086</v>
      </c>
      <c r="C601" s="237" t="str">
        <f>VLOOKUP(A601,'Main Sheet'!F:M,8,0)</f>
        <v>Motherwell</v>
      </c>
      <c r="D601" s="237" t="str">
        <f>VLOOKUP(B601,'Main Sheet'!A:N,14,0)</f>
        <v>NMB</v>
      </c>
      <c r="E601" s="237" t="str">
        <f>VLOOKUP(B601,'Main Sheet'!A:L,12,0)</f>
        <v>Motherwell HS</v>
      </c>
      <c r="F601" s="237" t="str">
        <f>Vlookup(B601,'Main Sheet'!A:J,7,False)</f>
        <v>First</v>
      </c>
      <c r="G601" s="237" t="str">
        <f>Vlookup(B601,'Main Sheet'!A:Q,17,0)</f>
        <v>Sive</v>
      </c>
      <c r="H601" s="237" t="str">
        <f>VLOOKUP(B601,'Main Sheet'!A:AT,46,0)</f>
        <v>Yes</v>
      </c>
      <c r="I601" s="237" t="str">
        <f>Trim(Iferror(Vlookup(B601,'Main Sheet'!A225:BC1318,47,False),""))</f>
        <v>Yes</v>
      </c>
      <c r="J601" s="237" t="str">
        <f>VLOOKUP(B601,'University Applications'!A:H,8,0)</f>
        <v>Yes</v>
      </c>
      <c r="K601" s="237" t="str">
        <f>VLOOKUP(B601,'University Applications'!A:O,15,0)</f>
        <v>Yes</v>
      </c>
      <c r="L601" s="237" t="str">
        <f>VLOOKUP(B601,'University Applications'!A:V,22,0)</f>
        <v>Yes</v>
      </c>
      <c r="M601" s="237" t="str">
        <f>VLOOKUP(B601,'University Applications'!A:AC,29,0)</f>
        <v>Yes</v>
      </c>
      <c r="N601" s="237" t="str">
        <f>VLOOKUP(B601,'University Applications'!A225:BD1639,36,0)</f>
        <v/>
      </c>
      <c r="O601" s="237" t="str">
        <f>VLOOKUP(B601,'University Applications'!A:I,9,0)</f>
        <v>Yes</v>
      </c>
      <c r="P601" s="237" t="str">
        <f>VLOOKUP($B601,'University Applications'!$A:P,16,0)</f>
        <v>Yes</v>
      </c>
      <c r="Q601" s="237" t="str">
        <f>VLOOKUP($B601,'University Applications'!$A:W,23,0)</f>
        <v>Yes</v>
      </c>
      <c r="R601" s="237" t="str">
        <f>VLOOKUP($B601,'University Applications'!$A:AD,30,0)</f>
        <v>Yes</v>
      </c>
      <c r="S601" s="237" t="str">
        <f>VLOOKUP($B601,'University Applications'!$A225:BJ1639,37,0)</f>
        <v/>
      </c>
      <c r="T601" s="183">
        <f t="shared" si="1"/>
        <v>4</v>
      </c>
      <c r="U601" s="183">
        <f t="shared" si="2"/>
        <v>4</v>
      </c>
      <c r="V601" s="237">
        <f t="shared" si="3"/>
        <v>4</v>
      </c>
      <c r="W601" s="237">
        <f t="shared" si="4"/>
        <v>4</v>
      </c>
      <c r="X601" s="237"/>
    </row>
    <row r="602">
      <c r="A602" s="236" t="s">
        <v>9897</v>
      </c>
      <c r="B602" s="106" t="s">
        <v>4706</v>
      </c>
      <c r="C602" s="237" t="str">
        <f>VLOOKUP(A602,'Main Sheet'!F:M,8,0)</f>
        <v>KwaZakhele</v>
      </c>
      <c r="D602" s="237" t="str">
        <f>VLOOKUP(B602,'Main Sheet'!A:N,14,0)</f>
        <v>NMB</v>
      </c>
      <c r="E602" s="237" t="str">
        <f>VLOOKUP(B602,'Main Sheet'!A:L,12,0)</f>
        <v>Masibambane HS</v>
      </c>
      <c r="F602" s="237" t="str">
        <f>Vlookup(B602,'Main Sheet'!A:J,7,False)</f>
        <v>Second</v>
      </c>
      <c r="G602" s="237" t="str">
        <f>Vlookup(B602,'Main Sheet'!A:Q,17,0)</f>
        <v>Asemahle</v>
      </c>
      <c r="H602" s="237" t="str">
        <f>VLOOKUP(B602,'Main Sheet'!A:AT,46,0)</f>
        <v>Yes</v>
      </c>
      <c r="I602" s="237" t="str">
        <f>Trim(Iferror(Vlookup(B602,'Main Sheet'!A537:BC1630,47,False),""))</f>
        <v>Yes</v>
      </c>
      <c r="J602" s="237" t="str">
        <f>VLOOKUP(B602,'University Applications'!A:H,8,0)</f>
        <v>Yes</v>
      </c>
      <c r="K602" s="237" t="str">
        <f>VLOOKUP(B602,'University Applications'!A:O,15,0)</f>
        <v/>
      </c>
      <c r="L602" s="237" t="str">
        <f>VLOOKUP(B602,'University Applications'!A:V,22,0)</f>
        <v>Yes</v>
      </c>
      <c r="M602" s="237" t="str">
        <f>VLOOKUP(B602,'University Applications'!A:AC,29,0)</f>
        <v>Yes</v>
      </c>
      <c r="N602" s="237" t="str">
        <f>VLOOKUP(B602,'University Applications'!A537:BD1951,36,0)</f>
        <v/>
      </c>
      <c r="O602" s="237" t="str">
        <f>VLOOKUP(B602,'University Applications'!A:I,9,0)</f>
        <v/>
      </c>
      <c r="P602" s="237" t="str">
        <f>VLOOKUP($B602,'University Applications'!$A:P,16,0)</f>
        <v/>
      </c>
      <c r="Q602" s="237" t="str">
        <f>VLOOKUP($B602,'University Applications'!$A:W,23,0)</f>
        <v/>
      </c>
      <c r="R602" s="237" t="str">
        <f>VLOOKUP($B602,'University Applications'!$A:AD,30,0)</f>
        <v/>
      </c>
      <c r="S602" s="237" t="str">
        <f>VLOOKUP($B602,'University Applications'!$A537:BJ1951,37,0)</f>
        <v/>
      </c>
      <c r="T602" s="183">
        <f t="shared" si="1"/>
        <v>3</v>
      </c>
      <c r="U602" s="183">
        <f t="shared" si="2"/>
        <v>0</v>
      </c>
      <c r="V602" s="237">
        <f t="shared" si="3"/>
        <v>3</v>
      </c>
      <c r="W602" s="237">
        <f t="shared" si="4"/>
        <v>0</v>
      </c>
      <c r="X602" s="237"/>
    </row>
    <row r="603">
      <c r="A603" s="236" t="s">
        <v>10185</v>
      </c>
      <c r="B603" s="106" t="s">
        <v>5759</v>
      </c>
      <c r="C603" s="237" t="str">
        <f>VLOOKUP(A603,'Main Sheet'!F:M,8,0)</f>
        <v>Motherwell</v>
      </c>
      <c r="D603" s="237" t="str">
        <f>VLOOKUP(B603,'Main Sheet'!A:N,14,0)</f>
        <v>NMB</v>
      </c>
      <c r="E603" s="237" t="str">
        <f>VLOOKUP(B603,'Main Sheet'!A:L,12,0)</f>
        <v>Soqhayisa SS</v>
      </c>
      <c r="F603" s="237" t="str">
        <f>Vlookup(B603,'Main Sheet'!A:J,7,False)</f>
        <v>Second</v>
      </c>
      <c r="G603" s="237" t="str">
        <f>Vlookup(B603,'Main Sheet'!A:Q,17,0)</f>
        <v>Siphosihle</v>
      </c>
      <c r="H603" s="237" t="str">
        <f>VLOOKUP(B603,'Main Sheet'!A:AT,46,0)</f>
        <v>Yes</v>
      </c>
      <c r="I603" s="237" t="str">
        <f>Trim(Iferror(Vlookup(B603,'Main Sheet'!A664:BC1758,47,False),""))</f>
        <v>Yes</v>
      </c>
      <c r="J603" s="237" t="str">
        <f>VLOOKUP(B603,'University Applications'!A:H,8,0)</f>
        <v>S/A</v>
      </c>
      <c r="K603" s="237" t="str">
        <f>VLOOKUP(B603,'University Applications'!A:O,15,0)</f>
        <v>Yes</v>
      </c>
      <c r="L603" s="237" t="str">
        <f>VLOOKUP(B603,'University Applications'!A:V,22,0)</f>
        <v>S/A</v>
      </c>
      <c r="M603" s="237" t="str">
        <f>VLOOKUP(B603,'University Applications'!A:AC,29,0)</f>
        <v>Yes</v>
      </c>
      <c r="N603" s="237" t="str">
        <f>VLOOKUP(B603,'University Applications'!A664:BD2079,36,0)</f>
        <v/>
      </c>
      <c r="O603" s="237" t="str">
        <f>VLOOKUP(B603,'University Applications'!A:I,9,0)</f>
        <v/>
      </c>
      <c r="P603" s="237" t="str">
        <f>VLOOKUP($B603,'University Applications'!$A:P,16,0)</f>
        <v/>
      </c>
      <c r="Q603" s="237" t="str">
        <f>VLOOKUP($B603,'University Applications'!$A:W,23,0)</f>
        <v/>
      </c>
      <c r="R603" s="237" t="str">
        <f>VLOOKUP($B603,'University Applications'!$A:AD,30,0)</f>
        <v/>
      </c>
      <c r="S603" s="237" t="str">
        <f>VLOOKUP($B603,'University Applications'!$A664:BJ2079,37,0)</f>
        <v/>
      </c>
      <c r="T603" s="183">
        <f t="shared" si="1"/>
        <v>4</v>
      </c>
      <c r="U603" s="183">
        <f t="shared" si="2"/>
        <v>0</v>
      </c>
      <c r="V603" s="237">
        <f t="shared" si="3"/>
        <v>2</v>
      </c>
      <c r="W603" s="237">
        <f t="shared" si="4"/>
        <v>0</v>
      </c>
      <c r="X603" s="237"/>
    </row>
    <row r="604">
      <c r="A604" s="236" t="s">
        <v>10962</v>
      </c>
      <c r="B604" s="106" t="s">
        <v>8578</v>
      </c>
      <c r="C604" s="237" t="str">
        <f>VLOOKUP(A604,'Main Sheet'!F:M,8,0)</f>
        <v>Walmer</v>
      </c>
      <c r="D604" s="237" t="str">
        <f>VLOOKUP(B604,'Main Sheet'!A:N,14,0)</f>
        <v>NMB</v>
      </c>
      <c r="E604" s="237" t="str">
        <f>VLOOKUP(B604,'Main Sheet'!A:L,12,0)</f>
        <v>Walmer HS</v>
      </c>
      <c r="F604" s="237" t="str">
        <f>Vlookup(B604,'Main Sheet'!A:J,7,False)</f>
        <v>Second</v>
      </c>
      <c r="G604" s="237" t="str">
        <f>Vlookup(B604,'Main Sheet'!A:Q,17,0)</f>
        <v>Sive</v>
      </c>
      <c r="H604" s="237" t="str">
        <f>VLOOKUP(B604,'Main Sheet'!A:AT,46,0)</f>
        <v>Yes</v>
      </c>
      <c r="I604" s="237" t="str">
        <f>Trim(Iferror(Vlookup(B604,'Main Sheet'!A1053:BC2151,47,False),""))</f>
        <v/>
      </c>
      <c r="J604" s="237"/>
      <c r="K604" s="237"/>
      <c r="L604" s="237"/>
      <c r="M604" s="237"/>
      <c r="N604" s="237"/>
      <c r="O604" s="237"/>
      <c r="P604" s="237"/>
      <c r="Q604" s="237"/>
      <c r="R604" s="237"/>
      <c r="S604" s="237"/>
      <c r="T604" s="183">
        <f t="shared" si="1"/>
        <v>0</v>
      </c>
      <c r="U604" s="183">
        <f t="shared" si="2"/>
        <v>0</v>
      </c>
      <c r="V604" s="237">
        <f t="shared" si="3"/>
        <v>0</v>
      </c>
      <c r="W604" s="237">
        <f t="shared" si="4"/>
        <v>0</v>
      </c>
      <c r="X604" s="237"/>
    </row>
    <row r="605">
      <c r="A605" s="236" t="s">
        <v>2100</v>
      </c>
      <c r="B605" s="106" t="s">
        <v>2097</v>
      </c>
      <c r="C605" s="237" t="str">
        <f>VLOOKUP(A605,'Main Sheet'!F:M,8,0)</f>
        <v>Motherwell</v>
      </c>
      <c r="D605" s="237" t="str">
        <f>VLOOKUP(B605,'Main Sheet'!A:N,14,0)</f>
        <v>NMB</v>
      </c>
      <c r="E605" s="237" t="str">
        <f>VLOOKUP(B605,'Main Sheet'!A:L,12,0)</f>
        <v>Douglas Mpopa SS</v>
      </c>
      <c r="F605" s="237" t="str">
        <f>Vlookup(B605,'Main Sheet'!A:J,7,False)</f>
        <v>First</v>
      </c>
      <c r="G605" s="237" t="str">
        <f>Vlookup(B605,'Main Sheet'!A:Q,17,0)</f>
        <v>Asemahle</v>
      </c>
      <c r="H605" s="237" t="str">
        <f>VLOOKUP(B605,'Main Sheet'!A:AT,46,0)</f>
        <v>Yes</v>
      </c>
      <c r="I605" s="237" t="str">
        <f>Trim(Iferror(Vlookup(B605,'Main Sheet'!A226:BC1319,47,False),""))</f>
        <v>Yes</v>
      </c>
      <c r="J605" s="237" t="str">
        <f>VLOOKUP(B605,'University Applications'!A:H,8,0)</f>
        <v>Yes</v>
      </c>
      <c r="K605" s="237" t="str">
        <f>VLOOKUP(B605,'University Applications'!A:O,15,0)</f>
        <v>Yes</v>
      </c>
      <c r="L605" s="237" t="str">
        <f>VLOOKUP(B605,'University Applications'!A:V,22,0)</f>
        <v>Yes</v>
      </c>
      <c r="M605" s="237" t="str">
        <f>VLOOKUP(B605,'University Applications'!A:AC,29,0)</f>
        <v>Yes</v>
      </c>
      <c r="N605" s="237" t="str">
        <f>VLOOKUP(B605,'University Applications'!A226:BD1640,36,0)</f>
        <v/>
      </c>
      <c r="O605" s="237" t="str">
        <f>VLOOKUP(B605,'University Applications'!A:I,9,0)</f>
        <v>Yes</v>
      </c>
      <c r="P605" s="237" t="str">
        <f>VLOOKUP($B605,'University Applications'!$A:P,16,0)</f>
        <v>Yes</v>
      </c>
      <c r="Q605" s="237" t="str">
        <f>VLOOKUP($B605,'University Applications'!$A:W,23,0)</f>
        <v>Yes</v>
      </c>
      <c r="R605" s="237" t="str">
        <f>VLOOKUP($B605,'University Applications'!$A:AD,30,0)</f>
        <v>Yes</v>
      </c>
      <c r="S605" s="237" t="str">
        <f>VLOOKUP($B605,'University Applications'!$A226:BJ1640,37,0)</f>
        <v/>
      </c>
      <c r="T605" s="183">
        <f t="shared" si="1"/>
        <v>4</v>
      </c>
      <c r="U605" s="183">
        <f t="shared" si="2"/>
        <v>4</v>
      </c>
      <c r="V605" s="237">
        <f t="shared" si="3"/>
        <v>4</v>
      </c>
      <c r="W605" s="237">
        <f t="shared" si="4"/>
        <v>4</v>
      </c>
      <c r="X605" s="237"/>
    </row>
    <row r="606">
      <c r="A606" s="236" t="s">
        <v>10181</v>
      </c>
      <c r="B606" s="106" t="s">
        <v>5742</v>
      </c>
      <c r="C606" s="237" t="str">
        <f>VLOOKUP(A606,'Main Sheet'!F:M,8,0)</f>
        <v>Motherwell</v>
      </c>
      <c r="D606" s="237" t="str">
        <f>VLOOKUP(B606,'Main Sheet'!A:N,14,0)</f>
        <v>NMB</v>
      </c>
      <c r="E606" s="237" t="str">
        <f>VLOOKUP(B606,'Main Sheet'!A:L,12,0)</f>
        <v>Soqhayisa SS</v>
      </c>
      <c r="F606" s="237" t="str">
        <f>Vlookup(B606,'Main Sheet'!A:J,7,False)</f>
        <v>Second</v>
      </c>
      <c r="G606" s="237" t="str">
        <f>Vlookup(B606,'Main Sheet'!A:Q,17,0)</f>
        <v>Siphosihle</v>
      </c>
      <c r="H606" s="237" t="str">
        <f>VLOOKUP(B606,'Main Sheet'!A:AT,46,0)</f>
        <v>Yes</v>
      </c>
      <c r="I606" s="237" t="str">
        <f>Trim(Iferror(Vlookup(B606,'Main Sheet'!A662:BC1756,47,False),""))</f>
        <v>Yes</v>
      </c>
      <c r="J606" s="237" t="str">
        <f>VLOOKUP(B606,'University Applications'!A:H,8,0)</f>
        <v>S/A</v>
      </c>
      <c r="K606" s="237" t="str">
        <f>VLOOKUP(B606,'University Applications'!A:O,15,0)</f>
        <v>Yes</v>
      </c>
      <c r="L606" s="237" t="str">
        <f>VLOOKUP(B606,'University Applications'!A:V,22,0)</f>
        <v>Yes</v>
      </c>
      <c r="M606" s="237" t="str">
        <f>VLOOKUP(B606,'University Applications'!A:AC,29,0)</f>
        <v>No</v>
      </c>
      <c r="N606" s="237" t="str">
        <f>VLOOKUP(B606,'University Applications'!A662:BD2077,36,0)</f>
        <v>Yes</v>
      </c>
      <c r="O606" s="237" t="str">
        <f>VLOOKUP(B606,'University Applications'!A:I,9,0)</f>
        <v/>
      </c>
      <c r="P606" s="237" t="str">
        <f>VLOOKUP($B606,'University Applications'!$A:P,16,0)</f>
        <v/>
      </c>
      <c r="Q606" s="237" t="str">
        <f>VLOOKUP($B606,'University Applications'!$A:W,23,0)</f>
        <v/>
      </c>
      <c r="R606" s="237" t="str">
        <f>VLOOKUP($B606,'University Applications'!$A:AD,30,0)</f>
        <v/>
      </c>
      <c r="S606" s="237" t="str">
        <f>VLOOKUP($B606,'University Applications'!$A662:BJ2077,37,0)</f>
        <v/>
      </c>
      <c r="T606" s="183">
        <f t="shared" si="1"/>
        <v>5</v>
      </c>
      <c r="U606" s="183">
        <f t="shared" si="2"/>
        <v>0</v>
      </c>
      <c r="V606" s="237">
        <f t="shared" si="3"/>
        <v>3</v>
      </c>
      <c r="W606" s="237">
        <f t="shared" si="4"/>
        <v>0</v>
      </c>
      <c r="X606" s="237"/>
    </row>
    <row r="607">
      <c r="A607" s="236" t="s">
        <v>10421</v>
      </c>
      <c r="B607" s="106" t="s">
        <v>6655</v>
      </c>
      <c r="C607" s="237" t="str">
        <f>VLOOKUP(A607,'Main Sheet'!F:M,8,0)</f>
        <v>East London</v>
      </c>
      <c r="D607" s="237" t="str">
        <f>VLOOKUP(B607,'Main Sheet'!A:N,14,0)</f>
        <v>Rural</v>
      </c>
      <c r="E607" s="237" t="str">
        <f>VLOOKUP(B607,'Main Sheet'!A:L,12,0)</f>
        <v>Vulamazibuko HS</v>
      </c>
      <c r="F607" s="237" t="str">
        <f>Vlookup(B607,'Main Sheet'!A:J,7,False)</f>
        <v>Second</v>
      </c>
      <c r="G607" s="237" t="str">
        <f>Vlookup(B607,'Main Sheet'!A:Q,17,0)</f>
        <v>Asemahle</v>
      </c>
      <c r="H607" s="237" t="str">
        <f>VLOOKUP(B607,'Main Sheet'!A:AT,46,0)</f>
        <v>Yes</v>
      </c>
      <c r="I607" s="237" t="str">
        <f>Trim(Iferror(Vlookup(B607,'Main Sheet'!A773:BC1867,47,False),""))</f>
        <v>Yes</v>
      </c>
      <c r="J607" s="237" t="str">
        <f>VLOOKUP(B607,'University Applications'!A:H,8,0)</f>
        <v/>
      </c>
      <c r="K607" s="237" t="str">
        <f>VLOOKUP(B607,'University Applications'!A:O,15,0)</f>
        <v/>
      </c>
      <c r="L607" s="237" t="str">
        <f>VLOOKUP(B607,'University Applications'!A:V,22,0)</f>
        <v>No</v>
      </c>
      <c r="M607" s="237" t="str">
        <f>VLOOKUP(B607,'University Applications'!A:AC,29,0)</f>
        <v/>
      </c>
      <c r="N607" s="237" t="str">
        <f>VLOOKUP(B607,'University Applications'!A773:BD2188,36,0)</f>
        <v/>
      </c>
      <c r="O607" s="237" t="str">
        <f>VLOOKUP(B607,'University Applications'!A:I,9,0)</f>
        <v/>
      </c>
      <c r="P607" s="237" t="str">
        <f>VLOOKUP($B607,'University Applications'!$A:P,16,0)</f>
        <v/>
      </c>
      <c r="Q607" s="237" t="str">
        <f>VLOOKUP($B607,'University Applications'!$A:W,23,0)</f>
        <v/>
      </c>
      <c r="R607" s="237" t="str">
        <f>VLOOKUP($B607,'University Applications'!$A:AD,30,0)</f>
        <v/>
      </c>
      <c r="S607" s="237" t="str">
        <f>VLOOKUP($B607,'University Applications'!$A773:BJ2188,37,0)</f>
        <v/>
      </c>
      <c r="T607" s="183">
        <f t="shared" si="1"/>
        <v>1</v>
      </c>
      <c r="U607" s="183">
        <f t="shared" si="2"/>
        <v>0</v>
      </c>
      <c r="V607" s="237">
        <f t="shared" si="3"/>
        <v>0</v>
      </c>
      <c r="W607" s="237">
        <f t="shared" si="4"/>
        <v>0</v>
      </c>
      <c r="X607" s="237"/>
    </row>
    <row r="608">
      <c r="A608" s="236" t="s">
        <v>10607</v>
      </c>
      <c r="B608" s="106" t="s">
        <v>7195</v>
      </c>
      <c r="C608" s="237" t="str">
        <f>VLOOKUP(A608,'Main Sheet'!F:M,8,0)</f>
        <v>Zwide</v>
      </c>
      <c r="D608" s="237" t="str">
        <f>VLOOKUP(B608,'Main Sheet'!A:N,14,0)</f>
        <v>NMB</v>
      </c>
      <c r="E608" s="237" t="str">
        <f>VLOOKUP(B608,'Main Sheet'!A:L,12,0)</f>
        <v>Ndzondelelo HS</v>
      </c>
      <c r="F608" s="237" t="str">
        <f>Vlookup(B608,'Main Sheet'!A:J,7,False)</f>
        <v>Second</v>
      </c>
      <c r="G608" s="237" t="str">
        <f>Vlookup(B608,'Main Sheet'!A:Q,17,0)</f>
        <v>Chulumanco</v>
      </c>
      <c r="H608" s="237" t="str">
        <f>VLOOKUP(B608,'Main Sheet'!A:AT,46,0)</f>
        <v>Yes</v>
      </c>
      <c r="I608" s="237" t="str">
        <f>Trim(Iferror(Vlookup(B608,'Main Sheet'!A865:BC1962,47,False),""))</f>
        <v>Yes</v>
      </c>
      <c r="J608" s="237" t="str">
        <f>VLOOKUP(B608,'University Applications'!A:H,8,0)</f>
        <v>S/A</v>
      </c>
      <c r="K608" s="237" t="str">
        <f>VLOOKUP(B608,'University Applications'!A:O,15,0)</f>
        <v/>
      </c>
      <c r="L608" s="237" t="str">
        <f>VLOOKUP(B608,'University Applications'!A:V,22,0)</f>
        <v>S/A</v>
      </c>
      <c r="M608" s="237" t="str">
        <f>VLOOKUP(B608,'University Applications'!A:AC,29,0)</f>
        <v>S/A</v>
      </c>
      <c r="N608" s="237" t="str">
        <f>VLOOKUP(B608,'University Applications'!A865:BD2283,36,0)</f>
        <v/>
      </c>
      <c r="O608" s="237" t="str">
        <f>VLOOKUP(B608,'University Applications'!A:I,9,0)</f>
        <v/>
      </c>
      <c r="P608" s="237" t="str">
        <f>VLOOKUP($B608,'University Applications'!$A:P,16,0)</f>
        <v/>
      </c>
      <c r="Q608" s="237" t="str">
        <f>VLOOKUP($B608,'University Applications'!$A:W,23,0)</f>
        <v/>
      </c>
      <c r="R608" s="237" t="str">
        <f>VLOOKUP($B608,'University Applications'!$A:AD,30,0)</f>
        <v>S/A</v>
      </c>
      <c r="S608" s="237" t="str">
        <f>VLOOKUP($B608,'University Applications'!$A865:BJ2283,37,0)</f>
        <v/>
      </c>
      <c r="T608" s="183">
        <f t="shared" si="1"/>
        <v>3</v>
      </c>
      <c r="U608" s="183">
        <f t="shared" si="2"/>
        <v>1</v>
      </c>
      <c r="V608" s="237">
        <f t="shared" si="3"/>
        <v>0</v>
      </c>
      <c r="W608" s="237">
        <f t="shared" si="4"/>
        <v>0</v>
      </c>
      <c r="X608" s="237"/>
    </row>
    <row r="609">
      <c r="A609" s="236" t="s">
        <v>10708</v>
      </c>
      <c r="B609" s="106" t="s">
        <v>7554</v>
      </c>
      <c r="C609" s="237" t="str">
        <f>VLOOKUP(A609,'Main Sheet'!F:M,8,0)</f>
        <v>KwaMagxaki</v>
      </c>
      <c r="D609" s="237" t="str">
        <f>VLOOKUP(B609,'Main Sheet'!A:N,14,0)</f>
        <v>NMB</v>
      </c>
      <c r="E609" s="237" t="str">
        <f>VLOOKUP(B609,'Main Sheet'!A:L,12,0)</f>
        <v>KwaMagxaki HS</v>
      </c>
      <c r="F609" s="237" t="str">
        <f>Vlookup(B609,'Main Sheet'!A:J,7,False)</f>
        <v>Second</v>
      </c>
      <c r="G609" s="237" t="str">
        <f>Vlookup(B609,'Main Sheet'!A:Q,17,0)</f>
        <v>Asemahle</v>
      </c>
      <c r="H609" s="237" t="str">
        <f>VLOOKUP(B609,'Main Sheet'!A:AT,46,0)</f>
        <v>Yes</v>
      </c>
      <c r="I609" s="237" t="str">
        <f>Trim(Iferror(Vlookup(B609,'Main Sheet'!A915:BC2012,47,False),""))</f>
        <v>Yes</v>
      </c>
      <c r="J609" s="237" t="str">
        <f>VLOOKUP(B609,'University Applications'!A:H,8,0)</f>
        <v>S/A</v>
      </c>
      <c r="K609" s="237" t="str">
        <f>VLOOKUP(B609,'University Applications'!A:O,15,0)</f>
        <v>S/A</v>
      </c>
      <c r="L609" s="237" t="str">
        <f>VLOOKUP(B609,'University Applications'!A:V,22,0)</f>
        <v/>
      </c>
      <c r="M609" s="237" t="str">
        <f>VLOOKUP(B609,'University Applications'!A:AC,29,0)</f>
        <v/>
      </c>
      <c r="N609" s="237" t="str">
        <f>VLOOKUP(B609,'University Applications'!A915:BD2333,36,0)</f>
        <v/>
      </c>
      <c r="O609" s="237" t="str">
        <f>VLOOKUP(B609,'University Applications'!A:I,9,0)</f>
        <v/>
      </c>
      <c r="P609" s="237" t="str">
        <f>VLOOKUP($B609,'University Applications'!$A:P,16,0)</f>
        <v/>
      </c>
      <c r="Q609" s="237" t="str">
        <f>VLOOKUP($B609,'University Applications'!$A:W,23,0)</f>
        <v/>
      </c>
      <c r="R609" s="237" t="str">
        <f>VLOOKUP($B609,'University Applications'!$A:AD,30,0)</f>
        <v/>
      </c>
      <c r="S609" s="237" t="str">
        <f>VLOOKUP($B609,'University Applications'!$A915:BJ2333,37,0)</f>
        <v/>
      </c>
      <c r="T609" s="183">
        <f t="shared" si="1"/>
        <v>2</v>
      </c>
      <c r="U609" s="183">
        <f t="shared" si="2"/>
        <v>0</v>
      </c>
      <c r="V609" s="237">
        <f t="shared" si="3"/>
        <v>0</v>
      </c>
      <c r="W609" s="237">
        <f t="shared" si="4"/>
        <v>0</v>
      </c>
      <c r="X609" s="237"/>
    </row>
    <row r="610">
      <c r="A610" s="236" t="s">
        <v>4073</v>
      </c>
      <c r="B610" s="106" t="s">
        <v>4070</v>
      </c>
      <c r="C610" s="237" t="str">
        <f>VLOOKUP(A610,'Main Sheet'!F:M,8,0)</f>
        <v>Motherwell</v>
      </c>
      <c r="D610" s="237" t="str">
        <f>VLOOKUP(B610,'Main Sheet'!A:N,14,0)</f>
        <v>NMB</v>
      </c>
      <c r="E610" s="237" t="str">
        <f>VLOOKUP(B610,'Main Sheet'!A:L,12,0)</f>
        <v>James Jolobe SS</v>
      </c>
      <c r="F610" s="237" t="str">
        <f>Vlookup(B610,'Main Sheet'!A:J,7,False)</f>
        <v>Second</v>
      </c>
      <c r="G610" s="237" t="str">
        <f>Vlookup(B610,'Main Sheet'!A:Q,17,0)</f>
        <v>Siphosihle</v>
      </c>
      <c r="H610" s="237" t="str">
        <f>VLOOKUP(B610,'Main Sheet'!A:AT,46,0)</f>
        <v>Yes</v>
      </c>
      <c r="I610" s="237" t="str">
        <f>Trim(Iferror(Vlookup(B610,'Main Sheet'!A463:BC1556,47,False),""))</f>
        <v>Yes</v>
      </c>
      <c r="J610" s="237" t="str">
        <f>VLOOKUP(B610,'University Applications'!A:H,8,0)</f>
        <v>S/A</v>
      </c>
      <c r="K610" s="237" t="str">
        <f>VLOOKUP(B610,'University Applications'!A:O,15,0)</f>
        <v>Yes</v>
      </c>
      <c r="L610" s="237" t="str">
        <f>VLOOKUP(B610,'University Applications'!A:V,22,0)</f>
        <v>Yes</v>
      </c>
      <c r="M610" s="237" t="str">
        <f>VLOOKUP(B610,'University Applications'!A:AC,29,0)</f>
        <v>Yes</v>
      </c>
      <c r="N610" s="237" t="str">
        <f>VLOOKUP(B610,'University Applications'!A463:BD1877,36,0)</f>
        <v/>
      </c>
      <c r="O610" s="237" t="str">
        <f>VLOOKUP(B610,'University Applications'!A:I,9,0)</f>
        <v/>
      </c>
      <c r="P610" s="237" t="str">
        <f>VLOOKUP($B610,'University Applications'!$A:P,16,0)</f>
        <v/>
      </c>
      <c r="Q610" s="237" t="str">
        <f>VLOOKUP($B610,'University Applications'!$A:W,23,0)</f>
        <v/>
      </c>
      <c r="R610" s="237" t="str">
        <f>VLOOKUP($B610,'University Applications'!$A:AD,30,0)</f>
        <v/>
      </c>
      <c r="S610" s="237" t="str">
        <f>VLOOKUP($B610,'University Applications'!$A463:BJ1877,37,0)</f>
        <v/>
      </c>
      <c r="T610" s="183">
        <f t="shared" si="1"/>
        <v>4</v>
      </c>
      <c r="U610" s="183">
        <f t="shared" si="2"/>
        <v>0</v>
      </c>
      <c r="V610" s="237">
        <f t="shared" si="3"/>
        <v>3</v>
      </c>
      <c r="W610" s="237">
        <f t="shared" si="4"/>
        <v>0</v>
      </c>
      <c r="X610" s="237"/>
    </row>
    <row r="611">
      <c r="A611" s="236" t="s">
        <v>2109</v>
      </c>
      <c r="B611" s="106" t="s">
        <v>2106</v>
      </c>
      <c r="C611" s="237" t="str">
        <f>VLOOKUP(A611,'Main Sheet'!F:M,8,0)</f>
        <v>KwaZakhele</v>
      </c>
      <c r="D611" s="237" t="str">
        <f>VLOOKUP(B611,'Main Sheet'!A:N,14,0)</f>
        <v>NMB</v>
      </c>
      <c r="E611" s="237" t="str">
        <f>VLOOKUP(B611,'Main Sheet'!A:L,12,0)</f>
        <v>Masibambane HS</v>
      </c>
      <c r="F611" s="237" t="str">
        <f>Vlookup(B611,'Main Sheet'!A:J,7,False)</f>
        <v>First</v>
      </c>
      <c r="G611" s="237" t="str">
        <f>Vlookup(B611,'Main Sheet'!A:Q,17,0)</f>
        <v>Asemahle</v>
      </c>
      <c r="H611" s="237" t="str">
        <f>VLOOKUP(B611,'Main Sheet'!A:AT,46,0)</f>
        <v>Yes</v>
      </c>
      <c r="I611" s="237" t="str">
        <f>Trim(Iferror(Vlookup(B611,'Main Sheet'!A227:BC1320,47,False),""))</f>
        <v>Yes</v>
      </c>
      <c r="J611" s="237" t="str">
        <f>VLOOKUP(B611,'University Applications'!A:H,8,0)</f>
        <v>Yes</v>
      </c>
      <c r="K611" s="237" t="str">
        <f>VLOOKUP(B611,'University Applications'!A:O,15,0)</f>
        <v>Yes</v>
      </c>
      <c r="L611" s="237" t="str">
        <f>VLOOKUP(B611,'University Applications'!A:V,22,0)</f>
        <v>No</v>
      </c>
      <c r="M611" s="237" t="str">
        <f>VLOOKUP(B611,'University Applications'!A:AC,29,0)</f>
        <v>Yes</v>
      </c>
      <c r="N611" s="237" t="str">
        <f>VLOOKUP(B611,'University Applications'!A227:BD1641,36,0)</f>
        <v/>
      </c>
      <c r="O611" s="237" t="str">
        <f>VLOOKUP(B611,'University Applications'!A:I,9,0)</f>
        <v>Yes</v>
      </c>
      <c r="P611" s="237" t="str">
        <f>VLOOKUP($B611,'University Applications'!$A:P,16,0)</f>
        <v>Yes</v>
      </c>
      <c r="Q611" s="237" t="str">
        <f>VLOOKUP($B611,'University Applications'!$A:W,23,0)</f>
        <v/>
      </c>
      <c r="R611" s="237" t="str">
        <f>VLOOKUP($B611,'University Applications'!$A:AD,30,0)</f>
        <v>Yes</v>
      </c>
      <c r="S611" s="237" t="str">
        <f>VLOOKUP($B611,'University Applications'!$A227:BJ1641,37,0)</f>
        <v/>
      </c>
      <c r="T611" s="183">
        <f t="shared" si="1"/>
        <v>4</v>
      </c>
      <c r="U611" s="183">
        <f t="shared" si="2"/>
        <v>3</v>
      </c>
      <c r="V611" s="237">
        <f t="shared" si="3"/>
        <v>3</v>
      </c>
      <c r="W611" s="237">
        <f t="shared" si="4"/>
        <v>3</v>
      </c>
      <c r="X611" s="237"/>
    </row>
    <row r="612">
      <c r="A612" s="236" t="s">
        <v>10240</v>
      </c>
      <c r="B612" s="106" t="s">
        <v>5972</v>
      </c>
      <c r="C612" s="237" t="str">
        <f>VLOOKUP(A612,'Main Sheet'!F:M,8,0)</f>
        <v>Motherwell</v>
      </c>
      <c r="D612" s="237" t="str">
        <f>VLOOKUP(B612,'Main Sheet'!A:N,14,0)</f>
        <v>NMB</v>
      </c>
      <c r="E612" s="237" t="str">
        <f>VLOOKUP(B612,'Main Sheet'!A:L,12,0)</f>
        <v>Douglas Mpopa SS</v>
      </c>
      <c r="F612" s="237" t="str">
        <f>Vlookup(B612,'Main Sheet'!A:J,7,False)</f>
        <v>Second</v>
      </c>
      <c r="G612" s="237" t="str">
        <f>Vlookup(B612,'Main Sheet'!A:Q,17,0)</f>
        <v>Asemahle</v>
      </c>
      <c r="H612" s="237" t="str">
        <f>VLOOKUP(B612,'Main Sheet'!A:AT,46,0)</f>
        <v>Yes</v>
      </c>
      <c r="I612" s="237" t="str">
        <f>Trim(Iferror(Vlookup(B612,'Main Sheet'!A688:BC1782,47,False),""))</f>
        <v>Yes</v>
      </c>
      <c r="J612" s="237" t="str">
        <f>VLOOKUP(B612,'University Applications'!A:H,8,0)</f>
        <v/>
      </c>
      <c r="K612" s="237" t="str">
        <f>VLOOKUP(B612,'University Applications'!A:O,15,0)</f>
        <v/>
      </c>
      <c r="L612" s="237" t="str">
        <f>VLOOKUP(B612,'University Applications'!A:V,22,0)</f>
        <v/>
      </c>
      <c r="M612" s="237" t="str">
        <f>VLOOKUP(B612,'University Applications'!A:AC,29,0)</f>
        <v/>
      </c>
      <c r="N612" s="237" t="str">
        <f>VLOOKUP(B612,'University Applications'!A688:BD2103,36,0)</f>
        <v/>
      </c>
      <c r="O612" s="237" t="str">
        <f>VLOOKUP(B612,'University Applications'!A:I,9,0)</f>
        <v/>
      </c>
      <c r="P612" s="237" t="str">
        <f>VLOOKUP($B612,'University Applications'!$A:P,16,0)</f>
        <v/>
      </c>
      <c r="Q612" s="237" t="str">
        <f>VLOOKUP($B612,'University Applications'!$A:W,23,0)</f>
        <v/>
      </c>
      <c r="R612" s="237" t="str">
        <f>VLOOKUP($B612,'University Applications'!$A:AD,30,0)</f>
        <v/>
      </c>
      <c r="S612" s="237" t="str">
        <f>VLOOKUP($B612,'University Applications'!$A688:BJ2103,37,0)</f>
        <v/>
      </c>
      <c r="T612" s="183">
        <f t="shared" si="1"/>
        <v>0</v>
      </c>
      <c r="U612" s="183">
        <f t="shared" si="2"/>
        <v>0</v>
      </c>
      <c r="V612" s="237">
        <f t="shared" si="3"/>
        <v>0</v>
      </c>
      <c r="W612" s="237">
        <f t="shared" si="4"/>
        <v>0</v>
      </c>
      <c r="X612" s="237"/>
    </row>
    <row r="613">
      <c r="A613" s="236" t="s">
        <v>4095</v>
      </c>
      <c r="B613" s="106" t="s">
        <v>4092</v>
      </c>
      <c r="C613" s="237" t="str">
        <f>VLOOKUP(A613,'Main Sheet'!F:M,8,0)</f>
        <v>Motherwell</v>
      </c>
      <c r="D613" s="237" t="str">
        <f>VLOOKUP(B613,'Main Sheet'!A:N,14,0)</f>
        <v>NMB</v>
      </c>
      <c r="E613" s="237" t="str">
        <f>VLOOKUP(B613,'Main Sheet'!A:L,12,0)</f>
        <v>James Jolobe SS</v>
      </c>
      <c r="F613" s="237" t="str">
        <f>Vlookup(B613,'Main Sheet'!A:J,7,False)</f>
        <v>Second</v>
      </c>
      <c r="G613" s="237" t="str">
        <f>Vlookup(B613,'Main Sheet'!A:Q,17,0)</f>
        <v>Siphosihle</v>
      </c>
      <c r="H613" s="237" t="str">
        <f>VLOOKUP(B613,'Main Sheet'!A:AT,46,0)</f>
        <v>Yes</v>
      </c>
      <c r="I613" s="237" t="str">
        <f>Trim(Iferror(Vlookup(B613,'Main Sheet'!A465:BC1558,47,False),""))</f>
        <v>Yes</v>
      </c>
      <c r="J613" s="237" t="str">
        <f>VLOOKUP(B613,'University Applications'!A:H,8,0)</f>
        <v>S/A</v>
      </c>
      <c r="K613" s="237" t="str">
        <f>VLOOKUP(B613,'University Applications'!A:O,15,0)</f>
        <v>S/A</v>
      </c>
      <c r="L613" s="237" t="str">
        <f>VLOOKUP(B613,'University Applications'!A:V,22,0)</f>
        <v>S/A</v>
      </c>
      <c r="M613" s="237" t="str">
        <f>VLOOKUP(B613,'University Applications'!A:AC,29,0)</f>
        <v>S/A</v>
      </c>
      <c r="N613" s="237" t="str">
        <f>VLOOKUP(B613,'University Applications'!A465:BD1879,36,0)</f>
        <v/>
      </c>
      <c r="O613" s="237" t="str">
        <f>VLOOKUP(B613,'University Applications'!A:I,9,0)</f>
        <v/>
      </c>
      <c r="P613" s="237" t="str">
        <f>VLOOKUP($B613,'University Applications'!$A:P,16,0)</f>
        <v/>
      </c>
      <c r="Q613" s="237" t="str">
        <f>VLOOKUP($B613,'University Applications'!$A:W,23,0)</f>
        <v/>
      </c>
      <c r="R613" s="237" t="str">
        <f>VLOOKUP($B613,'University Applications'!$A:AD,30,0)</f>
        <v/>
      </c>
      <c r="S613" s="237" t="str">
        <f>VLOOKUP($B613,'University Applications'!$A465:BJ1879,37,0)</f>
        <v/>
      </c>
      <c r="T613" s="183">
        <f t="shared" si="1"/>
        <v>4</v>
      </c>
      <c r="U613" s="183">
        <f t="shared" si="2"/>
        <v>0</v>
      </c>
      <c r="V613" s="237">
        <f t="shared" si="3"/>
        <v>0</v>
      </c>
      <c r="W613" s="237">
        <f t="shared" si="4"/>
        <v>0</v>
      </c>
      <c r="X613" s="237"/>
    </row>
    <row r="614">
      <c r="A614" s="236" t="s">
        <v>2118</v>
      </c>
      <c r="B614" s="106" t="s">
        <v>2115</v>
      </c>
      <c r="C614" s="237" t="str">
        <f>VLOOKUP(A614,'Main Sheet'!F:M,8,0)</f>
        <v>KwaMagxaki</v>
      </c>
      <c r="D614" s="237" t="str">
        <f>VLOOKUP(B614,'Main Sheet'!A:N,14,0)</f>
        <v>NMB</v>
      </c>
      <c r="E614" s="237" t="str">
        <f>VLOOKUP(B614,'Main Sheet'!A:L,12,0)</f>
        <v>KwaMagxaki HS</v>
      </c>
      <c r="F614" s="237" t="str">
        <f>Vlookup(B614,'Main Sheet'!A:J,7,False)</f>
        <v>First</v>
      </c>
      <c r="G614" s="237" t="str">
        <f>Vlookup(B614,'Main Sheet'!A:Q,17,0)</f>
        <v>Asemahle</v>
      </c>
      <c r="H614" s="237" t="str">
        <f>VLOOKUP(B614,'Main Sheet'!A:AT,46,0)</f>
        <v>Yes</v>
      </c>
      <c r="I614" s="183" t="s">
        <v>117</v>
      </c>
      <c r="J614" s="237" t="str">
        <f>VLOOKUP(B614,'University Applications'!A:H,8,0)</f>
        <v>Yes</v>
      </c>
      <c r="K614" s="237" t="str">
        <f>VLOOKUP(B614,'University Applications'!A:O,15,0)</f>
        <v>Yes</v>
      </c>
      <c r="L614" s="237" t="str">
        <f>VLOOKUP(B614,'University Applications'!A:V,22,0)</f>
        <v>Yes</v>
      </c>
      <c r="M614" s="237" t="str">
        <f>VLOOKUP(B614,'University Applications'!A:AC,29,0)</f>
        <v>Yes</v>
      </c>
      <c r="N614" s="237" t="str">
        <f>VLOOKUP(B614,'University Applications'!A228:BD1642,36,0)</f>
        <v/>
      </c>
      <c r="O614" s="237" t="str">
        <f>VLOOKUP(B614,'University Applications'!A:I,9,0)</f>
        <v>Yes</v>
      </c>
      <c r="P614" s="237" t="str">
        <f>VLOOKUP($B614,'University Applications'!$A:P,16,0)</f>
        <v>Yes</v>
      </c>
      <c r="Q614" s="237" t="str">
        <f>VLOOKUP($B614,'University Applications'!$A:W,23,0)</f>
        <v>Yes</v>
      </c>
      <c r="R614" s="237" t="str">
        <f>VLOOKUP($B614,'University Applications'!$A:AD,30,0)</f>
        <v>Yes</v>
      </c>
      <c r="S614" s="237" t="str">
        <f>VLOOKUP($B614,'University Applications'!$A228:BJ1642,37,0)</f>
        <v/>
      </c>
      <c r="T614" s="183">
        <f t="shared" si="1"/>
        <v>4</v>
      </c>
      <c r="U614" s="183">
        <f t="shared" si="2"/>
        <v>4</v>
      </c>
      <c r="V614" s="237">
        <f t="shared" si="3"/>
        <v>4</v>
      </c>
      <c r="W614" s="237">
        <f t="shared" si="4"/>
        <v>4</v>
      </c>
      <c r="X614" s="237"/>
    </row>
    <row r="615">
      <c r="A615" s="236" t="s">
        <v>2124</v>
      </c>
      <c r="B615" s="106" t="s">
        <v>2121</v>
      </c>
      <c r="C615" s="237" t="str">
        <f>VLOOKUP(A615,'Main Sheet'!F:M,8,0)</f>
        <v>Motherwell</v>
      </c>
      <c r="D615" s="237" t="str">
        <f>VLOOKUP(B615,'Main Sheet'!A:N,14,0)</f>
        <v>NMB</v>
      </c>
      <c r="E615" s="237" t="str">
        <f>VLOOKUP(B615,'Main Sheet'!A:L,12,0)</f>
        <v>Soqhayisa SS</v>
      </c>
      <c r="F615" s="237" t="str">
        <f>Vlookup(B615,'Main Sheet'!A:J,7,False)</f>
        <v>First</v>
      </c>
      <c r="G615" s="237" t="str">
        <f>Vlookup(B615,'Main Sheet'!A:Q,17,0)</f>
        <v>Siphosihle</v>
      </c>
      <c r="H615" s="237" t="str">
        <f>VLOOKUP(B615,'Main Sheet'!A:AT,46,0)</f>
        <v>Yes</v>
      </c>
      <c r="I615" s="237" t="str">
        <f>Trim(Iferror(Vlookup(B615,'Main Sheet'!A229:BC1322,47,False),""))</f>
        <v>Yes</v>
      </c>
      <c r="J615" s="237" t="str">
        <f>VLOOKUP(B615,'University Applications'!A:H,8,0)</f>
        <v>S/A</v>
      </c>
      <c r="K615" s="237" t="str">
        <f>VLOOKUP(B615,'University Applications'!A:O,15,0)</f>
        <v>S/A</v>
      </c>
      <c r="L615" s="237" t="str">
        <f>VLOOKUP(B615,'University Applications'!A:V,22,0)</f>
        <v>No</v>
      </c>
      <c r="M615" s="237" t="str">
        <f>VLOOKUP(B615,'University Applications'!A:AC,29,0)</f>
        <v>Yes</v>
      </c>
      <c r="N615" s="237" t="str">
        <f>VLOOKUP(B615,'University Applications'!A229:BD1643,36,0)</f>
        <v>Yes</v>
      </c>
      <c r="O615" s="237" t="str">
        <f>VLOOKUP(B615,'University Applications'!A:I,9,0)</f>
        <v>S/A</v>
      </c>
      <c r="P615" s="237" t="str">
        <f>VLOOKUP($B615,'University Applications'!$A:P,16,0)</f>
        <v>S/A</v>
      </c>
      <c r="Q615" s="237" t="str">
        <f>VLOOKUP($B615,'University Applications'!$A:W,23,0)</f>
        <v>No</v>
      </c>
      <c r="R615" s="237" t="str">
        <f>VLOOKUP($B615,'University Applications'!$A:AD,30,0)</f>
        <v>Yes</v>
      </c>
      <c r="S615" s="237" t="str">
        <f>VLOOKUP($B615,'University Applications'!$A229:BJ1643,37,0)</f>
        <v/>
      </c>
      <c r="T615" s="183">
        <f t="shared" si="1"/>
        <v>5</v>
      </c>
      <c r="U615" s="183">
        <f t="shared" si="2"/>
        <v>4</v>
      </c>
      <c r="V615" s="237">
        <f t="shared" si="3"/>
        <v>2</v>
      </c>
      <c r="W615" s="237">
        <f t="shared" si="4"/>
        <v>1</v>
      </c>
      <c r="X615" s="237"/>
    </row>
    <row r="616">
      <c r="A616" s="236" t="s">
        <v>11165</v>
      </c>
      <c r="B616" s="106" t="s">
        <v>8071</v>
      </c>
      <c r="C616" s="237" t="str">
        <f>VLOOKUP(A616,'Main Sheet'!F:M,8,0)</f>
        <v>#N/A</v>
      </c>
      <c r="D616" s="237" t="str">
        <f>VLOOKUP(B616,'Main Sheet'!A:N,14,0)</f>
        <v>NMB</v>
      </c>
      <c r="E616" s="237" t="str">
        <f>VLOOKUP(B616,'Main Sheet'!A:L,12,0)</f>
        <v>Cowan HS</v>
      </c>
      <c r="F616" s="237" t="str">
        <f>Vlookup(B616,'Main Sheet'!A:J,7,False)</f>
        <v>Second</v>
      </c>
      <c r="G616" s="237" t="str">
        <f>Vlookup(B616,'Main Sheet'!A:Q,17,0)</f>
        <v>Chulumanco</v>
      </c>
      <c r="H616" s="237" t="str">
        <f>VLOOKUP(B616,'Main Sheet'!A:AT,46,0)</f>
        <v>Yes</v>
      </c>
      <c r="I616" s="237" t="str">
        <f>Trim(Iferror(Vlookup(B616,'Main Sheet'!A974:BC2071,47,False),""))</f>
        <v/>
      </c>
      <c r="J616" s="237" t="str">
        <f>VLOOKUP(B616,'University Applications'!A:H,8,0)</f>
        <v>S/A</v>
      </c>
      <c r="K616" s="237" t="str">
        <f>VLOOKUP(B616,'University Applications'!A:O,15,0)</f>
        <v>S/A</v>
      </c>
      <c r="L616" s="237" t="str">
        <f>VLOOKUP(B616,'University Applications'!A:V,22,0)</f>
        <v>S/A</v>
      </c>
      <c r="M616" s="237" t="str">
        <f>VLOOKUP(B616,'University Applications'!A:AC,29,0)</f>
        <v/>
      </c>
      <c r="N616" s="237" t="str">
        <f>VLOOKUP(B616,'University Applications'!A974:BD2392,36,0)</f>
        <v/>
      </c>
      <c r="O616" s="237" t="str">
        <f>VLOOKUP(B616,'University Applications'!A:I,9,0)</f>
        <v/>
      </c>
      <c r="P616" s="237" t="str">
        <f>VLOOKUP($B616,'University Applications'!$A:P,16,0)</f>
        <v>No</v>
      </c>
      <c r="Q616" s="237" t="str">
        <f>VLOOKUP($B616,'University Applications'!$A:W,23,0)</f>
        <v>No</v>
      </c>
      <c r="R616" s="237" t="str">
        <f>VLOOKUP($B616,'University Applications'!$A:AD,30,0)</f>
        <v/>
      </c>
      <c r="S616" s="237" t="str">
        <f>VLOOKUP($B616,'University Applications'!$A974:BJ2392,37,0)</f>
        <v/>
      </c>
      <c r="T616" s="183">
        <f t="shared" si="1"/>
        <v>3</v>
      </c>
      <c r="U616" s="183">
        <f t="shared" si="2"/>
        <v>2</v>
      </c>
      <c r="V616" s="237">
        <f t="shared" si="3"/>
        <v>0</v>
      </c>
      <c r="W616" s="237">
        <f t="shared" si="4"/>
        <v>0</v>
      </c>
      <c r="X616" s="237"/>
    </row>
    <row r="617">
      <c r="A617" s="236" t="s">
        <v>9934</v>
      </c>
      <c r="B617" s="106" t="s">
        <v>4839</v>
      </c>
      <c r="C617" s="237" t="str">
        <f>VLOOKUP(A617,'Main Sheet'!F:M,8,0)</f>
        <v>Motherwell</v>
      </c>
      <c r="D617" s="237" t="str">
        <f>VLOOKUP(B617,'Main Sheet'!A:N,14,0)</f>
        <v>NMB</v>
      </c>
      <c r="E617" s="237" t="str">
        <f>VLOOKUP(B617,'Main Sheet'!A:L,12,0)</f>
        <v>Masiphathisane HS</v>
      </c>
      <c r="F617" s="237" t="str">
        <f>Vlookup(B617,'Main Sheet'!A:J,7,False)</f>
        <v>Second</v>
      </c>
      <c r="G617" s="237" t="str">
        <f>Vlookup(B617,'Main Sheet'!A:Q,17,0)</f>
        <v>Siphosihle</v>
      </c>
      <c r="H617" s="237" t="str">
        <f>VLOOKUP(B617,'Main Sheet'!A:AT,46,0)</f>
        <v>Yes</v>
      </c>
      <c r="I617" s="237" t="str">
        <f>Trim(Iferror(Vlookup(B617,'Main Sheet'!A552:BC1645,47,False),""))</f>
        <v>Yes</v>
      </c>
      <c r="J617" s="237" t="str">
        <f>VLOOKUP(B617,'University Applications'!A:H,8,0)</f>
        <v>Yes</v>
      </c>
      <c r="K617" s="237" t="str">
        <f>VLOOKUP(B617,'University Applications'!A:O,15,0)</f>
        <v>Yes</v>
      </c>
      <c r="L617" s="237" t="str">
        <f>VLOOKUP(B617,'University Applications'!A:V,22,0)</f>
        <v>Yes</v>
      </c>
      <c r="M617" s="237" t="str">
        <f>VLOOKUP(B617,'University Applications'!A:AC,29,0)</f>
        <v>Yes</v>
      </c>
      <c r="N617" s="237" t="str">
        <f>VLOOKUP(B617,'University Applications'!A552:BD1966,36,0)</f>
        <v/>
      </c>
      <c r="O617" s="237" t="str">
        <f>VLOOKUP(B617,'University Applications'!A:I,9,0)</f>
        <v/>
      </c>
      <c r="P617" s="237" t="str">
        <f>VLOOKUP($B617,'University Applications'!$A:P,16,0)</f>
        <v/>
      </c>
      <c r="Q617" s="237" t="str">
        <f>VLOOKUP($B617,'University Applications'!$A:W,23,0)</f>
        <v/>
      </c>
      <c r="R617" s="237" t="str">
        <f>VLOOKUP($B617,'University Applications'!$A:AD,30,0)</f>
        <v/>
      </c>
      <c r="S617" s="237" t="str">
        <f>VLOOKUP($B617,'University Applications'!$A552:BJ1966,37,0)</f>
        <v/>
      </c>
      <c r="T617" s="183">
        <f t="shared" si="1"/>
        <v>4</v>
      </c>
      <c r="U617" s="183">
        <f t="shared" si="2"/>
        <v>0</v>
      </c>
      <c r="V617" s="237">
        <f t="shared" si="3"/>
        <v>4</v>
      </c>
      <c r="W617" s="237">
        <f t="shared" si="4"/>
        <v>0</v>
      </c>
      <c r="X617" s="237"/>
    </row>
    <row r="618">
      <c r="A618" s="236" t="s">
        <v>2133</v>
      </c>
      <c r="B618" s="106" t="s">
        <v>2130</v>
      </c>
      <c r="C618" s="237" t="str">
        <f>VLOOKUP(A618,'Main Sheet'!F:M,8,0)</f>
        <v>KwaMagxaki</v>
      </c>
      <c r="D618" s="237" t="str">
        <f>VLOOKUP(B618,'Main Sheet'!A:N,14,0)</f>
        <v>NMB</v>
      </c>
      <c r="E618" s="237" t="str">
        <f>VLOOKUP(B618,'Main Sheet'!A:L,12,0)</f>
        <v>KwaMagxaki HS</v>
      </c>
      <c r="F618" s="237" t="str">
        <f>Vlookup(B618,'Main Sheet'!A:J,7,False)</f>
        <v>First</v>
      </c>
      <c r="G618" s="237" t="str">
        <f>Vlookup(B618,'Main Sheet'!A:Q,17,0)</f>
        <v>Asemahle</v>
      </c>
      <c r="H618" s="237" t="str">
        <f>VLOOKUP(B618,'Main Sheet'!A:AT,46,0)</f>
        <v>Yes</v>
      </c>
      <c r="I618" s="237" t="str">
        <f>Trim(Iferror(Vlookup(B618,'Main Sheet'!A230:BC1323,47,False),""))</f>
        <v>Yes</v>
      </c>
      <c r="J618" s="237" t="str">
        <f>VLOOKUP(B618,'University Applications'!A:H,8,0)</f>
        <v>Yes</v>
      </c>
      <c r="K618" s="237" t="str">
        <f>VLOOKUP(B618,'University Applications'!A:O,15,0)</f>
        <v>Yes</v>
      </c>
      <c r="L618" s="237" t="str">
        <f>VLOOKUP(B618,'University Applications'!A:V,22,0)</f>
        <v>Yes</v>
      </c>
      <c r="M618" s="237" t="str">
        <f>VLOOKUP(B618,'University Applications'!A:AC,29,0)</f>
        <v>Yes</v>
      </c>
      <c r="N618" s="237" t="str">
        <f>VLOOKUP(B618,'University Applications'!A230:BD1644,36,0)</f>
        <v/>
      </c>
      <c r="O618" s="237" t="str">
        <f>VLOOKUP(B618,'University Applications'!A:I,9,0)</f>
        <v>Yes</v>
      </c>
      <c r="P618" s="237" t="str">
        <f>VLOOKUP($B618,'University Applications'!$A:P,16,0)</f>
        <v>Yes</v>
      </c>
      <c r="Q618" s="237" t="str">
        <f>VLOOKUP($B618,'University Applications'!$A:W,23,0)</f>
        <v>Yes</v>
      </c>
      <c r="R618" s="237" t="str">
        <f>VLOOKUP($B618,'University Applications'!$A:AD,30,0)</f>
        <v>Yes</v>
      </c>
      <c r="S618" s="237" t="str">
        <f>VLOOKUP($B618,'University Applications'!$A230:BJ1644,37,0)</f>
        <v/>
      </c>
      <c r="T618" s="183">
        <f t="shared" si="1"/>
        <v>4</v>
      </c>
      <c r="U618" s="183">
        <f t="shared" si="2"/>
        <v>4</v>
      </c>
      <c r="V618" s="237">
        <f t="shared" si="3"/>
        <v>4</v>
      </c>
      <c r="W618" s="237">
        <f t="shared" si="4"/>
        <v>4</v>
      </c>
      <c r="X618" s="237"/>
    </row>
    <row r="619">
      <c r="A619" s="236" t="s">
        <v>10631</v>
      </c>
      <c r="B619" s="106" t="s">
        <v>7258</v>
      </c>
      <c r="C619" s="237" t="str">
        <f>VLOOKUP(A619,'Main Sheet'!F:M,8,0)</f>
        <v>KwaDwesi</v>
      </c>
      <c r="D619" s="237" t="str">
        <f>VLOOKUP(B619,'Main Sheet'!A:N,14,0)</f>
        <v>NMB</v>
      </c>
      <c r="E619" s="237" t="str">
        <f>VLOOKUP(B619,'Main Sheet'!A:L,12,0)</f>
        <v>Lungisa HS</v>
      </c>
      <c r="F619" s="237" t="str">
        <f>Vlookup(B619,'Main Sheet'!A:J,7,False)</f>
        <v>Second</v>
      </c>
      <c r="G619" s="237" t="str">
        <f>Vlookup(B619,'Main Sheet'!A:Q,17,0)</f>
        <v>Asemahle</v>
      </c>
      <c r="H619" s="237" t="str">
        <f>VLOOKUP(B619,'Main Sheet'!A:AT,46,0)</f>
        <v>Yes</v>
      </c>
      <c r="I619" s="237" t="str">
        <f>Trim(Iferror(Vlookup(B619,'Main Sheet'!A879:BC1976,47,False),""))</f>
        <v>Yes</v>
      </c>
      <c r="J619" s="237" t="str">
        <f>VLOOKUP(B619,'University Applications'!A:H,8,0)</f>
        <v>S/A</v>
      </c>
      <c r="K619" s="237" t="str">
        <f>VLOOKUP(B619,'University Applications'!A:O,15,0)</f>
        <v>Yes</v>
      </c>
      <c r="L619" s="237" t="str">
        <f>VLOOKUP(B619,'University Applications'!A:V,22,0)</f>
        <v>Yes</v>
      </c>
      <c r="M619" s="237" t="str">
        <f>VLOOKUP(B619,'University Applications'!A:AC,29,0)</f>
        <v>Yes</v>
      </c>
      <c r="N619" s="237" t="str">
        <f>VLOOKUP(B619,'University Applications'!A879:BD2297,36,0)</f>
        <v/>
      </c>
      <c r="O619" s="237" t="str">
        <f>VLOOKUP(B619,'University Applications'!A:I,9,0)</f>
        <v/>
      </c>
      <c r="P619" s="237" t="str">
        <f>VLOOKUP($B619,'University Applications'!$A:P,16,0)</f>
        <v/>
      </c>
      <c r="Q619" s="237" t="str">
        <f>VLOOKUP($B619,'University Applications'!$A:W,23,0)</f>
        <v/>
      </c>
      <c r="R619" s="237" t="str">
        <f>VLOOKUP($B619,'University Applications'!$A:AD,30,0)</f>
        <v/>
      </c>
      <c r="S619" s="237" t="str">
        <f>VLOOKUP($B619,'University Applications'!$A879:BJ2297,37,0)</f>
        <v/>
      </c>
      <c r="T619" s="183">
        <f t="shared" si="1"/>
        <v>4</v>
      </c>
      <c r="U619" s="183">
        <f t="shared" si="2"/>
        <v>0</v>
      </c>
      <c r="V619" s="237">
        <f t="shared" si="3"/>
        <v>3</v>
      </c>
      <c r="W619" s="237">
        <f t="shared" si="4"/>
        <v>0</v>
      </c>
      <c r="X619" s="237"/>
    </row>
    <row r="620">
      <c r="A620" s="236" t="s">
        <v>10690</v>
      </c>
      <c r="B620" s="106" t="s">
        <v>7465</v>
      </c>
      <c r="C620" s="237" t="str">
        <f>VLOOKUP(A620,'Main Sheet'!F:M,8,0)</f>
        <v>KwaMagxaki</v>
      </c>
      <c r="D620" s="237" t="str">
        <f>VLOOKUP(B620,'Main Sheet'!A:N,14,0)</f>
        <v>NMB</v>
      </c>
      <c r="E620" s="237" t="str">
        <f>VLOOKUP(B620,'Main Sheet'!A:L,12,0)</f>
        <v>KwaMagxaki HS</v>
      </c>
      <c r="F620" s="237" t="str">
        <f>Vlookup(B620,'Main Sheet'!A:J,7,False)</f>
        <v>Second</v>
      </c>
      <c r="G620" s="237" t="str">
        <f>Vlookup(B620,'Main Sheet'!A:Q,17,0)</f>
        <v>Asemahle</v>
      </c>
      <c r="H620" s="237" t="str">
        <f>VLOOKUP(B620,'Main Sheet'!A:AT,46,0)</f>
        <v>Yes</v>
      </c>
      <c r="I620" s="237" t="str">
        <f>Trim(Iferror(Vlookup(B620,'Main Sheet'!A905:BC2002,47,False),""))</f>
        <v>Yes</v>
      </c>
      <c r="J620" s="237" t="str">
        <f>VLOOKUP(B620,'University Applications'!A:H,8,0)</f>
        <v/>
      </c>
      <c r="K620" s="237" t="str">
        <f>VLOOKUP(B620,'University Applications'!A:O,15,0)</f>
        <v/>
      </c>
      <c r="L620" s="237" t="str">
        <f>VLOOKUP(B620,'University Applications'!A:V,22,0)</f>
        <v/>
      </c>
      <c r="M620" s="237" t="str">
        <f>VLOOKUP(B620,'University Applications'!A:AC,29,0)</f>
        <v/>
      </c>
      <c r="N620" s="237" t="str">
        <f>VLOOKUP(B620,'University Applications'!A905:BD2323,36,0)</f>
        <v/>
      </c>
      <c r="O620" s="237" t="str">
        <f>VLOOKUP(B620,'University Applications'!A:I,9,0)</f>
        <v/>
      </c>
      <c r="P620" s="237" t="str">
        <f>VLOOKUP($B620,'University Applications'!$A:P,16,0)</f>
        <v/>
      </c>
      <c r="Q620" s="237" t="str">
        <f>VLOOKUP($B620,'University Applications'!$A:W,23,0)</f>
        <v/>
      </c>
      <c r="R620" s="237" t="str">
        <f>VLOOKUP($B620,'University Applications'!$A:AD,30,0)</f>
        <v/>
      </c>
      <c r="S620" s="237" t="str">
        <f>VLOOKUP($B620,'University Applications'!$A905:BJ2323,37,0)</f>
        <v/>
      </c>
      <c r="T620" s="183">
        <f t="shared" si="1"/>
        <v>0</v>
      </c>
      <c r="U620" s="183">
        <f t="shared" si="2"/>
        <v>0</v>
      </c>
      <c r="V620" s="237">
        <f t="shared" si="3"/>
        <v>0</v>
      </c>
      <c r="W620" s="237">
        <f t="shared" si="4"/>
        <v>0</v>
      </c>
      <c r="X620" s="237"/>
    </row>
    <row r="621">
      <c r="A621" s="236" t="s">
        <v>10086</v>
      </c>
      <c r="B621" s="106" t="s">
        <v>5435</v>
      </c>
      <c r="C621" s="237" t="str">
        <f>VLOOKUP(A621,'Main Sheet'!F:M,8,0)</f>
        <v>Motherwell</v>
      </c>
      <c r="D621" s="237" t="str">
        <f>VLOOKUP(B621,'Main Sheet'!A:N,14,0)</f>
        <v>NMB</v>
      </c>
      <c r="E621" s="237" t="str">
        <f>VLOOKUP(B621,'Main Sheet'!A:L,12,0)</f>
        <v>Soqhayisa SS</v>
      </c>
      <c r="F621" s="237" t="str">
        <f>Vlookup(B621,'Main Sheet'!A:J,7,False)</f>
        <v>Second</v>
      </c>
      <c r="G621" s="237" t="str">
        <f>Vlookup(B621,'Main Sheet'!A:Q,17,0)</f>
        <v>Siphosihle</v>
      </c>
      <c r="H621" s="237" t="str">
        <f>VLOOKUP(B621,'Main Sheet'!A:AT,46,0)</f>
        <v>Yes</v>
      </c>
      <c r="I621" s="237" t="str">
        <f>Trim(Iferror(Vlookup(B621,'Main Sheet'!A618:BC1711,47,False),""))</f>
        <v>Yes</v>
      </c>
      <c r="J621" s="237" t="str">
        <f>VLOOKUP(B621,'University Applications'!A:H,8,0)</f>
        <v>Yes</v>
      </c>
      <c r="K621" s="237" t="str">
        <f>VLOOKUP(B621,'University Applications'!A:O,15,0)</f>
        <v>Yes</v>
      </c>
      <c r="L621" s="237" t="str">
        <f>VLOOKUP(B621,'University Applications'!A:V,22,0)</f>
        <v>Yes</v>
      </c>
      <c r="M621" s="237" t="str">
        <f>VLOOKUP(B621,'University Applications'!A:AC,29,0)</f>
        <v>Yes</v>
      </c>
      <c r="N621" s="237" t="str">
        <f>VLOOKUP(B621,'University Applications'!A618:BD2032,36,0)</f>
        <v/>
      </c>
      <c r="O621" s="237" t="str">
        <f>VLOOKUP(B621,'University Applications'!A:I,9,0)</f>
        <v/>
      </c>
      <c r="P621" s="237" t="str">
        <f>VLOOKUP($B621,'University Applications'!$A:P,16,0)</f>
        <v/>
      </c>
      <c r="Q621" s="237" t="str">
        <f>VLOOKUP($B621,'University Applications'!$A:W,23,0)</f>
        <v/>
      </c>
      <c r="R621" s="237" t="str">
        <f>VLOOKUP($B621,'University Applications'!$A:AD,30,0)</f>
        <v/>
      </c>
      <c r="S621" s="237" t="str">
        <f>VLOOKUP($B621,'University Applications'!$A618:BJ2032,37,0)</f>
        <v/>
      </c>
      <c r="T621" s="183">
        <f t="shared" si="1"/>
        <v>4</v>
      </c>
      <c r="U621" s="183">
        <f t="shared" si="2"/>
        <v>0</v>
      </c>
      <c r="V621" s="237">
        <f t="shared" si="3"/>
        <v>4</v>
      </c>
      <c r="W621" s="237">
        <f t="shared" si="4"/>
        <v>0</v>
      </c>
      <c r="X621" s="237"/>
    </row>
    <row r="622">
      <c r="A622" s="236" t="s">
        <v>10874</v>
      </c>
      <c r="B622" s="106" t="s">
        <v>8301</v>
      </c>
      <c r="C622" s="237" t="str">
        <f>VLOOKUP(A622,'Main Sheet'!F:M,8,0)</f>
        <v>KwaDwesi</v>
      </c>
      <c r="D622" s="237" t="str">
        <f>VLOOKUP(B622,'Main Sheet'!A:N,14,0)</f>
        <v>NMB</v>
      </c>
      <c r="E622" s="237" t="str">
        <f>VLOOKUP(B622,'Main Sheet'!A:L,12,0)</f>
        <v>EZ Khabane HS</v>
      </c>
      <c r="F622" s="237" t="str">
        <f>Vlookup(B622,'Main Sheet'!A:J,7,False)</f>
        <v>Second</v>
      </c>
      <c r="G622" s="237" t="str">
        <f>Vlookup(B622,'Main Sheet'!A:Q,17,0)</f>
        <v>Asemahle</v>
      </c>
      <c r="H622" s="237" t="str">
        <f>VLOOKUP(B622,'Main Sheet'!A:AT,46,0)</f>
        <v>Yes</v>
      </c>
      <c r="I622" s="237" t="str">
        <f>Trim(Iferror(Vlookup(B622,'Main Sheet'!A1004:BC2101,47,False),""))</f>
        <v>Yes</v>
      </c>
      <c r="J622" s="237" t="str">
        <f>VLOOKUP(B622,'University Applications'!A:H,8,0)</f>
        <v>Yes</v>
      </c>
      <c r="K622" s="237" t="str">
        <f>VLOOKUP(B622,'University Applications'!A:O,15,0)</f>
        <v>Yes</v>
      </c>
      <c r="L622" s="237" t="str">
        <f>VLOOKUP(B622,'University Applications'!A:V,22,0)</f>
        <v>Yes</v>
      </c>
      <c r="M622" s="237" t="str">
        <f>VLOOKUP(B622,'University Applications'!A:AC,29,0)</f>
        <v>Yes</v>
      </c>
      <c r="N622" s="237" t="str">
        <f>VLOOKUP(B622,'University Applications'!A1004:BD2422,36,0)</f>
        <v/>
      </c>
      <c r="O622" s="237" t="str">
        <f>VLOOKUP(B622,'University Applications'!A:I,9,0)</f>
        <v/>
      </c>
      <c r="P622" s="237" t="str">
        <f>VLOOKUP($B622,'University Applications'!$A:P,16,0)</f>
        <v/>
      </c>
      <c r="Q622" s="237" t="str">
        <f>VLOOKUP($B622,'University Applications'!$A:W,23,0)</f>
        <v/>
      </c>
      <c r="R622" s="237" t="str">
        <f>VLOOKUP($B622,'University Applications'!$A:AD,30,0)</f>
        <v/>
      </c>
      <c r="S622" s="237" t="str">
        <f>VLOOKUP($B622,'University Applications'!$A1004:BJ2422,37,0)</f>
        <v/>
      </c>
      <c r="T622" s="183">
        <f t="shared" si="1"/>
        <v>4</v>
      </c>
      <c r="U622" s="183">
        <f t="shared" si="2"/>
        <v>0</v>
      </c>
      <c r="V622" s="237">
        <f t="shared" si="3"/>
        <v>4</v>
      </c>
      <c r="W622" s="237">
        <f t="shared" si="4"/>
        <v>0</v>
      </c>
      <c r="X622" s="237"/>
    </row>
    <row r="623">
      <c r="A623" s="236" t="s">
        <v>3904</v>
      </c>
      <c r="B623" s="106" t="s">
        <v>3901</v>
      </c>
      <c r="C623" s="237" t="str">
        <f>VLOOKUP(A623,'Main Sheet'!F:M,8,0)</f>
        <v>Motherwell</v>
      </c>
      <c r="D623" s="237" t="str">
        <f>VLOOKUP(B623,'Main Sheet'!A:N,14,0)</f>
        <v>NMB</v>
      </c>
      <c r="E623" s="237" t="str">
        <f>VLOOKUP(B623,'Main Sheet'!A:L,12,0)</f>
        <v>Ncedo SS</v>
      </c>
      <c r="F623" s="237" t="str">
        <f>Vlookup(B623,'Main Sheet'!A:J,7,False)</f>
        <v>Second</v>
      </c>
      <c r="G623" s="237" t="str">
        <f>Vlookup(B623,'Main Sheet'!A:Q,17,0)</f>
        <v>Siphosihle</v>
      </c>
      <c r="H623" s="237" t="str">
        <f>VLOOKUP(B623,'Main Sheet'!A:AT,46,0)</f>
        <v>Yes</v>
      </c>
      <c r="I623" s="237" t="str">
        <f>Trim(Iferror(Vlookup(B623,'Main Sheet'!A446:BC1539,47,False),""))</f>
        <v>Yes</v>
      </c>
      <c r="J623" s="237" t="str">
        <f>VLOOKUP(B623,'University Applications'!A:H,8,0)</f>
        <v>Yes</v>
      </c>
      <c r="K623" s="237" t="str">
        <f>VLOOKUP(B623,'University Applications'!A:O,15,0)</f>
        <v>Yes</v>
      </c>
      <c r="L623" s="237" t="str">
        <f>VLOOKUP(B623,'University Applications'!A:V,22,0)</f>
        <v>Yes</v>
      </c>
      <c r="M623" s="237" t="str">
        <f>VLOOKUP(B623,'University Applications'!A:AC,29,0)</f>
        <v>Yes</v>
      </c>
      <c r="N623" s="237" t="str">
        <f>VLOOKUP(B623,'University Applications'!A446:BD1860,36,0)</f>
        <v/>
      </c>
      <c r="O623" s="237" t="str">
        <f>VLOOKUP(B623,'University Applications'!A:I,9,0)</f>
        <v/>
      </c>
      <c r="P623" s="237" t="str">
        <f>VLOOKUP($B623,'University Applications'!$A:P,16,0)</f>
        <v/>
      </c>
      <c r="Q623" s="237" t="str">
        <f>VLOOKUP($B623,'University Applications'!$A:W,23,0)</f>
        <v/>
      </c>
      <c r="R623" s="237" t="str">
        <f>VLOOKUP($B623,'University Applications'!$A:AD,30,0)</f>
        <v/>
      </c>
      <c r="S623" s="237" t="str">
        <f>VLOOKUP($B623,'University Applications'!$A446:BJ1860,37,0)</f>
        <v/>
      </c>
      <c r="T623" s="183">
        <f t="shared" si="1"/>
        <v>4</v>
      </c>
      <c r="U623" s="183">
        <f t="shared" si="2"/>
        <v>0</v>
      </c>
      <c r="V623" s="237">
        <f t="shared" si="3"/>
        <v>4</v>
      </c>
      <c r="W623" s="237">
        <f t="shared" si="4"/>
        <v>0</v>
      </c>
      <c r="X623" s="237"/>
    </row>
    <row r="624">
      <c r="A624" s="236" t="s">
        <v>10893</v>
      </c>
      <c r="B624" s="106" t="s">
        <v>8373</v>
      </c>
      <c r="C624" s="237" t="str">
        <f>VLOOKUP(A624,'Main Sheet'!F:M,8,0)</f>
        <v>New Brighton</v>
      </c>
      <c r="D624" s="237" t="str">
        <f>VLOOKUP(B624,'Main Sheet'!A:N,14,0)</f>
        <v>NMB</v>
      </c>
      <c r="E624" s="237" t="str">
        <f>VLOOKUP(B624,'Main Sheet'!A:L,12,0)</f>
        <v>Cowan HS</v>
      </c>
      <c r="F624" s="237" t="str">
        <f>Vlookup(B624,'Main Sheet'!A:J,7,False)</f>
        <v>Second</v>
      </c>
      <c r="G624" s="237" t="str">
        <f>Vlookup(B624,'Main Sheet'!A:Q,17,0)</f>
        <v>Chulumanco</v>
      </c>
      <c r="H624" s="237" t="str">
        <f>VLOOKUP(B624,'Main Sheet'!A:AT,46,0)</f>
        <v>Yes</v>
      </c>
      <c r="I624" s="237" t="str">
        <f>Trim(Iferror(Vlookup(B624,'Main Sheet'!A1016:BC2113,47,False),""))</f>
        <v/>
      </c>
      <c r="J624" s="237" t="str">
        <f>VLOOKUP(B624,'University Applications'!A:H,8,0)</f>
        <v>S/A</v>
      </c>
      <c r="K624" s="237" t="str">
        <f>VLOOKUP(B624,'University Applications'!A:O,15,0)</f>
        <v>Yes</v>
      </c>
      <c r="L624" s="237" t="str">
        <f>VLOOKUP(B624,'University Applications'!A:V,22,0)</f>
        <v>S/A</v>
      </c>
      <c r="M624" s="237" t="str">
        <f>VLOOKUP(B624,'University Applications'!A:AC,29,0)</f>
        <v/>
      </c>
      <c r="N624" s="237" t="str">
        <f>VLOOKUP(B624,'University Applications'!A1016:BD2434,36,0)</f>
        <v/>
      </c>
      <c r="O624" s="237" t="str">
        <f>VLOOKUP(B624,'University Applications'!A:I,9,0)</f>
        <v/>
      </c>
      <c r="P624" s="237" t="str">
        <f>VLOOKUP($B624,'University Applications'!$A:P,16,0)</f>
        <v/>
      </c>
      <c r="Q624" s="237" t="str">
        <f>VLOOKUP($B624,'University Applications'!$A:W,23,0)</f>
        <v>No</v>
      </c>
      <c r="R624" s="237" t="str">
        <f>VLOOKUP($B624,'University Applications'!$A:AD,30,0)</f>
        <v/>
      </c>
      <c r="S624" s="237" t="str">
        <f>VLOOKUP($B624,'University Applications'!$A1016:BJ2434,37,0)</f>
        <v/>
      </c>
      <c r="T624" s="183">
        <f t="shared" si="1"/>
        <v>3</v>
      </c>
      <c r="U624" s="183">
        <f t="shared" si="2"/>
        <v>1</v>
      </c>
      <c r="V624" s="237">
        <f t="shared" si="3"/>
        <v>1</v>
      </c>
      <c r="W624" s="237">
        <f t="shared" si="4"/>
        <v>0</v>
      </c>
      <c r="X624" s="237"/>
    </row>
    <row r="625">
      <c r="A625" s="236" t="s">
        <v>2142</v>
      </c>
      <c r="B625" s="106" t="s">
        <v>2139</v>
      </c>
      <c r="C625" s="237" t="str">
        <f>VLOOKUP(A625,'Main Sheet'!F:M,8,0)</f>
        <v/>
      </c>
      <c r="D625" s="237" t="str">
        <f>VLOOKUP(B625,'Main Sheet'!A:N,14,0)</f>
        <v>NMB</v>
      </c>
      <c r="E625" s="237" t="str">
        <f>VLOOKUP(B625,'Main Sheet'!A:L,12,0)</f>
        <v>Alexander Road HS</v>
      </c>
      <c r="F625" s="237" t="str">
        <f>Vlookup(B625,'Main Sheet'!A:J,7,False)</f>
        <v>First</v>
      </c>
      <c r="G625" s="237" t="str">
        <f>Vlookup(B625,'Main Sheet'!A:Q,17,0)</f>
        <v>Chulumanco</v>
      </c>
      <c r="H625" s="237" t="str">
        <f>VLOOKUP(B625,'Main Sheet'!A:AT,46,0)</f>
        <v>Yes</v>
      </c>
      <c r="I625" s="237" t="str">
        <f>Trim(Iferror(Vlookup(B625,'Main Sheet'!A231:BC1324,47,False),""))</f>
        <v>Yes</v>
      </c>
      <c r="J625" s="237"/>
      <c r="K625" s="237" t="str">
        <f>VLOOKUP(B625,'University Applications'!A:O,15,0)</f>
        <v>No</v>
      </c>
      <c r="L625" s="237" t="str">
        <f>VLOOKUP(B625,'University Applications'!A:V,22,0)</f>
        <v>No</v>
      </c>
      <c r="M625" s="237" t="str">
        <f>VLOOKUP(B625,'University Applications'!A:AC,29,0)</f>
        <v>No</v>
      </c>
      <c r="N625" s="237" t="str">
        <f>VLOOKUP(B625,'University Applications'!A231:BD1645,36,0)</f>
        <v/>
      </c>
      <c r="O625" s="237" t="str">
        <f>VLOOKUP(B625,'University Applications'!A:I,9,0)</f>
        <v/>
      </c>
      <c r="P625" s="237" t="str">
        <f>VLOOKUP($B625,'University Applications'!$A:P,16,0)</f>
        <v/>
      </c>
      <c r="Q625" s="237" t="str">
        <f>VLOOKUP($B625,'University Applications'!$A:W,23,0)</f>
        <v/>
      </c>
      <c r="R625" s="237" t="str">
        <f>VLOOKUP($B625,'University Applications'!$A:AD,30,0)</f>
        <v/>
      </c>
      <c r="S625" s="237" t="str">
        <f>VLOOKUP($B625,'University Applications'!$A231:BJ1645,37,0)</f>
        <v/>
      </c>
      <c r="T625" s="183">
        <f t="shared" si="1"/>
        <v>3</v>
      </c>
      <c r="U625" s="183">
        <f t="shared" si="2"/>
        <v>0</v>
      </c>
      <c r="V625" s="237">
        <f t="shared" si="3"/>
        <v>0</v>
      </c>
      <c r="W625" s="237">
        <f t="shared" si="4"/>
        <v>0</v>
      </c>
      <c r="X625" s="237"/>
    </row>
    <row r="626">
      <c r="A626" s="236" t="s">
        <v>10441</v>
      </c>
      <c r="B626" s="106" t="s">
        <v>6743</v>
      </c>
      <c r="C626" s="237" t="str">
        <f>VLOOKUP(A626,'Main Sheet'!F:M,8,0)</f>
        <v>KwaDwesi</v>
      </c>
      <c r="D626" s="237" t="str">
        <f>VLOOKUP(B626,'Main Sheet'!A:N,14,0)</f>
        <v>NMB</v>
      </c>
      <c r="E626" s="237" t="str">
        <f>VLOOKUP(B626,'Main Sheet'!A:L,12,0)</f>
        <v>EZ Khabane HS</v>
      </c>
      <c r="F626" s="237" t="str">
        <f>Vlookup(B626,'Main Sheet'!A:J,7,False)</f>
        <v>Second</v>
      </c>
      <c r="G626" s="237" t="str">
        <f>Vlookup(B626,'Main Sheet'!A:Q,17,0)</f>
        <v>Asemahle</v>
      </c>
      <c r="H626" s="237" t="str">
        <f>VLOOKUP(B626,'Main Sheet'!A:AT,46,0)</f>
        <v>Yes</v>
      </c>
      <c r="I626" s="237" t="str">
        <f>Trim(Iferror(Vlookup(B626,'Main Sheet'!A783:BC1877,47,False),""))</f>
        <v>Yes</v>
      </c>
      <c r="J626" s="237" t="str">
        <f>VLOOKUP(B626,'University Applications'!A:H,8,0)</f>
        <v>S/A</v>
      </c>
      <c r="K626" s="237" t="str">
        <f>VLOOKUP(B626,'University Applications'!A:O,15,0)</f>
        <v/>
      </c>
      <c r="L626" s="237" t="str">
        <f>VLOOKUP(B626,'University Applications'!A:V,22,0)</f>
        <v>Yes</v>
      </c>
      <c r="M626" s="237" t="str">
        <f>VLOOKUP(B626,'University Applications'!A:AC,29,0)</f>
        <v/>
      </c>
      <c r="N626" s="237" t="str">
        <f>VLOOKUP(B626,'University Applications'!A783:BD2198,36,0)</f>
        <v/>
      </c>
      <c r="O626" s="237" t="str">
        <f>VLOOKUP(B626,'University Applications'!A:I,9,0)</f>
        <v/>
      </c>
      <c r="P626" s="237" t="str">
        <f>VLOOKUP($B626,'University Applications'!$A:P,16,0)</f>
        <v/>
      </c>
      <c r="Q626" s="237" t="str">
        <f>VLOOKUP($B626,'University Applications'!$A:W,23,0)</f>
        <v/>
      </c>
      <c r="R626" s="237" t="str">
        <f>VLOOKUP($B626,'University Applications'!$A:AD,30,0)</f>
        <v/>
      </c>
      <c r="S626" s="237" t="str">
        <f>VLOOKUP($B626,'University Applications'!$A783:BJ2198,37,0)</f>
        <v/>
      </c>
      <c r="T626" s="183">
        <f t="shared" si="1"/>
        <v>2</v>
      </c>
      <c r="U626" s="183">
        <f t="shared" si="2"/>
        <v>0</v>
      </c>
      <c r="V626" s="237">
        <f t="shared" si="3"/>
        <v>1</v>
      </c>
      <c r="W626" s="237">
        <f t="shared" si="4"/>
        <v>0</v>
      </c>
      <c r="X626" s="237"/>
    </row>
    <row r="627">
      <c r="A627" s="236" t="s">
        <v>9954</v>
      </c>
      <c r="B627" s="106" t="s">
        <v>4908</v>
      </c>
      <c r="C627" s="237" t="str">
        <f>VLOOKUP(A627,'Main Sheet'!F:M,8,0)</f>
        <v>Motherwell</v>
      </c>
      <c r="D627" s="237" t="str">
        <f>VLOOKUP(B627,'Main Sheet'!A:N,14,0)</f>
        <v>NMB</v>
      </c>
      <c r="E627" s="237" t="str">
        <f>VLOOKUP(B627,'Main Sheet'!A:L,12,0)</f>
        <v>Coselelani HS</v>
      </c>
      <c r="F627" s="237" t="str">
        <f>Vlookup(B627,'Main Sheet'!A:J,7,False)</f>
        <v>Second</v>
      </c>
      <c r="G627" s="237" t="str">
        <f>Vlookup(B627,'Main Sheet'!A:Q,17,0)</f>
        <v>Siphosihle</v>
      </c>
      <c r="H627" s="237" t="str">
        <f>VLOOKUP(B627,'Main Sheet'!A:AT,46,0)</f>
        <v>Yes</v>
      </c>
      <c r="I627" s="237" t="str">
        <f>Trim(Iferror(Vlookup(B627,'Main Sheet'!A560:BC1653,47,False),""))</f>
        <v>Yes</v>
      </c>
      <c r="J627" s="237" t="str">
        <f>VLOOKUP(B627,'University Applications'!A:H,8,0)</f>
        <v>S/A</v>
      </c>
      <c r="K627" s="237" t="str">
        <f>VLOOKUP(B627,'University Applications'!A:O,15,0)</f>
        <v>S/A</v>
      </c>
      <c r="L627" s="237" t="str">
        <f>VLOOKUP(B627,'University Applications'!A:V,22,0)</f>
        <v>S/A</v>
      </c>
      <c r="M627" s="237" t="str">
        <f>VLOOKUP(B627,'University Applications'!A:AC,29,0)</f>
        <v>S/A</v>
      </c>
      <c r="N627" s="237" t="str">
        <f>VLOOKUP(B627,'University Applications'!A560:BD1974,36,0)</f>
        <v/>
      </c>
      <c r="O627" s="237" t="str">
        <f>VLOOKUP(B627,'University Applications'!A:I,9,0)</f>
        <v/>
      </c>
      <c r="P627" s="237" t="str">
        <f>VLOOKUP($B627,'University Applications'!$A:P,16,0)</f>
        <v/>
      </c>
      <c r="Q627" s="237" t="str">
        <f>VLOOKUP($B627,'University Applications'!$A:W,23,0)</f>
        <v/>
      </c>
      <c r="R627" s="237" t="str">
        <f>VLOOKUP($B627,'University Applications'!$A:AD,30,0)</f>
        <v/>
      </c>
      <c r="S627" s="237" t="str">
        <f>VLOOKUP($B627,'University Applications'!$A560:BJ1974,37,0)</f>
        <v/>
      </c>
      <c r="T627" s="183">
        <f t="shared" si="1"/>
        <v>4</v>
      </c>
      <c r="U627" s="183">
        <f t="shared" si="2"/>
        <v>0</v>
      </c>
      <c r="V627" s="237">
        <f t="shared" si="3"/>
        <v>0</v>
      </c>
      <c r="W627" s="237">
        <f t="shared" si="4"/>
        <v>0</v>
      </c>
      <c r="X627" s="237"/>
    </row>
    <row r="628">
      <c r="A628" s="236" t="s">
        <v>3844</v>
      </c>
      <c r="B628" s="106" t="s">
        <v>3842</v>
      </c>
      <c r="C628" s="237" t="str">
        <f>VLOOKUP(A628,'Main Sheet'!F:M,8,0)</f>
        <v>Motherwell</v>
      </c>
      <c r="D628" s="237" t="str">
        <f>VLOOKUP(B628,'Main Sheet'!A:N,14,0)</f>
        <v>NMB</v>
      </c>
      <c r="E628" s="237" t="str">
        <f>VLOOKUP(B628,'Main Sheet'!A:L,12,0)</f>
        <v>Ncedo SS</v>
      </c>
      <c r="F628" s="237" t="str">
        <f>Vlookup(B628,'Main Sheet'!A:J,7,False)</f>
        <v>Second</v>
      </c>
      <c r="G628" s="237" t="str">
        <f>Vlookup(B628,'Main Sheet'!A:Q,17,0)</f>
        <v>Siphosihle</v>
      </c>
      <c r="H628" s="237" t="str">
        <f>VLOOKUP(B628,'Main Sheet'!A:AT,46,0)</f>
        <v>Yes</v>
      </c>
      <c r="I628" s="237" t="str">
        <f>Trim(Iferror(Vlookup(B628,'Main Sheet'!A440:BC1533,47,False),""))</f>
        <v>Yes</v>
      </c>
      <c r="J628" s="237" t="str">
        <f>VLOOKUP(B628,'University Applications'!A:H,8,0)</f>
        <v>Yes</v>
      </c>
      <c r="K628" s="237" t="str">
        <f>VLOOKUP(B628,'University Applications'!A:O,15,0)</f>
        <v>Yes</v>
      </c>
      <c r="L628" s="237" t="str">
        <f>VLOOKUP(B628,'University Applications'!A:V,22,0)</f>
        <v>Yes</v>
      </c>
      <c r="M628" s="237" t="str">
        <f>VLOOKUP(B628,'University Applications'!A:AC,29,0)</f>
        <v>Yes</v>
      </c>
      <c r="N628" s="237" t="str">
        <f>VLOOKUP(B628,'University Applications'!A440:BD1854,36,0)</f>
        <v/>
      </c>
      <c r="O628" s="237" t="str">
        <f>VLOOKUP(B628,'University Applications'!A:I,9,0)</f>
        <v/>
      </c>
      <c r="P628" s="237" t="str">
        <f>VLOOKUP($B628,'University Applications'!$A:P,16,0)</f>
        <v/>
      </c>
      <c r="Q628" s="237" t="str">
        <f>VLOOKUP($B628,'University Applications'!$A:W,23,0)</f>
        <v/>
      </c>
      <c r="R628" s="237" t="str">
        <f>VLOOKUP($B628,'University Applications'!$A:AD,30,0)</f>
        <v/>
      </c>
      <c r="S628" s="237" t="str">
        <f>VLOOKUP($B628,'University Applications'!$A440:BJ1854,37,0)</f>
        <v/>
      </c>
      <c r="T628" s="183">
        <f t="shared" si="1"/>
        <v>4</v>
      </c>
      <c r="U628" s="183">
        <f t="shared" si="2"/>
        <v>0</v>
      </c>
      <c r="V628" s="237">
        <f t="shared" si="3"/>
        <v>4</v>
      </c>
      <c r="W628" s="237">
        <f t="shared" si="4"/>
        <v>0</v>
      </c>
      <c r="X628" s="237"/>
    </row>
    <row r="629">
      <c r="A629" s="236" t="s">
        <v>9771</v>
      </c>
      <c r="B629" s="106" t="s">
        <v>4278</v>
      </c>
      <c r="C629" s="237" t="str">
        <f>VLOOKUP(A629,'Main Sheet'!F:M,8,0)</f>
        <v>East London</v>
      </c>
      <c r="D629" s="237" t="str">
        <f>VLOOKUP(B629,'Main Sheet'!A:N,14,0)</f>
        <v>Rural</v>
      </c>
      <c r="E629" s="237" t="str">
        <f>VLOOKUP(B629,'Main Sheet'!A:L,12,0)</f>
        <v>Wongalethu HS</v>
      </c>
      <c r="F629" s="237" t="str">
        <f>Vlookup(B629,'Main Sheet'!A:J,7,False)</f>
        <v>Second</v>
      </c>
      <c r="G629" s="237" t="str">
        <f>Vlookup(B629,'Main Sheet'!A:Q,17,0)</f>
        <v>Asemahle</v>
      </c>
      <c r="H629" s="237" t="str">
        <f>VLOOKUP(B629,'Main Sheet'!A:AT,46,0)</f>
        <v>Yes</v>
      </c>
      <c r="I629" s="237" t="str">
        <f>Trim(Iferror(Vlookup(B629,'Main Sheet'!A485:BC1578,47,False),""))</f>
        <v>Yes</v>
      </c>
      <c r="J629" s="237" t="str">
        <f>VLOOKUP(B629,'University Applications'!A:H,8,0)</f>
        <v>Yes</v>
      </c>
      <c r="K629" s="237" t="str">
        <f>VLOOKUP(B629,'University Applications'!A:O,15,0)</f>
        <v>Yes</v>
      </c>
      <c r="L629" s="237" t="str">
        <f>VLOOKUP(B629,'University Applications'!A:V,22,0)</f>
        <v>Yes</v>
      </c>
      <c r="M629" s="237" t="str">
        <f>VLOOKUP(B629,'University Applications'!A:AC,29,0)</f>
        <v>Yes</v>
      </c>
      <c r="N629" s="237" t="str">
        <f>VLOOKUP(B629,'University Applications'!A485:BD1899,36,0)</f>
        <v/>
      </c>
      <c r="O629" s="237" t="str">
        <f>VLOOKUP(B629,'University Applications'!A:I,9,0)</f>
        <v/>
      </c>
      <c r="P629" s="237" t="str">
        <f>VLOOKUP($B629,'University Applications'!$A:P,16,0)</f>
        <v/>
      </c>
      <c r="Q629" s="237" t="str">
        <f>VLOOKUP($B629,'University Applications'!$A:W,23,0)</f>
        <v/>
      </c>
      <c r="R629" s="237" t="str">
        <f>VLOOKUP($B629,'University Applications'!$A:AD,30,0)</f>
        <v/>
      </c>
      <c r="S629" s="237" t="str">
        <f>VLOOKUP($B629,'University Applications'!$A485:BJ1899,37,0)</f>
        <v/>
      </c>
      <c r="T629" s="183">
        <f t="shared" si="1"/>
        <v>4</v>
      </c>
      <c r="U629" s="183">
        <f t="shared" si="2"/>
        <v>0</v>
      </c>
      <c r="V629" s="237">
        <f t="shared" si="3"/>
        <v>4</v>
      </c>
      <c r="W629" s="237">
        <f t="shared" si="4"/>
        <v>0</v>
      </c>
      <c r="X629" s="237"/>
    </row>
    <row r="630">
      <c r="A630" s="236" t="s">
        <v>10783</v>
      </c>
      <c r="B630" s="106" t="s">
        <v>7941</v>
      </c>
      <c r="C630" s="237" t="str">
        <f>VLOOKUP(A630,'Main Sheet'!F:M,8,0)</f>
        <v>Motherwell</v>
      </c>
      <c r="D630" s="237" t="str">
        <f>VLOOKUP(B630,'Main Sheet'!A:N,14,0)</f>
        <v>NMB</v>
      </c>
      <c r="E630" s="237" t="str">
        <f>VLOOKUP(B630,'Main Sheet'!A:L,12,0)</f>
        <v>Motherwell HS</v>
      </c>
      <c r="F630" s="237" t="str">
        <f>Vlookup(B630,'Main Sheet'!A:J,7,False)</f>
        <v>Second</v>
      </c>
      <c r="G630" s="237" t="str">
        <f>Vlookup(B630,'Main Sheet'!A:Q,17,0)</f>
        <v>Sive</v>
      </c>
      <c r="H630" s="237" t="str">
        <f>VLOOKUP(B630,'Main Sheet'!A:AT,46,0)</f>
        <v>Yes</v>
      </c>
      <c r="I630" s="237" t="str">
        <f>Trim(Iferror(Vlookup(B630,'Main Sheet'!A959:BC2056,47,False),""))</f>
        <v/>
      </c>
      <c r="J630" s="237" t="str">
        <f>VLOOKUP(B630,'University Applications'!A:H,8,0)</f>
        <v>S/A</v>
      </c>
      <c r="K630" s="237" t="str">
        <f>VLOOKUP(B630,'University Applications'!A:O,15,0)</f>
        <v/>
      </c>
      <c r="L630" s="237" t="str">
        <f>VLOOKUP(B630,'University Applications'!A:V,22,0)</f>
        <v>Yes</v>
      </c>
      <c r="M630" s="237" t="str">
        <f>VLOOKUP(B630,'University Applications'!A:AC,29,0)</f>
        <v>Yes</v>
      </c>
      <c r="N630" s="237" t="str">
        <f>VLOOKUP(B630,'University Applications'!A959:BD2377,36,0)</f>
        <v/>
      </c>
      <c r="O630" s="237" t="str">
        <f>VLOOKUP(B630,'University Applications'!A:I,9,0)</f>
        <v/>
      </c>
      <c r="P630" s="237" t="str">
        <f>VLOOKUP($B630,'University Applications'!$A:P,16,0)</f>
        <v/>
      </c>
      <c r="Q630" s="237" t="str">
        <f>VLOOKUP($B630,'University Applications'!$A:W,23,0)</f>
        <v/>
      </c>
      <c r="R630" s="237" t="str">
        <f>VLOOKUP($B630,'University Applications'!$A:AD,30,0)</f>
        <v/>
      </c>
      <c r="S630" s="237" t="str">
        <f>VLOOKUP($B630,'University Applications'!$A959:BJ2377,37,0)</f>
        <v/>
      </c>
      <c r="T630" s="183">
        <f t="shared" si="1"/>
        <v>3</v>
      </c>
      <c r="U630" s="183">
        <f t="shared" si="2"/>
        <v>0</v>
      </c>
      <c r="V630" s="237">
        <f t="shared" si="3"/>
        <v>2</v>
      </c>
      <c r="W630" s="237">
        <f t="shared" si="4"/>
        <v>0</v>
      </c>
      <c r="X630" s="237"/>
    </row>
    <row r="631">
      <c r="A631" s="236" t="s">
        <v>10138</v>
      </c>
      <c r="B631" s="106" t="s">
        <v>5595</v>
      </c>
      <c r="C631" s="237" t="str">
        <f>VLOOKUP(A631,'Main Sheet'!F:M,8,0)</f>
        <v>East London</v>
      </c>
      <c r="D631" s="237" t="str">
        <f>VLOOKUP(B631,'Main Sheet'!A:N,14,0)</f>
        <v>Rural</v>
      </c>
      <c r="E631" s="237" t="str">
        <f>VLOOKUP(B631,'Main Sheet'!A:L,12,0)</f>
        <v>Silimela HS</v>
      </c>
      <c r="F631" s="237" t="str">
        <f>Vlookup(B631,'Main Sheet'!A:J,7,False)</f>
        <v>Second</v>
      </c>
      <c r="G631" s="237" t="str">
        <f>Vlookup(B631,'Main Sheet'!A:Q,17,0)</f>
        <v>Asemahle</v>
      </c>
      <c r="H631" s="237" t="str">
        <f>VLOOKUP(B631,'Main Sheet'!A:AT,46,0)</f>
        <v>Yes</v>
      </c>
      <c r="I631" s="237" t="str">
        <f>Trim(Iferror(Vlookup(B631,'Main Sheet'!A642:BC1735,47,False),""))</f>
        <v>Yes</v>
      </c>
      <c r="J631" s="237" t="str">
        <f>VLOOKUP(B631,'University Applications'!A:H,8,0)</f>
        <v>Yes</v>
      </c>
      <c r="K631" s="237" t="str">
        <f>VLOOKUP(B631,'University Applications'!A:O,15,0)</f>
        <v/>
      </c>
      <c r="L631" s="237" t="str">
        <f>VLOOKUP(B631,'University Applications'!A:V,22,0)</f>
        <v>Yes</v>
      </c>
      <c r="M631" s="237" t="str">
        <f>VLOOKUP(B631,'University Applications'!A:AC,29,0)</f>
        <v>No</v>
      </c>
      <c r="N631" s="237" t="str">
        <f>VLOOKUP(B631,'University Applications'!A642:BD2056,36,0)</f>
        <v/>
      </c>
      <c r="O631" s="237" t="str">
        <f>VLOOKUP(B631,'University Applications'!A:I,9,0)</f>
        <v/>
      </c>
      <c r="P631" s="237" t="str">
        <f>VLOOKUP($B631,'University Applications'!$A:P,16,0)</f>
        <v/>
      </c>
      <c r="Q631" s="237" t="str">
        <f>VLOOKUP($B631,'University Applications'!$A:W,23,0)</f>
        <v/>
      </c>
      <c r="R631" s="237" t="str">
        <f>VLOOKUP($B631,'University Applications'!$A:AD,30,0)</f>
        <v/>
      </c>
      <c r="S631" s="237" t="str">
        <f>VLOOKUP($B631,'University Applications'!$A642:BJ2056,37,0)</f>
        <v/>
      </c>
      <c r="T631" s="183">
        <f t="shared" si="1"/>
        <v>3</v>
      </c>
      <c r="U631" s="183">
        <f t="shared" si="2"/>
        <v>0</v>
      </c>
      <c r="V631" s="237">
        <f t="shared" si="3"/>
        <v>2</v>
      </c>
      <c r="W631" s="237">
        <f t="shared" si="4"/>
        <v>0</v>
      </c>
      <c r="X631" s="237"/>
    </row>
    <row r="632">
      <c r="A632" s="236" t="s">
        <v>11019</v>
      </c>
      <c r="B632" s="106" t="s">
        <v>8788</v>
      </c>
      <c r="C632" s="237" t="str">
        <f>VLOOKUP(A632,'Main Sheet'!F:M,8,0)</f>
        <v>Walmer</v>
      </c>
      <c r="D632" s="237" t="str">
        <f>VLOOKUP(B632,'Main Sheet'!A:N,14,0)</f>
        <v>NMB</v>
      </c>
      <c r="E632" s="237" t="str">
        <f>VLOOKUP(B632,'Main Sheet'!A:L,12,0)</f>
        <v>Walmer HS</v>
      </c>
      <c r="F632" s="237" t="str">
        <f>Vlookup(B632,'Main Sheet'!A:J,7,False)</f>
        <v>Second</v>
      </c>
      <c r="G632" s="237" t="str">
        <f>Vlookup(B632,'Main Sheet'!A:Q,17,0)</f>
        <v>Sive</v>
      </c>
      <c r="H632" s="237" t="str">
        <f>VLOOKUP(B632,'Main Sheet'!A:AT,46,0)</f>
        <v>Yes</v>
      </c>
      <c r="I632" s="237" t="str">
        <f>Trim(Iferror(Vlookup(B632,'Main Sheet'!A1078:BC2176,47,False),""))</f>
        <v/>
      </c>
      <c r="J632" s="237"/>
      <c r="K632" s="237"/>
      <c r="L632" s="237"/>
      <c r="M632" s="237"/>
      <c r="N632" s="237"/>
      <c r="O632" s="237"/>
      <c r="P632" s="237"/>
      <c r="Q632" s="237"/>
      <c r="R632" s="237"/>
      <c r="S632" s="237"/>
      <c r="T632" s="183">
        <f t="shared" si="1"/>
        <v>0</v>
      </c>
      <c r="U632" s="183">
        <f t="shared" si="2"/>
        <v>0</v>
      </c>
      <c r="V632" s="237">
        <f t="shared" si="3"/>
        <v>0</v>
      </c>
      <c r="W632" s="237">
        <f t="shared" si="4"/>
        <v>0</v>
      </c>
      <c r="X632" s="237"/>
    </row>
    <row r="633">
      <c r="A633" s="236" t="s">
        <v>11032</v>
      </c>
      <c r="B633" s="106" t="s">
        <v>8837</v>
      </c>
      <c r="C633" s="237" t="str">
        <f>VLOOKUP(A633,'Main Sheet'!F:M,8,0)</f>
        <v>Walmer</v>
      </c>
      <c r="D633" s="237" t="str">
        <f>VLOOKUP(B633,'Main Sheet'!A:N,14,0)</f>
        <v>NMB</v>
      </c>
      <c r="E633" s="237" t="str">
        <f>VLOOKUP(B633,'Main Sheet'!A:L,12,0)</f>
        <v>Walmer HS</v>
      </c>
      <c r="F633" s="237" t="str">
        <f>Vlookup(B633,'Main Sheet'!A:J,7,False)</f>
        <v>Second</v>
      </c>
      <c r="G633" s="237" t="str">
        <f>Vlookup(B633,'Main Sheet'!A:Q,17,0)</f>
        <v>Sive</v>
      </c>
      <c r="H633" s="237" t="str">
        <f>VLOOKUP(B633,'Main Sheet'!A:AT,46,0)</f>
        <v>Yes</v>
      </c>
      <c r="I633" s="237" t="str">
        <f>Trim(Iferror(Vlookup(B633,'Main Sheet'!A1084:BC2182,47,False),""))</f>
        <v/>
      </c>
      <c r="J633" s="237"/>
      <c r="K633" s="237"/>
      <c r="L633" s="237"/>
      <c r="M633" s="237"/>
      <c r="N633" s="237"/>
      <c r="O633" s="237"/>
      <c r="P633" s="237"/>
      <c r="Q633" s="237"/>
      <c r="R633" s="237"/>
      <c r="S633" s="237"/>
      <c r="T633" s="183">
        <f t="shared" si="1"/>
        <v>0</v>
      </c>
      <c r="U633" s="183">
        <f t="shared" si="2"/>
        <v>0</v>
      </c>
      <c r="V633" s="237">
        <f t="shared" si="3"/>
        <v>0</v>
      </c>
      <c r="W633" s="237">
        <f t="shared" si="4"/>
        <v>0</v>
      </c>
      <c r="X633" s="237"/>
    </row>
    <row r="634">
      <c r="A634" s="236" t="s">
        <v>2152</v>
      </c>
      <c r="B634" s="106" t="s">
        <v>2149</v>
      </c>
      <c r="C634" s="237" t="str">
        <f>VLOOKUP(A634,'Main Sheet'!F:M,8,0)</f>
        <v>East London</v>
      </c>
      <c r="D634" s="237" t="str">
        <f>VLOOKUP(B634,'Main Sheet'!A:N,14,0)</f>
        <v>Rural</v>
      </c>
      <c r="E634" s="237" t="str">
        <f>VLOOKUP(B634,'Main Sheet'!A:L,12,0)</f>
        <v>Vulamazibuko HS</v>
      </c>
      <c r="F634" s="237" t="str">
        <f>Vlookup(B634,'Main Sheet'!A:J,7,False)</f>
        <v>First</v>
      </c>
      <c r="G634" s="237" t="str">
        <f>Vlookup(B634,'Main Sheet'!A:Q,17,0)</f>
        <v>Asemahle</v>
      </c>
      <c r="H634" s="237" t="str">
        <f>VLOOKUP(B634,'Main Sheet'!A:AT,46,0)</f>
        <v>Yes</v>
      </c>
      <c r="I634" s="237" t="str">
        <f>Trim(Iferror(Vlookup(B634,'Main Sheet'!A232:BC1325,47,False),""))</f>
        <v>Yes</v>
      </c>
      <c r="J634" s="237" t="str">
        <f>VLOOKUP(B634,'University Applications'!A:H,8,0)</f>
        <v>Yes</v>
      </c>
      <c r="K634" s="237" t="str">
        <f>VLOOKUP(B634,'University Applications'!A:O,15,0)</f>
        <v>Yes</v>
      </c>
      <c r="L634" s="237" t="str">
        <f>VLOOKUP(B634,'University Applications'!A:V,22,0)</f>
        <v>Yes</v>
      </c>
      <c r="M634" s="237" t="str">
        <f>VLOOKUP(B634,'University Applications'!A:AC,29,0)</f>
        <v>Yes</v>
      </c>
      <c r="N634" s="237" t="str">
        <f>VLOOKUP(B634,'University Applications'!A232:BD1646,36,0)</f>
        <v/>
      </c>
      <c r="O634" s="237" t="str">
        <f>VLOOKUP(B634,'University Applications'!A:I,9,0)</f>
        <v>Yes</v>
      </c>
      <c r="P634" s="237" t="str">
        <f>VLOOKUP($B634,'University Applications'!$A:P,16,0)</f>
        <v>Yes</v>
      </c>
      <c r="Q634" s="237" t="str">
        <f>VLOOKUP($B634,'University Applications'!$A:W,23,0)</f>
        <v>Yes</v>
      </c>
      <c r="R634" s="237" t="str">
        <f>VLOOKUP($B634,'University Applications'!$A:AD,30,0)</f>
        <v>Yes</v>
      </c>
      <c r="S634" s="237" t="str">
        <f>VLOOKUP($B634,'University Applications'!$A232:BJ1646,37,0)</f>
        <v/>
      </c>
      <c r="T634" s="183">
        <f t="shared" si="1"/>
        <v>4</v>
      </c>
      <c r="U634" s="183">
        <f t="shared" si="2"/>
        <v>4</v>
      </c>
      <c r="V634" s="237">
        <f t="shared" si="3"/>
        <v>4</v>
      </c>
      <c r="W634" s="237">
        <f t="shared" si="4"/>
        <v>4</v>
      </c>
      <c r="X634" s="237"/>
    </row>
    <row r="635">
      <c r="A635" s="236" t="s">
        <v>11166</v>
      </c>
      <c r="B635" s="106" t="s">
        <v>7146</v>
      </c>
      <c r="C635" s="237" t="str">
        <f>VLOOKUP(A635,'Main Sheet'!F:M,8,0)</f>
        <v>Uitenhage</v>
      </c>
      <c r="D635" s="237" t="str">
        <f>VLOOKUP(B635,'Main Sheet'!A:N,14,0)</f>
        <v>Rural</v>
      </c>
      <c r="E635" s="237" t="str">
        <f>VLOOKUP(B635,'Main Sheet'!A:L,12,0)</f>
        <v>Rocklands IS</v>
      </c>
      <c r="F635" s="237" t="str">
        <f>Vlookup(B635,'Main Sheet'!A:J,7,False)</f>
        <v>Second</v>
      </c>
      <c r="G635" s="237" t="str">
        <f>Vlookup(B635,'Main Sheet'!A:Q,17,0)</f>
        <v>Sive</v>
      </c>
      <c r="H635" s="237" t="str">
        <f>VLOOKUP(B635,'Main Sheet'!A:AT,46,0)</f>
        <v>Yes</v>
      </c>
      <c r="I635" s="237" t="str">
        <f>Trim(Iferror(Vlookup(B635,'Main Sheet'!A854:BC1951,47,False),""))</f>
        <v/>
      </c>
      <c r="J635" s="237" t="str">
        <f>VLOOKUP(B635,'University Applications'!A:H,8,0)</f>
        <v>Yes</v>
      </c>
      <c r="K635" s="237" t="str">
        <f>VLOOKUP(B635,'University Applications'!A:O,15,0)</f>
        <v>Yes</v>
      </c>
      <c r="L635" s="237" t="str">
        <f>VLOOKUP(B635,'University Applications'!A:V,22,0)</f>
        <v>Yes</v>
      </c>
      <c r="M635" s="237" t="str">
        <f>VLOOKUP(B635,'University Applications'!A:AC,29,0)</f>
        <v>Yes</v>
      </c>
      <c r="N635" s="237" t="str">
        <f>VLOOKUP(B635,'University Applications'!A854:BD2272,36,0)</f>
        <v/>
      </c>
      <c r="O635" s="237" t="str">
        <f>VLOOKUP(B635,'University Applications'!A:I,9,0)</f>
        <v/>
      </c>
      <c r="P635" s="237" t="str">
        <f>VLOOKUP($B635,'University Applications'!$A:P,16,0)</f>
        <v/>
      </c>
      <c r="Q635" s="237" t="str">
        <f>VLOOKUP($B635,'University Applications'!$A:W,23,0)</f>
        <v/>
      </c>
      <c r="R635" s="237" t="str">
        <f>VLOOKUP($B635,'University Applications'!$A:AD,30,0)</f>
        <v/>
      </c>
      <c r="S635" s="237" t="str">
        <f>VLOOKUP($B635,'University Applications'!$A854:BJ2272,37,0)</f>
        <v/>
      </c>
      <c r="T635" s="183">
        <f t="shared" si="1"/>
        <v>4</v>
      </c>
      <c r="U635" s="183">
        <f t="shared" si="2"/>
        <v>0</v>
      </c>
      <c r="V635" s="237">
        <f t="shared" si="3"/>
        <v>4</v>
      </c>
      <c r="W635" s="237">
        <f t="shared" si="4"/>
        <v>0</v>
      </c>
      <c r="X635" s="237"/>
    </row>
    <row r="636">
      <c r="A636" s="236" t="s">
        <v>10575</v>
      </c>
      <c r="B636" s="106" t="s">
        <v>7113</v>
      </c>
      <c r="C636" s="237" t="str">
        <f>VLOOKUP(A636,'Main Sheet'!F:M,8,0)</f>
        <v>Zwide</v>
      </c>
      <c r="D636" s="237" t="str">
        <f>VLOOKUP(B636,'Main Sheet'!A:N,14,0)</f>
        <v>NMB</v>
      </c>
      <c r="E636" s="237" t="str">
        <f>VLOOKUP(B636,'Main Sheet'!A:L,12,0)</f>
        <v>Ndzondelelo HS</v>
      </c>
      <c r="F636" s="237" t="str">
        <f>Vlookup(B636,'Main Sheet'!A:J,7,False)</f>
        <v>Second</v>
      </c>
      <c r="G636" s="237" t="str">
        <f>Vlookup(B636,'Main Sheet'!A:Q,17,0)</f>
        <v>Chulumanco</v>
      </c>
      <c r="H636" s="237" t="str">
        <f>VLOOKUP(B636,'Main Sheet'!A:AT,46,0)</f>
        <v>Yes</v>
      </c>
      <c r="I636" s="237" t="str">
        <f>Trim(Iferror(Vlookup(B636,'Main Sheet'!A846:BC1943,47,False),""))</f>
        <v>Yes</v>
      </c>
      <c r="J636" s="237" t="str">
        <f>VLOOKUP(B636,'University Applications'!A:H,8,0)</f>
        <v/>
      </c>
      <c r="K636" s="237" t="str">
        <f>VLOOKUP(B636,'University Applications'!A:O,15,0)</f>
        <v/>
      </c>
      <c r="L636" s="237" t="str">
        <f>VLOOKUP(B636,'University Applications'!A:V,22,0)</f>
        <v/>
      </c>
      <c r="M636" s="237" t="str">
        <f>VLOOKUP(B636,'University Applications'!A:AC,29,0)</f>
        <v/>
      </c>
      <c r="N636" s="237" t="str">
        <f>VLOOKUP(B636,'University Applications'!A846:BD2264,36,0)</f>
        <v/>
      </c>
      <c r="O636" s="237" t="str">
        <f>VLOOKUP(B636,'University Applications'!A:I,9,0)</f>
        <v/>
      </c>
      <c r="P636" s="237" t="str">
        <f>VLOOKUP($B636,'University Applications'!$A:P,16,0)</f>
        <v/>
      </c>
      <c r="Q636" s="237" t="str">
        <f>VLOOKUP($B636,'University Applications'!$A:W,23,0)</f>
        <v/>
      </c>
      <c r="R636" s="237" t="str">
        <f>VLOOKUP($B636,'University Applications'!$A:AD,30,0)</f>
        <v/>
      </c>
      <c r="S636" s="237" t="str">
        <f>VLOOKUP($B636,'University Applications'!$A846:BJ2264,37,0)</f>
        <v/>
      </c>
      <c r="T636" s="183">
        <f t="shared" si="1"/>
        <v>0</v>
      </c>
      <c r="U636" s="183">
        <f t="shared" si="2"/>
        <v>0</v>
      </c>
      <c r="V636" s="237">
        <f t="shared" si="3"/>
        <v>0</v>
      </c>
      <c r="W636" s="237">
        <f t="shared" si="4"/>
        <v>0</v>
      </c>
      <c r="X636" s="237"/>
    </row>
    <row r="637">
      <c r="A637" s="236" t="s">
        <v>2158</v>
      </c>
      <c r="B637" s="106" t="s">
        <v>2155</v>
      </c>
      <c r="C637" s="237" t="str">
        <f>VLOOKUP(A637,'Main Sheet'!F:M,8,0)</f>
        <v>Zwide</v>
      </c>
      <c r="D637" s="237" t="str">
        <f>VLOOKUP(B637,'Main Sheet'!A:N,14,0)</f>
        <v>NMB</v>
      </c>
      <c r="E637" s="237" t="str">
        <f>VLOOKUP(B637,'Main Sheet'!A:L,12,0)</f>
        <v>Ndzondelelo HS</v>
      </c>
      <c r="F637" s="237" t="str">
        <f>Vlookup(B637,'Main Sheet'!A:J,7,False)</f>
        <v>First</v>
      </c>
      <c r="G637" s="237" t="str">
        <f>Vlookup(B637,'Main Sheet'!A:Q,17,0)</f>
        <v>Chulumanco</v>
      </c>
      <c r="H637" s="237" t="str">
        <f>VLOOKUP(B637,'Main Sheet'!A:AT,46,0)</f>
        <v>Yes</v>
      </c>
      <c r="I637" s="237" t="str">
        <f>Trim(Iferror(Vlookup(B637,'Main Sheet'!A233:BC1326,47,False),""))</f>
        <v>Yes</v>
      </c>
      <c r="J637" s="237" t="str">
        <f>VLOOKUP(B637,'University Applications'!A:H,8,0)</f>
        <v>S/A</v>
      </c>
      <c r="K637" s="237" t="str">
        <f>VLOOKUP(B637,'University Applications'!A:O,15,0)</f>
        <v>S/A</v>
      </c>
      <c r="L637" s="237" t="str">
        <f>VLOOKUP(B637,'University Applications'!A:V,22,0)</f>
        <v>S/A</v>
      </c>
      <c r="M637" s="237" t="str">
        <f>VLOOKUP(B637,'University Applications'!A:AC,29,0)</f>
        <v>Yes</v>
      </c>
      <c r="N637" s="237" t="str">
        <f>VLOOKUP(B637,'University Applications'!A233:BD1647,36,0)</f>
        <v/>
      </c>
      <c r="O637" s="237" t="str">
        <f>VLOOKUP(B637,'University Applications'!A:I,9,0)</f>
        <v>S/A</v>
      </c>
      <c r="P637" s="237" t="str">
        <f>VLOOKUP($B637,'University Applications'!$A:P,16,0)</f>
        <v>S/A</v>
      </c>
      <c r="Q637" s="237" t="str">
        <f>VLOOKUP($B637,'University Applications'!$A:W,23,0)</f>
        <v>S/A</v>
      </c>
      <c r="R637" s="237" t="str">
        <f>VLOOKUP($B637,'University Applications'!$A:AD,30,0)</f>
        <v>Yes</v>
      </c>
      <c r="S637" s="237" t="str">
        <f>VLOOKUP($B637,'University Applications'!$A233:BJ1647,37,0)</f>
        <v/>
      </c>
      <c r="T637" s="183">
        <f t="shared" si="1"/>
        <v>4</v>
      </c>
      <c r="U637" s="183">
        <f t="shared" si="2"/>
        <v>4</v>
      </c>
      <c r="V637" s="237">
        <f t="shared" si="3"/>
        <v>1</v>
      </c>
      <c r="W637" s="237">
        <f t="shared" si="4"/>
        <v>1</v>
      </c>
      <c r="X637" s="237"/>
    </row>
    <row r="638">
      <c r="A638" s="236" t="s">
        <v>2163</v>
      </c>
      <c r="B638" s="106" t="s">
        <v>2161</v>
      </c>
      <c r="C638" s="237" t="str">
        <f>VLOOKUP(A638,'Main Sheet'!F:M,8,0)</f>
        <v>Zwide</v>
      </c>
      <c r="D638" s="237" t="str">
        <f>VLOOKUP(B638,'Main Sheet'!A:N,14,0)</f>
        <v>NMB</v>
      </c>
      <c r="E638" s="237" t="str">
        <f>VLOOKUP(B638,'Main Sheet'!A:L,12,0)</f>
        <v>Ndzondelelo HS</v>
      </c>
      <c r="F638" s="237" t="str">
        <f>Vlookup(B638,'Main Sheet'!A:J,7,False)</f>
        <v>First</v>
      </c>
      <c r="G638" s="237" t="str">
        <f>Vlookup(B638,'Main Sheet'!A:Q,17,0)</f>
        <v>Chulumanco</v>
      </c>
      <c r="H638" s="237" t="str">
        <f>VLOOKUP(B638,'Main Sheet'!A:AT,46,0)</f>
        <v>Yes</v>
      </c>
      <c r="I638" s="237" t="str">
        <f>Trim(Iferror(Vlookup(B638,'Main Sheet'!A234:BC1327,47,False),""))</f>
        <v>Yes</v>
      </c>
      <c r="J638" s="237" t="str">
        <f>VLOOKUP(B638,'University Applications'!A:H,8,0)</f>
        <v>S/A</v>
      </c>
      <c r="K638" s="237" t="str">
        <f>VLOOKUP(B638,'University Applications'!A:O,15,0)</f>
        <v>Yes</v>
      </c>
      <c r="L638" s="237" t="str">
        <f>VLOOKUP(B638,'University Applications'!A:V,22,0)</f>
        <v>Yes</v>
      </c>
      <c r="M638" s="237" t="str">
        <f>VLOOKUP(B638,'University Applications'!A:AC,29,0)</f>
        <v>Yes</v>
      </c>
      <c r="N638" s="237" t="str">
        <f>VLOOKUP(B638,'University Applications'!A234:BD1648,36,0)</f>
        <v/>
      </c>
      <c r="O638" s="237" t="str">
        <f>VLOOKUP(B638,'University Applications'!A:I,9,0)</f>
        <v>S/A</v>
      </c>
      <c r="P638" s="237" t="str">
        <f>VLOOKUP($B638,'University Applications'!$A:P,16,0)</f>
        <v>Yes</v>
      </c>
      <c r="Q638" s="237" t="str">
        <f>VLOOKUP($B638,'University Applications'!$A:W,23,0)</f>
        <v>Yes</v>
      </c>
      <c r="R638" s="237" t="str">
        <f>VLOOKUP($B638,'University Applications'!$A:AD,30,0)</f>
        <v>Yes</v>
      </c>
      <c r="S638" s="237" t="str">
        <f>VLOOKUP($B638,'University Applications'!$A234:BJ1648,37,0)</f>
        <v/>
      </c>
      <c r="T638" s="183">
        <f t="shared" si="1"/>
        <v>4</v>
      </c>
      <c r="U638" s="183">
        <f t="shared" si="2"/>
        <v>4</v>
      </c>
      <c r="V638" s="237">
        <f t="shared" si="3"/>
        <v>3</v>
      </c>
      <c r="W638" s="237">
        <f t="shared" si="4"/>
        <v>3</v>
      </c>
      <c r="X638" s="237"/>
    </row>
    <row r="639">
      <c r="A639" s="236" t="s">
        <v>3995</v>
      </c>
      <c r="B639" s="106" t="s">
        <v>3992</v>
      </c>
      <c r="C639" s="237" t="str">
        <f>VLOOKUP(A639,'Main Sheet'!F:M,8,0)</f>
        <v>Motherwell</v>
      </c>
      <c r="D639" s="237" t="str">
        <f>VLOOKUP(B639,'Main Sheet'!A:N,14,0)</f>
        <v>NMB</v>
      </c>
      <c r="E639" s="237" t="str">
        <f>VLOOKUP(B639,'Main Sheet'!A:L,12,0)</f>
        <v>Ncedo SS</v>
      </c>
      <c r="F639" s="237" t="str">
        <f>Vlookup(B639,'Main Sheet'!A:J,7,False)</f>
        <v>Second</v>
      </c>
      <c r="G639" s="237" t="str">
        <f>Vlookup(B639,'Main Sheet'!A:Q,17,0)</f>
        <v>Siphosihle</v>
      </c>
      <c r="H639" s="237" t="str">
        <f>VLOOKUP(B639,'Main Sheet'!A:AT,46,0)</f>
        <v>Yes</v>
      </c>
      <c r="I639" s="237" t="str">
        <f>Trim(Iferror(Vlookup(B639,'Main Sheet'!A455:BC1548,47,False),""))</f>
        <v>Yes</v>
      </c>
      <c r="J639" s="237" t="str">
        <f>VLOOKUP(B639,'University Applications'!A:H,8,0)</f>
        <v>S/A</v>
      </c>
      <c r="K639" s="237" t="str">
        <f>VLOOKUP(B639,'University Applications'!A:O,15,0)</f>
        <v>S/A</v>
      </c>
      <c r="L639" s="237" t="str">
        <f>VLOOKUP(B639,'University Applications'!A:V,22,0)</f>
        <v>Yes</v>
      </c>
      <c r="M639" s="237" t="str">
        <f>VLOOKUP(B639,'University Applications'!A:AC,29,0)</f>
        <v>Yes</v>
      </c>
      <c r="N639" s="237" t="str">
        <f>VLOOKUP(B639,'University Applications'!A455:BD1869,36,0)</f>
        <v/>
      </c>
      <c r="O639" s="237" t="str">
        <f>VLOOKUP(B639,'University Applications'!A:I,9,0)</f>
        <v/>
      </c>
      <c r="P639" s="237" t="str">
        <f>VLOOKUP($B639,'University Applications'!$A:P,16,0)</f>
        <v/>
      </c>
      <c r="Q639" s="237" t="str">
        <f>VLOOKUP($B639,'University Applications'!$A:W,23,0)</f>
        <v/>
      </c>
      <c r="R639" s="237" t="str">
        <f>VLOOKUP($B639,'University Applications'!$A:AD,30,0)</f>
        <v/>
      </c>
      <c r="S639" s="237" t="str">
        <f>VLOOKUP($B639,'University Applications'!$A455:BJ1869,37,0)</f>
        <v/>
      </c>
      <c r="T639" s="183">
        <f t="shared" si="1"/>
        <v>4</v>
      </c>
      <c r="U639" s="183">
        <f t="shared" si="2"/>
        <v>0</v>
      </c>
      <c r="V639" s="237">
        <f t="shared" si="3"/>
        <v>2</v>
      </c>
      <c r="W639" s="237">
        <f t="shared" si="4"/>
        <v>0</v>
      </c>
      <c r="X639" s="237"/>
    </row>
    <row r="640">
      <c r="A640" s="236" t="s">
        <v>2168</v>
      </c>
      <c r="B640" s="106" t="s">
        <v>2166</v>
      </c>
      <c r="C640" s="237" t="str">
        <f>VLOOKUP(A640,'Main Sheet'!F:M,8,0)</f>
        <v>Walmer</v>
      </c>
      <c r="D640" s="237" t="str">
        <f>VLOOKUP(B640,'Main Sheet'!A:N,14,0)</f>
        <v>NMB</v>
      </c>
      <c r="E640" s="237" t="str">
        <f>VLOOKUP(B640,'Main Sheet'!A:L,12,0)</f>
        <v>Walmer HS</v>
      </c>
      <c r="F640" s="237" t="str">
        <f>Vlookup(B640,'Main Sheet'!A:J,7,False)</f>
        <v>First</v>
      </c>
      <c r="G640" s="237" t="str">
        <f>Vlookup(B640,'Main Sheet'!A:Q,17,0)</f>
        <v>Sive</v>
      </c>
      <c r="H640" s="237" t="str">
        <f>VLOOKUP(B640,'Main Sheet'!A:AT,46,0)</f>
        <v>Yes</v>
      </c>
      <c r="I640" s="237" t="str">
        <f>Trim(Iferror(Vlookup(B640,'Main Sheet'!A235:BC1328,47,False),""))</f>
        <v>Yes</v>
      </c>
      <c r="J640" s="237" t="str">
        <f>VLOOKUP(B640,'University Applications'!A:H,8,0)</f>
        <v>S/A</v>
      </c>
      <c r="K640" s="237" t="str">
        <f>VLOOKUP(B640,'University Applications'!A:O,15,0)</f>
        <v>No</v>
      </c>
      <c r="L640" s="237" t="str">
        <f>VLOOKUP(B640,'University Applications'!A:V,22,0)</f>
        <v>No</v>
      </c>
      <c r="M640" s="237" t="str">
        <f>VLOOKUP(B640,'University Applications'!A:AC,29,0)</f>
        <v>Yes</v>
      </c>
      <c r="N640" s="237" t="str">
        <f>VLOOKUP(B640,'University Applications'!A235:BD1649,36,0)</f>
        <v>Yes</v>
      </c>
      <c r="O640" s="237" t="str">
        <f>VLOOKUP(B640,'University Applications'!A:I,9,0)</f>
        <v>S/A</v>
      </c>
      <c r="P640" s="237" t="str">
        <f>VLOOKUP($B640,'University Applications'!$A:P,16,0)</f>
        <v>No</v>
      </c>
      <c r="Q640" s="237" t="str">
        <f>VLOOKUP($B640,'University Applications'!$A:W,23,0)</f>
        <v>No</v>
      </c>
      <c r="R640" s="237" t="str">
        <f>VLOOKUP($B640,'University Applications'!$A:AD,30,0)</f>
        <v>Yes</v>
      </c>
      <c r="S640" s="237" t="str">
        <f>VLOOKUP($B640,'University Applications'!$A235:BJ1649,37,0)</f>
        <v/>
      </c>
      <c r="T640" s="183">
        <f t="shared" si="1"/>
        <v>5</v>
      </c>
      <c r="U640" s="183">
        <f t="shared" si="2"/>
        <v>4</v>
      </c>
      <c r="V640" s="237">
        <f t="shared" si="3"/>
        <v>2</v>
      </c>
      <c r="W640" s="237">
        <f t="shared" si="4"/>
        <v>1</v>
      </c>
      <c r="X640" s="237"/>
    </row>
    <row r="641">
      <c r="A641" s="236" t="s">
        <v>9928</v>
      </c>
      <c r="B641" s="106" t="s">
        <v>4812</v>
      </c>
      <c r="C641" s="237" t="str">
        <f>VLOOKUP(A641,'Main Sheet'!F:M,8,0)</f>
        <v>Motherwell</v>
      </c>
      <c r="D641" s="237" t="str">
        <f>VLOOKUP(B641,'Main Sheet'!A:N,14,0)</f>
        <v>NMB</v>
      </c>
      <c r="E641" s="237" t="str">
        <f>VLOOKUP(B641,'Main Sheet'!A:L,12,0)</f>
        <v>Masiphathisane HS</v>
      </c>
      <c r="F641" s="237" t="str">
        <f>Vlookup(B641,'Main Sheet'!A:J,7,False)</f>
        <v>Second</v>
      </c>
      <c r="G641" s="237" t="str">
        <f>Vlookup(B641,'Main Sheet'!A:Q,17,0)</f>
        <v>Siphosihle</v>
      </c>
      <c r="H641" s="237" t="str">
        <f>VLOOKUP(B641,'Main Sheet'!A:AT,46,0)</f>
        <v>Yes</v>
      </c>
      <c r="I641" s="237" t="str">
        <f>Trim(Iferror(Vlookup(B641,'Main Sheet'!A549:BC1642,47,False),""))</f>
        <v>Yes</v>
      </c>
      <c r="J641" s="237" t="str">
        <f>VLOOKUP(B641,'University Applications'!A:H,8,0)</f>
        <v>Yes</v>
      </c>
      <c r="K641" s="237" t="str">
        <f>VLOOKUP(B641,'University Applications'!A:O,15,0)</f>
        <v>Yes</v>
      </c>
      <c r="L641" s="237" t="str">
        <f>VLOOKUP(B641,'University Applications'!A:V,22,0)</f>
        <v>Yes</v>
      </c>
      <c r="M641" s="237" t="str">
        <f>VLOOKUP(B641,'University Applications'!A:AC,29,0)</f>
        <v>Yes</v>
      </c>
      <c r="N641" s="237" t="str">
        <f>VLOOKUP(B641,'University Applications'!A549:BD1963,36,0)</f>
        <v/>
      </c>
      <c r="O641" s="237" t="str">
        <f>VLOOKUP(B641,'University Applications'!A:I,9,0)</f>
        <v/>
      </c>
      <c r="P641" s="237" t="str">
        <f>VLOOKUP($B641,'University Applications'!$A:P,16,0)</f>
        <v/>
      </c>
      <c r="Q641" s="237" t="str">
        <f>VLOOKUP($B641,'University Applications'!$A:W,23,0)</f>
        <v/>
      </c>
      <c r="R641" s="237" t="str">
        <f>VLOOKUP($B641,'University Applications'!$A:AD,30,0)</f>
        <v/>
      </c>
      <c r="S641" s="237" t="str">
        <f>VLOOKUP($B641,'University Applications'!$A549:BJ1963,37,0)</f>
        <v/>
      </c>
      <c r="T641" s="183">
        <f t="shared" si="1"/>
        <v>4</v>
      </c>
      <c r="U641" s="183">
        <f t="shared" si="2"/>
        <v>0</v>
      </c>
      <c r="V641" s="237">
        <f t="shared" si="3"/>
        <v>4</v>
      </c>
      <c r="W641" s="237">
        <f t="shared" si="4"/>
        <v>0</v>
      </c>
      <c r="X641" s="237"/>
    </row>
    <row r="642">
      <c r="A642" s="236" t="s">
        <v>9782</v>
      </c>
      <c r="B642" s="106" t="s">
        <v>4320</v>
      </c>
      <c r="C642" s="237" t="str">
        <f>VLOOKUP(A642,'Main Sheet'!F:M,8,0)</f>
        <v>East London</v>
      </c>
      <c r="D642" s="237" t="str">
        <f>VLOOKUP(B642,'Main Sheet'!A:N,14,0)</f>
        <v>Rural</v>
      </c>
      <c r="E642" s="237" t="str">
        <f>VLOOKUP(B642,'Main Sheet'!A:L,12,0)</f>
        <v>Wongalethu HS</v>
      </c>
      <c r="F642" s="237" t="str">
        <f>Vlookup(B642,'Main Sheet'!A:J,7,False)</f>
        <v>Second</v>
      </c>
      <c r="G642" s="237" t="str">
        <f>Vlookup(B642,'Main Sheet'!A:Q,17,0)</f>
        <v>Asemahle</v>
      </c>
      <c r="H642" s="237" t="str">
        <f>VLOOKUP(B642,'Main Sheet'!A:AT,46,0)</f>
        <v>Yes</v>
      </c>
      <c r="I642" s="237" t="str">
        <f>Trim(Iferror(Vlookup(B642,'Main Sheet'!A490:BC1583,47,False),""))</f>
        <v>Yes</v>
      </c>
      <c r="J642" s="237" t="str">
        <f>VLOOKUP(B642,'University Applications'!A:H,8,0)</f>
        <v>Yes</v>
      </c>
      <c r="K642" s="237" t="str">
        <f>VLOOKUP(B642,'University Applications'!A:O,15,0)</f>
        <v>S/A</v>
      </c>
      <c r="L642" s="237" t="str">
        <f>VLOOKUP(B642,'University Applications'!A:V,22,0)</f>
        <v>Yes</v>
      </c>
      <c r="M642" s="237" t="str">
        <f>VLOOKUP(B642,'University Applications'!A:AC,29,0)</f>
        <v>Yes</v>
      </c>
      <c r="N642" s="237" t="str">
        <f>VLOOKUP(B642,'University Applications'!A490:BD1904,36,0)</f>
        <v/>
      </c>
      <c r="O642" s="237" t="str">
        <f>VLOOKUP(B642,'University Applications'!A:I,9,0)</f>
        <v/>
      </c>
      <c r="P642" s="237" t="str">
        <f>VLOOKUP($B642,'University Applications'!$A:P,16,0)</f>
        <v/>
      </c>
      <c r="Q642" s="237" t="str">
        <f>VLOOKUP($B642,'University Applications'!$A:W,23,0)</f>
        <v/>
      </c>
      <c r="R642" s="237" t="str">
        <f>VLOOKUP($B642,'University Applications'!$A:AD,30,0)</f>
        <v/>
      </c>
      <c r="S642" s="237" t="str">
        <f>VLOOKUP($B642,'University Applications'!$A490:BJ1904,37,0)</f>
        <v/>
      </c>
      <c r="T642" s="183">
        <f t="shared" si="1"/>
        <v>4</v>
      </c>
      <c r="U642" s="183">
        <f t="shared" si="2"/>
        <v>0</v>
      </c>
      <c r="V642" s="237">
        <f t="shared" si="3"/>
        <v>3</v>
      </c>
      <c r="W642" s="237">
        <f t="shared" si="4"/>
        <v>0</v>
      </c>
      <c r="X642" s="237"/>
    </row>
    <row r="643">
      <c r="A643" s="236" t="s">
        <v>2179</v>
      </c>
      <c r="B643" s="106" t="s">
        <v>2176</v>
      </c>
      <c r="C643" s="237" t="str">
        <f>VLOOKUP(A643,'Main Sheet'!F:M,8,0)</f>
        <v>Motherwell</v>
      </c>
      <c r="D643" s="237" t="str">
        <f>VLOOKUP(B643,'Main Sheet'!A:N,14,0)</f>
        <v>NMB</v>
      </c>
      <c r="E643" s="237" t="str">
        <f>VLOOKUP(B643,'Main Sheet'!A:L,12,0)</f>
        <v>Motherwell HS</v>
      </c>
      <c r="F643" s="237" t="str">
        <f>Vlookup(B643,'Main Sheet'!A:J,7,False)</f>
        <v>First</v>
      </c>
      <c r="G643" s="237" t="str">
        <f>Vlookup(B643,'Main Sheet'!A:Q,17,0)</f>
        <v>Sive</v>
      </c>
      <c r="H643" s="237" t="str">
        <f>VLOOKUP(B643,'Main Sheet'!A:AT,46,0)</f>
        <v>Yes</v>
      </c>
      <c r="I643" s="237" t="str">
        <f>Trim(Iferror(Vlookup(B643,'Main Sheet'!A236:BC1329,47,False),""))</f>
        <v>Yes</v>
      </c>
      <c r="J643" s="237" t="str">
        <f>VLOOKUP(B643,'University Applications'!A:H,8,0)</f>
        <v>S/A</v>
      </c>
      <c r="K643" s="237" t="str">
        <f>VLOOKUP(B643,'University Applications'!A:O,15,0)</f>
        <v>No</v>
      </c>
      <c r="L643" s="237" t="str">
        <f>VLOOKUP(B643,'University Applications'!A:V,22,0)</f>
        <v>Yes</v>
      </c>
      <c r="M643" s="237" t="str">
        <f>VLOOKUP(B643,'University Applications'!A:AC,29,0)</f>
        <v>Yes</v>
      </c>
      <c r="N643" s="237" t="str">
        <f>VLOOKUP(B643,'University Applications'!A236:BD1650,36,0)</f>
        <v>Yes</v>
      </c>
      <c r="O643" s="237" t="str">
        <f>VLOOKUP(B643,'University Applications'!A:I,9,0)</f>
        <v>S/A</v>
      </c>
      <c r="P643" s="237" t="str">
        <f>VLOOKUP($B643,'University Applications'!$A:P,16,0)</f>
        <v>No</v>
      </c>
      <c r="Q643" s="237" t="str">
        <f>VLOOKUP($B643,'University Applications'!$A:W,23,0)</f>
        <v>Yes</v>
      </c>
      <c r="R643" s="237" t="str">
        <f>VLOOKUP($B643,'University Applications'!$A:AD,30,0)</f>
        <v>Yes</v>
      </c>
      <c r="S643" s="237" t="str">
        <f>VLOOKUP($B643,'University Applications'!$A236:BJ1650,37,0)</f>
        <v/>
      </c>
      <c r="T643" s="183">
        <f t="shared" si="1"/>
        <v>5</v>
      </c>
      <c r="U643" s="183">
        <f t="shared" si="2"/>
        <v>4</v>
      </c>
      <c r="V643" s="237">
        <f t="shared" si="3"/>
        <v>3</v>
      </c>
      <c r="W643" s="237">
        <f t="shared" si="4"/>
        <v>2</v>
      </c>
      <c r="X643" s="237"/>
    </row>
    <row r="644">
      <c r="A644" s="236" t="s">
        <v>2188</v>
      </c>
      <c r="B644" s="106" t="s">
        <v>2185</v>
      </c>
      <c r="C644" s="237" t="str">
        <f>VLOOKUP(A644,'Main Sheet'!F:M,8,0)</f>
        <v>Motherwell</v>
      </c>
      <c r="D644" s="237" t="str">
        <f>VLOOKUP(B644,'Main Sheet'!A:N,14,0)</f>
        <v>NMB</v>
      </c>
      <c r="E644" s="237" t="str">
        <f>VLOOKUP(B644,'Main Sheet'!A:L,12,0)</f>
        <v>Ndyebo SS</v>
      </c>
      <c r="F644" s="237" t="str">
        <f>Vlookup(B644,'Main Sheet'!A:J,7,False)</f>
        <v>First</v>
      </c>
      <c r="G644" s="237" t="str">
        <f>Vlookup(B644,'Main Sheet'!A:Q,17,0)</f>
        <v>Siphosihle</v>
      </c>
      <c r="H644" s="237" t="str">
        <f>VLOOKUP(B644,'Main Sheet'!A:AT,46,0)</f>
        <v>Yes</v>
      </c>
      <c r="I644" s="237" t="str">
        <f>Trim(Iferror(Vlookup(B644,'Main Sheet'!A237:BC1330,47,False),""))</f>
        <v>Yes</v>
      </c>
      <c r="J644" s="237" t="str">
        <f>VLOOKUP(B644,'University Applications'!A:H,8,0)</f>
        <v>Yes</v>
      </c>
      <c r="K644" s="237" t="str">
        <f>VLOOKUP(B644,'University Applications'!A:O,15,0)</f>
        <v>Yes</v>
      </c>
      <c r="L644" s="237" t="str">
        <f>VLOOKUP(B644,'University Applications'!A:V,22,0)</f>
        <v>Yes</v>
      </c>
      <c r="M644" s="237" t="str">
        <f>VLOOKUP(B644,'University Applications'!A:AC,29,0)</f>
        <v>Yes</v>
      </c>
      <c r="N644" s="237" t="str">
        <f>VLOOKUP(B644,'University Applications'!A237:BD1651,36,0)</f>
        <v/>
      </c>
      <c r="O644" s="237" t="str">
        <f>VLOOKUP(B644,'University Applications'!A:I,9,0)</f>
        <v>Yes</v>
      </c>
      <c r="P644" s="237" t="str">
        <f>VLOOKUP($B644,'University Applications'!$A:P,16,0)</f>
        <v>Yes</v>
      </c>
      <c r="Q644" s="237" t="str">
        <f>VLOOKUP($B644,'University Applications'!$A:W,23,0)</f>
        <v>Yes</v>
      </c>
      <c r="R644" s="237" t="str">
        <f>VLOOKUP($B644,'University Applications'!$A:AD,30,0)</f>
        <v>Yes</v>
      </c>
      <c r="S644" s="237" t="str">
        <f>VLOOKUP($B644,'University Applications'!$A237:BJ1651,37,0)</f>
        <v/>
      </c>
      <c r="T644" s="183">
        <f t="shared" si="1"/>
        <v>4</v>
      </c>
      <c r="U644" s="183">
        <f t="shared" si="2"/>
        <v>4</v>
      </c>
      <c r="V644" s="237">
        <f t="shared" si="3"/>
        <v>4</v>
      </c>
      <c r="W644" s="237">
        <f t="shared" si="4"/>
        <v>4</v>
      </c>
      <c r="X644" s="237"/>
    </row>
    <row r="645">
      <c r="A645" s="236" t="s">
        <v>10044</v>
      </c>
      <c r="B645" s="106" t="s">
        <v>5251</v>
      </c>
      <c r="C645" s="237" t="str">
        <f>VLOOKUP(A645,'Main Sheet'!F:M,8,0)</f>
        <v>Motherwell</v>
      </c>
      <c r="D645" s="237" t="str">
        <f>VLOOKUP(B645,'Main Sheet'!A:N,14,0)</f>
        <v>NMB</v>
      </c>
      <c r="E645" s="237" t="str">
        <f>VLOOKUP(B645,'Main Sheet'!A:L,12,0)</f>
        <v>Soqhayisa SS</v>
      </c>
      <c r="F645" s="237" t="str">
        <f>Vlookup(B645,'Main Sheet'!A:J,7,False)</f>
        <v>Second</v>
      </c>
      <c r="G645" s="237" t="str">
        <f>Vlookup(B645,'Main Sheet'!A:Q,17,0)</f>
        <v>Siphosihle</v>
      </c>
      <c r="H645" s="237" t="str">
        <f>VLOOKUP(B645,'Main Sheet'!A:AT,46,0)</f>
        <v>Yes</v>
      </c>
      <c r="I645" s="237" t="str">
        <f>Trim(Iferror(Vlookup(B645,'Main Sheet'!A598:BC1691,47,False),""))</f>
        <v>Yes</v>
      </c>
      <c r="J645" s="237" t="str">
        <f>VLOOKUP(B645,'University Applications'!A:H,8,0)</f>
        <v>S/A</v>
      </c>
      <c r="K645" s="237" t="str">
        <f>VLOOKUP(B645,'University Applications'!A:O,15,0)</f>
        <v>S/A</v>
      </c>
      <c r="L645" s="237" t="str">
        <f>VLOOKUP(B645,'University Applications'!A:V,22,0)</f>
        <v>Yes</v>
      </c>
      <c r="M645" s="237" t="str">
        <f>VLOOKUP(B645,'University Applications'!A:AC,29,0)</f>
        <v>S/A</v>
      </c>
      <c r="N645" s="237" t="str">
        <f>VLOOKUP(B645,'University Applications'!A598:BD2012,36,0)</f>
        <v/>
      </c>
      <c r="O645" s="237" t="str">
        <f>VLOOKUP(B645,'University Applications'!A:I,9,0)</f>
        <v/>
      </c>
      <c r="P645" s="237" t="str">
        <f>VLOOKUP($B645,'University Applications'!$A:P,16,0)</f>
        <v/>
      </c>
      <c r="Q645" s="237" t="str">
        <f>VLOOKUP($B645,'University Applications'!$A:W,23,0)</f>
        <v/>
      </c>
      <c r="R645" s="237" t="str">
        <f>VLOOKUP($B645,'University Applications'!$A:AD,30,0)</f>
        <v/>
      </c>
      <c r="S645" s="237" t="str">
        <f>VLOOKUP($B645,'University Applications'!$A598:BJ2012,37,0)</f>
        <v/>
      </c>
      <c r="T645" s="183">
        <f t="shared" si="1"/>
        <v>4</v>
      </c>
      <c r="U645" s="183">
        <f t="shared" si="2"/>
        <v>0</v>
      </c>
      <c r="V645" s="237">
        <f t="shared" si="3"/>
        <v>1</v>
      </c>
      <c r="W645" s="237">
        <f t="shared" si="4"/>
        <v>0</v>
      </c>
      <c r="X645" s="237"/>
    </row>
    <row r="646">
      <c r="A646" s="236" t="s">
        <v>11167</v>
      </c>
      <c r="B646" s="106" t="s">
        <v>8353</v>
      </c>
      <c r="C646" s="237" t="str">
        <f>VLOOKUP(A646,'Main Sheet'!F:M,8,0)</f>
        <v>#N/A</v>
      </c>
      <c r="D646" s="237" t="str">
        <f>VLOOKUP(B646,'Main Sheet'!A:N,14,0)</f>
        <v>Rural</v>
      </c>
      <c r="E646" s="237" t="str">
        <f>VLOOKUP(B646,'Main Sheet'!A:L,12,0)</f>
        <v>Samkelwe SS</v>
      </c>
      <c r="F646" s="237" t="str">
        <f>Vlookup(B646,'Main Sheet'!A:J,7,False)</f>
        <v>Second</v>
      </c>
      <c r="G646" s="237" t="str">
        <f>Vlookup(B646,'Main Sheet'!A:Q,17,0)</f>
        <v>Sive</v>
      </c>
      <c r="H646" s="237" t="str">
        <f>VLOOKUP(B646,'Main Sheet'!A:AT,46,0)</f>
        <v>Yes</v>
      </c>
      <c r="I646" s="237" t="str">
        <f>Trim(Iferror(Vlookup(B646,'Main Sheet'!A1010:BC2107,47,False),""))</f>
        <v/>
      </c>
      <c r="J646" s="237" t="str">
        <f>VLOOKUP(B646,'University Applications'!A:H,8,0)</f>
        <v>No</v>
      </c>
      <c r="K646" s="237" t="str">
        <f>VLOOKUP(B646,'University Applications'!A:O,15,0)</f>
        <v>No</v>
      </c>
      <c r="L646" s="237" t="str">
        <f>VLOOKUP(B646,'University Applications'!A:V,22,0)</f>
        <v>No</v>
      </c>
      <c r="M646" s="237" t="str">
        <f>VLOOKUP(B646,'University Applications'!A:AC,29,0)</f>
        <v>No</v>
      </c>
      <c r="N646" s="237" t="str">
        <f>VLOOKUP(B646,'University Applications'!A1010:BD2428,36,0)</f>
        <v/>
      </c>
      <c r="O646" s="237" t="str">
        <f>VLOOKUP(B646,'University Applications'!A:I,9,0)</f>
        <v/>
      </c>
      <c r="P646" s="237" t="str">
        <f>VLOOKUP($B646,'University Applications'!$A:P,16,0)</f>
        <v/>
      </c>
      <c r="Q646" s="237" t="str">
        <f>VLOOKUP($B646,'University Applications'!$A:W,23,0)</f>
        <v/>
      </c>
      <c r="R646" s="237" t="str">
        <f>VLOOKUP($B646,'University Applications'!$A:AD,30,0)</f>
        <v/>
      </c>
      <c r="S646" s="237" t="str">
        <f>VLOOKUP($B646,'University Applications'!$A1010:BJ2428,37,0)</f>
        <v/>
      </c>
      <c r="T646" s="183">
        <f t="shared" si="1"/>
        <v>4</v>
      </c>
      <c r="U646" s="183">
        <f t="shared" si="2"/>
        <v>0</v>
      </c>
      <c r="V646" s="237">
        <f t="shared" si="3"/>
        <v>0</v>
      </c>
      <c r="W646" s="237">
        <f t="shared" si="4"/>
        <v>0</v>
      </c>
      <c r="X646" s="237"/>
    </row>
    <row r="647">
      <c r="A647" s="236" t="s">
        <v>2200</v>
      </c>
      <c r="B647" s="106" t="s">
        <v>2197</v>
      </c>
      <c r="C647" s="237" t="str">
        <f>VLOOKUP(A647,'Main Sheet'!F:M,8,0)</f>
        <v>Motherwell</v>
      </c>
      <c r="D647" s="237" t="str">
        <f>VLOOKUP(B647,'Main Sheet'!A:N,14,0)</f>
        <v>NMB</v>
      </c>
      <c r="E647" s="237" t="str">
        <f>VLOOKUP(B647,'Main Sheet'!A:L,12,0)</f>
        <v>Motherwell HS</v>
      </c>
      <c r="F647" s="237" t="str">
        <f>Vlookup(B647,'Main Sheet'!A:J,7,False)</f>
        <v>First</v>
      </c>
      <c r="G647" s="237" t="str">
        <f>Vlookup(B647,'Main Sheet'!A:Q,17,0)</f>
        <v>Sive</v>
      </c>
      <c r="H647" s="237" t="str">
        <f>VLOOKUP(B647,'Main Sheet'!A:AT,46,0)</f>
        <v>Yes</v>
      </c>
      <c r="I647" s="237" t="str">
        <f>Trim(Iferror(Vlookup(B647,'Main Sheet'!A238:BC1331,47,False),""))</f>
        <v>Yes</v>
      </c>
      <c r="J647" s="237" t="str">
        <f>VLOOKUP(B647,'University Applications'!A:H,8,0)</f>
        <v>Yes</v>
      </c>
      <c r="K647" s="237" t="str">
        <f>VLOOKUP(B647,'University Applications'!A:O,15,0)</f>
        <v>Yes</v>
      </c>
      <c r="L647" s="237" t="str">
        <f>VLOOKUP(B647,'University Applications'!A:V,22,0)</f>
        <v>Yes</v>
      </c>
      <c r="M647" s="237" t="str">
        <f>VLOOKUP(B647,'University Applications'!A:AC,29,0)</f>
        <v>Yes</v>
      </c>
      <c r="N647" s="237" t="str">
        <f>VLOOKUP(B647,'University Applications'!A238:BD1652,36,0)</f>
        <v/>
      </c>
      <c r="O647" s="237" t="str">
        <f>VLOOKUP(B647,'University Applications'!A:I,9,0)</f>
        <v>Yes</v>
      </c>
      <c r="P647" s="237" t="str">
        <f>VLOOKUP($B647,'University Applications'!$A:P,16,0)</f>
        <v>Yes</v>
      </c>
      <c r="Q647" s="237" t="str">
        <f>VLOOKUP($B647,'University Applications'!$A:W,23,0)</f>
        <v>Yes</v>
      </c>
      <c r="R647" s="237" t="str">
        <f>VLOOKUP($B647,'University Applications'!$A:AD,30,0)</f>
        <v>Yes</v>
      </c>
      <c r="S647" s="237" t="str">
        <f>VLOOKUP($B647,'University Applications'!$A238:BJ1652,37,0)</f>
        <v/>
      </c>
      <c r="T647" s="183">
        <f t="shared" si="1"/>
        <v>4</v>
      </c>
      <c r="U647" s="183">
        <f t="shared" si="2"/>
        <v>4</v>
      </c>
      <c r="V647" s="237">
        <f t="shared" si="3"/>
        <v>4</v>
      </c>
      <c r="W647" s="237">
        <f t="shared" si="4"/>
        <v>4</v>
      </c>
      <c r="X647" s="237"/>
    </row>
    <row r="648">
      <c r="A648" s="236" t="s">
        <v>10303</v>
      </c>
      <c r="B648" s="106" t="s">
        <v>6197</v>
      </c>
      <c r="C648" s="237" t="str">
        <f>VLOOKUP(A648,'Main Sheet'!F:M,8,0)</f>
        <v>Zinyoka</v>
      </c>
      <c r="D648" s="237" t="str">
        <f>VLOOKUP(B648,'Main Sheet'!A:N,14,0)</f>
        <v>NMB</v>
      </c>
      <c r="E648" s="237" t="str">
        <f>VLOOKUP(B648,'Main Sheet'!A:L,12,0)</f>
        <v>Tyhilulwazi HS</v>
      </c>
      <c r="F648" s="237" t="str">
        <f>Vlookup(B648,'Main Sheet'!A:J,7,False)</f>
        <v>Second</v>
      </c>
      <c r="G648" s="237" t="str">
        <f>Vlookup(B648,'Main Sheet'!A:Q,17,0)</f>
        <v>Asemahle</v>
      </c>
      <c r="H648" s="237" t="str">
        <f>VLOOKUP(B648,'Main Sheet'!A:AT,46,0)</f>
        <v>Yes</v>
      </c>
      <c r="I648" s="237" t="str">
        <f>Trim(Iferror(Vlookup(B648,'Main Sheet'!A717:BC1811,47,False),""))</f>
        <v>Yes</v>
      </c>
      <c r="J648" s="237" t="str">
        <f>VLOOKUP(B648,'University Applications'!A:H,8,0)</f>
        <v>S/A</v>
      </c>
      <c r="K648" s="237" t="str">
        <f>VLOOKUP(B648,'University Applications'!A:O,15,0)</f>
        <v/>
      </c>
      <c r="L648" s="237" t="str">
        <f>VLOOKUP(B648,'University Applications'!A:V,22,0)</f>
        <v>Yes</v>
      </c>
      <c r="M648" s="237" t="str">
        <f>VLOOKUP(B648,'University Applications'!A:AC,29,0)</f>
        <v/>
      </c>
      <c r="N648" s="237" t="str">
        <f>VLOOKUP(B648,'University Applications'!A717:BD2132,36,0)</f>
        <v/>
      </c>
      <c r="O648" s="237" t="str">
        <f>VLOOKUP(B648,'University Applications'!A:I,9,0)</f>
        <v/>
      </c>
      <c r="P648" s="237" t="str">
        <f>VLOOKUP($B648,'University Applications'!$A:P,16,0)</f>
        <v/>
      </c>
      <c r="Q648" s="237" t="str">
        <f>VLOOKUP($B648,'University Applications'!$A:W,23,0)</f>
        <v/>
      </c>
      <c r="R648" s="237" t="str">
        <f>VLOOKUP($B648,'University Applications'!$A:AD,30,0)</f>
        <v/>
      </c>
      <c r="S648" s="237" t="str">
        <f>VLOOKUP($B648,'University Applications'!$A717:BJ2132,37,0)</f>
        <v/>
      </c>
      <c r="T648" s="183">
        <f t="shared" si="1"/>
        <v>2</v>
      </c>
      <c r="U648" s="183">
        <f t="shared" si="2"/>
        <v>0</v>
      </c>
      <c r="V648" s="237">
        <f t="shared" si="3"/>
        <v>1</v>
      </c>
      <c r="W648" s="237">
        <f t="shared" si="4"/>
        <v>0</v>
      </c>
      <c r="X648" s="237"/>
    </row>
    <row r="649">
      <c r="A649" s="236" t="s">
        <v>2210</v>
      </c>
      <c r="B649" s="106" t="s">
        <v>2208</v>
      </c>
      <c r="C649" s="237" t="str">
        <f>VLOOKUP(A649,'Main Sheet'!F:M,8,0)</f>
        <v>Motherwell</v>
      </c>
      <c r="D649" s="237" t="str">
        <f>VLOOKUP(B649,'Main Sheet'!A:N,14,0)</f>
        <v>NMB</v>
      </c>
      <c r="E649" s="237" t="str">
        <f>VLOOKUP(B649,'Main Sheet'!A:L,12,0)</f>
        <v>Soqhayisa SS</v>
      </c>
      <c r="F649" s="237" t="str">
        <f>Vlookup(B649,'Main Sheet'!A:J,7,False)</f>
        <v>First</v>
      </c>
      <c r="G649" s="237" t="str">
        <f>Vlookup(B649,'Main Sheet'!A:Q,17,0)</f>
        <v>Siphosihle</v>
      </c>
      <c r="H649" s="237" t="str">
        <f>VLOOKUP(B649,'Main Sheet'!A:AT,46,0)</f>
        <v>Yes</v>
      </c>
      <c r="I649" s="237" t="str">
        <f>Trim(Iferror(Vlookup(B649,'Main Sheet'!A239:BC1332,47,False),""))</f>
        <v>Yes</v>
      </c>
      <c r="J649" s="237" t="str">
        <f>VLOOKUP(B649,'University Applications'!A:H,8,0)</f>
        <v>Yes</v>
      </c>
      <c r="K649" s="237" t="str">
        <f>VLOOKUP(B649,'University Applications'!A:O,15,0)</f>
        <v>Yes</v>
      </c>
      <c r="L649" s="237" t="str">
        <f>VLOOKUP(B649,'University Applications'!A:V,22,0)</f>
        <v>S/A</v>
      </c>
      <c r="M649" s="237" t="str">
        <f>VLOOKUP(B649,'University Applications'!A:AC,29,0)</f>
        <v>Yes</v>
      </c>
      <c r="N649" s="237" t="str">
        <f>VLOOKUP(B649,'University Applications'!A239:BD1653,36,0)</f>
        <v/>
      </c>
      <c r="O649" s="237" t="str">
        <f>VLOOKUP(B649,'University Applications'!A:I,9,0)</f>
        <v>Yes</v>
      </c>
      <c r="P649" s="237" t="str">
        <f>VLOOKUP($B649,'University Applications'!$A:P,16,0)</f>
        <v>Yes</v>
      </c>
      <c r="Q649" s="237" t="str">
        <f>VLOOKUP($B649,'University Applications'!$A:W,23,0)</f>
        <v>S/A</v>
      </c>
      <c r="R649" s="237" t="str">
        <f>VLOOKUP($B649,'University Applications'!$A:AD,30,0)</f>
        <v>Yes</v>
      </c>
      <c r="S649" s="237" t="str">
        <f>VLOOKUP($B649,'University Applications'!$A239:BJ1653,37,0)</f>
        <v/>
      </c>
      <c r="T649" s="183">
        <f t="shared" si="1"/>
        <v>4</v>
      </c>
      <c r="U649" s="183">
        <f t="shared" si="2"/>
        <v>4</v>
      </c>
      <c r="V649" s="237">
        <f t="shared" si="3"/>
        <v>3</v>
      </c>
      <c r="W649" s="237">
        <f t="shared" si="4"/>
        <v>3</v>
      </c>
      <c r="X649" s="237"/>
    </row>
    <row r="650">
      <c r="A650" s="236" t="s">
        <v>10100</v>
      </c>
      <c r="B650" s="106" t="s">
        <v>5497</v>
      </c>
      <c r="C650" s="237" t="str">
        <f>VLOOKUP(A650,'Main Sheet'!F:M,8,0)</f>
        <v>Zwide</v>
      </c>
      <c r="D650" s="237" t="str">
        <f>VLOOKUP(B650,'Main Sheet'!A:N,14,0)</f>
        <v>NMB</v>
      </c>
      <c r="E650" s="237" t="str">
        <f>VLOOKUP(B650,'Main Sheet'!A:L,12,0)</f>
        <v>Loyiso HS</v>
      </c>
      <c r="F650" s="237" t="str">
        <f>Vlookup(B650,'Main Sheet'!A:J,7,False)</f>
        <v>Second</v>
      </c>
      <c r="G650" s="237" t="str">
        <f>Vlookup(B650,'Main Sheet'!A:Q,17,0)</f>
        <v>Sive</v>
      </c>
      <c r="H650" s="237" t="str">
        <f>VLOOKUP(B650,'Main Sheet'!A:AT,46,0)</f>
        <v>Yes</v>
      </c>
      <c r="I650" s="237" t="str">
        <f>Trim(Iferror(Vlookup(B650,'Main Sheet'!A625:BC1718,47,False),""))</f>
        <v/>
      </c>
      <c r="J650" s="237" t="str">
        <f>VLOOKUP(B650,'University Applications'!A:H,8,0)</f>
        <v>Yes</v>
      </c>
      <c r="K650" s="237" t="str">
        <f>VLOOKUP(B650,'University Applications'!A:O,15,0)</f>
        <v>Yes</v>
      </c>
      <c r="L650" s="237" t="str">
        <f>VLOOKUP(B650,'University Applications'!A:V,22,0)</f>
        <v>Yes</v>
      </c>
      <c r="M650" s="237" t="str">
        <f>VLOOKUP(B650,'University Applications'!A:AC,29,0)</f>
        <v>Yes</v>
      </c>
      <c r="N650" s="237" t="str">
        <f>VLOOKUP(B650,'University Applications'!A625:BD2039,36,0)</f>
        <v/>
      </c>
      <c r="O650" s="237" t="str">
        <f>VLOOKUP(B650,'University Applications'!A:I,9,0)</f>
        <v/>
      </c>
      <c r="P650" s="237" t="str">
        <f>VLOOKUP($B650,'University Applications'!$A:P,16,0)</f>
        <v/>
      </c>
      <c r="Q650" s="237" t="str">
        <f>VLOOKUP($B650,'University Applications'!$A:W,23,0)</f>
        <v/>
      </c>
      <c r="R650" s="237" t="str">
        <f>VLOOKUP($B650,'University Applications'!$A:AD,30,0)</f>
        <v/>
      </c>
      <c r="S650" s="237" t="str">
        <f>VLOOKUP($B650,'University Applications'!$A625:BJ2039,37,0)</f>
        <v/>
      </c>
      <c r="T650" s="183">
        <f t="shared" si="1"/>
        <v>4</v>
      </c>
      <c r="U650" s="183">
        <f t="shared" si="2"/>
        <v>0</v>
      </c>
      <c r="V650" s="237">
        <f t="shared" si="3"/>
        <v>4</v>
      </c>
      <c r="W650" s="237">
        <f t="shared" si="4"/>
        <v>0</v>
      </c>
      <c r="X650" s="237"/>
    </row>
    <row r="651">
      <c r="A651" s="236" t="s">
        <v>2217</v>
      </c>
      <c r="B651" s="106" t="s">
        <v>2215</v>
      </c>
      <c r="C651" s="237" t="str">
        <f>VLOOKUP(A651,'Main Sheet'!F:M,8,0)</f>
        <v>Zwide</v>
      </c>
      <c r="D651" s="237" t="str">
        <f>VLOOKUP(B651,'Main Sheet'!A:N,14,0)</f>
        <v>NMB</v>
      </c>
      <c r="E651" s="237" t="str">
        <f>VLOOKUP(B651,'Main Sheet'!A:L,12,0)</f>
        <v>Loyiso HS</v>
      </c>
      <c r="F651" s="237" t="str">
        <f>Vlookup(B651,'Main Sheet'!A:J,7,False)</f>
        <v>First</v>
      </c>
      <c r="G651" s="237" t="str">
        <f>Vlookup(B651,'Main Sheet'!A:Q,17,0)</f>
        <v>Sive</v>
      </c>
      <c r="H651" s="237" t="str">
        <f>VLOOKUP(B651,'Main Sheet'!A:AT,46,0)</f>
        <v>Yes</v>
      </c>
      <c r="I651" s="237" t="str">
        <f>Trim(Iferror(Vlookup(B651,'Main Sheet'!A240:BC1333,47,False),""))</f>
        <v>Yes</v>
      </c>
      <c r="J651" s="237" t="str">
        <f>VLOOKUP(B651,'University Applications'!A:H,8,0)</f>
        <v>Yes</v>
      </c>
      <c r="K651" s="237" t="str">
        <f>VLOOKUP(B651,'University Applications'!A:O,15,0)</f>
        <v>Yes</v>
      </c>
      <c r="L651" s="237" t="str">
        <f>VLOOKUP(B651,'University Applications'!A:V,22,0)</f>
        <v>Yes</v>
      </c>
      <c r="M651" s="237" t="str">
        <f>VLOOKUP(B651,'University Applications'!A:AC,29,0)</f>
        <v>Yes</v>
      </c>
      <c r="N651" s="237" t="str">
        <f>VLOOKUP(B651,'University Applications'!A240:BD1654,36,0)</f>
        <v/>
      </c>
      <c r="O651" s="237" t="str">
        <f>VLOOKUP(B651,'University Applications'!A:I,9,0)</f>
        <v>Yes</v>
      </c>
      <c r="P651" s="237" t="str">
        <f>VLOOKUP($B651,'University Applications'!$A:P,16,0)</f>
        <v>Yes</v>
      </c>
      <c r="Q651" s="237" t="str">
        <f>VLOOKUP($B651,'University Applications'!$A:W,23,0)</f>
        <v>Yes</v>
      </c>
      <c r="R651" s="237" t="str">
        <f>VLOOKUP($B651,'University Applications'!$A:AD,30,0)</f>
        <v>Yes</v>
      </c>
      <c r="S651" s="237" t="str">
        <f>VLOOKUP($B651,'University Applications'!$A240:BJ1654,37,0)</f>
        <v/>
      </c>
      <c r="T651" s="183">
        <f t="shared" si="1"/>
        <v>4</v>
      </c>
      <c r="U651" s="183">
        <f t="shared" si="2"/>
        <v>4</v>
      </c>
      <c r="V651" s="237">
        <f t="shared" si="3"/>
        <v>4</v>
      </c>
      <c r="W651" s="237">
        <f t="shared" si="4"/>
        <v>4</v>
      </c>
      <c r="X651" s="237"/>
    </row>
    <row r="652">
      <c r="A652" s="236" t="s">
        <v>2226</v>
      </c>
      <c r="B652" s="106" t="s">
        <v>2224</v>
      </c>
      <c r="C652" s="237" t="str">
        <f>VLOOKUP(A652,'Main Sheet'!F:M,8,0)</f>
        <v>Motherwell</v>
      </c>
      <c r="D652" s="237" t="str">
        <f>VLOOKUP(B652,'Main Sheet'!A:N,14,0)</f>
        <v>NMB</v>
      </c>
      <c r="E652" s="237" t="str">
        <f>VLOOKUP(B652,'Main Sheet'!A:L,12,0)</f>
        <v>Ndyebo SS</v>
      </c>
      <c r="F652" s="237" t="str">
        <f>Vlookup(B652,'Main Sheet'!A:J,7,False)</f>
        <v>First</v>
      </c>
      <c r="G652" s="237" t="str">
        <f>Vlookup(B652,'Main Sheet'!A:Q,17,0)</f>
        <v>Siphosihle</v>
      </c>
      <c r="H652" s="237" t="str">
        <f>VLOOKUP(B652,'Main Sheet'!A:AT,46,0)</f>
        <v>Yes</v>
      </c>
      <c r="I652" s="237" t="str">
        <f>Trim(Iferror(Vlookup(B652,'Main Sheet'!A241:BC1334,47,False),""))</f>
        <v>Yes</v>
      </c>
      <c r="J652" s="237" t="str">
        <f>VLOOKUP(B652,'University Applications'!A:H,8,0)</f>
        <v>Yes</v>
      </c>
      <c r="K652" s="237" t="str">
        <f>VLOOKUP(B652,'University Applications'!A:O,15,0)</f>
        <v>Yes</v>
      </c>
      <c r="L652" s="237" t="str">
        <f>VLOOKUP(B652,'University Applications'!A:V,22,0)</f>
        <v>Yes</v>
      </c>
      <c r="M652" s="237" t="str">
        <f>VLOOKUP(B652,'University Applications'!A:AC,29,0)</f>
        <v>Yes</v>
      </c>
      <c r="N652" s="237" t="str">
        <f>VLOOKUP(B652,'University Applications'!A241:BD1655,36,0)</f>
        <v/>
      </c>
      <c r="O652" s="237" t="str">
        <f>VLOOKUP(B652,'University Applications'!A:I,9,0)</f>
        <v>Yes</v>
      </c>
      <c r="P652" s="237" t="str">
        <f>VLOOKUP($B652,'University Applications'!$A:P,16,0)</f>
        <v>Yes</v>
      </c>
      <c r="Q652" s="237" t="str">
        <f>VLOOKUP($B652,'University Applications'!$A:W,23,0)</f>
        <v>Yes</v>
      </c>
      <c r="R652" s="237" t="str">
        <f>VLOOKUP($B652,'University Applications'!$A:AD,30,0)</f>
        <v>Yes</v>
      </c>
      <c r="S652" s="237" t="str">
        <f>VLOOKUP($B652,'University Applications'!$A241:BJ1655,37,0)</f>
        <v/>
      </c>
      <c r="T652" s="183">
        <f t="shared" si="1"/>
        <v>4</v>
      </c>
      <c r="U652" s="183">
        <f t="shared" si="2"/>
        <v>4</v>
      </c>
      <c r="V652" s="237">
        <f t="shared" si="3"/>
        <v>4</v>
      </c>
      <c r="W652" s="237">
        <f t="shared" si="4"/>
        <v>4</v>
      </c>
      <c r="X652" s="237"/>
    </row>
    <row r="653">
      <c r="A653" s="236" t="s">
        <v>10584</v>
      </c>
      <c r="B653" s="106" t="s">
        <v>7140</v>
      </c>
      <c r="C653" s="237" t="str">
        <f>VLOOKUP(A653,'Main Sheet'!F:M,8,0)</f>
        <v>Zwide</v>
      </c>
      <c r="D653" s="237" t="str">
        <f>VLOOKUP(B653,'Main Sheet'!A:N,14,0)</f>
        <v>NMB</v>
      </c>
      <c r="E653" s="237" t="str">
        <f>VLOOKUP(B653,'Main Sheet'!A:L,12,0)</f>
        <v>Ndzondelelo HS</v>
      </c>
      <c r="F653" s="237" t="str">
        <f>Vlookup(B653,'Main Sheet'!A:J,7,False)</f>
        <v>Second</v>
      </c>
      <c r="G653" s="237" t="str">
        <f>Vlookup(B653,'Main Sheet'!A:Q,17,0)</f>
        <v>Chulumanco</v>
      </c>
      <c r="H653" s="237" t="str">
        <f>VLOOKUP(B653,'Main Sheet'!A:AT,46,0)</f>
        <v>Yes</v>
      </c>
      <c r="I653" s="237" t="str">
        <f>Trim(Iferror(Vlookup(B653,'Main Sheet'!A852:BC1949,47,False),""))</f>
        <v>Yes</v>
      </c>
      <c r="J653" s="237" t="str">
        <f>VLOOKUP(B653,'University Applications'!A:H,8,0)</f>
        <v/>
      </c>
      <c r="K653" s="237" t="str">
        <f>VLOOKUP(B653,'University Applications'!A:O,15,0)</f>
        <v/>
      </c>
      <c r="L653" s="237" t="str">
        <f>VLOOKUP(B653,'University Applications'!A:V,22,0)</f>
        <v/>
      </c>
      <c r="M653" s="237" t="str">
        <f>VLOOKUP(B653,'University Applications'!A:AC,29,0)</f>
        <v/>
      </c>
      <c r="N653" s="237" t="str">
        <f>VLOOKUP(B653,'University Applications'!A852:BD2270,36,0)</f>
        <v/>
      </c>
      <c r="O653" s="237" t="str">
        <f>VLOOKUP(B653,'University Applications'!A:I,9,0)</f>
        <v/>
      </c>
      <c r="P653" s="237" t="str">
        <f>VLOOKUP($B653,'University Applications'!$A:P,16,0)</f>
        <v/>
      </c>
      <c r="Q653" s="237" t="str">
        <f>VLOOKUP($B653,'University Applications'!$A:W,23,0)</f>
        <v/>
      </c>
      <c r="R653" s="237" t="str">
        <f>VLOOKUP($B653,'University Applications'!$A:AD,30,0)</f>
        <v/>
      </c>
      <c r="S653" s="237" t="str">
        <f>VLOOKUP($B653,'University Applications'!$A852:BJ2270,37,0)</f>
        <v/>
      </c>
      <c r="T653" s="183">
        <f t="shared" si="1"/>
        <v>0</v>
      </c>
      <c r="U653" s="183">
        <f t="shared" si="2"/>
        <v>0</v>
      </c>
      <c r="V653" s="237">
        <f t="shared" si="3"/>
        <v>0</v>
      </c>
      <c r="W653" s="237">
        <f t="shared" si="4"/>
        <v>0</v>
      </c>
      <c r="X653" s="237"/>
    </row>
    <row r="654">
      <c r="A654" s="236" t="s">
        <v>11168</v>
      </c>
      <c r="B654" s="106" t="s">
        <v>5029</v>
      </c>
      <c r="C654" s="237" t="str">
        <f>VLOOKUP(A654,'Main Sheet'!F:M,8,0)</f>
        <v>Motherwell</v>
      </c>
      <c r="D654" s="237" t="str">
        <f>VLOOKUP(B654,'Main Sheet'!A:N,14,0)</f>
        <v>NMB</v>
      </c>
      <c r="E654" s="237" t="str">
        <f>VLOOKUP(B654,'Main Sheet'!A:L,12,0)</f>
        <v>Vulumzi SS</v>
      </c>
      <c r="F654" s="237" t="str">
        <f>Vlookup(B654,'Main Sheet'!A:J,7,False)</f>
        <v>Second</v>
      </c>
      <c r="G654" s="237" t="str">
        <f>Vlookup(B654,'Main Sheet'!A:Q,17,0)</f>
        <v>Siphosihle</v>
      </c>
      <c r="H654" s="237" t="str">
        <f>VLOOKUP(B654,'Main Sheet'!A:AT,46,0)</f>
        <v>Yes</v>
      </c>
      <c r="I654" s="237" t="str">
        <f>Trim(Iferror(Vlookup(B654,'Main Sheet'!A574:BC1667,47,False),""))</f>
        <v>Yes</v>
      </c>
      <c r="J654" s="237" t="str">
        <f>VLOOKUP(B654,'University Applications'!A:H,8,0)</f>
        <v/>
      </c>
      <c r="K654" s="237" t="str">
        <f>VLOOKUP(B654,'University Applications'!A:O,15,0)</f>
        <v/>
      </c>
      <c r="L654" s="237" t="str">
        <f>VLOOKUP(B654,'University Applications'!A:V,22,0)</f>
        <v/>
      </c>
      <c r="M654" s="237" t="str">
        <f>VLOOKUP(B654,'University Applications'!A:AC,29,0)</f>
        <v/>
      </c>
      <c r="N654" s="237" t="str">
        <f>VLOOKUP(B654,'University Applications'!A574:BD1988,36,0)</f>
        <v/>
      </c>
      <c r="O654" s="237" t="str">
        <f>VLOOKUP(B654,'University Applications'!A:I,9,0)</f>
        <v/>
      </c>
      <c r="P654" s="237" t="str">
        <f>VLOOKUP($B654,'University Applications'!$A:P,16,0)</f>
        <v/>
      </c>
      <c r="Q654" s="237" t="str">
        <f>VLOOKUP($B654,'University Applications'!$A:W,23,0)</f>
        <v/>
      </c>
      <c r="R654" s="237" t="str">
        <f>VLOOKUP($B654,'University Applications'!$A:AD,30,0)</f>
        <v/>
      </c>
      <c r="S654" s="237" t="str">
        <f>VLOOKUP($B654,'University Applications'!$A574:BJ1988,37,0)</f>
        <v/>
      </c>
      <c r="T654" s="183">
        <f t="shared" si="1"/>
        <v>0</v>
      </c>
      <c r="U654" s="183">
        <f t="shared" si="2"/>
        <v>0</v>
      </c>
      <c r="V654" s="237">
        <f t="shared" si="3"/>
        <v>0</v>
      </c>
      <c r="W654" s="237">
        <f t="shared" si="4"/>
        <v>0</v>
      </c>
      <c r="X654" s="237"/>
    </row>
    <row r="655">
      <c r="A655" s="236" t="s">
        <v>2236</v>
      </c>
      <c r="B655" s="106" t="s">
        <v>2233</v>
      </c>
      <c r="C655" s="237" t="str">
        <f>VLOOKUP(A655,'Main Sheet'!F:M,8,0)</f>
        <v>Zwide</v>
      </c>
      <c r="D655" s="237" t="str">
        <f>VLOOKUP(B655,'Main Sheet'!A:N,14,0)</f>
        <v>NMB</v>
      </c>
      <c r="E655" s="237" t="str">
        <f>VLOOKUP(B655,'Main Sheet'!A:L,12,0)</f>
        <v>Ndzondelelo HS</v>
      </c>
      <c r="F655" s="237" t="str">
        <f>Vlookup(B655,'Main Sheet'!A:J,7,False)</f>
        <v>First</v>
      </c>
      <c r="G655" s="237" t="str">
        <f>Vlookup(B655,'Main Sheet'!A:Q,17,0)</f>
        <v>Chulumanco</v>
      </c>
      <c r="H655" s="237" t="str">
        <f>VLOOKUP(B655,'Main Sheet'!A:AT,46,0)</f>
        <v>Yes</v>
      </c>
      <c r="I655" s="237" t="str">
        <f>Trim(Iferror(Vlookup(B655,'Main Sheet'!A242:BC1335,47,False),""))</f>
        <v>Yes</v>
      </c>
      <c r="J655" s="237" t="str">
        <f>VLOOKUP(B655,'University Applications'!A:H,8,0)</f>
        <v>S/A</v>
      </c>
      <c r="K655" s="237" t="str">
        <f>VLOOKUP(B655,'University Applications'!A:O,15,0)</f>
        <v>Yes</v>
      </c>
      <c r="L655" s="237" t="str">
        <f>VLOOKUP(B655,'University Applications'!A:V,22,0)</f>
        <v>S/A</v>
      </c>
      <c r="M655" s="237" t="str">
        <f>VLOOKUP(B655,'University Applications'!A:AC,29,0)</f>
        <v>Yes</v>
      </c>
      <c r="N655" s="237" t="str">
        <f>VLOOKUP(B655,'University Applications'!A242:BD1656,36,0)</f>
        <v/>
      </c>
      <c r="O655" s="237" t="str">
        <f>VLOOKUP(B655,'University Applications'!A:I,9,0)</f>
        <v>S/A</v>
      </c>
      <c r="P655" s="237" t="str">
        <f>VLOOKUP($B655,'University Applications'!$A:P,16,0)</f>
        <v>Yes</v>
      </c>
      <c r="Q655" s="237" t="str">
        <f>VLOOKUP($B655,'University Applications'!$A:W,23,0)</f>
        <v>S/A</v>
      </c>
      <c r="R655" s="237" t="str">
        <f>VLOOKUP($B655,'University Applications'!$A:AD,30,0)</f>
        <v>Yes</v>
      </c>
      <c r="S655" s="237" t="str">
        <f>VLOOKUP($B655,'University Applications'!$A242:BJ1656,37,0)</f>
        <v/>
      </c>
      <c r="T655" s="183">
        <f t="shared" si="1"/>
        <v>4</v>
      </c>
      <c r="U655" s="183">
        <f t="shared" si="2"/>
        <v>4</v>
      </c>
      <c r="V655" s="237">
        <f t="shared" si="3"/>
        <v>2</v>
      </c>
      <c r="W655" s="237">
        <f t="shared" si="4"/>
        <v>2</v>
      </c>
      <c r="X655" s="237"/>
    </row>
    <row r="656">
      <c r="A656" s="236" t="s">
        <v>10255</v>
      </c>
      <c r="B656" s="106" t="s">
        <v>6031</v>
      </c>
      <c r="C656" s="237" t="str">
        <f>VLOOKUP(A656,'Main Sheet'!F:M,8,0)</f>
        <v>Motherwell</v>
      </c>
      <c r="D656" s="237" t="str">
        <f>VLOOKUP(B656,'Main Sheet'!A:N,14,0)</f>
        <v>NMB</v>
      </c>
      <c r="E656" s="237" t="str">
        <f>VLOOKUP(B656,'Main Sheet'!A:L,12,0)</f>
        <v>Douglas Mpopa SS</v>
      </c>
      <c r="F656" s="237" t="str">
        <f>Vlookup(B656,'Main Sheet'!A:J,7,False)</f>
        <v>Second</v>
      </c>
      <c r="G656" s="237" t="str">
        <f>Vlookup(B656,'Main Sheet'!A:Q,17,0)</f>
        <v>Asemahle</v>
      </c>
      <c r="H656" s="237" t="str">
        <f>VLOOKUP(B656,'Main Sheet'!A:AT,46,0)</f>
        <v>Yes</v>
      </c>
      <c r="I656" s="237" t="str">
        <f>Trim(Iferror(Vlookup(B656,'Main Sheet'!A695:BC1789,47,False),""))</f>
        <v>Yes</v>
      </c>
      <c r="J656" s="237" t="str">
        <f>VLOOKUP(B656,'University Applications'!A:H,8,0)</f>
        <v>S/A</v>
      </c>
      <c r="K656" s="237" t="str">
        <f>VLOOKUP(B656,'University Applications'!A:O,15,0)</f>
        <v/>
      </c>
      <c r="L656" s="237" t="str">
        <f>VLOOKUP(B656,'University Applications'!A:V,22,0)</f>
        <v>S/A</v>
      </c>
      <c r="M656" s="237" t="str">
        <f>VLOOKUP(B656,'University Applications'!A:AC,29,0)</f>
        <v/>
      </c>
      <c r="N656" s="237" t="str">
        <f>VLOOKUP(B656,'University Applications'!A695:BD2110,36,0)</f>
        <v/>
      </c>
      <c r="O656" s="237" t="str">
        <f>VLOOKUP(B656,'University Applications'!A:I,9,0)</f>
        <v/>
      </c>
      <c r="P656" s="237" t="str">
        <f>VLOOKUP($B656,'University Applications'!$A:P,16,0)</f>
        <v/>
      </c>
      <c r="Q656" s="237" t="str">
        <f>VLOOKUP($B656,'University Applications'!$A:W,23,0)</f>
        <v/>
      </c>
      <c r="R656" s="237" t="str">
        <f>VLOOKUP($B656,'University Applications'!$A:AD,30,0)</f>
        <v/>
      </c>
      <c r="S656" s="237" t="str">
        <f>VLOOKUP($B656,'University Applications'!$A695:BJ2110,37,0)</f>
        <v/>
      </c>
      <c r="T656" s="183">
        <f t="shared" si="1"/>
        <v>2</v>
      </c>
      <c r="U656" s="183">
        <f t="shared" si="2"/>
        <v>0</v>
      </c>
      <c r="V656" s="237">
        <f t="shared" si="3"/>
        <v>0</v>
      </c>
      <c r="W656" s="237">
        <f t="shared" si="4"/>
        <v>0</v>
      </c>
      <c r="X656" s="237"/>
    </row>
    <row r="657">
      <c r="A657" s="236" t="s">
        <v>2243</v>
      </c>
      <c r="B657" s="106" t="s">
        <v>2241</v>
      </c>
      <c r="C657" s="237" t="str">
        <f>VLOOKUP(A657,'Main Sheet'!F:M,8,0)</f>
        <v>KwaDwesi</v>
      </c>
      <c r="D657" s="237" t="str">
        <f>VLOOKUP(B657,'Main Sheet'!A:N,14,0)</f>
        <v>NMB</v>
      </c>
      <c r="E657" s="237" t="str">
        <f>VLOOKUP(B657,'Main Sheet'!A:L,12,0)</f>
        <v>EZ Khabane HS</v>
      </c>
      <c r="F657" s="237" t="str">
        <f>Vlookup(B657,'Main Sheet'!A:J,7,False)</f>
        <v>First</v>
      </c>
      <c r="G657" s="237" t="str">
        <f>Vlookup(B657,'Main Sheet'!A:Q,17,0)</f>
        <v>Asemahle</v>
      </c>
      <c r="H657" s="237" t="str">
        <f>VLOOKUP(B657,'Main Sheet'!A:AT,46,0)</f>
        <v>Yes</v>
      </c>
      <c r="I657" s="237" t="str">
        <f>Trim(Iferror(Vlookup(B657,'Main Sheet'!A243:BC1336,47,False),""))</f>
        <v>Yes</v>
      </c>
      <c r="J657" s="237" t="str">
        <f>VLOOKUP(B657,'University Applications'!A:H,8,0)</f>
        <v>Yes</v>
      </c>
      <c r="K657" s="237" t="str">
        <f>VLOOKUP(B657,'University Applications'!A:O,15,0)</f>
        <v>Yes</v>
      </c>
      <c r="L657" s="237" t="str">
        <f>VLOOKUP(B657,'University Applications'!A:V,22,0)</f>
        <v>Yes</v>
      </c>
      <c r="M657" s="237" t="str">
        <f>VLOOKUP(B657,'University Applications'!A:AC,29,0)</f>
        <v>Yes</v>
      </c>
      <c r="N657" s="237" t="str">
        <f>VLOOKUP(B657,'University Applications'!A243:BD1657,36,0)</f>
        <v/>
      </c>
      <c r="O657" s="237" t="str">
        <f>VLOOKUP(B657,'University Applications'!A:I,9,0)</f>
        <v>Yes</v>
      </c>
      <c r="P657" s="237" t="str">
        <f>VLOOKUP($B657,'University Applications'!$A:P,16,0)</f>
        <v>Yes</v>
      </c>
      <c r="Q657" s="237" t="str">
        <f>VLOOKUP($B657,'University Applications'!$A:W,23,0)</f>
        <v>Yes</v>
      </c>
      <c r="R657" s="237" t="str">
        <f>VLOOKUP($B657,'University Applications'!$A:AD,30,0)</f>
        <v>Yes</v>
      </c>
      <c r="S657" s="237" t="str">
        <f>VLOOKUP($B657,'University Applications'!$A243:BJ1657,37,0)</f>
        <v/>
      </c>
      <c r="T657" s="183">
        <f t="shared" si="1"/>
        <v>4</v>
      </c>
      <c r="U657" s="183">
        <f t="shared" si="2"/>
        <v>4</v>
      </c>
      <c r="V657" s="237">
        <f t="shared" si="3"/>
        <v>4</v>
      </c>
      <c r="W657" s="237">
        <f t="shared" si="4"/>
        <v>4</v>
      </c>
      <c r="X657" s="237"/>
    </row>
    <row r="658">
      <c r="A658" s="236" t="s">
        <v>2252</v>
      </c>
      <c r="B658" s="106" t="s">
        <v>2249</v>
      </c>
      <c r="C658" s="237" t="str">
        <f>VLOOKUP(A658,'Main Sheet'!F:M,8,0)</f>
        <v>Motherwell</v>
      </c>
      <c r="D658" s="237" t="str">
        <f>VLOOKUP(B658,'Main Sheet'!A:N,14,0)</f>
        <v>NMB</v>
      </c>
      <c r="E658" s="237" t="str">
        <f>VLOOKUP(B658,'Main Sheet'!A:L,12,0)</f>
        <v>Motherwell HS</v>
      </c>
      <c r="F658" s="237" t="str">
        <f>Vlookup(B658,'Main Sheet'!A:J,7,False)</f>
        <v>First</v>
      </c>
      <c r="G658" s="237" t="str">
        <f>Vlookup(B658,'Main Sheet'!A:Q,17,0)</f>
        <v>Sive</v>
      </c>
      <c r="H658" s="237" t="str">
        <f>VLOOKUP(B658,'Main Sheet'!A:AT,46,0)</f>
        <v>Yes</v>
      </c>
      <c r="I658" s="237" t="str">
        <f>Trim(Iferror(Vlookup(B658,'Main Sheet'!A244:BC1337,47,False),""))</f>
        <v>Yes</v>
      </c>
      <c r="J658" s="237" t="str">
        <f>VLOOKUP(B658,'University Applications'!A:H,8,0)</f>
        <v>S/A</v>
      </c>
      <c r="K658" s="237" t="str">
        <f>VLOOKUP(B658,'University Applications'!A:O,15,0)</f>
        <v>S/A</v>
      </c>
      <c r="L658" s="237" t="str">
        <f>VLOOKUP(B658,'University Applications'!A:V,22,0)</f>
        <v>S/A</v>
      </c>
      <c r="M658" s="237" t="str">
        <f>VLOOKUP(B658,'University Applications'!A:AC,29,0)</f>
        <v>S/A</v>
      </c>
      <c r="N658" s="237" t="str">
        <f>VLOOKUP(B658,'University Applications'!A244:BD1658,36,0)</f>
        <v>Yes</v>
      </c>
      <c r="O658" s="237" t="str">
        <f>VLOOKUP(B658,'University Applications'!A:I,9,0)</f>
        <v>S/A</v>
      </c>
      <c r="P658" s="237" t="str">
        <f>VLOOKUP($B658,'University Applications'!$A:P,16,0)</f>
        <v>S/A</v>
      </c>
      <c r="Q658" s="237" t="str">
        <f>VLOOKUP($B658,'University Applications'!$A:W,23,0)</f>
        <v>S/A</v>
      </c>
      <c r="R658" s="237" t="str">
        <f>VLOOKUP($B658,'University Applications'!$A:AD,30,0)</f>
        <v>S/A</v>
      </c>
      <c r="S658" s="237" t="str">
        <f>VLOOKUP($B658,'University Applications'!$A244:BJ1658,37,0)</f>
        <v/>
      </c>
      <c r="T658" s="183">
        <f t="shared" si="1"/>
        <v>5</v>
      </c>
      <c r="U658" s="183">
        <f t="shared" si="2"/>
        <v>4</v>
      </c>
      <c r="V658" s="237">
        <f t="shared" si="3"/>
        <v>1</v>
      </c>
      <c r="W658" s="237">
        <f t="shared" si="4"/>
        <v>0</v>
      </c>
      <c r="X658" s="237"/>
    </row>
    <row r="659">
      <c r="A659" s="236" t="s">
        <v>3913</v>
      </c>
      <c r="B659" s="106" t="s">
        <v>3910</v>
      </c>
      <c r="C659" s="237" t="str">
        <f>VLOOKUP(A659,'Main Sheet'!F:M,8,0)</f>
        <v>Motherwell</v>
      </c>
      <c r="D659" s="237" t="str">
        <f>VLOOKUP(B659,'Main Sheet'!A:N,14,0)</f>
        <v>NMB</v>
      </c>
      <c r="E659" s="237" t="str">
        <f>VLOOKUP(B659,'Main Sheet'!A:L,12,0)</f>
        <v>Ncedo SS</v>
      </c>
      <c r="F659" s="237" t="str">
        <f>Vlookup(B659,'Main Sheet'!A:J,7,False)</f>
        <v>Second</v>
      </c>
      <c r="G659" s="237" t="str">
        <f>Vlookup(B659,'Main Sheet'!A:Q,17,0)</f>
        <v>Siphosihle</v>
      </c>
      <c r="H659" s="237" t="str">
        <f>VLOOKUP(B659,'Main Sheet'!A:AT,46,0)</f>
        <v>Yes</v>
      </c>
      <c r="I659" s="237" t="str">
        <f>Trim(Iferror(Vlookup(B659,'Main Sheet'!A447:BC1540,47,False),""))</f>
        <v>Yes</v>
      </c>
      <c r="J659" s="237" t="str">
        <f>VLOOKUP(B659,'University Applications'!A:H,8,0)</f>
        <v>Yes</v>
      </c>
      <c r="K659" s="237" t="str">
        <f>VLOOKUP(B659,'University Applications'!A:O,15,0)</f>
        <v>S/A</v>
      </c>
      <c r="L659" s="237" t="str">
        <f>VLOOKUP(B659,'University Applications'!A:V,22,0)</f>
        <v>S/A</v>
      </c>
      <c r="M659" s="237" t="str">
        <f>VLOOKUP(B659,'University Applications'!A:AC,29,0)</f>
        <v>Yes</v>
      </c>
      <c r="N659" s="237" t="str">
        <f>VLOOKUP(B659,'University Applications'!A447:BD1861,36,0)</f>
        <v/>
      </c>
      <c r="O659" s="237" t="str">
        <f>VLOOKUP(B659,'University Applications'!A:I,9,0)</f>
        <v/>
      </c>
      <c r="P659" s="237" t="str">
        <f>VLOOKUP($B659,'University Applications'!$A:P,16,0)</f>
        <v/>
      </c>
      <c r="Q659" s="237" t="str">
        <f>VLOOKUP($B659,'University Applications'!$A:W,23,0)</f>
        <v/>
      </c>
      <c r="R659" s="237" t="str">
        <f>VLOOKUP($B659,'University Applications'!$A:AD,30,0)</f>
        <v/>
      </c>
      <c r="S659" s="237" t="str">
        <f>VLOOKUP($B659,'University Applications'!$A447:BJ1861,37,0)</f>
        <v/>
      </c>
      <c r="T659" s="183">
        <f t="shared" si="1"/>
        <v>4</v>
      </c>
      <c r="U659" s="183">
        <f t="shared" si="2"/>
        <v>0</v>
      </c>
      <c r="V659" s="237">
        <f t="shared" si="3"/>
        <v>2</v>
      </c>
      <c r="W659" s="237">
        <f t="shared" si="4"/>
        <v>0</v>
      </c>
      <c r="X659" s="237"/>
    </row>
    <row r="660">
      <c r="A660" s="236" t="s">
        <v>10191</v>
      </c>
      <c r="B660" s="106" t="s">
        <v>5779</v>
      </c>
      <c r="C660" s="237" t="str">
        <f>VLOOKUP(A660,'Main Sheet'!F:M,8,0)</f>
        <v>Motherwell</v>
      </c>
      <c r="D660" s="237" t="str">
        <f>VLOOKUP(B660,'Main Sheet'!A:N,14,0)</f>
        <v>NMB</v>
      </c>
      <c r="E660" s="237" t="str">
        <f>VLOOKUP(B660,'Main Sheet'!A:L,12,0)</f>
        <v>Soqhayisa SS</v>
      </c>
      <c r="F660" s="237" t="str">
        <f>Vlookup(B660,'Main Sheet'!A:J,7,False)</f>
        <v>Second</v>
      </c>
      <c r="G660" s="237" t="str">
        <f>Vlookup(B660,'Main Sheet'!A:Q,17,0)</f>
        <v>Siphosihle</v>
      </c>
      <c r="H660" s="237" t="str">
        <f>VLOOKUP(B660,'Main Sheet'!A:AT,46,0)</f>
        <v>Yes</v>
      </c>
      <c r="I660" s="237" t="str">
        <f>Trim(Iferror(Vlookup(B660,'Main Sheet'!A666:BC1760,47,False),""))</f>
        <v>Yes</v>
      </c>
      <c r="J660" s="237" t="str">
        <f>VLOOKUP(B660,'University Applications'!A:H,8,0)</f>
        <v>S/A</v>
      </c>
      <c r="K660" s="237" t="str">
        <f>VLOOKUP(B660,'University Applications'!A:O,15,0)</f>
        <v>S/A</v>
      </c>
      <c r="L660" s="237" t="str">
        <f>VLOOKUP(B660,'University Applications'!A:V,22,0)</f>
        <v>S/A</v>
      </c>
      <c r="M660" s="237" t="str">
        <f>VLOOKUP(B660,'University Applications'!A:AC,29,0)</f>
        <v>S/A</v>
      </c>
      <c r="N660" s="237" t="str">
        <f>VLOOKUP(B660,'University Applications'!A666:BD2081,36,0)</f>
        <v/>
      </c>
      <c r="O660" s="237" t="str">
        <f>VLOOKUP(B660,'University Applications'!A:I,9,0)</f>
        <v/>
      </c>
      <c r="P660" s="237" t="str">
        <f>VLOOKUP($B660,'University Applications'!$A:P,16,0)</f>
        <v/>
      </c>
      <c r="Q660" s="237" t="str">
        <f>VLOOKUP($B660,'University Applications'!$A:W,23,0)</f>
        <v/>
      </c>
      <c r="R660" s="237" t="str">
        <f>VLOOKUP($B660,'University Applications'!$A:AD,30,0)</f>
        <v/>
      </c>
      <c r="S660" s="237" t="str">
        <f>VLOOKUP($B660,'University Applications'!$A666:BJ2081,37,0)</f>
        <v/>
      </c>
      <c r="T660" s="183">
        <f t="shared" si="1"/>
        <v>4</v>
      </c>
      <c r="U660" s="183">
        <f t="shared" si="2"/>
        <v>0</v>
      </c>
      <c r="V660" s="237">
        <f t="shared" si="3"/>
        <v>0</v>
      </c>
      <c r="W660" s="237">
        <f t="shared" si="4"/>
        <v>0</v>
      </c>
      <c r="X660" s="237"/>
    </row>
    <row r="661">
      <c r="A661" s="236" t="s">
        <v>2261</v>
      </c>
      <c r="B661" s="106" t="s">
        <v>2258</v>
      </c>
      <c r="C661" s="237" t="str">
        <f>VLOOKUP(A661,'Main Sheet'!F:M,8,0)</f>
        <v>Motherwell</v>
      </c>
      <c r="D661" s="237" t="str">
        <f>VLOOKUP(B661,'Main Sheet'!A:N,14,0)</f>
        <v>NMB</v>
      </c>
      <c r="E661" s="237" t="str">
        <f>VLOOKUP(B661,'Main Sheet'!A:L,12,0)</f>
        <v>Motherwell HS</v>
      </c>
      <c r="F661" s="237" t="str">
        <f>Vlookup(B661,'Main Sheet'!A:J,7,False)</f>
        <v>First</v>
      </c>
      <c r="G661" s="237" t="str">
        <f>Vlookup(B661,'Main Sheet'!A:Q,17,0)</f>
        <v>Sive</v>
      </c>
      <c r="H661" s="237" t="str">
        <f>VLOOKUP(B661,'Main Sheet'!A:AT,46,0)</f>
        <v>Yes</v>
      </c>
      <c r="I661" s="237" t="str">
        <f>Trim(Iferror(Vlookup(B661,'Main Sheet'!A245:BC1338,47,False),""))</f>
        <v>Yes</v>
      </c>
      <c r="J661" s="237"/>
      <c r="K661" s="237" t="str">
        <f>VLOOKUP(B661,'University Applications'!A:O,15,0)</f>
        <v/>
      </c>
      <c r="L661" s="237" t="str">
        <f>VLOOKUP(B661,'University Applications'!A:V,22,0)</f>
        <v/>
      </c>
      <c r="M661" s="237" t="str">
        <f>VLOOKUP(B661,'University Applications'!A:AC,29,0)</f>
        <v/>
      </c>
      <c r="N661" s="237" t="str">
        <f>VLOOKUP(B661,'University Applications'!A245:BD1659,36,0)</f>
        <v/>
      </c>
      <c r="O661" s="237" t="str">
        <f>VLOOKUP(B661,'University Applications'!A:I,9,0)</f>
        <v/>
      </c>
      <c r="P661" s="237" t="str">
        <f>VLOOKUP($B661,'University Applications'!$A:P,16,0)</f>
        <v/>
      </c>
      <c r="Q661" s="237" t="str">
        <f>VLOOKUP($B661,'University Applications'!$A:W,23,0)</f>
        <v/>
      </c>
      <c r="R661" s="237" t="str">
        <f>VLOOKUP($B661,'University Applications'!$A:AD,30,0)</f>
        <v/>
      </c>
      <c r="S661" s="237" t="str">
        <f>VLOOKUP($B661,'University Applications'!$A245:BJ1659,37,0)</f>
        <v/>
      </c>
      <c r="T661" s="183">
        <f t="shared" si="1"/>
        <v>0</v>
      </c>
      <c r="U661" s="183">
        <f t="shared" si="2"/>
        <v>0</v>
      </c>
      <c r="V661" s="237">
        <f t="shared" si="3"/>
        <v>0</v>
      </c>
      <c r="W661" s="237">
        <f t="shared" si="4"/>
        <v>0</v>
      </c>
      <c r="X661" s="237"/>
    </row>
    <row r="662">
      <c r="A662" s="236" t="s">
        <v>11169</v>
      </c>
      <c r="B662" s="106" t="s">
        <v>8884</v>
      </c>
      <c r="C662" s="237" t="str">
        <f>VLOOKUP(A662,'Main Sheet'!F:M,8,0)</f>
        <v>#N/A</v>
      </c>
      <c r="D662" s="237" t="str">
        <f>VLOOKUP(B662,'Main Sheet'!A:N,14,0)</f>
        <v>NMB</v>
      </c>
      <c r="E662" s="237" t="str">
        <f>VLOOKUP(B662,'Main Sheet'!A:L,12,0)</f>
        <v>Walmer HS</v>
      </c>
      <c r="F662" s="237" t="str">
        <f>Vlookup(B662,'Main Sheet'!A:J,7,False)</f>
        <v>Second</v>
      </c>
      <c r="G662" s="237" t="str">
        <f>Vlookup(B662,'Main Sheet'!A:Q,17,0)</f>
        <v>Sive</v>
      </c>
      <c r="H662" s="237" t="str">
        <f>VLOOKUP(B662,'Main Sheet'!A:AT,46,0)</f>
        <v>Yes</v>
      </c>
      <c r="I662" s="237" t="str">
        <f>Trim(Iferror(Vlookup(B662,'Main Sheet'!A1090:BC2188,47,False),""))</f>
        <v/>
      </c>
      <c r="J662" s="237"/>
      <c r="K662" s="237"/>
      <c r="L662" s="237"/>
      <c r="M662" s="237"/>
      <c r="N662" s="237"/>
      <c r="O662" s="237"/>
      <c r="P662" s="237"/>
      <c r="Q662" s="237"/>
      <c r="R662" s="237"/>
      <c r="S662" s="237"/>
      <c r="T662" s="183">
        <f t="shared" si="1"/>
        <v>0</v>
      </c>
      <c r="U662" s="183">
        <f t="shared" si="2"/>
        <v>0</v>
      </c>
      <c r="V662" s="237">
        <f t="shared" si="3"/>
        <v>0</v>
      </c>
      <c r="W662" s="237">
        <f t="shared" si="4"/>
        <v>0</v>
      </c>
      <c r="X662" s="237"/>
    </row>
    <row r="663">
      <c r="A663" s="236" t="s">
        <v>10817</v>
      </c>
      <c r="B663" s="106" t="s">
        <v>8059</v>
      </c>
      <c r="C663" s="237" t="str">
        <f>VLOOKUP(A663,'Main Sheet'!F:M,8,0)</f>
        <v>Korsten</v>
      </c>
      <c r="D663" s="237" t="str">
        <f>VLOOKUP(B663,'Main Sheet'!A:N,14,0)</f>
        <v>NMB</v>
      </c>
      <c r="E663" s="237" t="str">
        <f>VLOOKUP(B663,'Main Sheet'!A:L,12,0)</f>
        <v>St James SS</v>
      </c>
      <c r="F663" s="237" t="str">
        <f>Vlookup(B663,'Main Sheet'!A:J,7,False)</f>
        <v>Second</v>
      </c>
      <c r="G663" s="237" t="str">
        <f>Vlookup(B663,'Main Sheet'!A:Q,17,0)</f>
        <v>Sive</v>
      </c>
      <c r="H663" s="237" t="str">
        <f>VLOOKUP(B663,'Main Sheet'!A:AT,46,0)</f>
        <v>Yes</v>
      </c>
      <c r="I663" s="237" t="str">
        <f>Trim(Iferror(Vlookup(B663,'Main Sheet'!A973:BC2070,47,False),""))</f>
        <v/>
      </c>
      <c r="J663" s="237" t="str">
        <f>VLOOKUP(B663,'University Applications'!A:H,8,0)</f>
        <v>S/A</v>
      </c>
      <c r="K663" s="237" t="str">
        <f>VLOOKUP(B663,'University Applications'!A:O,15,0)</f>
        <v>Yes</v>
      </c>
      <c r="L663" s="237" t="str">
        <f>VLOOKUP(B663,'University Applications'!A:V,22,0)</f>
        <v>Yes</v>
      </c>
      <c r="M663" s="237" t="str">
        <f>VLOOKUP(B663,'University Applications'!A:AC,29,0)</f>
        <v>Yes</v>
      </c>
      <c r="N663" s="237" t="str">
        <f>VLOOKUP(B663,'University Applications'!A973:BD2391,36,0)</f>
        <v/>
      </c>
      <c r="O663" s="237" t="str">
        <f>VLOOKUP(B663,'University Applications'!A:I,9,0)</f>
        <v/>
      </c>
      <c r="P663" s="237" t="str">
        <f>VLOOKUP($B663,'University Applications'!$A:P,16,0)</f>
        <v/>
      </c>
      <c r="Q663" s="237" t="str">
        <f>VLOOKUP($B663,'University Applications'!$A:W,23,0)</f>
        <v/>
      </c>
      <c r="R663" s="237" t="str">
        <f>VLOOKUP($B663,'University Applications'!$A:AD,30,0)</f>
        <v/>
      </c>
      <c r="S663" s="237" t="str">
        <f>VLOOKUP($B663,'University Applications'!$A973:BJ2391,37,0)</f>
        <v/>
      </c>
      <c r="T663" s="183">
        <f t="shared" si="1"/>
        <v>4</v>
      </c>
      <c r="U663" s="183">
        <f t="shared" si="2"/>
        <v>0</v>
      </c>
      <c r="V663" s="237">
        <f t="shared" si="3"/>
        <v>3</v>
      </c>
      <c r="W663" s="237">
        <f t="shared" si="4"/>
        <v>0</v>
      </c>
      <c r="X663" s="237"/>
    </row>
    <row r="664">
      <c r="A664" s="236" t="s">
        <v>10489</v>
      </c>
      <c r="B664" s="106" t="s">
        <v>6925</v>
      </c>
      <c r="C664" s="237" t="str">
        <f>VLOOKUP(A664,'Main Sheet'!F:M,8,0)</f>
        <v>Richmond Hill</v>
      </c>
      <c r="D664" s="237" t="str">
        <f>VLOOKUP(B664,'Main Sheet'!A:N,14,0)</f>
        <v>NMB</v>
      </c>
      <c r="E664" s="237" t="str">
        <f>VLOOKUP(B664,'Main Sheet'!A:L,12,0)</f>
        <v>Khumbulani HS</v>
      </c>
      <c r="F664" s="237" t="str">
        <f>Vlookup(B664,'Main Sheet'!A:J,7,False)</f>
        <v>Second</v>
      </c>
      <c r="G664" s="237" t="str">
        <f>Vlookup(B664,'Main Sheet'!A:Q,17,0)</f>
        <v>Chulumanco</v>
      </c>
      <c r="H664" s="237" t="str">
        <f>VLOOKUP(B664,'Main Sheet'!A:AT,46,0)</f>
        <v>Yes</v>
      </c>
      <c r="I664" s="237" t="str">
        <f>Trim(Iferror(Vlookup(B664,'Main Sheet'!A806:BC1900,47,False),""))</f>
        <v/>
      </c>
      <c r="J664" s="237" t="str">
        <f>VLOOKUP(B664,'University Applications'!A:H,8,0)</f>
        <v>S/A</v>
      </c>
      <c r="K664" s="237" t="str">
        <f>VLOOKUP(B664,'University Applications'!A:O,15,0)</f>
        <v/>
      </c>
      <c r="L664" s="237" t="str">
        <f>VLOOKUP(B664,'University Applications'!A:V,22,0)</f>
        <v>S/A</v>
      </c>
      <c r="M664" s="237" t="str">
        <f>VLOOKUP(B664,'University Applications'!A:AC,29,0)</f>
        <v>Yes</v>
      </c>
      <c r="N664" s="237" t="str">
        <f>VLOOKUP(B664,'University Applications'!A806:BD2221,36,0)</f>
        <v/>
      </c>
      <c r="O664" s="237" t="str">
        <f>VLOOKUP(B664,'University Applications'!A:I,9,0)</f>
        <v/>
      </c>
      <c r="P664" s="237" t="str">
        <f>VLOOKUP($B664,'University Applications'!$A:P,16,0)</f>
        <v/>
      </c>
      <c r="Q664" s="237" t="str">
        <f>VLOOKUP($B664,'University Applications'!$A:W,23,0)</f>
        <v/>
      </c>
      <c r="R664" s="237" t="str">
        <f>VLOOKUP($B664,'University Applications'!$A:AD,30,0)</f>
        <v/>
      </c>
      <c r="S664" s="237" t="str">
        <f>VLOOKUP($B664,'University Applications'!$A806:BJ2221,37,0)</f>
        <v/>
      </c>
      <c r="T664" s="183">
        <f t="shared" si="1"/>
        <v>3</v>
      </c>
      <c r="U664" s="183">
        <f t="shared" si="2"/>
        <v>0</v>
      </c>
      <c r="V664" s="237">
        <f t="shared" si="3"/>
        <v>1</v>
      </c>
      <c r="W664" s="237">
        <f t="shared" si="4"/>
        <v>0</v>
      </c>
      <c r="X664" s="237"/>
    </row>
    <row r="665">
      <c r="A665" s="236" t="s">
        <v>10547</v>
      </c>
      <c r="B665" s="106" t="s">
        <v>7062</v>
      </c>
      <c r="C665" s="237" t="str">
        <f>VLOOKUP(A665,'Main Sheet'!F:M,8,0)</f>
        <v>Zwide</v>
      </c>
      <c r="D665" s="237" t="str">
        <f>VLOOKUP(B665,'Main Sheet'!A:N,14,0)</f>
        <v>NMB</v>
      </c>
      <c r="E665" s="237" t="str">
        <f>VLOOKUP(B665,'Main Sheet'!A:L,12,0)</f>
        <v>Ndzondelelo HS</v>
      </c>
      <c r="F665" s="237" t="str">
        <f>Vlookup(B665,'Main Sheet'!A:J,7,False)</f>
        <v>Second</v>
      </c>
      <c r="G665" s="237" t="str">
        <f>Vlookup(B665,'Main Sheet'!A:Q,17,0)</f>
        <v>Chulumanco</v>
      </c>
      <c r="H665" s="237" t="str">
        <f>VLOOKUP(B665,'Main Sheet'!A:AT,46,0)</f>
        <v>Yes</v>
      </c>
      <c r="I665" s="237" t="str">
        <f>Trim(Iferror(Vlookup(B665,'Main Sheet'!A832:BC1926,47,False),""))</f>
        <v/>
      </c>
      <c r="J665" s="237" t="str">
        <f>VLOOKUP(B665,'University Applications'!A:H,8,0)</f>
        <v>S/A</v>
      </c>
      <c r="K665" s="237" t="str">
        <f>VLOOKUP(B665,'University Applications'!A:O,15,0)</f>
        <v>S/A</v>
      </c>
      <c r="L665" s="237" t="str">
        <f>VLOOKUP(B665,'University Applications'!A:V,22,0)</f>
        <v>S/A</v>
      </c>
      <c r="M665" s="237" t="str">
        <f>VLOOKUP(B665,'University Applications'!A:AC,29,0)</f>
        <v>S/A</v>
      </c>
      <c r="N665" s="237" t="str">
        <f>VLOOKUP(B665,'University Applications'!A832:BD2247,36,0)</f>
        <v/>
      </c>
      <c r="O665" s="237" t="str">
        <f>VLOOKUP(B665,'University Applications'!A:I,9,0)</f>
        <v/>
      </c>
      <c r="P665" s="237" t="str">
        <f>VLOOKUP($B665,'University Applications'!$A:P,16,0)</f>
        <v>S/A</v>
      </c>
      <c r="Q665" s="237" t="str">
        <f>VLOOKUP($B665,'University Applications'!$A:W,23,0)</f>
        <v>S/A</v>
      </c>
      <c r="R665" s="237" t="str">
        <f>VLOOKUP($B665,'University Applications'!$A:AD,30,0)</f>
        <v>S/A</v>
      </c>
      <c r="S665" s="237" t="str">
        <f>VLOOKUP($B665,'University Applications'!$A832:BJ2247,37,0)</f>
        <v/>
      </c>
      <c r="T665" s="183">
        <f t="shared" si="1"/>
        <v>4</v>
      </c>
      <c r="U665" s="183">
        <f t="shared" si="2"/>
        <v>3</v>
      </c>
      <c r="V665" s="237">
        <f t="shared" si="3"/>
        <v>0</v>
      </c>
      <c r="W665" s="237">
        <f t="shared" si="4"/>
        <v>0</v>
      </c>
      <c r="X665" s="237"/>
    </row>
    <row r="666">
      <c r="A666" s="236" t="s">
        <v>10203</v>
      </c>
      <c r="B666" s="106" t="s">
        <v>5834</v>
      </c>
      <c r="C666" s="237" t="str">
        <f>VLOOKUP(A666,'Main Sheet'!F:M,8,0)</f>
        <v>East London</v>
      </c>
      <c r="D666" s="237" t="str">
        <f>VLOOKUP(B666,'Main Sheet'!A:N,14,0)</f>
        <v>Rural</v>
      </c>
      <c r="E666" s="237" t="str">
        <f>VLOOKUP(B666,'Main Sheet'!A:L,12,0)</f>
        <v>Silimela HS</v>
      </c>
      <c r="F666" s="237" t="str">
        <f>Vlookup(B666,'Main Sheet'!A:J,7,False)</f>
        <v>Second</v>
      </c>
      <c r="G666" s="237" t="str">
        <f>Vlookup(B666,'Main Sheet'!A:Q,17,0)</f>
        <v>Asemahle</v>
      </c>
      <c r="H666" s="237" t="str">
        <f>VLOOKUP(B666,'Main Sheet'!A:AT,46,0)</f>
        <v>Yes</v>
      </c>
      <c r="I666" s="237" t="str">
        <f>Trim(Iferror(Vlookup(B666,'Main Sheet'!A672:BC1766,47,False),""))</f>
        <v>Yes</v>
      </c>
      <c r="J666" s="237" t="str">
        <f>VLOOKUP(B666,'University Applications'!A:H,8,0)</f>
        <v/>
      </c>
      <c r="K666" s="237" t="str">
        <f>VLOOKUP(B666,'University Applications'!A:O,15,0)</f>
        <v/>
      </c>
      <c r="L666" s="237" t="str">
        <f>VLOOKUP(B666,'University Applications'!A:V,22,0)</f>
        <v/>
      </c>
      <c r="M666" s="237" t="str">
        <f>VLOOKUP(B666,'University Applications'!A:AC,29,0)</f>
        <v/>
      </c>
      <c r="N666" s="237" t="str">
        <f>VLOOKUP(B666,'University Applications'!A672:BD2087,36,0)</f>
        <v/>
      </c>
      <c r="O666" s="237" t="str">
        <f>VLOOKUP(B666,'University Applications'!A:I,9,0)</f>
        <v/>
      </c>
      <c r="P666" s="237" t="str">
        <f>VLOOKUP($B666,'University Applications'!$A:P,16,0)</f>
        <v/>
      </c>
      <c r="Q666" s="237" t="str">
        <f>VLOOKUP($B666,'University Applications'!$A:W,23,0)</f>
        <v/>
      </c>
      <c r="R666" s="237" t="str">
        <f>VLOOKUP($B666,'University Applications'!$A:AD,30,0)</f>
        <v/>
      </c>
      <c r="S666" s="237" t="str">
        <f>VLOOKUP($B666,'University Applications'!$A672:BJ2087,37,0)</f>
        <v/>
      </c>
      <c r="T666" s="183">
        <f t="shared" si="1"/>
        <v>0</v>
      </c>
      <c r="U666" s="183">
        <f t="shared" si="2"/>
        <v>0</v>
      </c>
      <c r="V666" s="237">
        <f t="shared" si="3"/>
        <v>0</v>
      </c>
      <c r="W666" s="237">
        <f t="shared" si="4"/>
        <v>0</v>
      </c>
      <c r="X666" s="237"/>
    </row>
    <row r="667">
      <c r="A667" s="236" t="s">
        <v>4105</v>
      </c>
      <c r="B667" s="106" t="s">
        <v>4102</v>
      </c>
      <c r="C667" s="237" t="str">
        <f>VLOOKUP(A667,'Main Sheet'!F:M,8,0)</f>
        <v>Motherwell</v>
      </c>
      <c r="D667" s="237" t="str">
        <f>VLOOKUP(B667,'Main Sheet'!A:N,14,0)</f>
        <v>NMB</v>
      </c>
      <c r="E667" s="237" t="str">
        <f>VLOOKUP(B667,'Main Sheet'!A:L,12,0)</f>
        <v>James Jolobe SS</v>
      </c>
      <c r="F667" s="237" t="str">
        <f>Vlookup(B667,'Main Sheet'!A:J,7,False)</f>
        <v>Second</v>
      </c>
      <c r="G667" s="237" t="str">
        <f>Vlookup(B667,'Main Sheet'!A:Q,17,0)</f>
        <v>Siphosihle</v>
      </c>
      <c r="H667" s="237" t="str">
        <f>VLOOKUP(B667,'Main Sheet'!A:AT,46,0)</f>
        <v>Yes</v>
      </c>
      <c r="I667" s="237" t="str">
        <f>Trim(Iferror(Vlookup(B667,'Main Sheet'!A466:BC1559,47,False),""))</f>
        <v>Yes</v>
      </c>
      <c r="J667" s="237" t="str">
        <f>VLOOKUP(B667,'University Applications'!A:H,8,0)</f>
        <v>S/A</v>
      </c>
      <c r="K667" s="237" t="str">
        <f>VLOOKUP(B667,'University Applications'!A:O,15,0)</f>
        <v>Yes</v>
      </c>
      <c r="L667" s="237" t="str">
        <f>VLOOKUP(B667,'University Applications'!A:V,22,0)</f>
        <v>Yes</v>
      </c>
      <c r="M667" s="237" t="str">
        <f>VLOOKUP(B667,'University Applications'!A:AC,29,0)</f>
        <v>Yes</v>
      </c>
      <c r="N667" s="237" t="str">
        <f>VLOOKUP(B667,'University Applications'!A466:BD1880,36,0)</f>
        <v/>
      </c>
      <c r="O667" s="237" t="str">
        <f>VLOOKUP(B667,'University Applications'!A:I,9,0)</f>
        <v/>
      </c>
      <c r="P667" s="237" t="str">
        <f>VLOOKUP($B667,'University Applications'!$A:P,16,0)</f>
        <v/>
      </c>
      <c r="Q667" s="237" t="str">
        <f>VLOOKUP($B667,'University Applications'!$A:W,23,0)</f>
        <v/>
      </c>
      <c r="R667" s="237" t="str">
        <f>VLOOKUP($B667,'University Applications'!$A:AD,30,0)</f>
        <v/>
      </c>
      <c r="S667" s="237" t="str">
        <f>VLOOKUP($B667,'University Applications'!$A466:BJ1880,37,0)</f>
        <v/>
      </c>
      <c r="T667" s="183">
        <f t="shared" si="1"/>
        <v>4</v>
      </c>
      <c r="U667" s="183">
        <f t="shared" si="2"/>
        <v>0</v>
      </c>
      <c r="V667" s="237">
        <f t="shared" si="3"/>
        <v>3</v>
      </c>
      <c r="W667" s="237">
        <f t="shared" si="4"/>
        <v>0</v>
      </c>
      <c r="X667" s="237"/>
    </row>
    <row r="668">
      <c r="A668" s="236" t="s">
        <v>9892</v>
      </c>
      <c r="B668" s="106" t="s">
        <v>4681</v>
      </c>
      <c r="C668" s="237" t="str">
        <f>VLOOKUP(A668,'Main Sheet'!F:M,8,0)</f>
        <v>KwaZakhele</v>
      </c>
      <c r="D668" s="237" t="str">
        <f>VLOOKUP(B668,'Main Sheet'!A:N,14,0)</f>
        <v>NMB</v>
      </c>
      <c r="E668" s="237" t="str">
        <f>VLOOKUP(B668,'Main Sheet'!A:L,12,0)</f>
        <v>Masibambane HS</v>
      </c>
      <c r="F668" s="237" t="str">
        <f>Vlookup(B668,'Main Sheet'!A:J,7,False)</f>
        <v>Second</v>
      </c>
      <c r="G668" s="237" t="str">
        <f>Vlookup(B668,'Main Sheet'!A:Q,17,0)</f>
        <v>Asemahle</v>
      </c>
      <c r="H668" s="237" t="str">
        <f>VLOOKUP(B668,'Main Sheet'!A:AT,46,0)</f>
        <v>Yes</v>
      </c>
      <c r="I668" s="237" t="str">
        <f>Trim(Iferror(Vlookup(B668,'Main Sheet'!A535:BC1628,47,False),""))</f>
        <v>Yes</v>
      </c>
      <c r="J668" s="237" t="str">
        <f>VLOOKUP(B668,'University Applications'!A:H,8,0)</f>
        <v>S/A</v>
      </c>
      <c r="K668" s="237" t="str">
        <f>VLOOKUP(B668,'University Applications'!A:O,15,0)</f>
        <v/>
      </c>
      <c r="L668" s="237" t="str">
        <f>VLOOKUP(B668,'University Applications'!A:V,22,0)</f>
        <v>S/A</v>
      </c>
      <c r="M668" s="237" t="str">
        <f>VLOOKUP(B668,'University Applications'!A:AC,29,0)</f>
        <v>Yes</v>
      </c>
      <c r="N668" s="237" t="str">
        <f>VLOOKUP(B668,'University Applications'!A535:BD1949,36,0)</f>
        <v/>
      </c>
      <c r="O668" s="237" t="str">
        <f>VLOOKUP(B668,'University Applications'!A:I,9,0)</f>
        <v/>
      </c>
      <c r="P668" s="237" t="str">
        <f>VLOOKUP($B668,'University Applications'!$A:P,16,0)</f>
        <v/>
      </c>
      <c r="Q668" s="237" t="str">
        <f>VLOOKUP($B668,'University Applications'!$A:W,23,0)</f>
        <v/>
      </c>
      <c r="R668" s="237" t="str">
        <f>VLOOKUP($B668,'University Applications'!$A:AD,30,0)</f>
        <v/>
      </c>
      <c r="S668" s="237" t="str">
        <f>VLOOKUP($B668,'University Applications'!$A535:BJ1949,37,0)</f>
        <v/>
      </c>
      <c r="T668" s="183">
        <f t="shared" si="1"/>
        <v>3</v>
      </c>
      <c r="U668" s="183">
        <f t="shared" si="2"/>
        <v>0</v>
      </c>
      <c r="V668" s="237">
        <f t="shared" si="3"/>
        <v>1</v>
      </c>
      <c r="W668" s="237">
        <f t="shared" si="4"/>
        <v>0</v>
      </c>
      <c r="X668" s="237"/>
    </row>
    <row r="669">
      <c r="A669" s="236" t="s">
        <v>2271</v>
      </c>
      <c r="B669" s="106" t="s">
        <v>2268</v>
      </c>
      <c r="C669" s="237" t="str">
        <f>VLOOKUP(A669,'Main Sheet'!F:M,8,0)</f>
        <v>KwaMagxaki</v>
      </c>
      <c r="D669" s="237" t="str">
        <f>VLOOKUP(B669,'Main Sheet'!A:N,14,0)</f>
        <v>NMB</v>
      </c>
      <c r="E669" s="237" t="str">
        <f>VLOOKUP(B669,'Main Sheet'!A:L,12,0)</f>
        <v>KwaMagxaki HS</v>
      </c>
      <c r="F669" s="237" t="str">
        <f>Vlookup(B669,'Main Sheet'!A:J,7,False)</f>
        <v>First</v>
      </c>
      <c r="G669" s="237" t="str">
        <f>Vlookup(B669,'Main Sheet'!A:Q,17,0)</f>
        <v>Asemahle</v>
      </c>
      <c r="H669" s="237" t="str">
        <f>VLOOKUP(B669,'Main Sheet'!A:AT,46,0)</f>
        <v>Yes</v>
      </c>
      <c r="I669" s="237" t="str">
        <f>Trim(Iferror(Vlookup(B669,'Main Sheet'!A246:BC1339,47,False),""))</f>
        <v>Yes</v>
      </c>
      <c r="J669" s="237" t="str">
        <f>VLOOKUP(B669,'University Applications'!A:H,8,0)</f>
        <v>Yes</v>
      </c>
      <c r="K669" s="237" t="str">
        <f>VLOOKUP(B669,'University Applications'!A:O,15,0)</f>
        <v>Yes</v>
      </c>
      <c r="L669" s="237" t="str">
        <f>VLOOKUP(B669,'University Applications'!A:V,22,0)</f>
        <v>No</v>
      </c>
      <c r="M669" s="237" t="str">
        <f>VLOOKUP(B669,'University Applications'!A:AC,29,0)</f>
        <v>Yes</v>
      </c>
      <c r="N669" s="237" t="str">
        <f>VLOOKUP(B669,'University Applications'!A246:BD1660,36,0)</f>
        <v/>
      </c>
      <c r="O669" s="237" t="str">
        <f>VLOOKUP(B669,'University Applications'!A:I,9,0)</f>
        <v>Yes</v>
      </c>
      <c r="P669" s="237" t="str">
        <f>VLOOKUP($B669,'University Applications'!$A:P,16,0)</f>
        <v>Yes</v>
      </c>
      <c r="Q669" s="237" t="str">
        <f>VLOOKUP($B669,'University Applications'!$A:W,23,0)</f>
        <v/>
      </c>
      <c r="R669" s="237" t="str">
        <f>VLOOKUP($B669,'University Applications'!$A:AD,30,0)</f>
        <v>Yes</v>
      </c>
      <c r="S669" s="237" t="str">
        <f>VLOOKUP($B669,'University Applications'!$A246:BJ1660,37,0)</f>
        <v/>
      </c>
      <c r="T669" s="183">
        <f t="shared" si="1"/>
        <v>4</v>
      </c>
      <c r="U669" s="183">
        <f t="shared" si="2"/>
        <v>3</v>
      </c>
      <c r="V669" s="237">
        <f t="shared" si="3"/>
        <v>3</v>
      </c>
      <c r="W669" s="237">
        <f t="shared" si="4"/>
        <v>3</v>
      </c>
      <c r="X669" s="237"/>
    </row>
    <row r="670">
      <c r="A670" s="236" t="s">
        <v>11170</v>
      </c>
      <c r="B670" s="106" t="s">
        <v>7871</v>
      </c>
      <c r="C670" s="237" t="str">
        <f>VLOOKUP(A670,'Main Sheet'!F:M,8,0)</f>
        <v>Despatch</v>
      </c>
      <c r="D670" s="237" t="str">
        <f>VLOOKUP(B670,'Main Sheet'!A:N,14,0)</f>
        <v>Rural</v>
      </c>
      <c r="E670" s="237" t="str">
        <f>VLOOKUP(B670,'Main Sheet'!A:L,12,0)</f>
        <v>Zanolwazi SS</v>
      </c>
      <c r="F670" s="237" t="str">
        <f>Vlookup(B670,'Main Sheet'!A:J,7,False)</f>
        <v>Second</v>
      </c>
      <c r="G670" s="237" t="str">
        <f>Vlookup(B670,'Main Sheet'!A:Q,17,0)</f>
        <v>Sive</v>
      </c>
      <c r="H670" s="237" t="str">
        <f>VLOOKUP(B670,'Main Sheet'!A:AT,46,0)</f>
        <v>Yes</v>
      </c>
      <c r="I670" s="237" t="str">
        <f>Trim(Iferror(Vlookup(B670,'Main Sheet'!A951:BC2048,47,False),""))</f>
        <v/>
      </c>
      <c r="J670" s="237" t="str">
        <f>VLOOKUP(B670,'University Applications'!A:H,8,0)</f>
        <v>S/A</v>
      </c>
      <c r="K670" s="237" t="str">
        <f>VLOOKUP(B670,'University Applications'!A:O,15,0)</f>
        <v>Yes</v>
      </c>
      <c r="L670" s="237" t="str">
        <f>VLOOKUP(B670,'University Applications'!A:V,22,0)</f>
        <v>S/A</v>
      </c>
      <c r="M670" s="237" t="str">
        <f>VLOOKUP(B670,'University Applications'!A:AC,29,0)</f>
        <v>S/A</v>
      </c>
      <c r="N670" s="237" t="str">
        <f>VLOOKUP(B670,'University Applications'!A951:BD2369,36,0)</f>
        <v/>
      </c>
      <c r="O670" s="237" t="str">
        <f>VLOOKUP(B670,'University Applications'!A:I,9,0)</f>
        <v/>
      </c>
      <c r="P670" s="237" t="str">
        <f>VLOOKUP($B670,'University Applications'!$A:P,16,0)</f>
        <v/>
      </c>
      <c r="Q670" s="237" t="str">
        <f>VLOOKUP($B670,'University Applications'!$A:W,23,0)</f>
        <v/>
      </c>
      <c r="R670" s="237" t="str">
        <f>VLOOKUP($B670,'University Applications'!$A:AD,30,0)</f>
        <v/>
      </c>
      <c r="S670" s="237" t="str">
        <f>VLOOKUP($B670,'University Applications'!$A951:BJ2369,37,0)</f>
        <v/>
      </c>
      <c r="T670" s="183">
        <f t="shared" si="1"/>
        <v>4</v>
      </c>
      <c r="U670" s="183">
        <f t="shared" si="2"/>
        <v>0</v>
      </c>
      <c r="V670" s="237">
        <f t="shared" si="3"/>
        <v>1</v>
      </c>
      <c r="W670" s="237">
        <f t="shared" si="4"/>
        <v>0</v>
      </c>
      <c r="X670" s="237"/>
    </row>
    <row r="671">
      <c r="A671" s="236" t="s">
        <v>2279</v>
      </c>
      <c r="B671" s="106" t="s">
        <v>2276</v>
      </c>
      <c r="C671" s="237" t="str">
        <f>VLOOKUP(A671,'Main Sheet'!F:M,8,0)</f>
        <v>Motherwell</v>
      </c>
      <c r="D671" s="237" t="str">
        <f>VLOOKUP(B671,'Main Sheet'!A:N,14,0)</f>
        <v>NMB</v>
      </c>
      <c r="E671" s="237" t="str">
        <f>VLOOKUP(B671,'Main Sheet'!A:L,12,0)</f>
        <v>Motherwell HS</v>
      </c>
      <c r="F671" s="237" t="str">
        <f>Vlookup(B671,'Main Sheet'!A:J,7,False)</f>
        <v>First</v>
      </c>
      <c r="G671" s="237" t="str">
        <f>Vlookup(B671,'Main Sheet'!A:Q,17,0)</f>
        <v>Sive</v>
      </c>
      <c r="H671" s="237" t="str">
        <f>VLOOKUP(B671,'Main Sheet'!A:AT,46,0)</f>
        <v>Yes</v>
      </c>
      <c r="I671" s="237" t="str">
        <f>Trim(Iferror(Vlookup(B671,'Main Sheet'!A247:BC1340,47,False),""))</f>
        <v>Yes</v>
      </c>
      <c r="J671" s="237" t="str">
        <f>VLOOKUP(B671,'University Applications'!A:H,8,0)</f>
        <v>Yes</v>
      </c>
      <c r="K671" s="237" t="str">
        <f>VLOOKUP(B671,'University Applications'!A:O,15,0)</f>
        <v>Yes</v>
      </c>
      <c r="L671" s="237" t="str">
        <f>VLOOKUP(B671,'University Applications'!A:V,22,0)</f>
        <v>Yes</v>
      </c>
      <c r="M671" s="237" t="str">
        <f>VLOOKUP(B671,'University Applications'!A:AC,29,0)</f>
        <v>Yes</v>
      </c>
      <c r="N671" s="237" t="str">
        <f>VLOOKUP(B671,'University Applications'!A247:BD1661,36,0)</f>
        <v/>
      </c>
      <c r="O671" s="237" t="str">
        <f>VLOOKUP(B671,'University Applications'!A:I,9,0)</f>
        <v>Yes</v>
      </c>
      <c r="P671" s="237" t="str">
        <f>VLOOKUP($B671,'University Applications'!$A:P,16,0)</f>
        <v>Yes</v>
      </c>
      <c r="Q671" s="237" t="str">
        <f>VLOOKUP($B671,'University Applications'!$A:W,23,0)</f>
        <v>Yes</v>
      </c>
      <c r="R671" s="237" t="str">
        <f>VLOOKUP($B671,'University Applications'!$A:AD,30,0)</f>
        <v>Yes</v>
      </c>
      <c r="S671" s="237" t="str">
        <f>VLOOKUP($B671,'University Applications'!$A247:BJ1661,37,0)</f>
        <v/>
      </c>
      <c r="T671" s="183">
        <f t="shared" si="1"/>
        <v>4</v>
      </c>
      <c r="U671" s="183">
        <f t="shared" si="2"/>
        <v>4</v>
      </c>
      <c r="V671" s="237">
        <f t="shared" si="3"/>
        <v>4</v>
      </c>
      <c r="W671" s="237">
        <f t="shared" si="4"/>
        <v>4</v>
      </c>
      <c r="X671" s="237"/>
    </row>
    <row r="672">
      <c r="A672" s="236" t="s">
        <v>2288</v>
      </c>
      <c r="B672" s="106" t="s">
        <v>2287</v>
      </c>
      <c r="C672" s="237" t="str">
        <f>VLOOKUP(A672,'Main Sheet'!F:M,8,0)</f>
        <v>Walmer</v>
      </c>
      <c r="D672" s="237" t="str">
        <f>VLOOKUP(B672,'Main Sheet'!A:N,14,0)</f>
        <v>NMB</v>
      </c>
      <c r="E672" s="237" t="str">
        <f>VLOOKUP(B672,'Main Sheet'!A:L,12,0)</f>
        <v>Walmer HS</v>
      </c>
      <c r="F672" s="237" t="str">
        <f>Vlookup(B672,'Main Sheet'!A:J,7,False)</f>
        <v>First</v>
      </c>
      <c r="G672" s="237" t="str">
        <f>Vlookup(B672,'Main Sheet'!A:Q,17,0)</f>
        <v>Sive</v>
      </c>
      <c r="H672" s="237" t="str">
        <f>VLOOKUP(B672,'Main Sheet'!A:AT,46,0)</f>
        <v>Yes</v>
      </c>
      <c r="I672" s="237" t="str">
        <f>Trim(Iferror(Vlookup(B672,'Main Sheet'!A248:BC1341,47,False),""))</f>
        <v>Yes</v>
      </c>
      <c r="J672" s="237" t="str">
        <f>VLOOKUP(B672,'University Applications'!A:H,8,0)</f>
        <v>S/A</v>
      </c>
      <c r="K672" s="237" t="str">
        <f>VLOOKUP(B672,'University Applications'!A:O,15,0)</f>
        <v>No</v>
      </c>
      <c r="L672" s="237" t="str">
        <f>VLOOKUP(B672,'University Applications'!A:V,22,0)</f>
        <v>S/A</v>
      </c>
      <c r="M672" s="237" t="str">
        <f>VLOOKUP(B672,'University Applications'!A:AC,29,0)</f>
        <v>Yes</v>
      </c>
      <c r="N672" s="237" t="str">
        <f>VLOOKUP(B672,'University Applications'!A248:BD1662,36,0)</f>
        <v>Yes</v>
      </c>
      <c r="O672" s="237" t="str">
        <f>VLOOKUP(B672,'University Applications'!A:I,9,0)</f>
        <v>S/A</v>
      </c>
      <c r="P672" s="237" t="str">
        <f>VLOOKUP($B672,'University Applications'!$A:P,16,0)</f>
        <v>No</v>
      </c>
      <c r="Q672" s="237" t="str">
        <f>VLOOKUP($B672,'University Applications'!$A:W,23,0)</f>
        <v>S/A</v>
      </c>
      <c r="R672" s="237" t="str">
        <f>VLOOKUP($B672,'University Applications'!$A:AD,30,0)</f>
        <v>Yes</v>
      </c>
      <c r="S672" s="237" t="str">
        <f>VLOOKUP($B672,'University Applications'!$A248:BJ1662,37,0)</f>
        <v/>
      </c>
      <c r="T672" s="183">
        <f t="shared" si="1"/>
        <v>5</v>
      </c>
      <c r="U672" s="183">
        <f t="shared" si="2"/>
        <v>4</v>
      </c>
      <c r="V672" s="237">
        <f t="shared" si="3"/>
        <v>2</v>
      </c>
      <c r="W672" s="237">
        <f t="shared" si="4"/>
        <v>1</v>
      </c>
      <c r="X672" s="237"/>
    </row>
    <row r="673">
      <c r="A673" s="236" t="s">
        <v>9909</v>
      </c>
      <c r="B673" s="106" t="s">
        <v>4743</v>
      </c>
      <c r="C673" s="237" t="str">
        <f>VLOOKUP(A673,'Main Sheet'!F:M,8,0)</f>
        <v>East London</v>
      </c>
      <c r="D673" s="237" t="str">
        <f>VLOOKUP(B673,'Main Sheet'!A:N,14,0)</f>
        <v>Rural</v>
      </c>
      <c r="E673" s="237" t="str">
        <f>VLOOKUP(B673,'Main Sheet'!A:L,12,0)</f>
        <v>Silimela HS</v>
      </c>
      <c r="F673" s="237" t="str">
        <f>Vlookup(B673,'Main Sheet'!A:J,7,False)</f>
        <v>Second</v>
      </c>
      <c r="G673" s="237" t="str">
        <f>Vlookup(B673,'Main Sheet'!A:Q,17,0)</f>
        <v>Asemahle</v>
      </c>
      <c r="H673" s="237" t="str">
        <f>VLOOKUP(B673,'Main Sheet'!A:AT,46,0)</f>
        <v>Yes</v>
      </c>
      <c r="I673" s="237" t="str">
        <f>Trim(Iferror(Vlookup(B673,'Main Sheet'!A541:BC1634,47,False),""))</f>
        <v>Yes</v>
      </c>
      <c r="J673" s="237" t="str">
        <f>VLOOKUP(B673,'University Applications'!A:H,8,0)</f>
        <v>Yes</v>
      </c>
      <c r="K673" s="237" t="str">
        <f>VLOOKUP(B673,'University Applications'!A:O,15,0)</f>
        <v/>
      </c>
      <c r="L673" s="237" t="str">
        <f>VLOOKUP(B673,'University Applications'!A:V,22,0)</f>
        <v>Yes</v>
      </c>
      <c r="M673" s="237" t="str">
        <f>VLOOKUP(B673,'University Applications'!A:AC,29,0)</f>
        <v>No</v>
      </c>
      <c r="N673" s="237" t="str">
        <f>VLOOKUP(B673,'University Applications'!A541:BD1955,36,0)</f>
        <v/>
      </c>
      <c r="O673" s="237" t="str">
        <f>VLOOKUP(B673,'University Applications'!A:I,9,0)</f>
        <v/>
      </c>
      <c r="P673" s="237" t="str">
        <f>VLOOKUP($B673,'University Applications'!$A:P,16,0)</f>
        <v/>
      </c>
      <c r="Q673" s="237" t="str">
        <f>VLOOKUP($B673,'University Applications'!$A:W,23,0)</f>
        <v/>
      </c>
      <c r="R673" s="237" t="str">
        <f>VLOOKUP($B673,'University Applications'!$A:AD,30,0)</f>
        <v/>
      </c>
      <c r="S673" s="237" t="str">
        <f>VLOOKUP($B673,'University Applications'!$A541:BJ1955,37,0)</f>
        <v/>
      </c>
      <c r="T673" s="183">
        <f t="shared" si="1"/>
        <v>3</v>
      </c>
      <c r="U673" s="183">
        <f t="shared" si="2"/>
        <v>0</v>
      </c>
      <c r="V673" s="237">
        <f t="shared" si="3"/>
        <v>2</v>
      </c>
      <c r="W673" s="237">
        <f t="shared" si="4"/>
        <v>0</v>
      </c>
      <c r="X673" s="237"/>
    </row>
    <row r="674">
      <c r="A674" s="236" t="s">
        <v>10688</v>
      </c>
      <c r="B674" s="106" t="s">
        <v>7456</v>
      </c>
      <c r="C674" s="237" t="str">
        <f>VLOOKUP(A674,'Main Sheet'!F:M,8,0)</f>
        <v>KwaMagxaki</v>
      </c>
      <c r="D674" s="237" t="str">
        <f>VLOOKUP(B674,'Main Sheet'!A:N,14,0)</f>
        <v>NMB</v>
      </c>
      <c r="E674" s="237" t="str">
        <f>VLOOKUP(B674,'Main Sheet'!A:L,12,0)</f>
        <v>KwaMagxaki HS</v>
      </c>
      <c r="F674" s="237" t="str">
        <f>Vlookup(B674,'Main Sheet'!A:J,7,False)</f>
        <v>Second</v>
      </c>
      <c r="G674" s="237" t="str">
        <f>Vlookup(B674,'Main Sheet'!A:Q,17,0)</f>
        <v>Asemahle</v>
      </c>
      <c r="H674" s="237" t="str">
        <f>VLOOKUP(B674,'Main Sheet'!A:AT,46,0)</f>
        <v>Yes</v>
      </c>
      <c r="I674" s="237" t="str">
        <f>Trim(Iferror(Vlookup(B674,'Main Sheet'!A904:BC2001,47,False),""))</f>
        <v>Yes</v>
      </c>
      <c r="J674" s="237" t="str">
        <f>VLOOKUP(B674,'University Applications'!A:H,8,0)</f>
        <v>S/A</v>
      </c>
      <c r="K674" s="237" t="str">
        <f>VLOOKUP(B674,'University Applications'!A:O,15,0)</f>
        <v>Yes</v>
      </c>
      <c r="L674" s="237" t="str">
        <f>VLOOKUP(B674,'University Applications'!A:V,22,0)</f>
        <v>Yes</v>
      </c>
      <c r="M674" s="237" t="str">
        <f>VLOOKUP(B674,'University Applications'!A:AC,29,0)</f>
        <v/>
      </c>
      <c r="N674" s="237" t="str">
        <f>VLOOKUP(B674,'University Applications'!A904:BD2322,36,0)</f>
        <v/>
      </c>
      <c r="O674" s="237" t="str">
        <f>VLOOKUP(B674,'University Applications'!A:I,9,0)</f>
        <v/>
      </c>
      <c r="P674" s="237" t="str">
        <f>VLOOKUP($B674,'University Applications'!$A:P,16,0)</f>
        <v/>
      </c>
      <c r="Q674" s="237" t="str">
        <f>VLOOKUP($B674,'University Applications'!$A:W,23,0)</f>
        <v/>
      </c>
      <c r="R674" s="237" t="str">
        <f>VLOOKUP($B674,'University Applications'!$A:AD,30,0)</f>
        <v/>
      </c>
      <c r="S674" s="237" t="str">
        <f>VLOOKUP($B674,'University Applications'!$A904:BJ2322,37,0)</f>
        <v/>
      </c>
      <c r="T674" s="183">
        <f t="shared" si="1"/>
        <v>3</v>
      </c>
      <c r="U674" s="183">
        <f t="shared" si="2"/>
        <v>0</v>
      </c>
      <c r="V674" s="237">
        <f t="shared" si="3"/>
        <v>2</v>
      </c>
      <c r="W674" s="237">
        <f t="shared" si="4"/>
        <v>0</v>
      </c>
      <c r="X674" s="237"/>
    </row>
    <row r="675">
      <c r="A675" s="236" t="s">
        <v>2299</v>
      </c>
      <c r="B675" s="106" t="s">
        <v>2296</v>
      </c>
      <c r="C675" s="237" t="str">
        <f>VLOOKUP(A675,'Main Sheet'!F:M,8,0)</f>
        <v>East London</v>
      </c>
      <c r="D675" s="237" t="str">
        <f>VLOOKUP(B675,'Main Sheet'!A:N,14,0)</f>
        <v>Rural</v>
      </c>
      <c r="E675" s="237" t="str">
        <f>VLOOKUP(B675,'Main Sheet'!A:L,12,0)</f>
        <v>Vulamazibuko HS</v>
      </c>
      <c r="F675" s="237" t="str">
        <f>Vlookup(B675,'Main Sheet'!A:J,7,False)</f>
        <v>First</v>
      </c>
      <c r="G675" s="237" t="str">
        <f>Vlookup(B675,'Main Sheet'!A:Q,17,0)</f>
        <v>Asemahle</v>
      </c>
      <c r="H675" s="237" t="str">
        <f>VLOOKUP(B675,'Main Sheet'!A:AT,46,0)</f>
        <v>Yes</v>
      </c>
      <c r="I675" s="237" t="str">
        <f>Trim(Iferror(Vlookup(B675,'Main Sheet'!A249:BC1342,47,False),""))</f>
        <v>Yes</v>
      </c>
      <c r="J675" s="237" t="str">
        <f>VLOOKUP(B675,'University Applications'!A:H,8,0)</f>
        <v>S/A</v>
      </c>
      <c r="K675" s="237" t="str">
        <f>VLOOKUP(B675,'University Applications'!A:O,15,0)</f>
        <v>Yes</v>
      </c>
      <c r="L675" s="237" t="str">
        <f>VLOOKUP(B675,'University Applications'!A:V,22,0)</f>
        <v>S/A</v>
      </c>
      <c r="M675" s="237" t="str">
        <f>VLOOKUP(B675,'University Applications'!A:AC,29,0)</f>
        <v>S/A</v>
      </c>
      <c r="N675" s="237" t="str">
        <f>VLOOKUP(B675,'University Applications'!A249:BD1663,36,0)</f>
        <v/>
      </c>
      <c r="O675" s="237" t="str">
        <f>VLOOKUP(B675,'University Applications'!A:I,9,0)</f>
        <v>S/A</v>
      </c>
      <c r="P675" s="237" t="str">
        <f>VLOOKUP($B675,'University Applications'!$A:P,16,0)</f>
        <v>Yes</v>
      </c>
      <c r="Q675" s="237" t="str">
        <f>VLOOKUP($B675,'University Applications'!$A:W,23,0)</f>
        <v>S/A</v>
      </c>
      <c r="R675" s="237" t="str">
        <f>VLOOKUP($B675,'University Applications'!$A:AD,30,0)</f>
        <v>S/A</v>
      </c>
      <c r="S675" s="237" t="str">
        <f>VLOOKUP($B675,'University Applications'!$A249:BJ1663,37,0)</f>
        <v/>
      </c>
      <c r="T675" s="183">
        <f t="shared" si="1"/>
        <v>4</v>
      </c>
      <c r="U675" s="183">
        <f t="shared" si="2"/>
        <v>4</v>
      </c>
      <c r="V675" s="237">
        <f t="shared" si="3"/>
        <v>1</v>
      </c>
      <c r="W675" s="237">
        <f t="shared" si="4"/>
        <v>1</v>
      </c>
      <c r="X675" s="237"/>
    </row>
    <row r="676">
      <c r="A676" s="236" t="s">
        <v>9760</v>
      </c>
      <c r="B676" s="106" t="s">
        <v>4251</v>
      </c>
      <c r="C676" s="237" t="str">
        <f>VLOOKUP(A676,'Main Sheet'!F:M,8,0)</f>
        <v>East London</v>
      </c>
      <c r="D676" s="237" t="str">
        <f>VLOOKUP(B676,'Main Sheet'!A:N,14,0)</f>
        <v>Rural</v>
      </c>
      <c r="E676" s="237" t="str">
        <f>VLOOKUP(B676,'Main Sheet'!A:L,12,0)</f>
        <v>Wongalethu HS</v>
      </c>
      <c r="F676" s="237" t="str">
        <f>Vlookup(B676,'Main Sheet'!A:J,7,False)</f>
        <v>Second</v>
      </c>
      <c r="G676" s="237" t="str">
        <f>Vlookup(B676,'Main Sheet'!A:Q,17,0)</f>
        <v>Asemahle</v>
      </c>
      <c r="H676" s="237" t="str">
        <f>VLOOKUP(B676,'Main Sheet'!A:AT,46,0)</f>
        <v>Yes</v>
      </c>
      <c r="I676" s="237" t="str">
        <f>Trim(Iferror(Vlookup(B676,'Main Sheet'!A482:BC1575,47,False),""))</f>
        <v>Yes</v>
      </c>
      <c r="J676" s="237" t="str">
        <f>VLOOKUP(B676,'University Applications'!A:H,8,0)</f>
        <v>Yes</v>
      </c>
      <c r="K676" s="237" t="str">
        <f>VLOOKUP(B676,'University Applications'!A:O,15,0)</f>
        <v>Yes</v>
      </c>
      <c r="L676" s="237" t="str">
        <f>VLOOKUP(B676,'University Applications'!A:V,22,0)</f>
        <v>Yes</v>
      </c>
      <c r="M676" s="237" t="str">
        <f>VLOOKUP(B676,'University Applications'!A:AC,29,0)</f>
        <v>Yes</v>
      </c>
      <c r="N676" s="237" t="str">
        <f>VLOOKUP(B676,'University Applications'!A482:BD1896,36,0)</f>
        <v/>
      </c>
      <c r="O676" s="237" t="str">
        <f>VLOOKUP(B676,'University Applications'!A:I,9,0)</f>
        <v/>
      </c>
      <c r="P676" s="237" t="str">
        <f>VLOOKUP($B676,'University Applications'!$A:P,16,0)</f>
        <v/>
      </c>
      <c r="Q676" s="237" t="str">
        <f>VLOOKUP($B676,'University Applications'!$A:W,23,0)</f>
        <v/>
      </c>
      <c r="R676" s="237" t="str">
        <f>VLOOKUP($B676,'University Applications'!$A:AD,30,0)</f>
        <v/>
      </c>
      <c r="S676" s="237" t="str">
        <f>VLOOKUP($B676,'University Applications'!$A482:BJ1896,37,0)</f>
        <v/>
      </c>
      <c r="T676" s="183">
        <f t="shared" si="1"/>
        <v>4</v>
      </c>
      <c r="U676" s="183">
        <f t="shared" si="2"/>
        <v>0</v>
      </c>
      <c r="V676" s="237">
        <f t="shared" si="3"/>
        <v>4</v>
      </c>
      <c r="W676" s="237">
        <f t="shared" si="4"/>
        <v>0</v>
      </c>
      <c r="X676" s="237"/>
    </row>
    <row r="677">
      <c r="A677" s="236" t="s">
        <v>10652</v>
      </c>
      <c r="B677" s="106" t="s">
        <v>7326</v>
      </c>
      <c r="C677" s="237" t="str">
        <f>VLOOKUP(A677,'Main Sheet'!F:M,8,0)</f>
        <v>KwaDwesi</v>
      </c>
      <c r="D677" s="237" t="str">
        <f>VLOOKUP(B677,'Main Sheet'!A:N,14,0)</f>
        <v>NMB</v>
      </c>
      <c r="E677" s="237" t="str">
        <f>VLOOKUP(B677,'Main Sheet'!A:L,12,0)</f>
        <v>Lungisa HS</v>
      </c>
      <c r="F677" s="237" t="str">
        <f>Vlookup(B677,'Main Sheet'!A:J,7,False)</f>
        <v>Second</v>
      </c>
      <c r="G677" s="237" t="str">
        <f>Vlookup(B677,'Main Sheet'!A:Q,17,0)</f>
        <v>Asemahle</v>
      </c>
      <c r="H677" s="237" t="str">
        <f>VLOOKUP(B677,'Main Sheet'!A:AT,46,0)</f>
        <v>Yes</v>
      </c>
      <c r="I677" s="237" t="str">
        <f>Trim(Iferror(Vlookup(B677,'Main Sheet'!A889:BC1986,47,False),""))</f>
        <v>Yes</v>
      </c>
      <c r="J677" s="237" t="str">
        <f>VLOOKUP(B677,'University Applications'!A:H,8,0)</f>
        <v>Yes</v>
      </c>
      <c r="K677" s="237" t="str">
        <f>VLOOKUP(B677,'University Applications'!A:O,15,0)</f>
        <v>S/A</v>
      </c>
      <c r="L677" s="237" t="str">
        <f>VLOOKUP(B677,'University Applications'!A:V,22,0)</f>
        <v>Yes</v>
      </c>
      <c r="M677" s="237" t="str">
        <f>VLOOKUP(B677,'University Applications'!A:AC,29,0)</f>
        <v>S/A</v>
      </c>
      <c r="N677" s="237" t="str">
        <f>VLOOKUP(B677,'University Applications'!A889:BD2307,36,0)</f>
        <v/>
      </c>
      <c r="O677" s="237" t="str">
        <f>VLOOKUP(B677,'University Applications'!A:I,9,0)</f>
        <v/>
      </c>
      <c r="P677" s="237" t="str">
        <f>VLOOKUP($B677,'University Applications'!$A:P,16,0)</f>
        <v/>
      </c>
      <c r="Q677" s="237" t="str">
        <f>VLOOKUP($B677,'University Applications'!$A:W,23,0)</f>
        <v/>
      </c>
      <c r="R677" s="237" t="str">
        <f>VLOOKUP($B677,'University Applications'!$A:AD,30,0)</f>
        <v/>
      </c>
      <c r="S677" s="237" t="str">
        <f>VLOOKUP($B677,'University Applications'!$A889:BJ2307,37,0)</f>
        <v/>
      </c>
      <c r="T677" s="183">
        <f t="shared" si="1"/>
        <v>4</v>
      </c>
      <c r="U677" s="183">
        <f t="shared" si="2"/>
        <v>0</v>
      </c>
      <c r="V677" s="237">
        <f t="shared" si="3"/>
        <v>2</v>
      </c>
      <c r="W677" s="237">
        <f t="shared" si="4"/>
        <v>0</v>
      </c>
      <c r="X677" s="237"/>
    </row>
    <row r="678">
      <c r="A678" s="236" t="s">
        <v>10432</v>
      </c>
      <c r="B678" s="106" t="s">
        <v>6711</v>
      </c>
      <c r="C678" s="237" t="str">
        <f>VLOOKUP(A678,'Main Sheet'!F:M,8,0)</f>
        <v>East London</v>
      </c>
      <c r="D678" s="237" t="str">
        <f>VLOOKUP(B678,'Main Sheet'!A:N,14,0)</f>
        <v>Rural</v>
      </c>
      <c r="E678" s="237" t="str">
        <f>VLOOKUP(B678,'Main Sheet'!A:L,12,0)</f>
        <v>Vulamazibuko HS</v>
      </c>
      <c r="F678" s="237" t="str">
        <f>Vlookup(B678,'Main Sheet'!A:J,7,False)</f>
        <v>Second</v>
      </c>
      <c r="G678" s="237" t="str">
        <f>Vlookup(B678,'Main Sheet'!A:Q,17,0)</f>
        <v>Asemahle</v>
      </c>
      <c r="H678" s="237" t="str">
        <f>VLOOKUP(B678,'Main Sheet'!A:AT,46,0)</f>
        <v>Yes</v>
      </c>
      <c r="I678" s="237" t="str">
        <f>Trim(Iferror(Vlookup(B678,'Main Sheet'!A779:BC1873,47,False),""))</f>
        <v>Yes</v>
      </c>
      <c r="J678" s="237" t="str">
        <f>VLOOKUP(B678,'University Applications'!A:H,8,0)</f>
        <v/>
      </c>
      <c r="K678" s="237" t="str">
        <f>VLOOKUP(B678,'University Applications'!A:O,15,0)</f>
        <v/>
      </c>
      <c r="L678" s="237" t="str">
        <f>VLOOKUP(B678,'University Applications'!A:V,22,0)</f>
        <v>No</v>
      </c>
      <c r="M678" s="237" t="str">
        <f>VLOOKUP(B678,'University Applications'!A:AC,29,0)</f>
        <v/>
      </c>
      <c r="N678" s="237" t="str">
        <f>VLOOKUP(B678,'University Applications'!A779:BD2194,36,0)</f>
        <v/>
      </c>
      <c r="O678" s="237" t="str">
        <f>VLOOKUP(B678,'University Applications'!A:I,9,0)</f>
        <v/>
      </c>
      <c r="P678" s="237" t="str">
        <f>VLOOKUP($B678,'University Applications'!$A:P,16,0)</f>
        <v/>
      </c>
      <c r="Q678" s="237" t="str">
        <f>VLOOKUP($B678,'University Applications'!$A:W,23,0)</f>
        <v/>
      </c>
      <c r="R678" s="237" t="str">
        <f>VLOOKUP($B678,'University Applications'!$A:AD,30,0)</f>
        <v/>
      </c>
      <c r="S678" s="237" t="str">
        <f>VLOOKUP($B678,'University Applications'!$A779:BJ2194,37,0)</f>
        <v/>
      </c>
      <c r="T678" s="183">
        <f t="shared" si="1"/>
        <v>1</v>
      </c>
      <c r="U678" s="183">
        <f t="shared" si="2"/>
        <v>0</v>
      </c>
      <c r="V678" s="237">
        <f t="shared" si="3"/>
        <v>0</v>
      </c>
      <c r="W678" s="237">
        <f t="shared" si="4"/>
        <v>0</v>
      </c>
      <c r="X678" s="237"/>
    </row>
    <row r="679">
      <c r="A679" s="236" t="s">
        <v>2305</v>
      </c>
      <c r="B679" s="106" t="s">
        <v>2302</v>
      </c>
      <c r="C679" s="237" t="str">
        <f>VLOOKUP(A679,'Main Sheet'!F:M,8,0)</f>
        <v>Motherwell</v>
      </c>
      <c r="D679" s="237" t="str">
        <f>VLOOKUP(B679,'Main Sheet'!A:N,14,0)</f>
        <v>NMB</v>
      </c>
      <c r="E679" s="237" t="str">
        <f>VLOOKUP(B679,'Main Sheet'!A:L,12,0)</f>
        <v>Soqhayisa SS</v>
      </c>
      <c r="F679" s="237" t="str">
        <f>Vlookup(B679,'Main Sheet'!A:J,7,False)</f>
        <v>First</v>
      </c>
      <c r="G679" s="237" t="str">
        <f>Vlookup(B679,'Main Sheet'!A:Q,17,0)</f>
        <v>Siphosihle</v>
      </c>
      <c r="H679" s="237" t="str">
        <f>VLOOKUP(B679,'Main Sheet'!A:AT,46,0)</f>
        <v>Yes</v>
      </c>
      <c r="I679" s="237" t="str">
        <f>Trim(Iferror(Vlookup(B679,'Main Sheet'!A250:BC1343,47,False),""))</f>
        <v>Yes</v>
      </c>
      <c r="J679" s="237" t="str">
        <f>VLOOKUP(B679,'University Applications'!A:H,8,0)</f>
        <v>S/A</v>
      </c>
      <c r="K679" s="237" t="str">
        <f>VLOOKUP(B679,'University Applications'!A:O,15,0)</f>
        <v>Yes</v>
      </c>
      <c r="L679" s="237" t="str">
        <f>VLOOKUP(B679,'University Applications'!A:V,22,0)</f>
        <v>S/A</v>
      </c>
      <c r="M679" s="237" t="str">
        <f>VLOOKUP(B679,'University Applications'!A:AC,29,0)</f>
        <v>Yes</v>
      </c>
      <c r="N679" s="237" t="str">
        <f>VLOOKUP(B679,'University Applications'!A250:BD1664,36,0)</f>
        <v/>
      </c>
      <c r="O679" s="237" t="str">
        <f>VLOOKUP(B679,'University Applications'!A:I,9,0)</f>
        <v>S/A</v>
      </c>
      <c r="P679" s="237" t="str">
        <f>VLOOKUP($B679,'University Applications'!$A:P,16,0)</f>
        <v>Yes</v>
      </c>
      <c r="Q679" s="237" t="str">
        <f>VLOOKUP($B679,'University Applications'!$A:W,23,0)</f>
        <v>S/A</v>
      </c>
      <c r="R679" s="237" t="str">
        <f>VLOOKUP($B679,'University Applications'!$A:AD,30,0)</f>
        <v>Yes</v>
      </c>
      <c r="S679" s="237" t="str">
        <f>VLOOKUP($B679,'University Applications'!$A250:BJ1664,37,0)</f>
        <v/>
      </c>
      <c r="T679" s="183">
        <f t="shared" si="1"/>
        <v>4</v>
      </c>
      <c r="U679" s="183">
        <f t="shared" si="2"/>
        <v>4</v>
      </c>
      <c r="V679" s="237">
        <f t="shared" si="3"/>
        <v>2</v>
      </c>
      <c r="W679" s="237">
        <f t="shared" si="4"/>
        <v>2</v>
      </c>
      <c r="X679" s="237"/>
    </row>
    <row r="680">
      <c r="A680" s="236" t="s">
        <v>11171</v>
      </c>
      <c r="B680" s="106" t="s">
        <v>7963</v>
      </c>
      <c r="C680" s="237" t="str">
        <f>VLOOKUP(A680,'Main Sheet'!F:M,8,0)</f>
        <v>Motherwell</v>
      </c>
      <c r="D680" s="237" t="str">
        <f>VLOOKUP(B680,'Main Sheet'!A:N,14,0)</f>
        <v>NMB</v>
      </c>
      <c r="E680" s="237" t="str">
        <f>VLOOKUP(B680,'Main Sheet'!A:L,12,0)</f>
        <v>Motherwell HS</v>
      </c>
      <c r="F680" s="237" t="str">
        <f>Vlookup(B680,'Main Sheet'!A:J,7,False)</f>
        <v>Second</v>
      </c>
      <c r="G680" s="237" t="str">
        <f>Vlookup(B680,'Main Sheet'!A:Q,17,0)</f>
        <v>Sive</v>
      </c>
      <c r="H680" s="237" t="str">
        <f>VLOOKUP(B680,'Main Sheet'!A:AT,46,0)</f>
        <v>Yes</v>
      </c>
      <c r="I680" s="237" t="str">
        <f>Trim(Iferror(Vlookup(B680,'Main Sheet'!A962:BC2059,47,False),""))</f>
        <v/>
      </c>
      <c r="J680" s="237" t="str">
        <f>VLOOKUP(B680,'University Applications'!A:H,8,0)</f>
        <v>S/A</v>
      </c>
      <c r="K680" s="237" t="str">
        <f>VLOOKUP(B680,'University Applications'!A:O,15,0)</f>
        <v/>
      </c>
      <c r="L680" s="237" t="str">
        <f>VLOOKUP(B680,'University Applications'!A:V,22,0)</f>
        <v>Yes</v>
      </c>
      <c r="M680" s="237" t="str">
        <f>VLOOKUP(B680,'University Applications'!A:AC,29,0)</f>
        <v>Yes</v>
      </c>
      <c r="N680" s="237" t="str">
        <f>VLOOKUP(B680,'University Applications'!A962:BD2380,36,0)</f>
        <v/>
      </c>
      <c r="O680" s="237" t="str">
        <f>VLOOKUP(B680,'University Applications'!A:I,9,0)</f>
        <v/>
      </c>
      <c r="P680" s="237" t="str">
        <f>VLOOKUP($B680,'University Applications'!$A:P,16,0)</f>
        <v/>
      </c>
      <c r="Q680" s="237" t="str">
        <f>VLOOKUP($B680,'University Applications'!$A:W,23,0)</f>
        <v/>
      </c>
      <c r="R680" s="237" t="str">
        <f>VLOOKUP($B680,'University Applications'!$A:AD,30,0)</f>
        <v/>
      </c>
      <c r="S680" s="237" t="str">
        <f>VLOOKUP($B680,'University Applications'!$A962:BJ2380,37,0)</f>
        <v/>
      </c>
      <c r="T680" s="183">
        <f t="shared" si="1"/>
        <v>3</v>
      </c>
      <c r="U680" s="183">
        <f t="shared" si="2"/>
        <v>0</v>
      </c>
      <c r="V680" s="237">
        <f t="shared" si="3"/>
        <v>2</v>
      </c>
      <c r="W680" s="237">
        <f t="shared" si="4"/>
        <v>0</v>
      </c>
      <c r="X680" s="237"/>
    </row>
    <row r="681">
      <c r="A681" s="236" t="s">
        <v>2312</v>
      </c>
      <c r="B681" s="106" t="s">
        <v>2309</v>
      </c>
      <c r="C681" s="237" t="str">
        <f>VLOOKUP(A681,'Main Sheet'!F:M,8,0)</f>
        <v>Motherwell</v>
      </c>
      <c r="D681" s="237" t="str">
        <f>VLOOKUP(B681,'Main Sheet'!A:N,14,0)</f>
        <v>NMB</v>
      </c>
      <c r="E681" s="237" t="str">
        <f>VLOOKUP(B681,'Main Sheet'!A:L,12,0)</f>
        <v>Soqhayisa SS</v>
      </c>
      <c r="F681" s="237" t="str">
        <f>Vlookup(B681,'Main Sheet'!A:J,7,False)</f>
        <v>First</v>
      </c>
      <c r="G681" s="237" t="str">
        <f>Vlookup(B681,'Main Sheet'!A:Q,17,0)</f>
        <v>Siphosihle</v>
      </c>
      <c r="H681" s="237" t="str">
        <f>VLOOKUP(B681,'Main Sheet'!A:AT,46,0)</f>
        <v>Yes</v>
      </c>
      <c r="I681" s="237" t="str">
        <f>Trim(Iferror(Vlookup(B681,'Main Sheet'!A251:BC1344,47,False),""))</f>
        <v>Yes</v>
      </c>
      <c r="J681" s="237" t="str">
        <f>VLOOKUP(B681,'University Applications'!A:H,8,0)</f>
        <v>S/A</v>
      </c>
      <c r="K681" s="237" t="str">
        <f>VLOOKUP(B681,'University Applications'!A:O,15,0)</f>
        <v>Yes</v>
      </c>
      <c r="L681" s="237" t="str">
        <f>VLOOKUP(B681,'University Applications'!A:V,22,0)</f>
        <v>S/A</v>
      </c>
      <c r="M681" s="237" t="str">
        <f>VLOOKUP(B681,'University Applications'!A:AC,29,0)</f>
        <v>Yes</v>
      </c>
      <c r="N681" s="237" t="str">
        <f>VLOOKUP(B681,'University Applications'!A251:BD1665,36,0)</f>
        <v/>
      </c>
      <c r="O681" s="237" t="str">
        <f>VLOOKUP(B681,'University Applications'!A:I,9,0)</f>
        <v>S/A</v>
      </c>
      <c r="P681" s="237" t="str">
        <f>VLOOKUP($B681,'University Applications'!$A:P,16,0)</f>
        <v>Yes</v>
      </c>
      <c r="Q681" s="237" t="str">
        <f>VLOOKUP($B681,'University Applications'!$A:W,23,0)</f>
        <v>S/A</v>
      </c>
      <c r="R681" s="237" t="str">
        <f>VLOOKUP($B681,'University Applications'!$A:AD,30,0)</f>
        <v>Yes</v>
      </c>
      <c r="S681" s="237" t="str">
        <f>VLOOKUP($B681,'University Applications'!$A251:BJ1665,37,0)</f>
        <v/>
      </c>
      <c r="T681" s="183">
        <f t="shared" si="1"/>
        <v>4</v>
      </c>
      <c r="U681" s="183">
        <f t="shared" si="2"/>
        <v>4</v>
      </c>
      <c r="V681" s="237">
        <f t="shared" si="3"/>
        <v>2</v>
      </c>
      <c r="W681" s="237">
        <f t="shared" si="4"/>
        <v>2</v>
      </c>
      <c r="X681" s="237"/>
    </row>
    <row r="682">
      <c r="A682" s="236" t="s">
        <v>11172</v>
      </c>
      <c r="B682" s="106" t="s">
        <v>8424</v>
      </c>
      <c r="C682" s="237" t="str">
        <f>VLOOKUP(A682,'Main Sheet'!F:M,8,0)</f>
        <v>#N/A</v>
      </c>
      <c r="D682" s="237" t="str">
        <f>VLOOKUP(B682,'Main Sheet'!A:N,14,0)</f>
        <v>NMB</v>
      </c>
      <c r="E682" s="237" t="str">
        <f>VLOOKUP(B682,'Main Sheet'!A:L,12,0)</f>
        <v>Cowan HS</v>
      </c>
      <c r="F682" s="237" t="str">
        <f>Vlookup(B682,'Main Sheet'!A:J,7,False)</f>
        <v>Second</v>
      </c>
      <c r="G682" s="237" t="str">
        <f>Vlookup(B682,'Main Sheet'!A:Q,17,0)</f>
        <v>Chulumanco</v>
      </c>
      <c r="H682" s="237" t="str">
        <f>VLOOKUP(B682,'Main Sheet'!A:AT,46,0)</f>
        <v/>
      </c>
      <c r="I682" s="237" t="str">
        <f>Trim(Iferror(Vlookup(B682,'Main Sheet'!A1026:BC2124,47,False),""))</f>
        <v/>
      </c>
      <c r="J682" s="237" t="str">
        <f>VLOOKUP(B682,'University Applications'!A:H,8,0)</f>
        <v>S/A</v>
      </c>
      <c r="K682" s="237" t="str">
        <f>VLOOKUP(B682,'University Applications'!A:O,15,0)</f>
        <v>No</v>
      </c>
      <c r="L682" s="237" t="str">
        <f>VLOOKUP(B682,'University Applications'!A:V,22,0)</f>
        <v/>
      </c>
      <c r="M682" s="237" t="str">
        <f>VLOOKUP(B682,'University Applications'!A:AC,29,0)</f>
        <v/>
      </c>
      <c r="N682" s="237" t="str">
        <f>VLOOKUP(B682,'University Applications'!A1026:BD2445,36,0)</f>
        <v/>
      </c>
      <c r="O682" s="237" t="str">
        <f>VLOOKUP(B682,'University Applications'!A:I,9,0)</f>
        <v/>
      </c>
      <c r="P682" s="237" t="str">
        <f>VLOOKUP($B682,'University Applications'!$A:P,16,0)</f>
        <v/>
      </c>
      <c r="Q682" s="237" t="str">
        <f>VLOOKUP($B682,'University Applications'!$A:W,23,0)</f>
        <v/>
      </c>
      <c r="R682" s="237" t="str">
        <f>VLOOKUP($B682,'University Applications'!$A:AD,30,0)</f>
        <v/>
      </c>
      <c r="S682" s="237" t="str">
        <f>VLOOKUP($B682,'University Applications'!$A1026:BJ2445,37,0)</f>
        <v/>
      </c>
      <c r="T682" s="183">
        <f t="shared" si="1"/>
        <v>2</v>
      </c>
      <c r="U682" s="183">
        <f t="shared" si="2"/>
        <v>0</v>
      </c>
      <c r="V682" s="237">
        <f t="shared" si="3"/>
        <v>0</v>
      </c>
      <c r="W682" s="237">
        <f t="shared" si="4"/>
        <v>0</v>
      </c>
      <c r="X682" s="237"/>
    </row>
    <row r="683">
      <c r="A683" s="236" t="s">
        <v>11173</v>
      </c>
      <c r="B683" s="106" t="s">
        <v>8672</v>
      </c>
      <c r="C683" s="237" t="str">
        <f>VLOOKUP(A683,'Main Sheet'!F:M,8,0)</f>
        <v>#N/A</v>
      </c>
      <c r="D683" s="237" t="str">
        <f>VLOOKUP(B683,'Main Sheet'!A:N,14,0)</f>
        <v>NMB</v>
      </c>
      <c r="E683" s="237" t="str">
        <f>VLOOKUP(B683,'Main Sheet'!A:L,12,0)</f>
        <v>Walmer HS</v>
      </c>
      <c r="F683" s="237" t="str">
        <f>Vlookup(B683,'Main Sheet'!A:J,7,False)</f>
        <v>Second</v>
      </c>
      <c r="G683" s="237" t="str">
        <f>Vlookup(B683,'Main Sheet'!A:Q,17,0)</f>
        <v>Sive</v>
      </c>
      <c r="H683" s="237" t="str">
        <f>VLOOKUP(B683,'Main Sheet'!A:AT,46,0)</f>
        <v>Yes</v>
      </c>
      <c r="I683" s="237" t="str">
        <f>Trim(Iferror(Vlookup(B683,'Main Sheet'!A1064:BC2162,47,False),""))</f>
        <v/>
      </c>
      <c r="J683" s="237"/>
      <c r="K683" s="237"/>
      <c r="L683" s="237"/>
      <c r="M683" s="237"/>
      <c r="N683" s="237"/>
      <c r="O683" s="237"/>
      <c r="P683" s="237"/>
      <c r="Q683" s="237"/>
      <c r="R683" s="237"/>
      <c r="S683" s="237"/>
      <c r="T683" s="183">
        <f t="shared" si="1"/>
        <v>0</v>
      </c>
      <c r="U683" s="183">
        <f t="shared" si="2"/>
        <v>0</v>
      </c>
      <c r="V683" s="237">
        <f t="shared" si="3"/>
        <v>0</v>
      </c>
      <c r="W683" s="237">
        <f t="shared" si="4"/>
        <v>0</v>
      </c>
      <c r="X683" s="237"/>
    </row>
    <row r="684">
      <c r="A684" s="236" t="s">
        <v>10305</v>
      </c>
      <c r="B684" s="106" t="s">
        <v>6204</v>
      </c>
      <c r="C684" s="237" t="str">
        <f>VLOOKUP(A684,'Main Sheet'!F:M,8,0)</f>
        <v>Zinyoka</v>
      </c>
      <c r="D684" s="237" t="str">
        <f>VLOOKUP(B684,'Main Sheet'!A:N,14,0)</f>
        <v>NMB</v>
      </c>
      <c r="E684" s="237" t="str">
        <f>VLOOKUP(B684,'Main Sheet'!A:L,12,0)</f>
        <v>Tyhilulwazi HS</v>
      </c>
      <c r="F684" s="237" t="str">
        <f>Vlookup(B684,'Main Sheet'!A:J,7,False)</f>
        <v>Second</v>
      </c>
      <c r="G684" s="237" t="str">
        <f>Vlookup(B684,'Main Sheet'!A:Q,17,0)</f>
        <v>Asemahle</v>
      </c>
      <c r="H684" s="237" t="str">
        <f>VLOOKUP(B684,'Main Sheet'!A:AT,46,0)</f>
        <v>Yes</v>
      </c>
      <c r="I684" s="237" t="str">
        <f>Trim(Iferror(Vlookup(B684,'Main Sheet'!A718:BC1812,47,False),""))</f>
        <v>Yes</v>
      </c>
      <c r="J684" s="237" t="str">
        <f>VLOOKUP(B684,'University Applications'!A:H,8,0)</f>
        <v>Yes</v>
      </c>
      <c r="K684" s="237" t="str">
        <f>VLOOKUP(B684,'University Applications'!A:O,15,0)</f>
        <v/>
      </c>
      <c r="L684" s="237" t="str">
        <f>VLOOKUP(B684,'University Applications'!A:V,22,0)</f>
        <v>Yes</v>
      </c>
      <c r="M684" s="237" t="str">
        <f>VLOOKUP(B684,'University Applications'!A:AC,29,0)</f>
        <v/>
      </c>
      <c r="N684" s="237" t="str">
        <f>VLOOKUP(B684,'University Applications'!A718:BD2133,36,0)</f>
        <v/>
      </c>
      <c r="O684" s="237" t="str">
        <f>VLOOKUP(B684,'University Applications'!A:I,9,0)</f>
        <v/>
      </c>
      <c r="P684" s="237" t="str">
        <f>VLOOKUP($B684,'University Applications'!$A:P,16,0)</f>
        <v/>
      </c>
      <c r="Q684" s="237" t="str">
        <f>VLOOKUP($B684,'University Applications'!$A:W,23,0)</f>
        <v/>
      </c>
      <c r="R684" s="237" t="str">
        <f>VLOOKUP($B684,'University Applications'!$A:AD,30,0)</f>
        <v/>
      </c>
      <c r="S684" s="237" t="str">
        <f>VLOOKUP($B684,'University Applications'!$A718:BJ2133,37,0)</f>
        <v/>
      </c>
      <c r="T684" s="183">
        <f t="shared" si="1"/>
        <v>2</v>
      </c>
      <c r="U684" s="183">
        <f t="shared" si="2"/>
        <v>0</v>
      </c>
      <c r="V684" s="237">
        <f t="shared" si="3"/>
        <v>2</v>
      </c>
      <c r="W684" s="237">
        <f t="shared" si="4"/>
        <v>0</v>
      </c>
      <c r="X684" s="237"/>
    </row>
    <row r="685">
      <c r="A685" s="236" t="s">
        <v>2320</v>
      </c>
      <c r="B685" s="106" t="s">
        <v>2317</v>
      </c>
      <c r="C685" s="237" t="str">
        <f>VLOOKUP(A685,'Main Sheet'!F:M,8,0)</f>
        <v>Motherwell</v>
      </c>
      <c r="D685" s="237" t="str">
        <f>VLOOKUP(B685,'Main Sheet'!A:N,14,0)</f>
        <v>NMB</v>
      </c>
      <c r="E685" s="237" t="str">
        <f>VLOOKUP(B685,'Main Sheet'!A:L,12,0)</f>
        <v>Soqhayisa SS</v>
      </c>
      <c r="F685" s="237" t="str">
        <f>Vlookup(B685,'Main Sheet'!A:J,7,False)</f>
        <v>First</v>
      </c>
      <c r="G685" s="237" t="str">
        <f>Vlookup(B685,'Main Sheet'!A:Q,17,0)</f>
        <v>Siphosihle</v>
      </c>
      <c r="H685" s="237" t="str">
        <f>VLOOKUP(B685,'Main Sheet'!A:AT,46,0)</f>
        <v>Yes</v>
      </c>
      <c r="I685" s="237" t="str">
        <f>Trim(Iferror(Vlookup(B685,'Main Sheet'!A252:BC1345,47,False),""))</f>
        <v>Yes</v>
      </c>
      <c r="J685" s="237" t="str">
        <f>VLOOKUP(B685,'University Applications'!A:H,8,0)</f>
        <v>Yes</v>
      </c>
      <c r="K685" s="237" t="str">
        <f>VLOOKUP(B685,'University Applications'!A:O,15,0)</f>
        <v>Yes</v>
      </c>
      <c r="L685" s="237" t="str">
        <f>VLOOKUP(B685,'University Applications'!A:V,22,0)</f>
        <v>S/A</v>
      </c>
      <c r="M685" s="237" t="str">
        <f>VLOOKUP(B685,'University Applications'!A:AC,29,0)</f>
        <v>Yes</v>
      </c>
      <c r="N685" s="237" t="str">
        <f>VLOOKUP(B685,'University Applications'!A252:BD1666,36,0)</f>
        <v/>
      </c>
      <c r="O685" s="237" t="str">
        <f>VLOOKUP(B685,'University Applications'!A:I,9,0)</f>
        <v>Yes</v>
      </c>
      <c r="P685" s="237" t="str">
        <f>VLOOKUP($B685,'University Applications'!$A:P,16,0)</f>
        <v>Yes</v>
      </c>
      <c r="Q685" s="237" t="str">
        <f>VLOOKUP($B685,'University Applications'!$A:W,23,0)</f>
        <v>S/A</v>
      </c>
      <c r="R685" s="237" t="str">
        <f>VLOOKUP($B685,'University Applications'!$A:AD,30,0)</f>
        <v>Yes</v>
      </c>
      <c r="S685" s="237" t="str">
        <f>VLOOKUP($B685,'University Applications'!$A252:BJ1666,37,0)</f>
        <v/>
      </c>
      <c r="T685" s="183">
        <f t="shared" si="1"/>
        <v>4</v>
      </c>
      <c r="U685" s="183">
        <f t="shared" si="2"/>
        <v>4</v>
      </c>
      <c r="V685" s="237">
        <f t="shared" si="3"/>
        <v>3</v>
      </c>
      <c r="W685" s="237">
        <f t="shared" si="4"/>
        <v>3</v>
      </c>
      <c r="X685" s="237"/>
    </row>
    <row r="686">
      <c r="A686" s="236" t="s">
        <v>2330</v>
      </c>
      <c r="B686" s="106" t="s">
        <v>2327</v>
      </c>
      <c r="C686" s="237" t="str">
        <f>VLOOKUP(A686,'Main Sheet'!F:M,8,0)</f>
        <v>Zwide</v>
      </c>
      <c r="D686" s="237" t="str">
        <f>VLOOKUP(B686,'Main Sheet'!A:N,14,0)</f>
        <v>NMB</v>
      </c>
      <c r="E686" s="237" t="str">
        <f>VLOOKUP(B686,'Main Sheet'!A:L,12,0)</f>
        <v>Khwezi Lomso CS</v>
      </c>
      <c r="F686" s="237" t="str">
        <f>Vlookup(B686,'Main Sheet'!A:J,7,False)</f>
        <v>First</v>
      </c>
      <c r="G686" s="237" t="str">
        <f>Vlookup(B686,'Main Sheet'!A:Q,17,0)</f>
        <v>Chulumanco</v>
      </c>
      <c r="H686" s="237" t="str">
        <f>VLOOKUP(B686,'Main Sheet'!A:AT,46,0)</f>
        <v>Yes</v>
      </c>
      <c r="I686" s="237" t="str">
        <f>Trim(Iferror(Vlookup(B686,'Main Sheet'!A253:BC1346,47,False),""))</f>
        <v>Yes</v>
      </c>
      <c r="J686" s="237" t="str">
        <f>VLOOKUP(B686,'University Applications'!A:H,8,0)</f>
        <v>Yes</v>
      </c>
      <c r="K686" s="237" t="str">
        <f>VLOOKUP(B686,'University Applications'!A:O,15,0)</f>
        <v>Yes</v>
      </c>
      <c r="L686" s="237" t="str">
        <f>VLOOKUP(B686,'University Applications'!A:V,22,0)</f>
        <v>Yes</v>
      </c>
      <c r="M686" s="237" t="str">
        <f>VLOOKUP(B686,'University Applications'!A:AC,29,0)</f>
        <v>Yes</v>
      </c>
      <c r="N686" s="237"/>
      <c r="O686" s="237" t="str">
        <f>VLOOKUP(B686,'University Applications'!A:I,9,0)</f>
        <v>Yes</v>
      </c>
      <c r="P686" s="237" t="str">
        <f>VLOOKUP($B686,'University Applications'!$A:P,16,0)</f>
        <v>Yes</v>
      </c>
      <c r="Q686" s="237" t="str">
        <f>VLOOKUP($B686,'University Applications'!$A:W,23,0)</f>
        <v>Yes</v>
      </c>
      <c r="R686" s="237" t="str">
        <f>VLOOKUP($B686,'University Applications'!$A:AD,30,0)</f>
        <v>Yes</v>
      </c>
      <c r="S686" s="237"/>
      <c r="T686" s="183">
        <f t="shared" si="1"/>
        <v>4</v>
      </c>
      <c r="U686" s="183">
        <f t="shared" si="2"/>
        <v>4</v>
      </c>
      <c r="V686" s="237">
        <f t="shared" si="3"/>
        <v>4</v>
      </c>
      <c r="W686" s="237">
        <f t="shared" si="4"/>
        <v>4</v>
      </c>
      <c r="X686" s="237"/>
    </row>
    <row r="687">
      <c r="A687" s="236" t="s">
        <v>2336</v>
      </c>
      <c r="B687" s="106" t="s">
        <v>2333</v>
      </c>
      <c r="C687" s="237" t="str">
        <f>VLOOKUP(A687,'Main Sheet'!F:M,8,0)</f>
        <v>Motherwell</v>
      </c>
      <c r="D687" s="237" t="str">
        <f>VLOOKUP(B687,'Main Sheet'!A:N,14,0)</f>
        <v>NMB</v>
      </c>
      <c r="E687" s="237" t="str">
        <f>VLOOKUP(B687,'Main Sheet'!A:L,12,0)</f>
        <v>Soqhayisa SS</v>
      </c>
      <c r="F687" s="237" t="str">
        <f>Vlookup(B687,'Main Sheet'!A:J,7,False)</f>
        <v>First</v>
      </c>
      <c r="G687" s="237" t="str">
        <f>Vlookup(B687,'Main Sheet'!A:Q,17,0)</f>
        <v>Siphosihle</v>
      </c>
      <c r="H687" s="237" t="str">
        <f>VLOOKUP(B687,'Main Sheet'!A:AT,46,0)</f>
        <v>Yes</v>
      </c>
      <c r="I687" s="237" t="str">
        <f>Trim(Iferror(Vlookup(B687,'Main Sheet'!A254:BC1347,47,False),""))</f>
        <v>Yes</v>
      </c>
      <c r="J687" s="237" t="str">
        <f>VLOOKUP(B687,'University Applications'!A:H,8,0)</f>
        <v>Yes</v>
      </c>
      <c r="K687" s="237" t="str">
        <f>VLOOKUP(B687,'University Applications'!A:O,15,0)</f>
        <v>Yes</v>
      </c>
      <c r="L687" s="237" t="str">
        <f>VLOOKUP(B687,'University Applications'!A:V,22,0)</f>
        <v>Yes</v>
      </c>
      <c r="M687" s="237" t="str">
        <f>VLOOKUP(B687,'University Applications'!A:AC,29,0)</f>
        <v>Yes</v>
      </c>
      <c r="N687" s="237" t="str">
        <f>VLOOKUP(B687,'University Applications'!A254:BD1668,36,0)</f>
        <v/>
      </c>
      <c r="O687" s="237" t="str">
        <f>VLOOKUP(B687,'University Applications'!A:I,9,0)</f>
        <v>Yes</v>
      </c>
      <c r="P687" s="237" t="str">
        <f>VLOOKUP($B687,'University Applications'!$A:P,16,0)</f>
        <v>Yes</v>
      </c>
      <c r="Q687" s="237" t="str">
        <f>VLOOKUP($B687,'University Applications'!$A:W,23,0)</f>
        <v>Yes</v>
      </c>
      <c r="R687" s="237" t="str">
        <f>VLOOKUP($B687,'University Applications'!$A:AD,30,0)</f>
        <v>Yes</v>
      </c>
      <c r="S687" s="237" t="str">
        <f>VLOOKUP($B687,'University Applications'!$A254:BJ1668,37,0)</f>
        <v/>
      </c>
      <c r="T687" s="183">
        <f t="shared" si="1"/>
        <v>4</v>
      </c>
      <c r="U687" s="183">
        <f t="shared" si="2"/>
        <v>4</v>
      </c>
      <c r="V687" s="237">
        <f t="shared" si="3"/>
        <v>4</v>
      </c>
      <c r="W687" s="237">
        <f t="shared" si="4"/>
        <v>4</v>
      </c>
      <c r="X687" s="237"/>
    </row>
    <row r="688">
      <c r="A688" s="236" t="s">
        <v>2345</v>
      </c>
      <c r="B688" s="106" t="s">
        <v>2342</v>
      </c>
      <c r="C688" s="237" t="str">
        <f>VLOOKUP(A688,'Main Sheet'!F:M,8,0)</f>
        <v>Motherwell</v>
      </c>
      <c r="D688" s="237" t="str">
        <f>VLOOKUP(B688,'Main Sheet'!A:N,14,0)</f>
        <v>NMB</v>
      </c>
      <c r="E688" s="237" t="str">
        <f>VLOOKUP(B688,'Main Sheet'!A:L,12,0)</f>
        <v>Soqhayisa SS</v>
      </c>
      <c r="F688" s="237" t="str">
        <f>Vlookup(B688,'Main Sheet'!A:J,7,False)</f>
        <v>First</v>
      </c>
      <c r="G688" s="237" t="str">
        <f>Vlookup(B688,'Main Sheet'!A:Q,17,0)</f>
        <v>Siphosihle</v>
      </c>
      <c r="H688" s="237" t="str">
        <f>VLOOKUP(B688,'Main Sheet'!A:AT,46,0)</f>
        <v>Yes</v>
      </c>
      <c r="I688" s="237" t="str">
        <f>Trim(Iferror(Vlookup(B688,'Main Sheet'!A255:BC1348,47,False),""))</f>
        <v>Yes</v>
      </c>
      <c r="J688" s="237" t="str">
        <f>VLOOKUP(B688,'University Applications'!A:H,8,0)</f>
        <v>S/A</v>
      </c>
      <c r="K688" s="237" t="str">
        <f>VLOOKUP(B688,'University Applications'!A:O,15,0)</f>
        <v>Yes</v>
      </c>
      <c r="L688" s="237" t="str">
        <f>VLOOKUP(B688,'University Applications'!A:V,22,0)</f>
        <v>Yes</v>
      </c>
      <c r="M688" s="237" t="str">
        <f>VLOOKUP(B688,'University Applications'!A:AC,29,0)</f>
        <v>Yes</v>
      </c>
      <c r="N688" s="237" t="str">
        <f>VLOOKUP(B688,'University Applications'!A255:BD1669,36,0)</f>
        <v/>
      </c>
      <c r="O688" s="237" t="str">
        <f>VLOOKUP(B688,'University Applications'!A:I,9,0)</f>
        <v>S/A</v>
      </c>
      <c r="P688" s="237" t="str">
        <f>VLOOKUP($B688,'University Applications'!$A:P,16,0)</f>
        <v>Yes</v>
      </c>
      <c r="Q688" s="237" t="str">
        <f>VLOOKUP($B688,'University Applications'!$A:W,23,0)</f>
        <v>Yes</v>
      </c>
      <c r="R688" s="237" t="str">
        <f>VLOOKUP($B688,'University Applications'!$A:AD,30,0)</f>
        <v>Yes</v>
      </c>
      <c r="S688" s="237" t="str">
        <f>VLOOKUP($B688,'University Applications'!$A255:BJ1669,37,0)</f>
        <v/>
      </c>
      <c r="T688" s="183">
        <f t="shared" si="1"/>
        <v>4</v>
      </c>
      <c r="U688" s="183">
        <f t="shared" si="2"/>
        <v>4</v>
      </c>
      <c r="V688" s="237">
        <f t="shared" si="3"/>
        <v>3</v>
      </c>
      <c r="W688" s="237">
        <f t="shared" si="4"/>
        <v>3</v>
      </c>
      <c r="X688" s="237"/>
    </row>
    <row r="689">
      <c r="A689" s="236" t="s">
        <v>2355</v>
      </c>
      <c r="B689" s="106" t="s">
        <v>2352</v>
      </c>
      <c r="C689" s="237" t="str">
        <f>VLOOKUP(A689,'Main Sheet'!F:M,8,0)</f>
        <v>Motherwell</v>
      </c>
      <c r="D689" s="237" t="str">
        <f>VLOOKUP(B689,'Main Sheet'!A:N,14,0)</f>
        <v>NMB</v>
      </c>
      <c r="E689" s="237" t="str">
        <f>VLOOKUP(B689,'Main Sheet'!A:L,12,0)</f>
        <v>Soqhayisa SS</v>
      </c>
      <c r="F689" s="237" t="str">
        <f>Vlookup(B689,'Main Sheet'!A:J,7,False)</f>
        <v>First</v>
      </c>
      <c r="G689" s="237" t="str">
        <f>Vlookup(B689,'Main Sheet'!A:Q,17,0)</f>
        <v>Siphosihle</v>
      </c>
      <c r="H689" s="237" t="str">
        <f>VLOOKUP(B689,'Main Sheet'!A:AT,46,0)</f>
        <v>Yes</v>
      </c>
      <c r="I689" s="237" t="str">
        <f>Trim(Iferror(Vlookup(B689,'Main Sheet'!A256:BC1349,47,False),""))</f>
        <v>Yes</v>
      </c>
      <c r="J689" s="237" t="str">
        <f>VLOOKUP(B689,'University Applications'!A:H,8,0)</f>
        <v>Yes</v>
      </c>
      <c r="K689" s="237" t="str">
        <f>VLOOKUP(B689,'University Applications'!A:O,15,0)</f>
        <v>Yes</v>
      </c>
      <c r="L689" s="237" t="str">
        <f>VLOOKUP(B689,'University Applications'!A:V,22,0)</f>
        <v>Yes</v>
      </c>
      <c r="M689" s="237" t="str">
        <f>VLOOKUP(B689,'University Applications'!A:AC,29,0)</f>
        <v>Yes</v>
      </c>
      <c r="N689" s="237" t="str">
        <f>VLOOKUP(B689,'University Applications'!A256:BD1670,36,0)</f>
        <v/>
      </c>
      <c r="O689" s="237" t="str">
        <f>VLOOKUP(B689,'University Applications'!A:I,9,0)</f>
        <v>Yes</v>
      </c>
      <c r="P689" s="237" t="str">
        <f>VLOOKUP($B689,'University Applications'!$A:P,16,0)</f>
        <v>Yes</v>
      </c>
      <c r="Q689" s="237" t="str">
        <f>VLOOKUP($B689,'University Applications'!$A:W,23,0)</f>
        <v>Yes</v>
      </c>
      <c r="R689" s="237" t="str">
        <f>VLOOKUP($B689,'University Applications'!$A:AD,30,0)</f>
        <v>Yes</v>
      </c>
      <c r="S689" s="237" t="str">
        <f>VLOOKUP($B689,'University Applications'!$A256:BJ1670,37,0)</f>
        <v/>
      </c>
      <c r="T689" s="183">
        <f t="shared" si="1"/>
        <v>4</v>
      </c>
      <c r="U689" s="183">
        <f t="shared" si="2"/>
        <v>4</v>
      </c>
      <c r="V689" s="237">
        <f t="shared" si="3"/>
        <v>4</v>
      </c>
      <c r="W689" s="237">
        <f t="shared" si="4"/>
        <v>4</v>
      </c>
      <c r="X689" s="237"/>
    </row>
    <row r="690">
      <c r="A690" s="236" t="s">
        <v>2363</v>
      </c>
      <c r="B690" s="106" t="s">
        <v>2360</v>
      </c>
      <c r="C690" s="237" t="str">
        <f>VLOOKUP(A690,'Main Sheet'!F:M,8,0)</f>
        <v>New Brighton</v>
      </c>
      <c r="D690" s="237" t="str">
        <f>VLOOKUP(B690,'Main Sheet'!A:N,14,0)</f>
        <v>NMB</v>
      </c>
      <c r="E690" s="237" t="str">
        <f>VLOOKUP(B690,'Main Sheet'!A:L,12,0)</f>
        <v>Cowan HS</v>
      </c>
      <c r="F690" s="237" t="str">
        <f>Vlookup(B690,'Main Sheet'!A:J,7,False)</f>
        <v>First</v>
      </c>
      <c r="G690" s="237" t="str">
        <f>Vlookup(B690,'Main Sheet'!A:Q,17,0)</f>
        <v>Chulumanco</v>
      </c>
      <c r="H690" s="237" t="str">
        <f>VLOOKUP(B690,'Main Sheet'!A:AT,46,0)</f>
        <v>No</v>
      </c>
      <c r="I690" s="237" t="str">
        <f>Trim(Iferror(Vlookup(B690,'Main Sheet'!A257:BC1350,47,False),""))</f>
        <v/>
      </c>
      <c r="J690" s="237" t="str">
        <f>VLOOKUP(B690,'University Applications'!A:H,8,0)</f>
        <v/>
      </c>
      <c r="K690" s="237" t="str">
        <f>VLOOKUP(B690,'University Applications'!A:O,15,0)</f>
        <v>S/A</v>
      </c>
      <c r="L690" s="237" t="str">
        <f>VLOOKUP(B690,'University Applications'!A:V,22,0)</f>
        <v/>
      </c>
      <c r="M690" s="237" t="str">
        <f>VLOOKUP(B690,'University Applications'!A:AC,29,0)</f>
        <v/>
      </c>
      <c r="N690" s="237" t="str">
        <f>VLOOKUP(B690,'University Applications'!A257:BD1671,36,0)</f>
        <v/>
      </c>
      <c r="O690" s="237" t="str">
        <f>VLOOKUP(B690,'University Applications'!A:I,9,0)</f>
        <v/>
      </c>
      <c r="P690" s="237" t="str">
        <f>VLOOKUP($B690,'University Applications'!$A:P,16,0)</f>
        <v/>
      </c>
      <c r="Q690" s="237" t="str">
        <f>VLOOKUP($B690,'University Applications'!$A:W,23,0)</f>
        <v/>
      </c>
      <c r="R690" s="237" t="str">
        <f>VLOOKUP($B690,'University Applications'!$A:AD,30,0)</f>
        <v/>
      </c>
      <c r="S690" s="237" t="str">
        <f>VLOOKUP($B690,'University Applications'!$A257:BJ1671,37,0)</f>
        <v/>
      </c>
      <c r="T690" s="183">
        <f t="shared" si="1"/>
        <v>1</v>
      </c>
      <c r="U690" s="183">
        <f t="shared" si="2"/>
        <v>0</v>
      </c>
      <c r="V690" s="237">
        <f t="shared" si="3"/>
        <v>0</v>
      </c>
      <c r="W690" s="237">
        <f t="shared" si="4"/>
        <v>0</v>
      </c>
      <c r="X690" s="237"/>
    </row>
    <row r="691">
      <c r="A691" s="236" t="s">
        <v>2363</v>
      </c>
      <c r="B691" s="106" t="s">
        <v>8134</v>
      </c>
      <c r="C691" s="237" t="str">
        <f>VLOOKUP(A691,'Main Sheet'!F:M,8,0)</f>
        <v>New Brighton</v>
      </c>
      <c r="D691" s="237" t="str">
        <f>VLOOKUP(B691,'Main Sheet'!A:N,14,0)</f>
        <v>NMB</v>
      </c>
      <c r="E691" s="237" t="str">
        <f>VLOOKUP(B691,'Main Sheet'!A:L,12,0)</f>
        <v>Cowan HS</v>
      </c>
      <c r="F691" s="237" t="str">
        <f>Vlookup(B691,'Main Sheet'!A:J,7,False)</f>
        <v>Second</v>
      </c>
      <c r="G691" s="237" t="str">
        <f>Vlookup(B691,'Main Sheet'!A:Q,17,0)</f>
        <v>Chulumanco</v>
      </c>
      <c r="H691" s="237" t="str">
        <f>VLOOKUP(B691,'Main Sheet'!A:AT,46,0)</f>
        <v>Yes</v>
      </c>
      <c r="I691" s="237" t="str">
        <f>Trim(Iferror(Vlookup(B691,'Main Sheet'!A982:BC2079,47,False),""))</f>
        <v/>
      </c>
      <c r="J691" s="237" t="str">
        <f>VLOOKUP(B691,'University Applications'!A:H,8,0)</f>
        <v>S/A</v>
      </c>
      <c r="K691" s="237" t="str">
        <f>VLOOKUP(B691,'University Applications'!A:O,15,0)</f>
        <v>S/A</v>
      </c>
      <c r="L691" s="237" t="str">
        <f>VLOOKUP(B691,'University Applications'!A:V,22,0)</f>
        <v>Yes</v>
      </c>
      <c r="M691" s="237" t="str">
        <f>VLOOKUP(B691,'University Applications'!A:AC,29,0)</f>
        <v/>
      </c>
      <c r="N691" s="237" t="str">
        <f>VLOOKUP(B691,'University Applications'!A982:BD2400,36,0)</f>
        <v/>
      </c>
      <c r="O691" s="237" t="str">
        <f>VLOOKUP(B691,'University Applications'!A:I,9,0)</f>
        <v/>
      </c>
      <c r="P691" s="237" t="str">
        <f>VLOOKUP($B691,'University Applications'!$A:P,16,0)</f>
        <v>No</v>
      </c>
      <c r="Q691" s="237" t="str">
        <f>VLOOKUP($B691,'University Applications'!$A:W,23,0)</f>
        <v/>
      </c>
      <c r="R691" s="237" t="str">
        <f>VLOOKUP($B691,'University Applications'!$A:AD,30,0)</f>
        <v/>
      </c>
      <c r="S691" s="237" t="str">
        <f>VLOOKUP($B691,'University Applications'!$A982:BJ2400,37,0)</f>
        <v/>
      </c>
      <c r="T691" s="183">
        <f t="shared" si="1"/>
        <v>3</v>
      </c>
      <c r="U691" s="183">
        <f t="shared" si="2"/>
        <v>1</v>
      </c>
      <c r="V691" s="237">
        <f t="shared" si="3"/>
        <v>1</v>
      </c>
      <c r="W691" s="237">
        <f t="shared" si="4"/>
        <v>0</v>
      </c>
      <c r="X691" s="237"/>
    </row>
    <row r="692">
      <c r="A692" s="236" t="s">
        <v>2368</v>
      </c>
      <c r="B692" s="106" t="s">
        <v>2365</v>
      </c>
      <c r="C692" s="237" t="str">
        <f>VLOOKUP(A692,'Main Sheet'!F:M,8,0)</f>
        <v>Uitenhage</v>
      </c>
      <c r="D692" s="237" t="str">
        <f>VLOOKUP(B692,'Main Sheet'!A:N,14,0)</f>
        <v>Rural</v>
      </c>
      <c r="E692" s="237" t="str">
        <f>VLOOKUP(B692,'Main Sheet'!A:L,12,0)</f>
        <v>Tinarha HS</v>
      </c>
      <c r="F692" s="237" t="str">
        <f>Vlookup(B692,'Main Sheet'!A:J,7,False)</f>
        <v>First</v>
      </c>
      <c r="G692" s="237" t="str">
        <f>Vlookup(B692,'Main Sheet'!A:Q,17,0)</f>
        <v>Sive</v>
      </c>
      <c r="H692" s="237" t="str">
        <f>VLOOKUP(B692,'Main Sheet'!A:AT,46,0)</f>
        <v>Yes</v>
      </c>
      <c r="I692" s="237" t="str">
        <f>Trim(Iferror(Vlookup(B692,'Main Sheet'!A258:BC1351,47,False),""))</f>
        <v>Yes</v>
      </c>
      <c r="J692" s="237" t="str">
        <f>VLOOKUP(B692,'University Applications'!A:H,8,0)</f>
        <v>Yes</v>
      </c>
      <c r="K692" s="237" t="str">
        <f>VLOOKUP(B692,'University Applications'!A:O,15,0)</f>
        <v>Yes</v>
      </c>
      <c r="L692" s="237" t="str">
        <f>VLOOKUP(B692,'University Applications'!A:V,22,0)</f>
        <v>Yes</v>
      </c>
      <c r="M692" s="237" t="str">
        <f>VLOOKUP(B692,'University Applications'!A:AC,29,0)</f>
        <v>Yes</v>
      </c>
      <c r="N692" s="237" t="str">
        <f>VLOOKUP(B692,'University Applications'!A258:BD1672,36,0)</f>
        <v/>
      </c>
      <c r="O692" s="237" t="str">
        <f>VLOOKUP(B692,'University Applications'!A:I,9,0)</f>
        <v>Yes</v>
      </c>
      <c r="P692" s="237" t="str">
        <f>VLOOKUP($B692,'University Applications'!$A:P,16,0)</f>
        <v>Yes</v>
      </c>
      <c r="Q692" s="237" t="str">
        <f>VLOOKUP($B692,'University Applications'!$A:W,23,0)</f>
        <v>Yes</v>
      </c>
      <c r="R692" s="237" t="str">
        <f>VLOOKUP($B692,'University Applications'!$A:AD,30,0)</f>
        <v>Yes</v>
      </c>
      <c r="S692" s="237" t="str">
        <f>VLOOKUP($B692,'University Applications'!$A258:BJ1672,37,0)</f>
        <v/>
      </c>
      <c r="T692" s="183">
        <f t="shared" si="1"/>
        <v>4</v>
      </c>
      <c r="U692" s="183">
        <f t="shared" si="2"/>
        <v>4</v>
      </c>
      <c r="V692" s="237">
        <f t="shared" si="3"/>
        <v>4</v>
      </c>
      <c r="W692" s="237">
        <f t="shared" si="4"/>
        <v>4</v>
      </c>
      <c r="X692" s="237"/>
    </row>
    <row r="693">
      <c r="A693" s="236" t="s">
        <v>2374</v>
      </c>
      <c r="B693" s="106" t="s">
        <v>2371</v>
      </c>
      <c r="C693" s="237" t="str">
        <f>VLOOKUP(A693,'Main Sheet'!F:M,8,0)</f>
        <v>Jeffery's Bay</v>
      </c>
      <c r="D693" s="237" t="str">
        <f>VLOOKUP(B693,'Main Sheet'!A:N,14,0)</f>
        <v>Rural</v>
      </c>
      <c r="E693" s="237" t="str">
        <f>VLOOKUP(B693,'Main Sheet'!A:L,12,0)</f>
        <v>Jeffrey's Bay CS</v>
      </c>
      <c r="F693" s="237" t="str">
        <f>Vlookup(B693,'Main Sheet'!A:J,7,False)</f>
        <v>First</v>
      </c>
      <c r="G693" s="237" t="str">
        <f>Vlookup(B693,'Main Sheet'!A:Q,17,0)</f>
        <v>Sive</v>
      </c>
      <c r="H693" s="237" t="str">
        <f>VLOOKUP(B693,'Main Sheet'!A:AT,46,0)</f>
        <v>Yes</v>
      </c>
      <c r="I693" s="237" t="str">
        <f>Trim(Iferror(Vlookup(B693,'Main Sheet'!A259:BC1352,47,False),""))</f>
        <v>Yes</v>
      </c>
      <c r="J693" s="237" t="str">
        <f>VLOOKUP(B693,'University Applications'!A:H,8,0)</f>
        <v>S/A</v>
      </c>
      <c r="K693" s="237" t="str">
        <f>VLOOKUP(B693,'University Applications'!A:O,15,0)</f>
        <v>Yes</v>
      </c>
      <c r="L693" s="237" t="str">
        <f>VLOOKUP(B693,'University Applications'!A:V,22,0)</f>
        <v>Yes</v>
      </c>
      <c r="M693" s="237" t="str">
        <f>VLOOKUP(B693,'University Applications'!A:AC,29,0)</f>
        <v>Yes</v>
      </c>
      <c r="N693" s="237"/>
      <c r="O693" s="237" t="str">
        <f>VLOOKUP(B693,'University Applications'!A:I,9,0)</f>
        <v>S/A</v>
      </c>
      <c r="P693" s="237" t="str">
        <f>VLOOKUP($B693,'University Applications'!$A:P,16,0)</f>
        <v>Yes</v>
      </c>
      <c r="Q693" s="237" t="str">
        <f>VLOOKUP($B693,'University Applications'!$A:W,23,0)</f>
        <v>Yes</v>
      </c>
      <c r="R693" s="237" t="str">
        <f>VLOOKUP($B693,'University Applications'!$A:AD,30,0)</f>
        <v>Yes</v>
      </c>
      <c r="S693" s="237"/>
      <c r="T693" s="183">
        <f t="shared" si="1"/>
        <v>4</v>
      </c>
      <c r="U693" s="183">
        <f t="shared" si="2"/>
        <v>4</v>
      </c>
      <c r="V693" s="237">
        <f t="shared" si="3"/>
        <v>3</v>
      </c>
      <c r="W693" s="237">
        <f t="shared" si="4"/>
        <v>3</v>
      </c>
      <c r="X693" s="237"/>
    </row>
    <row r="694">
      <c r="A694" s="236" t="s">
        <v>2377</v>
      </c>
      <c r="B694" s="106" t="s">
        <v>2376</v>
      </c>
      <c r="C694" s="237" t="str">
        <f>VLOOKUP(A694,'Main Sheet'!F:M,8,0)</f>
        <v>KwaMagxaki</v>
      </c>
      <c r="D694" s="237" t="str">
        <f>VLOOKUP(B694,'Main Sheet'!A:N,14,0)</f>
        <v>NMB</v>
      </c>
      <c r="E694" s="237" t="str">
        <f>VLOOKUP(B694,'Main Sheet'!A:L,12,0)</f>
        <v>KwaMagxaki HS</v>
      </c>
      <c r="F694" s="237" t="str">
        <f>Vlookup(B694,'Main Sheet'!A:J,7,False)</f>
        <v>First</v>
      </c>
      <c r="G694" s="237" t="str">
        <f>Vlookup(B694,'Main Sheet'!A:Q,17,0)</f>
        <v>Asemahle</v>
      </c>
      <c r="H694" s="237" t="str">
        <f>VLOOKUP(B694,'Main Sheet'!A:AT,46,0)</f>
        <v>Yes</v>
      </c>
      <c r="I694" s="237" t="str">
        <f>Trim(Iferror(Vlookup(B694,'Main Sheet'!A260:BC1353,47,False),""))</f>
        <v>Yes</v>
      </c>
      <c r="J694" s="237" t="str">
        <f>VLOOKUP(B694,'University Applications'!A:H,8,0)</f>
        <v>S/A</v>
      </c>
      <c r="K694" s="237" t="str">
        <f>VLOOKUP(B694,'University Applications'!A:O,15,0)</f>
        <v>Yes</v>
      </c>
      <c r="L694" s="237" t="str">
        <f>VLOOKUP(B694,'University Applications'!A:V,22,0)</f>
        <v>Yes</v>
      </c>
      <c r="M694" s="237" t="str">
        <f>VLOOKUP(B694,'University Applications'!A:AC,29,0)</f>
        <v>Yes</v>
      </c>
      <c r="N694" s="237" t="str">
        <f>VLOOKUP(B694,'University Applications'!A260:BD1674,36,0)</f>
        <v/>
      </c>
      <c r="O694" s="237" t="str">
        <f>VLOOKUP(B694,'University Applications'!A:I,9,0)</f>
        <v>S/A</v>
      </c>
      <c r="P694" s="237" t="str">
        <f>VLOOKUP($B694,'University Applications'!$A:P,16,0)</f>
        <v>Yes</v>
      </c>
      <c r="Q694" s="237" t="str">
        <f>VLOOKUP($B694,'University Applications'!$A:W,23,0)</f>
        <v>Yes</v>
      </c>
      <c r="R694" s="237" t="str">
        <f>VLOOKUP($B694,'University Applications'!$A:AD,30,0)</f>
        <v>Yes</v>
      </c>
      <c r="S694" s="237" t="str">
        <f>VLOOKUP($B694,'University Applications'!$A260:BJ1674,37,0)</f>
        <v/>
      </c>
      <c r="T694" s="183">
        <f t="shared" si="1"/>
        <v>4</v>
      </c>
      <c r="U694" s="183">
        <f t="shared" si="2"/>
        <v>4</v>
      </c>
      <c r="V694" s="237">
        <f t="shared" si="3"/>
        <v>3</v>
      </c>
      <c r="W694" s="237">
        <f t="shared" si="4"/>
        <v>3</v>
      </c>
      <c r="X694" s="237"/>
    </row>
    <row r="695">
      <c r="A695" s="236" t="s">
        <v>2383</v>
      </c>
      <c r="B695" s="106" t="s">
        <v>2381</v>
      </c>
      <c r="C695" s="237" t="str">
        <f>VLOOKUP(A695,'Main Sheet'!F:M,8,0)</f>
        <v>New Brighton</v>
      </c>
      <c r="D695" s="237" t="str">
        <f>VLOOKUP(B695,'Main Sheet'!A:N,14,0)</f>
        <v>NMB</v>
      </c>
      <c r="E695" s="237" t="str">
        <f>VLOOKUP(B695,'Main Sheet'!A:L,12,0)</f>
        <v>Cowan HS</v>
      </c>
      <c r="F695" s="237" t="str">
        <f>Vlookup(B695,'Main Sheet'!A:J,7,False)</f>
        <v>First</v>
      </c>
      <c r="G695" s="237" t="str">
        <f>Vlookup(B695,'Main Sheet'!A:Q,17,0)</f>
        <v>Chulumanco</v>
      </c>
      <c r="H695" s="237" t="str">
        <f>VLOOKUP(B695,'Main Sheet'!A:AT,46,0)</f>
        <v>Yes</v>
      </c>
      <c r="I695" s="237" t="str">
        <f>Trim(Iferror(Vlookup(B695,'Main Sheet'!A261:BC1354,47,False),""))</f>
        <v>Yes</v>
      </c>
      <c r="J695" s="237" t="str">
        <f>VLOOKUP(B695,'University Applications'!A:H,8,0)</f>
        <v>Yes</v>
      </c>
      <c r="K695" s="237" t="str">
        <f>VLOOKUP(B695,'University Applications'!A:O,15,0)</f>
        <v>Yes</v>
      </c>
      <c r="L695" s="237" t="str">
        <f>VLOOKUP(B695,'University Applications'!A:V,22,0)</f>
        <v>Yes</v>
      </c>
      <c r="M695" s="237" t="str">
        <f>VLOOKUP(B695,'University Applications'!A:AC,29,0)</f>
        <v>Yes</v>
      </c>
      <c r="N695" s="237"/>
      <c r="O695" s="237" t="str">
        <f>VLOOKUP(B695,'University Applications'!A:I,9,0)</f>
        <v>Yes</v>
      </c>
      <c r="P695" s="237" t="str">
        <f>VLOOKUP($B695,'University Applications'!$A:P,16,0)</f>
        <v>Yes</v>
      </c>
      <c r="Q695" s="237" t="str">
        <f>VLOOKUP($B695,'University Applications'!$A:W,23,0)</f>
        <v>Yes</v>
      </c>
      <c r="R695" s="237" t="str">
        <f>VLOOKUP($B695,'University Applications'!$A:AD,30,0)</f>
        <v>Yes</v>
      </c>
      <c r="S695" s="237"/>
      <c r="T695" s="183">
        <f t="shared" si="1"/>
        <v>4</v>
      </c>
      <c r="U695" s="183">
        <f t="shared" si="2"/>
        <v>4</v>
      </c>
      <c r="V695" s="237">
        <f t="shared" si="3"/>
        <v>4</v>
      </c>
      <c r="W695" s="237">
        <f t="shared" si="4"/>
        <v>4</v>
      </c>
      <c r="X695" s="237"/>
    </row>
    <row r="696">
      <c r="A696" s="236" t="s">
        <v>10335</v>
      </c>
      <c r="B696" s="106" t="s">
        <v>6307</v>
      </c>
      <c r="C696" s="237" t="str">
        <f>VLOOKUP(A696,'Main Sheet'!F:M,8,0)</f>
        <v>Motherwell</v>
      </c>
      <c r="D696" s="237" t="str">
        <f>VLOOKUP(B696,'Main Sheet'!A:N,14,0)</f>
        <v>NMB</v>
      </c>
      <c r="E696" s="237" t="str">
        <f>VLOOKUP(B696,'Main Sheet'!A:L,12,0)</f>
        <v>Cingani HS</v>
      </c>
      <c r="F696" s="237" t="str">
        <f>Vlookup(B696,'Main Sheet'!A:J,7,False)</f>
        <v>Second</v>
      </c>
      <c r="G696" s="237" t="str">
        <f>Vlookup(B696,'Main Sheet'!A:Q,17,0)</f>
        <v>Asemahle</v>
      </c>
      <c r="H696" s="237" t="str">
        <f>VLOOKUP(B696,'Main Sheet'!A:AT,46,0)</f>
        <v>Yes</v>
      </c>
      <c r="I696" s="237" t="str">
        <f>Trim(Iferror(Vlookup(B696,'Main Sheet'!A732:BC1826,47,False),""))</f>
        <v>Yes</v>
      </c>
      <c r="J696" s="237" t="str">
        <f>VLOOKUP(B696,'University Applications'!A:H,8,0)</f>
        <v>Yes</v>
      </c>
      <c r="K696" s="237" t="str">
        <f>VLOOKUP(B696,'University Applications'!A:O,15,0)</f>
        <v>Yes</v>
      </c>
      <c r="L696" s="237" t="str">
        <f>VLOOKUP(B696,'University Applications'!A:V,22,0)</f>
        <v>S/A</v>
      </c>
      <c r="M696" s="237" t="str">
        <f>VLOOKUP(B696,'University Applications'!A:AC,29,0)</f>
        <v>Yes</v>
      </c>
      <c r="N696" s="237" t="str">
        <f>VLOOKUP(B696,'University Applications'!A732:BD2147,36,0)</f>
        <v/>
      </c>
      <c r="O696" s="237" t="str">
        <f>VLOOKUP(B696,'University Applications'!A:I,9,0)</f>
        <v/>
      </c>
      <c r="P696" s="237" t="str">
        <f>VLOOKUP($B696,'University Applications'!$A:P,16,0)</f>
        <v/>
      </c>
      <c r="Q696" s="237" t="str">
        <f>VLOOKUP($B696,'University Applications'!$A:W,23,0)</f>
        <v/>
      </c>
      <c r="R696" s="237" t="str">
        <f>VLOOKUP($B696,'University Applications'!$A:AD,30,0)</f>
        <v/>
      </c>
      <c r="S696" s="237" t="str">
        <f>VLOOKUP($B696,'University Applications'!$A732:BJ2147,37,0)</f>
        <v/>
      </c>
      <c r="T696" s="183">
        <f t="shared" si="1"/>
        <v>4</v>
      </c>
      <c r="U696" s="183">
        <f t="shared" si="2"/>
        <v>0</v>
      </c>
      <c r="V696" s="237">
        <f t="shared" si="3"/>
        <v>3</v>
      </c>
      <c r="W696" s="237">
        <f t="shared" si="4"/>
        <v>0</v>
      </c>
      <c r="X696" s="237"/>
    </row>
    <row r="697">
      <c r="A697" s="236" t="s">
        <v>10253</v>
      </c>
      <c r="B697" s="106" t="s">
        <v>6022</v>
      </c>
      <c r="C697" s="237" t="str">
        <f>VLOOKUP(A697,'Main Sheet'!F:M,8,0)</f>
        <v>Zwide</v>
      </c>
      <c r="D697" s="237" t="str">
        <f>VLOOKUP(B697,'Main Sheet'!A:N,14,0)</f>
        <v>NMB</v>
      </c>
      <c r="E697" s="237" t="str">
        <f>VLOOKUP(B697,'Main Sheet'!A:L,12,0)</f>
        <v>Phakamisa SS</v>
      </c>
      <c r="F697" s="237" t="str">
        <f>Vlookup(B697,'Main Sheet'!A:J,7,False)</f>
        <v>Second</v>
      </c>
      <c r="G697" s="237" t="str">
        <f>Vlookup(B697,'Main Sheet'!A:Q,17,0)</f>
        <v>Chulumanco</v>
      </c>
      <c r="H697" s="237" t="str">
        <f>VLOOKUP(B697,'Main Sheet'!A:AT,46,0)</f>
        <v>Yes</v>
      </c>
      <c r="I697" s="237" t="str">
        <f>Trim(Iferror(Vlookup(B697,'Main Sheet'!A694:BC1788,47,False),""))</f>
        <v>Yes</v>
      </c>
      <c r="J697" s="237" t="str">
        <f>VLOOKUP(B697,'University Applications'!A:H,8,0)</f>
        <v>S/A</v>
      </c>
      <c r="K697" s="237" t="str">
        <f>VLOOKUP(B697,'University Applications'!A:O,15,0)</f>
        <v/>
      </c>
      <c r="L697" s="237" t="str">
        <f>VLOOKUP(B697,'University Applications'!A:V,22,0)</f>
        <v>Yes</v>
      </c>
      <c r="M697" s="237" t="str">
        <f>VLOOKUP(B697,'University Applications'!A:AC,29,0)</f>
        <v>Yes</v>
      </c>
      <c r="N697" s="237" t="str">
        <f>VLOOKUP(B697,'University Applications'!A694:BD2109,36,0)</f>
        <v/>
      </c>
      <c r="O697" s="237" t="str">
        <f>VLOOKUP(B697,'University Applications'!A:I,9,0)</f>
        <v/>
      </c>
      <c r="P697" s="237" t="str">
        <f>VLOOKUP($B697,'University Applications'!$A:P,16,0)</f>
        <v/>
      </c>
      <c r="Q697" s="237" t="str">
        <f>VLOOKUP($B697,'University Applications'!$A:W,23,0)</f>
        <v/>
      </c>
      <c r="R697" s="237" t="str">
        <f>VLOOKUP($B697,'University Applications'!$A:AD,30,0)</f>
        <v/>
      </c>
      <c r="S697" s="237" t="str">
        <f>VLOOKUP($B697,'University Applications'!$A694:BJ2109,37,0)</f>
        <v/>
      </c>
      <c r="T697" s="183">
        <f t="shared" si="1"/>
        <v>3</v>
      </c>
      <c r="U697" s="183">
        <f t="shared" si="2"/>
        <v>0</v>
      </c>
      <c r="V697" s="237">
        <f t="shared" si="3"/>
        <v>2</v>
      </c>
      <c r="W697" s="237">
        <f t="shared" si="4"/>
        <v>0</v>
      </c>
      <c r="X697" s="237"/>
    </row>
    <row r="698">
      <c r="A698" s="236" t="s">
        <v>10872</v>
      </c>
      <c r="B698" s="106" t="s">
        <v>8291</v>
      </c>
      <c r="C698" s="237" t="str">
        <f>VLOOKUP(A698,'Main Sheet'!F:M,8,0)</f>
        <v>KwaDwesi</v>
      </c>
      <c r="D698" s="237" t="str">
        <f>VLOOKUP(B698,'Main Sheet'!A:N,14,0)</f>
        <v>NMB</v>
      </c>
      <c r="E698" s="237" t="str">
        <f>VLOOKUP(B698,'Main Sheet'!A:L,12,0)</f>
        <v>EZ Khabane HS</v>
      </c>
      <c r="F698" s="237" t="str">
        <f>Vlookup(B698,'Main Sheet'!A:J,7,False)</f>
        <v>Second</v>
      </c>
      <c r="G698" s="237" t="str">
        <f>Vlookup(B698,'Main Sheet'!A:Q,17,0)</f>
        <v>Asemahle</v>
      </c>
      <c r="H698" s="237" t="str">
        <f>VLOOKUP(B698,'Main Sheet'!A:AT,46,0)</f>
        <v>Yes</v>
      </c>
      <c r="I698" s="237" t="str">
        <f>Trim(Iferror(Vlookup(B698,'Main Sheet'!A1003:BC2100,47,False),""))</f>
        <v>Yes</v>
      </c>
      <c r="J698" s="237" t="str">
        <f>VLOOKUP(B698,'University Applications'!A:H,8,0)</f>
        <v>Yes</v>
      </c>
      <c r="K698" s="237" t="str">
        <f>VLOOKUP(B698,'University Applications'!A:O,15,0)</f>
        <v>S/A</v>
      </c>
      <c r="L698" s="237" t="str">
        <f>VLOOKUP(B698,'University Applications'!A:V,22,0)</f>
        <v>S/A</v>
      </c>
      <c r="M698" s="237" t="str">
        <f>VLOOKUP(B698,'University Applications'!A:AC,29,0)</f>
        <v>Yes</v>
      </c>
      <c r="N698" s="237" t="str">
        <f>VLOOKUP(B698,'University Applications'!A1003:BD2421,36,0)</f>
        <v/>
      </c>
      <c r="O698" s="237" t="str">
        <f>VLOOKUP(B698,'University Applications'!A:I,9,0)</f>
        <v/>
      </c>
      <c r="P698" s="237" t="str">
        <f>VLOOKUP($B698,'University Applications'!$A:P,16,0)</f>
        <v/>
      </c>
      <c r="Q698" s="237" t="str">
        <f>VLOOKUP($B698,'University Applications'!$A:W,23,0)</f>
        <v/>
      </c>
      <c r="R698" s="237" t="str">
        <f>VLOOKUP($B698,'University Applications'!$A:AD,30,0)</f>
        <v/>
      </c>
      <c r="S698" s="237" t="str">
        <f>VLOOKUP($B698,'University Applications'!$A1003:BJ2421,37,0)</f>
        <v/>
      </c>
      <c r="T698" s="183">
        <f t="shared" si="1"/>
        <v>4</v>
      </c>
      <c r="U698" s="183">
        <f t="shared" si="2"/>
        <v>0</v>
      </c>
      <c r="V698" s="237">
        <f t="shared" si="3"/>
        <v>2</v>
      </c>
      <c r="W698" s="237">
        <f t="shared" si="4"/>
        <v>0</v>
      </c>
      <c r="X698" s="237"/>
    </row>
    <row r="699">
      <c r="A699" s="236" t="s">
        <v>10622</v>
      </c>
      <c r="B699" s="106" t="s">
        <v>7236</v>
      </c>
      <c r="C699" s="237" t="str">
        <f>VLOOKUP(A699,'Main Sheet'!F:M,8,0)</f>
        <v>Zwide</v>
      </c>
      <c r="D699" s="237" t="str">
        <f>VLOOKUP(B699,'Main Sheet'!A:N,14,0)</f>
        <v>NMB</v>
      </c>
      <c r="E699" s="237" t="str">
        <f>VLOOKUP(B699,'Main Sheet'!A:L,12,0)</f>
        <v>Ndzondelelo HS</v>
      </c>
      <c r="F699" s="237" t="str">
        <f>Vlookup(B699,'Main Sheet'!A:J,7,False)</f>
        <v>Second</v>
      </c>
      <c r="G699" s="237" t="str">
        <f>Vlookup(B699,'Main Sheet'!A:Q,17,0)</f>
        <v>Chulumanco</v>
      </c>
      <c r="H699" s="237" t="str">
        <f>VLOOKUP(B699,'Main Sheet'!A:AT,46,0)</f>
        <v>Yes</v>
      </c>
      <c r="I699" s="237" t="str">
        <f>Trim(Iferror(Vlookup(B699,'Main Sheet'!A874:BC1971,47,False),""))</f>
        <v>Yes</v>
      </c>
      <c r="J699" s="237" t="str">
        <f>VLOOKUP(B699,'University Applications'!A:H,8,0)</f>
        <v>Yes</v>
      </c>
      <c r="K699" s="237" t="str">
        <f>VLOOKUP(B699,'University Applications'!A:O,15,0)</f>
        <v>Yes</v>
      </c>
      <c r="L699" s="237" t="str">
        <f>VLOOKUP(B699,'University Applications'!A:V,22,0)</f>
        <v>Yes</v>
      </c>
      <c r="M699" s="237" t="str">
        <f>VLOOKUP(B699,'University Applications'!A:AC,29,0)</f>
        <v>Yes</v>
      </c>
      <c r="N699" s="237" t="str">
        <f>VLOOKUP(B699,'University Applications'!A874:BD2292,36,0)</f>
        <v/>
      </c>
      <c r="O699" s="237" t="str">
        <f>VLOOKUP(B699,'University Applications'!A:I,9,0)</f>
        <v/>
      </c>
      <c r="P699" s="237" t="str">
        <f>VLOOKUP($B699,'University Applications'!$A:P,16,0)</f>
        <v/>
      </c>
      <c r="Q699" s="237" t="str">
        <f>VLOOKUP($B699,'University Applications'!$A:W,23,0)</f>
        <v/>
      </c>
      <c r="R699" s="237" t="str">
        <f>VLOOKUP($B699,'University Applications'!$A:AD,30,0)</f>
        <v/>
      </c>
      <c r="S699" s="237" t="str">
        <f>VLOOKUP($B699,'University Applications'!$A874:BJ2292,37,0)</f>
        <v/>
      </c>
      <c r="T699" s="183">
        <f t="shared" si="1"/>
        <v>4</v>
      </c>
      <c r="U699" s="183">
        <f t="shared" si="2"/>
        <v>0</v>
      </c>
      <c r="V699" s="237">
        <f t="shared" si="3"/>
        <v>4</v>
      </c>
      <c r="W699" s="237">
        <f t="shared" si="4"/>
        <v>0</v>
      </c>
      <c r="X699" s="237"/>
    </row>
    <row r="700">
      <c r="A700" s="236" t="s">
        <v>9878</v>
      </c>
      <c r="B700" s="106" t="s">
        <v>4635</v>
      </c>
      <c r="C700" s="237" t="str">
        <f>VLOOKUP(A700,'Main Sheet'!F:M,8,0)</f>
        <v>New Brighton</v>
      </c>
      <c r="D700" s="237" t="str">
        <f>VLOOKUP(B700,'Main Sheet'!A:N,14,0)</f>
        <v>NMB</v>
      </c>
      <c r="E700" s="237" t="str">
        <f>VLOOKUP(B700,'Main Sheet'!A:L,12,0)</f>
        <v>Ithembelihle CS</v>
      </c>
      <c r="F700" s="237" t="str">
        <f>Vlookup(B700,'Main Sheet'!A:J,7,False)</f>
        <v>Second</v>
      </c>
      <c r="G700" s="237" t="str">
        <f>Vlookup(B700,'Main Sheet'!A:Q,17,0)</f>
        <v>Chulumanco</v>
      </c>
      <c r="H700" s="237" t="str">
        <f>VLOOKUP(B700,'Main Sheet'!A:AT,46,0)</f>
        <v>Yes</v>
      </c>
      <c r="I700" s="237" t="str">
        <f>Trim(Iferror(Vlookup(B700,'Main Sheet'!A529:BC1622,47,False),""))</f>
        <v/>
      </c>
      <c r="J700" s="237" t="str">
        <f>VLOOKUP(B700,'University Applications'!A:H,8,0)</f>
        <v>Yes</v>
      </c>
      <c r="K700" s="237" t="str">
        <f>VLOOKUP(B700,'University Applications'!A:O,15,0)</f>
        <v/>
      </c>
      <c r="L700" s="237" t="str">
        <f>VLOOKUP(B700,'University Applications'!A:V,22,0)</f>
        <v>Yes</v>
      </c>
      <c r="M700" s="237" t="str">
        <f>VLOOKUP(B700,'University Applications'!A:AC,29,0)</f>
        <v>Yes</v>
      </c>
      <c r="N700" s="237" t="str">
        <f>VLOOKUP(B700,'University Applications'!A529:BD1943,36,0)</f>
        <v/>
      </c>
      <c r="O700" s="237" t="str">
        <f>VLOOKUP(B700,'University Applications'!A:I,9,0)</f>
        <v/>
      </c>
      <c r="P700" s="237" t="str">
        <f>VLOOKUP($B700,'University Applications'!$A:P,16,0)</f>
        <v/>
      </c>
      <c r="Q700" s="237" t="str">
        <f>VLOOKUP($B700,'University Applications'!$A:W,23,0)</f>
        <v/>
      </c>
      <c r="R700" s="237" t="str">
        <f>VLOOKUP($B700,'University Applications'!$A:AD,30,0)</f>
        <v/>
      </c>
      <c r="S700" s="237" t="str">
        <f>VLOOKUP($B700,'University Applications'!$A529:BJ1943,37,0)</f>
        <v/>
      </c>
      <c r="T700" s="183">
        <f t="shared" si="1"/>
        <v>3</v>
      </c>
      <c r="U700" s="183">
        <f t="shared" si="2"/>
        <v>0</v>
      </c>
      <c r="V700" s="237">
        <f t="shared" si="3"/>
        <v>3</v>
      </c>
      <c r="W700" s="237">
        <f t="shared" si="4"/>
        <v>0</v>
      </c>
      <c r="X700" s="237"/>
    </row>
    <row r="701">
      <c r="A701" s="236" t="s">
        <v>2389</v>
      </c>
      <c r="B701" s="106" t="s">
        <v>2386</v>
      </c>
      <c r="C701" s="237" t="str">
        <f>VLOOKUP(A701,'Main Sheet'!F:M,8,0)</f>
        <v>Kirkwood</v>
      </c>
      <c r="D701" s="237" t="str">
        <f>VLOOKUP(B701,'Main Sheet'!A:N,14,0)</f>
        <v>Rural</v>
      </c>
      <c r="E701" s="237" t="str">
        <f>VLOOKUP(B701,'Main Sheet'!A:L,12,0)</f>
        <v>Moses Mabida HS</v>
      </c>
      <c r="F701" s="237" t="str">
        <f>Vlookup(B701,'Main Sheet'!A:J,7,False)</f>
        <v>First</v>
      </c>
      <c r="G701" s="237" t="str">
        <f>Vlookup(B701,'Main Sheet'!A:Q,17,0)</f>
        <v>Sive</v>
      </c>
      <c r="H701" s="237" t="str">
        <f>VLOOKUP(B701,'Main Sheet'!A:AT,46,0)</f>
        <v/>
      </c>
      <c r="I701" s="237" t="str">
        <f>Trim(Iferror(Vlookup(B701,'Main Sheet'!A262:BC1355,47,False),""))</f>
        <v/>
      </c>
      <c r="J701" s="237" t="str">
        <f>VLOOKUP(B701,'University Applications'!A:H,8,0)</f>
        <v/>
      </c>
      <c r="K701" s="237" t="str">
        <f>VLOOKUP(B701,'University Applications'!A:O,15,0)</f>
        <v/>
      </c>
      <c r="L701" s="237" t="str">
        <f>VLOOKUP(B701,'University Applications'!A:V,22,0)</f>
        <v/>
      </c>
      <c r="M701" s="237" t="str">
        <f>VLOOKUP(B701,'University Applications'!A:AC,29,0)</f>
        <v/>
      </c>
      <c r="N701" s="237" t="str">
        <f>VLOOKUP(B701,'University Applications'!A262:BD1676,36,0)</f>
        <v/>
      </c>
      <c r="O701" s="237" t="str">
        <f>VLOOKUP(B701,'University Applications'!A:I,9,0)</f>
        <v/>
      </c>
      <c r="P701" s="237" t="str">
        <f>VLOOKUP($B701,'University Applications'!$A:P,16,0)</f>
        <v/>
      </c>
      <c r="Q701" s="237" t="str">
        <f>VLOOKUP($B701,'University Applications'!$A:W,23,0)</f>
        <v/>
      </c>
      <c r="R701" s="237" t="str">
        <f>VLOOKUP($B701,'University Applications'!$A:AD,30,0)</f>
        <v/>
      </c>
      <c r="S701" s="237" t="str">
        <f>VLOOKUP($B701,'University Applications'!$A262:BJ1676,37,0)</f>
        <v/>
      </c>
      <c r="T701" s="183">
        <f t="shared" si="1"/>
        <v>0</v>
      </c>
      <c r="U701" s="183">
        <f t="shared" si="2"/>
        <v>0</v>
      </c>
      <c r="V701" s="237">
        <f t="shared" si="3"/>
        <v>0</v>
      </c>
      <c r="W701" s="237">
        <f t="shared" si="4"/>
        <v>0</v>
      </c>
      <c r="X701" s="237"/>
    </row>
    <row r="702">
      <c r="A702" s="236" t="s">
        <v>2394</v>
      </c>
      <c r="B702" s="106" t="s">
        <v>2392</v>
      </c>
      <c r="C702" s="237" t="str">
        <f>VLOOKUP(A702,'Main Sheet'!F:M,8,0)</f>
        <v>Motherwell</v>
      </c>
      <c r="D702" s="237" t="str">
        <f>VLOOKUP(B702,'Main Sheet'!A:N,14,0)</f>
        <v>NMB</v>
      </c>
      <c r="E702" s="237" t="str">
        <f>VLOOKUP(B702,'Main Sheet'!A:L,12,0)</f>
        <v>Soqhayisa SS</v>
      </c>
      <c r="F702" s="237" t="str">
        <f>Vlookup(B702,'Main Sheet'!A:J,7,False)</f>
        <v>First</v>
      </c>
      <c r="G702" s="237" t="str">
        <f>Vlookup(B702,'Main Sheet'!A:Q,17,0)</f>
        <v>Siphosihle</v>
      </c>
      <c r="H702" s="237" t="str">
        <f>VLOOKUP(B702,'Main Sheet'!A:AT,46,0)</f>
        <v>Yes</v>
      </c>
      <c r="I702" s="237" t="str">
        <f>Trim(Iferror(Vlookup(B702,'Main Sheet'!A263:BC1356,47,False),""))</f>
        <v>Yes</v>
      </c>
      <c r="J702" s="237" t="str">
        <f>VLOOKUP(B702,'University Applications'!A:H,8,0)</f>
        <v>Yes</v>
      </c>
      <c r="K702" s="237" t="str">
        <f>VLOOKUP(B702,'University Applications'!A:O,15,0)</f>
        <v>Yes</v>
      </c>
      <c r="L702" s="237" t="str">
        <f>VLOOKUP(B702,'University Applications'!A:V,22,0)</f>
        <v>Yes</v>
      </c>
      <c r="M702" s="237" t="str">
        <f>VLOOKUP(B702,'University Applications'!A:AC,29,0)</f>
        <v>Yes</v>
      </c>
      <c r="N702" s="237" t="str">
        <f>VLOOKUP(B702,'University Applications'!A263:BD1677,36,0)</f>
        <v/>
      </c>
      <c r="O702" s="237" t="str">
        <f>VLOOKUP(B702,'University Applications'!A:I,9,0)</f>
        <v>Yes</v>
      </c>
      <c r="P702" s="237" t="str">
        <f>VLOOKUP($B702,'University Applications'!$A:P,16,0)</f>
        <v>Yes</v>
      </c>
      <c r="Q702" s="237" t="str">
        <f>VLOOKUP($B702,'University Applications'!$A:W,23,0)</f>
        <v>Yes</v>
      </c>
      <c r="R702" s="237" t="str">
        <f>VLOOKUP($B702,'University Applications'!$A:AD,30,0)</f>
        <v>Yes</v>
      </c>
      <c r="S702" s="237" t="str">
        <f>VLOOKUP($B702,'University Applications'!$A263:BJ1677,37,0)</f>
        <v/>
      </c>
      <c r="T702" s="183">
        <f t="shared" si="1"/>
        <v>4</v>
      </c>
      <c r="U702" s="183">
        <f t="shared" si="2"/>
        <v>4</v>
      </c>
      <c r="V702" s="237">
        <f t="shared" si="3"/>
        <v>4</v>
      </c>
      <c r="W702" s="237">
        <f t="shared" si="4"/>
        <v>4</v>
      </c>
      <c r="X702" s="237"/>
    </row>
    <row r="703">
      <c r="A703" s="236" t="s">
        <v>11174</v>
      </c>
      <c r="B703" s="106" t="s">
        <v>8932</v>
      </c>
      <c r="C703" s="237" t="str">
        <f>VLOOKUP(A703,'Main Sheet'!F:M,8,0)</f>
        <v>#N/A</v>
      </c>
      <c r="D703" s="237" t="str">
        <f>VLOOKUP(B703,'Main Sheet'!A:N,14,0)</f>
        <v>NMB</v>
      </c>
      <c r="E703" s="237" t="str">
        <f>VLOOKUP(B703,'Main Sheet'!A:L,12,0)</f>
        <v>Walmer HS</v>
      </c>
      <c r="F703" s="237" t="str">
        <f>Vlookup(B703,'Main Sheet'!A:J,7,False)</f>
        <v>Second</v>
      </c>
      <c r="G703" s="237" t="str">
        <f>Vlookup(B703,'Main Sheet'!A:Q,17,0)</f>
        <v>Sive</v>
      </c>
      <c r="H703" s="237" t="str">
        <f>VLOOKUP(B703,'Main Sheet'!A:AT,46,0)</f>
        <v>Yes</v>
      </c>
      <c r="I703" s="237" t="str">
        <f>Trim(Iferror(Vlookup(B703,'Main Sheet'!A1096:BC2194,47,False),""))</f>
        <v/>
      </c>
      <c r="J703" s="237"/>
      <c r="K703" s="237"/>
      <c r="L703" s="237"/>
      <c r="M703" s="237"/>
      <c r="N703" s="237"/>
      <c r="O703" s="237"/>
      <c r="P703" s="237"/>
      <c r="Q703" s="237"/>
      <c r="R703" s="237"/>
      <c r="S703" s="237"/>
      <c r="T703" s="183">
        <f t="shared" si="1"/>
        <v>0</v>
      </c>
      <c r="U703" s="183">
        <f t="shared" si="2"/>
        <v>0</v>
      </c>
      <c r="V703" s="237">
        <f t="shared" si="3"/>
        <v>0</v>
      </c>
      <c r="W703" s="237">
        <f t="shared" si="4"/>
        <v>0</v>
      </c>
      <c r="X703" s="237"/>
    </row>
    <row r="704">
      <c r="A704" s="236" t="s">
        <v>10458</v>
      </c>
      <c r="B704" s="106" t="s">
        <v>6817</v>
      </c>
      <c r="C704" s="237" t="str">
        <f>VLOOKUP(A704,'Main Sheet'!F:M,8,0)</f>
        <v>KwaDwesi</v>
      </c>
      <c r="D704" s="237" t="str">
        <f>VLOOKUP(B704,'Main Sheet'!A:N,14,0)</f>
        <v>NMB</v>
      </c>
      <c r="E704" s="237" t="str">
        <f>VLOOKUP(B704,'Main Sheet'!A:L,12,0)</f>
        <v>EZ Khabane HS</v>
      </c>
      <c r="F704" s="237" t="str">
        <f>Vlookup(B704,'Main Sheet'!A:J,7,False)</f>
        <v>Second</v>
      </c>
      <c r="G704" s="237" t="str">
        <f>Vlookup(B704,'Main Sheet'!A:Q,17,0)</f>
        <v>Asemahle</v>
      </c>
      <c r="H704" s="237" t="str">
        <f>VLOOKUP(B704,'Main Sheet'!A:AT,46,0)</f>
        <v>Yes</v>
      </c>
      <c r="I704" s="237" t="str">
        <f>Trim(Iferror(Vlookup(B704,'Main Sheet'!A792:BC1886,47,False),""))</f>
        <v>Yes</v>
      </c>
      <c r="J704" s="237" t="str">
        <f>VLOOKUP(B704,'University Applications'!A:H,8,0)</f>
        <v>S/A</v>
      </c>
      <c r="K704" s="237" t="str">
        <f>VLOOKUP(B704,'University Applications'!A:O,15,0)</f>
        <v>S/A</v>
      </c>
      <c r="L704" s="237" t="str">
        <f>VLOOKUP(B704,'University Applications'!A:V,22,0)</f>
        <v>Yes</v>
      </c>
      <c r="M704" s="237" t="str">
        <f>VLOOKUP(B704,'University Applications'!A:AC,29,0)</f>
        <v>S/A</v>
      </c>
      <c r="N704" s="237" t="str">
        <f>VLOOKUP(B704,'University Applications'!A792:BD2207,36,0)</f>
        <v/>
      </c>
      <c r="O704" s="237" t="str">
        <f>VLOOKUP(B704,'University Applications'!A:I,9,0)</f>
        <v/>
      </c>
      <c r="P704" s="237" t="str">
        <f>VLOOKUP($B704,'University Applications'!$A:P,16,0)</f>
        <v/>
      </c>
      <c r="Q704" s="237" t="str">
        <f>VLOOKUP($B704,'University Applications'!$A:W,23,0)</f>
        <v/>
      </c>
      <c r="R704" s="237" t="str">
        <f>VLOOKUP($B704,'University Applications'!$A:AD,30,0)</f>
        <v/>
      </c>
      <c r="S704" s="237" t="str">
        <f>VLOOKUP($B704,'University Applications'!$A792:BJ2207,37,0)</f>
        <v/>
      </c>
      <c r="T704" s="183">
        <f t="shared" si="1"/>
        <v>4</v>
      </c>
      <c r="U704" s="183">
        <f t="shared" si="2"/>
        <v>0</v>
      </c>
      <c r="V704" s="237">
        <f t="shared" si="3"/>
        <v>1</v>
      </c>
      <c r="W704" s="237">
        <f t="shared" si="4"/>
        <v>0</v>
      </c>
      <c r="X704" s="237"/>
    </row>
    <row r="705">
      <c r="A705" s="236" t="s">
        <v>10426</v>
      </c>
      <c r="B705" s="106" t="s">
        <v>6684</v>
      </c>
      <c r="C705" s="237" t="str">
        <f>VLOOKUP(A705,'Main Sheet'!F:M,8,0)</f>
        <v>East London</v>
      </c>
      <c r="D705" s="237" t="str">
        <f>VLOOKUP(B705,'Main Sheet'!A:N,14,0)</f>
        <v>Rural</v>
      </c>
      <c r="E705" s="237" t="str">
        <f>VLOOKUP(B705,'Main Sheet'!A:L,12,0)</f>
        <v>Vulamazibuko HS</v>
      </c>
      <c r="F705" s="237" t="str">
        <f>Vlookup(B705,'Main Sheet'!A:J,7,False)</f>
        <v>Second</v>
      </c>
      <c r="G705" s="237" t="str">
        <f>Vlookup(B705,'Main Sheet'!A:Q,17,0)</f>
        <v>Asemahle</v>
      </c>
      <c r="H705" s="237" t="str">
        <f>VLOOKUP(B705,'Main Sheet'!A:AT,46,0)</f>
        <v>Yes</v>
      </c>
      <c r="I705" s="237" t="str">
        <f>Trim(Iferror(Vlookup(B705,'Main Sheet'!A776:BC1870,47,False),""))</f>
        <v>Yes</v>
      </c>
      <c r="J705" s="237" t="str">
        <f>VLOOKUP(B705,'University Applications'!A:H,8,0)</f>
        <v>Yes</v>
      </c>
      <c r="K705" s="237" t="str">
        <f>VLOOKUP(B705,'University Applications'!A:O,15,0)</f>
        <v/>
      </c>
      <c r="L705" s="237" t="str">
        <f>VLOOKUP(B705,'University Applications'!A:V,22,0)</f>
        <v>S/A</v>
      </c>
      <c r="M705" s="237" t="str">
        <f>VLOOKUP(B705,'University Applications'!A:AC,29,0)</f>
        <v>No</v>
      </c>
      <c r="N705" s="237" t="str">
        <f>VLOOKUP(B705,'University Applications'!A776:BD2191,36,0)</f>
        <v/>
      </c>
      <c r="O705" s="237" t="str">
        <f>VLOOKUP(B705,'University Applications'!A:I,9,0)</f>
        <v/>
      </c>
      <c r="P705" s="237" t="str">
        <f>VLOOKUP($B705,'University Applications'!$A:P,16,0)</f>
        <v/>
      </c>
      <c r="Q705" s="237" t="str">
        <f>VLOOKUP($B705,'University Applications'!$A:W,23,0)</f>
        <v/>
      </c>
      <c r="R705" s="237" t="str">
        <f>VLOOKUP($B705,'University Applications'!$A:AD,30,0)</f>
        <v/>
      </c>
      <c r="S705" s="237" t="str">
        <f>VLOOKUP($B705,'University Applications'!$A776:BJ2191,37,0)</f>
        <v/>
      </c>
      <c r="T705" s="183">
        <f t="shared" si="1"/>
        <v>3</v>
      </c>
      <c r="U705" s="183">
        <f t="shared" si="2"/>
        <v>0</v>
      </c>
      <c r="V705" s="237">
        <f t="shared" si="3"/>
        <v>1</v>
      </c>
      <c r="W705" s="237">
        <f t="shared" si="4"/>
        <v>0</v>
      </c>
      <c r="X705" s="237"/>
    </row>
    <row r="706">
      <c r="A706" s="236" t="s">
        <v>9952</v>
      </c>
      <c r="B706" s="106" t="s">
        <v>4899</v>
      </c>
      <c r="C706" s="237" t="str">
        <f>VLOOKUP(A706,'Main Sheet'!F:M,8,0)</f>
        <v>Motherwell</v>
      </c>
      <c r="D706" s="237" t="str">
        <f>VLOOKUP(B706,'Main Sheet'!A:N,14,0)</f>
        <v>NMB</v>
      </c>
      <c r="E706" s="237" t="str">
        <f>VLOOKUP(B706,'Main Sheet'!A:L,12,0)</f>
        <v>Coselelani HS</v>
      </c>
      <c r="F706" s="237" t="str">
        <f>Vlookup(B706,'Main Sheet'!A:J,7,False)</f>
        <v>Second</v>
      </c>
      <c r="G706" s="237" t="str">
        <f>Vlookup(B706,'Main Sheet'!A:Q,17,0)</f>
        <v>Siphosihle</v>
      </c>
      <c r="H706" s="237" t="str">
        <f>VLOOKUP(B706,'Main Sheet'!A:AT,46,0)</f>
        <v>Yes</v>
      </c>
      <c r="I706" s="237" t="str">
        <f>Trim(Iferror(Vlookup(B706,'Main Sheet'!A559:BC1652,47,False),""))</f>
        <v>Yes</v>
      </c>
      <c r="J706" s="237" t="str">
        <f>VLOOKUP(B706,'University Applications'!A:H,8,0)</f>
        <v>Yes</v>
      </c>
      <c r="K706" s="237" t="str">
        <f>VLOOKUP(B706,'University Applications'!A:O,15,0)</f>
        <v>S/A</v>
      </c>
      <c r="L706" s="237" t="str">
        <f>VLOOKUP(B706,'University Applications'!A:V,22,0)</f>
        <v>S/A</v>
      </c>
      <c r="M706" s="237" t="str">
        <f>VLOOKUP(B706,'University Applications'!A:AC,29,0)</f>
        <v>S/A</v>
      </c>
      <c r="N706" s="237" t="str">
        <f>VLOOKUP(B706,'University Applications'!A559:BD1973,36,0)</f>
        <v/>
      </c>
      <c r="O706" s="237" t="str">
        <f>VLOOKUP(B706,'University Applications'!A:I,9,0)</f>
        <v/>
      </c>
      <c r="P706" s="237" t="str">
        <f>VLOOKUP($B706,'University Applications'!$A:P,16,0)</f>
        <v/>
      </c>
      <c r="Q706" s="237" t="str">
        <f>VLOOKUP($B706,'University Applications'!$A:W,23,0)</f>
        <v/>
      </c>
      <c r="R706" s="237" t="str">
        <f>VLOOKUP($B706,'University Applications'!$A:AD,30,0)</f>
        <v/>
      </c>
      <c r="S706" s="237" t="str">
        <f>VLOOKUP($B706,'University Applications'!$A559:BJ1973,37,0)</f>
        <v/>
      </c>
      <c r="T706" s="183">
        <f t="shared" si="1"/>
        <v>4</v>
      </c>
      <c r="U706" s="183">
        <f t="shared" si="2"/>
        <v>0</v>
      </c>
      <c r="V706" s="237">
        <f t="shared" si="3"/>
        <v>1</v>
      </c>
      <c r="W706" s="237">
        <f t="shared" si="4"/>
        <v>0</v>
      </c>
      <c r="X706" s="237"/>
    </row>
    <row r="707">
      <c r="A707" s="236" t="s">
        <v>10455</v>
      </c>
      <c r="B707" s="106" t="s">
        <v>6807</v>
      </c>
      <c r="C707" s="237" t="str">
        <f>VLOOKUP(A707,'Main Sheet'!F:M,8,0)</f>
        <v>KwaDwesi</v>
      </c>
      <c r="D707" s="237" t="str">
        <f>VLOOKUP(B707,'Main Sheet'!A:N,14,0)</f>
        <v>NMB</v>
      </c>
      <c r="E707" s="237" t="str">
        <f>VLOOKUP(B707,'Main Sheet'!A:L,12,0)</f>
        <v>EZ Khabane HS</v>
      </c>
      <c r="F707" s="237" t="str">
        <f>Vlookup(B707,'Main Sheet'!A:J,7,False)</f>
        <v>Second</v>
      </c>
      <c r="G707" s="237" t="str">
        <f>Vlookup(B707,'Main Sheet'!A:Q,17,0)</f>
        <v>Asemahle</v>
      </c>
      <c r="H707" s="237" t="str">
        <f>VLOOKUP(B707,'Main Sheet'!A:AT,46,0)</f>
        <v>Yes</v>
      </c>
      <c r="I707" s="237" t="str">
        <f>Trim(Iferror(Vlookup(B707,'Main Sheet'!A791:BC1885,47,False),""))</f>
        <v>Yes</v>
      </c>
      <c r="J707" s="237" t="str">
        <f>VLOOKUP(B707,'University Applications'!A:H,8,0)</f>
        <v>S/A</v>
      </c>
      <c r="K707" s="237" t="str">
        <f>VLOOKUP(B707,'University Applications'!A:O,15,0)</f>
        <v>S/A</v>
      </c>
      <c r="L707" s="237" t="str">
        <f>VLOOKUP(B707,'University Applications'!A:V,22,0)</f>
        <v>Yes</v>
      </c>
      <c r="M707" s="237" t="str">
        <f>VLOOKUP(B707,'University Applications'!A:AC,29,0)</f>
        <v>S/A</v>
      </c>
      <c r="N707" s="237" t="str">
        <f>VLOOKUP(B707,'University Applications'!A791:BD2206,36,0)</f>
        <v/>
      </c>
      <c r="O707" s="237" t="str">
        <f>VLOOKUP(B707,'University Applications'!A:I,9,0)</f>
        <v/>
      </c>
      <c r="P707" s="237" t="str">
        <f>VLOOKUP($B707,'University Applications'!$A:P,16,0)</f>
        <v/>
      </c>
      <c r="Q707" s="237" t="str">
        <f>VLOOKUP($B707,'University Applications'!$A:W,23,0)</f>
        <v/>
      </c>
      <c r="R707" s="237" t="str">
        <f>VLOOKUP($B707,'University Applications'!$A:AD,30,0)</f>
        <v/>
      </c>
      <c r="S707" s="237" t="str">
        <f>VLOOKUP($B707,'University Applications'!$A791:BJ2206,37,0)</f>
        <v/>
      </c>
      <c r="T707" s="183">
        <f t="shared" si="1"/>
        <v>4</v>
      </c>
      <c r="U707" s="183">
        <f t="shared" si="2"/>
        <v>0</v>
      </c>
      <c r="V707" s="237">
        <f t="shared" si="3"/>
        <v>1</v>
      </c>
      <c r="W707" s="237">
        <f t="shared" si="4"/>
        <v>0</v>
      </c>
      <c r="X707" s="237"/>
    </row>
    <row r="708">
      <c r="A708" s="236" t="s">
        <v>10787</v>
      </c>
      <c r="B708" s="106" t="s">
        <v>7955</v>
      </c>
      <c r="C708" s="237" t="str">
        <f>VLOOKUP(A708,'Main Sheet'!F:M,8,0)</f>
        <v>Motherwell</v>
      </c>
      <c r="D708" s="237" t="str">
        <f>VLOOKUP(B708,'Main Sheet'!A:N,14,0)</f>
        <v>NMB</v>
      </c>
      <c r="E708" s="237" t="str">
        <f>VLOOKUP(B708,'Main Sheet'!A:L,12,0)</f>
        <v>Motherwell HS</v>
      </c>
      <c r="F708" s="237" t="str">
        <f>Vlookup(B708,'Main Sheet'!A:J,7,False)</f>
        <v>Second</v>
      </c>
      <c r="G708" s="237" t="str">
        <f>Vlookup(B708,'Main Sheet'!A:Q,17,0)</f>
        <v>Sive</v>
      </c>
      <c r="H708" s="237" t="str">
        <f>VLOOKUP(B708,'Main Sheet'!A:AT,46,0)</f>
        <v>Yes</v>
      </c>
      <c r="I708" s="237" t="str">
        <f>Trim(Iferror(Vlookup(B708,'Main Sheet'!A961:BC2058,47,False),""))</f>
        <v/>
      </c>
      <c r="J708" s="237" t="str">
        <f>VLOOKUP(B708,'University Applications'!A:H,8,0)</f>
        <v>Yes</v>
      </c>
      <c r="K708" s="237" t="str">
        <f>VLOOKUP(B708,'University Applications'!A:O,15,0)</f>
        <v/>
      </c>
      <c r="L708" s="237" t="str">
        <f>VLOOKUP(B708,'University Applications'!A:V,22,0)</f>
        <v>Yes</v>
      </c>
      <c r="M708" s="237" t="str">
        <f>VLOOKUP(B708,'University Applications'!A:AC,29,0)</f>
        <v>Yes</v>
      </c>
      <c r="N708" s="237" t="str">
        <f>VLOOKUP(B708,'University Applications'!A961:BD2379,36,0)</f>
        <v/>
      </c>
      <c r="O708" s="237" t="str">
        <f>VLOOKUP(B708,'University Applications'!A:I,9,0)</f>
        <v/>
      </c>
      <c r="P708" s="237" t="str">
        <f>VLOOKUP($B708,'University Applications'!$A:P,16,0)</f>
        <v/>
      </c>
      <c r="Q708" s="237" t="str">
        <f>VLOOKUP($B708,'University Applications'!$A:W,23,0)</f>
        <v/>
      </c>
      <c r="R708" s="237" t="str">
        <f>VLOOKUP($B708,'University Applications'!$A:AD,30,0)</f>
        <v/>
      </c>
      <c r="S708" s="237" t="str">
        <f>VLOOKUP($B708,'University Applications'!$A961:BJ2379,37,0)</f>
        <v/>
      </c>
      <c r="T708" s="183">
        <f t="shared" si="1"/>
        <v>3</v>
      </c>
      <c r="U708" s="183">
        <f t="shared" si="2"/>
        <v>0</v>
      </c>
      <c r="V708" s="237">
        <f t="shared" si="3"/>
        <v>3</v>
      </c>
      <c r="W708" s="237">
        <f t="shared" si="4"/>
        <v>0</v>
      </c>
      <c r="X708" s="237"/>
    </row>
    <row r="709">
      <c r="A709" s="236" t="s">
        <v>10272</v>
      </c>
      <c r="B709" s="106" t="s">
        <v>6074</v>
      </c>
      <c r="C709" s="237" t="str">
        <f>VLOOKUP(A709,'Main Sheet'!F:M,8,0)</f>
        <v>Zwide</v>
      </c>
      <c r="D709" s="237" t="str">
        <f>VLOOKUP(B709,'Main Sheet'!A:N,14,0)</f>
        <v>NMB</v>
      </c>
      <c r="E709" s="237" t="str">
        <f>VLOOKUP(B709,'Main Sheet'!A:L,12,0)</f>
        <v>Phakamisa SS</v>
      </c>
      <c r="F709" s="237" t="str">
        <f>Vlookup(B709,'Main Sheet'!A:J,7,False)</f>
        <v>Second</v>
      </c>
      <c r="G709" s="237" t="str">
        <f>Vlookup(B709,'Main Sheet'!A:Q,17,0)</f>
        <v>Chulumanco</v>
      </c>
      <c r="H709" s="237" t="str">
        <f>VLOOKUP(B709,'Main Sheet'!A:AT,46,0)</f>
        <v>Yes</v>
      </c>
      <c r="I709" s="237" t="str">
        <f>Trim(Iferror(Vlookup(B709,'Main Sheet'!A702:BC1796,47,False),""))</f>
        <v/>
      </c>
      <c r="J709" s="237" t="str">
        <f>VLOOKUP(B709,'University Applications'!A:H,8,0)</f>
        <v/>
      </c>
      <c r="K709" s="237" t="str">
        <f>VLOOKUP(B709,'University Applications'!A:O,15,0)</f>
        <v/>
      </c>
      <c r="L709" s="237" t="str">
        <f>VLOOKUP(B709,'University Applications'!A:V,22,0)</f>
        <v/>
      </c>
      <c r="M709" s="237" t="str">
        <f>VLOOKUP(B709,'University Applications'!A:AC,29,0)</f>
        <v/>
      </c>
      <c r="N709" s="237" t="str">
        <f>VLOOKUP(B709,'University Applications'!A702:BD2117,36,0)</f>
        <v/>
      </c>
      <c r="O709" s="237" t="str">
        <f>VLOOKUP(B709,'University Applications'!A:I,9,0)</f>
        <v/>
      </c>
      <c r="P709" s="237" t="str">
        <f>VLOOKUP($B709,'University Applications'!$A:P,16,0)</f>
        <v/>
      </c>
      <c r="Q709" s="237" t="str">
        <f>VLOOKUP($B709,'University Applications'!$A:W,23,0)</f>
        <v/>
      </c>
      <c r="R709" s="237" t="str">
        <f>VLOOKUP($B709,'University Applications'!$A:AD,30,0)</f>
        <v/>
      </c>
      <c r="S709" s="237" t="str">
        <f>VLOOKUP($B709,'University Applications'!$A702:BJ2117,37,0)</f>
        <v/>
      </c>
      <c r="T709" s="183">
        <f t="shared" si="1"/>
        <v>0</v>
      </c>
      <c r="U709" s="183">
        <f t="shared" si="2"/>
        <v>0</v>
      </c>
      <c r="V709" s="237">
        <f t="shared" si="3"/>
        <v>0</v>
      </c>
      <c r="W709" s="237">
        <f t="shared" si="4"/>
        <v>0</v>
      </c>
      <c r="X709" s="237"/>
    </row>
    <row r="710">
      <c r="A710" s="236" t="s">
        <v>10390</v>
      </c>
      <c r="B710" s="106" t="s">
        <v>6535</v>
      </c>
      <c r="C710" s="237" t="str">
        <f>VLOOKUP(A710,'Main Sheet'!F:M,8,0)</f>
        <v>Motherwell</v>
      </c>
      <c r="D710" s="237" t="str">
        <f>VLOOKUP(B710,'Main Sheet'!A:N,14,0)</f>
        <v>NMB</v>
      </c>
      <c r="E710" s="237" t="str">
        <f>VLOOKUP(B710,'Main Sheet'!A:L,12,0)</f>
        <v>Cingani HS</v>
      </c>
      <c r="F710" s="237" t="str">
        <f>Vlookup(B710,'Main Sheet'!A:J,7,False)</f>
        <v>Second</v>
      </c>
      <c r="G710" s="237" t="str">
        <f>Vlookup(B710,'Main Sheet'!A:Q,17,0)</f>
        <v>Asemahle</v>
      </c>
      <c r="H710" s="237" t="str">
        <f>VLOOKUP(B710,'Main Sheet'!A:AT,46,0)</f>
        <v>Yes</v>
      </c>
      <c r="I710" s="237" t="str">
        <f>Trim(Iferror(Vlookup(B710,'Main Sheet'!A759:BC1853,47,False),""))</f>
        <v>Yes</v>
      </c>
      <c r="J710" s="237" t="str">
        <f>VLOOKUP(B710,'University Applications'!A:H,8,0)</f>
        <v/>
      </c>
      <c r="K710" s="237" t="str">
        <f>VLOOKUP(B710,'University Applications'!A:O,15,0)</f>
        <v/>
      </c>
      <c r="L710" s="237" t="str">
        <f>VLOOKUP(B710,'University Applications'!A:V,22,0)</f>
        <v/>
      </c>
      <c r="M710" s="237" t="str">
        <f>VLOOKUP(B710,'University Applications'!A:AC,29,0)</f>
        <v/>
      </c>
      <c r="N710" s="237" t="str">
        <f>VLOOKUP(B710,'University Applications'!A759:BD2174,36,0)</f>
        <v/>
      </c>
      <c r="O710" s="237" t="str">
        <f>VLOOKUP(B710,'University Applications'!A:I,9,0)</f>
        <v/>
      </c>
      <c r="P710" s="237" t="str">
        <f>VLOOKUP($B710,'University Applications'!$A:P,16,0)</f>
        <v/>
      </c>
      <c r="Q710" s="237" t="str">
        <f>VLOOKUP($B710,'University Applications'!$A:W,23,0)</f>
        <v/>
      </c>
      <c r="R710" s="237" t="str">
        <f>VLOOKUP($B710,'University Applications'!$A:AD,30,0)</f>
        <v/>
      </c>
      <c r="S710" s="237" t="str">
        <f>VLOOKUP($B710,'University Applications'!$A759:BJ2174,37,0)</f>
        <v/>
      </c>
      <c r="T710" s="183">
        <f t="shared" si="1"/>
        <v>0</v>
      </c>
      <c r="U710" s="183">
        <f t="shared" si="2"/>
        <v>0</v>
      </c>
      <c r="V710" s="237">
        <f t="shared" si="3"/>
        <v>0</v>
      </c>
      <c r="W710" s="237">
        <f t="shared" si="4"/>
        <v>0</v>
      </c>
      <c r="X710" s="237"/>
    </row>
    <row r="711">
      <c r="A711" s="236" t="s">
        <v>11175</v>
      </c>
      <c r="B711" s="106" t="s">
        <v>8224</v>
      </c>
      <c r="C711" s="237" t="str">
        <f>VLOOKUP(A711,'Main Sheet'!F:M,8,0)</f>
        <v>#N/A</v>
      </c>
      <c r="D711" s="237" t="str">
        <f>VLOOKUP(B711,'Main Sheet'!A:N,14,0)</f>
        <v>NMB</v>
      </c>
      <c r="E711" s="237" t="str">
        <f>VLOOKUP(B711,'Main Sheet'!A:L,12,0)</f>
        <v>Cowan HS</v>
      </c>
      <c r="F711" s="237" t="str">
        <f>Vlookup(B711,'Main Sheet'!A:J,7,False)</f>
        <v>Second</v>
      </c>
      <c r="G711" s="237" t="str">
        <f>Vlookup(B711,'Main Sheet'!A:Q,17,0)</f>
        <v>Chulumanco</v>
      </c>
      <c r="H711" s="237" t="str">
        <f>VLOOKUP(B711,'Main Sheet'!A:AT,46,0)</f>
        <v>Yes</v>
      </c>
      <c r="I711" s="237" t="str">
        <f>Trim(Iferror(Vlookup(B711,'Main Sheet'!A994:BC2091,47,False),""))</f>
        <v/>
      </c>
      <c r="J711" s="237" t="str">
        <f>VLOOKUP(B711,'University Applications'!A:H,8,0)</f>
        <v>Yes</v>
      </c>
      <c r="K711" s="237" t="str">
        <f>VLOOKUP(B711,'University Applications'!A:O,15,0)</f>
        <v/>
      </c>
      <c r="L711" s="237" t="str">
        <f>VLOOKUP(B711,'University Applications'!A:V,22,0)</f>
        <v>S/A</v>
      </c>
      <c r="M711" s="237" t="str">
        <f>VLOOKUP(B711,'University Applications'!A:AC,29,0)</f>
        <v/>
      </c>
      <c r="N711" s="237" t="str">
        <f>VLOOKUP(B711,'University Applications'!A994:BD2412,36,0)</f>
        <v/>
      </c>
      <c r="O711" s="237" t="str">
        <f>VLOOKUP(B711,'University Applications'!A:I,9,0)</f>
        <v/>
      </c>
      <c r="P711" s="237" t="str">
        <f>VLOOKUP($B711,'University Applications'!$A:P,16,0)</f>
        <v/>
      </c>
      <c r="Q711" s="237" t="str">
        <f>VLOOKUP($B711,'University Applications'!$A:W,23,0)</f>
        <v>No</v>
      </c>
      <c r="R711" s="237" t="str">
        <f>VLOOKUP($B711,'University Applications'!$A:AD,30,0)</f>
        <v/>
      </c>
      <c r="S711" s="237" t="str">
        <f>VLOOKUP($B711,'University Applications'!$A994:BJ2412,37,0)</f>
        <v/>
      </c>
      <c r="T711" s="183">
        <f t="shared" si="1"/>
        <v>2</v>
      </c>
      <c r="U711" s="183">
        <f t="shared" si="2"/>
        <v>1</v>
      </c>
      <c r="V711" s="237">
        <f t="shared" si="3"/>
        <v>1</v>
      </c>
      <c r="W711" s="237">
        <f t="shared" si="4"/>
        <v>0</v>
      </c>
      <c r="X711" s="237"/>
    </row>
    <row r="712">
      <c r="A712" s="236" t="s">
        <v>9944</v>
      </c>
      <c r="B712" s="106" t="s">
        <v>4876</v>
      </c>
      <c r="C712" s="237" t="str">
        <f>VLOOKUP(A712,'Main Sheet'!F:M,8,0)</f>
        <v>Motherwell</v>
      </c>
      <c r="D712" s="237" t="str">
        <f>VLOOKUP(B712,'Main Sheet'!A:N,14,0)</f>
        <v>NMB</v>
      </c>
      <c r="E712" s="237" t="str">
        <f>VLOOKUP(B712,'Main Sheet'!A:L,12,0)</f>
        <v>Masiphathisane HS</v>
      </c>
      <c r="F712" s="237" t="str">
        <f>Vlookup(B712,'Main Sheet'!A:J,7,False)</f>
        <v>Second</v>
      </c>
      <c r="G712" s="237" t="str">
        <f>Vlookup(B712,'Main Sheet'!A:Q,17,0)</f>
        <v>Siphosihle</v>
      </c>
      <c r="H712" s="237" t="str">
        <f>VLOOKUP(B712,'Main Sheet'!A:AT,46,0)</f>
        <v>Yes</v>
      </c>
      <c r="I712" s="237" t="str">
        <f>Trim(Iferror(Vlookup(B712,'Main Sheet'!A556:BC1649,47,False),""))</f>
        <v>Yes</v>
      </c>
      <c r="J712" s="237" t="str">
        <f>VLOOKUP(B712,'University Applications'!A:H,8,0)</f>
        <v>Yes</v>
      </c>
      <c r="K712" s="237" t="str">
        <f>VLOOKUP(B712,'University Applications'!A:O,15,0)</f>
        <v>Yes</v>
      </c>
      <c r="L712" s="237" t="str">
        <f>VLOOKUP(B712,'University Applications'!A:V,22,0)</f>
        <v>Yes</v>
      </c>
      <c r="M712" s="237" t="str">
        <f>VLOOKUP(B712,'University Applications'!A:AC,29,0)</f>
        <v>Yes</v>
      </c>
      <c r="N712" s="237" t="str">
        <f>VLOOKUP(B712,'University Applications'!A556:BD1970,36,0)</f>
        <v/>
      </c>
      <c r="O712" s="237" t="str">
        <f>VLOOKUP(B712,'University Applications'!A:I,9,0)</f>
        <v/>
      </c>
      <c r="P712" s="237" t="str">
        <f>VLOOKUP($B712,'University Applications'!$A:P,16,0)</f>
        <v/>
      </c>
      <c r="Q712" s="237" t="str">
        <f>VLOOKUP($B712,'University Applications'!$A:W,23,0)</f>
        <v/>
      </c>
      <c r="R712" s="237" t="str">
        <f>VLOOKUP($B712,'University Applications'!$A:AD,30,0)</f>
        <v/>
      </c>
      <c r="S712" s="237" t="str">
        <f>VLOOKUP($B712,'University Applications'!$A556:BJ1970,37,0)</f>
        <v/>
      </c>
      <c r="T712" s="183">
        <f t="shared" si="1"/>
        <v>4</v>
      </c>
      <c r="U712" s="183">
        <f t="shared" si="2"/>
        <v>0</v>
      </c>
      <c r="V712" s="237">
        <f t="shared" si="3"/>
        <v>4</v>
      </c>
      <c r="W712" s="237">
        <f t="shared" si="4"/>
        <v>0</v>
      </c>
      <c r="X712" s="237"/>
    </row>
    <row r="713">
      <c r="A713" s="236" t="s">
        <v>2404</v>
      </c>
      <c r="B713" s="106" t="s">
        <v>2401</v>
      </c>
      <c r="C713" s="237" t="str">
        <f>VLOOKUP(A713,'Main Sheet'!F:M,8,0)</f>
        <v>New Brighton</v>
      </c>
      <c r="D713" s="237" t="str">
        <f>VLOOKUP(B713,'Main Sheet'!A:N,14,0)</f>
        <v>NMB</v>
      </c>
      <c r="E713" s="237" t="str">
        <f>VLOOKUP(B713,'Main Sheet'!A:L,12,0)</f>
        <v>Cowan HS</v>
      </c>
      <c r="F713" s="237" t="str">
        <f>Vlookup(B713,'Main Sheet'!A:J,7,False)</f>
        <v>First</v>
      </c>
      <c r="G713" s="237" t="str">
        <f>Vlookup(B713,'Main Sheet'!A:Q,17,0)</f>
        <v>Chulumanco</v>
      </c>
      <c r="H713" s="237" t="str">
        <f>VLOOKUP(B713,'Main Sheet'!A:AT,46,0)</f>
        <v/>
      </c>
      <c r="I713" s="237" t="str">
        <f>Trim(Iferror(Vlookup(B713,'Main Sheet'!A264:BC1357,47,False),""))</f>
        <v/>
      </c>
      <c r="J713" s="237" t="str">
        <f>VLOOKUP(B713,'University Applications'!A:H,8,0)</f>
        <v>Yes</v>
      </c>
      <c r="K713" s="237" t="str">
        <f>VLOOKUP(B713,'University Applications'!A:O,15,0)</f>
        <v>Yes</v>
      </c>
      <c r="L713" s="237" t="str">
        <f>VLOOKUP(B713,'University Applications'!A:V,22,0)</f>
        <v>Yes</v>
      </c>
      <c r="M713" s="237" t="str">
        <f>VLOOKUP(B713,'University Applications'!A:AC,29,0)</f>
        <v>Yes</v>
      </c>
      <c r="N713" s="237" t="str">
        <f>VLOOKUP(B713,'University Applications'!A264:BD1678,36,0)</f>
        <v/>
      </c>
      <c r="O713" s="237" t="str">
        <f>VLOOKUP(B713,'University Applications'!A:I,9,0)</f>
        <v>Yes</v>
      </c>
      <c r="P713" s="237" t="str">
        <f>VLOOKUP($B713,'University Applications'!$A:P,16,0)</f>
        <v>Yes</v>
      </c>
      <c r="Q713" s="237" t="str">
        <f>VLOOKUP($B713,'University Applications'!$A:W,23,0)</f>
        <v>Yes</v>
      </c>
      <c r="R713" s="237" t="str">
        <f>VLOOKUP($B713,'University Applications'!$A:AD,30,0)</f>
        <v>Yes</v>
      </c>
      <c r="S713" s="237" t="str">
        <f>VLOOKUP($B713,'University Applications'!$A264:BJ1678,37,0)</f>
        <v/>
      </c>
      <c r="T713" s="183">
        <f t="shared" si="1"/>
        <v>4</v>
      </c>
      <c r="U713" s="183">
        <f t="shared" si="2"/>
        <v>4</v>
      </c>
      <c r="V713" s="237">
        <f t="shared" si="3"/>
        <v>4</v>
      </c>
      <c r="W713" s="237">
        <f t="shared" si="4"/>
        <v>4</v>
      </c>
      <c r="X713" s="237"/>
    </row>
    <row r="714">
      <c r="A714" s="236" t="s">
        <v>2404</v>
      </c>
      <c r="B714" s="106" t="s">
        <v>11176</v>
      </c>
      <c r="C714" s="237" t="str">
        <f>VLOOKUP(A714,'Main Sheet'!F:M,8,0)</f>
        <v>New Brighton</v>
      </c>
      <c r="D714" s="237" t="str">
        <f>VLOOKUP(B714,'Main Sheet'!A:N,14,0)</f>
        <v>#N/A</v>
      </c>
      <c r="E714" s="237" t="str">
        <f>VLOOKUP(B714,'Main Sheet'!A:L,12,0)</f>
        <v>#N/A</v>
      </c>
      <c r="F714" s="237" t="str">
        <f>Vlookup(B714,'Main Sheet'!A:J,7,False)</f>
        <v>#N/A</v>
      </c>
      <c r="G714" s="237" t="str">
        <f>Vlookup(B714,'Main Sheet'!A:Q,17,0)</f>
        <v>#N/A</v>
      </c>
      <c r="H714" s="237" t="str">
        <f>VLOOKUP(B714,'Main Sheet'!A:AT,46,0)</f>
        <v>#N/A</v>
      </c>
      <c r="I714" s="237" t="str">
        <f>Trim(Iferror(Vlookup(B714,'Main Sheet'!A1015:BC2112,47,False),""))</f>
        <v/>
      </c>
      <c r="J714" s="237" t="str">
        <f>VLOOKUP(B714,'University Applications'!A:H,8,0)</f>
        <v>#N/A</v>
      </c>
      <c r="K714" s="237" t="str">
        <f>VLOOKUP(B714,'University Applications'!A:O,15,0)</f>
        <v>#N/A</v>
      </c>
      <c r="L714" s="237" t="str">
        <f>VLOOKUP(B714,'University Applications'!A:V,22,0)</f>
        <v>#N/A</v>
      </c>
      <c r="M714" s="237" t="str">
        <f>VLOOKUP(B714,'University Applications'!A:AC,29,0)</f>
        <v>#N/A</v>
      </c>
      <c r="N714" s="237" t="str">
        <f>VLOOKUP(B714,'University Applications'!A1015:BD2433,36,0)</f>
        <v>#N/A</v>
      </c>
      <c r="O714" s="237" t="str">
        <f>VLOOKUP(B714,'University Applications'!A:I,9,0)</f>
        <v>#N/A</v>
      </c>
      <c r="P714" s="237" t="str">
        <f>VLOOKUP($B714,'University Applications'!$A:P,16,0)</f>
        <v>#N/A</v>
      </c>
      <c r="Q714" s="237" t="str">
        <f>VLOOKUP($B714,'University Applications'!$A:W,23,0)</f>
        <v>#N/A</v>
      </c>
      <c r="R714" s="237" t="str">
        <f>VLOOKUP($B714,'University Applications'!$A:AD,30,0)</f>
        <v>#N/A</v>
      </c>
      <c r="S714" s="237" t="str">
        <f>VLOOKUP($B714,'University Applications'!$A1015:BJ2433,37,0)</f>
        <v>#N/A</v>
      </c>
      <c r="T714" s="183">
        <f t="shared" si="1"/>
        <v>5</v>
      </c>
      <c r="U714" s="183">
        <f t="shared" si="2"/>
        <v>5</v>
      </c>
      <c r="V714" s="237">
        <f t="shared" si="3"/>
        <v>0</v>
      </c>
      <c r="W714" s="237">
        <f t="shared" si="4"/>
        <v>0</v>
      </c>
      <c r="X714" s="237"/>
    </row>
    <row r="715">
      <c r="A715" s="236" t="s">
        <v>4055</v>
      </c>
      <c r="B715" s="106" t="s">
        <v>4052</v>
      </c>
      <c r="C715" s="237" t="str">
        <f>VLOOKUP(A715,'Main Sheet'!F:M,8,0)</f>
        <v>Motherwell</v>
      </c>
      <c r="D715" s="237" t="str">
        <f>VLOOKUP(B715,'Main Sheet'!A:N,14,0)</f>
        <v>NMB</v>
      </c>
      <c r="E715" s="237" t="str">
        <f>VLOOKUP(B715,'Main Sheet'!A:L,12,0)</f>
        <v>James Jolobe SS</v>
      </c>
      <c r="F715" s="237" t="str">
        <f>Vlookup(B715,'Main Sheet'!A:J,7,False)</f>
        <v>Second</v>
      </c>
      <c r="G715" s="237" t="str">
        <f>Vlookup(B715,'Main Sheet'!A:Q,17,0)</f>
        <v>Siphosihle</v>
      </c>
      <c r="H715" s="237" t="str">
        <f>VLOOKUP(B715,'Main Sheet'!A:AT,46,0)</f>
        <v>Yes</v>
      </c>
      <c r="I715" s="237" t="str">
        <f>Trim(Iferror(Vlookup(B715,'Main Sheet'!A461:BC1554,47,False),""))</f>
        <v>Yes</v>
      </c>
      <c r="J715" s="237" t="str">
        <f>VLOOKUP(B715,'University Applications'!A:H,8,0)</f>
        <v>Yes</v>
      </c>
      <c r="K715" s="237" t="str">
        <f>VLOOKUP(B715,'University Applications'!A:O,15,0)</f>
        <v>S/A</v>
      </c>
      <c r="L715" s="237" t="str">
        <f>VLOOKUP(B715,'University Applications'!A:V,22,0)</f>
        <v>Yes</v>
      </c>
      <c r="M715" s="237" t="str">
        <f>VLOOKUP(B715,'University Applications'!A:AC,29,0)</f>
        <v>Yes</v>
      </c>
      <c r="N715" s="237" t="str">
        <f>VLOOKUP(B715,'University Applications'!A461:BD1875,36,0)</f>
        <v/>
      </c>
      <c r="O715" s="237" t="str">
        <f>VLOOKUP(B715,'University Applications'!A:I,9,0)</f>
        <v/>
      </c>
      <c r="P715" s="237" t="str">
        <f>VLOOKUP($B715,'University Applications'!$A:P,16,0)</f>
        <v/>
      </c>
      <c r="Q715" s="237" t="str">
        <f>VLOOKUP($B715,'University Applications'!$A:W,23,0)</f>
        <v/>
      </c>
      <c r="R715" s="237" t="str">
        <f>VLOOKUP($B715,'University Applications'!$A:AD,30,0)</f>
        <v/>
      </c>
      <c r="S715" s="237" t="str">
        <f>VLOOKUP($B715,'University Applications'!$A461:BJ1875,37,0)</f>
        <v/>
      </c>
      <c r="T715" s="183">
        <f t="shared" si="1"/>
        <v>4</v>
      </c>
      <c r="U715" s="183">
        <f t="shared" si="2"/>
        <v>0</v>
      </c>
      <c r="V715" s="237">
        <f t="shared" si="3"/>
        <v>3</v>
      </c>
      <c r="W715" s="237">
        <f t="shared" si="4"/>
        <v>0</v>
      </c>
      <c r="X715" s="237"/>
    </row>
    <row r="716">
      <c r="A716" s="236" t="s">
        <v>10862</v>
      </c>
      <c r="B716" s="106" t="s">
        <v>8242</v>
      </c>
      <c r="C716" s="237" t="str">
        <f>VLOOKUP(A716,'Main Sheet'!F:M,8,0)</f>
        <v>New Brighton</v>
      </c>
      <c r="D716" s="237" t="str">
        <f>VLOOKUP(B716,'Main Sheet'!A:N,14,0)</f>
        <v>NMB</v>
      </c>
      <c r="E716" s="237" t="str">
        <f>VLOOKUP(B716,'Main Sheet'!A:L,12,0)</f>
        <v>Cowan HS</v>
      </c>
      <c r="F716" s="237" t="str">
        <f>Vlookup(B716,'Main Sheet'!A:J,7,False)</f>
        <v>Second</v>
      </c>
      <c r="G716" s="237" t="str">
        <f>Vlookup(B716,'Main Sheet'!A:Q,17,0)</f>
        <v>Chulumanco</v>
      </c>
      <c r="H716" s="237" t="str">
        <f>VLOOKUP(B716,'Main Sheet'!A:AT,46,0)</f>
        <v>Yes</v>
      </c>
      <c r="I716" s="237" t="str">
        <f>Trim(Iferror(Vlookup(B716,'Main Sheet'!A997:BC2094,47,False),""))</f>
        <v/>
      </c>
      <c r="J716" s="237" t="str">
        <f>VLOOKUP(B716,'University Applications'!A:H,8,0)</f>
        <v/>
      </c>
      <c r="K716" s="237" t="str">
        <f>VLOOKUP(B716,'University Applications'!A:O,15,0)</f>
        <v/>
      </c>
      <c r="L716" s="237" t="str">
        <f>VLOOKUP(B716,'University Applications'!A:V,22,0)</f>
        <v/>
      </c>
      <c r="M716" s="237" t="str">
        <f>VLOOKUP(B716,'University Applications'!A:AC,29,0)</f>
        <v/>
      </c>
      <c r="N716" s="237" t="str">
        <f>VLOOKUP(B716,'University Applications'!A997:BD2415,36,0)</f>
        <v/>
      </c>
      <c r="O716" s="237" t="str">
        <f>VLOOKUP(B716,'University Applications'!A:I,9,0)</f>
        <v/>
      </c>
      <c r="P716" s="237" t="str">
        <f>VLOOKUP($B716,'University Applications'!$A:P,16,0)</f>
        <v/>
      </c>
      <c r="Q716" s="237" t="str">
        <f>VLOOKUP($B716,'University Applications'!$A:W,23,0)</f>
        <v/>
      </c>
      <c r="R716" s="237" t="str">
        <f>VLOOKUP($B716,'University Applications'!$A:AD,30,0)</f>
        <v/>
      </c>
      <c r="S716" s="237" t="str">
        <f>VLOOKUP($B716,'University Applications'!$A997:BJ2415,37,0)</f>
        <v/>
      </c>
      <c r="T716" s="183">
        <f t="shared" si="1"/>
        <v>0</v>
      </c>
      <c r="U716" s="183">
        <f t="shared" si="2"/>
        <v>0</v>
      </c>
      <c r="V716" s="237">
        <f t="shared" si="3"/>
        <v>0</v>
      </c>
      <c r="W716" s="237">
        <f t="shared" si="4"/>
        <v>0</v>
      </c>
      <c r="X716" s="237"/>
    </row>
    <row r="717">
      <c r="A717" s="236" t="s">
        <v>2410</v>
      </c>
      <c r="B717" s="106" t="s">
        <v>2407</v>
      </c>
      <c r="C717" s="237" t="str">
        <f>VLOOKUP(A717,'Main Sheet'!F:M,8,0)</f>
        <v>East London</v>
      </c>
      <c r="D717" s="237" t="str">
        <f>VLOOKUP(B717,'Main Sheet'!A:N,14,0)</f>
        <v>Rural</v>
      </c>
      <c r="E717" s="237" t="str">
        <f>VLOOKUP(B717,'Main Sheet'!A:L,12,0)</f>
        <v>Vulamazibuko HS</v>
      </c>
      <c r="F717" s="237" t="str">
        <f>Vlookup(B717,'Main Sheet'!A:J,7,False)</f>
        <v>First</v>
      </c>
      <c r="G717" s="237" t="str">
        <f>Vlookup(B717,'Main Sheet'!A:Q,17,0)</f>
        <v>Asemahle</v>
      </c>
      <c r="H717" s="237" t="str">
        <f>VLOOKUP(B717,'Main Sheet'!A:AT,46,0)</f>
        <v>Yes</v>
      </c>
      <c r="I717" s="237" t="str">
        <f>Trim(Iferror(Vlookup(B717,'Main Sheet'!A265:BC1358,47,False),""))</f>
        <v>Yes</v>
      </c>
      <c r="J717" s="237" t="str">
        <f>VLOOKUP(B717,'University Applications'!A:H,8,0)</f>
        <v>Yes</v>
      </c>
      <c r="K717" s="237" t="str">
        <f>VLOOKUP(B717,'University Applications'!A:O,15,0)</f>
        <v>Yes</v>
      </c>
      <c r="L717" s="237" t="str">
        <f>VLOOKUP(B717,'University Applications'!A:V,22,0)</f>
        <v>Yes</v>
      </c>
      <c r="M717" s="237" t="str">
        <f>VLOOKUP(B717,'University Applications'!A:AC,29,0)</f>
        <v>Yes</v>
      </c>
      <c r="N717" s="237" t="str">
        <f>VLOOKUP(B717,'University Applications'!A265:BD1679,36,0)</f>
        <v/>
      </c>
      <c r="O717" s="237" t="str">
        <f>VLOOKUP(B717,'University Applications'!A:I,9,0)</f>
        <v>Yes</v>
      </c>
      <c r="P717" s="237" t="str">
        <f>VLOOKUP($B717,'University Applications'!$A:P,16,0)</f>
        <v>Yes</v>
      </c>
      <c r="Q717" s="237" t="str">
        <f>VLOOKUP($B717,'University Applications'!$A:W,23,0)</f>
        <v>Yes</v>
      </c>
      <c r="R717" s="237" t="str">
        <f>VLOOKUP($B717,'University Applications'!$A:AD,30,0)</f>
        <v>Yes</v>
      </c>
      <c r="S717" s="237" t="str">
        <f>VLOOKUP($B717,'University Applications'!$A265:BJ1679,37,0)</f>
        <v/>
      </c>
      <c r="T717" s="183">
        <f t="shared" si="1"/>
        <v>4</v>
      </c>
      <c r="U717" s="183">
        <f t="shared" si="2"/>
        <v>4</v>
      </c>
      <c r="V717" s="237">
        <f t="shared" si="3"/>
        <v>4</v>
      </c>
      <c r="W717" s="237">
        <f t="shared" si="4"/>
        <v>4</v>
      </c>
      <c r="X717" s="237"/>
    </row>
    <row r="718">
      <c r="A718" s="236" t="s">
        <v>2416</v>
      </c>
      <c r="B718" s="106" t="s">
        <v>2413</v>
      </c>
      <c r="C718" s="237" t="str">
        <f>VLOOKUP(A718,'Main Sheet'!F:M,8,0)</f>
        <v>Zwide</v>
      </c>
      <c r="D718" s="237" t="str">
        <f>VLOOKUP(B718,'Main Sheet'!A:N,14,0)</f>
        <v>NMB</v>
      </c>
      <c r="E718" s="237" t="str">
        <f>VLOOKUP(B718,'Main Sheet'!A:L,12,0)</f>
        <v>Khwezi Lomso CS</v>
      </c>
      <c r="F718" s="237" t="str">
        <f>Vlookup(B718,'Main Sheet'!A:J,7,False)</f>
        <v>First</v>
      </c>
      <c r="G718" s="237" t="str">
        <f>Vlookup(B718,'Main Sheet'!A:Q,17,0)</f>
        <v>Chulumanco</v>
      </c>
      <c r="H718" s="237" t="str">
        <f>VLOOKUP(B718,'Main Sheet'!A:AT,46,0)</f>
        <v>Yes</v>
      </c>
      <c r="I718" s="237" t="str">
        <f>Trim(Iferror(Vlookup(B718,'Main Sheet'!A266:BC1359,47,False),""))</f>
        <v>Yes</v>
      </c>
      <c r="J718" s="237" t="str">
        <f>VLOOKUP(B718,'University Applications'!A:H,8,0)</f>
        <v>Yes</v>
      </c>
      <c r="K718" s="237" t="str">
        <f>VLOOKUP(B718,'University Applications'!A:O,15,0)</f>
        <v>Yes</v>
      </c>
      <c r="L718" s="237" t="str">
        <f>VLOOKUP(B718,'University Applications'!A:V,22,0)</f>
        <v>Yes</v>
      </c>
      <c r="M718" s="237" t="str">
        <f>VLOOKUP(B718,'University Applications'!A:AC,29,0)</f>
        <v>Yes</v>
      </c>
      <c r="N718" s="237"/>
      <c r="O718" s="237" t="str">
        <f>VLOOKUP(B718,'University Applications'!A:I,9,0)</f>
        <v>Yes</v>
      </c>
      <c r="P718" s="237" t="str">
        <f>VLOOKUP($B718,'University Applications'!$A:P,16,0)</f>
        <v>Yes</v>
      </c>
      <c r="Q718" s="237" t="str">
        <f>VLOOKUP($B718,'University Applications'!$A:W,23,0)</f>
        <v>Yes</v>
      </c>
      <c r="R718" s="237" t="str">
        <f>VLOOKUP($B718,'University Applications'!$A:AD,30,0)</f>
        <v>Yes</v>
      </c>
      <c r="S718" s="237"/>
      <c r="T718" s="183">
        <f t="shared" si="1"/>
        <v>4</v>
      </c>
      <c r="U718" s="183">
        <f t="shared" si="2"/>
        <v>4</v>
      </c>
      <c r="V718" s="237">
        <f t="shared" si="3"/>
        <v>4</v>
      </c>
      <c r="W718" s="237">
        <f t="shared" si="4"/>
        <v>4</v>
      </c>
      <c r="X718" s="237"/>
    </row>
    <row r="719">
      <c r="A719" s="236" t="s">
        <v>10867</v>
      </c>
      <c r="B719" s="106" t="s">
        <v>8267</v>
      </c>
      <c r="C719" s="237" t="str">
        <f>VLOOKUP(A719,'Main Sheet'!F:M,8,0)</f>
        <v>KwaDwesi</v>
      </c>
      <c r="D719" s="237" t="str">
        <f>VLOOKUP(B719,'Main Sheet'!A:N,14,0)</f>
        <v>NMB</v>
      </c>
      <c r="E719" s="237" t="str">
        <f>VLOOKUP(B719,'Main Sheet'!A:L,12,0)</f>
        <v>EZ Khabane HS</v>
      </c>
      <c r="F719" s="237" t="str">
        <f>Vlookup(B719,'Main Sheet'!A:J,7,False)</f>
        <v>Second</v>
      </c>
      <c r="G719" s="237" t="str">
        <f>Vlookup(B719,'Main Sheet'!A:Q,17,0)</f>
        <v>Asemahle</v>
      </c>
      <c r="H719" s="237" t="str">
        <f>VLOOKUP(B719,'Main Sheet'!A:AT,46,0)</f>
        <v>Yes</v>
      </c>
      <c r="I719" s="237" t="str">
        <f>Trim(Iferror(Vlookup(B719,'Main Sheet'!A1000:BC2097,47,False),""))</f>
        <v>Yes</v>
      </c>
      <c r="J719" s="237" t="str">
        <f>VLOOKUP(B719,'University Applications'!A:H,8,0)</f>
        <v>S/A</v>
      </c>
      <c r="K719" s="237" t="str">
        <f>VLOOKUP(B719,'University Applications'!A:O,15,0)</f>
        <v>Yes</v>
      </c>
      <c r="L719" s="237" t="str">
        <f>VLOOKUP(B719,'University Applications'!A:V,22,0)</f>
        <v>S/A</v>
      </c>
      <c r="M719" s="237" t="str">
        <f>VLOOKUP(B719,'University Applications'!A:AC,29,0)</f>
        <v>Yes</v>
      </c>
      <c r="N719" s="237" t="str">
        <f>VLOOKUP(B719,'University Applications'!A1000:BD2418,36,0)</f>
        <v/>
      </c>
      <c r="O719" s="237" t="str">
        <f>VLOOKUP(B719,'University Applications'!A:I,9,0)</f>
        <v/>
      </c>
      <c r="P719" s="237" t="str">
        <f>VLOOKUP($B719,'University Applications'!$A:P,16,0)</f>
        <v/>
      </c>
      <c r="Q719" s="237" t="str">
        <f>VLOOKUP($B719,'University Applications'!$A:W,23,0)</f>
        <v/>
      </c>
      <c r="R719" s="237" t="str">
        <f>VLOOKUP($B719,'University Applications'!$A:AD,30,0)</f>
        <v/>
      </c>
      <c r="S719" s="237" t="str">
        <f>VLOOKUP($B719,'University Applications'!$A1000:BJ2418,37,0)</f>
        <v/>
      </c>
      <c r="T719" s="183">
        <f t="shared" si="1"/>
        <v>4</v>
      </c>
      <c r="U719" s="183">
        <f t="shared" si="2"/>
        <v>0</v>
      </c>
      <c r="V719" s="237">
        <f t="shared" si="3"/>
        <v>2</v>
      </c>
      <c r="W719" s="237">
        <f t="shared" si="4"/>
        <v>0</v>
      </c>
      <c r="X719" s="237"/>
    </row>
    <row r="720">
      <c r="A720" s="236" t="s">
        <v>10603</v>
      </c>
      <c r="B720" s="106" t="s">
        <v>7185</v>
      </c>
      <c r="C720" s="237" t="str">
        <f>VLOOKUP(A720,'Main Sheet'!F:M,8,0)</f>
        <v>KwaDwesi</v>
      </c>
      <c r="D720" s="237" t="str">
        <f>VLOOKUP(B720,'Main Sheet'!A:N,14,0)</f>
        <v>NMB</v>
      </c>
      <c r="E720" s="237" t="str">
        <f>VLOOKUP(B720,'Main Sheet'!A:L,12,0)</f>
        <v>Lungisa HS</v>
      </c>
      <c r="F720" s="237" t="str">
        <f>Vlookup(B720,'Main Sheet'!A:J,7,False)</f>
        <v>Second</v>
      </c>
      <c r="G720" s="237" t="str">
        <f>Vlookup(B720,'Main Sheet'!A:Q,17,0)</f>
        <v>Asemahle</v>
      </c>
      <c r="H720" s="237" t="str">
        <f>VLOOKUP(B720,'Main Sheet'!A:AT,46,0)</f>
        <v>Yes</v>
      </c>
      <c r="I720" s="237" t="str">
        <f>Trim(Iferror(Vlookup(B720,'Main Sheet'!A863:BC1960,47,False),""))</f>
        <v>Yes</v>
      </c>
      <c r="J720" s="237" t="str">
        <f>VLOOKUP(B720,'University Applications'!A:H,8,0)</f>
        <v>Yes</v>
      </c>
      <c r="K720" s="237" t="str">
        <f>VLOOKUP(B720,'University Applications'!A:O,15,0)</f>
        <v>S/A</v>
      </c>
      <c r="L720" s="237" t="str">
        <f>VLOOKUP(B720,'University Applications'!A:V,22,0)</f>
        <v>Yes</v>
      </c>
      <c r="M720" s="237" t="str">
        <f>VLOOKUP(B720,'University Applications'!A:AC,29,0)</f>
        <v>No</v>
      </c>
      <c r="N720" s="237" t="str">
        <f>VLOOKUP(B720,'University Applications'!A863:BD2281,36,0)</f>
        <v/>
      </c>
      <c r="O720" s="237" t="str">
        <f>VLOOKUP(B720,'University Applications'!A:I,9,0)</f>
        <v/>
      </c>
      <c r="P720" s="237" t="str">
        <f>VLOOKUP($B720,'University Applications'!$A:P,16,0)</f>
        <v/>
      </c>
      <c r="Q720" s="237" t="str">
        <f>VLOOKUP($B720,'University Applications'!$A:W,23,0)</f>
        <v/>
      </c>
      <c r="R720" s="237" t="str">
        <f>VLOOKUP($B720,'University Applications'!$A:AD,30,0)</f>
        <v/>
      </c>
      <c r="S720" s="237" t="str">
        <f>VLOOKUP($B720,'University Applications'!$A863:BJ2281,37,0)</f>
        <v/>
      </c>
      <c r="T720" s="183">
        <f t="shared" si="1"/>
        <v>4</v>
      </c>
      <c r="U720" s="183">
        <f t="shared" si="2"/>
        <v>0</v>
      </c>
      <c r="V720" s="237">
        <f t="shared" si="3"/>
        <v>2</v>
      </c>
      <c r="W720" s="237">
        <f t="shared" si="4"/>
        <v>0</v>
      </c>
      <c r="X720" s="237"/>
    </row>
    <row r="721">
      <c r="A721" s="236" t="s">
        <v>10046</v>
      </c>
      <c r="B721" s="106" t="s">
        <v>5262</v>
      </c>
      <c r="C721" s="237" t="str">
        <f>VLOOKUP(A721,'Main Sheet'!F:M,8,0)</f>
        <v>Motherwell</v>
      </c>
      <c r="D721" s="237" t="str">
        <f>VLOOKUP(B721,'Main Sheet'!A:N,14,0)</f>
        <v>NMB</v>
      </c>
      <c r="E721" s="237" t="str">
        <f>VLOOKUP(B721,'Main Sheet'!A:L,12,0)</f>
        <v>Soqhayisa SS</v>
      </c>
      <c r="F721" s="237" t="str">
        <f>Vlookup(B721,'Main Sheet'!A:J,7,False)</f>
        <v>Second</v>
      </c>
      <c r="G721" s="237" t="str">
        <f>Vlookup(B721,'Main Sheet'!A:Q,17,0)</f>
        <v>Siphosihle</v>
      </c>
      <c r="H721" s="237" t="str">
        <f>VLOOKUP(B721,'Main Sheet'!A:AT,46,0)</f>
        <v>Yes</v>
      </c>
      <c r="I721" s="237" t="str">
        <f>Trim(Iferror(Vlookup(B721,'Main Sheet'!A599:BC1692,47,False),""))</f>
        <v>Yes</v>
      </c>
      <c r="J721" s="237" t="str">
        <f>VLOOKUP(B721,'University Applications'!A:H,8,0)</f>
        <v>Yes</v>
      </c>
      <c r="K721" s="237" t="str">
        <f>VLOOKUP(B721,'University Applications'!A:O,15,0)</f>
        <v>Yes</v>
      </c>
      <c r="L721" s="237" t="str">
        <f>VLOOKUP(B721,'University Applications'!A:V,22,0)</f>
        <v>Yes</v>
      </c>
      <c r="M721" s="237" t="str">
        <f>VLOOKUP(B721,'University Applications'!A:AC,29,0)</f>
        <v>Yes</v>
      </c>
      <c r="N721" s="237" t="str">
        <f>VLOOKUP(B721,'University Applications'!A599:BD2013,36,0)</f>
        <v/>
      </c>
      <c r="O721" s="237" t="str">
        <f>VLOOKUP(B721,'University Applications'!A:I,9,0)</f>
        <v/>
      </c>
      <c r="P721" s="237" t="str">
        <f>VLOOKUP($B721,'University Applications'!$A:P,16,0)</f>
        <v/>
      </c>
      <c r="Q721" s="237" t="str">
        <f>VLOOKUP($B721,'University Applications'!$A:W,23,0)</f>
        <v/>
      </c>
      <c r="R721" s="237" t="str">
        <f>VLOOKUP($B721,'University Applications'!$A:AD,30,0)</f>
        <v/>
      </c>
      <c r="S721" s="237" t="str">
        <f>VLOOKUP($B721,'University Applications'!$A599:BJ2013,37,0)</f>
        <v/>
      </c>
      <c r="T721" s="183">
        <f t="shared" si="1"/>
        <v>4</v>
      </c>
      <c r="U721" s="183">
        <f t="shared" si="2"/>
        <v>0</v>
      </c>
      <c r="V721" s="237">
        <f t="shared" si="3"/>
        <v>4</v>
      </c>
      <c r="W721" s="237">
        <f t="shared" si="4"/>
        <v>0</v>
      </c>
      <c r="X721" s="237"/>
    </row>
    <row r="722">
      <c r="A722" s="236" t="s">
        <v>2422</v>
      </c>
      <c r="B722" s="106" t="s">
        <v>2419</v>
      </c>
      <c r="C722" s="237" t="str">
        <f>VLOOKUP(A722,'Main Sheet'!F:M,8,0)</f>
        <v>Kirkwood</v>
      </c>
      <c r="D722" s="237" t="str">
        <f>VLOOKUP(B722,'Main Sheet'!A:N,14,0)</f>
        <v>Rural</v>
      </c>
      <c r="E722" s="237" t="str">
        <f>VLOOKUP(B722,'Main Sheet'!A:L,12,0)</f>
        <v>Moses Mabida HS</v>
      </c>
      <c r="F722" s="237" t="str">
        <f>Vlookup(B722,'Main Sheet'!A:J,7,False)</f>
        <v>First</v>
      </c>
      <c r="G722" s="237" t="str">
        <f>Vlookup(B722,'Main Sheet'!A:Q,17,0)</f>
        <v>Sive</v>
      </c>
      <c r="H722" s="237" t="str">
        <f>VLOOKUP(B722,'Main Sheet'!A:AT,46,0)</f>
        <v/>
      </c>
      <c r="I722" s="237" t="str">
        <f>Trim(Iferror(Vlookup(B722,'Main Sheet'!A267:BC1360,47,False),""))</f>
        <v/>
      </c>
      <c r="J722" s="237" t="str">
        <f>VLOOKUP(B722,'University Applications'!A:H,8,0)</f>
        <v/>
      </c>
      <c r="K722" s="237" t="str">
        <f>VLOOKUP(B722,'University Applications'!A:O,15,0)</f>
        <v/>
      </c>
      <c r="L722" s="237" t="str">
        <f>VLOOKUP(B722,'University Applications'!A:V,22,0)</f>
        <v/>
      </c>
      <c r="M722" s="237" t="str">
        <f>VLOOKUP(B722,'University Applications'!A:AC,29,0)</f>
        <v/>
      </c>
      <c r="N722" s="237" t="str">
        <f>VLOOKUP(B722,'University Applications'!A267:BD1681,36,0)</f>
        <v/>
      </c>
      <c r="O722" s="237" t="str">
        <f>VLOOKUP(B722,'University Applications'!A:I,9,0)</f>
        <v/>
      </c>
      <c r="P722" s="237" t="str">
        <f>VLOOKUP($B722,'University Applications'!$A:P,16,0)</f>
        <v/>
      </c>
      <c r="Q722" s="237" t="str">
        <f>VLOOKUP($B722,'University Applications'!$A:W,23,0)</f>
        <v/>
      </c>
      <c r="R722" s="237" t="str">
        <f>VLOOKUP($B722,'University Applications'!$A:AD,30,0)</f>
        <v/>
      </c>
      <c r="S722" s="237" t="str">
        <f>VLOOKUP($B722,'University Applications'!$A267:BJ1681,37,0)</f>
        <v/>
      </c>
      <c r="T722" s="183">
        <f t="shared" si="1"/>
        <v>0</v>
      </c>
      <c r="U722" s="183">
        <f t="shared" si="2"/>
        <v>0</v>
      </c>
      <c r="V722" s="237">
        <f t="shared" si="3"/>
        <v>0</v>
      </c>
      <c r="W722" s="237">
        <f t="shared" si="4"/>
        <v>0</v>
      </c>
      <c r="X722" s="237"/>
    </row>
    <row r="723">
      <c r="A723" s="236" t="s">
        <v>9978</v>
      </c>
      <c r="B723" s="106" t="s">
        <v>5006</v>
      </c>
      <c r="C723" s="237" t="str">
        <f>VLOOKUP(A723,'Main Sheet'!F:M,8,0)</f>
        <v>Motherwell</v>
      </c>
      <c r="D723" s="237" t="str">
        <f>VLOOKUP(B723,'Main Sheet'!A:N,14,0)</f>
        <v>NMB</v>
      </c>
      <c r="E723" s="237" t="str">
        <f>VLOOKUP(B723,'Main Sheet'!A:L,12,0)</f>
        <v>Coselelani HS</v>
      </c>
      <c r="F723" s="237" t="str">
        <f>Vlookup(B723,'Main Sheet'!A:J,7,False)</f>
        <v>Second</v>
      </c>
      <c r="G723" s="237" t="str">
        <f>Vlookup(B723,'Main Sheet'!A:Q,17,0)</f>
        <v>Siphosihle</v>
      </c>
      <c r="H723" s="237" t="str">
        <f>VLOOKUP(B723,'Main Sheet'!A:AT,46,0)</f>
        <v>Yes</v>
      </c>
      <c r="I723" s="237" t="str">
        <f>Trim(Iferror(Vlookup(B723,'Main Sheet'!A571:BC1664,47,False),""))</f>
        <v>Yes</v>
      </c>
      <c r="J723" s="237" t="str">
        <f>VLOOKUP(B723,'University Applications'!A:H,8,0)</f>
        <v>S/A</v>
      </c>
      <c r="K723" s="237" t="str">
        <f>VLOOKUP(B723,'University Applications'!A:O,15,0)</f>
        <v>Yes</v>
      </c>
      <c r="L723" s="237" t="str">
        <f>VLOOKUP(B723,'University Applications'!A:V,22,0)</f>
        <v>Yes</v>
      </c>
      <c r="M723" s="237" t="str">
        <f>VLOOKUP(B723,'University Applications'!A:AC,29,0)</f>
        <v>Yes</v>
      </c>
      <c r="N723" s="237" t="str">
        <f>VLOOKUP(B723,'University Applications'!A571:BD1985,36,0)</f>
        <v/>
      </c>
      <c r="O723" s="237" t="str">
        <f>VLOOKUP(B723,'University Applications'!A:I,9,0)</f>
        <v/>
      </c>
      <c r="P723" s="237" t="str">
        <f>VLOOKUP($B723,'University Applications'!$A:P,16,0)</f>
        <v/>
      </c>
      <c r="Q723" s="237" t="str">
        <f>VLOOKUP($B723,'University Applications'!$A:W,23,0)</f>
        <v/>
      </c>
      <c r="R723" s="237" t="str">
        <f>VLOOKUP($B723,'University Applications'!$A:AD,30,0)</f>
        <v/>
      </c>
      <c r="S723" s="237" t="str">
        <f>VLOOKUP($B723,'University Applications'!$A571:BJ1985,37,0)</f>
        <v/>
      </c>
      <c r="T723" s="183">
        <f t="shared" si="1"/>
        <v>4</v>
      </c>
      <c r="U723" s="183">
        <f t="shared" si="2"/>
        <v>0</v>
      </c>
      <c r="V723" s="237">
        <f t="shared" si="3"/>
        <v>3</v>
      </c>
      <c r="W723" s="237">
        <f t="shared" si="4"/>
        <v>0</v>
      </c>
      <c r="X723" s="237"/>
    </row>
    <row r="724">
      <c r="A724" s="236" t="s">
        <v>11079</v>
      </c>
      <c r="B724" s="106" t="s">
        <v>8990</v>
      </c>
      <c r="C724" s="237" t="str">
        <f>VLOOKUP(A724,'Main Sheet'!F:M,8,0)</f>
        <v>Walmer</v>
      </c>
      <c r="D724" s="237" t="str">
        <f>VLOOKUP(B724,'Main Sheet'!A:N,14,0)</f>
        <v>NMB</v>
      </c>
      <c r="E724" s="237" t="str">
        <f>VLOOKUP(B724,'Main Sheet'!A:L,12,0)</f>
        <v>Walmer HS</v>
      </c>
      <c r="F724" s="237" t="str">
        <f>Vlookup(B724,'Main Sheet'!A:J,7,False)</f>
        <v>Second</v>
      </c>
      <c r="G724" s="237" t="str">
        <f>Vlookup(B724,'Main Sheet'!A:Q,17,0)</f>
        <v>Sive</v>
      </c>
      <c r="H724" s="237" t="str">
        <f>VLOOKUP(B724,'Main Sheet'!A:AT,46,0)</f>
        <v>Yes</v>
      </c>
      <c r="I724" s="237" t="str">
        <f>Trim(Iferror(Vlookup(B724,'Main Sheet'!A1103:BC2201,47,False),""))</f>
        <v/>
      </c>
      <c r="J724" s="237"/>
      <c r="K724" s="237"/>
      <c r="L724" s="237"/>
      <c r="M724" s="237"/>
      <c r="N724" s="237"/>
      <c r="O724" s="237"/>
      <c r="P724" s="237"/>
      <c r="Q724" s="237"/>
      <c r="R724" s="237"/>
      <c r="S724" s="237"/>
      <c r="T724" s="183">
        <f t="shared" si="1"/>
        <v>0</v>
      </c>
      <c r="U724" s="183">
        <f t="shared" si="2"/>
        <v>0</v>
      </c>
      <c r="V724" s="237">
        <f t="shared" si="3"/>
        <v>0</v>
      </c>
      <c r="W724" s="237">
        <f t="shared" si="4"/>
        <v>0</v>
      </c>
      <c r="X724" s="237"/>
    </row>
    <row r="725">
      <c r="A725" s="236" t="s">
        <v>2428</v>
      </c>
      <c r="B725" s="106" t="s">
        <v>2425</v>
      </c>
      <c r="C725" s="237" t="str">
        <f>VLOOKUP(A725,'Main Sheet'!F:M,8,0)</f>
        <v>Motherwell</v>
      </c>
      <c r="D725" s="237" t="str">
        <f>VLOOKUP(B725,'Main Sheet'!A:N,14,0)</f>
        <v>NMB</v>
      </c>
      <c r="E725" s="237" t="str">
        <f>VLOOKUP(B725,'Main Sheet'!A:L,12,0)</f>
        <v>Soqhayisa SS</v>
      </c>
      <c r="F725" s="237" t="str">
        <f>Vlookup(B725,'Main Sheet'!A:J,7,False)</f>
        <v>First</v>
      </c>
      <c r="G725" s="237" t="str">
        <f>Vlookup(B725,'Main Sheet'!A:Q,17,0)</f>
        <v>Siphosihle</v>
      </c>
      <c r="H725" s="237" t="str">
        <f>VLOOKUP(B725,'Main Sheet'!A:AT,46,0)</f>
        <v>Yes</v>
      </c>
      <c r="I725" s="237" t="str">
        <f>Trim(Iferror(Vlookup(B725,'Main Sheet'!A268:BC1361,47,False),""))</f>
        <v>Yes</v>
      </c>
      <c r="J725" s="237" t="str">
        <f>VLOOKUP(B725,'University Applications'!A:H,8,0)</f>
        <v>Yes</v>
      </c>
      <c r="K725" s="237" t="str">
        <f>VLOOKUP(B725,'University Applications'!A:O,15,0)</f>
        <v>Yes</v>
      </c>
      <c r="L725" s="237" t="str">
        <f>VLOOKUP(B725,'University Applications'!A:V,22,0)</f>
        <v>Yes</v>
      </c>
      <c r="M725" s="237" t="str">
        <f>VLOOKUP(B725,'University Applications'!A:AC,29,0)</f>
        <v>Yes</v>
      </c>
      <c r="N725" s="237" t="str">
        <f>VLOOKUP(B725,'University Applications'!A268:BD1682,36,0)</f>
        <v/>
      </c>
      <c r="O725" s="237" t="str">
        <f>VLOOKUP(B725,'University Applications'!A:I,9,0)</f>
        <v>Yes</v>
      </c>
      <c r="P725" s="237" t="str">
        <f>VLOOKUP($B725,'University Applications'!$A:P,16,0)</f>
        <v>Yes</v>
      </c>
      <c r="Q725" s="237" t="str">
        <f>VLOOKUP($B725,'University Applications'!$A:W,23,0)</f>
        <v>Yes</v>
      </c>
      <c r="R725" s="237" t="str">
        <f>VLOOKUP($B725,'University Applications'!$A:AD,30,0)</f>
        <v>Yes</v>
      </c>
      <c r="S725" s="237" t="str">
        <f>VLOOKUP($B725,'University Applications'!$A268:BJ1682,37,0)</f>
        <v/>
      </c>
      <c r="T725" s="183">
        <f t="shared" si="1"/>
        <v>4</v>
      </c>
      <c r="U725" s="183">
        <f t="shared" si="2"/>
        <v>4</v>
      </c>
      <c r="V725" s="237">
        <f t="shared" si="3"/>
        <v>4</v>
      </c>
      <c r="W725" s="237">
        <f t="shared" si="4"/>
        <v>4</v>
      </c>
      <c r="X725" s="237"/>
    </row>
    <row r="726">
      <c r="A726" s="236" t="s">
        <v>2439</v>
      </c>
      <c r="B726" s="106" t="s">
        <v>2436</v>
      </c>
      <c r="C726" s="237" t="str">
        <f>VLOOKUP(A726,'Main Sheet'!F:M,8,0)</f>
        <v>Motherwell</v>
      </c>
      <c r="D726" s="237" t="str">
        <f>VLOOKUP(B726,'Main Sheet'!A:N,14,0)</f>
        <v>NMB</v>
      </c>
      <c r="E726" s="237" t="str">
        <f>VLOOKUP(B726,'Main Sheet'!A:L,12,0)</f>
        <v>Vulumzi SS</v>
      </c>
      <c r="F726" s="237" t="str">
        <f>Vlookup(B726,'Main Sheet'!A:J,7,False)</f>
        <v>First</v>
      </c>
      <c r="G726" s="237" t="str">
        <f>Vlookup(B726,'Main Sheet'!A:Q,17,0)</f>
        <v>Siphosihle</v>
      </c>
      <c r="H726" s="237" t="str">
        <f>VLOOKUP(B726,'Main Sheet'!A:AT,46,0)</f>
        <v>Yes</v>
      </c>
      <c r="I726" s="237" t="str">
        <f>Trim(Iferror(Vlookup(B726,'Main Sheet'!A269:BC1362,47,False),""))</f>
        <v>Yes</v>
      </c>
      <c r="J726" s="237" t="str">
        <f>VLOOKUP(B726,'University Applications'!A:H,8,0)</f>
        <v>Yes</v>
      </c>
      <c r="K726" s="237" t="str">
        <f>VLOOKUP(B726,'University Applications'!A:O,15,0)</f>
        <v>Yes</v>
      </c>
      <c r="L726" s="237" t="str">
        <f>VLOOKUP(B726,'University Applications'!A:V,22,0)</f>
        <v>Yes</v>
      </c>
      <c r="M726" s="237" t="str">
        <f>VLOOKUP(B726,'University Applications'!A:AC,29,0)</f>
        <v>Yes</v>
      </c>
      <c r="N726" s="237" t="str">
        <f>VLOOKUP(B726,'University Applications'!A269:BD1683,36,0)</f>
        <v/>
      </c>
      <c r="O726" s="237" t="str">
        <f>VLOOKUP(B726,'University Applications'!A:I,9,0)</f>
        <v>Yes</v>
      </c>
      <c r="P726" s="237" t="str">
        <f>VLOOKUP($B726,'University Applications'!$A:P,16,0)</f>
        <v>Yes</v>
      </c>
      <c r="Q726" s="237" t="str">
        <f>VLOOKUP($B726,'University Applications'!$A:W,23,0)</f>
        <v>Yes</v>
      </c>
      <c r="R726" s="237" t="str">
        <f>VLOOKUP($B726,'University Applications'!$A:AD,30,0)</f>
        <v>Yes</v>
      </c>
      <c r="S726" s="237" t="str">
        <f>VLOOKUP($B726,'University Applications'!$A269:BJ1683,37,0)</f>
        <v/>
      </c>
      <c r="T726" s="183">
        <f t="shared" si="1"/>
        <v>4</v>
      </c>
      <c r="U726" s="183">
        <f t="shared" si="2"/>
        <v>4</v>
      </c>
      <c r="V726" s="237">
        <f t="shared" si="3"/>
        <v>4</v>
      </c>
      <c r="W726" s="237">
        <f t="shared" si="4"/>
        <v>4</v>
      </c>
      <c r="X726" s="237"/>
    </row>
    <row r="727">
      <c r="A727" s="236" t="s">
        <v>2450</v>
      </c>
      <c r="B727" s="106" t="s">
        <v>2447</v>
      </c>
      <c r="C727" s="237" t="str">
        <f>VLOOKUP(A727,'Main Sheet'!F:M,8,0)</f>
        <v>Motherwell</v>
      </c>
      <c r="D727" s="237" t="str">
        <f>VLOOKUP(B727,'Main Sheet'!A:N,14,0)</f>
        <v>NMB</v>
      </c>
      <c r="E727" s="237" t="str">
        <f>VLOOKUP(B727,'Main Sheet'!A:L,12,0)</f>
        <v>Vulumzi SS</v>
      </c>
      <c r="F727" s="237" t="str">
        <f>Vlookup(B727,'Main Sheet'!A:J,7,False)</f>
        <v>First</v>
      </c>
      <c r="G727" s="237" t="str">
        <f>Vlookup(B727,'Main Sheet'!A:Q,17,0)</f>
        <v>Siphosihle</v>
      </c>
      <c r="H727" s="237" t="str">
        <f>VLOOKUP(B727,'Main Sheet'!A:AT,46,0)</f>
        <v>Yes</v>
      </c>
      <c r="I727" s="237" t="str">
        <f>Trim(Iferror(Vlookup(B727,'Main Sheet'!A270:BC1363,47,False),""))</f>
        <v>Yes</v>
      </c>
      <c r="J727" s="237" t="str">
        <f>VLOOKUP(B727,'University Applications'!A:H,8,0)</f>
        <v>Yes</v>
      </c>
      <c r="K727" s="237" t="str">
        <f>VLOOKUP(B727,'University Applications'!A:O,15,0)</f>
        <v>Yes</v>
      </c>
      <c r="L727" s="237" t="str">
        <f>VLOOKUP(B727,'University Applications'!A:V,22,0)</f>
        <v>Yes</v>
      </c>
      <c r="M727" s="237" t="str">
        <f>VLOOKUP(B727,'University Applications'!A:AC,29,0)</f>
        <v>Yes</v>
      </c>
      <c r="N727" s="237" t="str">
        <f>VLOOKUP(B727,'University Applications'!A270:BD1684,36,0)</f>
        <v/>
      </c>
      <c r="O727" s="237" t="str">
        <f>VLOOKUP(B727,'University Applications'!A:I,9,0)</f>
        <v>Yes</v>
      </c>
      <c r="P727" s="237" t="str">
        <f>VLOOKUP($B727,'University Applications'!$A:P,16,0)</f>
        <v>Yes</v>
      </c>
      <c r="Q727" s="237" t="str">
        <f>VLOOKUP($B727,'University Applications'!$A:W,23,0)</f>
        <v>Yes</v>
      </c>
      <c r="R727" s="237" t="str">
        <f>VLOOKUP($B727,'University Applications'!$A:AD,30,0)</f>
        <v>Yes</v>
      </c>
      <c r="S727" s="237" t="str">
        <f>VLOOKUP($B727,'University Applications'!$A270:BJ1684,37,0)</f>
        <v/>
      </c>
      <c r="T727" s="183">
        <f t="shared" si="1"/>
        <v>4</v>
      </c>
      <c r="U727" s="183">
        <f t="shared" si="2"/>
        <v>4</v>
      </c>
      <c r="V727" s="237">
        <f t="shared" si="3"/>
        <v>4</v>
      </c>
      <c r="W727" s="237">
        <f t="shared" si="4"/>
        <v>4</v>
      </c>
      <c r="X727" s="237"/>
    </row>
    <row r="728">
      <c r="A728" s="236" t="s">
        <v>2459</v>
      </c>
      <c r="B728" s="106" t="s">
        <v>2456</v>
      </c>
      <c r="C728" s="237" t="str">
        <f>VLOOKUP(A728,'Main Sheet'!F:M,8,0)</f>
        <v>Motherwell</v>
      </c>
      <c r="D728" s="237" t="str">
        <f>VLOOKUP(B728,'Main Sheet'!A:N,14,0)</f>
        <v>NMB</v>
      </c>
      <c r="E728" s="237" t="str">
        <f>VLOOKUP(B728,'Main Sheet'!A:L,12,0)</f>
        <v>Soqhayisa SS</v>
      </c>
      <c r="F728" s="237" t="str">
        <f>Vlookup(B728,'Main Sheet'!A:J,7,False)</f>
        <v>First</v>
      </c>
      <c r="G728" s="237" t="str">
        <f>Vlookup(B728,'Main Sheet'!A:Q,17,0)</f>
        <v>Siphosihle</v>
      </c>
      <c r="H728" s="237" t="str">
        <f>VLOOKUP(B728,'Main Sheet'!A:AT,46,0)</f>
        <v>Yes</v>
      </c>
      <c r="I728" s="237" t="str">
        <f>Trim(Iferror(Vlookup(B728,'Main Sheet'!A271:BC1364,47,False),""))</f>
        <v>Yes</v>
      </c>
      <c r="J728" s="237" t="str">
        <f>VLOOKUP(B728,'University Applications'!A:H,8,0)</f>
        <v>Yes</v>
      </c>
      <c r="K728" s="237" t="str">
        <f>VLOOKUP(B728,'University Applications'!A:O,15,0)</f>
        <v>Yes</v>
      </c>
      <c r="L728" s="237" t="str">
        <f>VLOOKUP(B728,'University Applications'!A:V,22,0)</f>
        <v>Yes</v>
      </c>
      <c r="M728" s="237" t="str">
        <f>VLOOKUP(B728,'University Applications'!A:AC,29,0)</f>
        <v>Yes</v>
      </c>
      <c r="N728" s="237" t="str">
        <f>VLOOKUP(B728,'University Applications'!A271:BD1685,36,0)</f>
        <v/>
      </c>
      <c r="O728" s="237" t="str">
        <f>VLOOKUP(B728,'University Applications'!A:I,9,0)</f>
        <v>Yes</v>
      </c>
      <c r="P728" s="237" t="str">
        <f>VLOOKUP($B728,'University Applications'!$A:P,16,0)</f>
        <v>Yes</v>
      </c>
      <c r="Q728" s="237" t="str">
        <f>VLOOKUP($B728,'University Applications'!$A:W,23,0)</f>
        <v>Yes</v>
      </c>
      <c r="R728" s="237" t="str">
        <f>VLOOKUP($B728,'University Applications'!$A:AD,30,0)</f>
        <v>Yes</v>
      </c>
      <c r="S728" s="237" t="str">
        <f>VLOOKUP($B728,'University Applications'!$A271:BJ1685,37,0)</f>
        <v/>
      </c>
      <c r="T728" s="183">
        <f t="shared" si="1"/>
        <v>4</v>
      </c>
      <c r="U728" s="183">
        <f t="shared" si="2"/>
        <v>4</v>
      </c>
      <c r="V728" s="237">
        <f t="shared" si="3"/>
        <v>4</v>
      </c>
      <c r="W728" s="237">
        <f t="shared" si="4"/>
        <v>4</v>
      </c>
      <c r="X728" s="237"/>
    </row>
    <row r="729">
      <c r="A729" s="236" t="s">
        <v>11087</v>
      </c>
      <c r="B729" s="106" t="s">
        <v>9003</v>
      </c>
      <c r="C729" s="237" t="str">
        <f>VLOOKUP(A729,'Main Sheet'!F:M,8,0)</f>
        <v>KwaDwesi</v>
      </c>
      <c r="D729" s="237" t="str">
        <f>VLOOKUP(B729,'Main Sheet'!A:N,14,0)</f>
        <v>NMB</v>
      </c>
      <c r="E729" s="237" t="str">
        <f>VLOOKUP(B729,'Main Sheet'!A:L,12,0)</f>
        <v>EZ Khabane HS</v>
      </c>
      <c r="F729" s="237" t="str">
        <f>Vlookup(B729,'Main Sheet'!A:J,7,False)</f>
        <v>Second</v>
      </c>
      <c r="G729" s="237" t="str">
        <f>Vlookup(B729,'Main Sheet'!A:Q,17,0)</f>
        <v>Asemahle</v>
      </c>
      <c r="H729" s="237" t="str">
        <f>VLOOKUP(B729,'Main Sheet'!A:AT,46,0)</f>
        <v>Yes</v>
      </c>
      <c r="I729" s="237" t="str">
        <f>Trim(Iferror(Vlookup(B729,'Main Sheet'!A1105:BC2203,47,False),""))</f>
        <v>Yes</v>
      </c>
      <c r="J729" s="237"/>
      <c r="K729" s="237"/>
      <c r="L729" s="237"/>
      <c r="M729" s="237"/>
      <c r="N729" s="237"/>
      <c r="O729" s="237"/>
      <c r="P729" s="237"/>
      <c r="Q729" s="237"/>
      <c r="R729" s="237"/>
      <c r="S729" s="237"/>
      <c r="T729" s="183">
        <f t="shared" si="1"/>
        <v>0</v>
      </c>
      <c r="U729" s="183">
        <f t="shared" si="2"/>
        <v>0</v>
      </c>
      <c r="V729" s="237">
        <f t="shared" si="3"/>
        <v>0</v>
      </c>
      <c r="W729" s="237">
        <f t="shared" si="4"/>
        <v>0</v>
      </c>
      <c r="X729" s="237"/>
    </row>
    <row r="730">
      <c r="A730" s="236" t="s">
        <v>2468</v>
      </c>
      <c r="B730" s="106" t="s">
        <v>2465</v>
      </c>
      <c r="C730" s="237" t="str">
        <f>VLOOKUP(A730,'Main Sheet'!F:M,8,0)</f>
        <v>Gelvandale</v>
      </c>
      <c r="D730" s="237" t="str">
        <f>VLOOKUP(B730,'Main Sheet'!A:N,14,0)</f>
        <v>NMB</v>
      </c>
      <c r="E730" s="237" t="str">
        <f>VLOOKUP(B730,'Main Sheet'!A:L,12,0)</f>
        <v>St Thomas SS</v>
      </c>
      <c r="F730" s="237" t="str">
        <f>Vlookup(B730,'Main Sheet'!A:J,7,False)</f>
        <v>First</v>
      </c>
      <c r="G730" s="237" t="str">
        <f>Vlookup(B730,'Main Sheet'!A:Q,17,0)</f>
        <v>Sive</v>
      </c>
      <c r="H730" s="237" t="str">
        <f>VLOOKUP(B730,'Main Sheet'!A:AT,46,0)</f>
        <v>Yes</v>
      </c>
      <c r="I730" s="237" t="str">
        <f>Trim(Iferror(Vlookup(B730,'Main Sheet'!A272:BC1365,47,False),""))</f>
        <v>Yes</v>
      </c>
      <c r="J730" s="237" t="str">
        <f>VLOOKUP(B730,'University Applications'!A:H,8,0)</f>
        <v>S/A</v>
      </c>
      <c r="K730" s="237" t="str">
        <f>VLOOKUP(B730,'University Applications'!A:O,15,0)</f>
        <v>Yes</v>
      </c>
      <c r="L730" s="237" t="str">
        <f>VLOOKUP(B730,'University Applications'!A:V,22,0)</f>
        <v>Yes</v>
      </c>
      <c r="M730" s="237" t="str">
        <f>VLOOKUP(B730,'University Applications'!A:AC,29,0)</f>
        <v>Yes</v>
      </c>
      <c r="N730" s="237" t="str">
        <f>VLOOKUP(B730,'University Applications'!A272:BD1686,36,0)</f>
        <v/>
      </c>
      <c r="O730" s="237" t="str">
        <f>VLOOKUP(B730,'University Applications'!A:I,9,0)</f>
        <v>S/A</v>
      </c>
      <c r="P730" s="237" t="str">
        <f>VLOOKUP($B730,'University Applications'!$A:P,16,0)</f>
        <v>Yes</v>
      </c>
      <c r="Q730" s="237" t="str">
        <f>VLOOKUP($B730,'University Applications'!$A:W,23,0)</f>
        <v>Yes</v>
      </c>
      <c r="R730" s="237" t="str">
        <f>VLOOKUP($B730,'University Applications'!$A:AD,30,0)</f>
        <v>Yes</v>
      </c>
      <c r="S730" s="237" t="str">
        <f>VLOOKUP($B730,'University Applications'!$A272:BJ1686,37,0)</f>
        <v/>
      </c>
      <c r="T730" s="183">
        <f t="shared" si="1"/>
        <v>4</v>
      </c>
      <c r="U730" s="183">
        <f t="shared" si="2"/>
        <v>4</v>
      </c>
      <c r="V730" s="237">
        <f t="shared" si="3"/>
        <v>3</v>
      </c>
      <c r="W730" s="237">
        <f t="shared" si="4"/>
        <v>3</v>
      </c>
      <c r="X730" s="237"/>
    </row>
    <row r="731">
      <c r="A731" s="236" t="s">
        <v>10857</v>
      </c>
      <c r="B731" s="106" t="s">
        <v>8218</v>
      </c>
      <c r="C731" s="237" t="str">
        <f>VLOOKUP(A731,'Main Sheet'!F:M,8,0)</f>
        <v>Humansdorp</v>
      </c>
      <c r="D731" s="237" t="str">
        <f>VLOOKUP(B731,'Main Sheet'!A:N,14,0)</f>
        <v>Rural</v>
      </c>
      <c r="E731" s="237" t="str">
        <f>VLOOKUP(B731,'Main Sheet'!A:L,12,0)</f>
        <v>Lungiso HS</v>
      </c>
      <c r="F731" s="237" t="str">
        <f>Vlookup(B731,'Main Sheet'!A:J,7,False)</f>
        <v>Second</v>
      </c>
      <c r="G731" s="237" t="str">
        <f>Vlookup(B731,'Main Sheet'!A:Q,17,0)</f>
        <v>Sive</v>
      </c>
      <c r="H731" s="237" t="str">
        <f>VLOOKUP(B731,'Main Sheet'!A:AT,46,0)</f>
        <v>Yes</v>
      </c>
      <c r="I731" s="237" t="str">
        <f>Trim(Iferror(Vlookup(B731,'Main Sheet'!A993:BC2090,47,False),""))</f>
        <v/>
      </c>
      <c r="J731" s="237" t="str">
        <f>VLOOKUP(B731,'University Applications'!A:H,8,0)</f>
        <v/>
      </c>
      <c r="K731" s="237" t="str">
        <f>VLOOKUP(B731,'University Applications'!A:O,15,0)</f>
        <v/>
      </c>
      <c r="L731" s="237" t="str">
        <f>VLOOKUP(B731,'University Applications'!A:V,22,0)</f>
        <v/>
      </c>
      <c r="M731" s="237" t="str">
        <f>VLOOKUP(B731,'University Applications'!A:AC,29,0)</f>
        <v/>
      </c>
      <c r="N731" s="237" t="str">
        <f>VLOOKUP(B731,'University Applications'!A993:BD2411,36,0)</f>
        <v/>
      </c>
      <c r="O731" s="237" t="str">
        <f>VLOOKUP(B731,'University Applications'!A:I,9,0)</f>
        <v/>
      </c>
      <c r="P731" s="237" t="str">
        <f>VLOOKUP($B731,'University Applications'!$A:P,16,0)</f>
        <v/>
      </c>
      <c r="Q731" s="237" t="str">
        <f>VLOOKUP($B731,'University Applications'!$A:W,23,0)</f>
        <v/>
      </c>
      <c r="R731" s="237" t="str">
        <f>VLOOKUP($B731,'University Applications'!$A:AD,30,0)</f>
        <v/>
      </c>
      <c r="S731" s="237" t="str">
        <f>VLOOKUP($B731,'University Applications'!$A993:BJ2411,37,0)</f>
        <v/>
      </c>
      <c r="T731" s="183">
        <f t="shared" si="1"/>
        <v>0</v>
      </c>
      <c r="U731" s="183">
        <f t="shared" si="2"/>
        <v>0</v>
      </c>
      <c r="V731" s="237">
        <f t="shared" si="3"/>
        <v>0</v>
      </c>
      <c r="W731" s="237">
        <f t="shared" si="4"/>
        <v>0</v>
      </c>
      <c r="X731" s="237"/>
    </row>
    <row r="732">
      <c r="A732" s="236" t="s">
        <v>9994</v>
      </c>
      <c r="B732" s="106" t="s">
        <v>5063</v>
      </c>
      <c r="C732" s="237" t="str">
        <f>VLOOKUP(A732,'Main Sheet'!F:M,8,0)</f>
        <v>Humansdorp</v>
      </c>
      <c r="D732" s="237" t="str">
        <f>VLOOKUP(B732,'Main Sheet'!A:N,14,0)</f>
        <v>Rural</v>
      </c>
      <c r="E732" s="237" t="str">
        <f>VLOOKUP(B732,'Main Sheet'!A:L,12,0)</f>
        <v>Lungiso HS</v>
      </c>
      <c r="F732" s="237" t="str">
        <f>Vlookup(B732,'Main Sheet'!A:J,7,False)</f>
        <v>Second</v>
      </c>
      <c r="G732" s="237" t="str">
        <f>Vlookup(B732,'Main Sheet'!A:Q,17,0)</f>
        <v>Sive</v>
      </c>
      <c r="H732" s="237" t="str">
        <f>VLOOKUP(B732,'Main Sheet'!A:AT,46,0)</f>
        <v>Yes</v>
      </c>
      <c r="I732" s="237" t="str">
        <f>Trim(Iferror(Vlookup(B732,'Main Sheet'!A578:BC1671,47,False),""))</f>
        <v/>
      </c>
      <c r="J732" s="237" t="str">
        <f>VLOOKUP(B732,'University Applications'!A:H,8,0)</f>
        <v>S/A</v>
      </c>
      <c r="K732" s="237" t="str">
        <f>VLOOKUP(B732,'University Applications'!A:O,15,0)</f>
        <v>Yes</v>
      </c>
      <c r="L732" s="237" t="str">
        <f>VLOOKUP(B732,'University Applications'!A:V,22,0)</f>
        <v>Yes</v>
      </c>
      <c r="M732" s="237" t="str">
        <f>VLOOKUP(B732,'University Applications'!A:AC,29,0)</f>
        <v>Yes</v>
      </c>
      <c r="N732" s="237" t="str">
        <f>VLOOKUP(B732,'University Applications'!A578:BD1992,36,0)</f>
        <v/>
      </c>
      <c r="O732" s="237" t="str">
        <f>VLOOKUP(B732,'University Applications'!A:I,9,0)</f>
        <v/>
      </c>
      <c r="P732" s="237" t="str">
        <f>VLOOKUP($B732,'University Applications'!$A:P,16,0)</f>
        <v/>
      </c>
      <c r="Q732" s="237" t="str">
        <f>VLOOKUP($B732,'University Applications'!$A:W,23,0)</f>
        <v/>
      </c>
      <c r="R732" s="237" t="str">
        <f>VLOOKUP($B732,'University Applications'!$A:AD,30,0)</f>
        <v/>
      </c>
      <c r="S732" s="237" t="str">
        <f>VLOOKUP($B732,'University Applications'!$A578:BJ1992,37,0)</f>
        <v/>
      </c>
      <c r="T732" s="183">
        <f t="shared" si="1"/>
        <v>4</v>
      </c>
      <c r="U732" s="183">
        <f t="shared" si="2"/>
        <v>0</v>
      </c>
      <c r="V732" s="237">
        <f t="shared" si="3"/>
        <v>3</v>
      </c>
      <c r="W732" s="237">
        <f t="shared" si="4"/>
        <v>0</v>
      </c>
      <c r="X732" s="237"/>
    </row>
    <row r="733">
      <c r="A733" s="236" t="s">
        <v>10779</v>
      </c>
      <c r="B733" s="106" t="s">
        <v>7932</v>
      </c>
      <c r="C733" s="237" t="str">
        <f>VLOOKUP(A733,'Main Sheet'!F:M,8,0)</f>
        <v>Motherwell</v>
      </c>
      <c r="D733" s="237" t="str">
        <f>VLOOKUP(B733,'Main Sheet'!A:N,14,0)</f>
        <v>NMB</v>
      </c>
      <c r="E733" s="237" t="str">
        <f>VLOOKUP(B733,'Main Sheet'!A:L,12,0)</f>
        <v>Motherwell HS</v>
      </c>
      <c r="F733" s="237" t="str">
        <f>Vlookup(B733,'Main Sheet'!A:J,7,False)</f>
        <v>Second</v>
      </c>
      <c r="G733" s="237" t="str">
        <f>Vlookup(B733,'Main Sheet'!A:Q,17,0)</f>
        <v>Sive</v>
      </c>
      <c r="H733" s="237" t="str">
        <f>VLOOKUP(B733,'Main Sheet'!A:AT,46,0)</f>
        <v>Yes</v>
      </c>
      <c r="I733" s="237" t="str">
        <f>Trim(Iferror(Vlookup(B733,'Main Sheet'!A958:BC2055,47,False),""))</f>
        <v/>
      </c>
      <c r="J733" s="237" t="str">
        <f>VLOOKUP(B733,'University Applications'!A:H,8,0)</f>
        <v>S/A</v>
      </c>
      <c r="K733" s="237" t="str">
        <f>VLOOKUP(B733,'University Applications'!A:O,15,0)</f>
        <v>S/A</v>
      </c>
      <c r="L733" s="237" t="str">
        <f>VLOOKUP(B733,'University Applications'!A:V,22,0)</f>
        <v>Yes</v>
      </c>
      <c r="M733" s="237" t="str">
        <f>VLOOKUP(B733,'University Applications'!A:AC,29,0)</f>
        <v>S/A</v>
      </c>
      <c r="N733" s="237" t="str">
        <f>VLOOKUP(B733,'University Applications'!A958:BD2376,36,0)</f>
        <v/>
      </c>
      <c r="O733" s="237" t="str">
        <f>VLOOKUP(B733,'University Applications'!A:I,9,0)</f>
        <v/>
      </c>
      <c r="P733" s="237" t="str">
        <f>VLOOKUP($B733,'University Applications'!$A:P,16,0)</f>
        <v/>
      </c>
      <c r="Q733" s="237" t="str">
        <f>VLOOKUP($B733,'University Applications'!$A:W,23,0)</f>
        <v/>
      </c>
      <c r="R733" s="237" t="str">
        <f>VLOOKUP($B733,'University Applications'!$A:AD,30,0)</f>
        <v/>
      </c>
      <c r="S733" s="237" t="str">
        <f>VLOOKUP($B733,'University Applications'!$A958:BJ2376,37,0)</f>
        <v/>
      </c>
      <c r="T733" s="183">
        <f t="shared" si="1"/>
        <v>4</v>
      </c>
      <c r="U733" s="183">
        <f t="shared" si="2"/>
        <v>0</v>
      </c>
      <c r="V733" s="237">
        <f t="shared" si="3"/>
        <v>1</v>
      </c>
      <c r="W733" s="237">
        <f t="shared" si="4"/>
        <v>0</v>
      </c>
      <c r="X733" s="237"/>
    </row>
    <row r="734">
      <c r="A734" s="236" t="s">
        <v>11013</v>
      </c>
      <c r="B734" s="106" t="s">
        <v>8763</v>
      </c>
      <c r="C734" s="237" t="str">
        <f>VLOOKUP(A734,'Main Sheet'!F:M,8,0)</f>
        <v>Walmer</v>
      </c>
      <c r="D734" s="237" t="str">
        <f>VLOOKUP(B734,'Main Sheet'!A:N,14,0)</f>
        <v>NMB</v>
      </c>
      <c r="E734" s="237" t="str">
        <f>VLOOKUP(B734,'Main Sheet'!A:L,12,0)</f>
        <v>Walmer HS</v>
      </c>
      <c r="F734" s="237" t="str">
        <f>Vlookup(B734,'Main Sheet'!A:J,7,False)</f>
        <v>Second</v>
      </c>
      <c r="G734" s="237" t="str">
        <f>Vlookup(B734,'Main Sheet'!A:Q,17,0)</f>
        <v>Sive</v>
      </c>
      <c r="H734" s="237" t="str">
        <f>VLOOKUP(B734,'Main Sheet'!A:AT,46,0)</f>
        <v>Yes</v>
      </c>
      <c r="I734" s="237" t="str">
        <f>Trim(Iferror(Vlookup(B734,'Main Sheet'!A1075:BC2173,47,False),""))</f>
        <v/>
      </c>
      <c r="J734" s="237"/>
      <c r="K734" s="237"/>
      <c r="L734" s="237"/>
      <c r="M734" s="237"/>
      <c r="N734" s="237"/>
      <c r="O734" s="237"/>
      <c r="P734" s="237"/>
      <c r="Q734" s="237"/>
      <c r="R734" s="237"/>
      <c r="S734" s="237"/>
      <c r="T734" s="183">
        <f t="shared" si="1"/>
        <v>0</v>
      </c>
      <c r="U734" s="183">
        <f t="shared" si="2"/>
        <v>0</v>
      </c>
      <c r="V734" s="237">
        <f t="shared" si="3"/>
        <v>0</v>
      </c>
      <c r="W734" s="237">
        <f t="shared" si="4"/>
        <v>0</v>
      </c>
      <c r="X734" s="237"/>
    </row>
    <row r="735">
      <c r="A735" s="236" t="s">
        <v>4169</v>
      </c>
      <c r="B735" s="106" t="s">
        <v>4167</v>
      </c>
      <c r="C735" s="237" t="str">
        <f>VLOOKUP(A735,'Main Sheet'!F:M,8,0)</f>
        <v>Motherwell</v>
      </c>
      <c r="D735" s="237" t="str">
        <f>VLOOKUP(B735,'Main Sheet'!A:N,14,0)</f>
        <v>NMB</v>
      </c>
      <c r="E735" s="237" t="str">
        <f>VLOOKUP(B735,'Main Sheet'!A:L,12,0)</f>
        <v>Ndyebo SS</v>
      </c>
      <c r="F735" s="237" t="str">
        <f>Vlookup(B735,'Main Sheet'!A:J,7,False)</f>
        <v>Second</v>
      </c>
      <c r="G735" s="237" t="str">
        <f>Vlookup(B735,'Main Sheet'!A:Q,17,0)</f>
        <v>Siphosihle</v>
      </c>
      <c r="H735" s="237" t="str">
        <f>VLOOKUP(B735,'Main Sheet'!A:AT,46,0)</f>
        <v>Yes</v>
      </c>
      <c r="I735" s="237" t="str">
        <f>Trim(Iferror(Vlookup(B735,'Main Sheet'!A473:BC1566,47,False),""))</f>
        <v>Yes</v>
      </c>
      <c r="J735" s="237" t="str">
        <f>VLOOKUP(B735,'University Applications'!A:H,8,0)</f>
        <v>S/A</v>
      </c>
      <c r="K735" s="237" t="str">
        <f>VLOOKUP(B735,'University Applications'!A:O,15,0)</f>
        <v>No</v>
      </c>
      <c r="L735" s="237" t="str">
        <f>VLOOKUP(B735,'University Applications'!A:V,22,0)</f>
        <v>No</v>
      </c>
      <c r="M735" s="237" t="str">
        <f>VLOOKUP(B735,'University Applications'!A:AC,29,0)</f>
        <v>S/A</v>
      </c>
      <c r="N735" s="237" t="str">
        <f>VLOOKUP(B735,'University Applications'!A473:BD1887,36,0)</f>
        <v/>
      </c>
      <c r="O735" s="237" t="str">
        <f>VLOOKUP(B735,'University Applications'!A:I,9,0)</f>
        <v/>
      </c>
      <c r="P735" s="237" t="str">
        <f>VLOOKUP($B735,'University Applications'!$A:P,16,0)</f>
        <v/>
      </c>
      <c r="Q735" s="237" t="str">
        <f>VLOOKUP($B735,'University Applications'!$A:W,23,0)</f>
        <v/>
      </c>
      <c r="R735" s="237" t="str">
        <f>VLOOKUP($B735,'University Applications'!$A:AD,30,0)</f>
        <v/>
      </c>
      <c r="S735" s="237" t="str">
        <f>VLOOKUP($B735,'University Applications'!$A473:BJ1887,37,0)</f>
        <v/>
      </c>
      <c r="T735" s="183">
        <f t="shared" si="1"/>
        <v>4</v>
      </c>
      <c r="U735" s="183">
        <f t="shared" si="2"/>
        <v>0</v>
      </c>
      <c r="V735" s="237">
        <f t="shared" si="3"/>
        <v>0</v>
      </c>
      <c r="W735" s="237">
        <f t="shared" si="4"/>
        <v>0</v>
      </c>
      <c r="X735" s="237"/>
    </row>
    <row r="736">
      <c r="A736" s="236" t="s">
        <v>10356</v>
      </c>
      <c r="B736" s="106" t="s">
        <v>6405</v>
      </c>
      <c r="C736" s="237" t="str">
        <f>VLOOKUP(A736,'Main Sheet'!F:M,8,0)</f>
        <v>Motherwell</v>
      </c>
      <c r="D736" s="237" t="str">
        <f>VLOOKUP(B736,'Main Sheet'!A:N,14,0)</f>
        <v>NMB</v>
      </c>
      <c r="E736" s="237" t="str">
        <f>VLOOKUP(B736,'Main Sheet'!A:L,12,0)</f>
        <v>Cingani HS</v>
      </c>
      <c r="F736" s="237" t="str">
        <f>Vlookup(B736,'Main Sheet'!A:J,7,False)</f>
        <v>Second</v>
      </c>
      <c r="G736" s="237" t="str">
        <f>Vlookup(B736,'Main Sheet'!A:Q,17,0)</f>
        <v>Asemahle</v>
      </c>
      <c r="H736" s="237" t="str">
        <f>VLOOKUP(B736,'Main Sheet'!A:AT,46,0)</f>
        <v>Yes</v>
      </c>
      <c r="I736" s="237" t="str">
        <f>Trim(Iferror(Vlookup(B736,'Main Sheet'!A742:BC1836,47,False),""))</f>
        <v>Yes</v>
      </c>
      <c r="J736" s="237" t="str">
        <f>VLOOKUP(B736,'University Applications'!A:H,8,0)</f>
        <v/>
      </c>
      <c r="K736" s="237" t="str">
        <f>VLOOKUP(B736,'University Applications'!A:O,15,0)</f>
        <v/>
      </c>
      <c r="L736" s="237" t="str">
        <f>VLOOKUP(B736,'University Applications'!A:V,22,0)</f>
        <v/>
      </c>
      <c r="M736" s="237" t="str">
        <f>VLOOKUP(B736,'University Applications'!A:AC,29,0)</f>
        <v/>
      </c>
      <c r="N736" s="237" t="str">
        <f>VLOOKUP(B736,'University Applications'!A742:BD2157,36,0)</f>
        <v/>
      </c>
      <c r="O736" s="237" t="str">
        <f>VLOOKUP(B736,'University Applications'!A:I,9,0)</f>
        <v/>
      </c>
      <c r="P736" s="237" t="str">
        <f>VLOOKUP($B736,'University Applications'!$A:P,16,0)</f>
        <v/>
      </c>
      <c r="Q736" s="237" t="str">
        <f>VLOOKUP($B736,'University Applications'!$A:W,23,0)</f>
        <v/>
      </c>
      <c r="R736" s="237" t="str">
        <f>VLOOKUP($B736,'University Applications'!$A:AD,30,0)</f>
        <v/>
      </c>
      <c r="S736" s="237" t="str">
        <f>VLOOKUP($B736,'University Applications'!$A742:BJ2157,37,0)</f>
        <v/>
      </c>
      <c r="T736" s="183">
        <f t="shared" si="1"/>
        <v>0</v>
      </c>
      <c r="U736" s="183">
        <f t="shared" si="2"/>
        <v>0</v>
      </c>
      <c r="V736" s="237">
        <f t="shared" si="3"/>
        <v>0</v>
      </c>
      <c r="W736" s="237">
        <f t="shared" si="4"/>
        <v>0</v>
      </c>
      <c r="X736" s="237"/>
    </row>
    <row r="737">
      <c r="A737" s="236" t="s">
        <v>10634</v>
      </c>
      <c r="B737" s="106" t="s">
        <v>7267</v>
      </c>
      <c r="C737" s="237" t="str">
        <f>VLOOKUP(A737,'Main Sheet'!F:M,8,0)</f>
        <v>KwaDwesi</v>
      </c>
      <c r="D737" s="237" t="str">
        <f>VLOOKUP(B737,'Main Sheet'!A:N,14,0)</f>
        <v>NMB</v>
      </c>
      <c r="E737" s="237" t="str">
        <f>VLOOKUP(B737,'Main Sheet'!A:L,12,0)</f>
        <v>Lungisa HS</v>
      </c>
      <c r="F737" s="237" t="str">
        <f>Vlookup(B737,'Main Sheet'!A:J,7,False)</f>
        <v>Second</v>
      </c>
      <c r="G737" s="237" t="str">
        <f>Vlookup(B737,'Main Sheet'!A:Q,17,0)</f>
        <v>Asemahle</v>
      </c>
      <c r="H737" s="237" t="str">
        <f>VLOOKUP(B737,'Main Sheet'!A:AT,46,0)</f>
        <v>Yes</v>
      </c>
      <c r="I737" s="237" t="str">
        <f>Trim(Iferror(Vlookup(B737,'Main Sheet'!A880:BC1977,47,False),""))</f>
        <v>Yes</v>
      </c>
      <c r="J737" s="237" t="str">
        <f>VLOOKUP(B737,'University Applications'!A:H,8,0)</f>
        <v>S/A</v>
      </c>
      <c r="K737" s="237" t="str">
        <f>VLOOKUP(B737,'University Applications'!A:O,15,0)</f>
        <v>S/A</v>
      </c>
      <c r="L737" s="237" t="str">
        <f>VLOOKUP(B737,'University Applications'!A:V,22,0)</f>
        <v>Yes</v>
      </c>
      <c r="M737" s="237" t="str">
        <f>VLOOKUP(B737,'University Applications'!A:AC,29,0)</f>
        <v>No</v>
      </c>
      <c r="N737" s="237" t="str">
        <f>VLOOKUP(B737,'University Applications'!A880:BD2298,36,0)</f>
        <v/>
      </c>
      <c r="O737" s="237" t="str">
        <f>VLOOKUP(B737,'University Applications'!A:I,9,0)</f>
        <v/>
      </c>
      <c r="P737" s="237" t="str">
        <f>VLOOKUP($B737,'University Applications'!$A:P,16,0)</f>
        <v/>
      </c>
      <c r="Q737" s="237" t="str">
        <f>VLOOKUP($B737,'University Applications'!$A:W,23,0)</f>
        <v/>
      </c>
      <c r="R737" s="237" t="str">
        <f>VLOOKUP($B737,'University Applications'!$A:AD,30,0)</f>
        <v/>
      </c>
      <c r="S737" s="237" t="str">
        <f>VLOOKUP($B737,'University Applications'!$A880:BJ2298,37,0)</f>
        <v/>
      </c>
      <c r="T737" s="183">
        <f t="shared" si="1"/>
        <v>4</v>
      </c>
      <c r="U737" s="183">
        <f t="shared" si="2"/>
        <v>0</v>
      </c>
      <c r="V737" s="237">
        <f t="shared" si="3"/>
        <v>1</v>
      </c>
      <c r="W737" s="237">
        <f t="shared" si="4"/>
        <v>0</v>
      </c>
      <c r="X737" s="237"/>
    </row>
    <row r="738">
      <c r="A738" s="236" t="s">
        <v>2481</v>
      </c>
      <c r="B738" s="106" t="s">
        <v>2478</v>
      </c>
      <c r="C738" s="237" t="str">
        <f>VLOOKUP(A738,'Main Sheet'!F:M,8,0)</f>
        <v>Richmond Hill</v>
      </c>
      <c r="D738" s="237" t="str">
        <f>VLOOKUP(B738,'Main Sheet'!A:N,14,0)</f>
        <v>NMB</v>
      </c>
      <c r="E738" s="237" t="str">
        <f>VLOOKUP(B738,'Main Sheet'!A:L,12,0)</f>
        <v>Khumbulani HS</v>
      </c>
      <c r="F738" s="237" t="str">
        <f>Vlookup(B738,'Main Sheet'!A:J,7,False)</f>
        <v>First</v>
      </c>
      <c r="G738" s="237" t="str">
        <f>Vlookup(B738,'Main Sheet'!A:Q,17,0)</f>
        <v>Chulumanco</v>
      </c>
      <c r="H738" s="237" t="str">
        <f>VLOOKUP(B738,'Main Sheet'!A:AT,46,0)</f>
        <v>Yes</v>
      </c>
      <c r="I738" s="237" t="str">
        <f>Trim(Iferror(Vlookup(B738,'Main Sheet'!A273:BC1366,47,False),""))</f>
        <v>Yes</v>
      </c>
      <c r="J738" s="237" t="str">
        <f>VLOOKUP(B738,'University Applications'!A:H,8,0)</f>
        <v>Yes</v>
      </c>
      <c r="K738" s="237" t="str">
        <f>VLOOKUP(B738,'University Applications'!A:O,15,0)</f>
        <v>Yes</v>
      </c>
      <c r="L738" s="237" t="str">
        <f>VLOOKUP(B738,'University Applications'!A:V,22,0)</f>
        <v>Yes</v>
      </c>
      <c r="M738" s="237" t="str">
        <f>VLOOKUP(B738,'University Applications'!A:AC,29,0)</f>
        <v>Yes</v>
      </c>
      <c r="N738" s="237" t="str">
        <f>VLOOKUP(B738,'University Applications'!A273:BD1687,36,0)</f>
        <v/>
      </c>
      <c r="O738" s="237" t="str">
        <f>VLOOKUP(B738,'University Applications'!A:I,9,0)</f>
        <v>Yes</v>
      </c>
      <c r="P738" s="237" t="str">
        <f>VLOOKUP($B738,'University Applications'!$A:P,16,0)</f>
        <v>Yes</v>
      </c>
      <c r="Q738" s="237" t="str">
        <f>VLOOKUP($B738,'University Applications'!$A:W,23,0)</f>
        <v>Yes</v>
      </c>
      <c r="R738" s="237" t="str">
        <f>VLOOKUP($B738,'University Applications'!$A:AD,30,0)</f>
        <v>Yes</v>
      </c>
      <c r="S738" s="237" t="str">
        <f>VLOOKUP($B738,'University Applications'!$A273:BJ1687,37,0)</f>
        <v/>
      </c>
      <c r="T738" s="183">
        <f t="shared" si="1"/>
        <v>4</v>
      </c>
      <c r="U738" s="183">
        <f t="shared" si="2"/>
        <v>4</v>
      </c>
      <c r="V738" s="237">
        <f t="shared" si="3"/>
        <v>4</v>
      </c>
      <c r="W738" s="237">
        <f t="shared" si="4"/>
        <v>4</v>
      </c>
      <c r="X738" s="237"/>
    </row>
    <row r="739">
      <c r="A739" s="236" t="s">
        <v>10102</v>
      </c>
      <c r="B739" s="106" t="s">
        <v>5506</v>
      </c>
      <c r="C739" s="237" t="str">
        <f>VLOOKUP(A739,'Main Sheet'!F:M,8,0)</f>
        <v>Zwide</v>
      </c>
      <c r="D739" s="237" t="str">
        <f>VLOOKUP(B739,'Main Sheet'!A:N,14,0)</f>
        <v>NMB</v>
      </c>
      <c r="E739" s="237" t="str">
        <f>VLOOKUP(B739,'Main Sheet'!A:L,12,0)</f>
        <v>Loyiso HS</v>
      </c>
      <c r="F739" s="237" t="str">
        <f>Vlookup(B739,'Main Sheet'!A:J,7,False)</f>
        <v>Second</v>
      </c>
      <c r="G739" s="237" t="str">
        <f>Vlookup(B739,'Main Sheet'!A:Q,17,0)</f>
        <v>Sive</v>
      </c>
      <c r="H739" s="237" t="str">
        <f>VLOOKUP(B739,'Main Sheet'!A:AT,46,0)</f>
        <v>Yes</v>
      </c>
      <c r="I739" s="237" t="str">
        <f>Trim(Iferror(Vlookup(B739,'Main Sheet'!A626:BC1719,47,False),""))</f>
        <v/>
      </c>
      <c r="J739" s="237" t="str">
        <f>VLOOKUP(B739,'University Applications'!A:H,8,0)</f>
        <v>S/A</v>
      </c>
      <c r="K739" s="237" t="str">
        <f>VLOOKUP(B739,'University Applications'!A:O,15,0)</f>
        <v>Yes</v>
      </c>
      <c r="L739" s="237" t="str">
        <f>VLOOKUP(B739,'University Applications'!A:V,22,0)</f>
        <v>Yes</v>
      </c>
      <c r="M739" s="237" t="str">
        <f>VLOOKUP(B739,'University Applications'!A:AC,29,0)</f>
        <v>Yes</v>
      </c>
      <c r="N739" s="237" t="str">
        <f>VLOOKUP(B739,'University Applications'!A626:BD2040,36,0)</f>
        <v/>
      </c>
      <c r="O739" s="237" t="str">
        <f>VLOOKUP(B739,'University Applications'!A:I,9,0)</f>
        <v/>
      </c>
      <c r="P739" s="237" t="str">
        <f>VLOOKUP($B739,'University Applications'!$A:P,16,0)</f>
        <v/>
      </c>
      <c r="Q739" s="237" t="str">
        <f>VLOOKUP($B739,'University Applications'!$A:W,23,0)</f>
        <v/>
      </c>
      <c r="R739" s="237" t="str">
        <f>VLOOKUP($B739,'University Applications'!$A:AD,30,0)</f>
        <v/>
      </c>
      <c r="S739" s="237" t="str">
        <f>VLOOKUP($B739,'University Applications'!$A626:BJ2040,37,0)</f>
        <v/>
      </c>
      <c r="T739" s="183">
        <f t="shared" si="1"/>
        <v>4</v>
      </c>
      <c r="U739" s="183">
        <f t="shared" si="2"/>
        <v>0</v>
      </c>
      <c r="V739" s="237">
        <f t="shared" si="3"/>
        <v>3</v>
      </c>
      <c r="W739" s="237">
        <f t="shared" si="4"/>
        <v>0</v>
      </c>
      <c r="X739" s="237"/>
    </row>
    <row r="740">
      <c r="A740" s="236" t="s">
        <v>10260</v>
      </c>
      <c r="B740" s="106" t="s">
        <v>6045</v>
      </c>
      <c r="C740" s="237" t="str">
        <f>VLOOKUP(A740,'Main Sheet'!F:M,8,0)</f>
        <v>Motherwell</v>
      </c>
      <c r="D740" s="237" t="str">
        <f>VLOOKUP(B740,'Main Sheet'!A:N,14,0)</f>
        <v>NMB</v>
      </c>
      <c r="E740" s="237" t="str">
        <f>VLOOKUP(B740,'Main Sheet'!A:L,12,0)</f>
        <v>Douglas Mpopa SS</v>
      </c>
      <c r="F740" s="237" t="str">
        <f>Vlookup(B740,'Main Sheet'!A:J,7,False)</f>
        <v>Second</v>
      </c>
      <c r="G740" s="237" t="str">
        <f>Vlookup(B740,'Main Sheet'!A:Q,17,0)</f>
        <v>Asemahle</v>
      </c>
      <c r="H740" s="237" t="str">
        <f>VLOOKUP(B740,'Main Sheet'!A:AT,46,0)</f>
        <v>Yes</v>
      </c>
      <c r="I740" s="237" t="str">
        <f>Trim(Iferror(Vlookup(B740,'Main Sheet'!A697:BC1791,47,False),""))</f>
        <v>Yes</v>
      </c>
      <c r="J740" s="237" t="str">
        <f>VLOOKUP(B740,'University Applications'!A:H,8,0)</f>
        <v>S/A</v>
      </c>
      <c r="K740" s="237" t="str">
        <f>VLOOKUP(B740,'University Applications'!A:O,15,0)</f>
        <v/>
      </c>
      <c r="L740" s="237" t="str">
        <f>VLOOKUP(B740,'University Applications'!A:V,22,0)</f>
        <v>S/A</v>
      </c>
      <c r="M740" s="237" t="str">
        <f>VLOOKUP(B740,'University Applications'!A:AC,29,0)</f>
        <v>Yes</v>
      </c>
      <c r="N740" s="237" t="str">
        <f>VLOOKUP(B740,'University Applications'!A697:BD2112,36,0)</f>
        <v/>
      </c>
      <c r="O740" s="237" t="str">
        <f>VLOOKUP(B740,'University Applications'!A:I,9,0)</f>
        <v/>
      </c>
      <c r="P740" s="237" t="str">
        <f>VLOOKUP($B740,'University Applications'!$A:P,16,0)</f>
        <v/>
      </c>
      <c r="Q740" s="237" t="str">
        <f>VLOOKUP($B740,'University Applications'!$A:W,23,0)</f>
        <v/>
      </c>
      <c r="R740" s="237" t="str">
        <f>VLOOKUP($B740,'University Applications'!$A:AD,30,0)</f>
        <v/>
      </c>
      <c r="S740" s="237" t="str">
        <f>VLOOKUP($B740,'University Applications'!$A697:BJ2112,37,0)</f>
        <v/>
      </c>
      <c r="T740" s="183">
        <f t="shared" si="1"/>
        <v>3</v>
      </c>
      <c r="U740" s="183">
        <f t="shared" si="2"/>
        <v>0</v>
      </c>
      <c r="V740" s="237">
        <f t="shared" si="3"/>
        <v>1</v>
      </c>
      <c r="W740" s="237">
        <f t="shared" si="4"/>
        <v>0</v>
      </c>
      <c r="X740" s="237"/>
    </row>
    <row r="741">
      <c r="A741" s="236" t="s">
        <v>3922</v>
      </c>
      <c r="B741" s="106" t="s">
        <v>3920</v>
      </c>
      <c r="C741" s="237" t="str">
        <f>VLOOKUP(A741,'Main Sheet'!F:M,8,0)</f>
        <v>Motherwell</v>
      </c>
      <c r="D741" s="237" t="str">
        <f>VLOOKUP(B741,'Main Sheet'!A:N,14,0)</f>
        <v>NMB</v>
      </c>
      <c r="E741" s="237" t="str">
        <f>VLOOKUP(B741,'Main Sheet'!A:L,12,0)</f>
        <v>Ncedo SS</v>
      </c>
      <c r="F741" s="237" t="str">
        <f>Vlookup(B741,'Main Sheet'!A:J,7,False)</f>
        <v>Second</v>
      </c>
      <c r="G741" s="237" t="str">
        <f>Vlookup(B741,'Main Sheet'!A:Q,17,0)</f>
        <v>Siphosihle</v>
      </c>
      <c r="H741" s="237" t="str">
        <f>VLOOKUP(B741,'Main Sheet'!A:AT,46,0)</f>
        <v>Yes</v>
      </c>
      <c r="I741" s="237" t="str">
        <f>Trim(Iferror(Vlookup(B741,'Main Sheet'!A448:BC1541,47,False),""))</f>
        <v>Yes</v>
      </c>
      <c r="J741" s="237" t="str">
        <f>VLOOKUP(B741,'University Applications'!A:H,8,0)</f>
        <v>Yes</v>
      </c>
      <c r="K741" s="237" t="str">
        <f>VLOOKUP(B741,'University Applications'!A:O,15,0)</f>
        <v>Yes</v>
      </c>
      <c r="L741" s="237" t="str">
        <f>VLOOKUP(B741,'University Applications'!A:V,22,0)</f>
        <v>Yes</v>
      </c>
      <c r="M741" s="237" t="str">
        <f>VLOOKUP(B741,'University Applications'!A:AC,29,0)</f>
        <v>Yes</v>
      </c>
      <c r="N741" s="237" t="str">
        <f>VLOOKUP(B741,'University Applications'!A448:BD1862,36,0)</f>
        <v/>
      </c>
      <c r="O741" s="237" t="str">
        <f>VLOOKUP(B741,'University Applications'!A:I,9,0)</f>
        <v/>
      </c>
      <c r="P741" s="237" t="str">
        <f>VLOOKUP($B741,'University Applications'!$A:P,16,0)</f>
        <v/>
      </c>
      <c r="Q741" s="237" t="str">
        <f>VLOOKUP($B741,'University Applications'!$A:W,23,0)</f>
        <v/>
      </c>
      <c r="R741" s="237" t="str">
        <f>VLOOKUP($B741,'University Applications'!$A:AD,30,0)</f>
        <v/>
      </c>
      <c r="S741" s="237" t="str">
        <f>VLOOKUP($B741,'University Applications'!$A448:BJ1862,37,0)</f>
        <v/>
      </c>
      <c r="T741" s="183">
        <f t="shared" si="1"/>
        <v>4</v>
      </c>
      <c r="U741" s="183">
        <f t="shared" si="2"/>
        <v>0</v>
      </c>
      <c r="V741" s="237">
        <f t="shared" si="3"/>
        <v>4</v>
      </c>
      <c r="W741" s="237">
        <f t="shared" si="4"/>
        <v>0</v>
      </c>
      <c r="X741" s="237"/>
    </row>
    <row r="742">
      <c r="A742" s="236" t="s">
        <v>10592</v>
      </c>
      <c r="B742" s="106" t="s">
        <v>7161</v>
      </c>
      <c r="C742" s="237" t="str">
        <f>VLOOKUP(A742,'Main Sheet'!F:M,8,0)</f>
        <v>Zwide</v>
      </c>
      <c r="D742" s="237" t="str">
        <f>VLOOKUP(B742,'Main Sheet'!A:N,14,0)</f>
        <v>NMB</v>
      </c>
      <c r="E742" s="237" t="str">
        <f>VLOOKUP(B742,'Main Sheet'!A:L,12,0)</f>
        <v>Ndzondelelo HS</v>
      </c>
      <c r="F742" s="237" t="str">
        <f>Vlookup(B742,'Main Sheet'!A:J,7,False)</f>
        <v>Second</v>
      </c>
      <c r="G742" s="237" t="str">
        <f>Vlookup(B742,'Main Sheet'!A:Q,17,0)</f>
        <v>Chulumanco</v>
      </c>
      <c r="H742" s="237" t="str">
        <f>VLOOKUP(B742,'Main Sheet'!A:AT,46,0)</f>
        <v>Yes</v>
      </c>
      <c r="I742" s="237" t="str">
        <f>Trim(Iferror(Vlookup(B742,'Main Sheet'!A857:BC1954,47,False),""))</f>
        <v>Yes</v>
      </c>
      <c r="J742" s="237" t="str">
        <f>VLOOKUP(B742,'University Applications'!A:H,8,0)</f>
        <v>S/A</v>
      </c>
      <c r="K742" s="237" t="str">
        <f>VLOOKUP(B742,'University Applications'!A:O,15,0)</f>
        <v/>
      </c>
      <c r="L742" s="237" t="str">
        <f>VLOOKUP(B742,'University Applications'!A:V,22,0)</f>
        <v>S/A</v>
      </c>
      <c r="M742" s="237" t="str">
        <f>VLOOKUP(B742,'University Applications'!A:AC,29,0)</f>
        <v>Yes</v>
      </c>
      <c r="N742" s="237" t="str">
        <f>VLOOKUP(B742,'University Applications'!A857:BD2275,36,0)</f>
        <v/>
      </c>
      <c r="O742" s="237" t="str">
        <f>VLOOKUP(B742,'University Applications'!A:I,9,0)</f>
        <v/>
      </c>
      <c r="P742" s="237" t="str">
        <f>VLOOKUP($B742,'University Applications'!$A:P,16,0)</f>
        <v/>
      </c>
      <c r="Q742" s="237" t="str">
        <f>VLOOKUP($B742,'University Applications'!$A:W,23,0)</f>
        <v/>
      </c>
      <c r="R742" s="237" t="str">
        <f>VLOOKUP($B742,'University Applications'!$A:AD,30,0)</f>
        <v/>
      </c>
      <c r="S742" s="237" t="str">
        <f>VLOOKUP($B742,'University Applications'!$A857:BJ2275,37,0)</f>
        <v/>
      </c>
      <c r="T742" s="183">
        <f t="shared" si="1"/>
        <v>3</v>
      </c>
      <c r="U742" s="183">
        <f t="shared" si="2"/>
        <v>0</v>
      </c>
      <c r="V742" s="237">
        <f t="shared" si="3"/>
        <v>1</v>
      </c>
      <c r="W742" s="237">
        <f t="shared" si="4"/>
        <v>0</v>
      </c>
      <c r="X742" s="237"/>
    </row>
    <row r="743">
      <c r="A743" s="236" t="s">
        <v>10481</v>
      </c>
      <c r="B743" s="106" t="s">
        <v>6900</v>
      </c>
      <c r="C743" s="237" t="str">
        <f>VLOOKUP(A743,'Main Sheet'!F:M,8,0)</f>
        <v>Richmond Hill</v>
      </c>
      <c r="D743" s="237" t="str">
        <f>VLOOKUP(B743,'Main Sheet'!A:N,14,0)</f>
        <v>NMB</v>
      </c>
      <c r="E743" s="237" t="str">
        <f>VLOOKUP(B743,'Main Sheet'!A:L,12,0)</f>
        <v>Khumbulani HS</v>
      </c>
      <c r="F743" s="237" t="str">
        <f>Vlookup(B743,'Main Sheet'!A:J,7,False)</f>
        <v>Second</v>
      </c>
      <c r="G743" s="237" t="str">
        <f>Vlookup(B743,'Main Sheet'!A:Q,17,0)</f>
        <v>Chulumanco</v>
      </c>
      <c r="H743" s="237" t="str">
        <f>VLOOKUP(B743,'Main Sheet'!A:AT,46,0)</f>
        <v>Yes</v>
      </c>
      <c r="I743" s="237" t="str">
        <f>Trim(Iferror(Vlookup(B743,'Main Sheet'!A803:BC1897,47,False),""))</f>
        <v>Yes</v>
      </c>
      <c r="J743" s="237" t="str">
        <f>VLOOKUP(B743,'University Applications'!A:H,8,0)</f>
        <v>S/A</v>
      </c>
      <c r="K743" s="237" t="str">
        <f>VLOOKUP(B743,'University Applications'!A:O,15,0)</f>
        <v/>
      </c>
      <c r="L743" s="237" t="str">
        <f>VLOOKUP(B743,'University Applications'!A:V,22,0)</f>
        <v>S/A</v>
      </c>
      <c r="M743" s="237" t="str">
        <f>VLOOKUP(B743,'University Applications'!A:AC,29,0)</f>
        <v>Yes</v>
      </c>
      <c r="N743" s="237" t="str">
        <f>VLOOKUP(B743,'University Applications'!A803:BD2218,36,0)</f>
        <v/>
      </c>
      <c r="O743" s="237" t="str">
        <f>VLOOKUP(B743,'University Applications'!A:I,9,0)</f>
        <v/>
      </c>
      <c r="P743" s="237" t="str">
        <f>VLOOKUP($B743,'University Applications'!$A:P,16,0)</f>
        <v/>
      </c>
      <c r="Q743" s="237" t="str">
        <f>VLOOKUP($B743,'University Applications'!$A:W,23,0)</f>
        <v/>
      </c>
      <c r="R743" s="237" t="str">
        <f>VLOOKUP($B743,'University Applications'!$A:AD,30,0)</f>
        <v/>
      </c>
      <c r="S743" s="237" t="str">
        <f>VLOOKUP($B743,'University Applications'!$A803:BJ2218,37,0)</f>
        <v/>
      </c>
      <c r="T743" s="183">
        <f t="shared" si="1"/>
        <v>3</v>
      </c>
      <c r="U743" s="183">
        <f t="shared" si="2"/>
        <v>0</v>
      </c>
      <c r="V743" s="237">
        <f t="shared" si="3"/>
        <v>1</v>
      </c>
      <c r="W743" s="237">
        <f t="shared" si="4"/>
        <v>0</v>
      </c>
      <c r="X743" s="237"/>
    </row>
    <row r="744">
      <c r="A744" s="236" t="s">
        <v>2492</v>
      </c>
      <c r="B744" s="106" t="s">
        <v>2489</v>
      </c>
      <c r="C744" s="237" t="str">
        <f>VLOOKUP(A744,'Main Sheet'!F:M,8,0)</f>
        <v>Motherwell</v>
      </c>
      <c r="D744" s="237" t="str">
        <f>VLOOKUP(B744,'Main Sheet'!A:N,14,0)</f>
        <v>NMB</v>
      </c>
      <c r="E744" s="237" t="str">
        <f>VLOOKUP(B744,'Main Sheet'!A:L,12,0)</f>
        <v>Ncedo SS</v>
      </c>
      <c r="F744" s="237" t="str">
        <f>Vlookup(B744,'Main Sheet'!A:J,7,False)</f>
        <v>First</v>
      </c>
      <c r="G744" s="237" t="str">
        <f>Vlookup(B744,'Main Sheet'!A:Q,17,0)</f>
        <v>Siphosihle</v>
      </c>
      <c r="H744" s="237" t="str">
        <f>VLOOKUP(B744,'Main Sheet'!A:AT,46,0)</f>
        <v>Yes</v>
      </c>
      <c r="I744" s="237" t="str">
        <f>Trim(Iferror(Vlookup(B744,'Main Sheet'!A274:BC1367,47,False),""))</f>
        <v>Yes</v>
      </c>
      <c r="J744" s="237" t="str">
        <f>VLOOKUP(B744,'University Applications'!A:H,8,0)</f>
        <v>Yes</v>
      </c>
      <c r="K744" s="237" t="str">
        <f>VLOOKUP(B744,'University Applications'!A:O,15,0)</f>
        <v>Yes</v>
      </c>
      <c r="L744" s="237" t="str">
        <f>VLOOKUP(B744,'University Applications'!A:V,22,0)</f>
        <v>Yes</v>
      </c>
      <c r="M744" s="237" t="str">
        <f>VLOOKUP(B744,'University Applications'!A:AC,29,0)</f>
        <v>Yes</v>
      </c>
      <c r="N744" s="237" t="str">
        <f>VLOOKUP(B744,'University Applications'!A274:BD1688,36,0)</f>
        <v/>
      </c>
      <c r="O744" s="237" t="str">
        <f>VLOOKUP(B744,'University Applications'!A:I,9,0)</f>
        <v>Yes</v>
      </c>
      <c r="P744" s="237" t="str">
        <f>VLOOKUP($B744,'University Applications'!$A:P,16,0)</f>
        <v>Yes</v>
      </c>
      <c r="Q744" s="237" t="str">
        <f>VLOOKUP($B744,'University Applications'!$A:W,23,0)</f>
        <v>Yes</v>
      </c>
      <c r="R744" s="237" t="str">
        <f>VLOOKUP($B744,'University Applications'!$A:AD,30,0)</f>
        <v>Yes</v>
      </c>
      <c r="S744" s="237" t="str">
        <f>VLOOKUP($B744,'University Applications'!$A274:BJ1688,37,0)</f>
        <v/>
      </c>
      <c r="T744" s="183">
        <f t="shared" si="1"/>
        <v>4</v>
      </c>
      <c r="U744" s="183">
        <f t="shared" si="2"/>
        <v>4</v>
      </c>
      <c r="V744" s="237">
        <f t="shared" si="3"/>
        <v>4</v>
      </c>
      <c r="W744" s="237">
        <f t="shared" si="4"/>
        <v>4</v>
      </c>
      <c r="X744" s="237"/>
    </row>
    <row r="745">
      <c r="A745" s="236" t="s">
        <v>2499</v>
      </c>
      <c r="B745" s="106" t="s">
        <v>2497</v>
      </c>
      <c r="C745" s="237" t="str">
        <f>VLOOKUP(A745,'Main Sheet'!F:M,8,0)</f>
        <v>East London</v>
      </c>
      <c r="D745" s="237" t="str">
        <f>VLOOKUP(B745,'Main Sheet'!A:N,14,0)</f>
        <v>Rural</v>
      </c>
      <c r="E745" s="237" t="str">
        <f>VLOOKUP(B745,'Main Sheet'!A:L,12,0)</f>
        <v>Vulamazibuko HS</v>
      </c>
      <c r="F745" s="237" t="str">
        <f>Vlookup(B745,'Main Sheet'!A:J,7,False)</f>
        <v>First</v>
      </c>
      <c r="G745" s="237" t="str">
        <f>Vlookup(B745,'Main Sheet'!A:Q,17,0)</f>
        <v>Asemahle</v>
      </c>
      <c r="H745" s="237" t="str">
        <f>VLOOKUP(B745,'Main Sheet'!A:AT,46,0)</f>
        <v>Yes</v>
      </c>
      <c r="I745" s="237" t="str">
        <f>Trim(Iferror(Vlookup(B745,'Main Sheet'!A275:BC1368,47,False),""))</f>
        <v>Yes</v>
      </c>
      <c r="J745" s="237" t="str">
        <f>VLOOKUP(B745,'University Applications'!A:H,8,0)</f>
        <v>Yes</v>
      </c>
      <c r="K745" s="237" t="str">
        <f>VLOOKUP(B745,'University Applications'!A:O,15,0)</f>
        <v>Yes</v>
      </c>
      <c r="L745" s="237" t="str">
        <f>VLOOKUP(B745,'University Applications'!A:V,22,0)</f>
        <v>Yes</v>
      </c>
      <c r="M745" s="237" t="str">
        <f>VLOOKUP(B745,'University Applications'!A:AC,29,0)</f>
        <v>Yes</v>
      </c>
      <c r="N745" s="237" t="str">
        <f>VLOOKUP(B745,'University Applications'!A275:BD1689,36,0)</f>
        <v/>
      </c>
      <c r="O745" s="237" t="str">
        <f>VLOOKUP(B745,'University Applications'!A:I,9,0)</f>
        <v>Yes</v>
      </c>
      <c r="P745" s="237" t="str">
        <f>VLOOKUP($B745,'University Applications'!$A:P,16,0)</f>
        <v>Yes</v>
      </c>
      <c r="Q745" s="237" t="str">
        <f>VLOOKUP($B745,'University Applications'!$A:W,23,0)</f>
        <v>Yes</v>
      </c>
      <c r="R745" s="237" t="str">
        <f>VLOOKUP($B745,'University Applications'!$A:AD,30,0)</f>
        <v>Yes</v>
      </c>
      <c r="S745" s="237" t="str">
        <f>VLOOKUP($B745,'University Applications'!$A275:BJ1689,37,0)</f>
        <v/>
      </c>
      <c r="T745" s="183">
        <f t="shared" si="1"/>
        <v>4</v>
      </c>
      <c r="U745" s="183">
        <f t="shared" si="2"/>
        <v>4</v>
      </c>
      <c r="V745" s="237">
        <f t="shared" si="3"/>
        <v>4</v>
      </c>
      <c r="W745" s="237">
        <f t="shared" si="4"/>
        <v>4</v>
      </c>
      <c r="X745" s="237"/>
    </row>
    <row r="746">
      <c r="A746" s="236" t="s">
        <v>2505</v>
      </c>
      <c r="B746" s="106" t="s">
        <v>2502</v>
      </c>
      <c r="C746" s="237" t="str">
        <f>VLOOKUP(A746,'Main Sheet'!F:M,8,0)</f>
        <v>Motherwell</v>
      </c>
      <c r="D746" s="237" t="str">
        <f>VLOOKUP(B746,'Main Sheet'!A:N,14,0)</f>
        <v>NMB</v>
      </c>
      <c r="E746" s="237" t="str">
        <f>VLOOKUP(B746,'Main Sheet'!A:L,12,0)</f>
        <v>Ndyebo SS</v>
      </c>
      <c r="F746" s="237" t="str">
        <f>Vlookup(B746,'Main Sheet'!A:J,7,False)</f>
        <v>First</v>
      </c>
      <c r="G746" s="237" t="str">
        <f>Vlookup(B746,'Main Sheet'!A:Q,17,0)</f>
        <v>Siphosihle</v>
      </c>
      <c r="H746" s="237" t="str">
        <f>VLOOKUP(B746,'Main Sheet'!A:AT,46,0)</f>
        <v>Yes</v>
      </c>
      <c r="I746" s="237" t="str">
        <f>Trim(Iferror(Vlookup(B746,'Main Sheet'!A276:BC1369,47,False),""))</f>
        <v>Yes</v>
      </c>
      <c r="J746" s="237" t="str">
        <f>VLOOKUP(B746,'University Applications'!A:H,8,0)</f>
        <v>Yes</v>
      </c>
      <c r="K746" s="237" t="str">
        <f>VLOOKUP(B746,'University Applications'!A:O,15,0)</f>
        <v>Yes</v>
      </c>
      <c r="L746" s="237" t="str">
        <f>VLOOKUP(B746,'University Applications'!A:V,22,0)</f>
        <v>Yes</v>
      </c>
      <c r="M746" s="237" t="str">
        <f>VLOOKUP(B746,'University Applications'!A:AC,29,0)</f>
        <v>Yes</v>
      </c>
      <c r="N746" s="237" t="str">
        <f>VLOOKUP(B746,'University Applications'!A276:BD1690,36,0)</f>
        <v/>
      </c>
      <c r="O746" s="237" t="str">
        <f>VLOOKUP(B746,'University Applications'!A:I,9,0)</f>
        <v>Yes</v>
      </c>
      <c r="P746" s="237" t="str">
        <f>VLOOKUP($B746,'University Applications'!$A:P,16,0)</f>
        <v>Yes</v>
      </c>
      <c r="Q746" s="237" t="str">
        <f>VLOOKUP($B746,'University Applications'!$A:W,23,0)</f>
        <v>Yes</v>
      </c>
      <c r="R746" s="237" t="str">
        <f>VLOOKUP($B746,'University Applications'!$A:AD,30,0)</f>
        <v>Yes</v>
      </c>
      <c r="S746" s="237" t="str">
        <f>VLOOKUP($B746,'University Applications'!$A276:BJ1690,37,0)</f>
        <v/>
      </c>
      <c r="T746" s="183">
        <f t="shared" si="1"/>
        <v>4</v>
      </c>
      <c r="U746" s="183">
        <f t="shared" si="2"/>
        <v>4</v>
      </c>
      <c r="V746" s="237">
        <f t="shared" si="3"/>
        <v>4</v>
      </c>
      <c r="W746" s="237">
        <f t="shared" si="4"/>
        <v>4</v>
      </c>
      <c r="X746" s="237"/>
    </row>
    <row r="747">
      <c r="A747" s="236" t="s">
        <v>10232</v>
      </c>
      <c r="B747" s="106" t="s">
        <v>5944</v>
      </c>
      <c r="C747" s="237" t="str">
        <f>VLOOKUP(A747,'Main Sheet'!F:M,8,0)</f>
        <v>Motherwell</v>
      </c>
      <c r="D747" s="237" t="str">
        <f>VLOOKUP(B747,'Main Sheet'!A:N,14,0)</f>
        <v>NMB</v>
      </c>
      <c r="E747" s="237" t="str">
        <f>VLOOKUP(B747,'Main Sheet'!A:L,12,0)</f>
        <v>Douglas Mpopa SS</v>
      </c>
      <c r="F747" s="237" t="str">
        <f>Vlookup(B747,'Main Sheet'!A:J,7,False)</f>
        <v>Second</v>
      </c>
      <c r="G747" s="237" t="str">
        <f>Vlookup(B747,'Main Sheet'!A:Q,17,0)</f>
        <v>Asemahle</v>
      </c>
      <c r="H747" s="237" t="str">
        <f>VLOOKUP(B747,'Main Sheet'!A:AT,46,0)</f>
        <v>Yes</v>
      </c>
      <c r="I747" s="237" t="str">
        <f>Trim(Iferror(Vlookup(B747,'Main Sheet'!A684:BC1778,47,False),""))</f>
        <v>Yes</v>
      </c>
      <c r="J747" s="237" t="str">
        <f>VLOOKUP(B747,'University Applications'!A:H,8,0)</f>
        <v>Yes</v>
      </c>
      <c r="K747" s="237" t="str">
        <f>VLOOKUP(B747,'University Applications'!A:O,15,0)</f>
        <v/>
      </c>
      <c r="L747" s="237" t="str">
        <f>VLOOKUP(B747,'University Applications'!A:V,22,0)</f>
        <v>Yes</v>
      </c>
      <c r="M747" s="237" t="str">
        <f>VLOOKUP(B747,'University Applications'!A:AC,29,0)</f>
        <v>S/A</v>
      </c>
      <c r="N747" s="237" t="str">
        <f>VLOOKUP(B747,'University Applications'!A684:BD2099,36,0)</f>
        <v/>
      </c>
      <c r="O747" s="237" t="str">
        <f>VLOOKUP(B747,'University Applications'!A:I,9,0)</f>
        <v/>
      </c>
      <c r="P747" s="237" t="str">
        <f>VLOOKUP($B747,'University Applications'!$A:P,16,0)</f>
        <v/>
      </c>
      <c r="Q747" s="237" t="str">
        <f>VLOOKUP($B747,'University Applications'!$A:W,23,0)</f>
        <v/>
      </c>
      <c r="R747" s="237" t="str">
        <f>VLOOKUP($B747,'University Applications'!$A:AD,30,0)</f>
        <v/>
      </c>
      <c r="S747" s="237" t="str">
        <f>VLOOKUP($B747,'University Applications'!$A684:BJ2099,37,0)</f>
        <v/>
      </c>
      <c r="T747" s="183">
        <f t="shared" si="1"/>
        <v>3</v>
      </c>
      <c r="U747" s="183">
        <f t="shared" si="2"/>
        <v>0</v>
      </c>
      <c r="V747" s="237">
        <f t="shared" si="3"/>
        <v>2</v>
      </c>
      <c r="W747" s="237">
        <f t="shared" si="4"/>
        <v>0</v>
      </c>
      <c r="X747" s="237"/>
    </row>
    <row r="748">
      <c r="A748" s="236" t="s">
        <v>10741</v>
      </c>
      <c r="B748" s="106" t="s">
        <v>7768</v>
      </c>
      <c r="C748" s="237" t="str">
        <f>VLOOKUP(A748,'Main Sheet'!F:M,8,0)</f>
        <v>East London</v>
      </c>
      <c r="D748" s="237" t="str">
        <f>VLOOKUP(B748,'Main Sheet'!A:N,14,0)</f>
        <v>Rural</v>
      </c>
      <c r="E748" s="237" t="str">
        <f>VLOOKUP(B748,'Main Sheet'!A:L,12,0)</f>
        <v>Hlokoma HS</v>
      </c>
      <c r="F748" s="237" t="str">
        <f>Vlookup(B748,'Main Sheet'!A:J,7,False)</f>
        <v>Second</v>
      </c>
      <c r="G748" s="237" t="str">
        <f>Vlookup(B748,'Main Sheet'!A:Q,17,0)</f>
        <v>Asemahle</v>
      </c>
      <c r="H748" s="237" t="str">
        <f>VLOOKUP(B748,'Main Sheet'!A:AT,46,0)</f>
        <v>Yes</v>
      </c>
      <c r="I748" s="237" t="str">
        <f>Trim(Iferror(Vlookup(B748,'Main Sheet'!A940:BC2037,47,False),""))</f>
        <v>Yes</v>
      </c>
      <c r="J748" s="237" t="str">
        <f>VLOOKUP(B748,'University Applications'!A:H,8,0)</f>
        <v>S/A</v>
      </c>
      <c r="K748" s="237" t="str">
        <f>VLOOKUP(B748,'University Applications'!A:O,15,0)</f>
        <v/>
      </c>
      <c r="L748" s="237" t="str">
        <f>VLOOKUP(B748,'University Applications'!A:V,22,0)</f>
        <v>S/A</v>
      </c>
      <c r="M748" s="237" t="str">
        <f>VLOOKUP(B748,'University Applications'!A:AC,29,0)</f>
        <v>S/A</v>
      </c>
      <c r="N748" s="237" t="str">
        <f>VLOOKUP(B748,'University Applications'!A940:BD2358,36,0)</f>
        <v/>
      </c>
      <c r="O748" s="237" t="str">
        <f>VLOOKUP(B748,'University Applications'!A:I,9,0)</f>
        <v/>
      </c>
      <c r="P748" s="237" t="str">
        <f>VLOOKUP($B748,'University Applications'!$A:P,16,0)</f>
        <v/>
      </c>
      <c r="Q748" s="237" t="str">
        <f>VLOOKUP($B748,'University Applications'!$A:W,23,0)</f>
        <v/>
      </c>
      <c r="R748" s="237" t="str">
        <f>VLOOKUP($B748,'University Applications'!$A:AD,30,0)</f>
        <v/>
      </c>
      <c r="S748" s="237" t="str">
        <f>VLOOKUP($B748,'University Applications'!$A940:BJ2358,37,0)</f>
        <v/>
      </c>
      <c r="T748" s="183">
        <f t="shared" si="1"/>
        <v>3</v>
      </c>
      <c r="U748" s="183">
        <f t="shared" si="2"/>
        <v>0</v>
      </c>
      <c r="V748" s="237">
        <f t="shared" si="3"/>
        <v>0</v>
      </c>
      <c r="W748" s="237">
        <f t="shared" si="4"/>
        <v>0</v>
      </c>
      <c r="X748" s="237"/>
    </row>
    <row r="749">
      <c r="A749" s="236" t="s">
        <v>10974</v>
      </c>
      <c r="B749" s="106" t="s">
        <v>8623</v>
      </c>
      <c r="C749" s="237" t="str">
        <f>VLOOKUP(A749,'Main Sheet'!F:M,8,0)</f>
        <v>Walmer</v>
      </c>
      <c r="D749" s="237" t="str">
        <f>VLOOKUP(B749,'Main Sheet'!A:N,14,0)</f>
        <v>NMB</v>
      </c>
      <c r="E749" s="237" t="str">
        <f>VLOOKUP(B749,'Main Sheet'!A:L,12,0)</f>
        <v>Walmer HS</v>
      </c>
      <c r="F749" s="237" t="str">
        <f>Vlookup(B749,'Main Sheet'!A:J,7,False)</f>
        <v>Second</v>
      </c>
      <c r="G749" s="237" t="str">
        <f>Vlookup(B749,'Main Sheet'!A:Q,17,0)</f>
        <v>Sive</v>
      </c>
      <c r="H749" s="237" t="str">
        <f>VLOOKUP(B749,'Main Sheet'!A:AT,46,0)</f>
        <v>Yes</v>
      </c>
      <c r="I749" s="237" t="str">
        <f>Trim(Iferror(Vlookup(B749,'Main Sheet'!A1058:BC2156,47,False),""))</f>
        <v/>
      </c>
      <c r="J749" s="237"/>
      <c r="K749" s="237"/>
      <c r="L749" s="237"/>
      <c r="M749" s="237"/>
      <c r="N749" s="237"/>
      <c r="O749" s="237"/>
      <c r="P749" s="237"/>
      <c r="Q749" s="237"/>
      <c r="R749" s="237"/>
      <c r="S749" s="237"/>
      <c r="T749" s="183">
        <f t="shared" si="1"/>
        <v>0</v>
      </c>
      <c r="U749" s="183">
        <f t="shared" si="2"/>
        <v>0</v>
      </c>
      <c r="V749" s="237">
        <f t="shared" si="3"/>
        <v>0</v>
      </c>
      <c r="W749" s="237">
        <f t="shared" si="4"/>
        <v>0</v>
      </c>
      <c r="X749" s="237"/>
    </row>
    <row r="750">
      <c r="A750" s="236" t="s">
        <v>10357</v>
      </c>
      <c r="B750" s="106" t="s">
        <v>6413</v>
      </c>
      <c r="C750" s="237" t="str">
        <f>VLOOKUP(A750,'Main Sheet'!F:M,8,0)</f>
        <v>Motherwell</v>
      </c>
      <c r="D750" s="237" t="str">
        <f>VLOOKUP(B750,'Main Sheet'!A:N,14,0)</f>
        <v>NMB</v>
      </c>
      <c r="E750" s="237" t="str">
        <f>VLOOKUP(B750,'Main Sheet'!A:L,12,0)</f>
        <v>Cingani HS</v>
      </c>
      <c r="F750" s="237" t="str">
        <f>Vlookup(B750,'Main Sheet'!A:J,7,False)</f>
        <v>Second</v>
      </c>
      <c r="G750" s="237" t="str">
        <f>Vlookup(B750,'Main Sheet'!A:Q,17,0)</f>
        <v>Asemahle</v>
      </c>
      <c r="H750" s="237" t="str">
        <f>VLOOKUP(B750,'Main Sheet'!A:AT,46,0)</f>
        <v>Yes</v>
      </c>
      <c r="I750" s="237" t="str">
        <f>Trim(Iferror(Vlookup(B750,'Main Sheet'!A743:BC1837,47,False),""))</f>
        <v>Yes</v>
      </c>
      <c r="J750" s="237" t="str">
        <f>VLOOKUP(B750,'University Applications'!A:H,8,0)</f>
        <v>Yes</v>
      </c>
      <c r="K750" s="237" t="str">
        <f>VLOOKUP(B750,'University Applications'!A:O,15,0)</f>
        <v>Yes</v>
      </c>
      <c r="L750" s="237" t="str">
        <f>VLOOKUP(B750,'University Applications'!A:V,22,0)</f>
        <v>Yes</v>
      </c>
      <c r="M750" s="237" t="str">
        <f>VLOOKUP(B750,'University Applications'!A:AC,29,0)</f>
        <v>S/A</v>
      </c>
      <c r="N750" s="237" t="str">
        <f>VLOOKUP(B750,'University Applications'!A743:BD2158,36,0)</f>
        <v/>
      </c>
      <c r="O750" s="237" t="str">
        <f>VLOOKUP(B750,'University Applications'!A:I,9,0)</f>
        <v/>
      </c>
      <c r="P750" s="237" t="str">
        <f>VLOOKUP($B750,'University Applications'!$A:P,16,0)</f>
        <v/>
      </c>
      <c r="Q750" s="237" t="str">
        <f>VLOOKUP($B750,'University Applications'!$A:W,23,0)</f>
        <v/>
      </c>
      <c r="R750" s="237" t="str">
        <f>VLOOKUP($B750,'University Applications'!$A:AD,30,0)</f>
        <v/>
      </c>
      <c r="S750" s="237" t="str">
        <f>VLOOKUP($B750,'University Applications'!$A743:BJ2158,37,0)</f>
        <v/>
      </c>
      <c r="T750" s="183">
        <f t="shared" si="1"/>
        <v>4</v>
      </c>
      <c r="U750" s="183">
        <f t="shared" si="2"/>
        <v>0</v>
      </c>
      <c r="V750" s="237">
        <f t="shared" si="3"/>
        <v>3</v>
      </c>
      <c r="W750" s="237">
        <f t="shared" si="4"/>
        <v>0</v>
      </c>
      <c r="X750" s="237"/>
    </row>
    <row r="751">
      <c r="A751" s="236" t="s">
        <v>2515</v>
      </c>
      <c r="B751" s="106" t="s">
        <v>2512</v>
      </c>
      <c r="C751" s="237" t="str">
        <f>VLOOKUP(A751,'Main Sheet'!F:M,8,0)</f>
        <v>Motherwell</v>
      </c>
      <c r="D751" s="237" t="str">
        <f>VLOOKUP(B751,'Main Sheet'!A:N,14,0)</f>
        <v>NMB</v>
      </c>
      <c r="E751" s="237" t="str">
        <f>VLOOKUP(B751,'Main Sheet'!A:L,12,0)</f>
        <v>Douglas Mpopa SS</v>
      </c>
      <c r="F751" s="237" t="str">
        <f>Vlookup(B751,'Main Sheet'!A:J,7,False)</f>
        <v>First</v>
      </c>
      <c r="G751" s="237" t="str">
        <f>Vlookup(B751,'Main Sheet'!A:Q,17,0)</f>
        <v>Asemahle</v>
      </c>
      <c r="H751" s="237" t="str">
        <f>VLOOKUP(B751,'Main Sheet'!A:AT,46,0)</f>
        <v>Yes</v>
      </c>
      <c r="I751" s="237" t="str">
        <f>Trim(Iferror(Vlookup(B751,'Main Sheet'!A277:BC1370,47,False),""))</f>
        <v>Yes</v>
      </c>
      <c r="J751" s="237" t="str">
        <f>VLOOKUP(B751,'University Applications'!A:H,8,0)</f>
        <v>Yes</v>
      </c>
      <c r="K751" s="237" t="str">
        <f>VLOOKUP(B751,'University Applications'!A:O,15,0)</f>
        <v>Yes</v>
      </c>
      <c r="L751" s="237" t="str">
        <f>VLOOKUP(B751,'University Applications'!A:V,22,0)</f>
        <v>Yes</v>
      </c>
      <c r="M751" s="237" t="str">
        <f>VLOOKUP(B751,'University Applications'!A:AC,29,0)</f>
        <v>Yes</v>
      </c>
      <c r="N751" s="237" t="str">
        <f>VLOOKUP(B751,'University Applications'!A277:BD1691,36,0)</f>
        <v/>
      </c>
      <c r="O751" s="237" t="str">
        <f>VLOOKUP(B751,'University Applications'!A:I,9,0)</f>
        <v>Yes</v>
      </c>
      <c r="P751" s="237" t="str">
        <f>VLOOKUP($B751,'University Applications'!$A:P,16,0)</f>
        <v>Yes</v>
      </c>
      <c r="Q751" s="237" t="str">
        <f>VLOOKUP($B751,'University Applications'!$A:W,23,0)</f>
        <v>Yes</v>
      </c>
      <c r="R751" s="237" t="str">
        <f>VLOOKUP($B751,'University Applications'!$A:AD,30,0)</f>
        <v>Yes</v>
      </c>
      <c r="S751" s="237" t="str">
        <f>VLOOKUP($B751,'University Applications'!$A277:BJ1691,37,0)</f>
        <v/>
      </c>
      <c r="T751" s="183">
        <f t="shared" si="1"/>
        <v>4</v>
      </c>
      <c r="U751" s="183">
        <f t="shared" si="2"/>
        <v>4</v>
      </c>
      <c r="V751" s="237">
        <f t="shared" si="3"/>
        <v>4</v>
      </c>
      <c r="W751" s="237">
        <f t="shared" si="4"/>
        <v>4</v>
      </c>
      <c r="X751" s="237"/>
    </row>
    <row r="752">
      <c r="A752" s="236" t="s">
        <v>10109</v>
      </c>
      <c r="B752" s="106" t="s">
        <v>5527</v>
      </c>
      <c r="C752" s="237" t="str">
        <f>VLOOKUP(A752,'Main Sheet'!F:M,8,0)</f>
        <v>Motherwell</v>
      </c>
      <c r="D752" s="237" t="str">
        <f>VLOOKUP(B752,'Main Sheet'!A:N,14,0)</f>
        <v>NMB</v>
      </c>
      <c r="E752" s="237" t="str">
        <f>VLOOKUP(B752,'Main Sheet'!A:L,12,0)</f>
        <v>Soqhayisa SS</v>
      </c>
      <c r="F752" s="237" t="str">
        <f>Vlookup(B752,'Main Sheet'!A:J,7,False)</f>
        <v>Second</v>
      </c>
      <c r="G752" s="237" t="str">
        <f>Vlookup(B752,'Main Sheet'!A:Q,17,0)</f>
        <v>Siphosihle</v>
      </c>
      <c r="H752" s="237" t="str">
        <f>VLOOKUP(B752,'Main Sheet'!A:AT,46,0)</f>
        <v>Yes</v>
      </c>
      <c r="I752" s="237" t="str">
        <f>Trim(Iferror(Vlookup(B752,'Main Sheet'!A629:BC1722,47,False),""))</f>
        <v>Yes</v>
      </c>
      <c r="J752" s="237" t="str">
        <f>VLOOKUP(B752,'University Applications'!A:H,8,0)</f>
        <v>Yes</v>
      </c>
      <c r="K752" s="237" t="str">
        <f>VLOOKUP(B752,'University Applications'!A:O,15,0)</f>
        <v>S/A</v>
      </c>
      <c r="L752" s="237" t="str">
        <f>VLOOKUP(B752,'University Applications'!A:V,22,0)</f>
        <v>S/A</v>
      </c>
      <c r="M752" s="237" t="str">
        <f>VLOOKUP(B752,'University Applications'!A:AC,29,0)</f>
        <v>S/A</v>
      </c>
      <c r="N752" s="237" t="str">
        <f>VLOOKUP(B752,'University Applications'!A629:BD2043,36,0)</f>
        <v/>
      </c>
      <c r="O752" s="237" t="str">
        <f>VLOOKUP(B752,'University Applications'!A:I,9,0)</f>
        <v/>
      </c>
      <c r="P752" s="237" t="str">
        <f>VLOOKUP($B752,'University Applications'!$A:P,16,0)</f>
        <v/>
      </c>
      <c r="Q752" s="237" t="str">
        <f>VLOOKUP($B752,'University Applications'!$A:W,23,0)</f>
        <v/>
      </c>
      <c r="R752" s="237" t="str">
        <f>VLOOKUP($B752,'University Applications'!$A:AD,30,0)</f>
        <v/>
      </c>
      <c r="S752" s="237" t="str">
        <f>VLOOKUP($B752,'University Applications'!$A629:BJ2043,37,0)</f>
        <v/>
      </c>
      <c r="T752" s="183">
        <f t="shared" si="1"/>
        <v>4</v>
      </c>
      <c r="U752" s="183">
        <f t="shared" si="2"/>
        <v>0</v>
      </c>
      <c r="V752" s="237">
        <f t="shared" si="3"/>
        <v>1</v>
      </c>
      <c r="W752" s="237">
        <f t="shared" si="4"/>
        <v>0</v>
      </c>
      <c r="X752" s="237"/>
    </row>
    <row r="753">
      <c r="A753" s="236" t="s">
        <v>2524</v>
      </c>
      <c r="B753" s="106" t="s">
        <v>2522</v>
      </c>
      <c r="C753" s="237" t="str">
        <f>VLOOKUP(A753,'Main Sheet'!F:M,8,0)</f>
        <v>Richmond Hill</v>
      </c>
      <c r="D753" s="237" t="str">
        <f>VLOOKUP(B753,'Main Sheet'!A:N,14,0)</f>
        <v>NMB</v>
      </c>
      <c r="E753" s="237" t="str">
        <f>VLOOKUP(B753,'Main Sheet'!A:L,12,0)</f>
        <v>Khumbulani HS</v>
      </c>
      <c r="F753" s="237" t="str">
        <f>Vlookup(B753,'Main Sheet'!A:J,7,False)</f>
        <v>First</v>
      </c>
      <c r="G753" s="237" t="str">
        <f>Vlookup(B753,'Main Sheet'!A:Q,17,0)</f>
        <v>Chulumanco</v>
      </c>
      <c r="H753" s="237" t="str">
        <f>VLOOKUP(B753,'Main Sheet'!A:AT,46,0)</f>
        <v>Yes</v>
      </c>
      <c r="I753" s="237" t="str">
        <f>Trim(Iferror(Vlookup(B753,'Main Sheet'!A278:BC1371,47,False),""))</f>
        <v>Yes</v>
      </c>
      <c r="J753" s="237"/>
      <c r="K753" s="237" t="str">
        <f>VLOOKUP(B753,'University Applications'!A:O,15,0)</f>
        <v/>
      </c>
      <c r="L753" s="237" t="str">
        <f>VLOOKUP(B753,'University Applications'!A:V,22,0)</f>
        <v/>
      </c>
      <c r="M753" s="237" t="str">
        <f>VLOOKUP(B753,'University Applications'!A:AC,29,0)</f>
        <v/>
      </c>
      <c r="N753" s="237" t="str">
        <f>VLOOKUP(B753,'University Applications'!A278:BD1692,36,0)</f>
        <v/>
      </c>
      <c r="O753" s="237" t="str">
        <f>VLOOKUP(B753,'University Applications'!A:I,9,0)</f>
        <v/>
      </c>
      <c r="P753" s="237" t="str">
        <f>VLOOKUP($B753,'University Applications'!$A:P,16,0)</f>
        <v/>
      </c>
      <c r="Q753" s="237" t="str">
        <f>VLOOKUP($B753,'University Applications'!$A:W,23,0)</f>
        <v/>
      </c>
      <c r="R753" s="237" t="str">
        <f>VLOOKUP($B753,'University Applications'!$A:AD,30,0)</f>
        <v/>
      </c>
      <c r="S753" s="237" t="str">
        <f>VLOOKUP($B753,'University Applications'!$A278:BJ1692,37,0)</f>
        <v/>
      </c>
      <c r="T753" s="183">
        <f t="shared" si="1"/>
        <v>0</v>
      </c>
      <c r="U753" s="183">
        <f t="shared" si="2"/>
        <v>0</v>
      </c>
      <c r="V753" s="237">
        <f t="shared" si="3"/>
        <v>0</v>
      </c>
      <c r="W753" s="237">
        <f t="shared" si="4"/>
        <v>0</v>
      </c>
      <c r="X753" s="237"/>
    </row>
    <row r="754">
      <c r="A754" s="236" t="s">
        <v>10545</v>
      </c>
      <c r="B754" s="106" t="s">
        <v>7058</v>
      </c>
      <c r="C754" s="237" t="str">
        <f>VLOOKUP(A754,'Main Sheet'!F:M,8,0)</f>
        <v>Zwide</v>
      </c>
      <c r="D754" s="237" t="str">
        <f>VLOOKUP(B754,'Main Sheet'!A:N,14,0)</f>
        <v>NMB</v>
      </c>
      <c r="E754" s="237" t="str">
        <f>VLOOKUP(B754,'Main Sheet'!A:L,12,0)</f>
        <v>Ndzondelelo HS</v>
      </c>
      <c r="F754" s="237" t="str">
        <f>Vlookup(B754,'Main Sheet'!A:J,7,False)</f>
        <v>Second</v>
      </c>
      <c r="G754" s="237" t="str">
        <f>Vlookup(B754,'Main Sheet'!A:Q,17,0)</f>
        <v>Chulumanco</v>
      </c>
      <c r="H754" s="237" t="str">
        <f>VLOOKUP(B754,'Main Sheet'!A:AT,46,0)</f>
        <v>Yes</v>
      </c>
      <c r="I754" s="237" t="str">
        <f>Trim(Iferror(Vlookup(B754,'Main Sheet'!A831:BC1925,47,False),""))</f>
        <v/>
      </c>
      <c r="J754" s="237" t="str">
        <f>VLOOKUP(B754,'University Applications'!A:H,8,0)</f>
        <v>Yes</v>
      </c>
      <c r="K754" s="237" t="str">
        <f>VLOOKUP(B754,'University Applications'!A:O,15,0)</f>
        <v/>
      </c>
      <c r="L754" s="237" t="str">
        <f>VLOOKUP(B754,'University Applications'!A:V,22,0)</f>
        <v>S/A</v>
      </c>
      <c r="M754" s="237" t="str">
        <f>VLOOKUP(B754,'University Applications'!A:AC,29,0)</f>
        <v>Yes</v>
      </c>
      <c r="N754" s="237" t="str">
        <f>VLOOKUP(B754,'University Applications'!A831:BD2246,36,0)</f>
        <v/>
      </c>
      <c r="O754" s="237" t="str">
        <f>VLOOKUP(B754,'University Applications'!A:I,9,0)</f>
        <v/>
      </c>
      <c r="P754" s="237" t="str">
        <f>VLOOKUP($B754,'University Applications'!$A:P,16,0)</f>
        <v/>
      </c>
      <c r="Q754" s="237" t="str">
        <f>VLOOKUP($B754,'University Applications'!$A:W,23,0)</f>
        <v>S/A</v>
      </c>
      <c r="R754" s="237" t="str">
        <f>VLOOKUP($B754,'University Applications'!$A:AD,30,0)</f>
        <v/>
      </c>
      <c r="S754" s="237" t="str">
        <f>VLOOKUP($B754,'University Applications'!$A831:BJ2246,37,0)</f>
        <v/>
      </c>
      <c r="T754" s="183">
        <f t="shared" si="1"/>
        <v>3</v>
      </c>
      <c r="U754" s="183">
        <f t="shared" si="2"/>
        <v>1</v>
      </c>
      <c r="V754" s="237">
        <f t="shared" si="3"/>
        <v>2</v>
      </c>
      <c r="W754" s="237">
        <f t="shared" si="4"/>
        <v>0</v>
      </c>
      <c r="X754" s="237"/>
    </row>
    <row r="755">
      <c r="A755" s="236" t="s">
        <v>2533</v>
      </c>
      <c r="B755" s="106" t="s">
        <v>2530</v>
      </c>
      <c r="C755" s="237" t="str">
        <f>VLOOKUP(A755,'Main Sheet'!F:M,8,0)</f>
        <v>Zinyoka</v>
      </c>
      <c r="D755" s="237" t="str">
        <f>VLOOKUP(B755,'Main Sheet'!A:N,14,0)</f>
        <v>NMB</v>
      </c>
      <c r="E755" s="237" t="str">
        <f>VLOOKUP(B755,'Main Sheet'!A:L,12,0)</f>
        <v>Tyhilulwazi HS</v>
      </c>
      <c r="F755" s="237" t="str">
        <f>Vlookup(B755,'Main Sheet'!A:J,7,False)</f>
        <v>First</v>
      </c>
      <c r="G755" s="237" t="str">
        <f>Vlookup(B755,'Main Sheet'!A:Q,17,0)</f>
        <v>Asemahle</v>
      </c>
      <c r="H755" s="237" t="str">
        <f>VLOOKUP(B755,'Main Sheet'!A:AT,46,0)</f>
        <v>Yes</v>
      </c>
      <c r="I755" s="237" t="str">
        <f>Trim(Iferror(Vlookup(B755,'Main Sheet'!A279:BC1372,47,False),""))</f>
        <v>Yes</v>
      </c>
      <c r="J755" s="237" t="str">
        <f>VLOOKUP(B755,'University Applications'!A:H,8,0)</f>
        <v>Yes</v>
      </c>
      <c r="K755" s="237" t="str">
        <f>VLOOKUP(B755,'University Applications'!A:O,15,0)</f>
        <v>Yes</v>
      </c>
      <c r="L755" s="237" t="str">
        <f>VLOOKUP(B755,'University Applications'!A:V,22,0)</f>
        <v>Yes</v>
      </c>
      <c r="M755" s="237" t="str">
        <f>VLOOKUP(B755,'University Applications'!A:AC,29,0)</f>
        <v>Yes</v>
      </c>
      <c r="N755" s="237" t="str">
        <f>VLOOKUP(B755,'University Applications'!A279:BD1693,36,0)</f>
        <v/>
      </c>
      <c r="O755" s="237" t="str">
        <f>VLOOKUP(B755,'University Applications'!A:I,9,0)</f>
        <v>Yes</v>
      </c>
      <c r="P755" s="237" t="str">
        <f>VLOOKUP($B755,'University Applications'!$A:P,16,0)</f>
        <v>Yes</v>
      </c>
      <c r="Q755" s="237" t="str">
        <f>VLOOKUP($B755,'University Applications'!$A:W,23,0)</f>
        <v>Yes</v>
      </c>
      <c r="R755" s="237" t="str">
        <f>VLOOKUP($B755,'University Applications'!$A:AD,30,0)</f>
        <v>Yes</v>
      </c>
      <c r="S755" s="237" t="str">
        <f>VLOOKUP($B755,'University Applications'!$A279:BJ1693,37,0)</f>
        <v/>
      </c>
      <c r="T755" s="183">
        <f t="shared" si="1"/>
        <v>4</v>
      </c>
      <c r="U755" s="183">
        <f t="shared" si="2"/>
        <v>4</v>
      </c>
      <c r="V755" s="237">
        <f t="shared" si="3"/>
        <v>4</v>
      </c>
      <c r="W755" s="237">
        <f t="shared" si="4"/>
        <v>4</v>
      </c>
      <c r="X755" s="237"/>
    </row>
    <row r="756">
      <c r="A756" s="236" t="s">
        <v>9889</v>
      </c>
      <c r="B756" s="106" t="s">
        <v>4672</v>
      </c>
      <c r="C756" s="237" t="str">
        <f>VLOOKUP(A756,'Main Sheet'!F:M,8,0)</f>
        <v>New Brighton</v>
      </c>
      <c r="D756" s="237" t="str">
        <f>VLOOKUP(B756,'Main Sheet'!A:N,14,0)</f>
        <v>NMB</v>
      </c>
      <c r="E756" s="237" t="str">
        <f>VLOOKUP(B756,'Main Sheet'!A:L,12,0)</f>
        <v>Ithembelihle CS</v>
      </c>
      <c r="F756" s="237" t="str">
        <f>Vlookup(B756,'Main Sheet'!A:J,7,False)</f>
        <v>Second</v>
      </c>
      <c r="G756" s="237" t="str">
        <f>Vlookup(B756,'Main Sheet'!A:Q,17,0)</f>
        <v>Chulumanco</v>
      </c>
      <c r="H756" s="237" t="str">
        <f>VLOOKUP(B756,'Main Sheet'!A:AT,46,0)</f>
        <v>Yes</v>
      </c>
      <c r="I756" s="237" t="str">
        <f>Trim(Iferror(Vlookup(B756,'Main Sheet'!A534:BC1627,47,False),""))</f>
        <v/>
      </c>
      <c r="J756" s="237" t="str">
        <f>VLOOKUP(B756,'University Applications'!A:H,8,0)</f>
        <v>Yes</v>
      </c>
      <c r="K756" s="237" t="str">
        <f>VLOOKUP(B756,'University Applications'!A:O,15,0)</f>
        <v/>
      </c>
      <c r="L756" s="237" t="str">
        <f>VLOOKUP(B756,'University Applications'!A:V,22,0)</f>
        <v>S/A</v>
      </c>
      <c r="M756" s="237" t="str">
        <f>VLOOKUP(B756,'University Applications'!A:AC,29,0)</f>
        <v>S/A</v>
      </c>
      <c r="N756" s="237" t="str">
        <f>VLOOKUP(B756,'University Applications'!A534:BD1948,36,0)</f>
        <v/>
      </c>
      <c r="O756" s="237" t="str">
        <f>VLOOKUP(B756,'University Applications'!A:I,9,0)</f>
        <v/>
      </c>
      <c r="P756" s="237" t="str">
        <f>VLOOKUP($B756,'University Applications'!$A:P,16,0)</f>
        <v/>
      </c>
      <c r="Q756" s="237" t="str">
        <f>VLOOKUP($B756,'University Applications'!$A:W,23,0)</f>
        <v/>
      </c>
      <c r="R756" s="237" t="str">
        <f>VLOOKUP($B756,'University Applications'!$A:AD,30,0)</f>
        <v/>
      </c>
      <c r="S756" s="237" t="str">
        <f>VLOOKUP($B756,'University Applications'!$A534:BJ1948,37,0)</f>
        <v/>
      </c>
      <c r="T756" s="183">
        <f t="shared" si="1"/>
        <v>3</v>
      </c>
      <c r="U756" s="183">
        <f t="shared" si="2"/>
        <v>0</v>
      </c>
      <c r="V756" s="237">
        <f t="shared" si="3"/>
        <v>1</v>
      </c>
      <c r="W756" s="237">
        <f t="shared" si="4"/>
        <v>0</v>
      </c>
      <c r="X756" s="237"/>
    </row>
    <row r="757">
      <c r="A757" s="236" t="s">
        <v>10640</v>
      </c>
      <c r="B757" s="106" t="s">
        <v>7292</v>
      </c>
      <c r="C757" s="237" t="str">
        <f>VLOOKUP(A757,'Main Sheet'!F:M,8,0)</f>
        <v>Alice</v>
      </c>
      <c r="D757" s="237" t="str">
        <f>VLOOKUP(B757,'Main Sheet'!A:N,14,0)</f>
        <v>Rural</v>
      </c>
      <c r="E757" s="237" t="str">
        <f>VLOOKUP(B757,'Main Sheet'!A:L,12,0)</f>
        <v>Dalubuhle HS</v>
      </c>
      <c r="F757" s="237" t="str">
        <f>Vlookup(B757,'Main Sheet'!A:J,7,False)</f>
        <v>Second</v>
      </c>
      <c r="G757" s="237" t="str">
        <f>Vlookup(B757,'Main Sheet'!A:Q,17,0)</f>
        <v>Chulumanco</v>
      </c>
      <c r="H757" s="237" t="str">
        <f>VLOOKUP(B757,'Main Sheet'!A:AT,46,0)</f>
        <v/>
      </c>
      <c r="I757" s="237" t="str">
        <f>Trim(Iferror(Vlookup(B757,'Main Sheet'!A883:BC1980,47,False),""))</f>
        <v/>
      </c>
      <c r="J757" s="237" t="str">
        <f>VLOOKUP(B757,'University Applications'!A:H,8,0)</f>
        <v>Yes</v>
      </c>
      <c r="K757" s="237" t="str">
        <f>VLOOKUP(B757,'University Applications'!A:O,15,0)</f>
        <v>Yes</v>
      </c>
      <c r="L757" s="237" t="str">
        <f>VLOOKUP(B757,'University Applications'!A:V,22,0)</f>
        <v>Yes</v>
      </c>
      <c r="M757" s="237" t="str">
        <f>VLOOKUP(B757,'University Applications'!A:AC,29,0)</f>
        <v>No</v>
      </c>
      <c r="N757" s="237" t="str">
        <f>VLOOKUP(B757,'University Applications'!A883:BD2301,36,0)</f>
        <v>Yes</v>
      </c>
      <c r="O757" s="237" t="str">
        <f>VLOOKUP(B757,'University Applications'!A:I,9,0)</f>
        <v/>
      </c>
      <c r="P757" s="237" t="str">
        <f>VLOOKUP($B757,'University Applications'!$A:P,16,0)</f>
        <v/>
      </c>
      <c r="Q757" s="237" t="str">
        <f>VLOOKUP($B757,'University Applications'!$A:W,23,0)</f>
        <v/>
      </c>
      <c r="R757" s="237" t="str">
        <f>VLOOKUP($B757,'University Applications'!$A:AD,30,0)</f>
        <v/>
      </c>
      <c r="S757" s="237" t="str">
        <f>VLOOKUP($B757,'University Applications'!$A883:BJ2301,37,0)</f>
        <v/>
      </c>
      <c r="T757" s="183">
        <f t="shared" si="1"/>
        <v>5</v>
      </c>
      <c r="U757" s="183">
        <f t="shared" si="2"/>
        <v>0</v>
      </c>
      <c r="V757" s="237">
        <f t="shared" si="3"/>
        <v>4</v>
      </c>
      <c r="W757" s="237">
        <f t="shared" si="4"/>
        <v>0</v>
      </c>
      <c r="X757" s="237"/>
    </row>
    <row r="758">
      <c r="A758" s="236" t="s">
        <v>2547</v>
      </c>
      <c r="B758" s="106" t="s">
        <v>2544</v>
      </c>
      <c r="C758" s="237" t="str">
        <f>VLOOKUP(A758,'Main Sheet'!F:M,8,0)</f>
        <v>Motherwell</v>
      </c>
      <c r="D758" s="237" t="str">
        <f>VLOOKUP(B758,'Main Sheet'!A:N,14,0)</f>
        <v>NMB</v>
      </c>
      <c r="E758" s="237" t="str">
        <f>VLOOKUP(B758,'Main Sheet'!A:L,12,0)</f>
        <v>Soqhayisa SS</v>
      </c>
      <c r="F758" s="237" t="str">
        <f>Vlookup(B758,'Main Sheet'!A:J,7,False)</f>
        <v>First</v>
      </c>
      <c r="G758" s="237" t="str">
        <f>Vlookup(B758,'Main Sheet'!A:Q,17,0)</f>
        <v>Siphosihle</v>
      </c>
      <c r="H758" s="237" t="str">
        <f>VLOOKUP(B758,'Main Sheet'!A:AT,46,0)</f>
        <v>Yes</v>
      </c>
      <c r="I758" s="237" t="str">
        <f>Trim(Iferror(Vlookup(B758,'Main Sheet'!A280:BC1373,47,False),""))</f>
        <v>Yes</v>
      </c>
      <c r="J758" s="237" t="str">
        <f>VLOOKUP(B758,'University Applications'!A:H,8,0)</f>
        <v>S/A</v>
      </c>
      <c r="K758" s="237" t="str">
        <f>VLOOKUP(B758,'University Applications'!A:O,15,0)</f>
        <v>S/A</v>
      </c>
      <c r="L758" s="237" t="str">
        <f>VLOOKUP(B758,'University Applications'!A:V,22,0)</f>
        <v>S/A</v>
      </c>
      <c r="M758" s="237" t="str">
        <f>VLOOKUP(B758,'University Applications'!A:AC,29,0)</f>
        <v>Yes</v>
      </c>
      <c r="N758" s="237" t="str">
        <f>VLOOKUP(B758,'University Applications'!A280:BD1694,36,0)</f>
        <v/>
      </c>
      <c r="O758" s="237" t="str">
        <f>VLOOKUP(B758,'University Applications'!A:I,9,0)</f>
        <v>S/A</v>
      </c>
      <c r="P758" s="237" t="str">
        <f>VLOOKUP($B758,'University Applications'!$A:P,16,0)</f>
        <v>S/A</v>
      </c>
      <c r="Q758" s="237" t="str">
        <f>VLOOKUP($B758,'University Applications'!$A:W,23,0)</f>
        <v>S/A</v>
      </c>
      <c r="R758" s="237" t="str">
        <f>VLOOKUP($B758,'University Applications'!$A:AD,30,0)</f>
        <v>Yes</v>
      </c>
      <c r="S758" s="237" t="str">
        <f>VLOOKUP($B758,'University Applications'!$A280:BJ1694,37,0)</f>
        <v/>
      </c>
      <c r="T758" s="183">
        <f t="shared" si="1"/>
        <v>4</v>
      </c>
      <c r="U758" s="183">
        <f t="shared" si="2"/>
        <v>4</v>
      </c>
      <c r="V758" s="237">
        <f t="shared" si="3"/>
        <v>1</v>
      </c>
      <c r="W758" s="237">
        <f t="shared" si="4"/>
        <v>1</v>
      </c>
      <c r="X758" s="237"/>
    </row>
    <row r="759">
      <c r="A759" s="236" t="s">
        <v>10642</v>
      </c>
      <c r="B759" s="106" t="s">
        <v>7298</v>
      </c>
      <c r="C759" s="237" t="str">
        <f>VLOOKUP(A759,'Main Sheet'!F:M,8,0)</f>
        <v>KwaDwesi</v>
      </c>
      <c r="D759" s="237" t="str">
        <f>VLOOKUP(B759,'Main Sheet'!A:N,14,0)</f>
        <v>NMB</v>
      </c>
      <c r="E759" s="237" t="str">
        <f>VLOOKUP(B759,'Main Sheet'!A:L,12,0)</f>
        <v>Lungisa HS</v>
      </c>
      <c r="F759" s="237" t="str">
        <f>Vlookup(B759,'Main Sheet'!A:J,7,False)</f>
        <v>Second</v>
      </c>
      <c r="G759" s="237" t="str">
        <f>Vlookup(B759,'Main Sheet'!A:Q,17,0)</f>
        <v>Asemahle</v>
      </c>
      <c r="H759" s="237" t="str">
        <f>VLOOKUP(B759,'Main Sheet'!A:AT,46,0)</f>
        <v>Yes</v>
      </c>
      <c r="I759" s="237" t="str">
        <f>Trim(Iferror(Vlookup(B759,'Main Sheet'!A884:BC1981,47,False),""))</f>
        <v>Yes</v>
      </c>
      <c r="J759" s="237" t="str">
        <f>VLOOKUP(B759,'University Applications'!A:H,8,0)</f>
        <v>S/A</v>
      </c>
      <c r="K759" s="237" t="str">
        <f>VLOOKUP(B759,'University Applications'!A:O,15,0)</f>
        <v>S/A</v>
      </c>
      <c r="L759" s="237" t="str">
        <f>VLOOKUP(B759,'University Applications'!A:V,22,0)</f>
        <v>S/A</v>
      </c>
      <c r="M759" s="237" t="str">
        <f>VLOOKUP(B759,'University Applications'!A:AC,29,0)</f>
        <v>Yes</v>
      </c>
      <c r="N759" s="237" t="str">
        <f>VLOOKUP(B759,'University Applications'!A884:BD2302,36,0)</f>
        <v/>
      </c>
      <c r="O759" s="237" t="str">
        <f>VLOOKUP(B759,'University Applications'!A:I,9,0)</f>
        <v/>
      </c>
      <c r="P759" s="237" t="str">
        <f>VLOOKUP($B759,'University Applications'!$A:P,16,0)</f>
        <v/>
      </c>
      <c r="Q759" s="237" t="str">
        <f>VLOOKUP($B759,'University Applications'!$A:W,23,0)</f>
        <v/>
      </c>
      <c r="R759" s="237" t="str">
        <f>VLOOKUP($B759,'University Applications'!$A:AD,30,0)</f>
        <v/>
      </c>
      <c r="S759" s="237" t="str">
        <f>VLOOKUP($B759,'University Applications'!$A884:BJ2302,37,0)</f>
        <v/>
      </c>
      <c r="T759" s="183">
        <f t="shared" si="1"/>
        <v>4</v>
      </c>
      <c r="U759" s="183">
        <f t="shared" si="2"/>
        <v>0</v>
      </c>
      <c r="V759" s="237">
        <f t="shared" si="3"/>
        <v>1</v>
      </c>
      <c r="W759" s="237">
        <f t="shared" si="4"/>
        <v>0</v>
      </c>
      <c r="X759" s="237"/>
    </row>
    <row r="760">
      <c r="A760" s="236" t="s">
        <v>2555</v>
      </c>
      <c r="B760" s="106" t="s">
        <v>2553</v>
      </c>
      <c r="C760" s="237" t="str">
        <f>VLOOKUP(A760,'Main Sheet'!F:M,8,0)</f>
        <v>East London</v>
      </c>
      <c r="D760" s="237" t="str">
        <f>VLOOKUP(B760,'Main Sheet'!A:N,14,0)</f>
        <v>Rural</v>
      </c>
      <c r="E760" s="237" t="str">
        <f>VLOOKUP(B760,'Main Sheet'!A:L,12,0)</f>
        <v>Vulamazibuko HS</v>
      </c>
      <c r="F760" s="237" t="str">
        <f>Vlookup(B760,'Main Sheet'!A:J,7,False)</f>
        <v>First</v>
      </c>
      <c r="G760" s="237" t="str">
        <f>Vlookup(B760,'Main Sheet'!A:Q,17,0)</f>
        <v>Asemahle</v>
      </c>
      <c r="H760" s="237" t="str">
        <f>VLOOKUP(B760,'Main Sheet'!A:AT,46,0)</f>
        <v>Yes</v>
      </c>
      <c r="I760" s="237" t="str">
        <f>Trim(Iferror(Vlookup(B760,'Main Sheet'!A281:BC1374,47,False),""))</f>
        <v>Yes</v>
      </c>
      <c r="J760" s="237" t="str">
        <f>VLOOKUP(B760,'University Applications'!A:H,8,0)</f>
        <v>Yes</v>
      </c>
      <c r="K760" s="237" t="str">
        <f>VLOOKUP(B760,'University Applications'!A:O,15,0)</f>
        <v>Yes</v>
      </c>
      <c r="L760" s="237" t="str">
        <f>VLOOKUP(B760,'University Applications'!A:V,22,0)</f>
        <v>S/A</v>
      </c>
      <c r="M760" s="237" t="str">
        <f>VLOOKUP(B760,'University Applications'!A:AC,29,0)</f>
        <v>Yes</v>
      </c>
      <c r="N760" s="237" t="str">
        <f>VLOOKUP(B760,'University Applications'!A281:BD1695,36,0)</f>
        <v/>
      </c>
      <c r="O760" s="237" t="str">
        <f>VLOOKUP(B760,'University Applications'!A:I,9,0)</f>
        <v>Yes</v>
      </c>
      <c r="P760" s="237" t="str">
        <f>VLOOKUP($B760,'University Applications'!$A:P,16,0)</f>
        <v>Yes</v>
      </c>
      <c r="Q760" s="237" t="str">
        <f>VLOOKUP($B760,'University Applications'!$A:W,23,0)</f>
        <v>S/A</v>
      </c>
      <c r="R760" s="237" t="str">
        <f>VLOOKUP($B760,'University Applications'!$A:AD,30,0)</f>
        <v>Yes</v>
      </c>
      <c r="S760" s="237" t="str">
        <f>VLOOKUP($B760,'University Applications'!$A281:BJ1695,37,0)</f>
        <v/>
      </c>
      <c r="T760" s="183">
        <f t="shared" si="1"/>
        <v>4</v>
      </c>
      <c r="U760" s="183">
        <f t="shared" si="2"/>
        <v>4</v>
      </c>
      <c r="V760" s="237">
        <f t="shared" si="3"/>
        <v>3</v>
      </c>
      <c r="W760" s="237">
        <f t="shared" si="4"/>
        <v>3</v>
      </c>
      <c r="X760" s="237"/>
    </row>
    <row r="761">
      <c r="A761" s="236" t="s">
        <v>2560</v>
      </c>
      <c r="B761" s="106" t="s">
        <v>2557</v>
      </c>
      <c r="C761" s="237" t="str">
        <f>VLOOKUP(A761,'Main Sheet'!F:M,8,0)</f>
        <v>Motherwell</v>
      </c>
      <c r="D761" s="237" t="str">
        <f>VLOOKUP(B761,'Main Sheet'!A:N,14,0)</f>
        <v>NMB</v>
      </c>
      <c r="E761" s="237" t="str">
        <f>VLOOKUP(B761,'Main Sheet'!A:L,12,0)</f>
        <v>James Jolobe SS</v>
      </c>
      <c r="F761" s="237" t="str">
        <f>Vlookup(B761,'Main Sheet'!A:J,7,False)</f>
        <v>First</v>
      </c>
      <c r="G761" s="237" t="str">
        <f>Vlookup(B761,'Main Sheet'!A:Q,17,0)</f>
        <v>Siphosihle</v>
      </c>
      <c r="H761" s="237" t="str">
        <f>VLOOKUP(B761,'Main Sheet'!A:AT,46,0)</f>
        <v>Yes</v>
      </c>
      <c r="I761" s="237" t="str">
        <f>Trim(Iferror(Vlookup(B761,'Main Sheet'!A282:BC1375,47,False),""))</f>
        <v>Yes</v>
      </c>
      <c r="J761" s="237" t="str">
        <f>VLOOKUP(B761,'University Applications'!A:H,8,0)</f>
        <v>Yes</v>
      </c>
      <c r="K761" s="237" t="str">
        <f>VLOOKUP(B761,'University Applications'!A:O,15,0)</f>
        <v>Yes</v>
      </c>
      <c r="L761" s="237" t="str">
        <f>VLOOKUP(B761,'University Applications'!A:V,22,0)</f>
        <v>Yes</v>
      </c>
      <c r="M761" s="237" t="str">
        <f>VLOOKUP(B761,'University Applications'!A:AC,29,0)</f>
        <v>Yes</v>
      </c>
      <c r="N761" s="237" t="str">
        <f>VLOOKUP(B761,'University Applications'!A282:BD1696,36,0)</f>
        <v/>
      </c>
      <c r="O761" s="237" t="str">
        <f>VLOOKUP(B761,'University Applications'!A:I,9,0)</f>
        <v>Yes</v>
      </c>
      <c r="P761" s="237" t="str">
        <f>VLOOKUP($B761,'University Applications'!$A:P,16,0)</f>
        <v>Yes</v>
      </c>
      <c r="Q761" s="237" t="str">
        <f>VLOOKUP($B761,'University Applications'!$A:W,23,0)</f>
        <v>Yes</v>
      </c>
      <c r="R761" s="237" t="str">
        <f>VLOOKUP($B761,'University Applications'!$A:AD,30,0)</f>
        <v>Yes</v>
      </c>
      <c r="S761" s="237" t="str">
        <f>VLOOKUP($B761,'University Applications'!$A282:BJ1696,37,0)</f>
        <v/>
      </c>
      <c r="T761" s="183">
        <f t="shared" si="1"/>
        <v>4</v>
      </c>
      <c r="U761" s="183">
        <f t="shared" si="2"/>
        <v>4</v>
      </c>
      <c r="V761" s="237">
        <f t="shared" si="3"/>
        <v>4</v>
      </c>
      <c r="W761" s="237">
        <f t="shared" si="4"/>
        <v>4</v>
      </c>
      <c r="X761" s="237"/>
    </row>
    <row r="762">
      <c r="A762" s="236" t="s">
        <v>10904</v>
      </c>
      <c r="B762" s="106" t="s">
        <v>8402</v>
      </c>
      <c r="C762" s="237" t="str">
        <f>VLOOKUP(A762,'Main Sheet'!F:M,8,0)</f>
        <v>New Brighton</v>
      </c>
      <c r="D762" s="237" t="str">
        <f>VLOOKUP(B762,'Main Sheet'!A:N,14,0)</f>
        <v>NMB</v>
      </c>
      <c r="E762" s="237" t="str">
        <f>VLOOKUP(B762,'Main Sheet'!A:L,12,0)</f>
        <v>Cowan HS</v>
      </c>
      <c r="F762" s="237" t="str">
        <f>Vlookup(B762,'Main Sheet'!A:J,7,False)</f>
        <v>Second</v>
      </c>
      <c r="G762" s="237" t="str">
        <f>Vlookup(B762,'Main Sheet'!A:Q,17,0)</f>
        <v>Chulumanco</v>
      </c>
      <c r="H762" s="237" t="str">
        <f>VLOOKUP(B762,'Main Sheet'!A:AT,46,0)</f>
        <v>Yes</v>
      </c>
      <c r="I762" s="237" t="str">
        <f>Trim(Iferror(Vlookup(B762,'Main Sheet'!A1022:BC2120,47,False),""))</f>
        <v/>
      </c>
      <c r="J762" s="237" t="str">
        <f>VLOOKUP(B762,'University Applications'!A:H,8,0)</f>
        <v>S/A</v>
      </c>
      <c r="K762" s="237" t="str">
        <f>VLOOKUP(B762,'University Applications'!A:O,15,0)</f>
        <v/>
      </c>
      <c r="L762" s="237" t="str">
        <f>VLOOKUP(B762,'University Applications'!A:V,22,0)</f>
        <v>S/A</v>
      </c>
      <c r="M762" s="237" t="str">
        <f>VLOOKUP(B762,'University Applications'!A:AC,29,0)</f>
        <v/>
      </c>
      <c r="N762" s="237" t="str">
        <f>VLOOKUP(B762,'University Applications'!A1022:BD2441,36,0)</f>
        <v/>
      </c>
      <c r="O762" s="237" t="str">
        <f>VLOOKUP(B762,'University Applications'!A:I,9,0)</f>
        <v/>
      </c>
      <c r="P762" s="237" t="str">
        <f>VLOOKUP($B762,'University Applications'!$A:P,16,0)</f>
        <v/>
      </c>
      <c r="Q762" s="237" t="str">
        <f>VLOOKUP($B762,'University Applications'!$A:W,23,0)</f>
        <v>No</v>
      </c>
      <c r="R762" s="237" t="str">
        <f>VLOOKUP($B762,'University Applications'!$A:AD,30,0)</f>
        <v/>
      </c>
      <c r="S762" s="237" t="str">
        <f>VLOOKUP($B762,'University Applications'!$A1022:BJ2441,37,0)</f>
        <v/>
      </c>
      <c r="T762" s="183">
        <f t="shared" si="1"/>
        <v>2</v>
      </c>
      <c r="U762" s="183">
        <f t="shared" si="2"/>
        <v>1</v>
      </c>
      <c r="V762" s="237">
        <f t="shared" si="3"/>
        <v>0</v>
      </c>
      <c r="W762" s="237">
        <f t="shared" si="4"/>
        <v>0</v>
      </c>
      <c r="X762" s="237"/>
    </row>
    <row r="763">
      <c r="A763" s="236" t="s">
        <v>10914</v>
      </c>
      <c r="B763" s="106" t="s">
        <v>8428</v>
      </c>
      <c r="C763" s="237" t="str">
        <f>VLOOKUP(A763,'Main Sheet'!F:M,8,0)</f>
        <v>New Brighton</v>
      </c>
      <c r="D763" s="237" t="str">
        <f>VLOOKUP(B763,'Main Sheet'!A:N,14,0)</f>
        <v>NMB</v>
      </c>
      <c r="E763" s="237" t="str">
        <f>VLOOKUP(B763,'Main Sheet'!A:L,12,0)</f>
        <v>Cowan HS</v>
      </c>
      <c r="F763" s="237" t="str">
        <f>Vlookup(B763,'Main Sheet'!A:J,7,False)</f>
        <v>Second</v>
      </c>
      <c r="G763" s="237" t="str">
        <f>Vlookup(B763,'Main Sheet'!A:Q,17,0)</f>
        <v>Chulumanco</v>
      </c>
      <c r="H763" s="237" t="str">
        <f>VLOOKUP(B763,'Main Sheet'!A:AT,46,0)</f>
        <v>Yes</v>
      </c>
      <c r="I763" s="237" t="str">
        <f>Trim(Iferror(Vlookup(B763,'Main Sheet'!A1027:BC2125,47,False),""))</f>
        <v/>
      </c>
      <c r="J763" s="237" t="str">
        <f>VLOOKUP(B763,'University Applications'!A:H,8,0)</f>
        <v>S/A</v>
      </c>
      <c r="K763" s="237" t="str">
        <f>VLOOKUP(B763,'University Applications'!A:O,15,0)</f>
        <v/>
      </c>
      <c r="L763" s="237" t="str">
        <f>VLOOKUP(B763,'University Applications'!A:V,22,0)</f>
        <v>Yes</v>
      </c>
      <c r="M763" s="237" t="str">
        <f>VLOOKUP(B763,'University Applications'!A:AC,29,0)</f>
        <v>Yes</v>
      </c>
      <c r="N763" s="237" t="str">
        <f>VLOOKUP(B763,'University Applications'!A1027:BD2446,36,0)</f>
        <v/>
      </c>
      <c r="O763" s="237" t="str">
        <f>VLOOKUP(B763,'University Applications'!A:I,9,0)</f>
        <v/>
      </c>
      <c r="P763" s="237" t="str">
        <f>VLOOKUP($B763,'University Applications'!$A:P,16,0)</f>
        <v/>
      </c>
      <c r="Q763" s="237" t="str">
        <f>VLOOKUP($B763,'University Applications'!$A:W,23,0)</f>
        <v/>
      </c>
      <c r="R763" s="237" t="str">
        <f>VLOOKUP($B763,'University Applications'!$A:AD,30,0)</f>
        <v/>
      </c>
      <c r="S763" s="237" t="str">
        <f>VLOOKUP($B763,'University Applications'!$A1027:BJ2446,37,0)</f>
        <v/>
      </c>
      <c r="T763" s="183">
        <f t="shared" si="1"/>
        <v>3</v>
      </c>
      <c r="U763" s="183">
        <f t="shared" si="2"/>
        <v>0</v>
      </c>
      <c r="V763" s="237">
        <f t="shared" si="3"/>
        <v>2</v>
      </c>
      <c r="W763" s="237">
        <f t="shared" si="4"/>
        <v>0</v>
      </c>
      <c r="X763" s="237"/>
    </row>
    <row r="764">
      <c r="A764" s="236" t="s">
        <v>2570</v>
      </c>
      <c r="B764" s="106" t="s">
        <v>2568</v>
      </c>
      <c r="C764" s="237" t="str">
        <f>VLOOKUP(A764,'Main Sheet'!F:M,8,0)</f>
        <v>Motherwell</v>
      </c>
      <c r="D764" s="237" t="str">
        <f>VLOOKUP(B764,'Main Sheet'!A:N,14,0)</f>
        <v>NMB</v>
      </c>
      <c r="E764" s="237" t="str">
        <f>VLOOKUP(B764,'Main Sheet'!A:L,12,0)</f>
        <v>Douglas Mpopa SS</v>
      </c>
      <c r="F764" s="237" t="str">
        <f>Vlookup(B764,'Main Sheet'!A:J,7,False)</f>
        <v>First</v>
      </c>
      <c r="G764" s="237" t="str">
        <f>Vlookup(B764,'Main Sheet'!A:Q,17,0)</f>
        <v>Asemahle</v>
      </c>
      <c r="H764" s="237" t="str">
        <f>VLOOKUP(B764,'Main Sheet'!A:AT,46,0)</f>
        <v>Yes</v>
      </c>
      <c r="I764" s="237" t="str">
        <f>Trim(Iferror(Vlookup(B764,'Main Sheet'!A283:BC1376,47,False),""))</f>
        <v>Yes</v>
      </c>
      <c r="J764" s="237" t="str">
        <f>VLOOKUP(B764,'University Applications'!A:H,8,0)</f>
        <v>Yes</v>
      </c>
      <c r="K764" s="237" t="str">
        <f>VLOOKUP(B764,'University Applications'!A:O,15,0)</f>
        <v>Yes</v>
      </c>
      <c r="L764" s="237" t="str">
        <f>VLOOKUP(B764,'University Applications'!A:V,22,0)</f>
        <v>Yes</v>
      </c>
      <c r="M764" s="237" t="str">
        <f>VLOOKUP(B764,'University Applications'!A:AC,29,0)</f>
        <v>Yes</v>
      </c>
      <c r="N764" s="237" t="str">
        <f>VLOOKUP(B764,'University Applications'!A283:BD1697,36,0)</f>
        <v/>
      </c>
      <c r="O764" s="237" t="str">
        <f>VLOOKUP(B764,'University Applications'!A:I,9,0)</f>
        <v>Yes</v>
      </c>
      <c r="P764" s="237" t="str">
        <f>VLOOKUP($B764,'University Applications'!$A:P,16,0)</f>
        <v>Yes</v>
      </c>
      <c r="Q764" s="237" t="str">
        <f>VLOOKUP($B764,'University Applications'!$A:W,23,0)</f>
        <v>Yes</v>
      </c>
      <c r="R764" s="237" t="str">
        <f>VLOOKUP($B764,'University Applications'!$A:AD,30,0)</f>
        <v>Yes</v>
      </c>
      <c r="S764" s="237" t="str">
        <f>VLOOKUP($B764,'University Applications'!$A283:BJ1697,37,0)</f>
        <v/>
      </c>
      <c r="T764" s="183">
        <f t="shared" si="1"/>
        <v>4</v>
      </c>
      <c r="U764" s="183">
        <f t="shared" si="2"/>
        <v>4</v>
      </c>
      <c r="V764" s="237">
        <f t="shared" si="3"/>
        <v>4</v>
      </c>
      <c r="W764" s="237">
        <f t="shared" si="4"/>
        <v>4</v>
      </c>
      <c r="X764" s="237"/>
    </row>
    <row r="765">
      <c r="A765" s="236" t="s">
        <v>2578</v>
      </c>
      <c r="B765" s="106" t="s">
        <v>2575</v>
      </c>
      <c r="C765" s="237" t="str">
        <f>VLOOKUP(A765,'Main Sheet'!F:M,8,0)</f>
        <v>Korsten</v>
      </c>
      <c r="D765" s="237" t="str">
        <f>VLOOKUP(B765,'Main Sheet'!A:N,14,0)</f>
        <v>NMB</v>
      </c>
      <c r="E765" s="237" t="str">
        <f>VLOOKUP(B765,'Main Sheet'!A:L,12,0)</f>
        <v>St James SS</v>
      </c>
      <c r="F765" s="237" t="str">
        <f>Vlookup(B765,'Main Sheet'!A:J,7,False)</f>
        <v>First</v>
      </c>
      <c r="G765" s="237" t="str">
        <f>Vlookup(B765,'Main Sheet'!A:Q,17,0)</f>
        <v>Sive</v>
      </c>
      <c r="H765" s="237" t="str">
        <f>VLOOKUP(B765,'Main Sheet'!A:AT,46,0)</f>
        <v>Yes</v>
      </c>
      <c r="I765" s="237" t="str">
        <f>Trim(Iferror(Vlookup(B765,'Main Sheet'!A284:BC1377,47,False),""))</f>
        <v>Yes</v>
      </c>
      <c r="J765" s="237" t="str">
        <f>VLOOKUP(B765,'University Applications'!A:H,8,0)</f>
        <v>Yes</v>
      </c>
      <c r="K765" s="237" t="str">
        <f>VLOOKUP(B765,'University Applications'!A:O,15,0)</f>
        <v>Yes</v>
      </c>
      <c r="L765" s="237" t="str">
        <f>VLOOKUP(B765,'University Applications'!A:V,22,0)</f>
        <v>Yes</v>
      </c>
      <c r="M765" s="237" t="str">
        <f>VLOOKUP(B765,'University Applications'!A:AC,29,0)</f>
        <v>Yes</v>
      </c>
      <c r="N765" s="237" t="str">
        <f>VLOOKUP(B765,'University Applications'!A284:BD1698,36,0)</f>
        <v/>
      </c>
      <c r="O765" s="237" t="str">
        <f>VLOOKUP(B765,'University Applications'!A:I,9,0)</f>
        <v>Yes</v>
      </c>
      <c r="P765" s="237" t="str">
        <f>VLOOKUP($B765,'University Applications'!$A:P,16,0)</f>
        <v>Yes</v>
      </c>
      <c r="Q765" s="237" t="str">
        <f>VLOOKUP($B765,'University Applications'!$A:W,23,0)</f>
        <v>Yes</v>
      </c>
      <c r="R765" s="237" t="str">
        <f>VLOOKUP($B765,'University Applications'!$A:AD,30,0)</f>
        <v>Yes</v>
      </c>
      <c r="S765" s="237" t="str">
        <f>VLOOKUP($B765,'University Applications'!$A284:BJ1698,37,0)</f>
        <v/>
      </c>
      <c r="T765" s="183">
        <f t="shared" si="1"/>
        <v>4</v>
      </c>
      <c r="U765" s="183">
        <f t="shared" si="2"/>
        <v>4</v>
      </c>
      <c r="V765" s="237">
        <f t="shared" si="3"/>
        <v>4</v>
      </c>
      <c r="W765" s="237">
        <f t="shared" si="4"/>
        <v>4</v>
      </c>
      <c r="X765" s="237"/>
    </row>
    <row r="766">
      <c r="A766" s="236" t="s">
        <v>2588</v>
      </c>
      <c r="B766" s="106" t="s">
        <v>2585</v>
      </c>
      <c r="C766" s="237" t="str">
        <f>VLOOKUP(A766,'Main Sheet'!F:M,8,0)</f>
        <v>Zwide</v>
      </c>
      <c r="D766" s="237" t="str">
        <f>VLOOKUP(B766,'Main Sheet'!A:N,14,0)</f>
        <v>NMB</v>
      </c>
      <c r="E766" s="237" t="str">
        <f>VLOOKUP(B766,'Main Sheet'!A:L,12,0)</f>
        <v>Ndzondelelo HS</v>
      </c>
      <c r="F766" s="237" t="str">
        <f>Vlookup(B766,'Main Sheet'!A:J,7,False)</f>
        <v>First</v>
      </c>
      <c r="G766" s="237" t="str">
        <f>Vlookup(B766,'Main Sheet'!A:Q,17,0)</f>
        <v>Chulumanco</v>
      </c>
      <c r="H766" s="237" t="str">
        <f>VLOOKUP(B766,'Main Sheet'!A:AT,46,0)</f>
        <v>Yes</v>
      </c>
      <c r="I766" s="237" t="str">
        <f>Trim(Iferror(Vlookup(B766,'Main Sheet'!A285:BC1378,47,False),""))</f>
        <v>Yes</v>
      </c>
      <c r="J766" s="237" t="str">
        <f>VLOOKUP(B766,'University Applications'!A:H,8,0)</f>
        <v>Yes</v>
      </c>
      <c r="K766" s="237" t="str">
        <f>VLOOKUP(B766,'University Applications'!A:O,15,0)</f>
        <v>S/A</v>
      </c>
      <c r="L766" s="237" t="str">
        <f>VLOOKUP(B766,'University Applications'!A:V,22,0)</f>
        <v>S/A</v>
      </c>
      <c r="M766" s="237" t="str">
        <f>VLOOKUP(B766,'University Applications'!A:AC,29,0)</f>
        <v>Yes</v>
      </c>
      <c r="N766" s="237" t="str">
        <f>VLOOKUP(B766,'University Applications'!A285:BD1699,36,0)</f>
        <v/>
      </c>
      <c r="O766" s="237" t="str">
        <f>VLOOKUP(B766,'University Applications'!A:I,9,0)</f>
        <v>Yes</v>
      </c>
      <c r="P766" s="237" t="str">
        <f>VLOOKUP($B766,'University Applications'!$A:P,16,0)</f>
        <v>S/A</v>
      </c>
      <c r="Q766" s="237" t="str">
        <f>VLOOKUP($B766,'University Applications'!$A:W,23,0)</f>
        <v>S/A</v>
      </c>
      <c r="R766" s="237" t="str">
        <f>VLOOKUP($B766,'University Applications'!$A:AD,30,0)</f>
        <v>Yes</v>
      </c>
      <c r="S766" s="237" t="str">
        <f>VLOOKUP($B766,'University Applications'!$A285:BJ1699,37,0)</f>
        <v/>
      </c>
      <c r="T766" s="183">
        <f t="shared" si="1"/>
        <v>4</v>
      </c>
      <c r="U766" s="183">
        <f t="shared" si="2"/>
        <v>4</v>
      </c>
      <c r="V766" s="237">
        <f t="shared" si="3"/>
        <v>2</v>
      </c>
      <c r="W766" s="237">
        <f t="shared" si="4"/>
        <v>2</v>
      </c>
      <c r="X766" s="237"/>
    </row>
    <row r="767">
      <c r="A767" s="236" t="s">
        <v>10470</v>
      </c>
      <c r="B767" s="106" t="s">
        <v>6859</v>
      </c>
      <c r="C767" s="237" t="str">
        <f>VLOOKUP(A767,'Main Sheet'!F:M,8,0)</f>
        <v>Richmond Hill</v>
      </c>
      <c r="D767" s="237" t="str">
        <f>VLOOKUP(B767,'Main Sheet'!A:N,14,0)</f>
        <v>NMB</v>
      </c>
      <c r="E767" s="237" t="str">
        <f>VLOOKUP(B767,'Main Sheet'!A:L,12,0)</f>
        <v>Khumbulani HS</v>
      </c>
      <c r="F767" s="237" t="str">
        <f>Vlookup(B767,'Main Sheet'!A:J,7,False)</f>
        <v>Second</v>
      </c>
      <c r="G767" s="237" t="str">
        <f>Vlookup(B767,'Main Sheet'!A:Q,17,0)</f>
        <v>Chulumanco</v>
      </c>
      <c r="H767" s="237" t="str">
        <f>VLOOKUP(B767,'Main Sheet'!A:AT,46,0)</f>
        <v>Yes</v>
      </c>
      <c r="I767" s="237" t="str">
        <f>Trim(Iferror(Vlookup(B767,'Main Sheet'!A798:BC1892,47,False),""))</f>
        <v/>
      </c>
      <c r="J767" s="237" t="str">
        <f>VLOOKUP(B767,'University Applications'!A:H,8,0)</f>
        <v>S/A</v>
      </c>
      <c r="K767" s="237" t="str">
        <f>VLOOKUP(B767,'University Applications'!A:O,15,0)</f>
        <v>S/A</v>
      </c>
      <c r="L767" s="237" t="str">
        <f>VLOOKUP(B767,'University Applications'!A:V,22,0)</f>
        <v>Yes</v>
      </c>
      <c r="M767" s="237" t="str">
        <f>VLOOKUP(B767,'University Applications'!A:AC,29,0)</f>
        <v>Yes</v>
      </c>
      <c r="N767" s="237" t="str">
        <f>VLOOKUP(B767,'University Applications'!A798:BD2213,36,0)</f>
        <v/>
      </c>
      <c r="O767" s="237" t="str">
        <f>VLOOKUP(B767,'University Applications'!A:I,9,0)</f>
        <v/>
      </c>
      <c r="P767" s="237" t="str">
        <f>VLOOKUP($B767,'University Applications'!$A:P,16,0)</f>
        <v/>
      </c>
      <c r="Q767" s="237" t="str">
        <f>VLOOKUP($B767,'University Applications'!$A:W,23,0)</f>
        <v/>
      </c>
      <c r="R767" s="237" t="str">
        <f>VLOOKUP($B767,'University Applications'!$A:AD,30,0)</f>
        <v/>
      </c>
      <c r="S767" s="237" t="str">
        <f>VLOOKUP($B767,'University Applications'!$A798:BJ2213,37,0)</f>
        <v/>
      </c>
      <c r="T767" s="183">
        <f t="shared" si="1"/>
        <v>4</v>
      </c>
      <c r="U767" s="183">
        <f t="shared" si="2"/>
        <v>0</v>
      </c>
      <c r="V767" s="237">
        <f t="shared" si="3"/>
        <v>2</v>
      </c>
      <c r="W767" s="237">
        <f t="shared" si="4"/>
        <v>0</v>
      </c>
      <c r="X767" s="237"/>
    </row>
    <row r="768">
      <c r="A768" s="236" t="s">
        <v>10188</v>
      </c>
      <c r="B768" s="106" t="s">
        <v>5769</v>
      </c>
      <c r="C768" s="237" t="str">
        <f>VLOOKUP(A768,'Main Sheet'!F:M,8,0)</f>
        <v>Motherwell</v>
      </c>
      <c r="D768" s="237" t="str">
        <f>VLOOKUP(B768,'Main Sheet'!A:N,14,0)</f>
        <v>NMB</v>
      </c>
      <c r="E768" s="237" t="str">
        <f>VLOOKUP(B768,'Main Sheet'!A:L,12,0)</f>
        <v>Soqhayisa SS</v>
      </c>
      <c r="F768" s="237" t="str">
        <f>Vlookup(B768,'Main Sheet'!A:J,7,False)</f>
        <v>Second</v>
      </c>
      <c r="G768" s="237" t="str">
        <f>Vlookup(B768,'Main Sheet'!A:Q,17,0)</f>
        <v>Siphosihle</v>
      </c>
      <c r="H768" s="237" t="str">
        <f>VLOOKUP(B768,'Main Sheet'!A:AT,46,0)</f>
        <v>Yes</v>
      </c>
      <c r="I768" s="237" t="str">
        <f>Trim(Iferror(Vlookup(B768,'Main Sheet'!A665:BC1759,47,False),""))</f>
        <v>Yes</v>
      </c>
      <c r="J768" s="237" t="str">
        <f>VLOOKUP(B768,'University Applications'!A:H,8,0)</f>
        <v>Yes</v>
      </c>
      <c r="K768" s="237" t="str">
        <f>VLOOKUP(B768,'University Applications'!A:O,15,0)</f>
        <v/>
      </c>
      <c r="L768" s="237" t="str">
        <f>VLOOKUP(B768,'University Applications'!A:V,22,0)</f>
        <v>Yes</v>
      </c>
      <c r="M768" s="237" t="str">
        <f>VLOOKUP(B768,'University Applications'!A:AC,29,0)</f>
        <v>Yes</v>
      </c>
      <c r="N768" s="237" t="str">
        <f>VLOOKUP(B768,'University Applications'!A665:BD2080,36,0)</f>
        <v/>
      </c>
      <c r="O768" s="237" t="str">
        <f>VLOOKUP(B768,'University Applications'!A:I,9,0)</f>
        <v/>
      </c>
      <c r="P768" s="237" t="str">
        <f>VLOOKUP($B768,'University Applications'!$A:P,16,0)</f>
        <v/>
      </c>
      <c r="Q768" s="237" t="str">
        <f>VLOOKUP($B768,'University Applications'!$A:W,23,0)</f>
        <v/>
      </c>
      <c r="R768" s="237" t="str">
        <f>VLOOKUP($B768,'University Applications'!$A:AD,30,0)</f>
        <v/>
      </c>
      <c r="S768" s="237" t="str">
        <f>VLOOKUP($B768,'University Applications'!$A665:BJ2080,37,0)</f>
        <v/>
      </c>
      <c r="T768" s="183">
        <f t="shared" si="1"/>
        <v>3</v>
      </c>
      <c r="U768" s="183">
        <f t="shared" si="2"/>
        <v>0</v>
      </c>
      <c r="V768" s="237">
        <f t="shared" si="3"/>
        <v>3</v>
      </c>
      <c r="W768" s="237">
        <f t="shared" si="4"/>
        <v>0</v>
      </c>
      <c r="X768" s="237"/>
    </row>
    <row r="769">
      <c r="A769" s="236" t="s">
        <v>10729</v>
      </c>
      <c r="B769" s="106" t="s">
        <v>7697</v>
      </c>
      <c r="C769" s="237" t="str">
        <f>VLOOKUP(A769,'Main Sheet'!F:M,8,0)</f>
        <v>KwaMagxaki</v>
      </c>
      <c r="D769" s="237" t="str">
        <f>VLOOKUP(B769,'Main Sheet'!A:N,14,0)</f>
        <v>NMB</v>
      </c>
      <c r="E769" s="237" t="str">
        <f>VLOOKUP(B769,'Main Sheet'!A:L,12,0)</f>
        <v>KwaMagxaki HS</v>
      </c>
      <c r="F769" s="237" t="str">
        <f>Vlookup(B769,'Main Sheet'!A:J,7,False)</f>
        <v>Second</v>
      </c>
      <c r="G769" s="237" t="str">
        <f>Vlookup(B769,'Main Sheet'!A:Q,17,0)</f>
        <v>Asemahle</v>
      </c>
      <c r="H769" s="237" t="str">
        <f>VLOOKUP(B769,'Main Sheet'!A:AT,46,0)</f>
        <v>Yes</v>
      </c>
      <c r="I769" s="237" t="str">
        <f>Trim(Iferror(Vlookup(B769,'Main Sheet'!A931:BC2028,47,False),""))</f>
        <v>Yes</v>
      </c>
      <c r="J769" s="237" t="str">
        <f>VLOOKUP(B769,'University Applications'!A:H,8,0)</f>
        <v/>
      </c>
      <c r="K769" s="237" t="str">
        <f>VLOOKUP(B769,'University Applications'!A:O,15,0)</f>
        <v/>
      </c>
      <c r="L769" s="237" t="str">
        <f>VLOOKUP(B769,'University Applications'!A:V,22,0)</f>
        <v/>
      </c>
      <c r="M769" s="237" t="str">
        <f>VLOOKUP(B769,'University Applications'!A:AC,29,0)</f>
        <v/>
      </c>
      <c r="N769" s="237" t="str">
        <f>VLOOKUP(B769,'University Applications'!A931:BD2349,36,0)</f>
        <v/>
      </c>
      <c r="O769" s="237" t="str">
        <f>VLOOKUP(B769,'University Applications'!A:I,9,0)</f>
        <v/>
      </c>
      <c r="P769" s="237" t="str">
        <f>VLOOKUP($B769,'University Applications'!$A:P,16,0)</f>
        <v/>
      </c>
      <c r="Q769" s="237" t="str">
        <f>VLOOKUP($B769,'University Applications'!$A:W,23,0)</f>
        <v/>
      </c>
      <c r="R769" s="237" t="str">
        <f>VLOOKUP($B769,'University Applications'!$A:AD,30,0)</f>
        <v/>
      </c>
      <c r="S769" s="237" t="str">
        <f>VLOOKUP($B769,'University Applications'!$A931:BJ2349,37,0)</f>
        <v/>
      </c>
      <c r="T769" s="183">
        <f t="shared" si="1"/>
        <v>0</v>
      </c>
      <c r="U769" s="183">
        <f t="shared" si="2"/>
        <v>0</v>
      </c>
      <c r="V769" s="237">
        <f t="shared" si="3"/>
        <v>0</v>
      </c>
      <c r="W769" s="237">
        <f t="shared" si="4"/>
        <v>0</v>
      </c>
      <c r="X769" s="237"/>
    </row>
    <row r="770">
      <c r="A770" s="236" t="s">
        <v>3807</v>
      </c>
      <c r="B770" s="106" t="s">
        <v>3806</v>
      </c>
      <c r="C770" s="237" t="str">
        <f>VLOOKUP(A770,'Main Sheet'!F:M,8,0)</f>
        <v>New Brighton</v>
      </c>
      <c r="D770" s="237" t="str">
        <f>VLOOKUP(B770,'Main Sheet'!A:N,14,0)</f>
        <v>NMB</v>
      </c>
      <c r="E770" s="237" t="str">
        <f>VLOOKUP(B770,'Main Sheet'!A:L,12,0)</f>
        <v>Newell HS</v>
      </c>
      <c r="F770" s="237" t="str">
        <f>Vlookup(B770,'Main Sheet'!A:J,7,False)</f>
        <v>Second</v>
      </c>
      <c r="G770" s="237" t="str">
        <f>Vlookup(B770,'Main Sheet'!A:Q,17,0)</f>
        <v>Siphosihle</v>
      </c>
      <c r="H770" s="237" t="str">
        <f>VLOOKUP(B770,'Main Sheet'!A:AT,46,0)</f>
        <v>Yes</v>
      </c>
      <c r="I770" s="237" t="str">
        <f>Trim(Iferror(Vlookup(B770,'Main Sheet'!A436:BC1529,47,False),""))</f>
        <v>Yes</v>
      </c>
      <c r="J770" s="237" t="str">
        <f>VLOOKUP(B770,'University Applications'!A:H,8,0)</f>
        <v>S/A</v>
      </c>
      <c r="K770" s="237" t="str">
        <f>VLOOKUP(B770,'University Applications'!A:O,15,0)</f>
        <v>Yes</v>
      </c>
      <c r="L770" s="237" t="str">
        <f>VLOOKUP(B770,'University Applications'!A:V,22,0)</f>
        <v>S/A</v>
      </c>
      <c r="M770" s="237" t="str">
        <f>VLOOKUP(B770,'University Applications'!A:AC,29,0)</f>
        <v>S/A</v>
      </c>
      <c r="N770" s="237" t="str">
        <f>VLOOKUP(B770,'University Applications'!A436:BD1850,36,0)</f>
        <v/>
      </c>
      <c r="O770" s="237" t="str">
        <f>VLOOKUP(B770,'University Applications'!A:I,9,0)</f>
        <v/>
      </c>
      <c r="P770" s="237" t="str">
        <f>VLOOKUP($B770,'University Applications'!$A:P,16,0)</f>
        <v/>
      </c>
      <c r="Q770" s="237" t="str">
        <f>VLOOKUP($B770,'University Applications'!$A:W,23,0)</f>
        <v/>
      </c>
      <c r="R770" s="237" t="str">
        <f>VLOOKUP($B770,'University Applications'!$A:AD,30,0)</f>
        <v/>
      </c>
      <c r="S770" s="237" t="str">
        <f>VLOOKUP($B770,'University Applications'!$A436:BJ1850,37,0)</f>
        <v/>
      </c>
      <c r="T770" s="183">
        <f t="shared" si="1"/>
        <v>4</v>
      </c>
      <c r="U770" s="183">
        <f t="shared" si="2"/>
        <v>0</v>
      </c>
      <c r="V770" s="237">
        <f t="shared" si="3"/>
        <v>1</v>
      </c>
      <c r="W770" s="237">
        <f t="shared" si="4"/>
        <v>0</v>
      </c>
      <c r="X770" s="237"/>
    </row>
    <row r="771">
      <c r="A771" s="236" t="s">
        <v>2592</v>
      </c>
      <c r="B771" s="106" t="s">
        <v>2590</v>
      </c>
      <c r="C771" s="237" t="str">
        <f>VLOOKUP(A771,'Main Sheet'!F:M,8,0)</f>
        <v>East London</v>
      </c>
      <c r="D771" s="237" t="str">
        <f>VLOOKUP(B771,'Main Sheet'!A:N,14,0)</f>
        <v>Rural</v>
      </c>
      <c r="E771" s="237" t="str">
        <f>VLOOKUP(B771,'Main Sheet'!A:L,12,0)</f>
        <v>Wongalethu HS</v>
      </c>
      <c r="F771" s="237" t="str">
        <f>Vlookup(B771,'Main Sheet'!A:J,7,False)</f>
        <v>First</v>
      </c>
      <c r="G771" s="237" t="str">
        <f>Vlookup(B771,'Main Sheet'!A:Q,17,0)</f>
        <v>Asemahle</v>
      </c>
      <c r="H771" s="237" t="str">
        <f>VLOOKUP(B771,'Main Sheet'!A:AT,46,0)</f>
        <v>Yes</v>
      </c>
      <c r="I771" s="237" t="str">
        <f>Trim(Iferror(Vlookup(B771,'Main Sheet'!A286:BC1379,47,False),""))</f>
        <v>Yes</v>
      </c>
      <c r="J771" s="237" t="str">
        <f>VLOOKUP(B771,'University Applications'!A:H,8,0)</f>
        <v>Yes</v>
      </c>
      <c r="K771" s="237" t="str">
        <f>VLOOKUP(B771,'University Applications'!A:O,15,0)</f>
        <v>Yes</v>
      </c>
      <c r="L771" s="237" t="str">
        <f>VLOOKUP(B771,'University Applications'!A:V,22,0)</f>
        <v>No</v>
      </c>
      <c r="M771" s="237" t="str">
        <f>VLOOKUP(B771,'University Applications'!A:AC,29,0)</f>
        <v>Yes</v>
      </c>
      <c r="N771" s="237" t="str">
        <f>VLOOKUP(B771,'University Applications'!A286:BD1700,36,0)</f>
        <v/>
      </c>
      <c r="O771" s="237" t="str">
        <f>VLOOKUP(B771,'University Applications'!A:I,9,0)</f>
        <v>Yes</v>
      </c>
      <c r="P771" s="237" t="str">
        <f>VLOOKUP($B771,'University Applications'!$A:P,16,0)</f>
        <v>Yes</v>
      </c>
      <c r="Q771" s="237" t="str">
        <f>VLOOKUP($B771,'University Applications'!$A:W,23,0)</f>
        <v/>
      </c>
      <c r="R771" s="237" t="str">
        <f>VLOOKUP($B771,'University Applications'!$A:AD,30,0)</f>
        <v>Yes</v>
      </c>
      <c r="S771" s="237" t="str">
        <f>VLOOKUP($B771,'University Applications'!$A286:BJ1700,37,0)</f>
        <v/>
      </c>
      <c r="T771" s="183">
        <f t="shared" si="1"/>
        <v>4</v>
      </c>
      <c r="U771" s="183">
        <f t="shared" si="2"/>
        <v>3</v>
      </c>
      <c r="V771" s="237">
        <f t="shared" si="3"/>
        <v>3</v>
      </c>
      <c r="W771" s="237">
        <f t="shared" si="4"/>
        <v>3</v>
      </c>
      <c r="X771" s="237"/>
    </row>
    <row r="772">
      <c r="A772" s="236" t="s">
        <v>11177</v>
      </c>
      <c r="B772" s="106" t="s">
        <v>2594</v>
      </c>
      <c r="C772" s="237" t="str">
        <f>VLOOKUP(A772,'Main Sheet'!F:M,8,0)</f>
        <v>#N/A</v>
      </c>
      <c r="D772" s="237" t="str">
        <f>VLOOKUP(B772,'Main Sheet'!A:N,14,0)</f>
        <v>Rural</v>
      </c>
      <c r="E772" s="237" t="str">
        <f>VLOOKUP(B772,'Main Sheet'!A:L,12,0)</f>
        <v>Vulamazibuko HS</v>
      </c>
      <c r="F772" s="237" t="str">
        <f>Vlookup(B772,'Main Sheet'!A:J,7,False)</f>
        <v>First</v>
      </c>
      <c r="G772" s="237" t="str">
        <f>Vlookup(B772,'Main Sheet'!A:Q,17,0)</f>
        <v>Asemahle</v>
      </c>
      <c r="H772" s="237" t="str">
        <f>VLOOKUP(B772,'Main Sheet'!A:AT,46,0)</f>
        <v>Yes</v>
      </c>
      <c r="I772" s="237" t="str">
        <f>Trim(Iferror(Vlookup(B772,'Main Sheet'!A287:BC1380,47,False),""))</f>
        <v>Yes</v>
      </c>
      <c r="J772" s="237" t="str">
        <f>VLOOKUP(B772,'University Applications'!A:H,8,0)</f>
        <v>Yes</v>
      </c>
      <c r="K772" s="237" t="str">
        <f>VLOOKUP(B772,'University Applications'!A:O,15,0)</f>
        <v>Yes</v>
      </c>
      <c r="L772" s="237" t="str">
        <f>VLOOKUP(B772,'University Applications'!A:V,22,0)</f>
        <v>No</v>
      </c>
      <c r="M772" s="237" t="str">
        <f>VLOOKUP(B772,'University Applications'!A:AC,29,0)</f>
        <v>Yes</v>
      </c>
      <c r="N772" s="237" t="str">
        <f>VLOOKUP(B772,'University Applications'!A287:BD1701,36,0)</f>
        <v/>
      </c>
      <c r="O772" s="237" t="str">
        <f>VLOOKUP(B772,'University Applications'!A:I,9,0)</f>
        <v>Yes</v>
      </c>
      <c r="P772" s="237" t="str">
        <f>VLOOKUP($B772,'University Applications'!$A:P,16,0)</f>
        <v>Yes</v>
      </c>
      <c r="Q772" s="237" t="str">
        <f>VLOOKUP($B772,'University Applications'!$A:W,23,0)</f>
        <v/>
      </c>
      <c r="R772" s="237" t="str">
        <f>VLOOKUP($B772,'University Applications'!$A:AD,30,0)</f>
        <v>Yes</v>
      </c>
      <c r="S772" s="237" t="str">
        <f>VLOOKUP($B772,'University Applications'!$A287:BJ1701,37,0)</f>
        <v/>
      </c>
      <c r="T772" s="183">
        <f t="shared" si="1"/>
        <v>4</v>
      </c>
      <c r="U772" s="183">
        <f t="shared" si="2"/>
        <v>3</v>
      </c>
      <c r="V772" s="237">
        <f t="shared" si="3"/>
        <v>3</v>
      </c>
      <c r="W772" s="237">
        <f t="shared" si="4"/>
        <v>3</v>
      </c>
      <c r="X772" s="237"/>
    </row>
    <row r="773">
      <c r="A773" s="236" t="s">
        <v>10846</v>
      </c>
      <c r="B773" s="106" t="s">
        <v>8178</v>
      </c>
      <c r="C773" s="237" t="str">
        <f>VLOOKUP(A773,'Main Sheet'!F:M,8,0)</f>
        <v>Zwide</v>
      </c>
      <c r="D773" s="237" t="str">
        <f>VLOOKUP(B773,'Main Sheet'!A:N,14,0)</f>
        <v>NMB</v>
      </c>
      <c r="E773" s="237" t="str">
        <f>VLOOKUP(B773,'Main Sheet'!A:L,12,0)</f>
        <v>Sakhisizwe SS</v>
      </c>
      <c r="F773" s="237" t="str">
        <f>Vlookup(B773,'Main Sheet'!A:J,7,False)</f>
        <v>Second</v>
      </c>
      <c r="G773" s="237" t="str">
        <f>Vlookup(B773,'Main Sheet'!A:Q,17,0)</f>
        <v>Chulumanco</v>
      </c>
      <c r="H773" s="237" t="str">
        <f>VLOOKUP(B773,'Main Sheet'!A:AT,46,0)</f>
        <v>Yes</v>
      </c>
      <c r="I773" s="237" t="str">
        <f>Trim(Iferror(Vlookup(B773,'Main Sheet'!A988:BC2085,47,False),""))</f>
        <v/>
      </c>
      <c r="J773" s="237" t="str">
        <f>VLOOKUP(B773,'University Applications'!A:H,8,0)</f>
        <v>S/A</v>
      </c>
      <c r="K773" s="237" t="str">
        <f>VLOOKUP(B773,'University Applications'!A:O,15,0)</f>
        <v>S/A</v>
      </c>
      <c r="L773" s="237" t="str">
        <f>VLOOKUP(B773,'University Applications'!A:V,22,0)</f>
        <v>S/A</v>
      </c>
      <c r="M773" s="237" t="str">
        <f>VLOOKUP(B773,'University Applications'!A:AC,29,0)</f>
        <v>S/A</v>
      </c>
      <c r="N773" s="237" t="str">
        <f>VLOOKUP(B773,'University Applications'!A988:BD2406,36,0)</f>
        <v/>
      </c>
      <c r="O773" s="237" t="str">
        <f>VLOOKUP(B773,'University Applications'!A:I,9,0)</f>
        <v/>
      </c>
      <c r="P773" s="237" t="str">
        <f>VLOOKUP($B773,'University Applications'!$A:P,16,0)</f>
        <v/>
      </c>
      <c r="Q773" s="237" t="str">
        <f>VLOOKUP($B773,'University Applications'!$A:W,23,0)</f>
        <v/>
      </c>
      <c r="R773" s="237" t="str">
        <f>VLOOKUP($B773,'University Applications'!$A:AD,30,0)</f>
        <v/>
      </c>
      <c r="S773" s="237" t="str">
        <f>VLOOKUP($B773,'University Applications'!$A988:BJ2406,37,0)</f>
        <v/>
      </c>
      <c r="T773" s="183">
        <f t="shared" si="1"/>
        <v>4</v>
      </c>
      <c r="U773" s="183">
        <f t="shared" si="2"/>
        <v>0</v>
      </c>
      <c r="V773" s="237">
        <f t="shared" si="3"/>
        <v>0</v>
      </c>
      <c r="W773" s="237">
        <f t="shared" si="4"/>
        <v>0</v>
      </c>
      <c r="X773" s="237"/>
    </row>
    <row r="774">
      <c r="A774" s="236" t="s">
        <v>2603</v>
      </c>
      <c r="B774" s="106" t="s">
        <v>2600</v>
      </c>
      <c r="C774" s="237" t="str">
        <f>VLOOKUP(A774,'Main Sheet'!F:M,8,0)</f>
        <v>Motherwell</v>
      </c>
      <c r="D774" s="237" t="str">
        <f>VLOOKUP(B774,'Main Sheet'!A:N,14,0)</f>
        <v>NMB</v>
      </c>
      <c r="E774" s="237" t="str">
        <f>VLOOKUP(B774,'Main Sheet'!A:L,12,0)</f>
        <v>Motherwell HS</v>
      </c>
      <c r="F774" s="237" t="str">
        <f>Vlookup(B774,'Main Sheet'!A:J,7,False)</f>
        <v>First</v>
      </c>
      <c r="G774" s="237" t="str">
        <f>Vlookup(B774,'Main Sheet'!A:Q,17,0)</f>
        <v>Sive</v>
      </c>
      <c r="H774" s="237" t="str">
        <f>VLOOKUP(B774,'Main Sheet'!A:AT,46,0)</f>
        <v>Yes</v>
      </c>
      <c r="I774" s="237" t="str">
        <f>Trim(Iferror(Vlookup(B774,'Main Sheet'!A288:BC1381,47,False),""))</f>
        <v>Yes</v>
      </c>
      <c r="J774" s="237" t="str">
        <f>VLOOKUP(B774,'University Applications'!A:H,8,0)</f>
        <v>Yes</v>
      </c>
      <c r="K774" s="237" t="str">
        <f>VLOOKUP(B774,'University Applications'!A:O,15,0)</f>
        <v>Yes</v>
      </c>
      <c r="L774" s="237" t="str">
        <f>VLOOKUP(B774,'University Applications'!A:V,22,0)</f>
        <v>Yes</v>
      </c>
      <c r="M774" s="237" t="str">
        <f>VLOOKUP(B774,'University Applications'!A:AC,29,0)</f>
        <v>Yes</v>
      </c>
      <c r="N774" s="237" t="str">
        <f>VLOOKUP(B774,'University Applications'!A288:BD1702,36,0)</f>
        <v/>
      </c>
      <c r="O774" s="237" t="str">
        <f>VLOOKUP(B774,'University Applications'!A:I,9,0)</f>
        <v>Yes</v>
      </c>
      <c r="P774" s="237" t="str">
        <f>VLOOKUP($B774,'University Applications'!$A:P,16,0)</f>
        <v>Yes</v>
      </c>
      <c r="Q774" s="237" t="str">
        <f>VLOOKUP($B774,'University Applications'!$A:W,23,0)</f>
        <v>Yes</v>
      </c>
      <c r="R774" s="237" t="str">
        <f>VLOOKUP($B774,'University Applications'!$A:AD,30,0)</f>
        <v>Yes</v>
      </c>
      <c r="S774" s="237" t="str">
        <f>VLOOKUP($B774,'University Applications'!$A288:BJ1702,37,0)</f>
        <v/>
      </c>
      <c r="T774" s="183">
        <f t="shared" si="1"/>
        <v>4</v>
      </c>
      <c r="U774" s="183">
        <f t="shared" si="2"/>
        <v>4</v>
      </c>
      <c r="V774" s="237">
        <f t="shared" si="3"/>
        <v>4</v>
      </c>
      <c r="W774" s="237">
        <f t="shared" si="4"/>
        <v>4</v>
      </c>
      <c r="X774" s="237"/>
    </row>
    <row r="775">
      <c r="A775" s="236" t="s">
        <v>10090</v>
      </c>
      <c r="B775" s="106" t="s">
        <v>5452</v>
      </c>
      <c r="C775" s="237" t="str">
        <f>VLOOKUP(A775,'Main Sheet'!F:M,8,0)</f>
        <v>Motherwell</v>
      </c>
      <c r="D775" s="237" t="str">
        <f>VLOOKUP(B775,'Main Sheet'!A:N,14,0)</f>
        <v>NMB</v>
      </c>
      <c r="E775" s="237" t="str">
        <f>VLOOKUP(B775,'Main Sheet'!A:L,12,0)</f>
        <v>Soqhayisa SS</v>
      </c>
      <c r="F775" s="237" t="str">
        <f>Vlookup(B775,'Main Sheet'!A:J,7,False)</f>
        <v>Second</v>
      </c>
      <c r="G775" s="237" t="str">
        <f>Vlookup(B775,'Main Sheet'!A:Q,17,0)</f>
        <v>Siphosihle</v>
      </c>
      <c r="H775" s="237" t="str">
        <f>VLOOKUP(B775,'Main Sheet'!A:AT,46,0)</f>
        <v>Yes</v>
      </c>
      <c r="I775" s="237" t="str">
        <f>Trim(Iferror(Vlookup(B775,'Main Sheet'!A620:BC1713,47,False),""))</f>
        <v>Yes</v>
      </c>
      <c r="J775" s="237" t="str">
        <f>VLOOKUP(B775,'University Applications'!A:H,8,0)</f>
        <v>S/A</v>
      </c>
      <c r="K775" s="237" t="str">
        <f>VLOOKUP(B775,'University Applications'!A:O,15,0)</f>
        <v>Yes</v>
      </c>
      <c r="L775" s="237" t="str">
        <f>VLOOKUP(B775,'University Applications'!A:V,22,0)</f>
        <v>Yes</v>
      </c>
      <c r="M775" s="237" t="str">
        <f>VLOOKUP(B775,'University Applications'!A:AC,29,0)</f>
        <v>Yes</v>
      </c>
      <c r="N775" s="237" t="str">
        <f>VLOOKUP(B775,'University Applications'!A620:BD2034,36,0)</f>
        <v/>
      </c>
      <c r="O775" s="237" t="str">
        <f>VLOOKUP(B775,'University Applications'!A:I,9,0)</f>
        <v/>
      </c>
      <c r="P775" s="237" t="str">
        <f>VLOOKUP($B775,'University Applications'!$A:P,16,0)</f>
        <v/>
      </c>
      <c r="Q775" s="237" t="str">
        <f>VLOOKUP($B775,'University Applications'!$A:W,23,0)</f>
        <v/>
      </c>
      <c r="R775" s="237" t="str">
        <f>VLOOKUP($B775,'University Applications'!$A:AD,30,0)</f>
        <v/>
      </c>
      <c r="S775" s="237" t="str">
        <f>VLOOKUP($B775,'University Applications'!$A620:BJ2034,37,0)</f>
        <v/>
      </c>
      <c r="T775" s="183">
        <f t="shared" si="1"/>
        <v>4</v>
      </c>
      <c r="U775" s="183">
        <f t="shared" si="2"/>
        <v>0</v>
      </c>
      <c r="V775" s="237">
        <f t="shared" si="3"/>
        <v>3</v>
      </c>
      <c r="W775" s="237">
        <f t="shared" si="4"/>
        <v>0</v>
      </c>
      <c r="X775" s="237"/>
    </row>
    <row r="776">
      <c r="A776" s="236" t="s">
        <v>2612</v>
      </c>
      <c r="B776" s="106" t="s">
        <v>2610</v>
      </c>
      <c r="C776" s="237" t="str">
        <f>VLOOKUP(A776,'Main Sheet'!F:M,8,0)</f>
        <v>East London</v>
      </c>
      <c r="D776" s="237" t="str">
        <f>VLOOKUP(B776,'Main Sheet'!A:N,14,0)</f>
        <v>Rural</v>
      </c>
      <c r="E776" s="237" t="str">
        <f>VLOOKUP(B776,'Main Sheet'!A:L,12,0)</f>
        <v>Vulamazibuko HS</v>
      </c>
      <c r="F776" s="237" t="str">
        <f>Vlookup(B776,'Main Sheet'!A:J,7,False)</f>
        <v>First</v>
      </c>
      <c r="G776" s="237" t="str">
        <f>Vlookup(B776,'Main Sheet'!A:Q,17,0)</f>
        <v>Asemahle</v>
      </c>
      <c r="H776" s="237" t="str">
        <f>VLOOKUP(B776,'Main Sheet'!A:AT,46,0)</f>
        <v>Yes</v>
      </c>
      <c r="I776" s="237" t="str">
        <f>Trim(Iferror(Vlookup(B776,'Main Sheet'!A289:BC1382,47,False),""))</f>
        <v>Yes</v>
      </c>
      <c r="J776" s="237" t="str">
        <f>VLOOKUP(B776,'University Applications'!A:H,8,0)</f>
        <v>Yes</v>
      </c>
      <c r="K776" s="237" t="str">
        <f>VLOOKUP(B776,'University Applications'!A:O,15,0)</f>
        <v>S/A</v>
      </c>
      <c r="L776" s="237" t="str">
        <f>VLOOKUP(B776,'University Applications'!A:V,22,0)</f>
        <v>No</v>
      </c>
      <c r="M776" s="237" t="str">
        <f>VLOOKUP(B776,'University Applications'!A:AC,29,0)</f>
        <v>Yes</v>
      </c>
      <c r="N776" s="237" t="str">
        <f>VLOOKUP(B776,'University Applications'!A289:BD1703,36,0)</f>
        <v/>
      </c>
      <c r="O776" s="237" t="str">
        <f>VLOOKUP(B776,'University Applications'!A:I,9,0)</f>
        <v>Yes</v>
      </c>
      <c r="P776" s="237" t="str">
        <f>VLOOKUP($B776,'University Applications'!$A:P,16,0)</f>
        <v>S/A</v>
      </c>
      <c r="Q776" s="237" t="str">
        <f>VLOOKUP($B776,'University Applications'!$A:W,23,0)</f>
        <v/>
      </c>
      <c r="R776" s="237" t="str">
        <f>VLOOKUP($B776,'University Applications'!$A:AD,30,0)</f>
        <v>Yes</v>
      </c>
      <c r="S776" s="237" t="str">
        <f>VLOOKUP($B776,'University Applications'!$A289:BJ1703,37,0)</f>
        <v/>
      </c>
      <c r="T776" s="183">
        <f t="shared" si="1"/>
        <v>4</v>
      </c>
      <c r="U776" s="183">
        <f t="shared" si="2"/>
        <v>3</v>
      </c>
      <c r="V776" s="237">
        <f t="shared" si="3"/>
        <v>2</v>
      </c>
      <c r="W776" s="237">
        <f t="shared" si="4"/>
        <v>2</v>
      </c>
      <c r="X776" s="237"/>
    </row>
    <row r="777">
      <c r="A777" s="236" t="s">
        <v>2617</v>
      </c>
      <c r="B777" s="106" t="s">
        <v>2615</v>
      </c>
      <c r="C777" s="237" t="str">
        <f>VLOOKUP(A777,'Main Sheet'!F:M,8,0)</f>
        <v>New Brighton</v>
      </c>
      <c r="D777" s="237" t="str">
        <f>VLOOKUP(B777,'Main Sheet'!A:N,14,0)</f>
        <v>NMB</v>
      </c>
      <c r="E777" s="237" t="str">
        <f>VLOOKUP(B777,'Main Sheet'!A:L,12,0)</f>
        <v>Newell HS</v>
      </c>
      <c r="F777" s="237" t="str">
        <f>Vlookup(B777,'Main Sheet'!A:J,7,False)</f>
        <v>First</v>
      </c>
      <c r="G777" s="237" t="str">
        <f>Vlookup(B777,'Main Sheet'!A:Q,17,0)</f>
        <v>Siphosihle</v>
      </c>
      <c r="H777" s="237" t="str">
        <f>VLOOKUP(B777,'Main Sheet'!A:AT,46,0)</f>
        <v>Yes</v>
      </c>
      <c r="I777" s="237" t="str">
        <f>Trim(Iferror(Vlookup(B777,'Main Sheet'!A290:BC1383,47,False),""))</f>
        <v>Yes</v>
      </c>
      <c r="J777" s="237" t="str">
        <f>VLOOKUP(B777,'University Applications'!A:H,8,0)</f>
        <v>Yes</v>
      </c>
      <c r="K777" s="237" t="str">
        <f>VLOOKUP(B777,'University Applications'!A:O,15,0)</f>
        <v>Yes</v>
      </c>
      <c r="L777" s="237" t="str">
        <f>VLOOKUP(B777,'University Applications'!A:V,22,0)</f>
        <v>Yes</v>
      </c>
      <c r="M777" s="237" t="str">
        <f>VLOOKUP(B777,'University Applications'!A:AC,29,0)</f>
        <v>Yes</v>
      </c>
      <c r="N777" s="237" t="str">
        <f>VLOOKUP(B777,'University Applications'!A290:BD1704,36,0)</f>
        <v/>
      </c>
      <c r="O777" s="237" t="str">
        <f>VLOOKUP(B777,'University Applications'!A:I,9,0)</f>
        <v>Yes</v>
      </c>
      <c r="P777" s="237" t="str">
        <f>VLOOKUP($B777,'University Applications'!$A:P,16,0)</f>
        <v>Yes</v>
      </c>
      <c r="Q777" s="237" t="str">
        <f>VLOOKUP($B777,'University Applications'!$A:W,23,0)</f>
        <v>Yes</v>
      </c>
      <c r="R777" s="237" t="str">
        <f>VLOOKUP($B777,'University Applications'!$A:AD,30,0)</f>
        <v>Yes</v>
      </c>
      <c r="S777" s="237" t="str">
        <f>VLOOKUP($B777,'University Applications'!$A290:BJ1704,37,0)</f>
        <v/>
      </c>
      <c r="T777" s="183">
        <f t="shared" si="1"/>
        <v>4</v>
      </c>
      <c r="U777" s="183">
        <f t="shared" si="2"/>
        <v>4</v>
      </c>
      <c r="V777" s="237">
        <f t="shared" si="3"/>
        <v>4</v>
      </c>
      <c r="W777" s="237">
        <f t="shared" si="4"/>
        <v>4</v>
      </c>
      <c r="X777" s="237"/>
    </row>
    <row r="778">
      <c r="A778" s="236" t="s">
        <v>2626</v>
      </c>
      <c r="B778" s="106" t="s">
        <v>2624</v>
      </c>
      <c r="C778" s="237" t="str">
        <f>VLOOKUP(A778,'Main Sheet'!F:M,8,0)</f>
        <v>Motherwell</v>
      </c>
      <c r="D778" s="237" t="str">
        <f>VLOOKUP(B778,'Main Sheet'!A:N,14,0)</f>
        <v>NMB</v>
      </c>
      <c r="E778" s="237" t="str">
        <f>VLOOKUP(B778,'Main Sheet'!A:L,12,0)</f>
        <v>Soqhayisa SS</v>
      </c>
      <c r="F778" s="237" t="str">
        <f>Vlookup(B778,'Main Sheet'!A:J,7,False)</f>
        <v>First</v>
      </c>
      <c r="G778" s="237" t="str">
        <f>Vlookup(B778,'Main Sheet'!A:Q,17,0)</f>
        <v>Siphosihle</v>
      </c>
      <c r="H778" s="237" t="str">
        <f>VLOOKUP(B778,'Main Sheet'!A:AT,46,0)</f>
        <v>Yes</v>
      </c>
      <c r="I778" s="237" t="str">
        <f>Trim(Iferror(Vlookup(B778,'Main Sheet'!A291:BC1384,47,False),""))</f>
        <v>Yes</v>
      </c>
      <c r="J778" s="237" t="str">
        <f>VLOOKUP(B778,'University Applications'!A:H,8,0)</f>
        <v>S/A</v>
      </c>
      <c r="K778" s="237" t="str">
        <f>VLOOKUP(B778,'University Applications'!A:O,15,0)</f>
        <v>S/A</v>
      </c>
      <c r="L778" s="237" t="str">
        <f>VLOOKUP(B778,'University Applications'!A:V,22,0)</f>
        <v>Yes</v>
      </c>
      <c r="M778" s="237" t="str">
        <f>VLOOKUP(B778,'University Applications'!A:AC,29,0)</f>
        <v>Yes</v>
      </c>
      <c r="N778" s="237" t="str">
        <f>VLOOKUP(B778,'University Applications'!A291:BD1705,36,0)</f>
        <v/>
      </c>
      <c r="O778" s="237" t="str">
        <f>VLOOKUP(B778,'University Applications'!A:I,9,0)</f>
        <v>S/A</v>
      </c>
      <c r="P778" s="237" t="str">
        <f>VLOOKUP($B778,'University Applications'!$A:P,16,0)</f>
        <v>S/A</v>
      </c>
      <c r="Q778" s="237" t="str">
        <f>VLOOKUP($B778,'University Applications'!$A:W,23,0)</f>
        <v>Yes</v>
      </c>
      <c r="R778" s="237" t="str">
        <f>VLOOKUP($B778,'University Applications'!$A:AD,30,0)</f>
        <v>Yes</v>
      </c>
      <c r="S778" s="237" t="str">
        <f>VLOOKUP($B778,'University Applications'!$A291:BJ1705,37,0)</f>
        <v/>
      </c>
      <c r="T778" s="183">
        <f t="shared" si="1"/>
        <v>4</v>
      </c>
      <c r="U778" s="183">
        <f t="shared" si="2"/>
        <v>4</v>
      </c>
      <c r="V778" s="237">
        <f t="shared" si="3"/>
        <v>2</v>
      </c>
      <c r="W778" s="237">
        <f t="shared" si="4"/>
        <v>2</v>
      </c>
      <c r="X778" s="237"/>
    </row>
    <row r="779">
      <c r="A779" s="236" t="s">
        <v>10498</v>
      </c>
      <c r="B779" s="106" t="s">
        <v>6959</v>
      </c>
      <c r="C779" s="237" t="str">
        <f>VLOOKUP(A779,'Main Sheet'!F:M,8,0)</f>
        <v>Richmond Hill</v>
      </c>
      <c r="D779" s="237" t="str">
        <f>VLOOKUP(B779,'Main Sheet'!A:N,14,0)</f>
        <v>NMB</v>
      </c>
      <c r="E779" s="237" t="str">
        <f>VLOOKUP(B779,'Main Sheet'!A:L,12,0)</f>
        <v>Khumbulani HS</v>
      </c>
      <c r="F779" s="237" t="str">
        <f>Vlookup(B779,'Main Sheet'!A:J,7,False)</f>
        <v>Second</v>
      </c>
      <c r="G779" s="237" t="str">
        <f>Vlookup(B779,'Main Sheet'!A:Q,17,0)</f>
        <v>Chulumanco</v>
      </c>
      <c r="H779" s="237" t="str">
        <f>VLOOKUP(B779,'Main Sheet'!A:AT,46,0)</f>
        <v>Yes</v>
      </c>
      <c r="I779" s="237" t="str">
        <f>Trim(Iferror(Vlookup(B779,'Main Sheet'!A810:BC1904,47,False),""))</f>
        <v/>
      </c>
      <c r="J779" s="237" t="str">
        <f>VLOOKUP(B779,'University Applications'!A:H,8,0)</f>
        <v>S/A</v>
      </c>
      <c r="K779" s="237" t="str">
        <f>VLOOKUP(B779,'University Applications'!A:O,15,0)</f>
        <v/>
      </c>
      <c r="L779" s="237" t="str">
        <f>VLOOKUP(B779,'University Applications'!A:V,22,0)</f>
        <v>Yes</v>
      </c>
      <c r="M779" s="237" t="str">
        <f>VLOOKUP(B779,'University Applications'!A:AC,29,0)</f>
        <v>Yes</v>
      </c>
      <c r="N779" s="237" t="str">
        <f>VLOOKUP(B779,'University Applications'!A810:BD2225,36,0)</f>
        <v/>
      </c>
      <c r="O779" s="237" t="str">
        <f>VLOOKUP(B779,'University Applications'!A:I,9,0)</f>
        <v/>
      </c>
      <c r="P779" s="237" t="str">
        <f>VLOOKUP($B779,'University Applications'!$A:P,16,0)</f>
        <v/>
      </c>
      <c r="Q779" s="237" t="str">
        <f>VLOOKUP($B779,'University Applications'!$A:W,23,0)</f>
        <v/>
      </c>
      <c r="R779" s="237" t="str">
        <f>VLOOKUP($B779,'University Applications'!$A:AD,30,0)</f>
        <v/>
      </c>
      <c r="S779" s="237" t="str">
        <f>VLOOKUP($B779,'University Applications'!$A810:BJ2225,37,0)</f>
        <v/>
      </c>
      <c r="T779" s="183">
        <f t="shared" si="1"/>
        <v>3</v>
      </c>
      <c r="U779" s="183">
        <f t="shared" si="2"/>
        <v>0</v>
      </c>
      <c r="V779" s="237">
        <f t="shared" si="3"/>
        <v>2</v>
      </c>
      <c r="W779" s="237">
        <f t="shared" si="4"/>
        <v>0</v>
      </c>
      <c r="X779" s="237"/>
    </row>
    <row r="780">
      <c r="A780" s="236" t="s">
        <v>4033</v>
      </c>
      <c r="B780" s="106" t="s">
        <v>4031</v>
      </c>
      <c r="C780" s="237" t="str">
        <f>VLOOKUP(A780,'Main Sheet'!F:M,8,0)</f>
        <v>Motherwell</v>
      </c>
      <c r="D780" s="237" t="str">
        <f>VLOOKUP(B780,'Main Sheet'!A:N,14,0)</f>
        <v>NMB</v>
      </c>
      <c r="E780" s="237" t="str">
        <f>VLOOKUP(B780,'Main Sheet'!A:L,12,0)</f>
        <v>James Jolobe SS</v>
      </c>
      <c r="F780" s="237" t="str">
        <f>Vlookup(B780,'Main Sheet'!A:J,7,False)</f>
        <v>Second</v>
      </c>
      <c r="G780" s="237" t="str">
        <f>Vlookup(B780,'Main Sheet'!A:Q,17,0)</f>
        <v>Siphosihle</v>
      </c>
      <c r="H780" s="237" t="str">
        <f>VLOOKUP(B780,'Main Sheet'!A:AT,46,0)</f>
        <v>Yes</v>
      </c>
      <c r="I780" s="237" t="str">
        <f>Trim(Iferror(Vlookup(B780,'Main Sheet'!A459:BC1552,47,False),""))</f>
        <v>Yes</v>
      </c>
      <c r="J780" s="237" t="str">
        <f>VLOOKUP(B780,'University Applications'!A:H,8,0)</f>
        <v>Yes</v>
      </c>
      <c r="K780" s="237" t="str">
        <f>VLOOKUP(B780,'University Applications'!A:O,15,0)</f>
        <v>S/A</v>
      </c>
      <c r="L780" s="237" t="str">
        <f>VLOOKUP(B780,'University Applications'!A:V,22,0)</f>
        <v>S/A</v>
      </c>
      <c r="M780" s="237" t="str">
        <f>VLOOKUP(B780,'University Applications'!A:AC,29,0)</f>
        <v>Yes</v>
      </c>
      <c r="N780" s="237" t="str">
        <f>VLOOKUP(B780,'University Applications'!A459:BD1873,36,0)</f>
        <v/>
      </c>
      <c r="O780" s="237" t="str">
        <f>VLOOKUP(B780,'University Applications'!A:I,9,0)</f>
        <v/>
      </c>
      <c r="P780" s="237" t="str">
        <f>VLOOKUP($B780,'University Applications'!$A:P,16,0)</f>
        <v/>
      </c>
      <c r="Q780" s="237" t="str">
        <f>VLOOKUP($B780,'University Applications'!$A:W,23,0)</f>
        <v/>
      </c>
      <c r="R780" s="237" t="str">
        <f>VLOOKUP($B780,'University Applications'!$A:AD,30,0)</f>
        <v/>
      </c>
      <c r="S780" s="237" t="str">
        <f>VLOOKUP($B780,'University Applications'!$A459:BJ1873,37,0)</f>
        <v/>
      </c>
      <c r="T780" s="183">
        <f t="shared" si="1"/>
        <v>4</v>
      </c>
      <c r="U780" s="183">
        <f t="shared" si="2"/>
        <v>0</v>
      </c>
      <c r="V780" s="237">
        <f t="shared" si="3"/>
        <v>2</v>
      </c>
      <c r="W780" s="237">
        <f t="shared" si="4"/>
        <v>0</v>
      </c>
      <c r="X780" s="237"/>
    </row>
    <row r="781">
      <c r="A781" s="236" t="s">
        <v>11050</v>
      </c>
      <c r="B781" s="106" t="s">
        <v>8893</v>
      </c>
      <c r="C781" s="237" t="str">
        <f>VLOOKUP(A781,'Main Sheet'!F:M,8,0)</f>
        <v>Walmer</v>
      </c>
      <c r="D781" s="237" t="str">
        <f>VLOOKUP(B781,'Main Sheet'!A:N,14,0)</f>
        <v>NMB</v>
      </c>
      <c r="E781" s="237" t="str">
        <f>VLOOKUP(B781,'Main Sheet'!A:L,12,0)</f>
        <v>Walmer HS</v>
      </c>
      <c r="F781" s="237" t="str">
        <f>Vlookup(B781,'Main Sheet'!A:J,7,False)</f>
        <v>Second</v>
      </c>
      <c r="G781" s="237" t="str">
        <f>Vlookup(B781,'Main Sheet'!A:Q,17,0)</f>
        <v>Sive</v>
      </c>
      <c r="H781" s="237" t="str">
        <f>VLOOKUP(B781,'Main Sheet'!A:AT,46,0)</f>
        <v>Yes</v>
      </c>
      <c r="I781" s="237" t="str">
        <f>Trim(Iferror(Vlookup(B781,'Main Sheet'!A1091:BC2189,47,False),""))</f>
        <v/>
      </c>
      <c r="J781" s="237"/>
      <c r="K781" s="237"/>
      <c r="L781" s="237"/>
      <c r="M781" s="237"/>
      <c r="N781" s="237"/>
      <c r="O781" s="237"/>
      <c r="P781" s="237"/>
      <c r="Q781" s="237"/>
      <c r="R781" s="237"/>
      <c r="S781" s="237"/>
      <c r="T781" s="183">
        <f t="shared" si="1"/>
        <v>0</v>
      </c>
      <c r="U781" s="183">
        <f t="shared" si="2"/>
        <v>0</v>
      </c>
      <c r="V781" s="237">
        <f t="shared" si="3"/>
        <v>0</v>
      </c>
      <c r="W781" s="237">
        <f t="shared" si="4"/>
        <v>0</v>
      </c>
      <c r="X781" s="237"/>
    </row>
    <row r="782">
      <c r="A782" s="236" t="s">
        <v>10926</v>
      </c>
      <c r="B782" s="106" t="s">
        <v>8453</v>
      </c>
      <c r="C782" s="237" t="str">
        <f>VLOOKUP(A782,'Main Sheet'!F:M,8,0)</f>
        <v>#N/A</v>
      </c>
      <c r="D782" s="237" t="str">
        <f>VLOOKUP(B782,'Main Sheet'!A:N,14,0)</f>
        <v>NMB</v>
      </c>
      <c r="E782" s="237" t="str">
        <f>VLOOKUP(B782,'Main Sheet'!A:L,12,0)</f>
        <v>Cowan HS</v>
      </c>
      <c r="F782" s="237" t="str">
        <f>Vlookup(B782,'Main Sheet'!A:J,7,False)</f>
        <v>Second</v>
      </c>
      <c r="G782" s="237" t="str">
        <f>Vlookup(B782,'Main Sheet'!A:Q,17,0)</f>
        <v>Chulumanco</v>
      </c>
      <c r="H782" s="237" t="str">
        <f>VLOOKUP(B782,'Main Sheet'!A:AT,46,0)</f>
        <v>Yes</v>
      </c>
      <c r="I782" s="237" t="str">
        <f>Trim(Iferror(Vlookup(B782,'Main Sheet'!A1037:BC2135,47,False),""))</f>
        <v/>
      </c>
      <c r="J782" s="237" t="str">
        <f>VLOOKUP(B782,'University Applications'!A:H,8,0)</f>
        <v>S/A</v>
      </c>
      <c r="K782" s="237" t="str">
        <f>VLOOKUP(B782,'University Applications'!A:O,15,0)</f>
        <v/>
      </c>
      <c r="L782" s="237" t="str">
        <f>VLOOKUP(B782,'University Applications'!A:V,22,0)</f>
        <v>Yes</v>
      </c>
      <c r="M782" s="237" t="str">
        <f>VLOOKUP(B782,'University Applications'!A:AC,29,0)</f>
        <v>Yes</v>
      </c>
      <c r="N782" s="237" t="str">
        <f>VLOOKUP(B782,'University Applications'!A1035:BD2456,36,0)</f>
        <v/>
      </c>
      <c r="O782" s="237" t="str">
        <f>VLOOKUP(B782,'University Applications'!A:I,9,0)</f>
        <v/>
      </c>
      <c r="P782" s="237" t="str">
        <f>VLOOKUP($B782,'University Applications'!$A:P,16,0)</f>
        <v/>
      </c>
      <c r="Q782" s="237" t="str">
        <f>VLOOKUP($B782,'University Applications'!$A:W,23,0)</f>
        <v/>
      </c>
      <c r="R782" s="237" t="str">
        <f>VLOOKUP($B782,'University Applications'!$A:AD,30,0)</f>
        <v/>
      </c>
      <c r="S782" s="237" t="str">
        <f>VLOOKUP($B782,'University Applications'!$A1035:BJ2456,37,0)</f>
        <v/>
      </c>
      <c r="T782" s="183">
        <f t="shared" si="1"/>
        <v>3</v>
      </c>
      <c r="U782" s="183">
        <f t="shared" si="2"/>
        <v>0</v>
      </c>
      <c r="V782" s="237">
        <f t="shared" si="3"/>
        <v>2</v>
      </c>
      <c r="W782" s="237">
        <f t="shared" si="4"/>
        <v>0</v>
      </c>
      <c r="X782" s="237"/>
    </row>
    <row r="783">
      <c r="A783" s="236" t="s">
        <v>2637</v>
      </c>
      <c r="B783" s="106" t="s">
        <v>2634</v>
      </c>
      <c r="C783" s="237" t="str">
        <f>VLOOKUP(A783,'Main Sheet'!F:M,8,0)</f>
        <v>KwaZakhele</v>
      </c>
      <c r="D783" s="237" t="str">
        <f>VLOOKUP(B783,'Main Sheet'!A:N,14,0)</f>
        <v>NMB</v>
      </c>
      <c r="E783" s="237" t="str">
        <f>VLOOKUP(B783,'Main Sheet'!A:L,12,0)</f>
        <v>Masibambane HS</v>
      </c>
      <c r="F783" s="237" t="str">
        <f>Vlookup(B783,'Main Sheet'!A:J,7,False)</f>
        <v>First</v>
      </c>
      <c r="G783" s="237" t="str">
        <f>Vlookup(B783,'Main Sheet'!A:Q,17,0)</f>
        <v>Asemahle</v>
      </c>
      <c r="H783" s="237" t="str">
        <f>VLOOKUP(B783,'Main Sheet'!A:AT,46,0)</f>
        <v>Yes</v>
      </c>
      <c r="I783" s="237" t="str">
        <f>Trim(Iferror(Vlookup(B783,'Main Sheet'!A292:BC1385,47,False),""))</f>
        <v>Yes</v>
      </c>
      <c r="J783" s="237" t="str">
        <f>VLOOKUP(B783,'University Applications'!A:H,8,0)</f>
        <v>S/A</v>
      </c>
      <c r="K783" s="237" t="str">
        <f>VLOOKUP(B783,'University Applications'!A:O,15,0)</f>
        <v>Yes</v>
      </c>
      <c r="L783" s="237" t="str">
        <f>VLOOKUP(B783,'University Applications'!A:V,22,0)</f>
        <v>No</v>
      </c>
      <c r="M783" s="237" t="str">
        <f>VLOOKUP(B783,'University Applications'!A:AC,29,0)</f>
        <v>Yes</v>
      </c>
      <c r="N783" s="237" t="str">
        <f>VLOOKUP(B783,'University Applications'!A292:BD1706,36,0)</f>
        <v/>
      </c>
      <c r="O783" s="237" t="str">
        <f>VLOOKUP(B783,'University Applications'!A:I,9,0)</f>
        <v>S/A</v>
      </c>
      <c r="P783" s="237" t="str">
        <f>VLOOKUP($B783,'University Applications'!$A:P,16,0)</f>
        <v>Yes</v>
      </c>
      <c r="Q783" s="237" t="str">
        <f>VLOOKUP($B783,'University Applications'!$A:W,23,0)</f>
        <v/>
      </c>
      <c r="R783" s="237" t="str">
        <f>VLOOKUP($B783,'University Applications'!$A:AD,30,0)</f>
        <v>Yes</v>
      </c>
      <c r="S783" s="237" t="str">
        <f>VLOOKUP($B783,'University Applications'!$A292:BJ1706,37,0)</f>
        <v/>
      </c>
      <c r="T783" s="183">
        <f t="shared" si="1"/>
        <v>4</v>
      </c>
      <c r="U783" s="183">
        <f t="shared" si="2"/>
        <v>3</v>
      </c>
      <c r="V783" s="237">
        <f t="shared" si="3"/>
        <v>2</v>
      </c>
      <c r="W783" s="237">
        <f t="shared" si="4"/>
        <v>2</v>
      </c>
      <c r="X783" s="237"/>
    </row>
    <row r="784">
      <c r="A784" s="236" t="s">
        <v>10469</v>
      </c>
      <c r="B784" s="106" t="s">
        <v>6851</v>
      </c>
      <c r="C784" s="237" t="str">
        <f>VLOOKUP(A784,'Main Sheet'!F:M,8,0)</f>
        <v>Richmond Hill</v>
      </c>
      <c r="D784" s="237" t="str">
        <f>VLOOKUP(B784,'Main Sheet'!A:N,14,0)</f>
        <v>NMB</v>
      </c>
      <c r="E784" s="237" t="str">
        <f>VLOOKUP(B784,'Main Sheet'!A:L,12,0)</f>
        <v>Khumbulani HS</v>
      </c>
      <c r="F784" s="237" t="str">
        <f>Vlookup(B784,'Main Sheet'!A:J,7,False)</f>
        <v>Second</v>
      </c>
      <c r="G784" s="237" t="str">
        <f>Vlookup(B784,'Main Sheet'!A:Q,17,0)</f>
        <v>Chulumanco</v>
      </c>
      <c r="H784" s="237" t="str">
        <f>VLOOKUP(B784,'Main Sheet'!A:AT,46,0)</f>
        <v>Yes</v>
      </c>
      <c r="I784" s="237" t="str">
        <f>Trim(Iferror(Vlookup(B784,'Main Sheet'!A797:BC1891,47,False),""))</f>
        <v/>
      </c>
      <c r="J784" s="237" t="str">
        <f>VLOOKUP(B784,'University Applications'!A:H,8,0)</f>
        <v/>
      </c>
      <c r="K784" s="237" t="str">
        <f>VLOOKUP(B784,'University Applications'!A:O,15,0)</f>
        <v/>
      </c>
      <c r="L784" s="237" t="str">
        <f>VLOOKUP(B784,'University Applications'!A:V,22,0)</f>
        <v/>
      </c>
      <c r="M784" s="237" t="str">
        <f>VLOOKUP(B784,'University Applications'!A:AC,29,0)</f>
        <v/>
      </c>
      <c r="N784" s="237" t="str">
        <f>VLOOKUP(B784,'University Applications'!A797:BD2212,36,0)</f>
        <v/>
      </c>
      <c r="O784" s="237" t="str">
        <f>VLOOKUP(B784,'University Applications'!A:I,9,0)</f>
        <v/>
      </c>
      <c r="P784" s="237" t="str">
        <f>VLOOKUP($B784,'University Applications'!$A:P,16,0)</f>
        <v/>
      </c>
      <c r="Q784" s="237" t="str">
        <f>VLOOKUP($B784,'University Applications'!$A:W,23,0)</f>
        <v/>
      </c>
      <c r="R784" s="237" t="str">
        <f>VLOOKUP($B784,'University Applications'!$A:AD,30,0)</f>
        <v/>
      </c>
      <c r="S784" s="237" t="str">
        <f>VLOOKUP($B784,'University Applications'!$A797:BJ2212,37,0)</f>
        <v/>
      </c>
      <c r="T784" s="183">
        <f t="shared" si="1"/>
        <v>0</v>
      </c>
      <c r="U784" s="183">
        <f t="shared" si="2"/>
        <v>0</v>
      </c>
      <c r="V784" s="237">
        <f t="shared" si="3"/>
        <v>0</v>
      </c>
      <c r="W784" s="237">
        <f t="shared" si="4"/>
        <v>0</v>
      </c>
      <c r="X784" s="237"/>
    </row>
    <row r="785">
      <c r="A785" s="236" t="s">
        <v>2642</v>
      </c>
      <c r="B785" s="106" t="s">
        <v>2640</v>
      </c>
      <c r="C785" s="237" t="str">
        <f>VLOOKUP(A785,'Main Sheet'!F:M,8,0)</f>
        <v>New Brighton</v>
      </c>
      <c r="D785" s="237" t="str">
        <f>VLOOKUP(B785,'Main Sheet'!A:N,14,0)</f>
        <v>NMB</v>
      </c>
      <c r="E785" s="237" t="str">
        <f>VLOOKUP(B785,'Main Sheet'!A:L,12,0)</f>
        <v>Newell HS</v>
      </c>
      <c r="F785" s="237" t="str">
        <f>Vlookup(B785,'Main Sheet'!A:J,7,False)</f>
        <v>First</v>
      </c>
      <c r="G785" s="237" t="str">
        <f>Vlookup(B785,'Main Sheet'!A:Q,17,0)</f>
        <v>Siphosihle</v>
      </c>
      <c r="H785" s="237" t="str">
        <f>VLOOKUP(B785,'Main Sheet'!A:AT,46,0)</f>
        <v>Yes</v>
      </c>
      <c r="I785" s="237" t="str">
        <f>Trim(Iferror(Vlookup(B785,'Main Sheet'!A293:BC1386,47,False),""))</f>
        <v>Yes</v>
      </c>
      <c r="J785" s="237" t="str">
        <f>VLOOKUP(B785,'University Applications'!A:H,8,0)</f>
        <v>Yes</v>
      </c>
      <c r="K785" s="237" t="str">
        <f>VLOOKUP(B785,'University Applications'!A:O,15,0)</f>
        <v>Yes</v>
      </c>
      <c r="L785" s="237" t="str">
        <f>VLOOKUP(B785,'University Applications'!A:V,22,0)</f>
        <v>Yes</v>
      </c>
      <c r="M785" s="237" t="str">
        <f>VLOOKUP(B785,'University Applications'!A:AC,29,0)</f>
        <v>Yes</v>
      </c>
      <c r="N785" s="237" t="str">
        <f>VLOOKUP(B785,'University Applications'!A293:BD1707,36,0)</f>
        <v/>
      </c>
      <c r="O785" s="237" t="str">
        <f>VLOOKUP(B785,'University Applications'!A:I,9,0)</f>
        <v>Yes</v>
      </c>
      <c r="P785" s="237" t="str">
        <f>VLOOKUP($B785,'University Applications'!$A:P,16,0)</f>
        <v>Yes</v>
      </c>
      <c r="Q785" s="237" t="str">
        <f>VLOOKUP($B785,'University Applications'!$A:W,23,0)</f>
        <v>Yes</v>
      </c>
      <c r="R785" s="237" t="str">
        <f>VLOOKUP($B785,'University Applications'!$A:AD,30,0)</f>
        <v>Yes</v>
      </c>
      <c r="S785" s="237" t="str">
        <f>VLOOKUP($B785,'University Applications'!$A293:BJ1707,37,0)</f>
        <v/>
      </c>
      <c r="T785" s="183">
        <f t="shared" si="1"/>
        <v>4</v>
      </c>
      <c r="U785" s="183">
        <f t="shared" si="2"/>
        <v>4</v>
      </c>
      <c r="V785" s="237">
        <f t="shared" si="3"/>
        <v>4</v>
      </c>
      <c r="W785" s="237">
        <f t="shared" si="4"/>
        <v>4</v>
      </c>
      <c r="X785" s="237"/>
    </row>
    <row r="786">
      <c r="A786" s="236" t="s">
        <v>9947</v>
      </c>
      <c r="B786" s="106" t="s">
        <v>4883</v>
      </c>
      <c r="C786" s="237" t="str">
        <f>VLOOKUP(A786,'Main Sheet'!F:M,8,0)</f>
        <v>Motherwell</v>
      </c>
      <c r="D786" s="237" t="str">
        <f>VLOOKUP(B786,'Main Sheet'!A:N,14,0)</f>
        <v>NMB</v>
      </c>
      <c r="E786" s="237" t="str">
        <f>VLOOKUP(B786,'Main Sheet'!A:L,12,0)</f>
        <v>Masiphathisane HS</v>
      </c>
      <c r="F786" s="237" t="str">
        <f>Vlookup(B786,'Main Sheet'!A:J,7,False)</f>
        <v>Second</v>
      </c>
      <c r="G786" s="237" t="str">
        <f>Vlookup(B786,'Main Sheet'!A:Q,17,0)</f>
        <v>Siphosihle</v>
      </c>
      <c r="H786" s="237" t="str">
        <f>VLOOKUP(B786,'Main Sheet'!A:AT,46,0)</f>
        <v>Yes</v>
      </c>
      <c r="I786" s="237" t="str">
        <f>Trim(Iferror(Vlookup(B786,'Main Sheet'!A557:BC1650,47,False),""))</f>
        <v>Yes</v>
      </c>
      <c r="J786" s="237" t="str">
        <f>VLOOKUP(B786,'University Applications'!A:H,8,0)</f>
        <v>S/A</v>
      </c>
      <c r="K786" s="237" t="str">
        <f>VLOOKUP(B786,'University Applications'!A:O,15,0)</f>
        <v>Yes</v>
      </c>
      <c r="L786" s="237" t="str">
        <f>VLOOKUP(B786,'University Applications'!A:V,22,0)</f>
        <v>Yes</v>
      </c>
      <c r="M786" s="237" t="str">
        <f>VLOOKUP(B786,'University Applications'!A:AC,29,0)</f>
        <v>Yes</v>
      </c>
      <c r="N786" s="237" t="str">
        <f>VLOOKUP(B786,'University Applications'!A557:BD1971,36,0)</f>
        <v/>
      </c>
      <c r="O786" s="237" t="str">
        <f>VLOOKUP(B786,'University Applications'!A:I,9,0)</f>
        <v/>
      </c>
      <c r="P786" s="237" t="str">
        <f>VLOOKUP($B786,'University Applications'!$A:P,16,0)</f>
        <v/>
      </c>
      <c r="Q786" s="237" t="str">
        <f>VLOOKUP($B786,'University Applications'!$A:W,23,0)</f>
        <v/>
      </c>
      <c r="R786" s="237" t="str">
        <f>VLOOKUP($B786,'University Applications'!$A:AD,30,0)</f>
        <v/>
      </c>
      <c r="S786" s="237" t="str">
        <f>VLOOKUP($B786,'University Applications'!$A557:BJ1971,37,0)</f>
        <v/>
      </c>
      <c r="T786" s="183">
        <f t="shared" si="1"/>
        <v>4</v>
      </c>
      <c r="U786" s="183">
        <f t="shared" si="2"/>
        <v>0</v>
      </c>
      <c r="V786" s="237">
        <f t="shared" si="3"/>
        <v>3</v>
      </c>
      <c r="W786" s="237">
        <f t="shared" si="4"/>
        <v>0</v>
      </c>
      <c r="X786" s="237"/>
    </row>
    <row r="787">
      <c r="A787" s="236" t="s">
        <v>2649</v>
      </c>
      <c r="B787" s="106" t="s">
        <v>2648</v>
      </c>
      <c r="C787" s="237" t="str">
        <f>VLOOKUP(A787,'Main Sheet'!F:M,8,0)</f>
        <v>New Brighton</v>
      </c>
      <c r="D787" s="237" t="str">
        <f>VLOOKUP(B787,'Main Sheet'!A:N,14,0)</f>
        <v>NMB</v>
      </c>
      <c r="E787" s="237" t="str">
        <f>VLOOKUP(B787,'Main Sheet'!A:L,12,0)</f>
        <v>Ithembelihle CS</v>
      </c>
      <c r="F787" s="237" t="str">
        <f>Vlookup(B787,'Main Sheet'!A:J,7,False)</f>
        <v>First</v>
      </c>
      <c r="G787" s="237" t="str">
        <f>Vlookup(B787,'Main Sheet'!A:Q,17,0)</f>
        <v>Chulumanco</v>
      </c>
      <c r="H787" s="237" t="str">
        <f>VLOOKUP(B787,'Main Sheet'!A:AT,46,0)</f>
        <v/>
      </c>
      <c r="I787" s="237" t="str">
        <f>Trim(Iferror(Vlookup(B787,'Main Sheet'!A294:BC1387,47,False),""))</f>
        <v/>
      </c>
      <c r="J787" s="237" t="str">
        <f>VLOOKUP(B787,'University Applications'!A:H,8,0)</f>
        <v/>
      </c>
      <c r="K787" s="237" t="str">
        <f>VLOOKUP(B787,'University Applications'!A:O,15,0)</f>
        <v/>
      </c>
      <c r="L787" s="237" t="str">
        <f>VLOOKUP(B787,'University Applications'!A:V,22,0)</f>
        <v/>
      </c>
      <c r="M787" s="237" t="str">
        <f>VLOOKUP(B787,'University Applications'!A:AC,29,0)</f>
        <v/>
      </c>
      <c r="N787" s="237" t="str">
        <f>VLOOKUP(B787,'University Applications'!A294:BD1708,36,0)</f>
        <v/>
      </c>
      <c r="O787" s="237" t="str">
        <f>VLOOKUP(B787,'University Applications'!A:I,9,0)</f>
        <v/>
      </c>
      <c r="P787" s="237" t="str">
        <f>VLOOKUP($B787,'University Applications'!$A:P,16,0)</f>
        <v/>
      </c>
      <c r="Q787" s="237" t="str">
        <f>VLOOKUP($B787,'University Applications'!$A:W,23,0)</f>
        <v/>
      </c>
      <c r="R787" s="237" t="str">
        <f>VLOOKUP($B787,'University Applications'!$A:AD,30,0)</f>
        <v/>
      </c>
      <c r="S787" s="237" t="str">
        <f>VLOOKUP($B787,'University Applications'!$A294:BJ1708,37,0)</f>
        <v/>
      </c>
      <c r="T787" s="183">
        <f t="shared" si="1"/>
        <v>0</v>
      </c>
      <c r="U787" s="183">
        <f t="shared" si="2"/>
        <v>0</v>
      </c>
      <c r="V787" s="237">
        <f t="shared" si="3"/>
        <v>0</v>
      </c>
      <c r="W787" s="237">
        <f t="shared" si="4"/>
        <v>0</v>
      </c>
      <c r="X787" s="237"/>
    </row>
    <row r="788">
      <c r="A788" s="236" t="s">
        <v>2649</v>
      </c>
      <c r="B788" s="106" t="s">
        <v>4662</v>
      </c>
      <c r="C788" s="237" t="str">
        <f>VLOOKUP(A788,'Main Sheet'!F:M,8,0)</f>
        <v>New Brighton</v>
      </c>
      <c r="D788" s="237" t="str">
        <f>VLOOKUP(B788,'Main Sheet'!A:N,14,0)</f>
        <v>NMB</v>
      </c>
      <c r="E788" s="237" t="str">
        <f>VLOOKUP(B788,'Main Sheet'!A:L,12,0)</f>
        <v>Ithembelihle CS</v>
      </c>
      <c r="F788" s="237" t="str">
        <f>Vlookup(B788,'Main Sheet'!A:J,7,False)</f>
        <v>Second</v>
      </c>
      <c r="G788" s="237" t="str">
        <f>Vlookup(B788,'Main Sheet'!A:Q,17,0)</f>
        <v>Chulumanco</v>
      </c>
      <c r="H788" s="237" t="str">
        <f>VLOOKUP(B788,'Main Sheet'!A:AT,46,0)</f>
        <v>Yes</v>
      </c>
      <c r="I788" s="237" t="str">
        <f>Trim(Iferror(Vlookup(B788,'Main Sheet'!A532:BC1625,47,False),""))</f>
        <v/>
      </c>
      <c r="J788" s="237" t="str">
        <f>VLOOKUP(B788,'University Applications'!A:H,8,0)</f>
        <v>Yes</v>
      </c>
      <c r="K788" s="237" t="str">
        <f>VLOOKUP(B788,'University Applications'!A:O,15,0)</f>
        <v/>
      </c>
      <c r="L788" s="237" t="str">
        <f>VLOOKUP(B788,'University Applications'!A:V,22,0)</f>
        <v>Yes</v>
      </c>
      <c r="M788" s="237" t="str">
        <f>VLOOKUP(B788,'University Applications'!A:AC,29,0)</f>
        <v>Yes</v>
      </c>
      <c r="N788" s="237" t="str">
        <f>VLOOKUP(B788,'University Applications'!A532:BD1946,36,0)</f>
        <v/>
      </c>
      <c r="O788" s="237" t="str">
        <f>VLOOKUP(B788,'University Applications'!A:I,9,0)</f>
        <v/>
      </c>
      <c r="P788" s="237" t="str">
        <f>VLOOKUP($B788,'University Applications'!$A:P,16,0)</f>
        <v/>
      </c>
      <c r="Q788" s="237" t="str">
        <f>VLOOKUP($B788,'University Applications'!$A:W,23,0)</f>
        <v/>
      </c>
      <c r="R788" s="237" t="str">
        <f>VLOOKUP($B788,'University Applications'!$A:AD,30,0)</f>
        <v/>
      </c>
      <c r="S788" s="237" t="str">
        <f>VLOOKUP($B788,'University Applications'!$A532:BJ1946,37,0)</f>
        <v/>
      </c>
      <c r="T788" s="183">
        <f t="shared" si="1"/>
        <v>3</v>
      </c>
      <c r="U788" s="183">
        <f t="shared" si="2"/>
        <v>0</v>
      </c>
      <c r="V788" s="237">
        <f t="shared" si="3"/>
        <v>3</v>
      </c>
      <c r="W788" s="237">
        <f t="shared" si="4"/>
        <v>0</v>
      </c>
      <c r="X788" s="237"/>
    </row>
    <row r="789">
      <c r="A789" s="236" t="s">
        <v>10312</v>
      </c>
      <c r="B789" s="106" t="s">
        <v>6224</v>
      </c>
      <c r="C789" s="237" t="str">
        <f>VLOOKUP(A789,'Main Sheet'!F:M,8,0)</f>
        <v>Zinyoka</v>
      </c>
      <c r="D789" s="237" t="str">
        <f>VLOOKUP(B789,'Main Sheet'!A:N,14,0)</f>
        <v>NMB</v>
      </c>
      <c r="E789" s="237" t="str">
        <f>VLOOKUP(B789,'Main Sheet'!A:L,12,0)</f>
        <v>Tyhilulwazi HS</v>
      </c>
      <c r="F789" s="237" t="str">
        <f>Vlookup(B789,'Main Sheet'!A:J,7,False)</f>
        <v>Second</v>
      </c>
      <c r="G789" s="237" t="str">
        <f>Vlookup(B789,'Main Sheet'!A:Q,17,0)</f>
        <v>Asemahle</v>
      </c>
      <c r="H789" s="237" t="str">
        <f>VLOOKUP(B789,'Main Sheet'!A:AT,46,0)</f>
        <v>Yes</v>
      </c>
      <c r="I789" s="237" t="str">
        <f>Trim(Iferror(Vlookup(B789,'Main Sheet'!A721:BC1815,47,False),""))</f>
        <v>Yes</v>
      </c>
      <c r="J789" s="237" t="str">
        <f>VLOOKUP(B789,'University Applications'!A:H,8,0)</f>
        <v>Yes</v>
      </c>
      <c r="K789" s="237" t="str">
        <f>VLOOKUP(B789,'University Applications'!A:O,15,0)</f>
        <v/>
      </c>
      <c r="L789" s="237" t="str">
        <f>VLOOKUP(B789,'University Applications'!A:V,22,0)</f>
        <v>Yes</v>
      </c>
      <c r="M789" s="237" t="str">
        <f>VLOOKUP(B789,'University Applications'!A:AC,29,0)</f>
        <v/>
      </c>
      <c r="N789" s="237" t="str">
        <f>VLOOKUP(B789,'University Applications'!A721:BD2136,36,0)</f>
        <v/>
      </c>
      <c r="O789" s="237" t="str">
        <f>VLOOKUP(B789,'University Applications'!A:I,9,0)</f>
        <v/>
      </c>
      <c r="P789" s="237" t="str">
        <f>VLOOKUP($B789,'University Applications'!$A:P,16,0)</f>
        <v/>
      </c>
      <c r="Q789" s="237" t="str">
        <f>VLOOKUP($B789,'University Applications'!$A:W,23,0)</f>
        <v/>
      </c>
      <c r="R789" s="237" t="str">
        <f>VLOOKUP($B789,'University Applications'!$A:AD,30,0)</f>
        <v/>
      </c>
      <c r="S789" s="237" t="str">
        <f>VLOOKUP($B789,'University Applications'!$A721:BJ2136,37,0)</f>
        <v/>
      </c>
      <c r="T789" s="183">
        <f t="shared" si="1"/>
        <v>2</v>
      </c>
      <c r="U789" s="183">
        <f t="shared" si="2"/>
        <v>0</v>
      </c>
      <c r="V789" s="237">
        <f t="shared" si="3"/>
        <v>2</v>
      </c>
      <c r="W789" s="237">
        <f t="shared" si="4"/>
        <v>0</v>
      </c>
      <c r="X789" s="237"/>
    </row>
    <row r="790">
      <c r="A790" s="236" t="s">
        <v>10980</v>
      </c>
      <c r="B790" s="106" t="s">
        <v>8648</v>
      </c>
      <c r="C790" s="237" t="str">
        <f>VLOOKUP(A790,'Main Sheet'!F:M,8,0)</f>
        <v>Walmer</v>
      </c>
      <c r="D790" s="237" t="str">
        <f>VLOOKUP(B790,'Main Sheet'!A:N,14,0)</f>
        <v>NMB</v>
      </c>
      <c r="E790" s="237" t="str">
        <f>VLOOKUP(B790,'Main Sheet'!A:L,12,0)</f>
        <v>Walmer HS</v>
      </c>
      <c r="F790" s="237" t="str">
        <f>Vlookup(B790,'Main Sheet'!A:J,7,False)</f>
        <v>Second</v>
      </c>
      <c r="G790" s="237" t="str">
        <f>Vlookup(B790,'Main Sheet'!A:Q,17,0)</f>
        <v>Sive</v>
      </c>
      <c r="H790" s="237" t="str">
        <f>VLOOKUP(B790,'Main Sheet'!A:AT,46,0)</f>
        <v>Yes</v>
      </c>
      <c r="I790" s="237" t="str">
        <f>Trim(Iferror(Vlookup(B790,'Main Sheet'!A1061:BC2159,47,False),""))</f>
        <v/>
      </c>
      <c r="J790" s="237"/>
      <c r="K790" s="237"/>
      <c r="L790" s="237"/>
      <c r="M790" s="237"/>
      <c r="N790" s="237"/>
      <c r="O790" s="237"/>
      <c r="P790" s="237"/>
      <c r="Q790" s="237"/>
      <c r="R790" s="237"/>
      <c r="S790" s="237"/>
      <c r="T790" s="183">
        <f t="shared" si="1"/>
        <v>0</v>
      </c>
      <c r="U790" s="183">
        <f t="shared" si="2"/>
        <v>0</v>
      </c>
      <c r="V790" s="237">
        <f t="shared" si="3"/>
        <v>0</v>
      </c>
      <c r="W790" s="237">
        <f t="shared" si="4"/>
        <v>0</v>
      </c>
      <c r="X790" s="237"/>
    </row>
    <row r="791">
      <c r="A791" s="236" t="s">
        <v>2654</v>
      </c>
      <c r="B791" s="106" t="s">
        <v>2651</v>
      </c>
      <c r="C791" s="237" t="str">
        <f>VLOOKUP(A791,'Main Sheet'!F:M,8,0)</f>
        <v>East London</v>
      </c>
      <c r="D791" s="237" t="str">
        <f>VLOOKUP(B791,'Main Sheet'!A:N,14,0)</f>
        <v>Rural</v>
      </c>
      <c r="E791" s="237" t="str">
        <f>VLOOKUP(B791,'Main Sheet'!A:L,12,0)</f>
        <v>Vulamazibuko HS</v>
      </c>
      <c r="F791" s="237" t="str">
        <f>Vlookup(B791,'Main Sheet'!A:J,7,False)</f>
        <v>First</v>
      </c>
      <c r="G791" s="237" t="str">
        <f>Vlookup(B791,'Main Sheet'!A:Q,17,0)</f>
        <v>Asemahle</v>
      </c>
      <c r="H791" s="237" t="str">
        <f>VLOOKUP(B791,'Main Sheet'!A:AT,46,0)</f>
        <v>Yes</v>
      </c>
      <c r="I791" s="237" t="str">
        <f>Trim(Iferror(Vlookup(B791,'Main Sheet'!A295:BC1388,47,False),""))</f>
        <v>Yes</v>
      </c>
      <c r="J791" s="237" t="str">
        <f>VLOOKUP(B791,'University Applications'!A:H,8,0)</f>
        <v>S/A</v>
      </c>
      <c r="K791" s="237" t="str">
        <f>VLOOKUP(B791,'University Applications'!A:O,15,0)</f>
        <v>Yes</v>
      </c>
      <c r="L791" s="237" t="str">
        <f>VLOOKUP(B791,'University Applications'!A:V,22,0)</f>
        <v>Yes</v>
      </c>
      <c r="M791" s="237" t="str">
        <f>VLOOKUP(B791,'University Applications'!A:AC,29,0)</f>
        <v>Yes</v>
      </c>
      <c r="N791" s="237" t="str">
        <f>VLOOKUP(B791,'University Applications'!A295:BD1709,36,0)</f>
        <v/>
      </c>
      <c r="O791" s="237" t="str">
        <f>VLOOKUP(B791,'University Applications'!A:I,9,0)</f>
        <v>S/A</v>
      </c>
      <c r="P791" s="237" t="str">
        <f>VLOOKUP($B791,'University Applications'!$A:P,16,0)</f>
        <v>Yes</v>
      </c>
      <c r="Q791" s="237" t="str">
        <f>VLOOKUP($B791,'University Applications'!$A:W,23,0)</f>
        <v>Yes</v>
      </c>
      <c r="R791" s="237" t="str">
        <f>VLOOKUP($B791,'University Applications'!$A:AD,30,0)</f>
        <v>Yes</v>
      </c>
      <c r="S791" s="237" t="str">
        <f>VLOOKUP($B791,'University Applications'!$A295:BJ1709,37,0)</f>
        <v/>
      </c>
      <c r="T791" s="183">
        <f t="shared" si="1"/>
        <v>4</v>
      </c>
      <c r="U791" s="183">
        <f t="shared" si="2"/>
        <v>4</v>
      </c>
      <c r="V791" s="237">
        <f t="shared" si="3"/>
        <v>3</v>
      </c>
      <c r="W791" s="237">
        <f t="shared" si="4"/>
        <v>3</v>
      </c>
      <c r="X791" s="237"/>
    </row>
    <row r="792">
      <c r="A792" s="236" t="s">
        <v>2660</v>
      </c>
      <c r="B792" s="106" t="s">
        <v>2657</v>
      </c>
      <c r="C792" s="237" t="str">
        <f>VLOOKUP(A792,'Main Sheet'!F:M,8,0)</f>
        <v>Motherwell</v>
      </c>
      <c r="D792" s="237" t="str">
        <f>VLOOKUP(B792,'Main Sheet'!A:N,14,0)</f>
        <v>NMB</v>
      </c>
      <c r="E792" s="237" t="str">
        <f>VLOOKUP(B792,'Main Sheet'!A:L,12,0)</f>
        <v>Vulumzi SS</v>
      </c>
      <c r="F792" s="237" t="str">
        <f>Vlookup(B792,'Main Sheet'!A:J,7,False)</f>
        <v>First</v>
      </c>
      <c r="G792" s="237" t="str">
        <f>Vlookup(B792,'Main Sheet'!A:Q,17,0)</f>
        <v>Siphosihle</v>
      </c>
      <c r="H792" s="237" t="str">
        <f>VLOOKUP(B792,'Main Sheet'!A:AT,46,0)</f>
        <v>Yes</v>
      </c>
      <c r="I792" s="237" t="str">
        <f>Trim(Iferror(Vlookup(B792,'Main Sheet'!A296:BC1389,47,False),""))</f>
        <v>Yes</v>
      </c>
      <c r="J792" s="237" t="str">
        <f>VLOOKUP(B792,'University Applications'!A:H,8,0)</f>
        <v>S/A</v>
      </c>
      <c r="K792" s="237" t="str">
        <f>VLOOKUP(B792,'University Applications'!A:O,15,0)</f>
        <v>Yes</v>
      </c>
      <c r="L792" s="237" t="str">
        <f>VLOOKUP(B792,'University Applications'!A:V,22,0)</f>
        <v>Yes</v>
      </c>
      <c r="M792" s="237" t="str">
        <f>VLOOKUP(B792,'University Applications'!A:AC,29,0)</f>
        <v>Yes</v>
      </c>
      <c r="N792" s="237" t="str">
        <f>VLOOKUP(B792,'University Applications'!A296:BD1710,36,0)</f>
        <v/>
      </c>
      <c r="O792" s="237" t="str">
        <f>VLOOKUP(B792,'University Applications'!A:I,9,0)</f>
        <v>S/A</v>
      </c>
      <c r="P792" s="237" t="str">
        <f>VLOOKUP($B792,'University Applications'!$A:P,16,0)</f>
        <v>Yes</v>
      </c>
      <c r="Q792" s="237" t="str">
        <f>VLOOKUP($B792,'University Applications'!$A:W,23,0)</f>
        <v>Yes</v>
      </c>
      <c r="R792" s="237" t="str">
        <f>VLOOKUP($B792,'University Applications'!$A:AD,30,0)</f>
        <v>Yes</v>
      </c>
      <c r="S792" s="237" t="str">
        <f>VLOOKUP($B792,'University Applications'!$A296:BJ1710,37,0)</f>
        <v/>
      </c>
      <c r="T792" s="183">
        <f t="shared" si="1"/>
        <v>4</v>
      </c>
      <c r="U792" s="183">
        <f t="shared" si="2"/>
        <v>4</v>
      </c>
      <c r="V792" s="237">
        <f t="shared" si="3"/>
        <v>3</v>
      </c>
      <c r="W792" s="237">
        <f t="shared" si="4"/>
        <v>3</v>
      </c>
      <c r="X792" s="237"/>
    </row>
    <row r="793">
      <c r="A793" s="236" t="s">
        <v>10367</v>
      </c>
      <c r="B793" s="106" t="s">
        <v>6439</v>
      </c>
      <c r="C793" s="237" t="str">
        <f>VLOOKUP(A793,'Main Sheet'!F:M,8,0)</f>
        <v>Motherwell</v>
      </c>
      <c r="D793" s="237" t="str">
        <f>VLOOKUP(B793,'Main Sheet'!A:N,14,0)</f>
        <v>NMB</v>
      </c>
      <c r="E793" s="237" t="str">
        <f>VLOOKUP(B793,'Main Sheet'!A:L,12,0)</f>
        <v>Cingani HS</v>
      </c>
      <c r="F793" s="237" t="str">
        <f>Vlookup(B793,'Main Sheet'!A:J,7,False)</f>
        <v>Second</v>
      </c>
      <c r="G793" s="237" t="str">
        <f>Vlookup(B793,'Main Sheet'!A:Q,17,0)</f>
        <v>Asemahle</v>
      </c>
      <c r="H793" s="237" t="str">
        <f>VLOOKUP(B793,'Main Sheet'!A:AT,46,0)</f>
        <v>Yes</v>
      </c>
      <c r="I793" s="237" t="str">
        <f>Trim(Iferror(Vlookup(B793,'Main Sheet'!A747:BC1841,47,False),""))</f>
        <v>Yes</v>
      </c>
      <c r="J793" s="237" t="str">
        <f>VLOOKUP(B793,'University Applications'!A:H,8,0)</f>
        <v>Yes</v>
      </c>
      <c r="K793" s="237" t="str">
        <f>VLOOKUP(B793,'University Applications'!A:O,15,0)</f>
        <v>S/A</v>
      </c>
      <c r="L793" s="237" t="str">
        <f>VLOOKUP(B793,'University Applications'!A:V,22,0)</f>
        <v>Yes</v>
      </c>
      <c r="M793" s="237" t="str">
        <f>VLOOKUP(B793,'University Applications'!A:AC,29,0)</f>
        <v>Yes</v>
      </c>
      <c r="N793" s="237" t="str">
        <f>VLOOKUP(B793,'University Applications'!A747:BD2162,36,0)</f>
        <v/>
      </c>
      <c r="O793" s="237" t="str">
        <f>VLOOKUP(B793,'University Applications'!A:I,9,0)</f>
        <v/>
      </c>
      <c r="P793" s="237" t="str">
        <f>VLOOKUP($B793,'University Applications'!$A:P,16,0)</f>
        <v/>
      </c>
      <c r="Q793" s="237" t="str">
        <f>VLOOKUP($B793,'University Applications'!$A:W,23,0)</f>
        <v/>
      </c>
      <c r="R793" s="237" t="str">
        <f>VLOOKUP($B793,'University Applications'!$A:AD,30,0)</f>
        <v/>
      </c>
      <c r="S793" s="237" t="str">
        <f>VLOOKUP($B793,'University Applications'!$A747:BJ2162,37,0)</f>
        <v/>
      </c>
      <c r="T793" s="183">
        <f t="shared" si="1"/>
        <v>4</v>
      </c>
      <c r="U793" s="183">
        <f t="shared" si="2"/>
        <v>0</v>
      </c>
      <c r="V793" s="237">
        <f t="shared" si="3"/>
        <v>3</v>
      </c>
      <c r="W793" s="237">
        <f t="shared" si="4"/>
        <v>0</v>
      </c>
      <c r="X793" s="237"/>
    </row>
    <row r="794">
      <c r="A794" s="236" t="s">
        <v>2670</v>
      </c>
      <c r="B794" s="106" t="s">
        <v>2667</v>
      </c>
      <c r="C794" s="237" t="str">
        <f>VLOOKUP(A794,'Main Sheet'!F:M,8,0)</f>
        <v>Motherwell</v>
      </c>
      <c r="D794" s="237" t="str">
        <f>VLOOKUP(B794,'Main Sheet'!A:N,14,0)</f>
        <v>NMB</v>
      </c>
      <c r="E794" s="237" t="str">
        <f>VLOOKUP(B794,'Main Sheet'!A:L,12,0)</f>
        <v>Ndyebo SS</v>
      </c>
      <c r="F794" s="237" t="str">
        <f>Vlookup(B794,'Main Sheet'!A:J,7,False)</f>
        <v>First</v>
      </c>
      <c r="G794" s="237" t="str">
        <f>Vlookup(B794,'Main Sheet'!A:Q,17,0)</f>
        <v>Siphosihle</v>
      </c>
      <c r="H794" s="237" t="str">
        <f>VLOOKUP(B794,'Main Sheet'!A:AT,46,0)</f>
        <v>Yes</v>
      </c>
      <c r="I794" s="237" t="str">
        <f>Trim(Iferror(Vlookup(B794,'Main Sheet'!A297:BC1390,47,False),""))</f>
        <v>Yes</v>
      </c>
      <c r="J794" s="237" t="str">
        <f>VLOOKUP(B794,'University Applications'!A:H,8,0)</f>
        <v>Yes</v>
      </c>
      <c r="K794" s="237" t="str">
        <f>VLOOKUP(B794,'University Applications'!A:O,15,0)</f>
        <v>Yes</v>
      </c>
      <c r="L794" s="237" t="str">
        <f>VLOOKUP(B794,'University Applications'!A:V,22,0)</f>
        <v>Yes</v>
      </c>
      <c r="M794" s="237" t="str">
        <f>VLOOKUP(B794,'University Applications'!A:AC,29,0)</f>
        <v>Yes</v>
      </c>
      <c r="N794" s="237" t="str">
        <f>VLOOKUP(B794,'University Applications'!A297:BD1711,36,0)</f>
        <v/>
      </c>
      <c r="O794" s="237" t="str">
        <f>VLOOKUP(B794,'University Applications'!A:I,9,0)</f>
        <v>Yes</v>
      </c>
      <c r="P794" s="237" t="str">
        <f>VLOOKUP($B794,'University Applications'!$A:P,16,0)</f>
        <v>Yes</v>
      </c>
      <c r="Q794" s="237" t="str">
        <f>VLOOKUP($B794,'University Applications'!$A:W,23,0)</f>
        <v>Yes</v>
      </c>
      <c r="R794" s="237" t="str">
        <f>VLOOKUP($B794,'University Applications'!$A:AD,30,0)</f>
        <v>Yes</v>
      </c>
      <c r="S794" s="237" t="str">
        <f>VLOOKUP($B794,'University Applications'!$A297:BJ1711,37,0)</f>
        <v/>
      </c>
      <c r="T794" s="183">
        <f t="shared" si="1"/>
        <v>4</v>
      </c>
      <c r="U794" s="183">
        <f t="shared" si="2"/>
        <v>4</v>
      </c>
      <c r="V794" s="237">
        <f t="shared" si="3"/>
        <v>4</v>
      </c>
      <c r="W794" s="237">
        <f t="shared" si="4"/>
        <v>4</v>
      </c>
      <c r="X794" s="237"/>
    </row>
    <row r="795">
      <c r="A795" s="236" t="s">
        <v>10152</v>
      </c>
      <c r="B795" s="106" t="s">
        <v>5647</v>
      </c>
      <c r="C795" s="237" t="str">
        <f>VLOOKUP(A795,'Main Sheet'!F:M,8,0)</f>
        <v>Motherwell</v>
      </c>
      <c r="D795" s="237" t="str">
        <f>VLOOKUP(B795,'Main Sheet'!A:N,14,0)</f>
        <v>NMB</v>
      </c>
      <c r="E795" s="237" t="str">
        <f>VLOOKUP(B795,'Main Sheet'!A:L,12,0)</f>
        <v>Soqhayisa SS</v>
      </c>
      <c r="F795" s="237" t="str">
        <f>Vlookup(B795,'Main Sheet'!A:J,7,False)</f>
        <v>Second</v>
      </c>
      <c r="G795" s="237" t="str">
        <f>Vlookup(B795,'Main Sheet'!A:Q,17,0)</f>
        <v>Siphosihle</v>
      </c>
      <c r="H795" s="237" t="str">
        <f>VLOOKUP(B795,'Main Sheet'!A:AT,46,0)</f>
        <v>Yes</v>
      </c>
      <c r="I795" s="237" t="str">
        <f>Trim(Iferror(Vlookup(B795,'Main Sheet'!A649:BC1742,47,False),""))</f>
        <v>Yes</v>
      </c>
      <c r="J795" s="237" t="str">
        <f>VLOOKUP(B795,'University Applications'!A:H,8,0)</f>
        <v>S/A</v>
      </c>
      <c r="K795" s="237" t="str">
        <f>VLOOKUP(B795,'University Applications'!A:O,15,0)</f>
        <v>S/A</v>
      </c>
      <c r="L795" s="237" t="str">
        <f>VLOOKUP(B795,'University Applications'!A:V,22,0)</f>
        <v>S/A</v>
      </c>
      <c r="M795" s="237" t="str">
        <f>VLOOKUP(B795,'University Applications'!A:AC,29,0)</f>
        <v>Yes</v>
      </c>
      <c r="N795" s="237" t="str">
        <f>VLOOKUP(B795,'University Applications'!A649:BD2063,36,0)</f>
        <v/>
      </c>
      <c r="O795" s="237" t="str">
        <f>VLOOKUP(B795,'University Applications'!A:I,9,0)</f>
        <v/>
      </c>
      <c r="P795" s="237" t="str">
        <f>VLOOKUP($B795,'University Applications'!$A:P,16,0)</f>
        <v/>
      </c>
      <c r="Q795" s="237" t="str">
        <f>VLOOKUP($B795,'University Applications'!$A:W,23,0)</f>
        <v/>
      </c>
      <c r="R795" s="237" t="str">
        <f>VLOOKUP($B795,'University Applications'!$A:AD,30,0)</f>
        <v/>
      </c>
      <c r="S795" s="237" t="str">
        <f>VLOOKUP($B795,'University Applications'!$A649:BJ2063,37,0)</f>
        <v/>
      </c>
      <c r="T795" s="183">
        <f t="shared" si="1"/>
        <v>4</v>
      </c>
      <c r="U795" s="183">
        <f t="shared" si="2"/>
        <v>0</v>
      </c>
      <c r="V795" s="237">
        <f t="shared" si="3"/>
        <v>1</v>
      </c>
      <c r="W795" s="237">
        <f t="shared" si="4"/>
        <v>0</v>
      </c>
      <c r="X795" s="237"/>
    </row>
    <row r="796">
      <c r="A796" s="236" t="s">
        <v>2679</v>
      </c>
      <c r="B796" s="106" t="s">
        <v>2676</v>
      </c>
      <c r="C796" s="237" t="str">
        <f>VLOOKUP(A796,'Main Sheet'!F:M,8,0)</f>
        <v>Motherwell</v>
      </c>
      <c r="D796" s="237" t="str">
        <f>VLOOKUP(B796,'Main Sheet'!A:N,14,0)</f>
        <v>NMB</v>
      </c>
      <c r="E796" s="237" t="str">
        <f>VLOOKUP(B796,'Main Sheet'!A:L,12,0)</f>
        <v>Soqhayisa SS</v>
      </c>
      <c r="F796" s="237" t="str">
        <f>Vlookup(B796,'Main Sheet'!A:J,7,False)</f>
        <v>First</v>
      </c>
      <c r="G796" s="237" t="str">
        <f>Vlookup(B796,'Main Sheet'!A:Q,17,0)</f>
        <v>Siphosihle</v>
      </c>
      <c r="H796" s="237" t="str">
        <f>VLOOKUP(B796,'Main Sheet'!A:AT,46,0)</f>
        <v>Yes</v>
      </c>
      <c r="I796" s="237" t="str">
        <f>Trim(Iferror(Vlookup(B796,'Main Sheet'!A298:BC1391,47,False),""))</f>
        <v>Yes</v>
      </c>
      <c r="J796" s="237" t="str">
        <f>VLOOKUP(B796,'University Applications'!A:H,8,0)</f>
        <v>Yes</v>
      </c>
      <c r="K796" s="237" t="str">
        <f>VLOOKUP(B796,'University Applications'!A:O,15,0)</f>
        <v>Yes</v>
      </c>
      <c r="L796" s="237" t="str">
        <f>VLOOKUP(B796,'University Applications'!A:V,22,0)</f>
        <v>Yes</v>
      </c>
      <c r="M796" s="237" t="str">
        <f>VLOOKUP(B796,'University Applications'!A:AC,29,0)</f>
        <v>Yes</v>
      </c>
      <c r="N796" s="237" t="str">
        <f>VLOOKUP(B796,'University Applications'!A298:BD1712,36,0)</f>
        <v/>
      </c>
      <c r="O796" s="237" t="str">
        <f>VLOOKUP(B796,'University Applications'!A:I,9,0)</f>
        <v>Yes</v>
      </c>
      <c r="P796" s="237" t="str">
        <f>VLOOKUP($B796,'University Applications'!$A:P,16,0)</f>
        <v>Yes</v>
      </c>
      <c r="Q796" s="237" t="str">
        <f>VLOOKUP($B796,'University Applications'!$A:W,23,0)</f>
        <v>Yes</v>
      </c>
      <c r="R796" s="237" t="str">
        <f>VLOOKUP($B796,'University Applications'!$A:AD,30,0)</f>
        <v>Yes</v>
      </c>
      <c r="S796" s="237" t="str">
        <f>VLOOKUP($B796,'University Applications'!$A298:BJ1712,37,0)</f>
        <v/>
      </c>
      <c r="T796" s="183">
        <f t="shared" si="1"/>
        <v>4</v>
      </c>
      <c r="U796" s="183">
        <f t="shared" si="2"/>
        <v>4</v>
      </c>
      <c r="V796" s="237">
        <f t="shared" si="3"/>
        <v>4</v>
      </c>
      <c r="W796" s="237">
        <f t="shared" si="4"/>
        <v>4</v>
      </c>
      <c r="X796" s="237"/>
    </row>
    <row r="797">
      <c r="A797" s="236" t="s">
        <v>2688</v>
      </c>
      <c r="B797" s="106" t="s">
        <v>2685</v>
      </c>
      <c r="C797" s="237" t="str">
        <f>VLOOKUP(A797,'Main Sheet'!F:M,8,0)</f>
        <v>Zwide</v>
      </c>
      <c r="D797" s="237" t="str">
        <f>VLOOKUP(B797,'Main Sheet'!A:N,14,0)</f>
        <v>NMB</v>
      </c>
      <c r="E797" s="237" t="str">
        <f>VLOOKUP(B797,'Main Sheet'!A:L,12,0)</f>
        <v>Ndzondelelo HS</v>
      </c>
      <c r="F797" s="237" t="str">
        <f>Vlookup(B797,'Main Sheet'!A:J,7,False)</f>
        <v>First</v>
      </c>
      <c r="G797" s="237" t="str">
        <f>Vlookup(B797,'Main Sheet'!A:Q,17,0)</f>
        <v>Chulumanco</v>
      </c>
      <c r="H797" s="237" t="str">
        <f>VLOOKUP(B797,'Main Sheet'!A:AT,46,0)</f>
        <v/>
      </c>
      <c r="I797" s="237" t="str">
        <f>Trim(Iferror(Vlookup(B797,'Main Sheet'!A299:BC1392,47,False),""))</f>
        <v>Yes</v>
      </c>
      <c r="J797" s="237" t="str">
        <f>VLOOKUP(B797,'University Applications'!A:H,8,0)</f>
        <v/>
      </c>
      <c r="K797" s="237" t="str">
        <f>VLOOKUP(B797,'University Applications'!A:O,15,0)</f>
        <v/>
      </c>
      <c r="L797" s="237" t="str">
        <f>VLOOKUP(B797,'University Applications'!A:V,22,0)</f>
        <v/>
      </c>
      <c r="M797" s="237" t="str">
        <f>VLOOKUP(B797,'University Applications'!A:AC,29,0)</f>
        <v/>
      </c>
      <c r="N797" s="237" t="str">
        <f>VLOOKUP(B797,'University Applications'!A299:BD1713,36,0)</f>
        <v/>
      </c>
      <c r="O797" s="237" t="str">
        <f>VLOOKUP(B797,'University Applications'!A:I,9,0)</f>
        <v/>
      </c>
      <c r="P797" s="237" t="str">
        <f>VLOOKUP($B797,'University Applications'!$A:P,16,0)</f>
        <v/>
      </c>
      <c r="Q797" s="237" t="str">
        <f>VLOOKUP($B797,'University Applications'!$A:W,23,0)</f>
        <v/>
      </c>
      <c r="R797" s="237" t="str">
        <f>VLOOKUP($B797,'University Applications'!$A:AD,30,0)</f>
        <v/>
      </c>
      <c r="S797" s="237" t="str">
        <f>VLOOKUP($B797,'University Applications'!$A299:BJ1713,37,0)</f>
        <v/>
      </c>
      <c r="T797" s="183">
        <f t="shared" si="1"/>
        <v>0</v>
      </c>
      <c r="U797" s="183">
        <f t="shared" si="2"/>
        <v>0</v>
      </c>
      <c r="V797" s="237">
        <f t="shared" si="3"/>
        <v>0</v>
      </c>
      <c r="W797" s="237">
        <f t="shared" si="4"/>
        <v>0</v>
      </c>
      <c r="X797" s="237"/>
    </row>
    <row r="798">
      <c r="A798" s="236" t="s">
        <v>10530</v>
      </c>
      <c r="B798" s="106" t="s">
        <v>7038</v>
      </c>
      <c r="C798" s="237" t="str">
        <f>VLOOKUP(A798,'Main Sheet'!F:M,8,0)</f>
        <v>Zwide</v>
      </c>
      <c r="D798" s="237" t="str">
        <f>VLOOKUP(B798,'Main Sheet'!A:N,14,0)</f>
        <v>NMB</v>
      </c>
      <c r="E798" s="237" t="str">
        <f>VLOOKUP(B798,'Main Sheet'!A:L,12,0)</f>
        <v>Ndzondelelo HS</v>
      </c>
      <c r="F798" s="237" t="str">
        <f>Vlookup(B798,'Main Sheet'!A:J,7,False)</f>
        <v>Second</v>
      </c>
      <c r="G798" s="237" t="str">
        <f>Vlookup(B798,'Main Sheet'!A:Q,17,0)</f>
        <v>Chulumanco</v>
      </c>
      <c r="H798" s="237" t="str">
        <f>VLOOKUP(B798,'Main Sheet'!A:AT,46,0)</f>
        <v>Yes</v>
      </c>
      <c r="I798" s="237" t="str">
        <f>Trim(Iferror(Vlookup(B798,'Main Sheet'!A824:BC1918,47,False),""))</f>
        <v/>
      </c>
      <c r="J798" s="237" t="str">
        <f>VLOOKUP(B798,'University Applications'!A:H,8,0)</f>
        <v>S/A</v>
      </c>
      <c r="K798" s="237" t="str">
        <f>VLOOKUP(B798,'University Applications'!A:O,15,0)</f>
        <v>S/A</v>
      </c>
      <c r="L798" s="237" t="str">
        <f>VLOOKUP(B798,'University Applications'!A:V,22,0)</f>
        <v>S/A</v>
      </c>
      <c r="M798" s="237" t="str">
        <f>VLOOKUP(B798,'University Applications'!A:AC,29,0)</f>
        <v>S/A</v>
      </c>
      <c r="N798" s="237" t="str">
        <f>VLOOKUP(B798,'University Applications'!A824:BD2239,36,0)</f>
        <v/>
      </c>
      <c r="O798" s="237" t="str">
        <f>VLOOKUP(B798,'University Applications'!A:I,9,0)</f>
        <v/>
      </c>
      <c r="P798" s="237" t="str">
        <f>VLOOKUP($B798,'University Applications'!$A:P,16,0)</f>
        <v>S/A</v>
      </c>
      <c r="Q798" s="237" t="str">
        <f>VLOOKUP($B798,'University Applications'!$A:W,23,0)</f>
        <v>S/A</v>
      </c>
      <c r="R798" s="237" t="str">
        <f>VLOOKUP($B798,'University Applications'!$A:AD,30,0)</f>
        <v>S/A</v>
      </c>
      <c r="S798" s="237" t="str">
        <f>VLOOKUP($B798,'University Applications'!$A824:BJ2239,37,0)</f>
        <v/>
      </c>
      <c r="T798" s="183">
        <f t="shared" si="1"/>
        <v>4</v>
      </c>
      <c r="U798" s="183">
        <f t="shared" si="2"/>
        <v>3</v>
      </c>
      <c r="V798" s="237">
        <f t="shared" si="3"/>
        <v>0</v>
      </c>
      <c r="W798" s="237">
        <f t="shared" si="4"/>
        <v>0</v>
      </c>
      <c r="X798" s="237"/>
    </row>
    <row r="799">
      <c r="A799" s="236" t="s">
        <v>10326</v>
      </c>
      <c r="B799" s="106" t="s">
        <v>6275</v>
      </c>
      <c r="C799" s="237" t="str">
        <f>VLOOKUP(A799,'Main Sheet'!F:M,8,0)</f>
        <v>Motherwell</v>
      </c>
      <c r="D799" s="237" t="str">
        <f>VLOOKUP(B799,'Main Sheet'!A:N,14,0)</f>
        <v>NMB</v>
      </c>
      <c r="E799" s="237" t="str">
        <f>VLOOKUP(B799,'Main Sheet'!A:L,12,0)</f>
        <v>Cingani HS</v>
      </c>
      <c r="F799" s="237" t="str">
        <f>Vlookup(B799,'Main Sheet'!A:J,7,False)</f>
        <v>Second</v>
      </c>
      <c r="G799" s="237" t="str">
        <f>Vlookup(B799,'Main Sheet'!A:Q,17,0)</f>
        <v>Asemahle</v>
      </c>
      <c r="H799" s="237" t="str">
        <f>VLOOKUP(B799,'Main Sheet'!A:AT,46,0)</f>
        <v>Yes</v>
      </c>
      <c r="I799" s="237" t="str">
        <f>Trim(Iferror(Vlookup(B799,'Main Sheet'!A728:BC1822,47,False),""))</f>
        <v>Yes</v>
      </c>
      <c r="J799" s="237" t="str">
        <f>VLOOKUP(B799,'University Applications'!A:H,8,0)</f>
        <v>S/A</v>
      </c>
      <c r="K799" s="237" t="str">
        <f>VLOOKUP(B799,'University Applications'!A:O,15,0)</f>
        <v>Yes</v>
      </c>
      <c r="L799" s="237" t="str">
        <f>VLOOKUP(B799,'University Applications'!A:V,22,0)</f>
        <v>Yes</v>
      </c>
      <c r="M799" s="237" t="str">
        <f>VLOOKUP(B799,'University Applications'!A:AC,29,0)</f>
        <v>Yes</v>
      </c>
      <c r="N799" s="237" t="str">
        <f>VLOOKUP(B799,'University Applications'!A728:BD2143,36,0)</f>
        <v/>
      </c>
      <c r="O799" s="237" t="str">
        <f>VLOOKUP(B799,'University Applications'!A:I,9,0)</f>
        <v/>
      </c>
      <c r="P799" s="237" t="str">
        <f>VLOOKUP($B799,'University Applications'!$A:P,16,0)</f>
        <v/>
      </c>
      <c r="Q799" s="237" t="str">
        <f>VLOOKUP($B799,'University Applications'!$A:W,23,0)</f>
        <v/>
      </c>
      <c r="R799" s="237" t="str">
        <f>VLOOKUP($B799,'University Applications'!$A:AD,30,0)</f>
        <v/>
      </c>
      <c r="S799" s="237" t="str">
        <f>VLOOKUP($B799,'University Applications'!$A728:BJ2143,37,0)</f>
        <v/>
      </c>
      <c r="T799" s="183">
        <f t="shared" si="1"/>
        <v>4</v>
      </c>
      <c r="U799" s="183">
        <f t="shared" si="2"/>
        <v>0</v>
      </c>
      <c r="V799" s="237">
        <f t="shared" si="3"/>
        <v>3</v>
      </c>
      <c r="W799" s="237">
        <f t="shared" si="4"/>
        <v>0</v>
      </c>
      <c r="X799" s="237"/>
    </row>
    <row r="800">
      <c r="A800" s="236" t="s">
        <v>2693</v>
      </c>
      <c r="B800" s="106" t="s">
        <v>2690</v>
      </c>
      <c r="C800" s="237" t="str">
        <f>VLOOKUP(A800,'Main Sheet'!F:M,8,0)</f>
        <v>New Brighton</v>
      </c>
      <c r="D800" s="237" t="str">
        <f>VLOOKUP(B800,'Main Sheet'!A:N,14,0)</f>
        <v>NMB</v>
      </c>
      <c r="E800" s="237" t="str">
        <f>VLOOKUP(B800,'Main Sheet'!A:L,12,0)</f>
        <v>Cowan HS</v>
      </c>
      <c r="F800" s="237" t="str">
        <f>Vlookup(B800,'Main Sheet'!A:J,7,False)</f>
        <v>First</v>
      </c>
      <c r="G800" s="237" t="str">
        <f>Vlookup(B800,'Main Sheet'!A:Q,17,0)</f>
        <v>Chulumanco</v>
      </c>
      <c r="H800" s="237" t="str">
        <f>VLOOKUP(B800,'Main Sheet'!A:AT,46,0)</f>
        <v>Yes</v>
      </c>
      <c r="I800" s="237" t="str">
        <f>Trim(Iferror(Vlookup(B800,'Main Sheet'!A300:BC1393,47,False),""))</f>
        <v>Yes</v>
      </c>
      <c r="J800" s="237" t="str">
        <f>VLOOKUP(B800,'University Applications'!A:H,8,0)</f>
        <v>Yes</v>
      </c>
      <c r="K800" s="237" t="str">
        <f>VLOOKUP(B800,'University Applications'!A:O,15,0)</f>
        <v>Yes</v>
      </c>
      <c r="L800" s="237" t="str">
        <f>VLOOKUP(B800,'University Applications'!A:V,22,0)</f>
        <v>Yes</v>
      </c>
      <c r="M800" s="237" t="str">
        <f>VLOOKUP(B800,'University Applications'!A:AC,29,0)</f>
        <v>Yes</v>
      </c>
      <c r="N800" s="237"/>
      <c r="O800" s="237" t="str">
        <f>VLOOKUP(B800,'University Applications'!A:I,9,0)</f>
        <v>Yes</v>
      </c>
      <c r="P800" s="237" t="str">
        <f>VLOOKUP($B800,'University Applications'!$A:P,16,0)</f>
        <v>Yes</v>
      </c>
      <c r="Q800" s="237" t="str">
        <f>VLOOKUP($B800,'University Applications'!$A:W,23,0)</f>
        <v>Yes</v>
      </c>
      <c r="R800" s="237" t="str">
        <f>VLOOKUP($B800,'University Applications'!$A:AD,30,0)</f>
        <v>Yes</v>
      </c>
      <c r="S800" s="237"/>
      <c r="T800" s="183">
        <f t="shared" si="1"/>
        <v>4</v>
      </c>
      <c r="U800" s="183">
        <f t="shared" si="2"/>
        <v>4</v>
      </c>
      <c r="V800" s="237">
        <f t="shared" si="3"/>
        <v>4</v>
      </c>
      <c r="W800" s="237">
        <f t="shared" si="4"/>
        <v>4</v>
      </c>
      <c r="X800" s="237"/>
    </row>
    <row r="801">
      <c r="A801" s="236" t="s">
        <v>2698</v>
      </c>
      <c r="B801" s="106" t="s">
        <v>2695</v>
      </c>
      <c r="C801" s="237" t="str">
        <f>VLOOKUP(A801,'Main Sheet'!F:M,8,0)</f>
        <v>Walmer</v>
      </c>
      <c r="D801" s="237" t="str">
        <f>VLOOKUP(B801,'Main Sheet'!A:N,14,0)</f>
        <v>NMB</v>
      </c>
      <c r="E801" s="237" t="str">
        <f>VLOOKUP(B801,'Main Sheet'!A:L,12,0)</f>
        <v>Walmer HS</v>
      </c>
      <c r="F801" s="237" t="str">
        <f>Vlookup(B801,'Main Sheet'!A:J,7,False)</f>
        <v>First</v>
      </c>
      <c r="G801" s="237" t="str">
        <f>Vlookup(B801,'Main Sheet'!A:Q,17,0)</f>
        <v>Sive</v>
      </c>
      <c r="H801" s="237" t="str">
        <f>VLOOKUP(B801,'Main Sheet'!A:AT,46,0)</f>
        <v>Yes</v>
      </c>
      <c r="I801" s="237" t="str">
        <f>Trim(Iferror(Vlookup(B801,'Main Sheet'!A301:BC1394,47,False),""))</f>
        <v>Yes</v>
      </c>
      <c r="J801" s="237" t="str">
        <f>VLOOKUP(B801,'University Applications'!A:H,8,0)</f>
        <v/>
      </c>
      <c r="K801" s="237" t="str">
        <f>VLOOKUP(B801,'University Applications'!A:O,15,0)</f>
        <v/>
      </c>
      <c r="L801" s="237" t="str">
        <f>VLOOKUP(B801,'University Applications'!A:V,22,0)</f>
        <v/>
      </c>
      <c r="M801" s="237" t="str">
        <f>VLOOKUP(B801,'University Applications'!A:AC,29,0)</f>
        <v/>
      </c>
      <c r="N801" s="237" t="str">
        <f>VLOOKUP(B801,'University Applications'!A301:BD1715,36,0)</f>
        <v/>
      </c>
      <c r="O801" s="237" t="str">
        <f>VLOOKUP(B801,'University Applications'!A:I,9,0)</f>
        <v/>
      </c>
      <c r="P801" s="237" t="str">
        <f>VLOOKUP($B801,'University Applications'!$A:P,16,0)</f>
        <v/>
      </c>
      <c r="Q801" s="237" t="str">
        <f>VLOOKUP($B801,'University Applications'!$A:W,23,0)</f>
        <v/>
      </c>
      <c r="R801" s="237" t="str">
        <f>VLOOKUP($B801,'University Applications'!$A:AD,30,0)</f>
        <v/>
      </c>
      <c r="S801" s="237" t="str">
        <f>VLOOKUP($B801,'University Applications'!$A301:BJ1715,37,0)</f>
        <v/>
      </c>
      <c r="T801" s="183">
        <f t="shared" si="1"/>
        <v>0</v>
      </c>
      <c r="U801" s="183">
        <f t="shared" si="2"/>
        <v>0</v>
      </c>
      <c r="V801" s="237">
        <f t="shared" si="3"/>
        <v>0</v>
      </c>
      <c r="W801" s="237">
        <f t="shared" si="4"/>
        <v>0</v>
      </c>
      <c r="X801" s="237"/>
    </row>
    <row r="802">
      <c r="A802" s="236" t="s">
        <v>2707</v>
      </c>
      <c r="B802" s="106" t="s">
        <v>2704</v>
      </c>
      <c r="C802" s="237" t="str">
        <f>VLOOKUP(A802,'Main Sheet'!F:M,8,0)</f>
        <v>Motherwell</v>
      </c>
      <c r="D802" s="237" t="str">
        <f>VLOOKUP(B802,'Main Sheet'!A:N,14,0)</f>
        <v>NMB</v>
      </c>
      <c r="E802" s="237" t="str">
        <f>VLOOKUP(B802,'Main Sheet'!A:L,12,0)</f>
        <v>Motherwell HS</v>
      </c>
      <c r="F802" s="237" t="str">
        <f>Vlookup(B802,'Main Sheet'!A:J,7,False)</f>
        <v>First</v>
      </c>
      <c r="G802" s="237" t="str">
        <f>Vlookup(B802,'Main Sheet'!A:Q,17,0)</f>
        <v>Sive</v>
      </c>
      <c r="H802" s="237" t="str">
        <f>VLOOKUP(B802,'Main Sheet'!A:AT,46,0)</f>
        <v>Yes</v>
      </c>
      <c r="I802" s="237" t="str">
        <f>Trim(Iferror(Vlookup(B802,'Main Sheet'!A302:BC1395,47,False),""))</f>
        <v>Yes</v>
      </c>
      <c r="J802" s="237" t="str">
        <f>VLOOKUP(B802,'University Applications'!A:H,8,0)</f>
        <v>S/A</v>
      </c>
      <c r="K802" s="237" t="str">
        <f>VLOOKUP(B802,'University Applications'!A:O,15,0)</f>
        <v>S/A</v>
      </c>
      <c r="L802" s="237" t="str">
        <f>VLOOKUP(B802,'University Applications'!A:V,22,0)</f>
        <v>S/A</v>
      </c>
      <c r="M802" s="237" t="str">
        <f>VLOOKUP(B802,'University Applications'!A:AC,29,0)</f>
        <v>S/A</v>
      </c>
      <c r="N802" s="237" t="str">
        <f>VLOOKUP(B802,'University Applications'!A302:BD1716,36,0)</f>
        <v/>
      </c>
      <c r="O802" s="237" t="str">
        <f>VLOOKUP(B802,'University Applications'!A:I,9,0)</f>
        <v>S/A</v>
      </c>
      <c r="P802" s="237" t="str">
        <f>VLOOKUP($B802,'University Applications'!$A:P,16,0)</f>
        <v>S/A</v>
      </c>
      <c r="Q802" s="237" t="str">
        <f>VLOOKUP($B802,'University Applications'!$A:W,23,0)</f>
        <v>S/A</v>
      </c>
      <c r="R802" s="237" t="str">
        <f>VLOOKUP($B802,'University Applications'!$A:AD,30,0)</f>
        <v>S/A</v>
      </c>
      <c r="S802" s="237" t="str">
        <f>VLOOKUP($B802,'University Applications'!$A302:BJ1716,37,0)</f>
        <v/>
      </c>
      <c r="T802" s="183">
        <f t="shared" si="1"/>
        <v>4</v>
      </c>
      <c r="U802" s="183">
        <f t="shared" si="2"/>
        <v>4</v>
      </c>
      <c r="V802" s="237">
        <f t="shared" si="3"/>
        <v>0</v>
      </c>
      <c r="W802" s="237">
        <f t="shared" si="4"/>
        <v>0</v>
      </c>
      <c r="X802" s="237"/>
    </row>
    <row r="803">
      <c r="A803" s="236" t="s">
        <v>9779</v>
      </c>
      <c r="B803" s="106" t="s">
        <v>4304</v>
      </c>
      <c r="C803" s="237" t="str">
        <f>VLOOKUP(A803,'Main Sheet'!F:M,8,0)</f>
        <v>East London</v>
      </c>
      <c r="D803" s="237" t="str">
        <f>VLOOKUP(B803,'Main Sheet'!A:N,14,0)</f>
        <v>Rural</v>
      </c>
      <c r="E803" s="237" t="str">
        <f>VLOOKUP(B803,'Main Sheet'!A:L,12,0)</f>
        <v>Wongalethu HS</v>
      </c>
      <c r="F803" s="237" t="str">
        <f>Vlookup(B803,'Main Sheet'!A:J,7,False)</f>
        <v>Second</v>
      </c>
      <c r="G803" s="237" t="str">
        <f>Vlookup(B803,'Main Sheet'!A:Q,17,0)</f>
        <v>Asemahle</v>
      </c>
      <c r="H803" s="237" t="str">
        <f>VLOOKUP(B803,'Main Sheet'!A:AT,46,0)</f>
        <v>Yes</v>
      </c>
      <c r="I803" s="237" t="str">
        <f>Trim(Iferror(Vlookup(B803,'Main Sheet'!A488:BC1581,47,False),""))</f>
        <v>Yes</v>
      </c>
      <c r="J803" s="237" t="str">
        <f>VLOOKUP(B803,'University Applications'!A:H,8,0)</f>
        <v/>
      </c>
      <c r="K803" s="237" t="str">
        <f>VLOOKUP(B803,'University Applications'!A:O,15,0)</f>
        <v/>
      </c>
      <c r="L803" s="237" t="str">
        <f>VLOOKUP(B803,'University Applications'!A:V,22,0)</f>
        <v>No</v>
      </c>
      <c r="M803" s="237" t="str">
        <f>VLOOKUP(B803,'University Applications'!A:AC,29,0)</f>
        <v/>
      </c>
      <c r="N803" s="237" t="str">
        <f>VLOOKUP(B803,'University Applications'!A488:BD1902,36,0)</f>
        <v/>
      </c>
      <c r="O803" s="237" t="str">
        <f>VLOOKUP(B803,'University Applications'!A:I,9,0)</f>
        <v/>
      </c>
      <c r="P803" s="237" t="str">
        <f>VLOOKUP($B803,'University Applications'!$A:P,16,0)</f>
        <v/>
      </c>
      <c r="Q803" s="237" t="str">
        <f>VLOOKUP($B803,'University Applications'!$A:W,23,0)</f>
        <v/>
      </c>
      <c r="R803" s="237" t="str">
        <f>VLOOKUP($B803,'University Applications'!$A:AD,30,0)</f>
        <v/>
      </c>
      <c r="S803" s="237" t="str">
        <f>VLOOKUP($B803,'University Applications'!$A488:BJ1902,37,0)</f>
        <v/>
      </c>
      <c r="T803" s="183">
        <f t="shared" si="1"/>
        <v>1</v>
      </c>
      <c r="U803" s="183">
        <f t="shared" si="2"/>
        <v>0</v>
      </c>
      <c r="V803" s="237">
        <f t="shared" si="3"/>
        <v>0</v>
      </c>
      <c r="W803" s="237">
        <f t="shared" si="4"/>
        <v>0</v>
      </c>
      <c r="X803" s="237"/>
    </row>
    <row r="804">
      <c r="A804" s="236" t="s">
        <v>10678</v>
      </c>
      <c r="B804" s="106" t="s">
        <v>7419</v>
      </c>
      <c r="C804" s="237" t="str">
        <f>VLOOKUP(A804,'Main Sheet'!F:M,8,0)</f>
        <v>KwaMagxaki</v>
      </c>
      <c r="D804" s="237" t="str">
        <f>VLOOKUP(B804,'Main Sheet'!A:N,14,0)</f>
        <v>NMB</v>
      </c>
      <c r="E804" s="237" t="str">
        <f>VLOOKUP(B804,'Main Sheet'!A:L,12,0)</f>
        <v>KwaMagxaki HS</v>
      </c>
      <c r="F804" s="237" t="str">
        <f>Vlookup(B804,'Main Sheet'!A:J,7,False)</f>
        <v>Second</v>
      </c>
      <c r="G804" s="237" t="str">
        <f>Vlookup(B804,'Main Sheet'!A:Q,17,0)</f>
        <v>Asemahle</v>
      </c>
      <c r="H804" s="237" t="str">
        <f>VLOOKUP(B804,'Main Sheet'!A:AT,46,0)</f>
        <v>Yes</v>
      </c>
      <c r="I804" s="237" t="str">
        <f>Trim(Iferror(Vlookup(B804,'Main Sheet'!A900:BC1997,47,False),""))</f>
        <v>Yes</v>
      </c>
      <c r="J804" s="237" t="str">
        <f>VLOOKUP(B804,'University Applications'!A:H,8,0)</f>
        <v>S/A</v>
      </c>
      <c r="K804" s="237" t="str">
        <f>VLOOKUP(B804,'University Applications'!A:O,15,0)</f>
        <v>S/A</v>
      </c>
      <c r="L804" s="237" t="str">
        <f>VLOOKUP(B804,'University Applications'!A:V,22,0)</f>
        <v>S/A</v>
      </c>
      <c r="M804" s="237" t="str">
        <f>VLOOKUP(B804,'University Applications'!A:AC,29,0)</f>
        <v/>
      </c>
      <c r="N804" s="237" t="str">
        <f>VLOOKUP(B804,'University Applications'!A900:BD2318,36,0)</f>
        <v/>
      </c>
      <c r="O804" s="237" t="str">
        <f>VLOOKUP(B804,'University Applications'!A:I,9,0)</f>
        <v/>
      </c>
      <c r="P804" s="237" t="str">
        <f>VLOOKUP($B804,'University Applications'!$A:P,16,0)</f>
        <v/>
      </c>
      <c r="Q804" s="237" t="str">
        <f>VLOOKUP($B804,'University Applications'!$A:W,23,0)</f>
        <v/>
      </c>
      <c r="R804" s="237" t="str">
        <f>VLOOKUP($B804,'University Applications'!$A:AD,30,0)</f>
        <v/>
      </c>
      <c r="S804" s="237" t="str">
        <f>VLOOKUP($B804,'University Applications'!$A900:BJ2318,37,0)</f>
        <v/>
      </c>
      <c r="T804" s="183">
        <f t="shared" si="1"/>
        <v>3</v>
      </c>
      <c r="U804" s="183">
        <f t="shared" si="2"/>
        <v>0</v>
      </c>
      <c r="V804" s="237">
        <f t="shared" si="3"/>
        <v>0</v>
      </c>
      <c r="W804" s="237">
        <f t="shared" si="4"/>
        <v>0</v>
      </c>
      <c r="X804" s="237"/>
    </row>
    <row r="805">
      <c r="A805" s="236" t="s">
        <v>2718</v>
      </c>
      <c r="B805" s="106" t="s">
        <v>2715</v>
      </c>
      <c r="C805" s="237" t="str">
        <f>VLOOKUP(A805,'Main Sheet'!F:M,8,0)</f>
        <v>New Brighton</v>
      </c>
      <c r="D805" s="237" t="str">
        <f>VLOOKUP(B805,'Main Sheet'!A:N,14,0)</f>
        <v>NMB</v>
      </c>
      <c r="E805" s="237" t="str">
        <f>VLOOKUP(B805,'Main Sheet'!A:L,12,0)</f>
        <v>Ithembelihle CS</v>
      </c>
      <c r="F805" s="237" t="str">
        <f>Vlookup(B805,'Main Sheet'!A:J,7,False)</f>
        <v>First</v>
      </c>
      <c r="G805" s="237" t="str">
        <f>Vlookup(B805,'Main Sheet'!A:Q,17,0)</f>
        <v>Chulumanco</v>
      </c>
      <c r="H805" s="237" t="str">
        <f>VLOOKUP(B805,'Main Sheet'!A:AT,46,0)</f>
        <v/>
      </c>
      <c r="I805" s="237" t="str">
        <f>Trim(Iferror(Vlookup(B805,'Main Sheet'!A303:BC1396,47,False),""))</f>
        <v/>
      </c>
      <c r="J805" s="237" t="str">
        <f>VLOOKUP(B805,'University Applications'!A:H,8,0)</f>
        <v/>
      </c>
      <c r="K805" s="237" t="str">
        <f>VLOOKUP(B805,'University Applications'!A:O,15,0)</f>
        <v/>
      </c>
      <c r="L805" s="237" t="str">
        <f>VLOOKUP(B805,'University Applications'!A:V,22,0)</f>
        <v/>
      </c>
      <c r="M805" s="237" t="str">
        <f>VLOOKUP(B805,'University Applications'!A:AC,29,0)</f>
        <v/>
      </c>
      <c r="N805" s="237" t="str">
        <f>VLOOKUP(B805,'University Applications'!A303:BD1717,36,0)</f>
        <v/>
      </c>
      <c r="O805" s="237" t="str">
        <f>VLOOKUP(B805,'University Applications'!A:I,9,0)</f>
        <v/>
      </c>
      <c r="P805" s="237" t="str">
        <f>VLOOKUP($B805,'University Applications'!$A:P,16,0)</f>
        <v/>
      </c>
      <c r="Q805" s="237" t="str">
        <f>VLOOKUP($B805,'University Applications'!$A:W,23,0)</f>
        <v/>
      </c>
      <c r="R805" s="237" t="str">
        <f>VLOOKUP($B805,'University Applications'!$A:AD,30,0)</f>
        <v/>
      </c>
      <c r="S805" s="237" t="str">
        <f>VLOOKUP($B805,'University Applications'!$A303:BJ1717,37,0)</f>
        <v/>
      </c>
      <c r="T805" s="183">
        <f t="shared" si="1"/>
        <v>0</v>
      </c>
      <c r="U805" s="183">
        <f t="shared" si="2"/>
        <v>0</v>
      </c>
      <c r="V805" s="237">
        <f t="shared" si="3"/>
        <v>0</v>
      </c>
      <c r="W805" s="237">
        <f t="shared" si="4"/>
        <v>0</v>
      </c>
      <c r="X805" s="237"/>
    </row>
    <row r="806">
      <c r="A806" s="236" t="s">
        <v>9848</v>
      </c>
      <c r="B806" s="106" t="s">
        <v>4568</v>
      </c>
      <c r="C806" s="237" t="str">
        <f>VLOOKUP(A806,'Main Sheet'!F:M,8,0)</f>
        <v>New Brighton</v>
      </c>
      <c r="D806" s="237" t="str">
        <f>VLOOKUP(B806,'Main Sheet'!A:N,14,0)</f>
        <v>NMB</v>
      </c>
      <c r="E806" s="237" t="str">
        <f>VLOOKUP(B806,'Main Sheet'!A:L,12,0)</f>
        <v>Ithembelihle CS</v>
      </c>
      <c r="F806" s="237" t="str">
        <f>Vlookup(B806,'Main Sheet'!A:J,7,False)</f>
        <v>Second</v>
      </c>
      <c r="G806" s="237" t="str">
        <f>Vlookup(B806,'Main Sheet'!A:Q,17,0)</f>
        <v>Chulumanco</v>
      </c>
      <c r="H806" s="237" t="str">
        <f>VLOOKUP(B806,'Main Sheet'!A:AT,46,0)</f>
        <v>Yes</v>
      </c>
      <c r="I806" s="237" t="str">
        <f>Trim(Iferror(Vlookup(B806,'Main Sheet'!A519:BC1612,47,False),""))</f>
        <v/>
      </c>
      <c r="J806" s="237" t="str">
        <f>VLOOKUP(B806,'University Applications'!A:H,8,0)</f>
        <v>Yes</v>
      </c>
      <c r="K806" s="237" t="str">
        <f>VLOOKUP(B806,'University Applications'!A:O,15,0)</f>
        <v>S/A</v>
      </c>
      <c r="L806" s="237" t="str">
        <f>VLOOKUP(B806,'University Applications'!A:V,22,0)</f>
        <v>Yes</v>
      </c>
      <c r="M806" s="237" t="str">
        <f>VLOOKUP(B806,'University Applications'!A:AC,29,0)</f>
        <v>Yes</v>
      </c>
      <c r="N806" s="237" t="str">
        <f>VLOOKUP(B806,'University Applications'!A519:BD1933,36,0)</f>
        <v/>
      </c>
      <c r="O806" s="237" t="str">
        <f>VLOOKUP(B806,'University Applications'!A:I,9,0)</f>
        <v/>
      </c>
      <c r="P806" s="237" t="str">
        <f>VLOOKUP($B806,'University Applications'!$A:P,16,0)</f>
        <v>S/A</v>
      </c>
      <c r="Q806" s="237" t="str">
        <f>VLOOKUP($B806,'University Applications'!$A:W,23,0)</f>
        <v/>
      </c>
      <c r="R806" s="237" t="str">
        <f>VLOOKUP($B806,'University Applications'!$A:AD,30,0)</f>
        <v/>
      </c>
      <c r="S806" s="237" t="str">
        <f>VLOOKUP($B806,'University Applications'!$A519:BJ1933,37,0)</f>
        <v/>
      </c>
      <c r="T806" s="183">
        <f t="shared" si="1"/>
        <v>4</v>
      </c>
      <c r="U806" s="183">
        <f t="shared" si="2"/>
        <v>1</v>
      </c>
      <c r="V806" s="237">
        <f t="shared" si="3"/>
        <v>3</v>
      </c>
      <c r="W806" s="237">
        <f t="shared" si="4"/>
        <v>0</v>
      </c>
      <c r="X806" s="237"/>
    </row>
    <row r="807">
      <c r="A807" s="236" t="s">
        <v>2724</v>
      </c>
      <c r="B807" s="106" t="s">
        <v>2721</v>
      </c>
      <c r="C807" s="237" t="str">
        <f>VLOOKUP(A807,'Main Sheet'!F:M,8,0)</f>
        <v>Kirkwood</v>
      </c>
      <c r="D807" s="237" t="str">
        <f>VLOOKUP(B807,'Main Sheet'!A:N,14,0)</f>
        <v>Rural</v>
      </c>
      <c r="E807" s="237" t="str">
        <f>VLOOKUP(B807,'Main Sheet'!A:L,12,0)</f>
        <v>Moses Mabida HS</v>
      </c>
      <c r="F807" s="237" t="str">
        <f>Vlookup(B807,'Main Sheet'!A:J,7,False)</f>
        <v>First</v>
      </c>
      <c r="G807" s="237" t="str">
        <f>Vlookup(B807,'Main Sheet'!A:Q,17,0)</f>
        <v>Sive</v>
      </c>
      <c r="H807" s="237" t="str">
        <f>VLOOKUP(B807,'Main Sheet'!A:AT,46,0)</f>
        <v/>
      </c>
      <c r="I807" s="237" t="str">
        <f>Trim(Iferror(Vlookup(B807,'Main Sheet'!A304:BC1397,47,False),""))</f>
        <v/>
      </c>
      <c r="J807" s="237" t="str">
        <f>VLOOKUP(B807,'University Applications'!A:H,8,0)</f>
        <v/>
      </c>
      <c r="K807" s="237" t="str">
        <f>VLOOKUP(B807,'University Applications'!A:O,15,0)</f>
        <v/>
      </c>
      <c r="L807" s="237" t="str">
        <f>VLOOKUP(B807,'University Applications'!A:V,22,0)</f>
        <v/>
      </c>
      <c r="M807" s="237" t="str">
        <f>VLOOKUP(B807,'University Applications'!A:AC,29,0)</f>
        <v/>
      </c>
      <c r="N807" s="237" t="str">
        <f>VLOOKUP(B807,'University Applications'!A304:BD1718,36,0)</f>
        <v/>
      </c>
      <c r="O807" s="237" t="str">
        <f>VLOOKUP(B807,'University Applications'!A:I,9,0)</f>
        <v/>
      </c>
      <c r="P807" s="237" t="str">
        <f>VLOOKUP($B807,'University Applications'!$A:P,16,0)</f>
        <v/>
      </c>
      <c r="Q807" s="237" t="str">
        <f>VLOOKUP($B807,'University Applications'!$A:W,23,0)</f>
        <v/>
      </c>
      <c r="R807" s="237" t="str">
        <f>VLOOKUP($B807,'University Applications'!$A:AD,30,0)</f>
        <v/>
      </c>
      <c r="S807" s="237" t="str">
        <f>VLOOKUP($B807,'University Applications'!$A304:BJ1718,37,0)</f>
        <v/>
      </c>
      <c r="T807" s="183">
        <f t="shared" si="1"/>
        <v>0</v>
      </c>
      <c r="U807" s="183">
        <f t="shared" si="2"/>
        <v>0</v>
      </c>
      <c r="V807" s="237">
        <f t="shared" si="3"/>
        <v>0</v>
      </c>
      <c r="W807" s="237">
        <f t="shared" si="4"/>
        <v>0</v>
      </c>
      <c r="X807" s="237"/>
    </row>
    <row r="808">
      <c r="A808" s="236" t="s">
        <v>10994</v>
      </c>
      <c r="B808" s="106" t="s">
        <v>8701</v>
      </c>
      <c r="C808" s="237" t="str">
        <f>VLOOKUP(A808,'Main Sheet'!F:M,8,0)</f>
        <v>Walmer</v>
      </c>
      <c r="D808" s="237" t="str">
        <f>VLOOKUP(B808,'Main Sheet'!A:N,14,0)</f>
        <v>NMB</v>
      </c>
      <c r="E808" s="237" t="str">
        <f>VLOOKUP(B808,'Main Sheet'!A:L,12,0)</f>
        <v>Walmer HS</v>
      </c>
      <c r="F808" s="237" t="str">
        <f>Vlookup(B808,'Main Sheet'!A:J,7,False)</f>
        <v>Second</v>
      </c>
      <c r="G808" s="237" t="str">
        <f>Vlookup(B808,'Main Sheet'!A:Q,17,0)</f>
        <v>Sive</v>
      </c>
      <c r="H808" s="237" t="str">
        <f>VLOOKUP(B808,'Main Sheet'!A:AT,46,0)</f>
        <v>Yes</v>
      </c>
      <c r="I808" s="237" t="str">
        <f>Trim(Iferror(Vlookup(B808,'Main Sheet'!A1067:BC2165,47,False),""))</f>
        <v/>
      </c>
      <c r="J808" s="237"/>
      <c r="K808" s="237"/>
      <c r="L808" s="237"/>
      <c r="M808" s="237"/>
      <c r="N808" s="237"/>
      <c r="O808" s="237"/>
      <c r="P808" s="237"/>
      <c r="Q808" s="237"/>
      <c r="R808" s="237"/>
      <c r="S808" s="237"/>
      <c r="T808" s="183">
        <f t="shared" si="1"/>
        <v>0</v>
      </c>
      <c r="U808" s="183">
        <f t="shared" si="2"/>
        <v>0</v>
      </c>
      <c r="V808" s="237">
        <f t="shared" si="3"/>
        <v>0</v>
      </c>
      <c r="W808" s="237">
        <f t="shared" si="4"/>
        <v>0</v>
      </c>
      <c r="X808" s="237"/>
    </row>
    <row r="809">
      <c r="A809" s="236" t="s">
        <v>10876</v>
      </c>
      <c r="B809" s="106" t="s">
        <v>8307</v>
      </c>
      <c r="C809" s="237" t="str">
        <f>VLOOKUP(A809,'Main Sheet'!F:M,8,0)</f>
        <v>Addo</v>
      </c>
      <c r="D809" s="237" t="str">
        <f>VLOOKUP(B809,'Main Sheet'!A:N,14,0)</f>
        <v>Rural</v>
      </c>
      <c r="E809" s="237" t="str">
        <f>VLOOKUP(B809,'Main Sheet'!A:L,12,0)</f>
        <v>Samkelwe SS</v>
      </c>
      <c r="F809" s="237" t="str">
        <f>Vlookup(B809,'Main Sheet'!A:J,7,False)</f>
        <v>Second</v>
      </c>
      <c r="G809" s="237" t="str">
        <f>Vlookup(B809,'Main Sheet'!A:Q,17,0)</f>
        <v>Sive</v>
      </c>
      <c r="H809" s="237" t="str">
        <f>VLOOKUP(B809,'Main Sheet'!A:AT,46,0)</f>
        <v>Yes</v>
      </c>
      <c r="I809" s="237" t="str">
        <f>Trim(Iferror(Vlookup(B809,'Main Sheet'!A1005:BC2102,47,False),""))</f>
        <v/>
      </c>
      <c r="J809" s="237" t="str">
        <f>VLOOKUP(B809,'University Applications'!A:H,8,0)</f>
        <v>Yes</v>
      </c>
      <c r="K809" s="237" t="str">
        <f>VLOOKUP(B809,'University Applications'!A:O,15,0)</f>
        <v>Yes</v>
      </c>
      <c r="L809" s="237" t="str">
        <f>VLOOKUP(B809,'University Applications'!A:V,22,0)</f>
        <v>S/A</v>
      </c>
      <c r="M809" s="237" t="str">
        <f>VLOOKUP(B809,'University Applications'!A:AC,29,0)</f>
        <v>Yes</v>
      </c>
      <c r="N809" s="237" t="str">
        <f>VLOOKUP(B809,'University Applications'!A1005:BD2423,36,0)</f>
        <v/>
      </c>
      <c r="O809" s="237" t="str">
        <f>VLOOKUP(B809,'University Applications'!A:I,9,0)</f>
        <v/>
      </c>
      <c r="P809" s="237" t="str">
        <f>VLOOKUP($B809,'University Applications'!$A:P,16,0)</f>
        <v/>
      </c>
      <c r="Q809" s="237" t="str">
        <f>VLOOKUP($B809,'University Applications'!$A:W,23,0)</f>
        <v/>
      </c>
      <c r="R809" s="237" t="str">
        <f>VLOOKUP($B809,'University Applications'!$A:AD,30,0)</f>
        <v/>
      </c>
      <c r="S809" s="237" t="str">
        <f>VLOOKUP($B809,'University Applications'!$A1005:BJ2423,37,0)</f>
        <v/>
      </c>
      <c r="T809" s="183">
        <f t="shared" si="1"/>
        <v>4</v>
      </c>
      <c r="U809" s="183">
        <f t="shared" si="2"/>
        <v>0</v>
      </c>
      <c r="V809" s="237">
        <f t="shared" si="3"/>
        <v>3</v>
      </c>
      <c r="W809" s="237">
        <f t="shared" si="4"/>
        <v>0</v>
      </c>
      <c r="X809" s="237"/>
    </row>
    <row r="810">
      <c r="A810" s="236" t="s">
        <v>2730</v>
      </c>
      <c r="B810" s="106" t="s">
        <v>2727</v>
      </c>
      <c r="C810" s="237" t="str">
        <f>VLOOKUP(A810,'Main Sheet'!F:M,8,0)</f>
        <v>New Brighton</v>
      </c>
      <c r="D810" s="237" t="str">
        <f>VLOOKUP(B810,'Main Sheet'!A:N,14,0)</f>
        <v>NMB</v>
      </c>
      <c r="E810" s="237" t="str">
        <f>VLOOKUP(B810,'Main Sheet'!A:L,12,0)</f>
        <v>Cowan HS</v>
      </c>
      <c r="F810" s="237" t="str">
        <f>Vlookup(B810,'Main Sheet'!A:J,7,False)</f>
        <v>First</v>
      </c>
      <c r="G810" s="237" t="str">
        <f>Vlookup(B810,'Main Sheet'!A:Q,17,0)</f>
        <v>Chulumanco</v>
      </c>
      <c r="H810" s="237" t="str">
        <f>VLOOKUP(B810,'Main Sheet'!A:AT,46,0)</f>
        <v>Yes</v>
      </c>
      <c r="I810" s="237" t="str">
        <f>Trim(Iferror(Vlookup(B810,'Main Sheet'!A305:BC1398,47,False),""))</f>
        <v>Yes</v>
      </c>
      <c r="J810" s="237" t="str">
        <f>VLOOKUP(B810,'University Applications'!A:H,8,0)</f>
        <v>S/A</v>
      </c>
      <c r="K810" s="237" t="str">
        <f>VLOOKUP(B810,'University Applications'!A:O,15,0)</f>
        <v>S/A</v>
      </c>
      <c r="L810" s="237" t="str">
        <f>VLOOKUP(B810,'University Applications'!A:V,22,0)</f>
        <v>S/A</v>
      </c>
      <c r="M810" s="237" t="str">
        <f>VLOOKUP(B810,'University Applications'!A:AC,29,0)</f>
        <v>Yes</v>
      </c>
      <c r="N810" s="237" t="str">
        <f>VLOOKUP(B810,'University Applications'!A305:BD1719,36,0)</f>
        <v/>
      </c>
      <c r="O810" s="237" t="str">
        <f>VLOOKUP(B810,'University Applications'!A:I,9,0)</f>
        <v>S/A</v>
      </c>
      <c r="P810" s="237" t="str">
        <f>VLOOKUP($B810,'University Applications'!$A:P,16,0)</f>
        <v>S/A</v>
      </c>
      <c r="Q810" s="237" t="str">
        <f>VLOOKUP($B810,'University Applications'!$A:W,23,0)</f>
        <v>S/A</v>
      </c>
      <c r="R810" s="237" t="str">
        <f>VLOOKUP($B810,'University Applications'!$A:AD,30,0)</f>
        <v>Yes</v>
      </c>
      <c r="S810" s="237" t="str">
        <f>VLOOKUP($B810,'University Applications'!$A305:BJ1719,37,0)</f>
        <v/>
      </c>
      <c r="T810" s="183">
        <f t="shared" si="1"/>
        <v>4</v>
      </c>
      <c r="U810" s="183">
        <f t="shared" si="2"/>
        <v>4</v>
      </c>
      <c r="V810" s="237">
        <f t="shared" si="3"/>
        <v>1</v>
      </c>
      <c r="W810" s="237">
        <f t="shared" si="4"/>
        <v>1</v>
      </c>
      <c r="X810" s="237"/>
    </row>
    <row r="811">
      <c r="A811" s="236" t="s">
        <v>2735</v>
      </c>
      <c r="B811" s="106" t="s">
        <v>2732</v>
      </c>
      <c r="C811" s="237" t="str">
        <f>VLOOKUP(A811,'Main Sheet'!F:M,8,0)</f>
        <v>KwaZakhele</v>
      </c>
      <c r="D811" s="237" t="str">
        <f>VLOOKUP(B811,'Main Sheet'!A:N,14,0)</f>
        <v>NMB</v>
      </c>
      <c r="E811" s="237" t="str">
        <f>VLOOKUP(B811,'Main Sheet'!A:L,12,0)</f>
        <v>Qaphelani</v>
      </c>
      <c r="F811" s="237" t="str">
        <f>Vlookup(B811,'Main Sheet'!A:J,7,False)</f>
        <v>First</v>
      </c>
      <c r="G811" s="237" t="str">
        <f>Vlookup(B811,'Main Sheet'!A:Q,17,0)</f>
        <v>Chulumanco</v>
      </c>
      <c r="H811" s="237" t="str">
        <f>VLOOKUP(B811,'Main Sheet'!A:AT,46,0)</f>
        <v>Yes</v>
      </c>
      <c r="I811" s="237" t="str">
        <f>Trim(Iferror(Vlookup(B811,'Main Sheet'!A306:BC1399,47,False),""))</f>
        <v>Yes</v>
      </c>
      <c r="J811" s="237" t="str">
        <f>VLOOKUP(B811,'University Applications'!A:H,8,0)</f>
        <v>Yes</v>
      </c>
      <c r="K811" s="237" t="str">
        <f>VLOOKUP(B811,'University Applications'!A:O,15,0)</f>
        <v>No</v>
      </c>
      <c r="L811" s="237" t="str">
        <f>VLOOKUP(B811,'University Applications'!A:V,22,0)</f>
        <v>No</v>
      </c>
      <c r="M811" s="237" t="str">
        <f>VLOOKUP(B811,'University Applications'!A:AC,29,0)</f>
        <v>Yes</v>
      </c>
      <c r="N811" s="237" t="str">
        <f>VLOOKUP(B811,'University Applications'!A306:BD1720,36,0)</f>
        <v/>
      </c>
      <c r="O811" s="237" t="str">
        <f>VLOOKUP(B811,'University Applications'!A:I,9,0)</f>
        <v>Yes</v>
      </c>
      <c r="P811" s="237" t="str">
        <f>VLOOKUP($B811,'University Applications'!$A:P,16,0)</f>
        <v>No</v>
      </c>
      <c r="Q811" s="237" t="str">
        <f>VLOOKUP($B811,'University Applications'!$A:W,23,0)</f>
        <v>No</v>
      </c>
      <c r="R811" s="237" t="str">
        <f>VLOOKUP($B811,'University Applications'!$A:AD,30,0)</f>
        <v>Yes</v>
      </c>
      <c r="S811" s="237" t="str">
        <f>VLOOKUP($B811,'University Applications'!$A306:BJ1720,37,0)</f>
        <v/>
      </c>
      <c r="T811" s="183">
        <f t="shared" si="1"/>
        <v>4</v>
      </c>
      <c r="U811" s="183">
        <f t="shared" si="2"/>
        <v>4</v>
      </c>
      <c r="V811" s="237">
        <f t="shared" si="3"/>
        <v>2</v>
      </c>
      <c r="W811" s="237">
        <f t="shared" si="4"/>
        <v>2</v>
      </c>
      <c r="X811" s="237"/>
    </row>
    <row r="812">
      <c r="A812" s="236" t="s">
        <v>10895</v>
      </c>
      <c r="B812" s="106" t="s">
        <v>8377</v>
      </c>
      <c r="C812" s="237" t="str">
        <f>VLOOKUP(A812,'Main Sheet'!F:M,8,0)</f>
        <v>New Brighton</v>
      </c>
      <c r="D812" s="237" t="str">
        <f>VLOOKUP(B812,'Main Sheet'!A:N,14,0)</f>
        <v>NMB</v>
      </c>
      <c r="E812" s="237" t="str">
        <f>VLOOKUP(B812,'Main Sheet'!A:L,12,0)</f>
        <v>Cowan HS</v>
      </c>
      <c r="F812" s="237" t="str">
        <f>Vlookup(B812,'Main Sheet'!A:J,7,False)</f>
        <v>Second</v>
      </c>
      <c r="G812" s="237" t="str">
        <f>Vlookup(B812,'Main Sheet'!A:Q,17,0)</f>
        <v>Chulumanco</v>
      </c>
      <c r="H812" s="237" t="str">
        <f>VLOOKUP(B812,'Main Sheet'!A:AT,46,0)</f>
        <v>No</v>
      </c>
      <c r="I812" s="237" t="str">
        <f>Trim(Iferror(Vlookup(B812,'Main Sheet'!A1016:BC2114,47,False),""))</f>
        <v>Yes</v>
      </c>
      <c r="J812" s="237" t="str">
        <f>VLOOKUP(B812,'University Applications'!A:H,8,0)</f>
        <v/>
      </c>
      <c r="K812" s="237" t="str">
        <f>VLOOKUP(B812,'University Applications'!A:O,15,0)</f>
        <v/>
      </c>
      <c r="L812" s="237" t="str">
        <f>VLOOKUP(B812,'University Applications'!A:V,22,0)</f>
        <v/>
      </c>
      <c r="M812" s="237" t="str">
        <f>VLOOKUP(B812,'University Applications'!A:AC,29,0)</f>
        <v/>
      </c>
      <c r="N812" s="237" t="str">
        <f>VLOOKUP(B812,'University Applications'!A1016:BD2435,36,0)</f>
        <v/>
      </c>
      <c r="O812" s="237" t="str">
        <f>VLOOKUP(B812,'University Applications'!A:I,9,0)</f>
        <v/>
      </c>
      <c r="P812" s="237" t="str">
        <f>VLOOKUP($B812,'University Applications'!$A:P,16,0)</f>
        <v/>
      </c>
      <c r="Q812" s="237" t="str">
        <f>VLOOKUP($B812,'University Applications'!$A:W,23,0)</f>
        <v/>
      </c>
      <c r="R812" s="237" t="str">
        <f>VLOOKUP($B812,'University Applications'!$A:AD,30,0)</f>
        <v/>
      </c>
      <c r="S812" s="237" t="str">
        <f>VLOOKUP($B812,'University Applications'!$A1016:BJ2435,37,0)</f>
        <v/>
      </c>
      <c r="T812" s="183">
        <f t="shared" si="1"/>
        <v>0</v>
      </c>
      <c r="U812" s="183">
        <f t="shared" si="2"/>
        <v>0</v>
      </c>
      <c r="V812" s="237">
        <f t="shared" si="3"/>
        <v>0</v>
      </c>
      <c r="W812" s="237">
        <f t="shared" si="4"/>
        <v>0</v>
      </c>
      <c r="X812" s="237"/>
    </row>
    <row r="813">
      <c r="A813" s="236" t="s">
        <v>10361</v>
      </c>
      <c r="B813" s="106" t="s">
        <v>6422</v>
      </c>
      <c r="C813" s="237" t="str">
        <f>VLOOKUP(A813,'Main Sheet'!F:M,8,0)</f>
        <v>Motherwell</v>
      </c>
      <c r="D813" s="237" t="str">
        <f>VLOOKUP(B813,'Main Sheet'!A:N,14,0)</f>
        <v>NMB</v>
      </c>
      <c r="E813" s="237" t="str">
        <f>VLOOKUP(B813,'Main Sheet'!A:L,12,0)</f>
        <v>Cingani HS</v>
      </c>
      <c r="F813" s="237" t="str">
        <f>Vlookup(B813,'Main Sheet'!A:J,7,False)</f>
        <v>Second</v>
      </c>
      <c r="G813" s="237" t="str">
        <f>Vlookup(B813,'Main Sheet'!A:Q,17,0)</f>
        <v>Asemahle</v>
      </c>
      <c r="H813" s="237" t="str">
        <f>VLOOKUP(B813,'Main Sheet'!A:AT,46,0)</f>
        <v>Yes</v>
      </c>
      <c r="I813" s="237" t="str">
        <f>Trim(Iferror(Vlookup(B813,'Main Sheet'!A744:BC1838,47,False),""))</f>
        <v>Yes</v>
      </c>
      <c r="J813" s="237" t="str">
        <f>VLOOKUP(B813,'University Applications'!A:H,8,0)</f>
        <v>Yes</v>
      </c>
      <c r="K813" s="237" t="str">
        <f>VLOOKUP(B813,'University Applications'!A:O,15,0)</f>
        <v>Yes</v>
      </c>
      <c r="L813" s="237" t="str">
        <f>VLOOKUP(B813,'University Applications'!A:V,22,0)</f>
        <v>Yes</v>
      </c>
      <c r="M813" s="237" t="str">
        <f>VLOOKUP(B813,'University Applications'!A:AC,29,0)</f>
        <v>S/A</v>
      </c>
      <c r="N813" s="237" t="str">
        <f>VLOOKUP(B813,'University Applications'!A744:BD2159,36,0)</f>
        <v/>
      </c>
      <c r="O813" s="237" t="str">
        <f>VLOOKUP(B813,'University Applications'!A:I,9,0)</f>
        <v/>
      </c>
      <c r="P813" s="237" t="str">
        <f>VLOOKUP($B813,'University Applications'!$A:P,16,0)</f>
        <v/>
      </c>
      <c r="Q813" s="237" t="str">
        <f>VLOOKUP($B813,'University Applications'!$A:W,23,0)</f>
        <v/>
      </c>
      <c r="R813" s="237" t="str">
        <f>VLOOKUP($B813,'University Applications'!$A:AD,30,0)</f>
        <v/>
      </c>
      <c r="S813" s="237" t="str">
        <f>VLOOKUP($B813,'University Applications'!$A744:BJ2159,37,0)</f>
        <v/>
      </c>
      <c r="T813" s="183">
        <f t="shared" si="1"/>
        <v>4</v>
      </c>
      <c r="U813" s="183">
        <f t="shared" si="2"/>
        <v>0</v>
      </c>
      <c r="V813" s="237">
        <f t="shared" si="3"/>
        <v>3</v>
      </c>
      <c r="W813" s="237">
        <f t="shared" si="4"/>
        <v>0</v>
      </c>
      <c r="X813" s="237"/>
    </row>
    <row r="814">
      <c r="A814" s="236" t="s">
        <v>11068</v>
      </c>
      <c r="B814" s="106" t="s">
        <v>8945</v>
      </c>
      <c r="C814" s="237" t="str">
        <f>VLOOKUP(A814,'Main Sheet'!F:M,8,0)</f>
        <v>Walmer</v>
      </c>
      <c r="D814" s="237" t="str">
        <f>VLOOKUP(B814,'Main Sheet'!A:N,14,0)</f>
        <v>NMB</v>
      </c>
      <c r="E814" s="237" t="str">
        <f>VLOOKUP(B814,'Main Sheet'!A:L,12,0)</f>
        <v>Walmer HS</v>
      </c>
      <c r="F814" s="237" t="str">
        <f>Vlookup(B814,'Main Sheet'!A:J,7,False)</f>
        <v>Second</v>
      </c>
      <c r="G814" s="237" t="str">
        <f>Vlookup(B814,'Main Sheet'!A:Q,17,0)</f>
        <v>Sive</v>
      </c>
      <c r="H814" s="237" t="str">
        <f>VLOOKUP(B814,'Main Sheet'!A:AT,46,0)</f>
        <v>Yes</v>
      </c>
      <c r="I814" s="237" t="str">
        <f>Trim(Iferror(Vlookup(B814,'Main Sheet'!A1098:BC2196,47,False),""))</f>
        <v/>
      </c>
      <c r="J814" s="237"/>
      <c r="K814" s="237"/>
      <c r="L814" s="237"/>
      <c r="M814" s="237"/>
      <c r="N814" s="237"/>
      <c r="O814" s="237"/>
      <c r="P814" s="237"/>
      <c r="Q814" s="237"/>
      <c r="R814" s="237"/>
      <c r="S814" s="237"/>
      <c r="T814" s="183">
        <f t="shared" si="1"/>
        <v>0</v>
      </c>
      <c r="U814" s="183">
        <f t="shared" si="2"/>
        <v>0</v>
      </c>
      <c r="V814" s="237">
        <f t="shared" si="3"/>
        <v>0</v>
      </c>
      <c r="W814" s="237">
        <f t="shared" si="4"/>
        <v>0</v>
      </c>
      <c r="X814" s="237"/>
    </row>
    <row r="815">
      <c r="A815" s="236" t="s">
        <v>10479</v>
      </c>
      <c r="B815" s="106" t="s">
        <v>6891</v>
      </c>
      <c r="C815" s="237" t="str">
        <f>VLOOKUP(A815,'Main Sheet'!F:M,8,0)</f>
        <v>Richmond Hill</v>
      </c>
      <c r="D815" s="237" t="str">
        <f>VLOOKUP(B815,'Main Sheet'!A:N,14,0)</f>
        <v>NMB</v>
      </c>
      <c r="E815" s="237" t="str">
        <f>VLOOKUP(B815,'Main Sheet'!A:L,12,0)</f>
        <v>Khumbulani HS</v>
      </c>
      <c r="F815" s="237" t="str">
        <f>Vlookup(B815,'Main Sheet'!A:J,7,False)</f>
        <v>Second</v>
      </c>
      <c r="G815" s="237" t="str">
        <f>Vlookup(B815,'Main Sheet'!A:Q,17,0)</f>
        <v>Chulumanco</v>
      </c>
      <c r="H815" s="237" t="str">
        <f>VLOOKUP(B815,'Main Sheet'!A:AT,46,0)</f>
        <v>Yes</v>
      </c>
      <c r="I815" s="237" t="str">
        <f>Trim(Iferror(Vlookup(B815,'Main Sheet'!A802:BC1896,47,False),""))</f>
        <v/>
      </c>
      <c r="J815" s="237" t="str">
        <f>VLOOKUP(B815,'University Applications'!A:H,8,0)</f>
        <v>S/A</v>
      </c>
      <c r="K815" s="237" t="str">
        <f>VLOOKUP(B815,'University Applications'!A:O,15,0)</f>
        <v>S/A</v>
      </c>
      <c r="L815" s="237" t="str">
        <f>VLOOKUP(B815,'University Applications'!A:V,22,0)</f>
        <v>Yes</v>
      </c>
      <c r="M815" s="237" t="str">
        <f>VLOOKUP(B815,'University Applications'!A:AC,29,0)</f>
        <v>S/A</v>
      </c>
      <c r="N815" s="237" t="str">
        <f>VLOOKUP(B815,'University Applications'!A802:BD2217,36,0)</f>
        <v/>
      </c>
      <c r="O815" s="237" t="str">
        <f>VLOOKUP(B815,'University Applications'!A:I,9,0)</f>
        <v/>
      </c>
      <c r="P815" s="237" t="str">
        <f>VLOOKUP($B815,'University Applications'!$A:P,16,0)</f>
        <v/>
      </c>
      <c r="Q815" s="237" t="str">
        <f>VLOOKUP($B815,'University Applications'!$A:W,23,0)</f>
        <v/>
      </c>
      <c r="R815" s="237" t="str">
        <f>VLOOKUP($B815,'University Applications'!$A:AD,30,0)</f>
        <v/>
      </c>
      <c r="S815" s="237" t="str">
        <f>VLOOKUP($B815,'University Applications'!$A802:BJ2217,37,0)</f>
        <v/>
      </c>
      <c r="T815" s="183">
        <f t="shared" si="1"/>
        <v>4</v>
      </c>
      <c r="U815" s="183">
        <f t="shared" si="2"/>
        <v>0</v>
      </c>
      <c r="V815" s="237">
        <f t="shared" si="3"/>
        <v>1</v>
      </c>
      <c r="W815" s="237">
        <f t="shared" si="4"/>
        <v>0</v>
      </c>
      <c r="X815" s="237"/>
    </row>
    <row r="816">
      <c r="A816" s="236" t="s">
        <v>11178</v>
      </c>
      <c r="B816" s="106" t="s">
        <v>7923</v>
      </c>
      <c r="C816" s="237" t="str">
        <f>VLOOKUP(A816,'Main Sheet'!F:M,8,0)</f>
        <v>Motherwell</v>
      </c>
      <c r="D816" s="237" t="str">
        <f>VLOOKUP(B816,'Main Sheet'!A:N,14,0)</f>
        <v>NMB</v>
      </c>
      <c r="E816" s="237" t="str">
        <f>VLOOKUP(B816,'Main Sheet'!A:L,12,0)</f>
        <v>Motherwell HS</v>
      </c>
      <c r="F816" s="237" t="str">
        <f>Vlookup(B816,'Main Sheet'!A:J,7,False)</f>
        <v>Second</v>
      </c>
      <c r="G816" s="237" t="str">
        <f>Vlookup(B816,'Main Sheet'!A:Q,17,0)</f>
        <v>Sive</v>
      </c>
      <c r="H816" s="237" t="str">
        <f>VLOOKUP(B816,'Main Sheet'!A:AT,46,0)</f>
        <v>Yes</v>
      </c>
      <c r="I816" s="237" t="str">
        <f>Trim(Iferror(Vlookup(B816,'Main Sheet'!A957:BC2054,47,False),""))</f>
        <v/>
      </c>
      <c r="J816" s="237" t="str">
        <f>VLOOKUP(B816,'University Applications'!A:H,8,0)</f>
        <v>S/A</v>
      </c>
      <c r="K816" s="237" t="str">
        <f>VLOOKUP(B816,'University Applications'!A:O,15,0)</f>
        <v/>
      </c>
      <c r="L816" s="237" t="str">
        <f>VLOOKUP(B816,'University Applications'!A:V,22,0)</f>
        <v>Yes</v>
      </c>
      <c r="M816" s="237" t="str">
        <f>VLOOKUP(B816,'University Applications'!A:AC,29,0)</f>
        <v>Yes</v>
      </c>
      <c r="N816" s="237" t="str">
        <f>VLOOKUP(B816,'University Applications'!A957:BD2375,36,0)</f>
        <v/>
      </c>
      <c r="O816" s="237" t="str">
        <f>VLOOKUP(B816,'University Applications'!A:I,9,0)</f>
        <v/>
      </c>
      <c r="P816" s="237" t="str">
        <f>VLOOKUP($B816,'University Applications'!$A:P,16,0)</f>
        <v/>
      </c>
      <c r="Q816" s="237" t="str">
        <f>VLOOKUP($B816,'University Applications'!$A:W,23,0)</f>
        <v/>
      </c>
      <c r="R816" s="237" t="str">
        <f>VLOOKUP($B816,'University Applications'!$A:AD,30,0)</f>
        <v/>
      </c>
      <c r="S816" s="237" t="str">
        <f>VLOOKUP($B816,'University Applications'!$A957:BJ2375,37,0)</f>
        <v/>
      </c>
      <c r="T816" s="183">
        <f t="shared" si="1"/>
        <v>3</v>
      </c>
      <c r="U816" s="183">
        <f t="shared" si="2"/>
        <v>0</v>
      </c>
      <c r="V816" s="237">
        <f t="shared" si="3"/>
        <v>2</v>
      </c>
      <c r="W816" s="237">
        <f t="shared" si="4"/>
        <v>0</v>
      </c>
      <c r="X816" s="237"/>
    </row>
    <row r="817">
      <c r="A817" s="236" t="s">
        <v>2746</v>
      </c>
      <c r="B817" s="106" t="s">
        <v>2743</v>
      </c>
      <c r="C817" s="237" t="str">
        <f>VLOOKUP(A817,'Main Sheet'!F:M,8,0)</f>
        <v>Jeffery's Bay</v>
      </c>
      <c r="D817" s="237" t="str">
        <f>VLOOKUP(B817,'Main Sheet'!A:N,14,0)</f>
        <v>Rural</v>
      </c>
      <c r="E817" s="237" t="str">
        <f>VLOOKUP(B817,'Main Sheet'!A:L,12,0)</f>
        <v>Jeffrey's Bay CS</v>
      </c>
      <c r="F817" s="237" t="str">
        <f>Vlookup(B817,'Main Sheet'!A:J,7,False)</f>
        <v>First</v>
      </c>
      <c r="G817" s="237" t="str">
        <f>Vlookup(B817,'Main Sheet'!A:Q,17,0)</f>
        <v>Sive</v>
      </c>
      <c r="H817" s="237" t="str">
        <f>VLOOKUP(B817,'Main Sheet'!A:AT,46,0)</f>
        <v>Yes</v>
      </c>
      <c r="I817" s="237" t="str">
        <f>Trim(Iferror(Vlookup(B817,'Main Sheet'!A307:BC1400,47,False),""))</f>
        <v>Yes</v>
      </c>
      <c r="J817" s="237" t="str">
        <f>VLOOKUP(B817,'University Applications'!A:H,8,0)</f>
        <v>S/A</v>
      </c>
      <c r="K817" s="237" t="str">
        <f>VLOOKUP(B817,'University Applications'!A:O,15,0)</f>
        <v>S/A</v>
      </c>
      <c r="L817" s="237" t="str">
        <f>VLOOKUP(B817,'University Applications'!A:V,22,0)</f>
        <v>S/A</v>
      </c>
      <c r="M817" s="237" t="str">
        <f>VLOOKUP(B817,'University Applications'!A:AC,29,0)</f>
        <v>Yes</v>
      </c>
      <c r="N817" s="237"/>
      <c r="O817" s="237" t="str">
        <f>VLOOKUP(B817,'University Applications'!A:I,9,0)</f>
        <v>S/A</v>
      </c>
      <c r="P817" s="237" t="str">
        <f>VLOOKUP($B817,'University Applications'!$A:P,16,0)</f>
        <v>S/A</v>
      </c>
      <c r="Q817" s="237" t="str">
        <f>VLOOKUP($B817,'University Applications'!$A:W,23,0)</f>
        <v>S/A</v>
      </c>
      <c r="R817" s="237" t="str">
        <f>VLOOKUP($B817,'University Applications'!$A:AD,30,0)</f>
        <v>Yes</v>
      </c>
      <c r="S817" s="237"/>
      <c r="T817" s="183">
        <f t="shared" si="1"/>
        <v>4</v>
      </c>
      <c r="U817" s="183">
        <f t="shared" si="2"/>
        <v>4</v>
      </c>
      <c r="V817" s="237">
        <f t="shared" si="3"/>
        <v>1</v>
      </c>
      <c r="W817" s="237">
        <f t="shared" si="4"/>
        <v>1</v>
      </c>
      <c r="X817" s="237"/>
    </row>
    <row r="818">
      <c r="A818" s="236" t="s">
        <v>10296</v>
      </c>
      <c r="B818" s="106" t="s">
        <v>6176</v>
      </c>
      <c r="C818" s="237" t="str">
        <f>VLOOKUP(A818,'Main Sheet'!F:M,8,0)</f>
        <v>Zinyoka</v>
      </c>
      <c r="D818" s="237" t="str">
        <f>VLOOKUP(B818,'Main Sheet'!A:N,14,0)</f>
        <v>NMB</v>
      </c>
      <c r="E818" s="237" t="str">
        <f>VLOOKUP(B818,'Main Sheet'!A:L,12,0)</f>
        <v>Tyhilulwazi HS</v>
      </c>
      <c r="F818" s="237" t="str">
        <f>Vlookup(B818,'Main Sheet'!A:J,7,False)</f>
        <v>Second</v>
      </c>
      <c r="G818" s="237" t="str">
        <f>Vlookup(B818,'Main Sheet'!A:Q,17,0)</f>
        <v>Asemahle</v>
      </c>
      <c r="H818" s="237" t="str">
        <f>VLOOKUP(B818,'Main Sheet'!A:AT,46,0)</f>
        <v>Yes</v>
      </c>
      <c r="I818" s="237" t="str">
        <f>Trim(Iferror(Vlookup(B818,'Main Sheet'!A714:BC1808,47,False),""))</f>
        <v>Yes</v>
      </c>
      <c r="J818" s="237" t="str">
        <f>VLOOKUP(B818,'University Applications'!A:H,8,0)</f>
        <v>Yes</v>
      </c>
      <c r="K818" s="237" t="str">
        <f>VLOOKUP(B818,'University Applications'!A:O,15,0)</f>
        <v/>
      </c>
      <c r="L818" s="237" t="str">
        <f>VLOOKUP(B818,'University Applications'!A:V,22,0)</f>
        <v>Yes</v>
      </c>
      <c r="M818" s="237" t="str">
        <f>VLOOKUP(B818,'University Applications'!A:AC,29,0)</f>
        <v/>
      </c>
      <c r="N818" s="237" t="str">
        <f>VLOOKUP(B818,'University Applications'!A714:BD2129,36,0)</f>
        <v/>
      </c>
      <c r="O818" s="237" t="str">
        <f>VLOOKUP(B818,'University Applications'!A:I,9,0)</f>
        <v/>
      </c>
      <c r="P818" s="237" t="str">
        <f>VLOOKUP($B818,'University Applications'!$A:P,16,0)</f>
        <v/>
      </c>
      <c r="Q818" s="237" t="str">
        <f>VLOOKUP($B818,'University Applications'!$A:W,23,0)</f>
        <v/>
      </c>
      <c r="R818" s="237" t="str">
        <f>VLOOKUP($B818,'University Applications'!$A:AD,30,0)</f>
        <v/>
      </c>
      <c r="S818" s="237" t="str">
        <f>VLOOKUP($B818,'University Applications'!$A714:BJ2129,37,0)</f>
        <v/>
      </c>
      <c r="T818" s="183">
        <f t="shared" si="1"/>
        <v>2</v>
      </c>
      <c r="U818" s="183">
        <f t="shared" si="2"/>
        <v>0</v>
      </c>
      <c r="V818" s="237">
        <f t="shared" si="3"/>
        <v>2</v>
      </c>
      <c r="W818" s="237">
        <f t="shared" si="4"/>
        <v>0</v>
      </c>
      <c r="X818" s="237"/>
    </row>
    <row r="819">
      <c r="A819" s="236" t="s">
        <v>2752</v>
      </c>
      <c r="B819" s="106" t="s">
        <v>2749</v>
      </c>
      <c r="C819" s="237" t="str">
        <f>VLOOKUP(A819,'Main Sheet'!F:M,8,0)</f>
        <v>Motherwell</v>
      </c>
      <c r="D819" s="237" t="str">
        <f>VLOOKUP(B819,'Main Sheet'!A:N,14,0)</f>
        <v>NMB</v>
      </c>
      <c r="E819" s="237" t="str">
        <f>VLOOKUP(B819,'Main Sheet'!A:L,12,0)</f>
        <v>Masiphathisane HS</v>
      </c>
      <c r="F819" s="237" t="str">
        <f>Vlookup(B819,'Main Sheet'!A:J,7,False)</f>
        <v>First</v>
      </c>
      <c r="G819" s="237" t="str">
        <f>Vlookup(B819,'Main Sheet'!A:Q,17,0)</f>
        <v>Siphosihle</v>
      </c>
      <c r="H819" s="237" t="str">
        <f>VLOOKUP(B819,'Main Sheet'!A:AT,46,0)</f>
        <v>Yes</v>
      </c>
      <c r="I819" s="237" t="str">
        <f>Trim(Iferror(Vlookup(B819,'Main Sheet'!A308:BC1401,47,False),""))</f>
        <v>Yes</v>
      </c>
      <c r="J819" s="237" t="str">
        <f>VLOOKUP(B819,'University Applications'!A:H,8,0)</f>
        <v>Yes</v>
      </c>
      <c r="K819" s="237" t="str">
        <f>VLOOKUP(B819,'University Applications'!A:O,15,0)</f>
        <v>Yes</v>
      </c>
      <c r="L819" s="237" t="str">
        <f>VLOOKUP(B819,'University Applications'!A:V,22,0)</f>
        <v>Yes</v>
      </c>
      <c r="M819" s="237" t="str">
        <f>VLOOKUP(B819,'University Applications'!A:AC,29,0)</f>
        <v>Yes</v>
      </c>
      <c r="N819" s="237" t="str">
        <f>VLOOKUP(B819,'University Applications'!A308:BD1722,36,0)</f>
        <v/>
      </c>
      <c r="O819" s="237" t="str">
        <f>VLOOKUP(B819,'University Applications'!A:I,9,0)</f>
        <v>Yes</v>
      </c>
      <c r="P819" s="237" t="str">
        <f>VLOOKUP($B819,'University Applications'!$A:P,16,0)</f>
        <v>Yes</v>
      </c>
      <c r="Q819" s="237" t="str">
        <f>VLOOKUP($B819,'University Applications'!$A:W,23,0)</f>
        <v>Yes</v>
      </c>
      <c r="R819" s="237" t="str">
        <f>VLOOKUP($B819,'University Applications'!$A:AD,30,0)</f>
        <v>Yes</v>
      </c>
      <c r="S819" s="237" t="str">
        <f>VLOOKUP($B819,'University Applications'!$A308:BJ1722,37,0)</f>
        <v/>
      </c>
      <c r="T819" s="183">
        <f t="shared" si="1"/>
        <v>4</v>
      </c>
      <c r="U819" s="183">
        <f t="shared" si="2"/>
        <v>4</v>
      </c>
      <c r="V819" s="237">
        <f t="shared" si="3"/>
        <v>4</v>
      </c>
      <c r="W819" s="237">
        <f t="shared" si="4"/>
        <v>4</v>
      </c>
      <c r="X819" s="237"/>
    </row>
    <row r="820">
      <c r="A820" s="236" t="s">
        <v>2760</v>
      </c>
      <c r="B820" s="106" t="s">
        <v>2758</v>
      </c>
      <c r="C820" s="237" t="str">
        <f>VLOOKUP(A820,'Main Sheet'!F:M,8,0)</f>
        <v>Motherwell</v>
      </c>
      <c r="D820" s="237" t="str">
        <f>VLOOKUP(B820,'Main Sheet'!A:N,14,0)</f>
        <v>NMB</v>
      </c>
      <c r="E820" s="237" t="str">
        <f>VLOOKUP(B820,'Main Sheet'!A:L,12,0)</f>
        <v>Douglas Mpopa SS</v>
      </c>
      <c r="F820" s="237" t="str">
        <f>Vlookup(B820,'Main Sheet'!A:J,7,False)</f>
        <v>First</v>
      </c>
      <c r="G820" s="237" t="str">
        <f>Vlookup(B820,'Main Sheet'!A:Q,17,0)</f>
        <v>Asemahle</v>
      </c>
      <c r="H820" s="237" t="str">
        <f>VLOOKUP(B820,'Main Sheet'!A:AT,46,0)</f>
        <v>Yes</v>
      </c>
      <c r="I820" s="237" t="str">
        <f>Trim(Iferror(Vlookup(B820,'Main Sheet'!A309:BC1402,47,False),""))</f>
        <v>Yes</v>
      </c>
      <c r="J820" s="237" t="str">
        <f>VLOOKUP(B820,'University Applications'!A:H,8,0)</f>
        <v>Yes</v>
      </c>
      <c r="K820" s="237" t="str">
        <f>VLOOKUP(B820,'University Applications'!A:O,15,0)</f>
        <v>Yes</v>
      </c>
      <c r="L820" s="237" t="str">
        <f>VLOOKUP(B820,'University Applications'!A:V,22,0)</f>
        <v>Yes</v>
      </c>
      <c r="M820" s="237" t="str">
        <f>VLOOKUP(B820,'University Applications'!A:AC,29,0)</f>
        <v>No</v>
      </c>
      <c r="N820" s="237" t="str">
        <f>VLOOKUP(B820,'University Applications'!A309:BD1723,36,0)</f>
        <v>Yes</v>
      </c>
      <c r="O820" s="237" t="str">
        <f>VLOOKUP(B820,'University Applications'!A:I,9,0)</f>
        <v>Yes</v>
      </c>
      <c r="P820" s="237" t="str">
        <f>VLOOKUP($B820,'University Applications'!$A:P,16,0)</f>
        <v>Yes</v>
      </c>
      <c r="Q820" s="237" t="str">
        <f>VLOOKUP($B820,'University Applications'!$A:W,23,0)</f>
        <v>Yes</v>
      </c>
      <c r="R820" s="237" t="str">
        <f>VLOOKUP($B820,'University Applications'!$A:AD,30,0)</f>
        <v/>
      </c>
      <c r="S820" s="237" t="str">
        <f>VLOOKUP($B820,'University Applications'!$A309:BJ1723,37,0)</f>
        <v/>
      </c>
      <c r="T820" s="183">
        <f t="shared" si="1"/>
        <v>5</v>
      </c>
      <c r="U820" s="183">
        <f t="shared" si="2"/>
        <v>3</v>
      </c>
      <c r="V820" s="237">
        <f t="shared" si="3"/>
        <v>4</v>
      </c>
      <c r="W820" s="237">
        <f t="shared" si="4"/>
        <v>3</v>
      </c>
      <c r="X820" s="237"/>
    </row>
    <row r="821">
      <c r="A821" s="236" t="s">
        <v>2767</v>
      </c>
      <c r="B821" s="106" t="s">
        <v>2765</v>
      </c>
      <c r="C821" s="237" t="str">
        <f>VLOOKUP(A821,'Main Sheet'!F:M,8,0)</f>
        <v>Uitenhage</v>
      </c>
      <c r="D821" s="237" t="str">
        <f>VLOOKUP(B821,'Main Sheet'!A:N,14,0)</f>
        <v>Rural</v>
      </c>
      <c r="E821" s="237" t="str">
        <f>VLOOKUP(B821,'Main Sheet'!A:L,12,0)</f>
        <v>VM Kwinana</v>
      </c>
      <c r="F821" s="237" t="str">
        <f>Vlookup(B821,'Main Sheet'!A:J,7,False)</f>
        <v>First</v>
      </c>
      <c r="G821" s="237" t="str">
        <f>Vlookup(B821,'Main Sheet'!A:Q,17,0)</f>
        <v>Sive</v>
      </c>
      <c r="H821" s="237" t="str">
        <f>VLOOKUP(B821,'Main Sheet'!A:AT,46,0)</f>
        <v>Yes</v>
      </c>
      <c r="I821" s="237" t="str">
        <f>Trim(Iferror(Vlookup(B821,'Main Sheet'!A310:BC1403,47,False),""))</f>
        <v>Yes</v>
      </c>
      <c r="J821" s="237" t="str">
        <f>VLOOKUP(B821,'University Applications'!A:H,8,0)</f>
        <v>Yes</v>
      </c>
      <c r="K821" s="237" t="str">
        <f>VLOOKUP(B821,'University Applications'!A:O,15,0)</f>
        <v>Yes</v>
      </c>
      <c r="L821" s="237" t="str">
        <f>VLOOKUP(B821,'University Applications'!A:V,22,0)</f>
        <v>Yes</v>
      </c>
      <c r="M821" s="237" t="str">
        <f>VLOOKUP(B821,'University Applications'!A:AC,29,0)</f>
        <v>Yes</v>
      </c>
      <c r="N821" s="237" t="str">
        <f>VLOOKUP(B821,'University Applications'!A310:BD1724,36,0)</f>
        <v/>
      </c>
      <c r="O821" s="237" t="str">
        <f>VLOOKUP(B821,'University Applications'!A:I,9,0)</f>
        <v>Yes</v>
      </c>
      <c r="P821" s="237" t="str">
        <f>VLOOKUP($B821,'University Applications'!$A:P,16,0)</f>
        <v>Yes</v>
      </c>
      <c r="Q821" s="237" t="str">
        <f>VLOOKUP($B821,'University Applications'!$A:W,23,0)</f>
        <v>Yes</v>
      </c>
      <c r="R821" s="237" t="str">
        <f>VLOOKUP($B821,'University Applications'!$A:AD,30,0)</f>
        <v>Yes</v>
      </c>
      <c r="S821" s="237" t="str">
        <f>VLOOKUP($B821,'University Applications'!$A310:BJ1724,37,0)</f>
        <v/>
      </c>
      <c r="T821" s="183">
        <f t="shared" si="1"/>
        <v>4</v>
      </c>
      <c r="U821" s="183">
        <f t="shared" si="2"/>
        <v>4</v>
      </c>
      <c r="V821" s="237">
        <f t="shared" si="3"/>
        <v>4</v>
      </c>
      <c r="W821" s="237">
        <f t="shared" si="4"/>
        <v>4</v>
      </c>
      <c r="X821" s="237"/>
    </row>
    <row r="822">
      <c r="A822" s="236" t="s">
        <v>2774</v>
      </c>
      <c r="B822" s="106" t="s">
        <v>2771</v>
      </c>
      <c r="C822" s="237" t="str">
        <f>VLOOKUP(A822,'Main Sheet'!F:M,8,0)</f>
        <v>Motherwell</v>
      </c>
      <c r="D822" s="237" t="str">
        <f>VLOOKUP(B822,'Main Sheet'!A:N,14,0)</f>
        <v>NMB</v>
      </c>
      <c r="E822" s="237" t="str">
        <f>VLOOKUP(B822,'Main Sheet'!A:L,12,0)</f>
        <v>Soqhayisa SS</v>
      </c>
      <c r="F822" s="237" t="str">
        <f>Vlookup(B822,'Main Sheet'!A:J,7,False)</f>
        <v>First</v>
      </c>
      <c r="G822" s="237" t="str">
        <f>Vlookup(B822,'Main Sheet'!A:Q,17,0)</f>
        <v>Siphosihle</v>
      </c>
      <c r="H822" s="237" t="str">
        <f>VLOOKUP(B822,'Main Sheet'!A:AT,46,0)</f>
        <v>Yes</v>
      </c>
      <c r="I822" s="237" t="str">
        <f>Trim(Iferror(Vlookup(B822,'Main Sheet'!A311:BC1404,47,False),""))</f>
        <v>Yes</v>
      </c>
      <c r="J822" s="237" t="str">
        <f>VLOOKUP(B822,'University Applications'!A:H,8,0)</f>
        <v>Yes</v>
      </c>
      <c r="K822" s="237" t="str">
        <f>VLOOKUP(B822,'University Applications'!A:O,15,0)</f>
        <v>Yes</v>
      </c>
      <c r="L822" s="237" t="str">
        <f>VLOOKUP(B822,'University Applications'!A:V,22,0)</f>
        <v>Yes</v>
      </c>
      <c r="M822" s="237" t="str">
        <f>VLOOKUP(B822,'University Applications'!A:AC,29,0)</f>
        <v>Yes</v>
      </c>
      <c r="N822" s="237" t="str">
        <f>VLOOKUP(B822,'University Applications'!A311:BD1725,36,0)</f>
        <v/>
      </c>
      <c r="O822" s="237" t="str">
        <f>VLOOKUP(B822,'University Applications'!A:I,9,0)</f>
        <v>Yes</v>
      </c>
      <c r="P822" s="237" t="str">
        <f>VLOOKUP($B822,'University Applications'!$A:P,16,0)</f>
        <v>Yes</v>
      </c>
      <c r="Q822" s="237" t="str">
        <f>VLOOKUP($B822,'University Applications'!$A:W,23,0)</f>
        <v>Yes</v>
      </c>
      <c r="R822" s="237" t="str">
        <f>VLOOKUP($B822,'University Applications'!$A:AD,30,0)</f>
        <v>Yes</v>
      </c>
      <c r="S822" s="237" t="str">
        <f>VLOOKUP($B822,'University Applications'!$A311:BJ1725,37,0)</f>
        <v/>
      </c>
      <c r="T822" s="183">
        <f t="shared" si="1"/>
        <v>4</v>
      </c>
      <c r="U822" s="183">
        <f t="shared" si="2"/>
        <v>4</v>
      </c>
      <c r="V822" s="237">
        <f t="shared" si="3"/>
        <v>4</v>
      </c>
      <c r="W822" s="237">
        <f t="shared" si="4"/>
        <v>4</v>
      </c>
      <c r="X822" s="237"/>
    </row>
    <row r="823">
      <c r="A823" s="236" t="s">
        <v>10379</v>
      </c>
      <c r="B823" s="106" t="s">
        <v>6486</v>
      </c>
      <c r="C823" s="237" t="str">
        <f>VLOOKUP(A823,'Main Sheet'!F:M,8,0)</f>
        <v>Motherwell</v>
      </c>
      <c r="D823" s="237" t="str">
        <f>VLOOKUP(B823,'Main Sheet'!A:N,14,0)</f>
        <v>NMB</v>
      </c>
      <c r="E823" s="237" t="str">
        <f>VLOOKUP(B823,'Main Sheet'!A:L,12,0)</f>
        <v>Cingani HS</v>
      </c>
      <c r="F823" s="237" t="str">
        <f>Vlookup(B823,'Main Sheet'!A:J,7,False)</f>
        <v>Second</v>
      </c>
      <c r="G823" s="237" t="str">
        <f>Vlookup(B823,'Main Sheet'!A:Q,17,0)</f>
        <v>Asemahle</v>
      </c>
      <c r="H823" s="237" t="str">
        <f>VLOOKUP(B823,'Main Sheet'!A:AT,46,0)</f>
        <v>Yes</v>
      </c>
      <c r="I823" s="237" t="str">
        <f>Trim(Iferror(Vlookup(B823,'Main Sheet'!A754:BC1848,47,False),""))</f>
        <v>Yes</v>
      </c>
      <c r="J823" s="237" t="str">
        <f>VLOOKUP(B823,'University Applications'!A:H,8,0)</f>
        <v>Yes</v>
      </c>
      <c r="K823" s="237" t="str">
        <f>VLOOKUP(B823,'University Applications'!A:O,15,0)</f>
        <v>Yes</v>
      </c>
      <c r="L823" s="237" t="str">
        <f>VLOOKUP(B823,'University Applications'!A:V,22,0)</f>
        <v>Yes</v>
      </c>
      <c r="M823" s="237" t="str">
        <f>VLOOKUP(B823,'University Applications'!A:AC,29,0)</f>
        <v>Yes</v>
      </c>
      <c r="N823" s="237" t="str">
        <f>VLOOKUP(B823,'University Applications'!A754:BD2169,36,0)</f>
        <v/>
      </c>
      <c r="O823" s="237" t="str">
        <f>VLOOKUP(B823,'University Applications'!A:I,9,0)</f>
        <v/>
      </c>
      <c r="P823" s="237" t="str">
        <f>VLOOKUP($B823,'University Applications'!$A:P,16,0)</f>
        <v/>
      </c>
      <c r="Q823" s="237" t="str">
        <f>VLOOKUP($B823,'University Applications'!$A:W,23,0)</f>
        <v/>
      </c>
      <c r="R823" s="237" t="str">
        <f>VLOOKUP($B823,'University Applications'!$A:AD,30,0)</f>
        <v/>
      </c>
      <c r="S823" s="237" t="str">
        <f>VLOOKUP($B823,'University Applications'!$A754:BJ2169,37,0)</f>
        <v/>
      </c>
      <c r="T823" s="183">
        <f t="shared" si="1"/>
        <v>4</v>
      </c>
      <c r="U823" s="183">
        <f t="shared" si="2"/>
        <v>0</v>
      </c>
      <c r="V823" s="237">
        <f t="shared" si="3"/>
        <v>4</v>
      </c>
      <c r="W823" s="237">
        <f t="shared" si="4"/>
        <v>0</v>
      </c>
      <c r="X823" s="237"/>
    </row>
    <row r="824">
      <c r="A824" s="236" t="s">
        <v>10757</v>
      </c>
      <c r="B824" s="106" t="s">
        <v>7831</v>
      </c>
      <c r="C824" s="237" t="str">
        <f>VLOOKUP(A824,'Main Sheet'!F:M,8,0)</f>
        <v>KwaZakhele</v>
      </c>
      <c r="D824" s="237" t="str">
        <f>VLOOKUP(B824,'Main Sheet'!A:N,14,0)</f>
        <v>NMB</v>
      </c>
      <c r="E824" s="237" t="str">
        <f>VLOOKUP(B824,'Main Sheet'!A:L,12,0)</f>
        <v>Mzontsundu HS</v>
      </c>
      <c r="F824" s="237" t="str">
        <f>Vlookup(B824,'Main Sheet'!A:J,7,False)</f>
        <v>Second</v>
      </c>
      <c r="G824" s="237" t="str">
        <f>Vlookup(B824,'Main Sheet'!A:Q,17,0)</f>
        <v>Asemahle</v>
      </c>
      <c r="H824" s="237" t="str">
        <f>VLOOKUP(B824,'Main Sheet'!A:AT,46,0)</f>
        <v>Yes</v>
      </c>
      <c r="I824" s="237" t="str">
        <f>Trim(Iferror(Vlookup(B824,'Main Sheet'!A947:BC2044,47,False),""))</f>
        <v>Yes</v>
      </c>
      <c r="J824" s="237" t="str">
        <f>VLOOKUP(B824,'University Applications'!A:H,8,0)</f>
        <v>S/A</v>
      </c>
      <c r="K824" s="237" t="str">
        <f>VLOOKUP(B824,'University Applications'!A:O,15,0)</f>
        <v/>
      </c>
      <c r="L824" s="237" t="str">
        <f>VLOOKUP(B824,'University Applications'!A:V,22,0)</f>
        <v>Yes</v>
      </c>
      <c r="M824" s="237" t="str">
        <f>VLOOKUP(B824,'University Applications'!A:AC,29,0)</f>
        <v>No</v>
      </c>
      <c r="N824" s="237" t="str">
        <f>VLOOKUP(B824,'University Applications'!A947:BD2365,36,0)</f>
        <v/>
      </c>
      <c r="O824" s="237" t="str">
        <f>VLOOKUP(B824,'University Applications'!A:I,9,0)</f>
        <v/>
      </c>
      <c r="P824" s="237" t="str">
        <f>VLOOKUP($B824,'University Applications'!$A:P,16,0)</f>
        <v/>
      </c>
      <c r="Q824" s="237" t="str">
        <f>VLOOKUP($B824,'University Applications'!$A:W,23,0)</f>
        <v/>
      </c>
      <c r="R824" s="237" t="str">
        <f>VLOOKUP($B824,'University Applications'!$A:AD,30,0)</f>
        <v/>
      </c>
      <c r="S824" s="237" t="str">
        <f>VLOOKUP($B824,'University Applications'!$A947:BJ2365,37,0)</f>
        <v/>
      </c>
      <c r="T824" s="183">
        <f t="shared" si="1"/>
        <v>3</v>
      </c>
      <c r="U824" s="183">
        <f t="shared" si="2"/>
        <v>0</v>
      </c>
      <c r="V824" s="237">
        <f t="shared" si="3"/>
        <v>1</v>
      </c>
      <c r="W824" s="237">
        <f t="shared" si="4"/>
        <v>0</v>
      </c>
      <c r="X824" s="237"/>
    </row>
    <row r="825">
      <c r="A825" s="236" t="s">
        <v>2783</v>
      </c>
      <c r="B825" s="106" t="s">
        <v>2780</v>
      </c>
      <c r="C825" s="237" t="str">
        <f>VLOOKUP(A825,'Main Sheet'!F:M,8,0)</f>
        <v>Motherwell</v>
      </c>
      <c r="D825" s="237" t="str">
        <f>VLOOKUP(B825,'Main Sheet'!A:N,14,0)</f>
        <v>NMB</v>
      </c>
      <c r="E825" s="237" t="str">
        <f>VLOOKUP(B825,'Main Sheet'!A:L,12,0)</f>
        <v>Soqhayisa SS</v>
      </c>
      <c r="F825" s="237" t="str">
        <f>Vlookup(B825,'Main Sheet'!A:J,7,False)</f>
        <v>First</v>
      </c>
      <c r="G825" s="237" t="str">
        <f>Vlookup(B825,'Main Sheet'!A:Q,17,0)</f>
        <v>Siphosihle</v>
      </c>
      <c r="H825" s="237" t="str">
        <f>VLOOKUP(B825,'Main Sheet'!A:AT,46,0)</f>
        <v>Yes</v>
      </c>
      <c r="I825" s="237" t="str">
        <f>Trim(Iferror(Vlookup(B825,'Main Sheet'!A312:BC1405,47,False),""))</f>
        <v>Yes</v>
      </c>
      <c r="J825" s="237" t="str">
        <f>VLOOKUP(B825,'University Applications'!A:H,8,0)</f>
        <v>Yes</v>
      </c>
      <c r="K825" s="237" t="str">
        <f>VLOOKUP(B825,'University Applications'!A:O,15,0)</f>
        <v>Yes</v>
      </c>
      <c r="L825" s="237" t="str">
        <f>VLOOKUP(B825,'University Applications'!A:V,22,0)</f>
        <v>Yes</v>
      </c>
      <c r="M825" s="237" t="str">
        <f>VLOOKUP(B825,'University Applications'!A:AC,29,0)</f>
        <v>Yes</v>
      </c>
      <c r="N825" s="237" t="str">
        <f>VLOOKUP(B825,'University Applications'!A312:BD1726,36,0)</f>
        <v/>
      </c>
      <c r="O825" s="237" t="str">
        <f>VLOOKUP(B825,'University Applications'!A:I,9,0)</f>
        <v>Yes</v>
      </c>
      <c r="P825" s="237" t="str">
        <f>VLOOKUP($B825,'University Applications'!$A:P,16,0)</f>
        <v>Yes</v>
      </c>
      <c r="Q825" s="237" t="str">
        <f>VLOOKUP($B825,'University Applications'!$A:W,23,0)</f>
        <v>Yes</v>
      </c>
      <c r="R825" s="237" t="str">
        <f>VLOOKUP($B825,'University Applications'!$A:AD,30,0)</f>
        <v>Yes</v>
      </c>
      <c r="S825" s="237" t="str">
        <f>VLOOKUP($B825,'University Applications'!$A312:BJ1726,37,0)</f>
        <v/>
      </c>
      <c r="T825" s="183">
        <f t="shared" si="1"/>
        <v>4</v>
      </c>
      <c r="U825" s="183">
        <f t="shared" si="2"/>
        <v>4</v>
      </c>
      <c r="V825" s="237">
        <f t="shared" si="3"/>
        <v>4</v>
      </c>
      <c r="W825" s="237">
        <f t="shared" si="4"/>
        <v>4</v>
      </c>
      <c r="X825" s="237"/>
    </row>
    <row r="826">
      <c r="A826" s="236" t="s">
        <v>11179</v>
      </c>
      <c r="B826" s="106" t="s">
        <v>8435</v>
      </c>
      <c r="C826" s="237" t="str">
        <f>VLOOKUP(A826,'Main Sheet'!F:M,8,0)</f>
        <v>#N/A</v>
      </c>
      <c r="D826" s="237" t="str">
        <f>VLOOKUP(B826,'Main Sheet'!A:N,14,0)</f>
        <v>NMB</v>
      </c>
      <c r="E826" s="237" t="str">
        <f>VLOOKUP(B826,'Main Sheet'!A:L,12,0)</f>
        <v>Cowan HS</v>
      </c>
      <c r="F826" s="237" t="str">
        <f>Vlookup(B826,'Main Sheet'!A:J,7,False)</f>
        <v>Second</v>
      </c>
      <c r="G826" s="237" t="str">
        <f>Vlookup(B826,'Main Sheet'!A:Q,17,0)</f>
        <v>Chulumanco</v>
      </c>
      <c r="H826" s="237" t="str">
        <f>VLOOKUP(B826,'Main Sheet'!A:AT,46,0)</f>
        <v>Yes</v>
      </c>
      <c r="I826" s="237" t="str">
        <f>Trim(Iferror(Vlookup(B826,'Main Sheet'!A1030:BC2128,47,False),""))</f>
        <v>Yes</v>
      </c>
      <c r="J826" s="237" t="str">
        <f>VLOOKUP(B826,'University Applications'!A:H,8,0)</f>
        <v>S/A</v>
      </c>
      <c r="K826" s="237" t="str">
        <f>VLOOKUP(B826,'University Applications'!A:O,15,0)</f>
        <v/>
      </c>
      <c r="L826" s="237" t="str">
        <f>VLOOKUP(B826,'University Applications'!A:V,22,0)</f>
        <v>Yes</v>
      </c>
      <c r="M826" s="237" t="str">
        <f>VLOOKUP(B826,'University Applications'!A:AC,29,0)</f>
        <v/>
      </c>
      <c r="N826" s="237" t="str">
        <f>VLOOKUP(B826,'University Applications'!A1029:BD2449,36,0)</f>
        <v/>
      </c>
      <c r="O826" s="237" t="str">
        <f>VLOOKUP(B826,'University Applications'!A:I,9,0)</f>
        <v/>
      </c>
      <c r="P826" s="237" t="str">
        <f>VLOOKUP($B826,'University Applications'!$A:P,16,0)</f>
        <v/>
      </c>
      <c r="Q826" s="237" t="str">
        <f>VLOOKUP($B826,'University Applications'!$A:W,23,0)</f>
        <v/>
      </c>
      <c r="R826" s="237" t="str">
        <f>VLOOKUP($B826,'University Applications'!$A:AD,30,0)</f>
        <v/>
      </c>
      <c r="S826" s="237" t="str">
        <f>VLOOKUP($B826,'University Applications'!$A1029:BJ2449,37,0)</f>
        <v/>
      </c>
      <c r="T826" s="183">
        <f t="shared" si="1"/>
        <v>2</v>
      </c>
      <c r="U826" s="183">
        <f t="shared" si="2"/>
        <v>0</v>
      </c>
      <c r="V826" s="237">
        <f t="shared" si="3"/>
        <v>1</v>
      </c>
      <c r="W826" s="237">
        <f t="shared" si="4"/>
        <v>0</v>
      </c>
      <c r="X826" s="237"/>
    </row>
    <row r="827">
      <c r="A827" s="236" t="s">
        <v>2793</v>
      </c>
      <c r="B827" s="106" t="s">
        <v>2790</v>
      </c>
      <c r="C827" s="237" t="str">
        <f>VLOOKUP(A827,'Main Sheet'!F:M,8,0)</f>
        <v>Motherwell</v>
      </c>
      <c r="D827" s="237" t="str">
        <f>VLOOKUP(B827,'Main Sheet'!A:N,14,0)</f>
        <v>NMB</v>
      </c>
      <c r="E827" s="237" t="str">
        <f>VLOOKUP(B827,'Main Sheet'!A:L,12,0)</f>
        <v>Motherwell HS</v>
      </c>
      <c r="F827" s="237" t="str">
        <f>Vlookup(B827,'Main Sheet'!A:J,7,False)</f>
        <v>First</v>
      </c>
      <c r="G827" s="237" t="str">
        <f>Vlookup(B827,'Main Sheet'!A:Q,17,0)</f>
        <v>Sive</v>
      </c>
      <c r="H827" s="237" t="str">
        <f>VLOOKUP(B827,'Main Sheet'!A:AT,46,0)</f>
        <v>Yes</v>
      </c>
      <c r="I827" s="237" t="str">
        <f>Trim(Iferror(Vlookup(B827,'Main Sheet'!A313:BC1406,47,False),""))</f>
        <v>Yes</v>
      </c>
      <c r="J827" s="237" t="str">
        <f>VLOOKUP(B827,'University Applications'!A:H,8,0)</f>
        <v>Yes</v>
      </c>
      <c r="K827" s="237" t="str">
        <f>VLOOKUP(B827,'University Applications'!A:O,15,0)</f>
        <v>No</v>
      </c>
      <c r="L827" s="237" t="str">
        <f>VLOOKUP(B827,'University Applications'!A:V,22,0)</f>
        <v>S/A</v>
      </c>
      <c r="M827" s="237" t="str">
        <f>VLOOKUP(B827,'University Applications'!A:AC,29,0)</f>
        <v>Yes</v>
      </c>
      <c r="N827" s="237" t="str">
        <f>VLOOKUP(B827,'University Applications'!A313:BD1727,36,0)</f>
        <v>Yes</v>
      </c>
      <c r="O827" s="237" t="str">
        <f>VLOOKUP(B827,'University Applications'!A:I,9,0)</f>
        <v>Yes</v>
      </c>
      <c r="P827" s="237" t="str">
        <f>VLOOKUP($B827,'University Applications'!$A:P,16,0)</f>
        <v>No</v>
      </c>
      <c r="Q827" s="237" t="str">
        <f>VLOOKUP($B827,'University Applications'!$A:W,23,0)</f>
        <v>S/A</v>
      </c>
      <c r="R827" s="237" t="str">
        <f>VLOOKUP($B827,'University Applications'!$A:AD,30,0)</f>
        <v>Yes</v>
      </c>
      <c r="S827" s="237" t="str">
        <f>VLOOKUP($B827,'University Applications'!$A313:BJ1727,37,0)</f>
        <v/>
      </c>
      <c r="T827" s="183">
        <f t="shared" si="1"/>
        <v>5</v>
      </c>
      <c r="U827" s="183">
        <f t="shared" si="2"/>
        <v>4</v>
      </c>
      <c r="V827" s="237">
        <f t="shared" si="3"/>
        <v>3</v>
      </c>
      <c r="W827" s="237">
        <f t="shared" si="4"/>
        <v>2</v>
      </c>
      <c r="X827" s="237"/>
    </row>
    <row r="828">
      <c r="A828" s="236" t="s">
        <v>9963</v>
      </c>
      <c r="B828" s="106" t="s">
        <v>4945</v>
      </c>
      <c r="C828" s="237" t="str">
        <f>VLOOKUP(A828,'Main Sheet'!F:M,8,0)</f>
        <v>Motherwell</v>
      </c>
      <c r="D828" s="237" t="str">
        <f>VLOOKUP(B828,'Main Sheet'!A:N,14,0)</f>
        <v>NMB</v>
      </c>
      <c r="E828" s="237" t="str">
        <f>VLOOKUP(B828,'Main Sheet'!A:L,12,0)</f>
        <v>Coselelani HS</v>
      </c>
      <c r="F828" s="237" t="str">
        <f>Vlookup(B828,'Main Sheet'!A:J,7,False)</f>
        <v>Second</v>
      </c>
      <c r="G828" s="237" t="str">
        <f>Vlookup(B828,'Main Sheet'!A:Q,17,0)</f>
        <v>Siphosihle</v>
      </c>
      <c r="H828" s="237" t="str">
        <f>VLOOKUP(B828,'Main Sheet'!A:AT,46,0)</f>
        <v>Yes</v>
      </c>
      <c r="I828" s="237" t="str">
        <f>Trim(Iferror(Vlookup(B828,'Main Sheet'!A564:BC1657,47,False),""))</f>
        <v>Yes</v>
      </c>
      <c r="J828" s="237" t="str">
        <f>VLOOKUP(B828,'University Applications'!A:H,8,0)</f>
        <v>Yes</v>
      </c>
      <c r="K828" s="237" t="str">
        <f>VLOOKUP(B828,'University Applications'!A:O,15,0)</f>
        <v>S/A</v>
      </c>
      <c r="L828" s="237" t="str">
        <f>VLOOKUP(B828,'University Applications'!A:V,22,0)</f>
        <v>S/A</v>
      </c>
      <c r="M828" s="237" t="str">
        <f>VLOOKUP(B828,'University Applications'!A:AC,29,0)</f>
        <v>Yes</v>
      </c>
      <c r="N828" s="237" t="str">
        <f>VLOOKUP(B828,'University Applications'!A564:BD1978,36,0)</f>
        <v/>
      </c>
      <c r="O828" s="237" t="str">
        <f>VLOOKUP(B828,'University Applications'!A:I,9,0)</f>
        <v/>
      </c>
      <c r="P828" s="237" t="str">
        <f>VLOOKUP($B828,'University Applications'!$A:P,16,0)</f>
        <v/>
      </c>
      <c r="Q828" s="237" t="str">
        <f>VLOOKUP($B828,'University Applications'!$A:W,23,0)</f>
        <v/>
      </c>
      <c r="R828" s="237" t="str">
        <f>VLOOKUP($B828,'University Applications'!$A:AD,30,0)</f>
        <v/>
      </c>
      <c r="S828" s="237" t="str">
        <f>VLOOKUP($B828,'University Applications'!$A564:BJ1978,37,0)</f>
        <v/>
      </c>
      <c r="T828" s="183">
        <f t="shared" si="1"/>
        <v>4</v>
      </c>
      <c r="U828" s="183">
        <f t="shared" si="2"/>
        <v>0</v>
      </c>
      <c r="V828" s="237">
        <f t="shared" si="3"/>
        <v>2</v>
      </c>
      <c r="W828" s="237">
        <f t="shared" si="4"/>
        <v>0</v>
      </c>
      <c r="X828" s="237"/>
    </row>
    <row r="829">
      <c r="A829" s="236" t="s">
        <v>10146</v>
      </c>
      <c r="B829" s="106" t="s">
        <v>5630</v>
      </c>
      <c r="C829" s="237" t="str">
        <f>VLOOKUP(A829,'Main Sheet'!F:M,8,0)</f>
        <v>Motherwell</v>
      </c>
      <c r="D829" s="237" t="str">
        <f>VLOOKUP(B829,'Main Sheet'!A:N,14,0)</f>
        <v>NMB</v>
      </c>
      <c r="E829" s="237" t="str">
        <f>VLOOKUP(B829,'Main Sheet'!A:L,12,0)</f>
        <v>Soqhayisa SS</v>
      </c>
      <c r="F829" s="237" t="str">
        <f>Vlookup(B829,'Main Sheet'!A:J,7,False)</f>
        <v>Second</v>
      </c>
      <c r="G829" s="237" t="str">
        <f>Vlookup(B829,'Main Sheet'!A:Q,17,0)</f>
        <v>Siphosihle</v>
      </c>
      <c r="H829" s="237" t="str">
        <f>VLOOKUP(B829,'Main Sheet'!A:AT,46,0)</f>
        <v>Yes</v>
      </c>
      <c r="I829" s="237" t="str">
        <f>Trim(Iferror(Vlookup(B829,'Main Sheet'!A647:BC1740,47,False),""))</f>
        <v>Yes</v>
      </c>
      <c r="J829" s="237" t="str">
        <f>VLOOKUP(B829,'University Applications'!A:H,8,0)</f>
        <v>Yes</v>
      </c>
      <c r="K829" s="237" t="str">
        <f>VLOOKUP(B829,'University Applications'!A:O,15,0)</f>
        <v/>
      </c>
      <c r="L829" s="237" t="str">
        <f>VLOOKUP(B829,'University Applications'!A:V,22,0)</f>
        <v>Yes</v>
      </c>
      <c r="M829" s="237" t="str">
        <f>VLOOKUP(B829,'University Applications'!A:AC,29,0)</f>
        <v>Yes</v>
      </c>
      <c r="N829" s="237" t="str">
        <f>VLOOKUP(B829,'University Applications'!A647:BD2061,36,0)</f>
        <v/>
      </c>
      <c r="O829" s="237" t="str">
        <f>VLOOKUP(B829,'University Applications'!A:I,9,0)</f>
        <v/>
      </c>
      <c r="P829" s="237" t="str">
        <f>VLOOKUP($B829,'University Applications'!$A:P,16,0)</f>
        <v/>
      </c>
      <c r="Q829" s="237" t="str">
        <f>VLOOKUP($B829,'University Applications'!$A:W,23,0)</f>
        <v/>
      </c>
      <c r="R829" s="237" t="str">
        <f>VLOOKUP($B829,'University Applications'!$A:AD,30,0)</f>
        <v/>
      </c>
      <c r="S829" s="237" t="str">
        <f>VLOOKUP($B829,'University Applications'!$A647:BJ2061,37,0)</f>
        <v/>
      </c>
      <c r="T829" s="183">
        <f t="shared" si="1"/>
        <v>3</v>
      </c>
      <c r="U829" s="183">
        <f t="shared" si="2"/>
        <v>0</v>
      </c>
      <c r="V829" s="237">
        <f t="shared" si="3"/>
        <v>3</v>
      </c>
      <c r="W829" s="237">
        <f t="shared" si="4"/>
        <v>0</v>
      </c>
      <c r="X829" s="237"/>
    </row>
    <row r="830">
      <c r="A830" s="236" t="s">
        <v>2802</v>
      </c>
      <c r="B830" s="106" t="s">
        <v>2801</v>
      </c>
      <c r="C830" s="237" t="str">
        <f>VLOOKUP(A830,'Main Sheet'!F:M,8,0)</f>
        <v>Motherwell</v>
      </c>
      <c r="D830" s="237" t="str">
        <f>VLOOKUP(B830,'Main Sheet'!A:N,14,0)</f>
        <v>NMB</v>
      </c>
      <c r="E830" s="237" t="str">
        <f>VLOOKUP(B830,'Main Sheet'!A:L,12,0)</f>
        <v>Soqhayisa SS</v>
      </c>
      <c r="F830" s="237" t="str">
        <f>Vlookup(B830,'Main Sheet'!A:J,7,False)</f>
        <v>First</v>
      </c>
      <c r="G830" s="237" t="str">
        <f>Vlookup(B830,'Main Sheet'!A:Q,17,0)</f>
        <v>Siphosihle</v>
      </c>
      <c r="H830" s="237" t="str">
        <f>VLOOKUP(B830,'Main Sheet'!A:AT,46,0)</f>
        <v>Yes</v>
      </c>
      <c r="I830" s="237" t="str">
        <f>Trim(Iferror(Vlookup(B830,'Main Sheet'!A314:BC1407,47,False),""))</f>
        <v>Yes</v>
      </c>
      <c r="J830" s="237" t="str">
        <f>VLOOKUP(B830,'University Applications'!A:H,8,0)</f>
        <v>Yes</v>
      </c>
      <c r="K830" s="237" t="str">
        <f>VLOOKUP(B830,'University Applications'!A:O,15,0)</f>
        <v>S/A</v>
      </c>
      <c r="L830" s="237" t="str">
        <f>VLOOKUP(B830,'University Applications'!A:V,22,0)</f>
        <v>Yes</v>
      </c>
      <c r="M830" s="237" t="str">
        <f>VLOOKUP(B830,'University Applications'!A:AC,29,0)</f>
        <v>Yes</v>
      </c>
      <c r="N830" s="237" t="str">
        <f>VLOOKUP(B830,'University Applications'!A314:BD1728,36,0)</f>
        <v/>
      </c>
      <c r="O830" s="237" t="str">
        <f>VLOOKUP(B830,'University Applications'!A:I,9,0)</f>
        <v>Yes</v>
      </c>
      <c r="P830" s="237" t="str">
        <f>VLOOKUP($B830,'University Applications'!$A:P,16,0)</f>
        <v>S/A</v>
      </c>
      <c r="Q830" s="237" t="str">
        <f>VLOOKUP($B830,'University Applications'!$A:W,23,0)</f>
        <v>Yes</v>
      </c>
      <c r="R830" s="237" t="str">
        <f>VLOOKUP($B830,'University Applications'!$A:AD,30,0)</f>
        <v>Yes</v>
      </c>
      <c r="S830" s="237" t="str">
        <f>VLOOKUP($B830,'University Applications'!$A314:BJ1728,37,0)</f>
        <v/>
      </c>
      <c r="T830" s="183">
        <f t="shared" si="1"/>
        <v>4</v>
      </c>
      <c r="U830" s="183">
        <f t="shared" si="2"/>
        <v>4</v>
      </c>
      <c r="V830" s="237">
        <f t="shared" si="3"/>
        <v>3</v>
      </c>
      <c r="W830" s="237">
        <f t="shared" si="4"/>
        <v>3</v>
      </c>
      <c r="X830" s="237"/>
    </row>
    <row r="831">
      <c r="A831" s="236" t="s">
        <v>3800</v>
      </c>
      <c r="B831" s="106" t="s">
        <v>3798</v>
      </c>
      <c r="C831" s="237" t="str">
        <f>VLOOKUP(A831,'Main Sheet'!F:M,8,0)</f>
        <v>New Brighton</v>
      </c>
      <c r="D831" s="237" t="str">
        <f>VLOOKUP(B831,'Main Sheet'!A:N,14,0)</f>
        <v>NMB</v>
      </c>
      <c r="E831" s="237" t="str">
        <f>VLOOKUP(B831,'Main Sheet'!A:L,12,0)</f>
        <v>Newell HS</v>
      </c>
      <c r="F831" s="237" t="str">
        <f>Vlookup(B831,'Main Sheet'!A:J,7,False)</f>
        <v>Second</v>
      </c>
      <c r="G831" s="237" t="str">
        <f>Vlookup(B831,'Main Sheet'!A:Q,17,0)</f>
        <v>Siphosihle</v>
      </c>
      <c r="H831" s="237" t="str">
        <f>VLOOKUP(B831,'Main Sheet'!A:AT,46,0)</f>
        <v>Yes</v>
      </c>
      <c r="I831" s="237" t="str">
        <f>Trim(Iferror(Vlookup(B831,'Main Sheet'!A435:BC1528,47,False),""))</f>
        <v>Yes</v>
      </c>
      <c r="J831" s="237" t="str">
        <f>VLOOKUP(B831,'University Applications'!A:H,8,0)</f>
        <v>S/A</v>
      </c>
      <c r="K831" s="237" t="str">
        <f>VLOOKUP(B831,'University Applications'!A:O,15,0)</f>
        <v>Yes</v>
      </c>
      <c r="L831" s="237" t="str">
        <f>VLOOKUP(B831,'University Applications'!A:V,22,0)</f>
        <v>Yes</v>
      </c>
      <c r="M831" s="237" t="str">
        <f>VLOOKUP(B831,'University Applications'!A:AC,29,0)</f>
        <v>Yes</v>
      </c>
      <c r="N831" s="237" t="str">
        <f>VLOOKUP(B831,'University Applications'!A435:BD1849,36,0)</f>
        <v/>
      </c>
      <c r="O831" s="237" t="str">
        <f>VLOOKUP(B831,'University Applications'!A:I,9,0)</f>
        <v/>
      </c>
      <c r="P831" s="237" t="str">
        <f>VLOOKUP($B831,'University Applications'!$A:P,16,0)</f>
        <v/>
      </c>
      <c r="Q831" s="237" t="str">
        <f>VLOOKUP($B831,'University Applications'!$A:W,23,0)</f>
        <v/>
      </c>
      <c r="R831" s="237" t="str">
        <f>VLOOKUP($B831,'University Applications'!$A:AD,30,0)</f>
        <v/>
      </c>
      <c r="S831" s="237" t="str">
        <f>VLOOKUP($B831,'University Applications'!$A435:BJ1849,37,0)</f>
        <v/>
      </c>
      <c r="T831" s="183">
        <f t="shared" si="1"/>
        <v>4</v>
      </c>
      <c r="U831" s="183">
        <f t="shared" si="2"/>
        <v>0</v>
      </c>
      <c r="V831" s="237">
        <f t="shared" si="3"/>
        <v>3</v>
      </c>
      <c r="W831" s="237">
        <f t="shared" si="4"/>
        <v>0</v>
      </c>
      <c r="X831" s="237"/>
    </row>
    <row r="832">
      <c r="A832" s="236" t="s">
        <v>2812</v>
      </c>
      <c r="B832" s="106" t="s">
        <v>2809</v>
      </c>
      <c r="C832" s="237" t="str">
        <f>VLOOKUP(A832,'Main Sheet'!F:M,8,0)</f>
        <v>Motherwell</v>
      </c>
      <c r="D832" s="237" t="str">
        <f>VLOOKUP(B832,'Main Sheet'!A:N,14,0)</f>
        <v>NMB</v>
      </c>
      <c r="E832" s="237" t="str">
        <f>VLOOKUP(B832,'Main Sheet'!A:L,12,0)</f>
        <v>Douglas Mpopa SS</v>
      </c>
      <c r="F832" s="237" t="str">
        <f>Vlookup(B832,'Main Sheet'!A:J,7,False)</f>
        <v>First</v>
      </c>
      <c r="G832" s="237" t="str">
        <f>Vlookup(B832,'Main Sheet'!A:Q,17,0)</f>
        <v>Asemahle</v>
      </c>
      <c r="H832" s="237" t="str">
        <f>VLOOKUP(B832,'Main Sheet'!A:AT,46,0)</f>
        <v>Yes</v>
      </c>
      <c r="I832" s="237" t="str">
        <f>Trim(Iferror(Vlookup(B832,'Main Sheet'!A315:BC1408,47,False),""))</f>
        <v>Yes</v>
      </c>
      <c r="J832" s="237" t="str">
        <f>VLOOKUP(B832,'University Applications'!A:H,8,0)</f>
        <v>S/A</v>
      </c>
      <c r="K832" s="237" t="str">
        <f>VLOOKUP(B832,'University Applications'!A:O,15,0)</f>
        <v>Yes</v>
      </c>
      <c r="L832" s="237" t="str">
        <f>VLOOKUP(B832,'University Applications'!A:V,22,0)</f>
        <v>Yes</v>
      </c>
      <c r="M832" s="237" t="str">
        <f>VLOOKUP(B832,'University Applications'!A:AC,29,0)</f>
        <v>S/A</v>
      </c>
      <c r="N832" s="237" t="str">
        <f>VLOOKUP(B832,'University Applications'!A315:BD1729,36,0)</f>
        <v/>
      </c>
      <c r="O832" s="237" t="str">
        <f>VLOOKUP(B832,'University Applications'!A:I,9,0)</f>
        <v>S/A</v>
      </c>
      <c r="P832" s="237" t="str">
        <f>VLOOKUP($B832,'University Applications'!$A:P,16,0)</f>
        <v>Yes</v>
      </c>
      <c r="Q832" s="237" t="str">
        <f>VLOOKUP($B832,'University Applications'!$A:W,23,0)</f>
        <v>Yes</v>
      </c>
      <c r="R832" s="237" t="str">
        <f>VLOOKUP($B832,'University Applications'!$A:AD,30,0)</f>
        <v>S/A</v>
      </c>
      <c r="S832" s="237" t="str">
        <f>VLOOKUP($B832,'University Applications'!$A315:BJ1729,37,0)</f>
        <v/>
      </c>
      <c r="T832" s="183">
        <f t="shared" si="1"/>
        <v>4</v>
      </c>
      <c r="U832" s="183">
        <f t="shared" si="2"/>
        <v>4</v>
      </c>
      <c r="V832" s="237">
        <f t="shared" si="3"/>
        <v>2</v>
      </c>
      <c r="W832" s="237">
        <f t="shared" si="4"/>
        <v>2</v>
      </c>
      <c r="X832" s="237"/>
    </row>
    <row r="833">
      <c r="A833" s="236" t="s">
        <v>4015</v>
      </c>
      <c r="B833" s="106" t="s">
        <v>4013</v>
      </c>
      <c r="C833" s="237" t="str">
        <f>VLOOKUP(A833,'Main Sheet'!F:M,8,0)</f>
        <v>Motherwell</v>
      </c>
      <c r="D833" s="237" t="str">
        <f>VLOOKUP(B833,'Main Sheet'!A:N,14,0)</f>
        <v>NMB</v>
      </c>
      <c r="E833" s="237" t="str">
        <f>VLOOKUP(B833,'Main Sheet'!A:L,12,0)</f>
        <v>Ncedo SS</v>
      </c>
      <c r="F833" s="237" t="str">
        <f>Vlookup(B833,'Main Sheet'!A:J,7,False)</f>
        <v>Second</v>
      </c>
      <c r="G833" s="237" t="str">
        <f>Vlookup(B833,'Main Sheet'!A:Q,17,0)</f>
        <v>Siphosihle</v>
      </c>
      <c r="H833" s="237" t="str">
        <f>VLOOKUP(B833,'Main Sheet'!A:AT,46,0)</f>
        <v>Yes</v>
      </c>
      <c r="I833" s="237" t="str">
        <f>Trim(Iferror(Vlookup(B833,'Main Sheet'!A457:BC1550,47,False),""))</f>
        <v>Yes</v>
      </c>
      <c r="J833" s="237" t="str">
        <f>VLOOKUP(B833,'University Applications'!A:H,8,0)</f>
        <v>S/A</v>
      </c>
      <c r="K833" s="237" t="str">
        <f>VLOOKUP(B833,'University Applications'!A:O,15,0)</f>
        <v>S/A</v>
      </c>
      <c r="L833" s="237" t="str">
        <f>VLOOKUP(B833,'University Applications'!A:V,22,0)</f>
        <v>Yes</v>
      </c>
      <c r="M833" s="237" t="str">
        <f>VLOOKUP(B833,'University Applications'!A:AC,29,0)</f>
        <v>Yes</v>
      </c>
      <c r="N833" s="237" t="str">
        <f>VLOOKUP(B833,'University Applications'!A457:BD1871,36,0)</f>
        <v/>
      </c>
      <c r="O833" s="237" t="str">
        <f>VLOOKUP(B833,'University Applications'!A:I,9,0)</f>
        <v/>
      </c>
      <c r="P833" s="237" t="str">
        <f>VLOOKUP($B833,'University Applications'!$A:P,16,0)</f>
        <v/>
      </c>
      <c r="Q833" s="237" t="str">
        <f>VLOOKUP($B833,'University Applications'!$A:W,23,0)</f>
        <v/>
      </c>
      <c r="R833" s="237" t="str">
        <f>VLOOKUP($B833,'University Applications'!$A:AD,30,0)</f>
        <v/>
      </c>
      <c r="S833" s="237" t="str">
        <f>VLOOKUP($B833,'University Applications'!$A457:BJ1871,37,0)</f>
        <v/>
      </c>
      <c r="T833" s="183">
        <f t="shared" si="1"/>
        <v>4</v>
      </c>
      <c r="U833" s="183">
        <f t="shared" si="2"/>
        <v>0</v>
      </c>
      <c r="V833" s="237">
        <f t="shared" si="3"/>
        <v>2</v>
      </c>
      <c r="W833" s="237">
        <f t="shared" si="4"/>
        <v>0</v>
      </c>
      <c r="X833" s="237"/>
    </row>
    <row r="834">
      <c r="A834" s="236" t="s">
        <v>10510</v>
      </c>
      <c r="B834" s="106" t="s">
        <v>7001</v>
      </c>
      <c r="C834" s="237" t="str">
        <f>VLOOKUP(A834,'Main Sheet'!F:M,8,0)</f>
        <v>KwaZakhele</v>
      </c>
      <c r="D834" s="237" t="str">
        <f>VLOOKUP(B834,'Main Sheet'!A:N,14,0)</f>
        <v>NMB</v>
      </c>
      <c r="E834" s="237" t="str">
        <f>VLOOKUP(B834,'Main Sheet'!A:L,12,0)</f>
        <v>Qaphelani</v>
      </c>
      <c r="F834" s="237" t="str">
        <f>Vlookup(B834,'Main Sheet'!A:J,7,False)</f>
        <v>Second</v>
      </c>
      <c r="G834" s="237" t="str">
        <f>Vlookup(B834,'Main Sheet'!A:Q,17,0)</f>
        <v>Chulumanco</v>
      </c>
      <c r="H834" s="237" t="str">
        <f>VLOOKUP(B834,'Main Sheet'!A:AT,46,0)</f>
        <v>Yes</v>
      </c>
      <c r="I834" s="237" t="str">
        <f>Trim(Iferror(Vlookup(B834,'Main Sheet'!A816:BC1910,47,False),""))</f>
        <v>Yes</v>
      </c>
      <c r="J834" s="237" t="str">
        <f>VLOOKUP(B834,'University Applications'!A:H,8,0)</f>
        <v>Yes</v>
      </c>
      <c r="K834" s="237" t="str">
        <f>VLOOKUP(B834,'University Applications'!A:O,15,0)</f>
        <v>Yes</v>
      </c>
      <c r="L834" s="237" t="str">
        <f>VLOOKUP(B834,'University Applications'!A:V,22,0)</f>
        <v>Yes</v>
      </c>
      <c r="M834" s="237" t="str">
        <f>VLOOKUP(B834,'University Applications'!A:AC,29,0)</f>
        <v>Yes</v>
      </c>
      <c r="N834" s="237" t="str">
        <f>VLOOKUP(B834,'University Applications'!A816:BD2231,36,0)</f>
        <v/>
      </c>
      <c r="O834" s="237" t="str">
        <f>VLOOKUP(B834,'University Applications'!A:I,9,0)</f>
        <v/>
      </c>
      <c r="P834" s="237" t="str">
        <f>VLOOKUP($B834,'University Applications'!$A:P,16,0)</f>
        <v/>
      </c>
      <c r="Q834" s="237" t="str">
        <f>VLOOKUP($B834,'University Applications'!$A:W,23,0)</f>
        <v/>
      </c>
      <c r="R834" s="237" t="str">
        <f>VLOOKUP($B834,'University Applications'!$A:AD,30,0)</f>
        <v/>
      </c>
      <c r="S834" s="237" t="str">
        <f>VLOOKUP($B834,'University Applications'!$A816:BJ2231,37,0)</f>
        <v/>
      </c>
      <c r="T834" s="183">
        <f t="shared" si="1"/>
        <v>4</v>
      </c>
      <c r="U834" s="183">
        <f t="shared" si="2"/>
        <v>0</v>
      </c>
      <c r="V834" s="237">
        <f t="shared" si="3"/>
        <v>4</v>
      </c>
      <c r="W834" s="237">
        <f t="shared" si="4"/>
        <v>0</v>
      </c>
      <c r="X834" s="237"/>
    </row>
    <row r="835">
      <c r="A835" s="236" t="s">
        <v>4062</v>
      </c>
      <c r="B835" s="106" t="s">
        <v>4060</v>
      </c>
      <c r="C835" s="237" t="str">
        <f>VLOOKUP(A835,'Main Sheet'!F:M,8,0)</f>
        <v>Motherwell</v>
      </c>
      <c r="D835" s="237" t="str">
        <f>VLOOKUP(B835,'Main Sheet'!A:N,14,0)</f>
        <v>NMB</v>
      </c>
      <c r="E835" s="237" t="str">
        <f>VLOOKUP(B835,'Main Sheet'!A:L,12,0)</f>
        <v>James Jolobe SS</v>
      </c>
      <c r="F835" s="237" t="str">
        <f>Vlookup(B835,'Main Sheet'!A:J,7,False)</f>
        <v>Second</v>
      </c>
      <c r="G835" s="237" t="str">
        <f>Vlookup(B835,'Main Sheet'!A:Q,17,0)</f>
        <v>Siphosihle</v>
      </c>
      <c r="H835" s="237" t="str">
        <f>VLOOKUP(B835,'Main Sheet'!A:AT,46,0)</f>
        <v>Yes</v>
      </c>
      <c r="I835" s="237" t="str">
        <f>Trim(Iferror(Vlookup(B835,'Main Sheet'!A462:BC1555,47,False),""))</f>
        <v>Yes</v>
      </c>
      <c r="J835" s="237" t="str">
        <f>VLOOKUP(B835,'University Applications'!A:H,8,0)</f>
        <v>S/A</v>
      </c>
      <c r="K835" s="237" t="str">
        <f>VLOOKUP(B835,'University Applications'!A:O,15,0)</f>
        <v>S/A</v>
      </c>
      <c r="L835" s="237" t="str">
        <f>VLOOKUP(B835,'University Applications'!A:V,22,0)</f>
        <v>Yes</v>
      </c>
      <c r="M835" s="237" t="str">
        <f>VLOOKUP(B835,'University Applications'!A:AC,29,0)</f>
        <v>Yes</v>
      </c>
      <c r="N835" s="237" t="str">
        <f>VLOOKUP(B835,'University Applications'!A462:BD1876,36,0)</f>
        <v/>
      </c>
      <c r="O835" s="237" t="str">
        <f>VLOOKUP(B835,'University Applications'!A:I,9,0)</f>
        <v/>
      </c>
      <c r="P835" s="237" t="str">
        <f>VLOOKUP($B835,'University Applications'!$A:P,16,0)</f>
        <v/>
      </c>
      <c r="Q835" s="237" t="str">
        <f>VLOOKUP($B835,'University Applications'!$A:W,23,0)</f>
        <v/>
      </c>
      <c r="R835" s="237" t="str">
        <f>VLOOKUP($B835,'University Applications'!$A:AD,30,0)</f>
        <v/>
      </c>
      <c r="S835" s="237" t="str">
        <f>VLOOKUP($B835,'University Applications'!$A462:BJ1876,37,0)</f>
        <v/>
      </c>
      <c r="T835" s="183">
        <f t="shared" si="1"/>
        <v>4</v>
      </c>
      <c r="U835" s="183">
        <f t="shared" si="2"/>
        <v>0</v>
      </c>
      <c r="V835" s="237">
        <f t="shared" si="3"/>
        <v>2</v>
      </c>
      <c r="W835" s="237">
        <f t="shared" si="4"/>
        <v>0</v>
      </c>
      <c r="X835" s="237"/>
    </row>
    <row r="836">
      <c r="A836" s="236" t="s">
        <v>2819</v>
      </c>
      <c r="B836" s="106" t="s">
        <v>2816</v>
      </c>
      <c r="C836" s="237" t="str">
        <f>VLOOKUP(A836,'Main Sheet'!F:M,8,0)</f>
        <v>Motherwell</v>
      </c>
      <c r="D836" s="237" t="str">
        <f>VLOOKUP(B836,'Main Sheet'!A:N,14,0)</f>
        <v>NMB</v>
      </c>
      <c r="E836" s="237" t="str">
        <f>VLOOKUP(B836,'Main Sheet'!A:L,12,0)</f>
        <v>Motherwell HS</v>
      </c>
      <c r="F836" s="237" t="str">
        <f>Vlookup(B836,'Main Sheet'!A:J,7,False)</f>
        <v>First</v>
      </c>
      <c r="G836" s="237" t="str">
        <f>Vlookup(B836,'Main Sheet'!A:Q,17,0)</f>
        <v>Sive</v>
      </c>
      <c r="H836" s="237" t="str">
        <f>VLOOKUP(B836,'Main Sheet'!A:AT,46,0)</f>
        <v>Yes</v>
      </c>
      <c r="I836" s="237" t="str">
        <f>Trim(Iferror(Vlookup(B836,'Main Sheet'!A316:BC1409,47,False),""))</f>
        <v>Yes</v>
      </c>
      <c r="J836" s="237" t="str">
        <f>VLOOKUP(B836,'University Applications'!A:H,8,0)</f>
        <v>Yes</v>
      </c>
      <c r="K836" s="237" t="str">
        <f>VLOOKUP(B836,'University Applications'!A:O,15,0)</f>
        <v>S/A</v>
      </c>
      <c r="L836" s="237" t="str">
        <f>VLOOKUP(B836,'University Applications'!A:V,22,0)</f>
        <v>No</v>
      </c>
      <c r="M836" s="237" t="str">
        <f>VLOOKUP(B836,'University Applications'!A:AC,29,0)</f>
        <v>Yes</v>
      </c>
      <c r="N836" s="237" t="str">
        <f>VLOOKUP(B836,'University Applications'!A316:BD1730,36,0)</f>
        <v/>
      </c>
      <c r="O836" s="237" t="str">
        <f>VLOOKUP(B836,'University Applications'!A:I,9,0)</f>
        <v>Yes</v>
      </c>
      <c r="P836" s="237" t="str">
        <f>VLOOKUP($B836,'University Applications'!$A:P,16,0)</f>
        <v>S/A</v>
      </c>
      <c r="Q836" s="237" t="str">
        <f>VLOOKUP($B836,'University Applications'!$A:W,23,0)</f>
        <v>No</v>
      </c>
      <c r="R836" s="237" t="str">
        <f>VLOOKUP($B836,'University Applications'!$A:AD,30,0)</f>
        <v>Yes</v>
      </c>
      <c r="S836" s="237" t="str">
        <f>VLOOKUP($B836,'University Applications'!$A316:BJ1730,37,0)</f>
        <v/>
      </c>
      <c r="T836" s="183">
        <f t="shared" si="1"/>
        <v>4</v>
      </c>
      <c r="U836" s="183">
        <f t="shared" si="2"/>
        <v>4</v>
      </c>
      <c r="V836" s="237">
        <f t="shared" si="3"/>
        <v>2</v>
      </c>
      <c r="W836" s="237">
        <f t="shared" si="4"/>
        <v>2</v>
      </c>
      <c r="X836" s="237"/>
    </row>
    <row r="837">
      <c r="A837" s="236" t="s">
        <v>10596</v>
      </c>
      <c r="B837" s="106" t="s">
        <v>7171</v>
      </c>
      <c r="C837" s="237" t="str">
        <f>VLOOKUP(A837,'Main Sheet'!F:M,8,0)</f>
        <v>Zwide</v>
      </c>
      <c r="D837" s="237" t="str">
        <f>VLOOKUP(B837,'Main Sheet'!A:N,14,0)</f>
        <v>NMB</v>
      </c>
      <c r="E837" s="237" t="str">
        <f>VLOOKUP(B837,'Main Sheet'!A:L,12,0)</f>
        <v>Ndzondelelo HS</v>
      </c>
      <c r="F837" s="237" t="str">
        <f>Vlookup(B837,'Main Sheet'!A:J,7,False)</f>
        <v>Second</v>
      </c>
      <c r="G837" s="237" t="str">
        <f>Vlookup(B837,'Main Sheet'!A:Q,17,0)</f>
        <v>Chulumanco</v>
      </c>
      <c r="H837" s="237" t="str">
        <f>VLOOKUP(B837,'Main Sheet'!A:AT,46,0)</f>
        <v>Yes</v>
      </c>
      <c r="I837" s="237" t="str">
        <f>Trim(Iferror(Vlookup(B837,'Main Sheet'!A859:BC1956,47,False),""))</f>
        <v>Yes</v>
      </c>
      <c r="J837" s="237" t="str">
        <f>VLOOKUP(B837,'University Applications'!A:H,8,0)</f>
        <v>S/A</v>
      </c>
      <c r="K837" s="237" t="str">
        <f>VLOOKUP(B837,'University Applications'!A:O,15,0)</f>
        <v/>
      </c>
      <c r="L837" s="237" t="str">
        <f>VLOOKUP(B837,'University Applications'!A:V,22,0)</f>
        <v>S/A</v>
      </c>
      <c r="M837" s="237" t="str">
        <f>VLOOKUP(B837,'University Applications'!A:AC,29,0)</f>
        <v/>
      </c>
      <c r="N837" s="237" t="str">
        <f>VLOOKUP(B837,'University Applications'!A859:BD2277,36,0)</f>
        <v/>
      </c>
      <c r="O837" s="237" t="str">
        <f>VLOOKUP(B837,'University Applications'!A:I,9,0)</f>
        <v/>
      </c>
      <c r="P837" s="237" t="str">
        <f>VLOOKUP($B837,'University Applications'!$A:P,16,0)</f>
        <v/>
      </c>
      <c r="Q837" s="237" t="str">
        <f>VLOOKUP($B837,'University Applications'!$A:W,23,0)</f>
        <v>S/A</v>
      </c>
      <c r="R837" s="237" t="str">
        <f>VLOOKUP($B837,'University Applications'!$A:AD,30,0)</f>
        <v/>
      </c>
      <c r="S837" s="237" t="str">
        <f>VLOOKUP($B837,'University Applications'!$A859:BJ2277,37,0)</f>
        <v/>
      </c>
      <c r="T837" s="183">
        <f t="shared" si="1"/>
        <v>2</v>
      </c>
      <c r="U837" s="183">
        <f t="shared" si="2"/>
        <v>1</v>
      </c>
      <c r="V837" s="237">
        <f t="shared" si="3"/>
        <v>0</v>
      </c>
      <c r="W837" s="237">
        <f t="shared" si="4"/>
        <v>0</v>
      </c>
      <c r="X837" s="237"/>
    </row>
    <row r="838">
      <c r="A838" s="236" t="s">
        <v>2829</v>
      </c>
      <c r="B838" s="106" t="s">
        <v>2826</v>
      </c>
      <c r="C838" s="237" t="str">
        <f>VLOOKUP(A838,'Main Sheet'!F:M,8,0)</f>
        <v>Motherwell</v>
      </c>
      <c r="D838" s="237" t="str">
        <f>VLOOKUP(B838,'Main Sheet'!A:N,14,0)</f>
        <v>NMB</v>
      </c>
      <c r="E838" s="237" t="str">
        <f>VLOOKUP(B838,'Main Sheet'!A:L,12,0)</f>
        <v>Douglas Mpopa SS</v>
      </c>
      <c r="F838" s="237" t="str">
        <f>Vlookup(B838,'Main Sheet'!A:J,7,False)</f>
        <v>First</v>
      </c>
      <c r="G838" s="237" t="str">
        <f>Vlookup(B838,'Main Sheet'!A:Q,17,0)</f>
        <v>Asemahle</v>
      </c>
      <c r="H838" s="237" t="str">
        <f>VLOOKUP(B838,'Main Sheet'!A:AT,46,0)</f>
        <v>Yes</v>
      </c>
      <c r="I838" s="237" t="str">
        <f>Trim(Iferror(Vlookup(B838,'Main Sheet'!A317:BC1410,47,False),""))</f>
        <v>Yes</v>
      </c>
      <c r="J838" s="237" t="str">
        <f>VLOOKUP(B838,'University Applications'!A:H,8,0)</f>
        <v>Yes</v>
      </c>
      <c r="K838" s="237" t="str">
        <f>VLOOKUP(B838,'University Applications'!A:O,15,0)</f>
        <v>Yes</v>
      </c>
      <c r="L838" s="237" t="str">
        <f>VLOOKUP(B838,'University Applications'!A:V,22,0)</f>
        <v>Yes</v>
      </c>
      <c r="M838" s="237" t="str">
        <f>VLOOKUP(B838,'University Applications'!A:AC,29,0)</f>
        <v>Yes</v>
      </c>
      <c r="N838" s="237" t="str">
        <f>VLOOKUP(B838,'University Applications'!A317:BD1731,36,0)</f>
        <v/>
      </c>
      <c r="O838" s="237" t="str">
        <f>VLOOKUP(B838,'University Applications'!A:I,9,0)</f>
        <v>Yes</v>
      </c>
      <c r="P838" s="237" t="str">
        <f>VLOOKUP($B838,'University Applications'!$A:P,16,0)</f>
        <v>Yes</v>
      </c>
      <c r="Q838" s="237" t="str">
        <f>VLOOKUP($B838,'University Applications'!$A:W,23,0)</f>
        <v>Yes</v>
      </c>
      <c r="R838" s="237" t="str">
        <f>VLOOKUP($B838,'University Applications'!$A:AD,30,0)</f>
        <v>Yes</v>
      </c>
      <c r="S838" s="237" t="str">
        <f>VLOOKUP($B838,'University Applications'!$A317:BJ1731,37,0)</f>
        <v/>
      </c>
      <c r="T838" s="183">
        <f t="shared" si="1"/>
        <v>4</v>
      </c>
      <c r="U838" s="183">
        <f t="shared" si="2"/>
        <v>4</v>
      </c>
      <c r="V838" s="237">
        <f t="shared" si="3"/>
        <v>4</v>
      </c>
      <c r="W838" s="237">
        <f t="shared" si="4"/>
        <v>4</v>
      </c>
      <c r="X838" s="237"/>
    </row>
    <row r="839">
      <c r="A839" s="236" t="s">
        <v>2835</v>
      </c>
      <c r="B839" s="106" t="s">
        <v>2833</v>
      </c>
      <c r="C839" s="237" t="str">
        <f>VLOOKUP(A839,'Main Sheet'!F:M,8,0)</f>
        <v>Motherwell</v>
      </c>
      <c r="D839" s="237" t="str">
        <f>VLOOKUP(B839,'Main Sheet'!A:N,14,0)</f>
        <v>NMB</v>
      </c>
      <c r="E839" s="237" t="str">
        <f>VLOOKUP(B839,'Main Sheet'!A:L,12,0)</f>
        <v>Soqhayisa SS</v>
      </c>
      <c r="F839" s="237" t="str">
        <f>Vlookup(B839,'Main Sheet'!A:J,7,False)</f>
        <v>First</v>
      </c>
      <c r="G839" s="237" t="str">
        <f>Vlookup(B839,'Main Sheet'!A:Q,17,0)</f>
        <v>Siphosihle</v>
      </c>
      <c r="H839" s="237" t="str">
        <f>VLOOKUP(B839,'Main Sheet'!A:AT,46,0)</f>
        <v>Yes</v>
      </c>
      <c r="I839" s="237" t="str">
        <f>Trim(Iferror(Vlookup(B839,'Main Sheet'!A318:BC1411,47,False),""))</f>
        <v>Yes</v>
      </c>
      <c r="J839" s="237" t="str">
        <f>VLOOKUP(B839,'University Applications'!A:H,8,0)</f>
        <v>Yes</v>
      </c>
      <c r="K839" s="237" t="str">
        <f>VLOOKUP(B839,'University Applications'!A:O,15,0)</f>
        <v>S/A</v>
      </c>
      <c r="L839" s="237" t="str">
        <f>VLOOKUP(B839,'University Applications'!A:V,22,0)</f>
        <v>S/A</v>
      </c>
      <c r="M839" s="237" t="str">
        <f>VLOOKUP(B839,'University Applications'!A:AC,29,0)</f>
        <v>Yes</v>
      </c>
      <c r="N839" s="237" t="str">
        <f>VLOOKUP(B839,'University Applications'!A318:BD1732,36,0)</f>
        <v/>
      </c>
      <c r="O839" s="237" t="str">
        <f>VLOOKUP(B839,'University Applications'!A:I,9,0)</f>
        <v>Yes</v>
      </c>
      <c r="P839" s="237" t="str">
        <f>VLOOKUP($B839,'University Applications'!$A:P,16,0)</f>
        <v>S/A</v>
      </c>
      <c r="Q839" s="237" t="str">
        <f>VLOOKUP($B839,'University Applications'!$A:W,23,0)</f>
        <v>S/A</v>
      </c>
      <c r="R839" s="237" t="str">
        <f>VLOOKUP($B839,'University Applications'!$A:AD,30,0)</f>
        <v>Yes</v>
      </c>
      <c r="S839" s="237" t="str">
        <f>VLOOKUP($B839,'University Applications'!$A318:BJ1732,37,0)</f>
        <v/>
      </c>
      <c r="T839" s="183">
        <f t="shared" si="1"/>
        <v>4</v>
      </c>
      <c r="U839" s="183">
        <f t="shared" si="2"/>
        <v>4</v>
      </c>
      <c r="V839" s="237">
        <f t="shared" si="3"/>
        <v>2</v>
      </c>
      <c r="W839" s="237">
        <f t="shared" si="4"/>
        <v>2</v>
      </c>
      <c r="X839" s="237"/>
    </row>
    <row r="840">
      <c r="A840" s="236" t="s">
        <v>2843</v>
      </c>
      <c r="B840" s="106" t="s">
        <v>2841</v>
      </c>
      <c r="C840" s="237" t="str">
        <f>VLOOKUP(A840,'Main Sheet'!F:M,8,0)</f>
        <v>East London</v>
      </c>
      <c r="D840" s="237" t="str">
        <f>VLOOKUP(B840,'Main Sheet'!A:N,14,0)</f>
        <v>Rural</v>
      </c>
      <c r="E840" s="237" t="str">
        <f>VLOOKUP(B840,'Main Sheet'!A:L,12,0)</f>
        <v>Hlokoma HS</v>
      </c>
      <c r="F840" s="237" t="str">
        <f>Vlookup(B840,'Main Sheet'!A:J,7,False)</f>
        <v>First</v>
      </c>
      <c r="G840" s="237" t="str">
        <f>Vlookup(B840,'Main Sheet'!A:Q,17,0)</f>
        <v>Chulumanco</v>
      </c>
      <c r="H840" s="237" t="str">
        <f>VLOOKUP(B840,'Main Sheet'!A:AT,46,0)</f>
        <v/>
      </c>
      <c r="I840" s="237" t="str">
        <f>Trim(Iferror(Vlookup(B840,'Main Sheet'!A319:BC1412,47,False),""))</f>
        <v/>
      </c>
      <c r="J840" s="237" t="str">
        <f>VLOOKUP(B840,'University Applications'!A:H,8,0)</f>
        <v/>
      </c>
      <c r="K840" s="237" t="str">
        <f>VLOOKUP(B840,'University Applications'!A:O,15,0)</f>
        <v/>
      </c>
      <c r="L840" s="237" t="str">
        <f>VLOOKUP(B840,'University Applications'!A:V,22,0)</f>
        <v/>
      </c>
      <c r="M840" s="237" t="str">
        <f>VLOOKUP(B840,'University Applications'!A:AC,29,0)</f>
        <v/>
      </c>
      <c r="N840" s="237" t="str">
        <f>VLOOKUP(B840,'University Applications'!A319:BD1733,36,0)</f>
        <v/>
      </c>
      <c r="O840" s="237" t="str">
        <f>VLOOKUP(B840,'University Applications'!A:I,9,0)</f>
        <v/>
      </c>
      <c r="P840" s="237" t="str">
        <f>VLOOKUP($B840,'University Applications'!$A:P,16,0)</f>
        <v/>
      </c>
      <c r="Q840" s="237" t="str">
        <f>VLOOKUP($B840,'University Applications'!$A:W,23,0)</f>
        <v/>
      </c>
      <c r="R840" s="237" t="str">
        <f>VLOOKUP($B840,'University Applications'!$A:AD,30,0)</f>
        <v/>
      </c>
      <c r="S840" s="237" t="str">
        <f>VLOOKUP($B840,'University Applications'!$A319:BJ1733,37,0)</f>
        <v/>
      </c>
      <c r="T840" s="183">
        <f t="shared" si="1"/>
        <v>0</v>
      </c>
      <c r="U840" s="183">
        <f t="shared" si="2"/>
        <v>0</v>
      </c>
      <c r="V840" s="237">
        <f t="shared" si="3"/>
        <v>0</v>
      </c>
      <c r="W840" s="237">
        <f t="shared" si="4"/>
        <v>0</v>
      </c>
      <c r="X840" s="237"/>
    </row>
    <row r="841">
      <c r="A841" s="236" t="s">
        <v>2843</v>
      </c>
      <c r="B841" s="106" t="s">
        <v>7778</v>
      </c>
      <c r="C841" s="237" t="str">
        <f>VLOOKUP(A841,'Main Sheet'!F:M,8,0)</f>
        <v>East London</v>
      </c>
      <c r="D841" s="237" t="str">
        <f>VLOOKUP(B841,'Main Sheet'!A:N,14,0)</f>
        <v>Rural</v>
      </c>
      <c r="E841" s="237" t="str">
        <f>VLOOKUP(B841,'Main Sheet'!A:L,12,0)</f>
        <v>Hlokoma HS</v>
      </c>
      <c r="F841" s="237" t="str">
        <f>Vlookup(B841,'Main Sheet'!A:J,7,False)</f>
        <v>Second</v>
      </c>
      <c r="G841" s="237" t="str">
        <f>Vlookup(B841,'Main Sheet'!A:Q,17,0)</f>
        <v>Asemahle</v>
      </c>
      <c r="H841" s="237" t="str">
        <f>VLOOKUP(B841,'Main Sheet'!A:AT,46,0)</f>
        <v>Yes</v>
      </c>
      <c r="I841" s="237" t="str">
        <f>Trim(Iferror(Vlookup(B841,'Main Sheet'!A941:BC2038,47,False),""))</f>
        <v>Yes</v>
      </c>
      <c r="J841" s="237" t="str">
        <f>VLOOKUP(B841,'University Applications'!A:H,8,0)</f>
        <v>Yes</v>
      </c>
      <c r="K841" s="237" t="str">
        <f>VLOOKUP(B841,'University Applications'!A:O,15,0)</f>
        <v/>
      </c>
      <c r="L841" s="237" t="str">
        <f>VLOOKUP(B841,'University Applications'!A:V,22,0)</f>
        <v>Yes</v>
      </c>
      <c r="M841" s="237" t="str">
        <f>VLOOKUP(B841,'University Applications'!A:AC,29,0)</f>
        <v>S/A</v>
      </c>
      <c r="N841" s="237" t="str">
        <f>VLOOKUP(B841,'University Applications'!A941:BD2359,36,0)</f>
        <v/>
      </c>
      <c r="O841" s="237" t="str">
        <f>VLOOKUP(B841,'University Applications'!A:I,9,0)</f>
        <v/>
      </c>
      <c r="P841" s="237" t="str">
        <f>VLOOKUP($B841,'University Applications'!$A:P,16,0)</f>
        <v/>
      </c>
      <c r="Q841" s="237" t="str">
        <f>VLOOKUP($B841,'University Applications'!$A:W,23,0)</f>
        <v/>
      </c>
      <c r="R841" s="237" t="str">
        <f>VLOOKUP($B841,'University Applications'!$A:AD,30,0)</f>
        <v/>
      </c>
      <c r="S841" s="237" t="str">
        <f>VLOOKUP($B841,'University Applications'!$A941:BJ2359,37,0)</f>
        <v/>
      </c>
      <c r="T841" s="183">
        <f t="shared" si="1"/>
        <v>3</v>
      </c>
      <c r="U841" s="183">
        <f t="shared" si="2"/>
        <v>0</v>
      </c>
      <c r="V841" s="237">
        <f t="shared" si="3"/>
        <v>2</v>
      </c>
      <c r="W841" s="237">
        <f t="shared" si="4"/>
        <v>0</v>
      </c>
      <c r="X841" s="237"/>
    </row>
    <row r="842">
      <c r="A842" s="236" t="s">
        <v>2848</v>
      </c>
      <c r="B842" s="106" t="s">
        <v>2846</v>
      </c>
      <c r="C842" s="237" t="str">
        <f>VLOOKUP(A842,'Main Sheet'!F:M,8,0)</f>
        <v>KwaMagxaki</v>
      </c>
      <c r="D842" s="237" t="str">
        <f>VLOOKUP(B842,'Main Sheet'!A:N,14,0)</f>
        <v>NMB</v>
      </c>
      <c r="E842" s="237" t="str">
        <f>VLOOKUP(B842,'Main Sheet'!A:L,12,0)</f>
        <v>KwaMagxaki HS</v>
      </c>
      <c r="F842" s="237" t="str">
        <f>Vlookup(B842,'Main Sheet'!A:J,7,False)</f>
        <v>First</v>
      </c>
      <c r="G842" s="237" t="str">
        <f>Vlookup(B842,'Main Sheet'!A:Q,17,0)</f>
        <v>Asemahle</v>
      </c>
      <c r="H842" s="237" t="str">
        <f>VLOOKUP(B842,'Main Sheet'!A:AT,46,0)</f>
        <v>Yes</v>
      </c>
      <c r="I842" s="237" t="str">
        <f>Trim(Iferror(Vlookup(B842,'Main Sheet'!A320:BC1413,47,False),""))</f>
        <v>Yes</v>
      </c>
      <c r="J842" s="237" t="str">
        <f>VLOOKUP(B842,'University Applications'!A:H,8,0)</f>
        <v>Yes</v>
      </c>
      <c r="K842" s="237" t="str">
        <f>VLOOKUP(B842,'University Applications'!A:O,15,0)</f>
        <v>No</v>
      </c>
      <c r="L842" s="237" t="str">
        <f>VLOOKUP(B842,'University Applications'!A:V,22,0)</f>
        <v>Yes</v>
      </c>
      <c r="M842" s="237" t="str">
        <f>VLOOKUP(B842,'University Applications'!A:AC,29,0)</f>
        <v>Yes</v>
      </c>
      <c r="N842" s="237" t="str">
        <f>VLOOKUP(B842,'University Applications'!A320:BD1734,36,0)</f>
        <v/>
      </c>
      <c r="O842" s="237" t="str">
        <f>VLOOKUP(B842,'University Applications'!A:I,9,0)</f>
        <v>Yes</v>
      </c>
      <c r="P842" s="237" t="str">
        <f>VLOOKUP($B842,'University Applications'!$A:P,16,0)</f>
        <v/>
      </c>
      <c r="Q842" s="237" t="str">
        <f>VLOOKUP($B842,'University Applications'!$A:W,23,0)</f>
        <v>Yes</v>
      </c>
      <c r="R842" s="237" t="str">
        <f>VLOOKUP($B842,'University Applications'!$A:AD,30,0)</f>
        <v>Yes</v>
      </c>
      <c r="S842" s="237" t="str">
        <f>VLOOKUP($B842,'University Applications'!$A320:BJ1734,37,0)</f>
        <v/>
      </c>
      <c r="T842" s="183">
        <f t="shared" si="1"/>
        <v>4</v>
      </c>
      <c r="U842" s="183">
        <f t="shared" si="2"/>
        <v>3</v>
      </c>
      <c r="V842" s="237">
        <f t="shared" si="3"/>
        <v>3</v>
      </c>
      <c r="W842" s="237">
        <f t="shared" si="4"/>
        <v>3</v>
      </c>
      <c r="X842" s="237"/>
    </row>
    <row r="843">
      <c r="A843" s="236" t="s">
        <v>2855</v>
      </c>
      <c r="B843" s="106" t="s">
        <v>2852</v>
      </c>
      <c r="C843" s="237" t="str">
        <f>VLOOKUP(A843,'Main Sheet'!F:M,8,0)</f>
        <v>Motherwell</v>
      </c>
      <c r="D843" s="237" t="str">
        <f>VLOOKUP(B843,'Main Sheet'!A:N,14,0)</f>
        <v>NMB</v>
      </c>
      <c r="E843" s="237" t="str">
        <f>VLOOKUP(B843,'Main Sheet'!A:L,12,0)</f>
        <v>Soqhayisa SS</v>
      </c>
      <c r="F843" s="237" t="str">
        <f>Vlookup(B843,'Main Sheet'!A:J,7,False)</f>
        <v>First</v>
      </c>
      <c r="G843" s="237" t="str">
        <f>Vlookup(B843,'Main Sheet'!A:Q,17,0)</f>
        <v>Siphosihle</v>
      </c>
      <c r="H843" s="237" t="str">
        <f>VLOOKUP(B843,'Main Sheet'!A:AT,46,0)</f>
        <v>Yes</v>
      </c>
      <c r="I843" s="237" t="str">
        <f>Trim(Iferror(Vlookup(B843,'Main Sheet'!A321:BC1414,47,False),""))</f>
        <v>Yes</v>
      </c>
      <c r="J843" s="237" t="str">
        <f>VLOOKUP(B843,'University Applications'!A:H,8,0)</f>
        <v>S/A</v>
      </c>
      <c r="K843" s="237" t="str">
        <f>VLOOKUP(B843,'University Applications'!A:O,15,0)</f>
        <v>Yes</v>
      </c>
      <c r="L843" s="237" t="str">
        <f>VLOOKUP(B843,'University Applications'!A:V,22,0)</f>
        <v>S/A</v>
      </c>
      <c r="M843" s="237" t="str">
        <f>VLOOKUP(B843,'University Applications'!A:AC,29,0)</f>
        <v>Yes</v>
      </c>
      <c r="N843" s="237" t="str">
        <f>VLOOKUP(B843,'University Applications'!A321:BD1735,36,0)</f>
        <v/>
      </c>
      <c r="O843" s="237" t="str">
        <f>VLOOKUP(B843,'University Applications'!A:I,9,0)</f>
        <v>S/A</v>
      </c>
      <c r="P843" s="237" t="str">
        <f>VLOOKUP($B843,'University Applications'!$A:P,16,0)</f>
        <v>Yes</v>
      </c>
      <c r="Q843" s="237" t="str">
        <f>VLOOKUP($B843,'University Applications'!$A:W,23,0)</f>
        <v>S/A</v>
      </c>
      <c r="R843" s="237" t="str">
        <f>VLOOKUP($B843,'University Applications'!$A:AD,30,0)</f>
        <v>Yes</v>
      </c>
      <c r="S843" s="237" t="str">
        <f>VLOOKUP($B843,'University Applications'!$A321:BJ1735,37,0)</f>
        <v/>
      </c>
      <c r="T843" s="183">
        <f t="shared" si="1"/>
        <v>4</v>
      </c>
      <c r="U843" s="183">
        <f t="shared" si="2"/>
        <v>4</v>
      </c>
      <c r="V843" s="237">
        <f t="shared" si="3"/>
        <v>2</v>
      </c>
      <c r="W843" s="237">
        <f t="shared" si="4"/>
        <v>2</v>
      </c>
      <c r="X843" s="237"/>
    </row>
    <row r="844">
      <c r="A844" s="236" t="s">
        <v>2864</v>
      </c>
      <c r="B844" s="106" t="s">
        <v>2861</v>
      </c>
      <c r="C844" s="237" t="str">
        <f>VLOOKUP(A844,'Main Sheet'!F:M,8,0)</f>
        <v>KwaMagxaki</v>
      </c>
      <c r="D844" s="237" t="str">
        <f>VLOOKUP(B844,'Main Sheet'!A:N,14,0)</f>
        <v>NMB</v>
      </c>
      <c r="E844" s="237" t="str">
        <f>VLOOKUP(B844,'Main Sheet'!A:L,12,0)</f>
        <v>KwaMagxaki HS</v>
      </c>
      <c r="F844" s="237" t="str">
        <f>Vlookup(B844,'Main Sheet'!A:J,7,False)</f>
        <v>First</v>
      </c>
      <c r="G844" s="237" t="str">
        <f>Vlookup(B844,'Main Sheet'!A:Q,17,0)</f>
        <v>Asemahle</v>
      </c>
      <c r="H844" s="237" t="str">
        <f>VLOOKUP(B844,'Main Sheet'!A:AT,46,0)</f>
        <v>Yes</v>
      </c>
      <c r="I844" s="237" t="str">
        <f>Trim(Iferror(Vlookup(B844,'Main Sheet'!A322:BC1415,47,False),""))</f>
        <v>Yes</v>
      </c>
      <c r="J844" s="237" t="str">
        <f>VLOOKUP(B844,'University Applications'!A:H,8,0)</f>
        <v>Yes</v>
      </c>
      <c r="K844" s="237" t="str">
        <f>VLOOKUP(B844,'University Applications'!A:O,15,0)</f>
        <v>Yes</v>
      </c>
      <c r="L844" s="237" t="str">
        <f>VLOOKUP(B844,'University Applications'!A:V,22,0)</f>
        <v>No</v>
      </c>
      <c r="M844" s="237" t="str">
        <f>VLOOKUP(B844,'University Applications'!A:AC,29,0)</f>
        <v>Yes</v>
      </c>
      <c r="N844" s="237" t="str">
        <f>VLOOKUP(B844,'University Applications'!A322:BD1736,36,0)</f>
        <v/>
      </c>
      <c r="O844" s="237" t="str">
        <f>VLOOKUP(B844,'University Applications'!A:I,9,0)</f>
        <v>Yes</v>
      </c>
      <c r="P844" s="237" t="str">
        <f>VLOOKUP($B844,'University Applications'!$A:P,16,0)</f>
        <v>Yes</v>
      </c>
      <c r="Q844" s="237" t="str">
        <f>VLOOKUP($B844,'University Applications'!$A:W,23,0)</f>
        <v/>
      </c>
      <c r="R844" s="237" t="str">
        <f>VLOOKUP($B844,'University Applications'!$A:AD,30,0)</f>
        <v>Yes</v>
      </c>
      <c r="S844" s="237" t="str">
        <f>VLOOKUP($B844,'University Applications'!$A322:BJ1736,37,0)</f>
        <v/>
      </c>
      <c r="T844" s="183">
        <f t="shared" si="1"/>
        <v>4</v>
      </c>
      <c r="U844" s="183">
        <f t="shared" si="2"/>
        <v>3</v>
      </c>
      <c r="V844" s="237">
        <f t="shared" si="3"/>
        <v>3</v>
      </c>
      <c r="W844" s="237">
        <f t="shared" si="4"/>
        <v>3</v>
      </c>
      <c r="X844" s="237"/>
    </row>
    <row r="845">
      <c r="A845" s="236" t="s">
        <v>11180</v>
      </c>
      <c r="B845" s="106" t="s">
        <v>8640</v>
      </c>
      <c r="C845" s="237" t="str">
        <f>VLOOKUP(A845,'Main Sheet'!F:M,8,0)</f>
        <v>#N/A</v>
      </c>
      <c r="D845" s="237" t="str">
        <f>VLOOKUP(B845,'Main Sheet'!A:N,14,0)</f>
        <v>NMB</v>
      </c>
      <c r="E845" s="237" t="str">
        <f>VLOOKUP(B845,'Main Sheet'!A:L,12,0)</f>
        <v>Walmer HS</v>
      </c>
      <c r="F845" s="237" t="str">
        <f>Vlookup(B845,'Main Sheet'!A:J,7,False)</f>
        <v>Second</v>
      </c>
      <c r="G845" s="237" t="str">
        <f>Vlookup(B845,'Main Sheet'!A:Q,17,0)</f>
        <v>Sive</v>
      </c>
      <c r="H845" s="237" t="str">
        <f>VLOOKUP(B845,'Main Sheet'!A:AT,46,0)</f>
        <v>Yes</v>
      </c>
      <c r="I845" s="237" t="str">
        <f>Trim(Iferror(Vlookup(B845,'Main Sheet'!A1060:BC2158,47,False),""))</f>
        <v/>
      </c>
      <c r="J845" s="237"/>
      <c r="K845" s="237"/>
      <c r="L845" s="237"/>
      <c r="M845" s="237"/>
      <c r="N845" s="237"/>
      <c r="O845" s="237"/>
      <c r="P845" s="237"/>
      <c r="Q845" s="237"/>
      <c r="R845" s="237"/>
      <c r="S845" s="237"/>
      <c r="T845" s="183">
        <f t="shared" si="1"/>
        <v>0</v>
      </c>
      <c r="U845" s="183">
        <f t="shared" si="2"/>
        <v>0</v>
      </c>
      <c r="V845" s="237">
        <f t="shared" si="3"/>
        <v>0</v>
      </c>
      <c r="W845" s="237">
        <f t="shared" si="4"/>
        <v>0</v>
      </c>
      <c r="X845" s="237"/>
    </row>
    <row r="846">
      <c r="A846" s="236" t="s">
        <v>2874</v>
      </c>
      <c r="B846" s="106" t="s">
        <v>2871</v>
      </c>
      <c r="C846" s="237" t="str">
        <f>VLOOKUP(A846,'Main Sheet'!F:M,8,0)</f>
        <v>Motherwell</v>
      </c>
      <c r="D846" s="237" t="str">
        <f>VLOOKUP(B846,'Main Sheet'!A:N,14,0)</f>
        <v>NMB</v>
      </c>
      <c r="E846" s="237" t="str">
        <f>VLOOKUP(B846,'Main Sheet'!A:L,12,0)</f>
        <v>Douglas Mpopa SS</v>
      </c>
      <c r="F846" s="237" t="str">
        <f>Vlookup(B846,'Main Sheet'!A:J,7,False)</f>
        <v>First</v>
      </c>
      <c r="G846" s="237" t="str">
        <f>Vlookup(B846,'Main Sheet'!A:Q,17,0)</f>
        <v>Asemahle</v>
      </c>
      <c r="H846" s="237" t="str">
        <f>VLOOKUP(B846,'Main Sheet'!A:AT,46,0)</f>
        <v>Yes</v>
      </c>
      <c r="I846" s="237" t="str">
        <f>Trim(Iferror(Vlookup(B846,'Main Sheet'!A323:BC1416,47,False),""))</f>
        <v>Yes</v>
      </c>
      <c r="J846" s="237" t="str">
        <f>VLOOKUP(B846,'University Applications'!A:H,8,0)</f>
        <v>Yes</v>
      </c>
      <c r="K846" s="237" t="str">
        <f>VLOOKUP(B846,'University Applications'!A:O,15,0)</f>
        <v>Yes</v>
      </c>
      <c r="L846" s="237" t="str">
        <f>VLOOKUP(B846,'University Applications'!A:V,22,0)</f>
        <v>Yes</v>
      </c>
      <c r="M846" s="237" t="str">
        <f>VLOOKUP(B846,'University Applications'!A:AC,29,0)</f>
        <v>Yes</v>
      </c>
      <c r="N846" s="237" t="str">
        <f>VLOOKUP(B846,'University Applications'!A323:BD1737,36,0)</f>
        <v/>
      </c>
      <c r="O846" s="237" t="str">
        <f>VLOOKUP(B846,'University Applications'!A:I,9,0)</f>
        <v>Yes</v>
      </c>
      <c r="P846" s="237" t="str">
        <f>VLOOKUP($B846,'University Applications'!$A:P,16,0)</f>
        <v>Yes</v>
      </c>
      <c r="Q846" s="237" t="str">
        <f>VLOOKUP($B846,'University Applications'!$A:W,23,0)</f>
        <v>Yes</v>
      </c>
      <c r="R846" s="237" t="str">
        <f>VLOOKUP($B846,'University Applications'!$A:AD,30,0)</f>
        <v>Yes</v>
      </c>
      <c r="S846" s="237" t="str">
        <f>VLOOKUP($B846,'University Applications'!$A323:BJ1737,37,0)</f>
        <v/>
      </c>
      <c r="T846" s="183">
        <f t="shared" si="1"/>
        <v>4</v>
      </c>
      <c r="U846" s="183">
        <f t="shared" si="2"/>
        <v>4</v>
      </c>
      <c r="V846" s="237">
        <f t="shared" si="3"/>
        <v>4</v>
      </c>
      <c r="W846" s="237">
        <f t="shared" si="4"/>
        <v>4</v>
      </c>
      <c r="X846" s="237"/>
    </row>
    <row r="847">
      <c r="A847" s="236" t="s">
        <v>2882</v>
      </c>
      <c r="B847" s="106" t="s">
        <v>2880</v>
      </c>
      <c r="C847" s="237" t="str">
        <f>VLOOKUP(A847,'Main Sheet'!F:M,8,0)</f>
        <v>Walmer</v>
      </c>
      <c r="D847" s="237" t="str">
        <f>VLOOKUP(B847,'Main Sheet'!A:N,14,0)</f>
        <v>NMB</v>
      </c>
      <c r="E847" s="237" t="str">
        <f>VLOOKUP(B847,'Main Sheet'!A:L,12,0)</f>
        <v>Walmer HS</v>
      </c>
      <c r="F847" s="237" t="str">
        <f>Vlookup(B847,'Main Sheet'!A:J,7,False)</f>
        <v>First</v>
      </c>
      <c r="G847" s="237" t="str">
        <f>Vlookup(B847,'Main Sheet'!A:Q,17,0)</f>
        <v>Sive</v>
      </c>
      <c r="H847" s="237" t="str">
        <f>VLOOKUP(B847,'Main Sheet'!A:AT,46,0)</f>
        <v>Yes</v>
      </c>
      <c r="I847" s="237" t="str">
        <f>Trim(Iferror(Vlookup(B847,'Main Sheet'!A324:BC1417,47,False),""))</f>
        <v>Yes</v>
      </c>
      <c r="J847" s="237" t="str">
        <f>VLOOKUP(B847,'University Applications'!A:H,8,0)</f>
        <v>S/A</v>
      </c>
      <c r="K847" s="237" t="str">
        <f>VLOOKUP(B847,'University Applications'!A:O,15,0)</f>
        <v>Yes</v>
      </c>
      <c r="L847" s="237" t="str">
        <f>VLOOKUP(B847,'University Applications'!A:V,22,0)</f>
        <v>S/A</v>
      </c>
      <c r="M847" s="237" t="str">
        <f>VLOOKUP(B847,'University Applications'!A:AC,29,0)</f>
        <v>S/A</v>
      </c>
      <c r="N847" s="237" t="str">
        <f>VLOOKUP(B847,'University Applications'!A324:BD1738,36,0)</f>
        <v/>
      </c>
      <c r="O847" s="237" t="str">
        <f>VLOOKUP(B847,'University Applications'!A:I,9,0)</f>
        <v>S/A</v>
      </c>
      <c r="P847" s="237" t="str">
        <f>VLOOKUP($B847,'University Applications'!$A:P,16,0)</f>
        <v>Yes</v>
      </c>
      <c r="Q847" s="237" t="str">
        <f>VLOOKUP($B847,'University Applications'!$A:W,23,0)</f>
        <v>S/A</v>
      </c>
      <c r="R847" s="237" t="str">
        <f>VLOOKUP($B847,'University Applications'!$A:AD,30,0)</f>
        <v>S/A</v>
      </c>
      <c r="S847" s="237" t="str">
        <f>VLOOKUP($B847,'University Applications'!$A324:BJ1738,37,0)</f>
        <v/>
      </c>
      <c r="T847" s="183">
        <f t="shared" si="1"/>
        <v>4</v>
      </c>
      <c r="U847" s="183">
        <f t="shared" si="2"/>
        <v>4</v>
      </c>
      <c r="V847" s="237">
        <f t="shared" si="3"/>
        <v>1</v>
      </c>
      <c r="W847" s="237">
        <f t="shared" si="4"/>
        <v>1</v>
      </c>
      <c r="X847" s="237"/>
    </row>
    <row r="848">
      <c r="A848" s="236" t="s">
        <v>9997</v>
      </c>
      <c r="B848" s="106" t="s">
        <v>5074</v>
      </c>
      <c r="C848" s="237" t="str">
        <f>VLOOKUP(A848,'Main Sheet'!F:M,8,0)</f>
        <v>Motherwell</v>
      </c>
      <c r="D848" s="237" t="str">
        <f>VLOOKUP(B848,'Main Sheet'!A:N,14,0)</f>
        <v>NMB</v>
      </c>
      <c r="E848" s="237" t="str">
        <f>VLOOKUP(B848,'Main Sheet'!A:L,12,0)</f>
        <v>Vulumzi SS</v>
      </c>
      <c r="F848" s="237" t="str">
        <f>Vlookup(B848,'Main Sheet'!A:J,7,False)</f>
        <v>Second</v>
      </c>
      <c r="G848" s="237" t="str">
        <f>Vlookup(B848,'Main Sheet'!A:Q,17,0)</f>
        <v>Siphosihle</v>
      </c>
      <c r="H848" s="237" t="str">
        <f>VLOOKUP(B848,'Main Sheet'!A:AT,46,0)</f>
        <v>Yes</v>
      </c>
      <c r="I848" s="237" t="str">
        <f>Trim(Iferror(Vlookup(B848,'Main Sheet'!A579:BC1672,47,False),""))</f>
        <v>Yes</v>
      </c>
      <c r="J848" s="237" t="str">
        <f>VLOOKUP(B848,'University Applications'!A:H,8,0)</f>
        <v>S/A</v>
      </c>
      <c r="K848" s="237" t="str">
        <f>VLOOKUP(B848,'University Applications'!A:O,15,0)</f>
        <v>S/A</v>
      </c>
      <c r="L848" s="237" t="str">
        <f>VLOOKUP(B848,'University Applications'!A:V,22,0)</f>
        <v>S/A</v>
      </c>
      <c r="M848" s="237" t="str">
        <f>VLOOKUP(B848,'University Applications'!A:AC,29,0)</f>
        <v>Yes</v>
      </c>
      <c r="N848" s="237" t="str">
        <f>VLOOKUP(B848,'University Applications'!A579:BD1993,36,0)</f>
        <v/>
      </c>
      <c r="O848" s="237" t="str">
        <f>VLOOKUP(B848,'University Applications'!A:I,9,0)</f>
        <v/>
      </c>
      <c r="P848" s="237" t="str">
        <f>VLOOKUP($B848,'University Applications'!$A:P,16,0)</f>
        <v/>
      </c>
      <c r="Q848" s="237" t="str">
        <f>VLOOKUP($B848,'University Applications'!$A:W,23,0)</f>
        <v/>
      </c>
      <c r="R848" s="237" t="str">
        <f>VLOOKUP($B848,'University Applications'!$A:AD,30,0)</f>
        <v/>
      </c>
      <c r="S848" s="237" t="str">
        <f>VLOOKUP($B848,'University Applications'!$A579:BJ1993,37,0)</f>
        <v/>
      </c>
      <c r="T848" s="183">
        <f t="shared" si="1"/>
        <v>4</v>
      </c>
      <c r="U848" s="183">
        <f t="shared" si="2"/>
        <v>0</v>
      </c>
      <c r="V848" s="237">
        <f t="shared" si="3"/>
        <v>1</v>
      </c>
      <c r="W848" s="237">
        <f t="shared" si="4"/>
        <v>0</v>
      </c>
      <c r="X848" s="237"/>
    </row>
    <row r="849">
      <c r="A849" s="236" t="s">
        <v>9795</v>
      </c>
      <c r="B849" s="106" t="s">
        <v>4365</v>
      </c>
      <c r="C849" s="237" t="str">
        <f>VLOOKUP(A849,'Main Sheet'!F:M,8,0)</f>
        <v>East London</v>
      </c>
      <c r="D849" s="237" t="str">
        <f>VLOOKUP(B849,'Main Sheet'!A:N,14,0)</f>
        <v>Rural</v>
      </c>
      <c r="E849" s="237" t="str">
        <f>VLOOKUP(B849,'Main Sheet'!A:L,12,0)</f>
        <v>Wongalethu HS</v>
      </c>
      <c r="F849" s="237" t="str">
        <f>Vlookup(B849,'Main Sheet'!A:J,7,False)</f>
        <v>Second</v>
      </c>
      <c r="G849" s="237" t="str">
        <f>Vlookup(B849,'Main Sheet'!A:Q,17,0)</f>
        <v>Asemahle</v>
      </c>
      <c r="H849" s="237" t="str">
        <f>VLOOKUP(B849,'Main Sheet'!A:AT,46,0)</f>
        <v>Yes</v>
      </c>
      <c r="I849" s="237" t="str">
        <f>Trim(Iferror(Vlookup(B849,'Main Sheet'!A495:BC1588,47,False),""))</f>
        <v>Yes</v>
      </c>
      <c r="J849" s="237" t="str">
        <f>VLOOKUP(B849,'University Applications'!A:H,8,0)</f>
        <v>S/A</v>
      </c>
      <c r="K849" s="237" t="str">
        <f>VLOOKUP(B849,'University Applications'!A:O,15,0)</f>
        <v>S/A</v>
      </c>
      <c r="L849" s="237" t="str">
        <f>VLOOKUP(B849,'University Applications'!A:V,22,0)</f>
        <v>Yes</v>
      </c>
      <c r="M849" s="237" t="str">
        <f>VLOOKUP(B849,'University Applications'!A:AC,29,0)</f>
        <v>S/A</v>
      </c>
      <c r="N849" s="237" t="str">
        <f>VLOOKUP(B849,'University Applications'!A495:BD1909,36,0)</f>
        <v/>
      </c>
      <c r="O849" s="237" t="str">
        <f>VLOOKUP(B849,'University Applications'!A:I,9,0)</f>
        <v/>
      </c>
      <c r="P849" s="237" t="str">
        <f>VLOOKUP($B849,'University Applications'!$A:P,16,0)</f>
        <v/>
      </c>
      <c r="Q849" s="237" t="str">
        <f>VLOOKUP($B849,'University Applications'!$A:W,23,0)</f>
        <v/>
      </c>
      <c r="R849" s="237" t="str">
        <f>VLOOKUP($B849,'University Applications'!$A:AD,30,0)</f>
        <v/>
      </c>
      <c r="S849" s="237" t="str">
        <f>VLOOKUP($B849,'University Applications'!$A495:BJ1909,37,0)</f>
        <v/>
      </c>
      <c r="T849" s="183">
        <f t="shared" si="1"/>
        <v>4</v>
      </c>
      <c r="U849" s="183">
        <f t="shared" si="2"/>
        <v>0</v>
      </c>
      <c r="V849" s="237">
        <f t="shared" si="3"/>
        <v>1</v>
      </c>
      <c r="W849" s="237">
        <f t="shared" si="4"/>
        <v>0</v>
      </c>
      <c r="X849" s="237"/>
    </row>
    <row r="850">
      <c r="A850" s="236" t="s">
        <v>3835</v>
      </c>
      <c r="B850" s="106" t="s">
        <v>3833</v>
      </c>
      <c r="C850" s="237" t="str">
        <f>VLOOKUP(A850,'Main Sheet'!F:M,8,0)</f>
        <v>Motherwell</v>
      </c>
      <c r="D850" s="237" t="str">
        <f>VLOOKUP(B850,'Main Sheet'!A:N,14,0)</f>
        <v>NMB</v>
      </c>
      <c r="E850" s="237" t="str">
        <f>VLOOKUP(B850,'Main Sheet'!A:L,12,0)</f>
        <v>Ncedo SS</v>
      </c>
      <c r="F850" s="237" t="str">
        <f>Vlookup(B850,'Main Sheet'!A:J,7,False)</f>
        <v>Second</v>
      </c>
      <c r="G850" s="237" t="str">
        <f>Vlookup(B850,'Main Sheet'!A:Q,17,0)</f>
        <v>Siphosihle</v>
      </c>
      <c r="H850" s="237" t="str">
        <f>VLOOKUP(B850,'Main Sheet'!A:AT,46,0)</f>
        <v>Yes</v>
      </c>
      <c r="I850" s="237" t="str">
        <f>Trim(Iferror(Vlookup(B850,'Main Sheet'!A439:BC1532,47,False),""))</f>
        <v>Yes</v>
      </c>
      <c r="J850" s="237" t="str">
        <f>VLOOKUP(B850,'University Applications'!A:H,8,0)</f>
        <v>S/A</v>
      </c>
      <c r="K850" s="237" t="str">
        <f>VLOOKUP(B850,'University Applications'!A:O,15,0)</f>
        <v>Yes</v>
      </c>
      <c r="L850" s="237" t="str">
        <f>VLOOKUP(B850,'University Applications'!A:V,22,0)</f>
        <v>Yes</v>
      </c>
      <c r="M850" s="237" t="str">
        <f>VLOOKUP(B850,'University Applications'!A:AC,29,0)</f>
        <v>S/A</v>
      </c>
      <c r="N850" s="237" t="str">
        <f>VLOOKUP(B850,'University Applications'!A439:BD1853,36,0)</f>
        <v/>
      </c>
      <c r="O850" s="237" t="str">
        <f>VLOOKUP(B850,'University Applications'!A:I,9,0)</f>
        <v/>
      </c>
      <c r="P850" s="237" t="str">
        <f>VLOOKUP($B850,'University Applications'!$A:P,16,0)</f>
        <v/>
      </c>
      <c r="Q850" s="237" t="str">
        <f>VLOOKUP($B850,'University Applications'!$A:W,23,0)</f>
        <v/>
      </c>
      <c r="R850" s="237" t="str">
        <f>VLOOKUP($B850,'University Applications'!$A:AD,30,0)</f>
        <v/>
      </c>
      <c r="S850" s="237" t="str">
        <f>VLOOKUP($B850,'University Applications'!$A439:BJ1853,37,0)</f>
        <v/>
      </c>
      <c r="T850" s="183">
        <f t="shared" si="1"/>
        <v>4</v>
      </c>
      <c r="U850" s="183">
        <f t="shared" si="2"/>
        <v>0</v>
      </c>
      <c r="V850" s="237">
        <f t="shared" si="3"/>
        <v>2</v>
      </c>
      <c r="W850" s="237">
        <f t="shared" si="4"/>
        <v>0</v>
      </c>
      <c r="X850" s="237"/>
    </row>
    <row r="851">
      <c r="A851" s="236" t="s">
        <v>2893</v>
      </c>
      <c r="B851" s="106" t="s">
        <v>2890</v>
      </c>
      <c r="C851" s="237" t="str">
        <f>VLOOKUP(A851,'Main Sheet'!F:M,8,0)</f>
        <v>Motherwell</v>
      </c>
      <c r="D851" s="237" t="str">
        <f>VLOOKUP(B851,'Main Sheet'!A:N,14,0)</f>
        <v>NMB</v>
      </c>
      <c r="E851" s="237" t="str">
        <f>VLOOKUP(B851,'Main Sheet'!A:L,12,0)</f>
        <v>Motherwell HS</v>
      </c>
      <c r="F851" s="237" t="str">
        <f>Vlookup(B851,'Main Sheet'!A:J,7,False)</f>
        <v>First</v>
      </c>
      <c r="G851" s="237" t="str">
        <f>Vlookup(B851,'Main Sheet'!A:Q,17,0)</f>
        <v>Sive</v>
      </c>
      <c r="H851" s="237" t="str">
        <f>VLOOKUP(B851,'Main Sheet'!A:AT,46,0)</f>
        <v>Yes</v>
      </c>
      <c r="I851" s="237" t="str">
        <f>Trim(Iferror(Vlookup(B851,'Main Sheet'!A325:BC1418,47,False),""))</f>
        <v>Yes</v>
      </c>
      <c r="J851" s="237" t="str">
        <f>VLOOKUP(B851,'University Applications'!A:H,8,0)</f>
        <v>Yes</v>
      </c>
      <c r="K851" s="237" t="str">
        <f>VLOOKUP(B851,'University Applications'!A:O,15,0)</f>
        <v>No</v>
      </c>
      <c r="L851" s="237" t="str">
        <f>VLOOKUP(B851,'University Applications'!A:V,22,0)</f>
        <v>Yes</v>
      </c>
      <c r="M851" s="237" t="str">
        <f>VLOOKUP(B851,'University Applications'!A:AC,29,0)</f>
        <v>Yes</v>
      </c>
      <c r="N851" s="237" t="str">
        <f>VLOOKUP(B851,'University Applications'!A325:BD1739,36,0)</f>
        <v>Yes</v>
      </c>
      <c r="O851" s="237" t="str">
        <f>VLOOKUP(B851,'University Applications'!A:I,9,0)</f>
        <v>Yes</v>
      </c>
      <c r="P851" s="237" t="str">
        <f>VLOOKUP($B851,'University Applications'!$A:P,16,0)</f>
        <v>No</v>
      </c>
      <c r="Q851" s="237" t="str">
        <f>VLOOKUP($B851,'University Applications'!$A:W,23,0)</f>
        <v>Yes</v>
      </c>
      <c r="R851" s="237" t="str">
        <f>VLOOKUP($B851,'University Applications'!$A:AD,30,0)</f>
        <v>Yes</v>
      </c>
      <c r="S851" s="237" t="str">
        <f>VLOOKUP($B851,'University Applications'!$A325:BJ1739,37,0)</f>
        <v/>
      </c>
      <c r="T851" s="183">
        <f t="shared" si="1"/>
        <v>5</v>
      </c>
      <c r="U851" s="183">
        <f t="shared" si="2"/>
        <v>4</v>
      </c>
      <c r="V851" s="237">
        <f t="shared" si="3"/>
        <v>4</v>
      </c>
      <c r="W851" s="237">
        <f t="shared" si="4"/>
        <v>3</v>
      </c>
      <c r="X851" s="237"/>
    </row>
    <row r="852">
      <c r="A852" s="236" t="s">
        <v>2901</v>
      </c>
      <c r="B852" s="106" t="s">
        <v>2899</v>
      </c>
      <c r="C852" s="237" t="str">
        <f>VLOOKUP(A852,'Main Sheet'!F:M,8,0)</f>
        <v>Motherwell</v>
      </c>
      <c r="D852" s="237" t="str">
        <f>VLOOKUP(B852,'Main Sheet'!A:N,14,0)</f>
        <v>NMB</v>
      </c>
      <c r="E852" s="237" t="str">
        <f>VLOOKUP(B852,'Main Sheet'!A:L,12,0)</f>
        <v>Vulumzi SS</v>
      </c>
      <c r="F852" s="237" t="str">
        <f>Vlookup(B852,'Main Sheet'!A:J,7,False)</f>
        <v>First</v>
      </c>
      <c r="G852" s="237" t="str">
        <f>Vlookup(B852,'Main Sheet'!A:Q,17,0)</f>
        <v>Siphosihle</v>
      </c>
      <c r="H852" s="237" t="str">
        <f>VLOOKUP(B852,'Main Sheet'!A:AT,46,0)</f>
        <v>Yes</v>
      </c>
      <c r="I852" s="237" t="str">
        <f>Trim(Iferror(Vlookup(B852,'Main Sheet'!A326:BC1419,47,False),""))</f>
        <v>Yes</v>
      </c>
      <c r="J852" s="237" t="str">
        <f>VLOOKUP(B852,'University Applications'!A:H,8,0)</f>
        <v>Yes</v>
      </c>
      <c r="K852" s="237" t="str">
        <f>VLOOKUP(B852,'University Applications'!A:O,15,0)</f>
        <v>Yes</v>
      </c>
      <c r="L852" s="237" t="str">
        <f>VLOOKUP(B852,'University Applications'!A:V,22,0)</f>
        <v>Yes</v>
      </c>
      <c r="M852" s="237" t="str">
        <f>VLOOKUP(B852,'University Applications'!A:AC,29,0)</f>
        <v>Yes</v>
      </c>
      <c r="N852" s="237" t="str">
        <f>VLOOKUP(B852,'University Applications'!A326:BD1740,36,0)</f>
        <v/>
      </c>
      <c r="O852" s="237" t="str">
        <f>VLOOKUP(B852,'University Applications'!A:I,9,0)</f>
        <v>Yes</v>
      </c>
      <c r="P852" s="237" t="str">
        <f>VLOOKUP($B852,'University Applications'!$A:P,16,0)</f>
        <v>Yes</v>
      </c>
      <c r="Q852" s="237" t="str">
        <f>VLOOKUP($B852,'University Applications'!$A:W,23,0)</f>
        <v>Yes</v>
      </c>
      <c r="R852" s="237" t="str">
        <f>VLOOKUP($B852,'University Applications'!$A:AD,30,0)</f>
        <v>Yes</v>
      </c>
      <c r="S852" s="237" t="str">
        <f>VLOOKUP($B852,'University Applications'!$A326:BJ1740,37,0)</f>
        <v/>
      </c>
      <c r="T852" s="183">
        <f t="shared" si="1"/>
        <v>4</v>
      </c>
      <c r="U852" s="183">
        <f t="shared" si="2"/>
        <v>4</v>
      </c>
      <c r="V852" s="237">
        <f t="shared" si="3"/>
        <v>4</v>
      </c>
      <c r="W852" s="237">
        <f t="shared" si="4"/>
        <v>4</v>
      </c>
      <c r="X852" s="237"/>
    </row>
    <row r="853">
      <c r="A853" s="236" t="s">
        <v>11001</v>
      </c>
      <c r="B853" s="106" t="s">
        <v>8715</v>
      </c>
      <c r="C853" s="237" t="str">
        <f>VLOOKUP(A853,'Main Sheet'!F:M,8,0)</f>
        <v>Walmer</v>
      </c>
      <c r="D853" s="237" t="str">
        <f>VLOOKUP(B853,'Main Sheet'!A:N,14,0)</f>
        <v>NMB</v>
      </c>
      <c r="E853" s="237" t="str">
        <f>VLOOKUP(B853,'Main Sheet'!A:L,12,0)</f>
        <v>Walmer HS</v>
      </c>
      <c r="F853" s="237" t="str">
        <f>Vlookup(B853,'Main Sheet'!A:J,7,False)</f>
        <v>Second</v>
      </c>
      <c r="G853" s="237" t="str">
        <f>Vlookup(B853,'Main Sheet'!A:Q,17,0)</f>
        <v>Sive</v>
      </c>
      <c r="H853" s="237" t="str">
        <f>VLOOKUP(B853,'Main Sheet'!A:AT,46,0)</f>
        <v>Yes</v>
      </c>
      <c r="I853" s="237" t="str">
        <f>Trim(Iferror(Vlookup(B853,'Main Sheet'!A1069:BC2167,47,False),""))</f>
        <v/>
      </c>
      <c r="J853" s="237"/>
      <c r="K853" s="237"/>
      <c r="L853" s="237"/>
      <c r="M853" s="237"/>
      <c r="N853" s="237"/>
      <c r="O853" s="237"/>
      <c r="P853" s="237"/>
      <c r="Q853" s="237"/>
      <c r="R853" s="237"/>
      <c r="S853" s="237"/>
      <c r="T853" s="183">
        <f t="shared" si="1"/>
        <v>0</v>
      </c>
      <c r="U853" s="183">
        <f t="shared" si="2"/>
        <v>0</v>
      </c>
      <c r="V853" s="237">
        <f t="shared" si="3"/>
        <v>0</v>
      </c>
      <c r="W853" s="237">
        <f t="shared" si="4"/>
        <v>0</v>
      </c>
      <c r="X853" s="237"/>
    </row>
    <row r="854">
      <c r="A854" s="236" t="s">
        <v>10574</v>
      </c>
      <c r="B854" s="106" t="s">
        <v>7110</v>
      </c>
      <c r="C854" s="237" t="str">
        <f>VLOOKUP(A854,'Main Sheet'!F:M,8,0)</f>
        <v>Zwide</v>
      </c>
      <c r="D854" s="237" t="str">
        <f>VLOOKUP(B854,'Main Sheet'!A:N,14,0)</f>
        <v>NMB</v>
      </c>
      <c r="E854" s="237" t="str">
        <f>VLOOKUP(B854,'Main Sheet'!A:L,12,0)</f>
        <v>Ndzondelelo HS</v>
      </c>
      <c r="F854" s="237" t="str">
        <f>Vlookup(B854,'Main Sheet'!A:J,7,False)</f>
        <v>Second</v>
      </c>
      <c r="G854" s="237" t="str">
        <f>Vlookup(B854,'Main Sheet'!A:Q,17,0)</f>
        <v>Chulumanco</v>
      </c>
      <c r="H854" s="237" t="str">
        <f>VLOOKUP(B854,'Main Sheet'!A:AT,46,0)</f>
        <v>Yes</v>
      </c>
      <c r="I854" s="237" t="str">
        <f>Trim(Iferror(Vlookup(B854,'Main Sheet'!A845:BC1942,47,False),""))</f>
        <v>Yes</v>
      </c>
      <c r="J854" s="237" t="str">
        <f>VLOOKUP(B854,'University Applications'!A:H,8,0)</f>
        <v>S/A</v>
      </c>
      <c r="K854" s="237" t="str">
        <f>VLOOKUP(B854,'University Applications'!A:O,15,0)</f>
        <v>S/A</v>
      </c>
      <c r="L854" s="237" t="str">
        <f>VLOOKUP(B854,'University Applications'!A:V,22,0)</f>
        <v>S/A</v>
      </c>
      <c r="M854" s="237" t="str">
        <f>VLOOKUP(B854,'University Applications'!A:AC,29,0)</f>
        <v/>
      </c>
      <c r="N854" s="237" t="str">
        <f>VLOOKUP(B854,'University Applications'!A845:BD2263,36,0)</f>
        <v/>
      </c>
      <c r="O854" s="237" t="str">
        <f>VLOOKUP(B854,'University Applications'!A:I,9,0)</f>
        <v/>
      </c>
      <c r="P854" s="237" t="str">
        <f>VLOOKUP($B854,'University Applications'!$A:P,16,0)</f>
        <v>S/A</v>
      </c>
      <c r="Q854" s="237" t="str">
        <f>VLOOKUP($B854,'University Applications'!$A:W,23,0)</f>
        <v/>
      </c>
      <c r="R854" s="237" t="str">
        <f>VLOOKUP($B854,'University Applications'!$A:AD,30,0)</f>
        <v/>
      </c>
      <c r="S854" s="237" t="str">
        <f>VLOOKUP($B854,'University Applications'!$A845:BJ2263,37,0)</f>
        <v/>
      </c>
      <c r="T854" s="183">
        <f t="shared" si="1"/>
        <v>3</v>
      </c>
      <c r="U854" s="183">
        <f t="shared" si="2"/>
        <v>1</v>
      </c>
      <c r="V854" s="237">
        <f t="shared" si="3"/>
        <v>0</v>
      </c>
      <c r="W854" s="237">
        <f t="shared" si="4"/>
        <v>0</v>
      </c>
      <c r="X854" s="237"/>
    </row>
    <row r="855">
      <c r="A855" s="236" t="s">
        <v>2908</v>
      </c>
      <c r="B855" s="106" t="s">
        <v>2906</v>
      </c>
      <c r="C855" s="237" t="str">
        <f>VLOOKUP(A855,'Main Sheet'!F:M,8,0)</f>
        <v>Zwide</v>
      </c>
      <c r="D855" s="237" t="str">
        <f>VLOOKUP(B855,'Main Sheet'!A:N,14,0)</f>
        <v>NMB</v>
      </c>
      <c r="E855" s="237" t="str">
        <f>VLOOKUP(B855,'Main Sheet'!A:L,12,0)</f>
        <v>Ndzondelelo HS</v>
      </c>
      <c r="F855" s="237" t="str">
        <f>Vlookup(B855,'Main Sheet'!A:J,7,False)</f>
        <v>First</v>
      </c>
      <c r="G855" s="237" t="str">
        <f>Vlookup(B855,'Main Sheet'!A:Q,17,0)</f>
        <v>Chulumanco</v>
      </c>
      <c r="H855" s="237" t="str">
        <f>VLOOKUP(B855,'Main Sheet'!A:AT,46,0)</f>
        <v/>
      </c>
      <c r="I855" s="237" t="str">
        <f>Trim(Iferror(Vlookup(B855,'Main Sheet'!A327:BC1420,47,False),""))</f>
        <v>Yes</v>
      </c>
      <c r="J855" s="237" t="str">
        <f>VLOOKUP(B855,'University Applications'!A:H,8,0)</f>
        <v/>
      </c>
      <c r="K855" s="237" t="str">
        <f>VLOOKUP(B855,'University Applications'!A:O,15,0)</f>
        <v/>
      </c>
      <c r="L855" s="237" t="str">
        <f>VLOOKUP(B855,'University Applications'!A:V,22,0)</f>
        <v/>
      </c>
      <c r="M855" s="237" t="str">
        <f>VLOOKUP(B855,'University Applications'!A:AC,29,0)</f>
        <v/>
      </c>
      <c r="N855" s="237" t="str">
        <f>VLOOKUP(B855,'University Applications'!A327:BD1741,36,0)</f>
        <v/>
      </c>
      <c r="O855" s="237" t="str">
        <f>VLOOKUP(B855,'University Applications'!A:I,9,0)</f>
        <v/>
      </c>
      <c r="P855" s="237" t="str">
        <f>VLOOKUP($B855,'University Applications'!$A:P,16,0)</f>
        <v/>
      </c>
      <c r="Q855" s="237" t="str">
        <f>VLOOKUP($B855,'University Applications'!$A:W,23,0)</f>
        <v/>
      </c>
      <c r="R855" s="237" t="str">
        <f>VLOOKUP($B855,'University Applications'!$A:AD,30,0)</f>
        <v/>
      </c>
      <c r="S855" s="237" t="str">
        <f>VLOOKUP($B855,'University Applications'!$A327:BJ1741,37,0)</f>
        <v/>
      </c>
      <c r="T855" s="183">
        <f t="shared" si="1"/>
        <v>0</v>
      </c>
      <c r="U855" s="183">
        <f t="shared" si="2"/>
        <v>0</v>
      </c>
      <c r="V855" s="237">
        <f t="shared" si="3"/>
        <v>0</v>
      </c>
      <c r="W855" s="237">
        <f t="shared" si="4"/>
        <v>0</v>
      </c>
      <c r="X855" s="237"/>
    </row>
    <row r="856">
      <c r="A856" s="236" t="s">
        <v>2908</v>
      </c>
      <c r="B856" s="106" t="s">
        <v>7225</v>
      </c>
      <c r="C856" s="237" t="str">
        <f>VLOOKUP(A856,'Main Sheet'!F:M,8,0)</f>
        <v>Zwide</v>
      </c>
      <c r="D856" s="237" t="str">
        <f>VLOOKUP(B856,'Main Sheet'!A:N,14,0)</f>
        <v>NMB</v>
      </c>
      <c r="E856" s="237" t="str">
        <f>VLOOKUP(B856,'Main Sheet'!A:L,12,0)</f>
        <v>Ndzondelelo HS</v>
      </c>
      <c r="F856" s="237" t="str">
        <f>Vlookup(B856,'Main Sheet'!A:J,7,False)</f>
        <v>Second</v>
      </c>
      <c r="G856" s="237" t="str">
        <f>Vlookup(B856,'Main Sheet'!A:Q,17,0)</f>
        <v>Chulumanco</v>
      </c>
      <c r="H856" s="237" t="str">
        <f>VLOOKUP(B856,'Main Sheet'!A:AT,46,0)</f>
        <v>Yes</v>
      </c>
      <c r="I856" s="237" t="str">
        <f>Trim(Iferror(Vlookup(B856,'Main Sheet'!A872:BC1969,47,False),""))</f>
        <v>Yes</v>
      </c>
      <c r="J856" s="237" t="str">
        <f>VLOOKUP(B856,'University Applications'!A:H,8,0)</f>
        <v>S/A</v>
      </c>
      <c r="K856" s="237" t="str">
        <f>VLOOKUP(B856,'University Applications'!A:O,15,0)</f>
        <v>S/A</v>
      </c>
      <c r="L856" s="237" t="str">
        <f>VLOOKUP(B856,'University Applications'!A:V,22,0)</f>
        <v>S/A</v>
      </c>
      <c r="M856" s="237" t="str">
        <f>VLOOKUP(B856,'University Applications'!A:AC,29,0)</f>
        <v/>
      </c>
      <c r="N856" s="237" t="str">
        <f>VLOOKUP(B856,'University Applications'!A872:BD2290,36,0)</f>
        <v/>
      </c>
      <c r="O856" s="237" t="str">
        <f>VLOOKUP(B856,'University Applications'!A:I,9,0)</f>
        <v/>
      </c>
      <c r="P856" s="237" t="str">
        <f>VLOOKUP($B856,'University Applications'!$A:P,16,0)</f>
        <v/>
      </c>
      <c r="Q856" s="237" t="str">
        <f>VLOOKUP($B856,'University Applications'!$A:W,23,0)</f>
        <v/>
      </c>
      <c r="R856" s="237" t="str">
        <f>VLOOKUP($B856,'University Applications'!$A:AD,30,0)</f>
        <v/>
      </c>
      <c r="S856" s="237" t="str">
        <f>VLOOKUP($B856,'University Applications'!$A872:BJ2290,37,0)</f>
        <v/>
      </c>
      <c r="T856" s="183">
        <f t="shared" si="1"/>
        <v>3</v>
      </c>
      <c r="U856" s="183">
        <f t="shared" si="2"/>
        <v>0</v>
      </c>
      <c r="V856" s="237">
        <f t="shared" si="3"/>
        <v>0</v>
      </c>
      <c r="W856" s="237">
        <f t="shared" si="4"/>
        <v>0</v>
      </c>
      <c r="X856" s="237"/>
    </row>
    <row r="857">
      <c r="A857" s="236" t="s">
        <v>11181</v>
      </c>
      <c r="B857" s="106" t="s">
        <v>7204</v>
      </c>
      <c r="C857" s="237" t="str">
        <f>VLOOKUP(A857,'Main Sheet'!F:M,8,0)</f>
        <v>Zwide</v>
      </c>
      <c r="D857" s="237" t="str">
        <f>VLOOKUP(B857,'Main Sheet'!A:N,14,0)</f>
        <v>NMB</v>
      </c>
      <c r="E857" s="237" t="str">
        <f>VLOOKUP(B857,'Main Sheet'!A:L,12,0)</f>
        <v>Ndzondelelo HS</v>
      </c>
      <c r="F857" s="237" t="str">
        <f>Vlookup(B857,'Main Sheet'!A:J,7,False)</f>
        <v>Second</v>
      </c>
      <c r="G857" s="237" t="str">
        <f>Vlookup(B857,'Main Sheet'!A:Q,17,0)</f>
        <v>Chulumanco</v>
      </c>
      <c r="H857" s="237" t="str">
        <f>VLOOKUP(B857,'Main Sheet'!A:AT,46,0)</f>
        <v>Yes</v>
      </c>
      <c r="I857" s="237" t="str">
        <f>Trim(Iferror(Vlookup(B857,'Main Sheet'!A868:BC1965,47,False),""))</f>
        <v>Yes</v>
      </c>
      <c r="J857" s="237" t="str">
        <f>VLOOKUP(B857,'University Applications'!A:H,8,0)</f>
        <v>S/A</v>
      </c>
      <c r="K857" s="237" t="str">
        <f>VLOOKUP(B857,'University Applications'!A:O,15,0)</f>
        <v>S/A</v>
      </c>
      <c r="L857" s="237" t="str">
        <f>VLOOKUP(B857,'University Applications'!A:V,22,0)</f>
        <v>S/A</v>
      </c>
      <c r="M857" s="237" t="str">
        <f>VLOOKUP(B857,'University Applications'!A:AC,29,0)</f>
        <v>S/A</v>
      </c>
      <c r="N857" s="237" t="str">
        <f>VLOOKUP(B857,'University Applications'!A868:BD2286,36,0)</f>
        <v>Yes</v>
      </c>
      <c r="O857" s="237" t="str">
        <f>VLOOKUP(B857,'University Applications'!A:I,9,0)</f>
        <v/>
      </c>
      <c r="P857" s="237" t="str">
        <f>VLOOKUP($B857,'University Applications'!$A:P,16,0)</f>
        <v/>
      </c>
      <c r="Q857" s="237" t="str">
        <f>VLOOKUP($B857,'University Applications'!$A:W,23,0)</f>
        <v/>
      </c>
      <c r="R857" s="237" t="str">
        <f>VLOOKUP($B857,'University Applications'!$A:AD,30,0)</f>
        <v/>
      </c>
      <c r="S857" s="237" t="str">
        <f>VLOOKUP($B857,'University Applications'!$A868:BJ2286,37,0)</f>
        <v/>
      </c>
      <c r="T857" s="183">
        <f t="shared" si="1"/>
        <v>5</v>
      </c>
      <c r="U857" s="183">
        <f t="shared" si="2"/>
        <v>0</v>
      </c>
      <c r="V857" s="237">
        <f t="shared" si="3"/>
        <v>1</v>
      </c>
      <c r="W857" s="237">
        <f t="shared" si="4"/>
        <v>0</v>
      </c>
      <c r="X857" s="237"/>
    </row>
    <row r="858">
      <c r="A858" s="236" t="s">
        <v>9912</v>
      </c>
      <c r="B858" s="106" t="s">
        <v>4750</v>
      </c>
      <c r="C858" s="237" t="str">
        <f>VLOOKUP(A858,'Main Sheet'!F:M,8,0)</f>
        <v>Motherwell</v>
      </c>
      <c r="D858" s="237" t="str">
        <f>VLOOKUP(B858,'Main Sheet'!A:N,14,0)</f>
        <v>NMB</v>
      </c>
      <c r="E858" s="237" t="str">
        <f>VLOOKUP(B858,'Main Sheet'!A:L,12,0)</f>
        <v>Masiphathisane HS</v>
      </c>
      <c r="F858" s="237" t="str">
        <f>Vlookup(B858,'Main Sheet'!A:J,7,False)</f>
        <v>Second</v>
      </c>
      <c r="G858" s="237" t="str">
        <f>Vlookup(B858,'Main Sheet'!A:Q,17,0)</f>
        <v>Siphosihle</v>
      </c>
      <c r="H858" s="237" t="str">
        <f>VLOOKUP(B858,'Main Sheet'!A:AT,46,0)</f>
        <v>Yes</v>
      </c>
      <c r="I858" s="237" t="str">
        <f>Trim(Iferror(Vlookup(B858,'Main Sheet'!A542:BC1635,47,False),""))</f>
        <v>Yes</v>
      </c>
      <c r="J858" s="237" t="str">
        <f>VLOOKUP(B858,'University Applications'!A:H,8,0)</f>
        <v>S/A</v>
      </c>
      <c r="K858" s="237" t="str">
        <f>VLOOKUP(B858,'University Applications'!A:O,15,0)</f>
        <v>S/A</v>
      </c>
      <c r="L858" s="237" t="str">
        <f>VLOOKUP(B858,'University Applications'!A:V,22,0)</f>
        <v>S/A</v>
      </c>
      <c r="M858" s="237" t="str">
        <f>VLOOKUP(B858,'University Applications'!A:AC,29,0)</f>
        <v>S/A</v>
      </c>
      <c r="N858" s="237" t="str">
        <f>VLOOKUP(B858,'University Applications'!A542:BD1956,36,0)</f>
        <v/>
      </c>
      <c r="O858" s="237" t="str">
        <f>VLOOKUP(B858,'University Applications'!A:I,9,0)</f>
        <v/>
      </c>
      <c r="P858" s="237" t="str">
        <f>VLOOKUP($B858,'University Applications'!$A:P,16,0)</f>
        <v/>
      </c>
      <c r="Q858" s="237" t="str">
        <f>VLOOKUP($B858,'University Applications'!$A:W,23,0)</f>
        <v/>
      </c>
      <c r="R858" s="237" t="str">
        <f>VLOOKUP($B858,'University Applications'!$A:AD,30,0)</f>
        <v/>
      </c>
      <c r="S858" s="237" t="str">
        <f>VLOOKUP($B858,'University Applications'!$A542:BJ1956,37,0)</f>
        <v/>
      </c>
      <c r="T858" s="183">
        <f t="shared" si="1"/>
        <v>4</v>
      </c>
      <c r="U858" s="183">
        <f t="shared" si="2"/>
        <v>0</v>
      </c>
      <c r="V858" s="237">
        <f t="shared" si="3"/>
        <v>0</v>
      </c>
      <c r="W858" s="237">
        <f t="shared" si="4"/>
        <v>0</v>
      </c>
      <c r="X858" s="237"/>
    </row>
    <row r="859">
      <c r="A859" s="236" t="s">
        <v>10582</v>
      </c>
      <c r="B859" s="106" t="s">
        <v>7136</v>
      </c>
      <c r="C859" s="237" t="str">
        <f>VLOOKUP(A859,'Main Sheet'!F:M,8,0)</f>
        <v>Zwide</v>
      </c>
      <c r="D859" s="237" t="str">
        <f>VLOOKUP(B859,'Main Sheet'!A:N,14,0)</f>
        <v>NMB</v>
      </c>
      <c r="E859" s="237" t="str">
        <f>VLOOKUP(B859,'Main Sheet'!A:L,12,0)</f>
        <v>Ndzondelelo HS</v>
      </c>
      <c r="F859" s="237" t="str">
        <f>Vlookup(B859,'Main Sheet'!A:J,7,False)</f>
        <v>Second</v>
      </c>
      <c r="G859" s="237" t="str">
        <f>Vlookup(B859,'Main Sheet'!A:Q,17,0)</f>
        <v>Chulumanco</v>
      </c>
      <c r="H859" s="237" t="str">
        <f>VLOOKUP(B859,'Main Sheet'!A:AT,46,0)</f>
        <v>Yes</v>
      </c>
      <c r="I859" s="237" t="str">
        <f>Trim(Iferror(Vlookup(B859,'Main Sheet'!A851:BC1948,47,False),""))</f>
        <v>Yes</v>
      </c>
      <c r="J859" s="237" t="str">
        <f>VLOOKUP(B859,'University Applications'!A:H,8,0)</f>
        <v>S/A</v>
      </c>
      <c r="K859" s="237" t="str">
        <f>VLOOKUP(B859,'University Applications'!A:O,15,0)</f>
        <v/>
      </c>
      <c r="L859" s="237" t="str">
        <f>VLOOKUP(B859,'University Applications'!A:V,22,0)</f>
        <v>S/A</v>
      </c>
      <c r="M859" s="237" t="str">
        <f>VLOOKUP(B859,'University Applications'!A:AC,29,0)</f>
        <v>Yes</v>
      </c>
      <c r="N859" s="237" t="str">
        <f>VLOOKUP(B859,'University Applications'!A851:BD2269,36,0)</f>
        <v/>
      </c>
      <c r="O859" s="237" t="str">
        <f>VLOOKUP(B859,'University Applications'!A:I,9,0)</f>
        <v/>
      </c>
      <c r="P859" s="237" t="str">
        <f>VLOOKUP($B859,'University Applications'!$A:P,16,0)</f>
        <v/>
      </c>
      <c r="Q859" s="237" t="str">
        <f>VLOOKUP($B859,'University Applications'!$A:W,23,0)</f>
        <v>S/A</v>
      </c>
      <c r="R859" s="237" t="str">
        <f>VLOOKUP($B859,'University Applications'!$A:AD,30,0)</f>
        <v/>
      </c>
      <c r="S859" s="237" t="str">
        <f>VLOOKUP($B859,'University Applications'!$A851:BJ2269,37,0)</f>
        <v/>
      </c>
      <c r="T859" s="183">
        <f t="shared" si="1"/>
        <v>3</v>
      </c>
      <c r="U859" s="183">
        <f t="shared" si="2"/>
        <v>1</v>
      </c>
      <c r="V859" s="237">
        <f t="shared" si="3"/>
        <v>1</v>
      </c>
      <c r="W859" s="237">
        <f t="shared" si="4"/>
        <v>0</v>
      </c>
      <c r="X859" s="237"/>
    </row>
    <row r="860">
      <c r="A860" s="236" t="s">
        <v>2913</v>
      </c>
      <c r="B860" s="106" t="s">
        <v>2911</v>
      </c>
      <c r="C860" s="237" t="str">
        <f>VLOOKUP(A860,'Main Sheet'!F:M,8,0)</f>
        <v>Motherwell</v>
      </c>
      <c r="D860" s="237" t="str">
        <f>VLOOKUP(B860,'Main Sheet'!A:N,14,0)</f>
        <v>NMB</v>
      </c>
      <c r="E860" s="237" t="str">
        <f>VLOOKUP(B860,'Main Sheet'!A:L,12,0)</f>
        <v>Soqhayisa SS</v>
      </c>
      <c r="F860" s="237" t="str">
        <f>Vlookup(B860,'Main Sheet'!A:J,7,False)</f>
        <v>First</v>
      </c>
      <c r="G860" s="237" t="str">
        <f>Vlookup(B860,'Main Sheet'!A:Q,17,0)</f>
        <v>Siphosihle</v>
      </c>
      <c r="H860" s="237" t="str">
        <f>VLOOKUP(B860,'Main Sheet'!A:AT,46,0)</f>
        <v>Yes</v>
      </c>
      <c r="I860" s="237" t="str">
        <f>Trim(Iferror(Vlookup(B860,'Main Sheet'!A328:BC1421,47,False),""))</f>
        <v>Yes</v>
      </c>
      <c r="J860" s="237" t="str">
        <f>VLOOKUP(B860,'University Applications'!A:H,8,0)</f>
        <v>Yes</v>
      </c>
      <c r="K860" s="237" t="str">
        <f>VLOOKUP(B860,'University Applications'!A:O,15,0)</f>
        <v>Yes</v>
      </c>
      <c r="L860" s="237" t="str">
        <f>VLOOKUP(B860,'University Applications'!A:V,22,0)</f>
        <v>Yes</v>
      </c>
      <c r="M860" s="237" t="str">
        <f>VLOOKUP(B860,'University Applications'!A:AC,29,0)</f>
        <v>Yes</v>
      </c>
      <c r="N860" s="237" t="str">
        <f>VLOOKUP(B860,'University Applications'!A328:BD1742,36,0)</f>
        <v/>
      </c>
      <c r="O860" s="237" t="str">
        <f>VLOOKUP(B860,'University Applications'!A:I,9,0)</f>
        <v>Yes</v>
      </c>
      <c r="P860" s="237" t="str">
        <f>VLOOKUP($B860,'University Applications'!$A:P,16,0)</f>
        <v>Yes</v>
      </c>
      <c r="Q860" s="237" t="str">
        <f>VLOOKUP($B860,'University Applications'!$A:W,23,0)</f>
        <v>Yes</v>
      </c>
      <c r="R860" s="237" t="str">
        <f>VLOOKUP($B860,'University Applications'!$A:AD,30,0)</f>
        <v>Yes</v>
      </c>
      <c r="S860" s="237" t="str">
        <f>VLOOKUP($B860,'University Applications'!$A328:BJ1742,37,0)</f>
        <v/>
      </c>
      <c r="T860" s="183">
        <f t="shared" si="1"/>
        <v>4</v>
      </c>
      <c r="U860" s="183">
        <f t="shared" si="2"/>
        <v>4</v>
      </c>
      <c r="V860" s="237">
        <f t="shared" si="3"/>
        <v>4</v>
      </c>
      <c r="W860" s="237">
        <f t="shared" si="4"/>
        <v>4</v>
      </c>
      <c r="X860" s="237"/>
    </row>
    <row r="861">
      <c r="A861" s="236" t="s">
        <v>2923</v>
      </c>
      <c r="B861" s="106" t="s">
        <v>2921</v>
      </c>
      <c r="C861" s="237" t="str">
        <f>VLOOKUP(A861,'Main Sheet'!F:M,8,0)</f>
        <v>Zwide</v>
      </c>
      <c r="D861" s="237" t="str">
        <f>VLOOKUP(B861,'Main Sheet'!A:N,14,0)</f>
        <v>NMB</v>
      </c>
      <c r="E861" s="237" t="str">
        <f>VLOOKUP(B861,'Main Sheet'!A:L,12,0)</f>
        <v>KwaZakhele HS</v>
      </c>
      <c r="F861" s="237" t="str">
        <f>Vlookup(B861,'Main Sheet'!A:J,7,False)</f>
        <v>First</v>
      </c>
      <c r="G861" s="237" t="str">
        <f>Vlookup(B861,'Main Sheet'!A:Q,17,0)</f>
        <v>Chulumanco</v>
      </c>
      <c r="H861" s="237" t="str">
        <f>VLOOKUP(B861,'Main Sheet'!A:AT,46,0)</f>
        <v>Yes</v>
      </c>
      <c r="I861" s="237" t="str">
        <f>Trim(Iferror(Vlookup(B861,'Main Sheet'!A329:BC1422,47,False),""))</f>
        <v>Yes</v>
      </c>
      <c r="J861" s="237" t="str">
        <f>VLOOKUP(B861,'University Applications'!A:H,8,0)</f>
        <v>Yes</v>
      </c>
      <c r="K861" s="237" t="str">
        <f>VLOOKUP(B861,'University Applications'!A:O,15,0)</f>
        <v>Yes</v>
      </c>
      <c r="L861" s="237" t="str">
        <f>VLOOKUP(B861,'University Applications'!A:V,22,0)</f>
        <v>Yes</v>
      </c>
      <c r="M861" s="237" t="str">
        <f>VLOOKUP(B861,'University Applications'!A:AC,29,0)</f>
        <v>Yes</v>
      </c>
      <c r="N861" s="237"/>
      <c r="O861" s="237" t="str">
        <f>VLOOKUP(B861,'University Applications'!A:I,9,0)</f>
        <v>Yes</v>
      </c>
      <c r="P861" s="237" t="str">
        <f>VLOOKUP($B861,'University Applications'!$A:P,16,0)</f>
        <v>Yes</v>
      </c>
      <c r="Q861" s="237" t="str">
        <f>VLOOKUP($B861,'University Applications'!$A:W,23,0)</f>
        <v>Yes</v>
      </c>
      <c r="R861" s="237" t="str">
        <f>VLOOKUP($B861,'University Applications'!$A:AD,30,0)</f>
        <v>Yes</v>
      </c>
      <c r="S861" s="237"/>
      <c r="T861" s="183">
        <f t="shared" si="1"/>
        <v>4</v>
      </c>
      <c r="U861" s="183">
        <f t="shared" si="2"/>
        <v>4</v>
      </c>
      <c r="V861" s="237">
        <f t="shared" si="3"/>
        <v>4</v>
      </c>
      <c r="W861" s="237">
        <f t="shared" si="4"/>
        <v>4</v>
      </c>
      <c r="X861" s="237"/>
    </row>
    <row r="862">
      <c r="A862" s="236" t="s">
        <v>2928</v>
      </c>
      <c r="B862" s="106" t="s">
        <v>2926</v>
      </c>
      <c r="C862" s="237" t="str">
        <f>VLOOKUP(A862,'Main Sheet'!F:M,8,0)</f>
        <v>Zwide</v>
      </c>
      <c r="D862" s="237" t="str">
        <f>VLOOKUP(B862,'Main Sheet'!A:N,14,0)</f>
        <v>NMB</v>
      </c>
      <c r="E862" s="237" t="str">
        <f>VLOOKUP(B862,'Main Sheet'!A:L,12,0)</f>
        <v>Ndzondelelo HS</v>
      </c>
      <c r="F862" s="237" t="str">
        <f>Vlookup(B862,'Main Sheet'!A:J,7,False)</f>
        <v>First</v>
      </c>
      <c r="G862" s="237" t="str">
        <f>Vlookup(B862,'Main Sheet'!A:Q,17,0)</f>
        <v>Chulumanco</v>
      </c>
      <c r="H862" s="237" t="str">
        <f>VLOOKUP(B862,'Main Sheet'!A:AT,46,0)</f>
        <v>Yes</v>
      </c>
      <c r="I862" s="237" t="str">
        <f>Trim(Iferror(Vlookup(B862,'Main Sheet'!A330:BC1423,47,False),""))</f>
        <v>Yes</v>
      </c>
      <c r="J862" s="237" t="str">
        <f>VLOOKUP(B862,'University Applications'!A:H,8,0)</f>
        <v>Yes</v>
      </c>
      <c r="K862" s="237" t="str">
        <f>VLOOKUP(B862,'University Applications'!A:O,15,0)</f>
        <v>Yes</v>
      </c>
      <c r="L862" s="237" t="str">
        <f>VLOOKUP(B862,'University Applications'!A:V,22,0)</f>
        <v>S/A</v>
      </c>
      <c r="M862" s="237" t="str">
        <f>VLOOKUP(B862,'University Applications'!A:AC,29,0)</f>
        <v>Yes</v>
      </c>
      <c r="N862" s="237" t="str">
        <f>VLOOKUP(B862,'University Applications'!A330:BD1744,36,0)</f>
        <v/>
      </c>
      <c r="O862" s="237" t="str">
        <f>VLOOKUP(B862,'University Applications'!A:I,9,0)</f>
        <v>Yes</v>
      </c>
      <c r="P862" s="237" t="str">
        <f>VLOOKUP($B862,'University Applications'!$A:P,16,0)</f>
        <v>Yes</v>
      </c>
      <c r="Q862" s="237" t="str">
        <f>VLOOKUP($B862,'University Applications'!$A:W,23,0)</f>
        <v>S/A</v>
      </c>
      <c r="R862" s="237" t="str">
        <f>VLOOKUP($B862,'University Applications'!$A:AD,30,0)</f>
        <v>Yes</v>
      </c>
      <c r="S862" s="237" t="str">
        <f>VLOOKUP($B862,'University Applications'!$A330:BJ1744,37,0)</f>
        <v/>
      </c>
      <c r="T862" s="183">
        <f t="shared" si="1"/>
        <v>4</v>
      </c>
      <c r="U862" s="183">
        <f t="shared" si="2"/>
        <v>4</v>
      </c>
      <c r="V862" s="237">
        <f t="shared" si="3"/>
        <v>3</v>
      </c>
      <c r="W862" s="237">
        <f t="shared" si="4"/>
        <v>3</v>
      </c>
      <c r="X862" s="237"/>
    </row>
    <row r="863">
      <c r="A863" s="236" t="s">
        <v>10925</v>
      </c>
      <c r="B863" s="106" t="s">
        <v>8450</v>
      </c>
      <c r="C863" s="237" t="str">
        <f>VLOOKUP(A863,'Main Sheet'!F:M,8,0)</f>
        <v>Zwide</v>
      </c>
      <c r="D863" s="237" t="str">
        <f>VLOOKUP(B863,'Main Sheet'!A:N,14,0)</f>
        <v>NMB</v>
      </c>
      <c r="E863" s="237" t="str">
        <f>VLOOKUP(B863,'Main Sheet'!A:L,12,0)</f>
        <v>Sakhisizwe SS</v>
      </c>
      <c r="F863" s="237" t="str">
        <f>Vlookup(B863,'Main Sheet'!A:J,7,False)</f>
        <v>Second</v>
      </c>
      <c r="G863" s="237" t="str">
        <f>Vlookup(B863,'Main Sheet'!A:Q,17,0)</f>
        <v>Chulumanco</v>
      </c>
      <c r="H863" s="237" t="str">
        <f>VLOOKUP(B863,'Main Sheet'!A:AT,46,0)</f>
        <v>Yes</v>
      </c>
      <c r="I863" s="237" t="str">
        <f>Trim(Iferror(Vlookup(B863,'Main Sheet'!A1036:BC2134,47,False),""))</f>
        <v>Yes</v>
      </c>
      <c r="J863" s="237" t="str">
        <f>VLOOKUP(B863,'University Applications'!A:H,8,0)</f>
        <v/>
      </c>
      <c r="K863" s="237" t="str">
        <f>VLOOKUP(B863,'University Applications'!A:O,15,0)</f>
        <v/>
      </c>
      <c r="L863" s="237" t="str">
        <f>VLOOKUP(B863,'University Applications'!A:V,22,0)</f>
        <v/>
      </c>
      <c r="M863" s="237" t="str">
        <f>VLOOKUP(B863,'University Applications'!A:AC,29,0)</f>
        <v/>
      </c>
      <c r="N863" s="237" t="str">
        <f>VLOOKUP(B863,'University Applications'!A1034:BD2455,36,0)</f>
        <v/>
      </c>
      <c r="O863" s="237" t="str">
        <f>VLOOKUP(B863,'University Applications'!A:I,9,0)</f>
        <v/>
      </c>
      <c r="P863" s="237" t="str">
        <f>VLOOKUP($B863,'University Applications'!$A:P,16,0)</f>
        <v/>
      </c>
      <c r="Q863" s="237" t="str">
        <f>VLOOKUP($B863,'University Applications'!$A:W,23,0)</f>
        <v/>
      </c>
      <c r="R863" s="237" t="str">
        <f>VLOOKUP($B863,'University Applications'!$A:AD,30,0)</f>
        <v/>
      </c>
      <c r="S863" s="237" t="str">
        <f>VLOOKUP($B863,'University Applications'!$A1034:BJ2455,37,0)</f>
        <v/>
      </c>
      <c r="T863" s="183">
        <f t="shared" si="1"/>
        <v>0</v>
      </c>
      <c r="U863" s="183">
        <f t="shared" si="2"/>
        <v>0</v>
      </c>
      <c r="V863" s="237">
        <f t="shared" si="3"/>
        <v>0</v>
      </c>
      <c r="W863" s="237">
        <f t="shared" si="4"/>
        <v>0</v>
      </c>
      <c r="X863" s="237"/>
    </row>
    <row r="864">
      <c r="A864" s="236" t="s">
        <v>10991</v>
      </c>
      <c r="B864" s="106" t="s">
        <v>8691</v>
      </c>
      <c r="C864" s="237" t="str">
        <f>VLOOKUP(A864,'Main Sheet'!F:M,8,0)</f>
        <v>Walmer</v>
      </c>
      <c r="D864" s="237" t="str">
        <f>VLOOKUP(B864,'Main Sheet'!A:N,14,0)</f>
        <v>NMB</v>
      </c>
      <c r="E864" s="237" t="str">
        <f>VLOOKUP(B864,'Main Sheet'!A:L,12,0)</f>
        <v>Walmer HS</v>
      </c>
      <c r="F864" s="237" t="str">
        <f>Vlookup(B864,'Main Sheet'!A:J,7,False)</f>
        <v>Second</v>
      </c>
      <c r="G864" s="237" t="str">
        <f>Vlookup(B864,'Main Sheet'!A:Q,17,0)</f>
        <v>Sive</v>
      </c>
      <c r="H864" s="237" t="str">
        <f>VLOOKUP(B864,'Main Sheet'!A:AT,46,0)</f>
        <v>Yes</v>
      </c>
      <c r="I864" s="237" t="str">
        <f>Trim(Iferror(Vlookup(B864,'Main Sheet'!A1066:BC2164,47,False),""))</f>
        <v/>
      </c>
      <c r="J864" s="237"/>
      <c r="K864" s="237"/>
      <c r="L864" s="237"/>
      <c r="M864" s="237"/>
      <c r="N864" s="237"/>
      <c r="O864" s="237"/>
      <c r="P864" s="237"/>
      <c r="Q864" s="237"/>
      <c r="R864" s="237"/>
      <c r="S864" s="237"/>
      <c r="T864" s="183">
        <f t="shared" si="1"/>
        <v>0</v>
      </c>
      <c r="U864" s="183">
        <f t="shared" si="2"/>
        <v>0</v>
      </c>
      <c r="V864" s="237">
        <f t="shared" si="3"/>
        <v>0</v>
      </c>
      <c r="W864" s="237">
        <f t="shared" si="4"/>
        <v>0</v>
      </c>
      <c r="X864" s="237"/>
    </row>
    <row r="865">
      <c r="A865" s="236" t="s">
        <v>10168</v>
      </c>
      <c r="B865" s="106" t="s">
        <v>5698</v>
      </c>
      <c r="C865" s="237" t="str">
        <f>VLOOKUP(A865,'Main Sheet'!F:M,8,0)</f>
        <v>Zwide</v>
      </c>
      <c r="D865" s="237" t="str">
        <f>VLOOKUP(B865,'Main Sheet'!A:N,14,0)</f>
        <v>NMB</v>
      </c>
      <c r="E865" s="237" t="str">
        <f>VLOOKUP(B865,'Main Sheet'!A:L,12,0)</f>
        <v>Khwezi Lomso CS</v>
      </c>
      <c r="F865" s="237" t="str">
        <f>Vlookup(B865,'Main Sheet'!A:J,7,False)</f>
        <v>Second</v>
      </c>
      <c r="G865" s="237" t="str">
        <f>Vlookup(B865,'Main Sheet'!A:Q,17,0)</f>
        <v>Chulumanco</v>
      </c>
      <c r="H865" s="237" t="str">
        <f>VLOOKUP(B865,'Main Sheet'!A:AT,46,0)</f>
        <v>Yes</v>
      </c>
      <c r="I865" s="237" t="str">
        <f>Trim(Iferror(Vlookup(B865,'Main Sheet'!A655:BC1749,47,False),""))</f>
        <v/>
      </c>
      <c r="J865" s="237" t="str">
        <f>VLOOKUP(B865,'University Applications'!A:H,8,0)</f>
        <v>S/A</v>
      </c>
      <c r="K865" s="237" t="str">
        <f>VLOOKUP(B865,'University Applications'!A:O,15,0)</f>
        <v/>
      </c>
      <c r="L865" s="237" t="str">
        <f>VLOOKUP(B865,'University Applications'!A:V,22,0)</f>
        <v>Yes</v>
      </c>
      <c r="M865" s="237" t="str">
        <f>VLOOKUP(B865,'University Applications'!A:AC,29,0)</f>
        <v>Yes</v>
      </c>
      <c r="N865" s="237" t="str">
        <f>VLOOKUP(B865,'University Applications'!A655:BD2070,36,0)</f>
        <v/>
      </c>
      <c r="O865" s="237" t="str">
        <f>VLOOKUP(B865,'University Applications'!A:I,9,0)</f>
        <v/>
      </c>
      <c r="P865" s="237" t="str">
        <f>VLOOKUP($B865,'University Applications'!$A:P,16,0)</f>
        <v/>
      </c>
      <c r="Q865" s="237" t="str">
        <f>VLOOKUP($B865,'University Applications'!$A:W,23,0)</f>
        <v/>
      </c>
      <c r="R865" s="237" t="str">
        <f>VLOOKUP($B865,'University Applications'!$A:AD,30,0)</f>
        <v/>
      </c>
      <c r="S865" s="237" t="str">
        <f>VLOOKUP($B865,'University Applications'!$A655:BJ2070,37,0)</f>
        <v/>
      </c>
      <c r="T865" s="183">
        <f t="shared" si="1"/>
        <v>3</v>
      </c>
      <c r="U865" s="183">
        <f t="shared" si="2"/>
        <v>0</v>
      </c>
      <c r="V865" s="237">
        <f t="shared" si="3"/>
        <v>2</v>
      </c>
      <c r="W865" s="237">
        <f t="shared" si="4"/>
        <v>0</v>
      </c>
      <c r="X865" s="237"/>
    </row>
    <row r="866">
      <c r="A866" s="236" t="s">
        <v>10806</v>
      </c>
      <c r="B866" s="106" t="s">
        <v>8030</v>
      </c>
      <c r="C866" s="237" t="str">
        <f>VLOOKUP(A866,'Main Sheet'!F:M,8,0)</f>
        <v>Motherwell</v>
      </c>
      <c r="D866" s="237" t="str">
        <f>VLOOKUP(B866,'Main Sheet'!A:N,14,0)</f>
        <v>NMB</v>
      </c>
      <c r="E866" s="237" t="str">
        <f>VLOOKUP(B866,'Main Sheet'!A:L,12,0)</f>
        <v>Motherwell HS</v>
      </c>
      <c r="F866" s="237" t="str">
        <f>Vlookup(B866,'Main Sheet'!A:J,7,False)</f>
        <v>Second</v>
      </c>
      <c r="G866" s="237" t="str">
        <f>Vlookup(B866,'Main Sheet'!A:Q,17,0)</f>
        <v>Sive</v>
      </c>
      <c r="H866" s="237" t="str">
        <f>VLOOKUP(B866,'Main Sheet'!A:AT,46,0)</f>
        <v>Yes</v>
      </c>
      <c r="I866" s="237" t="str">
        <f>Trim(Iferror(Vlookup(B866,'Main Sheet'!A969:BC2066,47,False),""))</f>
        <v/>
      </c>
      <c r="J866" s="237" t="str">
        <f>VLOOKUP(B866,'University Applications'!A:H,8,0)</f>
        <v>S/A</v>
      </c>
      <c r="K866" s="237" t="str">
        <f>VLOOKUP(B866,'University Applications'!A:O,15,0)</f>
        <v>Yes</v>
      </c>
      <c r="L866" s="237" t="str">
        <f>VLOOKUP(B866,'University Applications'!A:V,22,0)</f>
        <v>Yes</v>
      </c>
      <c r="M866" s="237" t="str">
        <f>VLOOKUP(B866,'University Applications'!A:AC,29,0)</f>
        <v>Yes</v>
      </c>
      <c r="N866" s="237" t="str">
        <f>VLOOKUP(B866,'University Applications'!A969:BD2387,36,0)</f>
        <v/>
      </c>
      <c r="O866" s="237" t="str">
        <f>VLOOKUP(B866,'University Applications'!A:I,9,0)</f>
        <v/>
      </c>
      <c r="P866" s="237" t="str">
        <f>VLOOKUP($B866,'University Applications'!$A:P,16,0)</f>
        <v/>
      </c>
      <c r="Q866" s="237" t="str">
        <f>VLOOKUP($B866,'University Applications'!$A:W,23,0)</f>
        <v/>
      </c>
      <c r="R866" s="237" t="str">
        <f>VLOOKUP($B866,'University Applications'!$A:AD,30,0)</f>
        <v/>
      </c>
      <c r="S866" s="237" t="str">
        <f>VLOOKUP($B866,'University Applications'!$A969:BJ2387,37,0)</f>
        <v/>
      </c>
      <c r="T866" s="183">
        <f t="shared" si="1"/>
        <v>4</v>
      </c>
      <c r="U866" s="183">
        <f t="shared" si="2"/>
        <v>0</v>
      </c>
      <c r="V866" s="237">
        <f t="shared" si="3"/>
        <v>3</v>
      </c>
      <c r="W866" s="237">
        <f t="shared" si="4"/>
        <v>0</v>
      </c>
      <c r="X866" s="237"/>
    </row>
    <row r="867">
      <c r="A867" s="236" t="s">
        <v>10839</v>
      </c>
      <c r="B867" s="106" t="s">
        <v>8155</v>
      </c>
      <c r="C867" s="237" t="str">
        <f>VLOOKUP(A867,'Main Sheet'!F:M,8,0)</f>
        <v>Humansdorp</v>
      </c>
      <c r="D867" s="237" t="str">
        <f>VLOOKUP(B867,'Main Sheet'!A:N,14,0)</f>
        <v>Rural</v>
      </c>
      <c r="E867" s="237" t="str">
        <f>VLOOKUP(B867,'Main Sheet'!A:L,12,0)</f>
        <v>Qhayiyalethu HS</v>
      </c>
      <c r="F867" s="237" t="str">
        <f>Vlookup(B867,'Main Sheet'!A:J,7,False)</f>
        <v>Second</v>
      </c>
      <c r="G867" s="237" t="str">
        <f>Vlookup(B867,'Main Sheet'!A:Q,17,0)</f>
        <v>Sive</v>
      </c>
      <c r="H867" s="237" t="str">
        <f>VLOOKUP(B867,'Main Sheet'!A:AT,46,0)</f>
        <v>Yes</v>
      </c>
      <c r="I867" s="237" t="str">
        <f>Trim(Iferror(Vlookup(B867,'Main Sheet'!A985:BC2082,47,False),""))</f>
        <v/>
      </c>
      <c r="J867" s="237" t="str">
        <f>VLOOKUP(B867,'University Applications'!A:H,8,0)</f>
        <v>S/A</v>
      </c>
      <c r="K867" s="237" t="str">
        <f>VLOOKUP(B867,'University Applications'!A:O,15,0)</f>
        <v>Yes</v>
      </c>
      <c r="L867" s="237" t="str">
        <f>VLOOKUP(B867,'University Applications'!A:V,22,0)</f>
        <v>Yes</v>
      </c>
      <c r="M867" s="237" t="str">
        <f>VLOOKUP(B867,'University Applications'!A:AC,29,0)</f>
        <v>Yes</v>
      </c>
      <c r="N867" s="237" t="str">
        <f>VLOOKUP(B867,'University Applications'!A985:BD2403,36,0)</f>
        <v/>
      </c>
      <c r="O867" s="237" t="str">
        <f>VLOOKUP(B867,'University Applications'!A:I,9,0)</f>
        <v/>
      </c>
      <c r="P867" s="237" t="str">
        <f>VLOOKUP($B867,'University Applications'!$A:P,16,0)</f>
        <v/>
      </c>
      <c r="Q867" s="237" t="str">
        <f>VLOOKUP($B867,'University Applications'!$A:W,23,0)</f>
        <v/>
      </c>
      <c r="R867" s="237" t="str">
        <f>VLOOKUP($B867,'University Applications'!$A:AD,30,0)</f>
        <v/>
      </c>
      <c r="S867" s="237" t="str">
        <f>VLOOKUP($B867,'University Applications'!$A985:BJ2403,37,0)</f>
        <v/>
      </c>
      <c r="T867" s="183">
        <f t="shared" si="1"/>
        <v>4</v>
      </c>
      <c r="U867" s="183">
        <f t="shared" si="2"/>
        <v>0</v>
      </c>
      <c r="V867" s="237">
        <f t="shared" si="3"/>
        <v>3</v>
      </c>
      <c r="W867" s="237">
        <f t="shared" si="4"/>
        <v>0</v>
      </c>
      <c r="X867" s="237"/>
    </row>
    <row r="868">
      <c r="A868" s="236" t="s">
        <v>2932</v>
      </c>
      <c r="B868" s="106" t="s">
        <v>2930</v>
      </c>
      <c r="C868" s="237" t="str">
        <f>VLOOKUP(A868,'Main Sheet'!F:M,8,0)</f>
        <v>Walmer</v>
      </c>
      <c r="D868" s="237" t="str">
        <f>VLOOKUP(B868,'Main Sheet'!A:N,14,0)</f>
        <v>NMB</v>
      </c>
      <c r="E868" s="237" t="str">
        <f>VLOOKUP(B868,'Main Sheet'!A:L,12,0)</f>
        <v>Walmer HS</v>
      </c>
      <c r="F868" s="237" t="str">
        <f>Vlookup(B868,'Main Sheet'!A:J,7,False)</f>
        <v>First</v>
      </c>
      <c r="G868" s="237" t="str">
        <f>Vlookup(B868,'Main Sheet'!A:Q,17,0)</f>
        <v>Sive</v>
      </c>
      <c r="H868" s="237" t="str">
        <f>VLOOKUP(B868,'Main Sheet'!A:AT,46,0)</f>
        <v>Yes</v>
      </c>
      <c r="I868" s="237" t="str">
        <f>Trim(Iferror(Vlookup(B868,'Main Sheet'!A331:BC1424,47,False),""))</f>
        <v>Yes</v>
      </c>
      <c r="J868" s="237" t="str">
        <f>VLOOKUP(B868,'University Applications'!A:H,8,0)</f>
        <v>S/A</v>
      </c>
      <c r="K868" s="237" t="str">
        <f>VLOOKUP(B868,'University Applications'!A:O,15,0)</f>
        <v>No</v>
      </c>
      <c r="L868" s="237" t="str">
        <f>VLOOKUP(B868,'University Applications'!A:V,22,0)</f>
        <v>No</v>
      </c>
      <c r="M868" s="237" t="str">
        <f>VLOOKUP(B868,'University Applications'!A:AC,29,0)</f>
        <v>S/A</v>
      </c>
      <c r="N868" s="237" t="str">
        <f>VLOOKUP(B868,'University Applications'!A331:BD1745,36,0)</f>
        <v>Yes</v>
      </c>
      <c r="O868" s="237" t="str">
        <f>VLOOKUP(B868,'University Applications'!A:I,9,0)</f>
        <v>S/A</v>
      </c>
      <c r="P868" s="237" t="str">
        <f>VLOOKUP($B868,'University Applications'!$A:P,16,0)</f>
        <v>No</v>
      </c>
      <c r="Q868" s="237" t="str">
        <f>VLOOKUP($B868,'University Applications'!$A:W,23,0)</f>
        <v>No</v>
      </c>
      <c r="R868" s="237" t="str">
        <f>VLOOKUP($B868,'University Applications'!$A:AD,30,0)</f>
        <v>S/A</v>
      </c>
      <c r="S868" s="237" t="str">
        <f>VLOOKUP($B868,'University Applications'!$A331:BJ1745,37,0)</f>
        <v/>
      </c>
      <c r="T868" s="183">
        <f t="shared" si="1"/>
        <v>5</v>
      </c>
      <c r="U868" s="183">
        <f t="shared" si="2"/>
        <v>4</v>
      </c>
      <c r="V868" s="237">
        <f t="shared" si="3"/>
        <v>1</v>
      </c>
      <c r="W868" s="237">
        <f t="shared" si="4"/>
        <v>0</v>
      </c>
      <c r="X868" s="237"/>
    </row>
    <row r="869">
      <c r="A869" s="236" t="s">
        <v>10888</v>
      </c>
      <c r="B869" s="106" t="s">
        <v>8359</v>
      </c>
      <c r="C869" s="237" t="str">
        <f>VLOOKUP(A869,'Main Sheet'!F:M,8,0)</f>
        <v>Addo</v>
      </c>
      <c r="D869" s="237" t="str">
        <f>VLOOKUP(B869,'Main Sheet'!A:N,14,0)</f>
        <v>Rural</v>
      </c>
      <c r="E869" s="237" t="str">
        <f>VLOOKUP(B869,'Main Sheet'!A:L,12,0)</f>
        <v>Samkelwe SS</v>
      </c>
      <c r="F869" s="237" t="str">
        <f>Vlookup(B869,'Main Sheet'!A:J,7,False)</f>
        <v>Second</v>
      </c>
      <c r="G869" s="237" t="str">
        <f>Vlookup(B869,'Main Sheet'!A:Q,17,0)</f>
        <v>Sive</v>
      </c>
      <c r="H869" s="237" t="str">
        <f>VLOOKUP(B869,'Main Sheet'!A:AT,46,0)</f>
        <v>Yes</v>
      </c>
      <c r="I869" s="237" t="str">
        <f>Trim(Iferror(Vlookup(B869,'Main Sheet'!A1011:BC2108,47,False),""))</f>
        <v/>
      </c>
      <c r="J869" s="237" t="str">
        <f>VLOOKUP(B869,'University Applications'!A:H,8,0)</f>
        <v>Yes</v>
      </c>
      <c r="K869" s="237" t="str">
        <f>VLOOKUP(B869,'University Applications'!A:O,15,0)</f>
        <v/>
      </c>
      <c r="L869" s="237" t="str">
        <f>VLOOKUP(B869,'University Applications'!A:V,22,0)</f>
        <v>Yes</v>
      </c>
      <c r="M869" s="237" t="str">
        <f>VLOOKUP(B869,'University Applications'!A:AC,29,0)</f>
        <v>Yes</v>
      </c>
      <c r="N869" s="237" t="str">
        <f>VLOOKUP(B869,'University Applications'!A1011:BD2429,36,0)</f>
        <v/>
      </c>
      <c r="O869" s="237" t="str">
        <f>VLOOKUP(B869,'University Applications'!A:I,9,0)</f>
        <v/>
      </c>
      <c r="P869" s="237" t="str">
        <f>VLOOKUP($B869,'University Applications'!$A:P,16,0)</f>
        <v/>
      </c>
      <c r="Q869" s="237" t="str">
        <f>VLOOKUP($B869,'University Applications'!$A:W,23,0)</f>
        <v/>
      </c>
      <c r="R869" s="237" t="str">
        <f>VLOOKUP($B869,'University Applications'!$A:AD,30,0)</f>
        <v/>
      </c>
      <c r="S869" s="237" t="str">
        <f>VLOOKUP($B869,'University Applications'!$A1011:BJ2429,37,0)</f>
        <v/>
      </c>
      <c r="T869" s="183">
        <f t="shared" si="1"/>
        <v>3</v>
      </c>
      <c r="U869" s="183">
        <f t="shared" si="2"/>
        <v>0</v>
      </c>
      <c r="V869" s="237">
        <f t="shared" si="3"/>
        <v>3</v>
      </c>
      <c r="W869" s="237">
        <f t="shared" si="4"/>
        <v>0</v>
      </c>
      <c r="X869" s="237"/>
    </row>
    <row r="870">
      <c r="A870" s="236" t="s">
        <v>4201</v>
      </c>
      <c r="B870" s="106" t="s">
        <v>4198</v>
      </c>
      <c r="C870" s="237" t="str">
        <f>VLOOKUP(A870,'Main Sheet'!F:M,8,0)</f>
        <v>Motherwell</v>
      </c>
      <c r="D870" s="237" t="str">
        <f>VLOOKUP(B870,'Main Sheet'!A:N,14,0)</f>
        <v>NMB</v>
      </c>
      <c r="E870" s="237" t="str">
        <f>VLOOKUP(B870,'Main Sheet'!A:L,12,0)</f>
        <v>Ndyebo SS</v>
      </c>
      <c r="F870" s="237" t="str">
        <f>Vlookup(B870,'Main Sheet'!A:J,7,False)</f>
        <v>Second</v>
      </c>
      <c r="G870" s="237" t="str">
        <f>Vlookup(B870,'Main Sheet'!A:Q,17,0)</f>
        <v>Siphosihle</v>
      </c>
      <c r="H870" s="237" t="str">
        <f>VLOOKUP(B870,'Main Sheet'!A:AT,46,0)</f>
        <v>Yes</v>
      </c>
      <c r="I870" s="237" t="str">
        <f>Trim(Iferror(Vlookup(B870,'Main Sheet'!A476:BC1569,47,False),""))</f>
        <v>Yes</v>
      </c>
      <c r="J870" s="237" t="str">
        <f>VLOOKUP(B870,'University Applications'!A:H,8,0)</f>
        <v>Yes</v>
      </c>
      <c r="K870" s="237" t="str">
        <f>VLOOKUP(B870,'University Applications'!A:O,15,0)</f>
        <v>Yes</v>
      </c>
      <c r="L870" s="237" t="str">
        <f>VLOOKUP(B870,'University Applications'!A:V,22,0)</f>
        <v>Yes</v>
      </c>
      <c r="M870" s="237" t="str">
        <f>VLOOKUP(B870,'University Applications'!A:AC,29,0)</f>
        <v>Yes</v>
      </c>
      <c r="N870" s="237" t="str">
        <f>VLOOKUP(B870,'University Applications'!A476:BD1890,36,0)</f>
        <v/>
      </c>
      <c r="O870" s="237" t="str">
        <f>VLOOKUP(B870,'University Applications'!A:I,9,0)</f>
        <v/>
      </c>
      <c r="P870" s="237" t="str">
        <f>VLOOKUP($B870,'University Applications'!$A:P,16,0)</f>
        <v/>
      </c>
      <c r="Q870" s="237" t="str">
        <f>VLOOKUP($B870,'University Applications'!$A:W,23,0)</f>
        <v/>
      </c>
      <c r="R870" s="237" t="str">
        <f>VLOOKUP($B870,'University Applications'!$A:AD,30,0)</f>
        <v/>
      </c>
      <c r="S870" s="237" t="str">
        <f>VLOOKUP($B870,'University Applications'!$A476:BJ1890,37,0)</f>
        <v/>
      </c>
      <c r="T870" s="183">
        <f t="shared" si="1"/>
        <v>4</v>
      </c>
      <c r="U870" s="183">
        <f t="shared" si="2"/>
        <v>0</v>
      </c>
      <c r="V870" s="237">
        <f t="shared" si="3"/>
        <v>4</v>
      </c>
      <c r="W870" s="237">
        <f t="shared" si="4"/>
        <v>0</v>
      </c>
      <c r="X870" s="237"/>
    </row>
    <row r="871">
      <c r="A871" s="236" t="s">
        <v>9984</v>
      </c>
      <c r="B871" s="106" t="s">
        <v>5019</v>
      </c>
      <c r="C871" s="237" t="str">
        <f>VLOOKUP(A871,'Main Sheet'!F:M,8,0)</f>
        <v>Motherwell</v>
      </c>
      <c r="D871" s="237" t="str">
        <f>VLOOKUP(B871,'Main Sheet'!A:N,14,0)</f>
        <v>NMB</v>
      </c>
      <c r="E871" s="237" t="str">
        <f>VLOOKUP(B871,'Main Sheet'!A:L,12,0)</f>
        <v>Vulumzi SS</v>
      </c>
      <c r="F871" s="237" t="str">
        <f>Vlookup(B871,'Main Sheet'!A:J,7,False)</f>
        <v>Second</v>
      </c>
      <c r="G871" s="237" t="str">
        <f>Vlookup(B871,'Main Sheet'!A:Q,17,0)</f>
        <v>Siphosihle</v>
      </c>
      <c r="H871" s="237" t="str">
        <f>VLOOKUP(B871,'Main Sheet'!A:AT,46,0)</f>
        <v>Yes</v>
      </c>
      <c r="I871" s="237" t="str">
        <f>Trim(Iferror(Vlookup(B871,'Main Sheet'!A573:BC1666,47,False),""))</f>
        <v>Yes</v>
      </c>
      <c r="J871" s="237" t="str">
        <f>VLOOKUP(B871,'University Applications'!A:H,8,0)</f>
        <v>S/A</v>
      </c>
      <c r="K871" s="237" t="str">
        <f>VLOOKUP(B871,'University Applications'!A:O,15,0)</f>
        <v>S/A</v>
      </c>
      <c r="L871" s="237" t="str">
        <f>VLOOKUP(B871,'University Applications'!A:V,22,0)</f>
        <v>Yes</v>
      </c>
      <c r="M871" s="237" t="str">
        <f>VLOOKUP(B871,'University Applications'!A:AC,29,0)</f>
        <v>Yes</v>
      </c>
      <c r="N871" s="237" t="str">
        <f>VLOOKUP(B871,'University Applications'!A573:BD1987,36,0)</f>
        <v/>
      </c>
      <c r="O871" s="237" t="str">
        <f>VLOOKUP(B871,'University Applications'!A:I,9,0)</f>
        <v/>
      </c>
      <c r="P871" s="237" t="str">
        <f>VLOOKUP($B871,'University Applications'!$A:P,16,0)</f>
        <v/>
      </c>
      <c r="Q871" s="237" t="str">
        <f>VLOOKUP($B871,'University Applications'!$A:W,23,0)</f>
        <v/>
      </c>
      <c r="R871" s="237" t="str">
        <f>VLOOKUP($B871,'University Applications'!$A:AD,30,0)</f>
        <v/>
      </c>
      <c r="S871" s="237" t="str">
        <f>VLOOKUP($B871,'University Applications'!$A573:BJ1987,37,0)</f>
        <v/>
      </c>
      <c r="T871" s="183">
        <f t="shared" si="1"/>
        <v>4</v>
      </c>
      <c r="U871" s="183">
        <f t="shared" si="2"/>
        <v>0</v>
      </c>
      <c r="V871" s="237">
        <f t="shared" si="3"/>
        <v>2</v>
      </c>
      <c r="W871" s="237">
        <f t="shared" si="4"/>
        <v>0</v>
      </c>
      <c r="X871" s="237"/>
    </row>
    <row r="872">
      <c r="A872" s="236" t="s">
        <v>2943</v>
      </c>
      <c r="B872" s="106" t="s">
        <v>2940</v>
      </c>
      <c r="C872" s="237" t="str">
        <f>VLOOKUP(A872,'Main Sheet'!F:M,8,0)</f>
        <v>Motherwell</v>
      </c>
      <c r="D872" s="237" t="str">
        <f>VLOOKUP(B872,'Main Sheet'!A:N,14,0)</f>
        <v>NMB</v>
      </c>
      <c r="E872" s="237" t="str">
        <f>VLOOKUP(B872,'Main Sheet'!A:L,12,0)</f>
        <v>Motherwell HS</v>
      </c>
      <c r="F872" s="237" t="str">
        <f>Vlookup(B872,'Main Sheet'!A:J,7,False)</f>
        <v>First</v>
      </c>
      <c r="G872" s="237" t="str">
        <f>Vlookup(B872,'Main Sheet'!A:Q,17,0)</f>
        <v>Sive</v>
      </c>
      <c r="H872" s="237" t="str">
        <f>VLOOKUP(B872,'Main Sheet'!A:AT,46,0)</f>
        <v>Yes</v>
      </c>
      <c r="I872" s="237" t="str">
        <f>Trim(Iferror(Vlookup(B872,'Main Sheet'!A332:BC1425,47,False),""))</f>
        <v>Yes</v>
      </c>
      <c r="J872" s="237" t="str">
        <f>VLOOKUP(B872,'University Applications'!A:H,8,0)</f>
        <v>Yes</v>
      </c>
      <c r="K872" s="237" t="str">
        <f>VLOOKUP(B872,'University Applications'!A:O,15,0)</f>
        <v>No</v>
      </c>
      <c r="L872" s="237" t="str">
        <f>VLOOKUP(B872,'University Applications'!A:V,22,0)</f>
        <v>Yes</v>
      </c>
      <c r="M872" s="237" t="str">
        <f>VLOOKUP(B872,'University Applications'!A:AC,29,0)</f>
        <v>Yes</v>
      </c>
      <c r="N872" s="237" t="str">
        <f>VLOOKUP(B872,'University Applications'!A332:BD1746,36,0)</f>
        <v>Yes</v>
      </c>
      <c r="O872" s="237" t="str">
        <f>VLOOKUP(B872,'University Applications'!A:I,9,0)</f>
        <v>Yes</v>
      </c>
      <c r="P872" s="237" t="str">
        <f>VLOOKUP($B872,'University Applications'!$A:P,16,0)</f>
        <v>No</v>
      </c>
      <c r="Q872" s="237" t="str">
        <f>VLOOKUP($B872,'University Applications'!$A:W,23,0)</f>
        <v>Yes</v>
      </c>
      <c r="R872" s="237" t="str">
        <f>VLOOKUP($B872,'University Applications'!$A:AD,30,0)</f>
        <v>Yes</v>
      </c>
      <c r="S872" s="237" t="str">
        <f>VLOOKUP($B872,'University Applications'!$A332:BJ1746,37,0)</f>
        <v/>
      </c>
      <c r="T872" s="183">
        <f t="shared" si="1"/>
        <v>5</v>
      </c>
      <c r="U872" s="183">
        <f t="shared" si="2"/>
        <v>4</v>
      </c>
      <c r="V872" s="237">
        <f t="shared" si="3"/>
        <v>4</v>
      </c>
      <c r="W872" s="237">
        <f t="shared" si="4"/>
        <v>3</v>
      </c>
      <c r="X872" s="237"/>
    </row>
    <row r="873">
      <c r="A873" s="236" t="s">
        <v>2953</v>
      </c>
      <c r="B873" s="106" t="s">
        <v>2950</v>
      </c>
      <c r="C873" s="237" t="str">
        <f>VLOOKUP(A873,'Main Sheet'!F:M,8,0)</f>
        <v>Walmer</v>
      </c>
      <c r="D873" s="237" t="str">
        <f>VLOOKUP(B873,'Main Sheet'!A:N,14,0)</f>
        <v>NMB</v>
      </c>
      <c r="E873" s="237" t="str">
        <f>VLOOKUP(B873,'Main Sheet'!A:L,12,0)</f>
        <v>Walmer HS</v>
      </c>
      <c r="F873" s="237" t="str">
        <f>Vlookup(B873,'Main Sheet'!A:J,7,False)</f>
        <v>First</v>
      </c>
      <c r="G873" s="237" t="str">
        <f>Vlookup(B873,'Main Sheet'!A:Q,17,0)</f>
        <v>Sive</v>
      </c>
      <c r="H873" s="237" t="str">
        <f>VLOOKUP(B873,'Main Sheet'!A:AT,46,0)</f>
        <v>Yes</v>
      </c>
      <c r="I873" s="237" t="str">
        <f>Trim(Iferror(Vlookup(B873,'Main Sheet'!A333:BC1426,47,False),""))</f>
        <v>Yes</v>
      </c>
      <c r="J873" s="237" t="str">
        <f>VLOOKUP(B873,'University Applications'!A:H,8,0)</f>
        <v>S/A</v>
      </c>
      <c r="K873" s="237" t="str">
        <f>VLOOKUP(B873,'University Applications'!A:O,15,0)</f>
        <v>Yes</v>
      </c>
      <c r="L873" s="237" t="str">
        <f>VLOOKUP(B873,'University Applications'!A:V,22,0)</f>
        <v>S/A</v>
      </c>
      <c r="M873" s="237" t="str">
        <f>VLOOKUP(B873,'University Applications'!A:AC,29,0)</f>
        <v>Yes</v>
      </c>
      <c r="N873" s="237" t="str">
        <f>VLOOKUP(B873,'University Applications'!A333:BD1747,36,0)</f>
        <v/>
      </c>
      <c r="O873" s="237" t="str">
        <f>VLOOKUP(B873,'University Applications'!A:I,9,0)</f>
        <v>S/A</v>
      </c>
      <c r="P873" s="237" t="str">
        <f>VLOOKUP($B873,'University Applications'!$A:P,16,0)</f>
        <v>Yes</v>
      </c>
      <c r="Q873" s="237" t="str">
        <f>VLOOKUP($B873,'University Applications'!$A:W,23,0)</f>
        <v>S/A</v>
      </c>
      <c r="R873" s="237" t="str">
        <f>VLOOKUP($B873,'University Applications'!$A:AD,30,0)</f>
        <v>Yes</v>
      </c>
      <c r="S873" s="237" t="str">
        <f>VLOOKUP($B873,'University Applications'!$A333:BJ1747,37,0)</f>
        <v/>
      </c>
      <c r="T873" s="183">
        <f t="shared" si="1"/>
        <v>4</v>
      </c>
      <c r="U873" s="183">
        <f t="shared" si="2"/>
        <v>4</v>
      </c>
      <c r="V873" s="237">
        <f t="shared" si="3"/>
        <v>2</v>
      </c>
      <c r="W873" s="237">
        <f t="shared" si="4"/>
        <v>2</v>
      </c>
      <c r="X873" s="237"/>
    </row>
    <row r="874">
      <c r="A874" s="236" t="s">
        <v>10709</v>
      </c>
      <c r="B874" s="106" t="s">
        <v>7565</v>
      </c>
      <c r="C874" s="237" t="str">
        <f>VLOOKUP(A874,'Main Sheet'!F:M,8,0)</f>
        <v>KwaMagxaki</v>
      </c>
      <c r="D874" s="237" t="str">
        <f>VLOOKUP(B874,'Main Sheet'!A:N,14,0)</f>
        <v>NMB</v>
      </c>
      <c r="E874" s="237" t="str">
        <f>VLOOKUP(B874,'Main Sheet'!A:L,12,0)</f>
        <v>KwaMagxaki HS</v>
      </c>
      <c r="F874" s="237" t="str">
        <f>Vlookup(B874,'Main Sheet'!A:J,7,False)</f>
        <v>Second</v>
      </c>
      <c r="G874" s="237" t="str">
        <f>Vlookup(B874,'Main Sheet'!A:Q,17,0)</f>
        <v>Asemahle</v>
      </c>
      <c r="H874" s="237" t="str">
        <f>VLOOKUP(B874,'Main Sheet'!A:AT,46,0)</f>
        <v>Yes</v>
      </c>
      <c r="I874" s="237" t="str">
        <f>Trim(Iferror(Vlookup(B874,'Main Sheet'!A916:BC2013,47,False),""))</f>
        <v>Yes</v>
      </c>
      <c r="J874" s="237" t="str">
        <f>VLOOKUP(B874,'University Applications'!A:H,8,0)</f>
        <v>S/A</v>
      </c>
      <c r="K874" s="237" t="str">
        <f>VLOOKUP(B874,'University Applications'!A:O,15,0)</f>
        <v>Yes</v>
      </c>
      <c r="L874" s="237" t="str">
        <f>VLOOKUP(B874,'University Applications'!A:V,22,0)</f>
        <v/>
      </c>
      <c r="M874" s="237" t="str">
        <f>VLOOKUP(B874,'University Applications'!A:AC,29,0)</f>
        <v/>
      </c>
      <c r="N874" s="237" t="str">
        <f>VLOOKUP(B874,'University Applications'!A916:BD2334,36,0)</f>
        <v/>
      </c>
      <c r="O874" s="237" t="str">
        <f>VLOOKUP(B874,'University Applications'!A:I,9,0)</f>
        <v/>
      </c>
      <c r="P874" s="237" t="str">
        <f>VLOOKUP($B874,'University Applications'!$A:P,16,0)</f>
        <v/>
      </c>
      <c r="Q874" s="237" t="str">
        <f>VLOOKUP($B874,'University Applications'!$A:W,23,0)</f>
        <v/>
      </c>
      <c r="R874" s="237" t="str">
        <f>VLOOKUP($B874,'University Applications'!$A:AD,30,0)</f>
        <v/>
      </c>
      <c r="S874" s="237" t="str">
        <f>VLOOKUP($B874,'University Applications'!$A916:BJ2334,37,0)</f>
        <v/>
      </c>
      <c r="T874" s="183">
        <f t="shared" si="1"/>
        <v>2</v>
      </c>
      <c r="U874" s="183">
        <f t="shared" si="2"/>
        <v>0</v>
      </c>
      <c r="V874" s="237">
        <f t="shared" si="3"/>
        <v>1</v>
      </c>
      <c r="W874" s="237">
        <f t="shared" si="4"/>
        <v>0</v>
      </c>
      <c r="X874" s="237"/>
    </row>
    <row r="875">
      <c r="A875" s="236" t="s">
        <v>2963</v>
      </c>
      <c r="B875" s="106" t="s">
        <v>2960</v>
      </c>
      <c r="C875" s="237" t="str">
        <f>VLOOKUP(A875,'Main Sheet'!F:M,8,0)</f>
        <v>Zwide</v>
      </c>
      <c r="D875" s="237" t="str">
        <f>VLOOKUP(B875,'Main Sheet'!A:N,14,0)</f>
        <v>NMB</v>
      </c>
      <c r="E875" s="237" t="str">
        <f>VLOOKUP(B875,'Main Sheet'!A:L,12,0)</f>
        <v>Khwezi Lomso CS</v>
      </c>
      <c r="F875" s="237" t="str">
        <f>Vlookup(B875,'Main Sheet'!A:J,7,False)</f>
        <v>First</v>
      </c>
      <c r="G875" s="237" t="str">
        <f>Vlookup(B875,'Main Sheet'!A:Q,17,0)</f>
        <v>Chulumanco</v>
      </c>
      <c r="H875" s="237" t="str">
        <f>VLOOKUP(B875,'Main Sheet'!A:AT,46,0)</f>
        <v>Yes</v>
      </c>
      <c r="I875" s="237" t="str">
        <f>Trim(Iferror(Vlookup(B875,'Main Sheet'!A334:BC1427,47,False),""))</f>
        <v>Yes</v>
      </c>
      <c r="J875" s="237" t="str">
        <f>VLOOKUP(B875,'University Applications'!A:H,8,0)</f>
        <v>Yes</v>
      </c>
      <c r="K875" s="237" t="str">
        <f>VLOOKUP(B875,'University Applications'!A:O,15,0)</f>
        <v>S/A</v>
      </c>
      <c r="L875" s="237" t="str">
        <f>VLOOKUP(B875,'University Applications'!A:V,22,0)</f>
        <v>Yes</v>
      </c>
      <c r="M875" s="237" t="str">
        <f>VLOOKUP(B875,'University Applications'!A:AC,29,0)</f>
        <v>Yes</v>
      </c>
      <c r="N875" s="237"/>
      <c r="O875" s="237" t="str">
        <f>VLOOKUP(B875,'University Applications'!A:I,9,0)</f>
        <v>Yes</v>
      </c>
      <c r="P875" s="237" t="str">
        <f>VLOOKUP($B875,'University Applications'!$A:P,16,0)</f>
        <v>S/A</v>
      </c>
      <c r="Q875" s="237" t="str">
        <f>VLOOKUP($B875,'University Applications'!$A:W,23,0)</f>
        <v>Yes</v>
      </c>
      <c r="R875" s="237" t="str">
        <f>VLOOKUP($B875,'University Applications'!$A:AD,30,0)</f>
        <v>Yes</v>
      </c>
      <c r="S875" s="237"/>
      <c r="T875" s="183">
        <f t="shared" si="1"/>
        <v>4</v>
      </c>
      <c r="U875" s="183">
        <f t="shared" si="2"/>
        <v>4</v>
      </c>
      <c r="V875" s="237">
        <f t="shared" si="3"/>
        <v>3</v>
      </c>
      <c r="W875" s="237">
        <f t="shared" si="4"/>
        <v>3</v>
      </c>
      <c r="X875" s="237"/>
    </row>
    <row r="876">
      <c r="A876" s="236" t="s">
        <v>10177</v>
      </c>
      <c r="B876" s="106" t="s">
        <v>5730</v>
      </c>
      <c r="C876" s="237" t="str">
        <f>VLOOKUP(A876,'Main Sheet'!F:M,8,0)</f>
        <v>Zwide</v>
      </c>
      <c r="D876" s="237" t="str">
        <f>VLOOKUP(B876,'Main Sheet'!A:N,14,0)</f>
        <v>NMB</v>
      </c>
      <c r="E876" s="237" t="str">
        <f>VLOOKUP(B876,'Main Sheet'!A:L,12,0)</f>
        <v>Khwezi Lomso CS</v>
      </c>
      <c r="F876" s="237" t="str">
        <f>Vlookup(B876,'Main Sheet'!A:J,7,False)</f>
        <v>Second</v>
      </c>
      <c r="G876" s="237" t="str">
        <f>Vlookup(B876,'Main Sheet'!A:Q,17,0)</f>
        <v>Chulumanco</v>
      </c>
      <c r="H876" s="237" t="str">
        <f>VLOOKUP(B876,'Main Sheet'!A:AT,46,0)</f>
        <v>Yes</v>
      </c>
      <c r="I876" s="237" t="str">
        <f>Trim(Iferror(Vlookup(B876,'Main Sheet'!A660:BC1754,47,False),""))</f>
        <v/>
      </c>
      <c r="J876" s="237" t="str">
        <f>VLOOKUP(B876,'University Applications'!A:H,8,0)</f>
        <v>Yes</v>
      </c>
      <c r="K876" s="237" t="str">
        <f>VLOOKUP(B876,'University Applications'!A:O,15,0)</f>
        <v/>
      </c>
      <c r="L876" s="237" t="str">
        <f>VLOOKUP(B876,'University Applications'!A:V,22,0)</f>
        <v>S/A</v>
      </c>
      <c r="M876" s="237" t="str">
        <f>VLOOKUP(B876,'University Applications'!A:AC,29,0)</f>
        <v>S/A</v>
      </c>
      <c r="N876" s="237" t="str">
        <f>VLOOKUP(B876,'University Applications'!A660:BD2075,36,0)</f>
        <v/>
      </c>
      <c r="O876" s="237" t="str">
        <f>VLOOKUP(B876,'University Applications'!A:I,9,0)</f>
        <v/>
      </c>
      <c r="P876" s="237" t="str">
        <f>VLOOKUP($B876,'University Applications'!$A:P,16,0)</f>
        <v/>
      </c>
      <c r="Q876" s="237" t="str">
        <f>VLOOKUP($B876,'University Applications'!$A:W,23,0)</f>
        <v>S/A</v>
      </c>
      <c r="R876" s="237" t="str">
        <f>VLOOKUP($B876,'University Applications'!$A:AD,30,0)</f>
        <v/>
      </c>
      <c r="S876" s="237" t="str">
        <f>VLOOKUP($B876,'University Applications'!$A660:BJ2075,37,0)</f>
        <v/>
      </c>
      <c r="T876" s="183">
        <f t="shared" si="1"/>
        <v>3</v>
      </c>
      <c r="U876" s="183">
        <f t="shared" si="2"/>
        <v>1</v>
      </c>
      <c r="V876" s="237">
        <f t="shared" si="3"/>
        <v>1</v>
      </c>
      <c r="W876" s="237">
        <f t="shared" si="4"/>
        <v>0</v>
      </c>
      <c r="X876" s="237"/>
    </row>
    <row r="877">
      <c r="A877" s="236" t="s">
        <v>11022</v>
      </c>
      <c r="B877" s="106" t="s">
        <v>8795</v>
      </c>
      <c r="C877" s="237" t="str">
        <f>VLOOKUP(A877,'Main Sheet'!F:M,8,0)</f>
        <v>Walmer</v>
      </c>
      <c r="D877" s="237" t="str">
        <f>VLOOKUP(B877,'Main Sheet'!A:N,14,0)</f>
        <v>NMB</v>
      </c>
      <c r="E877" s="237" t="str">
        <f>VLOOKUP(B877,'Main Sheet'!A:L,12,0)</f>
        <v>Walmer HS</v>
      </c>
      <c r="F877" s="237" t="str">
        <f>Vlookup(B877,'Main Sheet'!A:J,7,False)</f>
        <v>Second</v>
      </c>
      <c r="G877" s="237" t="str">
        <f>Vlookup(B877,'Main Sheet'!A:Q,17,0)</f>
        <v>Sive</v>
      </c>
      <c r="H877" s="237" t="str">
        <f>VLOOKUP(B877,'Main Sheet'!A:AT,46,0)</f>
        <v>Yes</v>
      </c>
      <c r="I877" s="237" t="str">
        <f>Trim(Iferror(Vlookup(B877,'Main Sheet'!A1079:BC2177,47,False),""))</f>
        <v/>
      </c>
      <c r="J877" s="237"/>
      <c r="K877" s="237"/>
      <c r="L877" s="237"/>
      <c r="M877" s="237"/>
      <c r="N877" s="237"/>
      <c r="O877" s="237"/>
      <c r="P877" s="237"/>
      <c r="Q877" s="237"/>
      <c r="R877" s="237"/>
      <c r="S877" s="237"/>
      <c r="T877" s="183">
        <f t="shared" si="1"/>
        <v>0</v>
      </c>
      <c r="U877" s="183">
        <f t="shared" si="2"/>
        <v>0</v>
      </c>
      <c r="V877" s="237">
        <f t="shared" si="3"/>
        <v>0</v>
      </c>
      <c r="W877" s="237">
        <f t="shared" si="4"/>
        <v>0</v>
      </c>
      <c r="X877" s="237"/>
    </row>
    <row r="878">
      <c r="A878" s="236" t="s">
        <v>2968</v>
      </c>
      <c r="B878" s="106" t="s">
        <v>2965</v>
      </c>
      <c r="C878" s="237" t="str">
        <f>VLOOKUP(A878,'Main Sheet'!F:M,8,0)</f>
        <v>Zwide</v>
      </c>
      <c r="D878" s="237" t="str">
        <f>VLOOKUP(B878,'Main Sheet'!A:N,14,0)</f>
        <v>NMB</v>
      </c>
      <c r="E878" s="237" t="str">
        <f>VLOOKUP(B878,'Main Sheet'!A:L,12,0)</f>
        <v>Sakhisizwe SS</v>
      </c>
      <c r="F878" s="237" t="str">
        <f>Vlookup(B878,'Main Sheet'!A:J,7,False)</f>
        <v>First</v>
      </c>
      <c r="G878" s="237" t="str">
        <f>Vlookup(B878,'Main Sheet'!A:Q,17,0)</f>
        <v>Chulumanco</v>
      </c>
      <c r="H878" s="237" t="str">
        <f>VLOOKUP(B878,'Main Sheet'!A:AT,46,0)</f>
        <v>Yes</v>
      </c>
      <c r="I878" s="237" t="str">
        <f>Trim(Iferror(Vlookup(B878,'Main Sheet'!A335:BC1428,47,False),""))</f>
        <v>Yes</v>
      </c>
      <c r="J878" s="237" t="str">
        <f>VLOOKUP(B878,'University Applications'!A:H,8,0)</f>
        <v>S/A</v>
      </c>
      <c r="K878" s="237" t="str">
        <f>VLOOKUP(B878,'University Applications'!A:O,15,0)</f>
        <v>Yes</v>
      </c>
      <c r="L878" s="237" t="str">
        <f>VLOOKUP(B878,'University Applications'!A:V,22,0)</f>
        <v>Yes</v>
      </c>
      <c r="M878" s="237" t="str">
        <f>VLOOKUP(B878,'University Applications'!A:AC,29,0)</f>
        <v>Yes</v>
      </c>
      <c r="N878" s="237" t="str">
        <f>VLOOKUP(B878,'University Applications'!A335:BD1749,36,0)</f>
        <v/>
      </c>
      <c r="O878" s="237" t="str">
        <f>VLOOKUP(B878,'University Applications'!A:I,9,0)</f>
        <v>S/A</v>
      </c>
      <c r="P878" s="237" t="str">
        <f>VLOOKUP($B878,'University Applications'!$A:P,16,0)</f>
        <v>Yes</v>
      </c>
      <c r="Q878" s="237" t="str">
        <f>VLOOKUP($B878,'University Applications'!$A:W,23,0)</f>
        <v>Yes</v>
      </c>
      <c r="R878" s="237" t="str">
        <f>VLOOKUP($B878,'University Applications'!$A:AD,30,0)</f>
        <v>Yes</v>
      </c>
      <c r="S878" s="237" t="str">
        <f>VLOOKUP($B878,'University Applications'!$A335:BJ1749,37,0)</f>
        <v/>
      </c>
      <c r="T878" s="183">
        <f t="shared" si="1"/>
        <v>4</v>
      </c>
      <c r="U878" s="183">
        <f t="shared" si="2"/>
        <v>4</v>
      </c>
      <c r="V878" s="237">
        <f t="shared" si="3"/>
        <v>3</v>
      </c>
      <c r="W878" s="237">
        <f t="shared" si="4"/>
        <v>3</v>
      </c>
      <c r="X878" s="237"/>
    </row>
    <row r="879">
      <c r="A879" s="236" t="s">
        <v>10179</v>
      </c>
      <c r="B879" s="106" t="s">
        <v>5733</v>
      </c>
      <c r="C879" s="237" t="str">
        <f>VLOOKUP(A879,'Main Sheet'!F:M,8,0)</f>
        <v>Motherwell</v>
      </c>
      <c r="D879" s="237" t="str">
        <f>VLOOKUP(B879,'Main Sheet'!A:N,14,0)</f>
        <v>NMB</v>
      </c>
      <c r="E879" s="237" t="str">
        <f>VLOOKUP(B879,'Main Sheet'!A:L,12,0)</f>
        <v>Soqhayisa SS</v>
      </c>
      <c r="F879" s="237" t="str">
        <f>Vlookup(B879,'Main Sheet'!A:J,7,False)</f>
        <v>Second</v>
      </c>
      <c r="G879" s="237" t="str">
        <f>Vlookup(B879,'Main Sheet'!A:Q,17,0)</f>
        <v>Siphosihle</v>
      </c>
      <c r="H879" s="237" t="str">
        <f>VLOOKUP(B879,'Main Sheet'!A:AT,46,0)</f>
        <v>Yes</v>
      </c>
      <c r="I879" s="237" t="str">
        <f>Trim(Iferror(Vlookup(B879,'Main Sheet'!A661:BC1755,47,False),""))</f>
        <v>Yes</v>
      </c>
      <c r="J879" s="237" t="str">
        <f>VLOOKUP(B879,'University Applications'!A:H,8,0)</f>
        <v>S/A</v>
      </c>
      <c r="K879" s="237" t="str">
        <f>VLOOKUP(B879,'University Applications'!A:O,15,0)</f>
        <v/>
      </c>
      <c r="L879" s="237" t="str">
        <f>VLOOKUP(B879,'University Applications'!A:V,22,0)</f>
        <v>S/A</v>
      </c>
      <c r="M879" s="237" t="str">
        <f>VLOOKUP(B879,'University Applications'!A:AC,29,0)</f>
        <v>S/A</v>
      </c>
      <c r="N879" s="237" t="str">
        <f>VLOOKUP(B879,'University Applications'!A661:BD2076,36,0)</f>
        <v/>
      </c>
      <c r="O879" s="237" t="str">
        <f>VLOOKUP(B879,'University Applications'!A:I,9,0)</f>
        <v/>
      </c>
      <c r="P879" s="237" t="str">
        <f>VLOOKUP($B879,'University Applications'!$A:P,16,0)</f>
        <v/>
      </c>
      <c r="Q879" s="237" t="str">
        <f>VLOOKUP($B879,'University Applications'!$A:W,23,0)</f>
        <v/>
      </c>
      <c r="R879" s="237" t="str">
        <f>VLOOKUP($B879,'University Applications'!$A:AD,30,0)</f>
        <v/>
      </c>
      <c r="S879" s="237" t="str">
        <f>VLOOKUP($B879,'University Applications'!$A661:BJ2076,37,0)</f>
        <v/>
      </c>
      <c r="T879" s="183">
        <f t="shared" si="1"/>
        <v>3</v>
      </c>
      <c r="U879" s="183">
        <f t="shared" si="2"/>
        <v>0</v>
      </c>
      <c r="V879" s="237">
        <f t="shared" si="3"/>
        <v>0</v>
      </c>
      <c r="W879" s="237">
        <f t="shared" si="4"/>
        <v>0</v>
      </c>
      <c r="X879" s="237"/>
    </row>
    <row r="880">
      <c r="A880" s="236" t="s">
        <v>2980</v>
      </c>
      <c r="B880" s="106" t="s">
        <v>2977</v>
      </c>
      <c r="C880" s="237" t="str">
        <f>VLOOKUP(A880,'Main Sheet'!F:M,8,0)</f>
        <v>Motherwell</v>
      </c>
      <c r="D880" s="237" t="str">
        <f>VLOOKUP(B880,'Main Sheet'!A:N,14,0)</f>
        <v>NMB</v>
      </c>
      <c r="E880" s="237" t="str">
        <f>VLOOKUP(B880,'Main Sheet'!A:L,12,0)</f>
        <v>Soqhayisa SS</v>
      </c>
      <c r="F880" s="237" t="str">
        <f>Vlookup(B880,'Main Sheet'!A:J,7,False)</f>
        <v>First</v>
      </c>
      <c r="G880" s="237" t="str">
        <f>Vlookup(B880,'Main Sheet'!A:Q,17,0)</f>
        <v>Siphosihle</v>
      </c>
      <c r="H880" s="237" t="str">
        <f>VLOOKUP(B880,'Main Sheet'!A:AT,46,0)</f>
        <v>Yes</v>
      </c>
      <c r="I880" s="237" t="str">
        <f>Trim(Iferror(Vlookup(B880,'Main Sheet'!A336:BC1429,47,False),""))</f>
        <v>Yes</v>
      </c>
      <c r="J880" s="237" t="str">
        <f>VLOOKUP(B880,'University Applications'!A:H,8,0)</f>
        <v>S/A</v>
      </c>
      <c r="K880" s="237" t="str">
        <f>VLOOKUP(B880,'University Applications'!A:O,15,0)</f>
        <v>S/A</v>
      </c>
      <c r="L880" s="237" t="str">
        <f>VLOOKUP(B880,'University Applications'!A:V,22,0)</f>
        <v>Yes</v>
      </c>
      <c r="M880" s="237" t="str">
        <f>VLOOKUP(B880,'University Applications'!A:AC,29,0)</f>
        <v>Yes</v>
      </c>
      <c r="N880" s="237" t="str">
        <f>VLOOKUP(B880,'University Applications'!A336:BD1750,36,0)</f>
        <v/>
      </c>
      <c r="O880" s="237" t="str">
        <f>VLOOKUP(B880,'University Applications'!A:I,9,0)</f>
        <v>S/A</v>
      </c>
      <c r="P880" s="237" t="str">
        <f>VLOOKUP($B880,'University Applications'!$A:P,16,0)</f>
        <v>S/A</v>
      </c>
      <c r="Q880" s="237" t="str">
        <f>VLOOKUP($B880,'University Applications'!$A:W,23,0)</f>
        <v>Yes</v>
      </c>
      <c r="R880" s="237" t="str">
        <f>VLOOKUP($B880,'University Applications'!$A:AD,30,0)</f>
        <v>Yes</v>
      </c>
      <c r="S880" s="237" t="str">
        <f>VLOOKUP($B880,'University Applications'!$A336:BJ1750,37,0)</f>
        <v/>
      </c>
      <c r="T880" s="183">
        <f t="shared" si="1"/>
        <v>4</v>
      </c>
      <c r="U880" s="183">
        <f t="shared" si="2"/>
        <v>4</v>
      </c>
      <c r="V880" s="237">
        <f t="shared" si="3"/>
        <v>2</v>
      </c>
      <c r="W880" s="237">
        <f t="shared" si="4"/>
        <v>2</v>
      </c>
      <c r="X880" s="237"/>
    </row>
    <row r="881">
      <c r="A881" s="236" t="s">
        <v>2990</v>
      </c>
      <c r="B881" s="106" t="s">
        <v>2987</v>
      </c>
      <c r="C881" s="237" t="str">
        <f>VLOOKUP(A881,'Main Sheet'!F:M,8,0)</f>
        <v>Zwide</v>
      </c>
      <c r="D881" s="237" t="str">
        <f>VLOOKUP(B881,'Main Sheet'!A:N,14,0)</f>
        <v>NMB</v>
      </c>
      <c r="E881" s="237" t="str">
        <f>VLOOKUP(B881,'Main Sheet'!A:L,12,0)</f>
        <v>Ndzondelelo HS</v>
      </c>
      <c r="F881" s="237" t="str">
        <f>Vlookup(B881,'Main Sheet'!A:J,7,False)</f>
        <v>First</v>
      </c>
      <c r="G881" s="237" t="str">
        <f>Vlookup(B881,'Main Sheet'!A:Q,17,0)</f>
        <v>Chulumanco</v>
      </c>
      <c r="H881" s="237" t="str">
        <f>VLOOKUP(B881,'Main Sheet'!A:AT,46,0)</f>
        <v>Yes</v>
      </c>
      <c r="I881" s="237" t="str">
        <f>Trim(Iferror(Vlookup(B881,'Main Sheet'!A337:BC1430,47,False),""))</f>
        <v>Yes</v>
      </c>
      <c r="J881" s="237" t="str">
        <f>VLOOKUP(B881,'University Applications'!A:H,8,0)</f>
        <v>S/A</v>
      </c>
      <c r="K881" s="237" t="str">
        <f>VLOOKUP(B881,'University Applications'!A:O,15,0)</f>
        <v>Yes</v>
      </c>
      <c r="L881" s="237" t="str">
        <f>VLOOKUP(B881,'University Applications'!A:V,22,0)</f>
        <v>S/A</v>
      </c>
      <c r="M881" s="237" t="str">
        <f>VLOOKUP(B881,'University Applications'!A:AC,29,0)</f>
        <v>S/A</v>
      </c>
      <c r="N881" s="237" t="str">
        <f>VLOOKUP(B881,'University Applications'!A337:BD1751,36,0)</f>
        <v/>
      </c>
      <c r="O881" s="237" t="str">
        <f>VLOOKUP(B881,'University Applications'!A:I,9,0)</f>
        <v>S/A</v>
      </c>
      <c r="P881" s="237" t="str">
        <f>VLOOKUP($B881,'University Applications'!$A:P,16,0)</f>
        <v>Yes</v>
      </c>
      <c r="Q881" s="237" t="str">
        <f>VLOOKUP($B881,'University Applications'!$A:W,23,0)</f>
        <v>S/A</v>
      </c>
      <c r="R881" s="237" t="str">
        <f>VLOOKUP($B881,'University Applications'!$A:AD,30,0)</f>
        <v>S/A</v>
      </c>
      <c r="S881" s="237" t="str">
        <f>VLOOKUP($B881,'University Applications'!$A337:BJ1751,37,0)</f>
        <v/>
      </c>
      <c r="T881" s="183">
        <f t="shared" si="1"/>
        <v>4</v>
      </c>
      <c r="U881" s="183">
        <f t="shared" si="2"/>
        <v>4</v>
      </c>
      <c r="V881" s="237">
        <f t="shared" si="3"/>
        <v>1</v>
      </c>
      <c r="W881" s="237">
        <f t="shared" si="4"/>
        <v>1</v>
      </c>
      <c r="X881" s="237"/>
    </row>
    <row r="882">
      <c r="A882" s="236" t="s">
        <v>9872</v>
      </c>
      <c r="B882" s="106" t="s">
        <v>4627</v>
      </c>
      <c r="C882" s="237" t="str">
        <f>VLOOKUP(A882,'Main Sheet'!F:M,8,0)</f>
        <v>KwaZakhele</v>
      </c>
      <c r="D882" s="237" t="str">
        <f>VLOOKUP(B882,'Main Sheet'!A:N,14,0)</f>
        <v>NMB</v>
      </c>
      <c r="E882" s="237" t="str">
        <f>VLOOKUP(B882,'Main Sheet'!A:L,12,0)</f>
        <v>Masibambane HS</v>
      </c>
      <c r="F882" s="237" t="str">
        <f>Vlookup(B882,'Main Sheet'!A:J,7,False)</f>
        <v>Second</v>
      </c>
      <c r="G882" s="237" t="str">
        <f>Vlookup(B882,'Main Sheet'!A:Q,17,0)</f>
        <v>Asemahle</v>
      </c>
      <c r="H882" s="237" t="str">
        <f>VLOOKUP(B882,'Main Sheet'!A:AT,46,0)</f>
        <v>Yes</v>
      </c>
      <c r="I882" s="237" t="str">
        <f>Trim(Iferror(Vlookup(B882,'Main Sheet'!A528:BC1621,47,False),""))</f>
        <v>Yes</v>
      </c>
      <c r="J882" s="237" t="str">
        <f>VLOOKUP(B882,'University Applications'!A:H,8,0)</f>
        <v>Yes</v>
      </c>
      <c r="K882" s="237" t="str">
        <f>VLOOKUP(B882,'University Applications'!A:O,15,0)</f>
        <v/>
      </c>
      <c r="L882" s="237" t="str">
        <f>VLOOKUP(B882,'University Applications'!A:V,22,0)</f>
        <v>Yes</v>
      </c>
      <c r="M882" s="237" t="str">
        <f>VLOOKUP(B882,'University Applications'!A:AC,29,0)</f>
        <v>No</v>
      </c>
      <c r="N882" s="237" t="str">
        <f>VLOOKUP(B882,'University Applications'!A528:BD1942,36,0)</f>
        <v/>
      </c>
      <c r="O882" s="237" t="str">
        <f>VLOOKUP(B882,'University Applications'!A:I,9,0)</f>
        <v/>
      </c>
      <c r="P882" s="237" t="str">
        <f>VLOOKUP($B882,'University Applications'!$A:P,16,0)</f>
        <v/>
      </c>
      <c r="Q882" s="237" t="str">
        <f>VLOOKUP($B882,'University Applications'!$A:W,23,0)</f>
        <v/>
      </c>
      <c r="R882" s="237" t="str">
        <f>VLOOKUP($B882,'University Applications'!$A:AD,30,0)</f>
        <v/>
      </c>
      <c r="S882" s="237" t="str">
        <f>VLOOKUP($B882,'University Applications'!$A528:BJ1942,37,0)</f>
        <v/>
      </c>
      <c r="T882" s="183">
        <f t="shared" si="1"/>
        <v>3</v>
      </c>
      <c r="U882" s="183">
        <f t="shared" si="2"/>
        <v>0</v>
      </c>
      <c r="V882" s="237">
        <f t="shared" si="3"/>
        <v>2</v>
      </c>
      <c r="W882" s="237">
        <f t="shared" si="4"/>
        <v>0</v>
      </c>
      <c r="X882" s="237"/>
    </row>
    <row r="883">
      <c r="A883" s="236" t="s">
        <v>11017</v>
      </c>
      <c r="B883" s="106" t="s">
        <v>8779</v>
      </c>
      <c r="C883" s="237" t="str">
        <f>VLOOKUP(A883,'Main Sheet'!F:M,8,0)</f>
        <v>Walmer</v>
      </c>
      <c r="D883" s="237" t="str">
        <f>VLOOKUP(B883,'Main Sheet'!A:N,14,0)</f>
        <v>NMB</v>
      </c>
      <c r="E883" s="237" t="str">
        <f>VLOOKUP(B883,'Main Sheet'!A:L,12,0)</f>
        <v>Walmer HS</v>
      </c>
      <c r="F883" s="237" t="str">
        <f>Vlookup(B883,'Main Sheet'!A:J,7,False)</f>
        <v>Second</v>
      </c>
      <c r="G883" s="237" t="str">
        <f>Vlookup(B883,'Main Sheet'!A:Q,17,0)</f>
        <v>Sive</v>
      </c>
      <c r="H883" s="237" t="str">
        <f>VLOOKUP(B883,'Main Sheet'!A:AT,46,0)</f>
        <v>Yes</v>
      </c>
      <c r="I883" s="237" t="str">
        <f>Trim(Iferror(Vlookup(B883,'Main Sheet'!A1077:BC2175,47,False),""))</f>
        <v/>
      </c>
      <c r="J883" s="237"/>
      <c r="K883" s="237"/>
      <c r="L883" s="237"/>
      <c r="M883" s="237"/>
      <c r="N883" s="237"/>
      <c r="O883" s="237"/>
      <c r="P883" s="237"/>
      <c r="Q883" s="237"/>
      <c r="R883" s="237"/>
      <c r="S883" s="237"/>
      <c r="T883" s="183">
        <f t="shared" si="1"/>
        <v>0</v>
      </c>
      <c r="U883" s="183">
        <f t="shared" si="2"/>
        <v>0</v>
      </c>
      <c r="V883" s="237">
        <f t="shared" si="3"/>
        <v>0</v>
      </c>
      <c r="W883" s="237">
        <f t="shared" si="4"/>
        <v>0</v>
      </c>
      <c r="X883" s="237"/>
    </row>
    <row r="884">
      <c r="A884" s="236" t="s">
        <v>2996</v>
      </c>
      <c r="B884" s="106" t="s">
        <v>2993</v>
      </c>
      <c r="C884" s="237" t="str">
        <f>VLOOKUP(A884,'Main Sheet'!F:M,8,0)</f>
        <v>Kirkwood</v>
      </c>
      <c r="D884" s="237" t="str">
        <f>VLOOKUP(B884,'Main Sheet'!A:N,14,0)</f>
        <v>Rural</v>
      </c>
      <c r="E884" s="237" t="str">
        <f>VLOOKUP(B884,'Main Sheet'!A:L,12,0)</f>
        <v>Moses Mabida HS</v>
      </c>
      <c r="F884" s="237" t="str">
        <f>Vlookup(B884,'Main Sheet'!A:J,7,False)</f>
        <v>First</v>
      </c>
      <c r="G884" s="237" t="str">
        <f>Vlookup(B884,'Main Sheet'!A:Q,17,0)</f>
        <v>Sive</v>
      </c>
      <c r="H884" s="237" t="str">
        <f>VLOOKUP(B884,'Main Sheet'!A:AT,46,0)</f>
        <v/>
      </c>
      <c r="I884" s="237" t="str">
        <f>Trim(Iferror(Vlookup(B884,'Main Sheet'!A338:BC1431,47,False),""))</f>
        <v/>
      </c>
      <c r="J884" s="237" t="str">
        <f>VLOOKUP(B884,'University Applications'!A:H,8,0)</f>
        <v/>
      </c>
      <c r="K884" s="237" t="str">
        <f>VLOOKUP(B884,'University Applications'!A:O,15,0)</f>
        <v/>
      </c>
      <c r="L884" s="237" t="str">
        <f>VLOOKUP(B884,'University Applications'!A:V,22,0)</f>
        <v/>
      </c>
      <c r="M884" s="237" t="str">
        <f>VLOOKUP(B884,'University Applications'!A:AC,29,0)</f>
        <v/>
      </c>
      <c r="N884" s="237" t="str">
        <f>VLOOKUP(B884,'University Applications'!A338:BD1752,36,0)</f>
        <v/>
      </c>
      <c r="O884" s="237" t="str">
        <f>VLOOKUP(B884,'University Applications'!A:I,9,0)</f>
        <v/>
      </c>
      <c r="P884" s="237" t="str">
        <f>VLOOKUP($B884,'University Applications'!$A:P,16,0)</f>
        <v/>
      </c>
      <c r="Q884" s="237" t="str">
        <f>VLOOKUP($B884,'University Applications'!$A:W,23,0)</f>
        <v/>
      </c>
      <c r="R884" s="237" t="str">
        <f>VLOOKUP($B884,'University Applications'!$A:AD,30,0)</f>
        <v/>
      </c>
      <c r="S884" s="237" t="str">
        <f>VLOOKUP($B884,'University Applications'!$A338:BJ1752,37,0)</f>
        <v/>
      </c>
      <c r="T884" s="183">
        <f t="shared" si="1"/>
        <v>0</v>
      </c>
      <c r="U884" s="183">
        <f t="shared" si="2"/>
        <v>0</v>
      </c>
      <c r="V884" s="237">
        <f t="shared" si="3"/>
        <v>0</v>
      </c>
      <c r="W884" s="237">
        <f t="shared" si="4"/>
        <v>0</v>
      </c>
      <c r="X884" s="237"/>
    </row>
    <row r="885">
      <c r="A885" s="236" t="s">
        <v>10352</v>
      </c>
      <c r="B885" s="106" t="s">
        <v>6383</v>
      </c>
      <c r="C885" s="237" t="str">
        <f>VLOOKUP(A885,'Main Sheet'!F:M,8,0)</f>
        <v>Motherwell</v>
      </c>
      <c r="D885" s="237" t="str">
        <f>VLOOKUP(B885,'Main Sheet'!A:N,14,0)</f>
        <v>NMB</v>
      </c>
      <c r="E885" s="237" t="str">
        <f>VLOOKUP(B885,'Main Sheet'!A:L,12,0)</f>
        <v>Cingani HS</v>
      </c>
      <c r="F885" s="237" t="str">
        <f>Vlookup(B885,'Main Sheet'!A:J,7,False)</f>
        <v>Second</v>
      </c>
      <c r="G885" s="237" t="str">
        <f>Vlookup(B885,'Main Sheet'!A:Q,17,0)</f>
        <v>Asemahle</v>
      </c>
      <c r="H885" s="237" t="str">
        <f>VLOOKUP(B885,'Main Sheet'!A:AT,46,0)</f>
        <v>Yes</v>
      </c>
      <c r="I885" s="237" t="str">
        <f>Trim(Iferror(Vlookup(B885,'Main Sheet'!A740:BC1834,47,False),""))</f>
        <v>Yes</v>
      </c>
      <c r="J885" s="237" t="str">
        <f>VLOOKUP(B885,'University Applications'!A:H,8,0)</f>
        <v>S/A</v>
      </c>
      <c r="K885" s="237" t="str">
        <f>VLOOKUP(B885,'University Applications'!A:O,15,0)</f>
        <v>S/A</v>
      </c>
      <c r="L885" s="237" t="str">
        <f>VLOOKUP(B885,'University Applications'!A:V,22,0)</f>
        <v>S/A</v>
      </c>
      <c r="M885" s="237" t="str">
        <f>VLOOKUP(B885,'University Applications'!A:AC,29,0)</f>
        <v>Yes</v>
      </c>
      <c r="N885" s="237" t="str">
        <f>VLOOKUP(B885,'University Applications'!A740:BD2155,36,0)</f>
        <v/>
      </c>
      <c r="O885" s="237" t="str">
        <f>VLOOKUP(B885,'University Applications'!A:I,9,0)</f>
        <v/>
      </c>
      <c r="P885" s="237" t="str">
        <f>VLOOKUP($B885,'University Applications'!$A:P,16,0)</f>
        <v/>
      </c>
      <c r="Q885" s="237" t="str">
        <f>VLOOKUP($B885,'University Applications'!$A:W,23,0)</f>
        <v/>
      </c>
      <c r="R885" s="237" t="str">
        <f>VLOOKUP($B885,'University Applications'!$A:AD,30,0)</f>
        <v/>
      </c>
      <c r="S885" s="237" t="str">
        <f>VLOOKUP($B885,'University Applications'!$A740:BJ2155,37,0)</f>
        <v/>
      </c>
      <c r="T885" s="183">
        <f t="shared" si="1"/>
        <v>4</v>
      </c>
      <c r="U885" s="183">
        <f t="shared" si="2"/>
        <v>0</v>
      </c>
      <c r="V885" s="237">
        <f t="shared" si="3"/>
        <v>1</v>
      </c>
      <c r="W885" s="237">
        <f t="shared" si="4"/>
        <v>0</v>
      </c>
      <c r="X885" s="237"/>
    </row>
    <row r="886">
      <c r="A886" s="236" t="s">
        <v>3002</v>
      </c>
      <c r="B886" s="106" t="s">
        <v>2999</v>
      </c>
      <c r="C886" s="237" t="str">
        <f>VLOOKUP(A886,'Main Sheet'!F:M,8,0)</f>
        <v>Motherwell</v>
      </c>
      <c r="D886" s="237" t="str">
        <f>VLOOKUP(B886,'Main Sheet'!A:N,14,0)</f>
        <v>NMB</v>
      </c>
      <c r="E886" s="237" t="str">
        <f>VLOOKUP(B886,'Main Sheet'!A:L,12,0)</f>
        <v>Soqhayisa SS</v>
      </c>
      <c r="F886" s="237" t="str">
        <f>Vlookup(B886,'Main Sheet'!A:J,7,False)</f>
        <v>First</v>
      </c>
      <c r="G886" s="237" t="str">
        <f>Vlookup(B886,'Main Sheet'!A:Q,17,0)</f>
        <v>Siphosihle</v>
      </c>
      <c r="H886" s="237" t="str">
        <f>VLOOKUP(B886,'Main Sheet'!A:AT,46,0)</f>
        <v>Yes</v>
      </c>
      <c r="I886" s="237" t="str">
        <f>Trim(Iferror(Vlookup(B886,'Main Sheet'!A339:BC1432,47,False),""))</f>
        <v>Yes</v>
      </c>
      <c r="J886" s="237" t="str">
        <f>VLOOKUP(B886,'University Applications'!A:H,8,0)</f>
        <v>Yes</v>
      </c>
      <c r="K886" s="237" t="str">
        <f>VLOOKUP(B886,'University Applications'!A:O,15,0)</f>
        <v>Yes</v>
      </c>
      <c r="L886" s="237" t="str">
        <f>VLOOKUP(B886,'University Applications'!A:V,22,0)</f>
        <v>Yes</v>
      </c>
      <c r="M886" s="237" t="str">
        <f>VLOOKUP(B886,'University Applications'!A:AC,29,0)</f>
        <v>Yes</v>
      </c>
      <c r="N886" s="237" t="str">
        <f>VLOOKUP(B886,'University Applications'!A339:BD1753,36,0)</f>
        <v/>
      </c>
      <c r="O886" s="237" t="str">
        <f>VLOOKUP(B886,'University Applications'!A:I,9,0)</f>
        <v>Yes</v>
      </c>
      <c r="P886" s="237" t="str">
        <f>VLOOKUP($B886,'University Applications'!$A:P,16,0)</f>
        <v>Yes</v>
      </c>
      <c r="Q886" s="237" t="str">
        <f>VLOOKUP($B886,'University Applications'!$A:W,23,0)</f>
        <v>Yes</v>
      </c>
      <c r="R886" s="237" t="str">
        <f>VLOOKUP($B886,'University Applications'!$A:AD,30,0)</f>
        <v>Yes</v>
      </c>
      <c r="S886" s="237" t="str">
        <f>VLOOKUP($B886,'University Applications'!$A339:BJ1753,37,0)</f>
        <v/>
      </c>
      <c r="T886" s="183">
        <f t="shared" si="1"/>
        <v>4</v>
      </c>
      <c r="U886" s="183">
        <f t="shared" si="2"/>
        <v>4</v>
      </c>
      <c r="V886" s="237">
        <f t="shared" si="3"/>
        <v>4</v>
      </c>
      <c r="W886" s="237">
        <f t="shared" si="4"/>
        <v>4</v>
      </c>
      <c r="X886" s="237"/>
    </row>
    <row r="887">
      <c r="A887" s="236" t="s">
        <v>10694</v>
      </c>
      <c r="B887" s="106" t="s">
        <v>7481</v>
      </c>
      <c r="C887" s="237" t="str">
        <f>VLOOKUP(A887,'Main Sheet'!F:M,8,0)</f>
        <v>KwaMagxaki</v>
      </c>
      <c r="D887" s="237" t="str">
        <f>VLOOKUP(B887,'Main Sheet'!A:N,14,0)</f>
        <v>NMB</v>
      </c>
      <c r="E887" s="237" t="str">
        <f>VLOOKUP(B887,'Main Sheet'!A:L,12,0)</f>
        <v>KwaMagxaki HS</v>
      </c>
      <c r="F887" s="237" t="str">
        <f>Vlookup(B887,'Main Sheet'!A:J,7,False)</f>
        <v>Second</v>
      </c>
      <c r="G887" s="237" t="str">
        <f>Vlookup(B887,'Main Sheet'!A:Q,17,0)</f>
        <v>Asemahle</v>
      </c>
      <c r="H887" s="237" t="str">
        <f>VLOOKUP(B887,'Main Sheet'!A:AT,46,0)</f>
        <v>Yes</v>
      </c>
      <c r="I887" s="237" t="str">
        <f>Trim(Iferror(Vlookup(B887,'Main Sheet'!A907:BC2004,47,False),""))</f>
        <v>Yes</v>
      </c>
      <c r="J887" s="237" t="str">
        <f>VLOOKUP(B887,'University Applications'!A:H,8,0)</f>
        <v>Yes</v>
      </c>
      <c r="K887" s="237" t="str">
        <f>VLOOKUP(B887,'University Applications'!A:O,15,0)</f>
        <v>Yes</v>
      </c>
      <c r="L887" s="237" t="str">
        <f>VLOOKUP(B887,'University Applications'!A:V,22,0)</f>
        <v>Yes</v>
      </c>
      <c r="M887" s="237" t="str">
        <f>VLOOKUP(B887,'University Applications'!A:AC,29,0)</f>
        <v/>
      </c>
      <c r="N887" s="237" t="str">
        <f>VLOOKUP(B887,'University Applications'!A907:BD2325,36,0)</f>
        <v/>
      </c>
      <c r="O887" s="237" t="str">
        <f>VLOOKUP(B887,'University Applications'!A:I,9,0)</f>
        <v/>
      </c>
      <c r="P887" s="237" t="str">
        <f>VLOOKUP($B887,'University Applications'!$A:P,16,0)</f>
        <v/>
      </c>
      <c r="Q887" s="237" t="str">
        <f>VLOOKUP($B887,'University Applications'!$A:W,23,0)</f>
        <v/>
      </c>
      <c r="R887" s="237" t="str">
        <f>VLOOKUP($B887,'University Applications'!$A:AD,30,0)</f>
        <v/>
      </c>
      <c r="S887" s="237" t="str">
        <f>VLOOKUP($B887,'University Applications'!$A907:BJ2325,37,0)</f>
        <v/>
      </c>
      <c r="T887" s="183">
        <f t="shared" si="1"/>
        <v>3</v>
      </c>
      <c r="U887" s="183">
        <f t="shared" si="2"/>
        <v>0</v>
      </c>
      <c r="V887" s="237">
        <f t="shared" si="3"/>
        <v>3</v>
      </c>
      <c r="W887" s="237">
        <f t="shared" si="4"/>
        <v>0</v>
      </c>
      <c r="X887" s="237"/>
    </row>
    <row r="888">
      <c r="A888" s="236" t="s">
        <v>10082</v>
      </c>
      <c r="B888" s="106" t="s">
        <v>5417</v>
      </c>
      <c r="C888" s="237" t="str">
        <f>VLOOKUP(A888,'Main Sheet'!F:M,8,0)</f>
        <v>Motherwell</v>
      </c>
      <c r="D888" s="237" t="str">
        <f>VLOOKUP(B888,'Main Sheet'!A:N,14,0)</f>
        <v>NMB</v>
      </c>
      <c r="E888" s="237" t="str">
        <f>VLOOKUP(B888,'Main Sheet'!A:L,12,0)</f>
        <v>Soqhayisa SS</v>
      </c>
      <c r="F888" s="237" t="str">
        <f>Vlookup(B888,'Main Sheet'!A:J,7,False)</f>
        <v>Second</v>
      </c>
      <c r="G888" s="237" t="str">
        <f>Vlookup(B888,'Main Sheet'!A:Q,17,0)</f>
        <v>Siphosihle</v>
      </c>
      <c r="H888" s="237" t="str">
        <f>VLOOKUP(B888,'Main Sheet'!A:AT,46,0)</f>
        <v>Yes</v>
      </c>
      <c r="I888" s="237" t="str">
        <f>Trim(Iferror(Vlookup(B888,'Main Sheet'!A616:BC1709,47,False),""))</f>
        <v>Yes</v>
      </c>
      <c r="J888" s="237" t="str">
        <f>VLOOKUP(B888,'University Applications'!A:H,8,0)</f>
        <v>Yes</v>
      </c>
      <c r="K888" s="237" t="str">
        <f>VLOOKUP(B888,'University Applications'!A:O,15,0)</f>
        <v>S/A</v>
      </c>
      <c r="L888" s="237" t="str">
        <f>VLOOKUP(B888,'University Applications'!A:V,22,0)</f>
        <v>Yes</v>
      </c>
      <c r="M888" s="237" t="str">
        <f>VLOOKUP(B888,'University Applications'!A:AC,29,0)</f>
        <v>Yes</v>
      </c>
      <c r="N888" s="237" t="str">
        <f>VLOOKUP(B888,'University Applications'!A616:BD2030,36,0)</f>
        <v/>
      </c>
      <c r="O888" s="237" t="str">
        <f>VLOOKUP(B888,'University Applications'!A:I,9,0)</f>
        <v/>
      </c>
      <c r="P888" s="237" t="str">
        <f>VLOOKUP($B888,'University Applications'!$A:P,16,0)</f>
        <v/>
      </c>
      <c r="Q888" s="237" t="str">
        <f>VLOOKUP($B888,'University Applications'!$A:W,23,0)</f>
        <v/>
      </c>
      <c r="R888" s="237" t="str">
        <f>VLOOKUP($B888,'University Applications'!$A:AD,30,0)</f>
        <v/>
      </c>
      <c r="S888" s="237" t="str">
        <f>VLOOKUP($B888,'University Applications'!$A616:BJ2030,37,0)</f>
        <v/>
      </c>
      <c r="T888" s="183">
        <f t="shared" si="1"/>
        <v>4</v>
      </c>
      <c r="U888" s="183">
        <f t="shared" si="2"/>
        <v>0</v>
      </c>
      <c r="V888" s="237">
        <f t="shared" si="3"/>
        <v>3</v>
      </c>
      <c r="W888" s="237">
        <f t="shared" si="4"/>
        <v>0</v>
      </c>
      <c r="X888" s="237"/>
    </row>
    <row r="889">
      <c r="A889" s="236" t="s">
        <v>11091</v>
      </c>
      <c r="B889" s="106" t="s">
        <v>9016</v>
      </c>
      <c r="C889" s="237" t="str">
        <f>VLOOKUP(A889,'Main Sheet'!F:M,8,0)</f>
        <v>Kirkwood</v>
      </c>
      <c r="D889" s="237" t="str">
        <f>VLOOKUP(B889,'Main Sheet'!A:N,14,0)</f>
        <v>Rural</v>
      </c>
      <c r="E889" s="237" t="str">
        <f>VLOOKUP(B889,'Main Sheet'!A:L,12,0)</f>
        <v>Moses Mabhida HS</v>
      </c>
      <c r="F889" s="237" t="str">
        <f>Vlookup(B889,'Main Sheet'!A:J,7,False)</f>
        <v>Second</v>
      </c>
      <c r="G889" s="237" t="str">
        <f>Vlookup(B889,'Main Sheet'!A:Q,17,0)</f>
        <v>Sive</v>
      </c>
      <c r="H889" s="237" t="str">
        <f>VLOOKUP(B889,'Main Sheet'!A:AT,46,0)</f>
        <v>Yes</v>
      </c>
      <c r="I889" s="237" t="str">
        <f>Trim(Iferror(Vlookup(B889,'Main Sheet'!A1107:BC2206,47,False),""))</f>
        <v/>
      </c>
      <c r="J889" s="237"/>
      <c r="K889" s="237"/>
      <c r="L889" s="237"/>
      <c r="M889" s="237"/>
      <c r="N889" s="237"/>
      <c r="O889" s="237"/>
      <c r="P889" s="237"/>
      <c r="Q889" s="237"/>
      <c r="R889" s="237"/>
      <c r="S889" s="237"/>
      <c r="T889" s="183">
        <f t="shared" si="1"/>
        <v>0</v>
      </c>
      <c r="U889" s="183">
        <f t="shared" si="2"/>
        <v>0</v>
      </c>
      <c r="V889" s="237">
        <f t="shared" si="3"/>
        <v>0</v>
      </c>
      <c r="W889" s="237">
        <f t="shared" si="4"/>
        <v>0</v>
      </c>
      <c r="X889" s="237"/>
    </row>
    <row r="890">
      <c r="A890" s="236" t="s">
        <v>3011</v>
      </c>
      <c r="B890" s="106" t="s">
        <v>3008</v>
      </c>
      <c r="C890" s="237" t="str">
        <f>VLOOKUP(A890,'Main Sheet'!F:M,8,0)</f>
        <v>New Brighton</v>
      </c>
      <c r="D890" s="237" t="str">
        <f>VLOOKUP(B890,'Main Sheet'!A:N,14,0)</f>
        <v>NMB</v>
      </c>
      <c r="E890" s="237" t="str">
        <f>VLOOKUP(B890,'Main Sheet'!A:L,12,0)</f>
        <v>Cowan HS</v>
      </c>
      <c r="F890" s="237" t="str">
        <f>Vlookup(B890,'Main Sheet'!A:J,7,False)</f>
        <v>First</v>
      </c>
      <c r="G890" s="237" t="str">
        <f>Vlookup(B890,'Main Sheet'!A:Q,17,0)</f>
        <v>Chulumanco</v>
      </c>
      <c r="H890" s="237" t="str">
        <f>VLOOKUP(B890,'Main Sheet'!A:AT,46,0)</f>
        <v/>
      </c>
      <c r="I890" s="237" t="str">
        <f>Trim(Iferror(Vlookup(B890,'Main Sheet'!A340:BC1433,47,False),""))</f>
        <v/>
      </c>
      <c r="J890" s="237" t="str">
        <f>VLOOKUP(B890,'University Applications'!A:H,8,0)</f>
        <v/>
      </c>
      <c r="K890" s="237" t="str">
        <f>VLOOKUP(B890,'University Applications'!A:O,15,0)</f>
        <v/>
      </c>
      <c r="L890" s="237" t="str">
        <f>VLOOKUP(B890,'University Applications'!A:V,22,0)</f>
        <v/>
      </c>
      <c r="M890" s="237" t="str">
        <f>VLOOKUP(B890,'University Applications'!A:AC,29,0)</f>
        <v/>
      </c>
      <c r="N890" s="237" t="str">
        <f>VLOOKUP(B890,'University Applications'!A340:BD1754,36,0)</f>
        <v/>
      </c>
      <c r="O890" s="237" t="str">
        <f>VLOOKUP(B890,'University Applications'!A:I,9,0)</f>
        <v/>
      </c>
      <c r="P890" s="237" t="str">
        <f>VLOOKUP($B890,'University Applications'!$A:P,16,0)</f>
        <v/>
      </c>
      <c r="Q890" s="237" t="str">
        <f>VLOOKUP($B890,'University Applications'!$A:W,23,0)</f>
        <v/>
      </c>
      <c r="R890" s="237" t="str">
        <f>VLOOKUP($B890,'University Applications'!$A:AD,30,0)</f>
        <v/>
      </c>
      <c r="S890" s="237" t="str">
        <f>VLOOKUP($B890,'University Applications'!$A340:BJ1754,37,0)</f>
        <v/>
      </c>
      <c r="T890" s="183">
        <f t="shared" si="1"/>
        <v>0</v>
      </c>
      <c r="U890" s="183">
        <f t="shared" si="2"/>
        <v>0</v>
      </c>
      <c r="V890" s="237">
        <f t="shared" si="3"/>
        <v>0</v>
      </c>
      <c r="W890" s="237">
        <f t="shared" si="4"/>
        <v>0</v>
      </c>
      <c r="X890" s="237"/>
    </row>
    <row r="891">
      <c r="A891" s="236" t="s">
        <v>3021</v>
      </c>
      <c r="B891" s="106" t="s">
        <v>3018</v>
      </c>
      <c r="C891" s="237" t="str">
        <f>VLOOKUP(A891,'Main Sheet'!F:M,8,0)</f>
        <v>New Brighton</v>
      </c>
      <c r="D891" s="237" t="str">
        <f>VLOOKUP(B891,'Main Sheet'!A:N,14,0)</f>
        <v>NMB</v>
      </c>
      <c r="E891" s="237" t="str">
        <f>VLOOKUP(B891,'Main Sheet'!A:L,12,0)</f>
        <v>Cowan HS</v>
      </c>
      <c r="F891" s="237" t="str">
        <f>Vlookup(B891,'Main Sheet'!A:J,7,False)</f>
        <v>Second</v>
      </c>
      <c r="G891" s="237" t="str">
        <f>Vlookup(B891,'Main Sheet'!A:Q,17,0)</f>
        <v>Chulumanco</v>
      </c>
      <c r="H891" s="237" t="str">
        <f>VLOOKUP(B891,'Main Sheet'!A:AT,46,0)</f>
        <v>Yes</v>
      </c>
      <c r="I891" s="237" t="str">
        <f>Trim(Iferror(Vlookup(B891,'Main Sheet'!A342:BC1434,47,False),""))</f>
        <v/>
      </c>
      <c r="J891" s="237" t="str">
        <f>VLOOKUP(B891,'University Applications'!A:H,8,0)</f>
        <v/>
      </c>
      <c r="K891" s="237" t="str">
        <f>VLOOKUP(B891,'University Applications'!A:O,15,0)</f>
        <v/>
      </c>
      <c r="L891" s="237" t="str">
        <f>VLOOKUP(B891,'University Applications'!A:V,22,0)</f>
        <v>Yes</v>
      </c>
      <c r="M891" s="237" t="str">
        <f>VLOOKUP(B891,'University Applications'!A:AC,29,0)</f>
        <v/>
      </c>
      <c r="N891" s="237" t="str">
        <f>VLOOKUP(B891,'University Applications'!A341:BD1755,36,0)</f>
        <v/>
      </c>
      <c r="O891" s="237" t="str">
        <f>VLOOKUP(B891,'University Applications'!A:I,9,0)</f>
        <v/>
      </c>
      <c r="P891" s="237" t="str">
        <f>VLOOKUP($B891,'University Applications'!$A:P,16,0)</f>
        <v/>
      </c>
      <c r="Q891" s="237" t="str">
        <f>VLOOKUP($B891,'University Applications'!$A:W,23,0)</f>
        <v/>
      </c>
      <c r="R891" s="237" t="str">
        <f>VLOOKUP($B891,'University Applications'!$A:AD,30,0)</f>
        <v/>
      </c>
      <c r="S891" s="237" t="str">
        <f>VLOOKUP($B891,'University Applications'!$A341:BJ1755,37,0)</f>
        <v/>
      </c>
      <c r="T891" s="183">
        <f t="shared" si="1"/>
        <v>1</v>
      </c>
      <c r="U891" s="183">
        <f t="shared" si="2"/>
        <v>0</v>
      </c>
      <c r="V891" s="237">
        <f t="shared" si="3"/>
        <v>1</v>
      </c>
      <c r="W891" s="237">
        <f t="shared" si="4"/>
        <v>0</v>
      </c>
      <c r="X891" s="237"/>
    </row>
    <row r="892">
      <c r="A892" s="236" t="s">
        <v>10811</v>
      </c>
      <c r="B892" s="106" t="s">
        <v>8036</v>
      </c>
      <c r="C892" s="237" t="str">
        <f>VLOOKUP(A892,'Main Sheet'!F:M,8,0)</f>
        <v>Korsten</v>
      </c>
      <c r="D892" s="237" t="str">
        <f>VLOOKUP(B892,'Main Sheet'!A:N,14,0)</f>
        <v>NMB</v>
      </c>
      <c r="E892" s="237" t="str">
        <f>VLOOKUP(B892,'Main Sheet'!A:L,12,0)</f>
        <v>St James SS</v>
      </c>
      <c r="F892" s="237" t="str">
        <f>Vlookup(B892,'Main Sheet'!A:J,7,False)</f>
        <v>Second</v>
      </c>
      <c r="G892" s="237" t="str">
        <f>Vlookup(B892,'Main Sheet'!A:Q,17,0)</f>
        <v>Sive</v>
      </c>
      <c r="H892" s="237" t="str">
        <f>VLOOKUP(B892,'Main Sheet'!A:AT,46,0)</f>
        <v>Yes</v>
      </c>
      <c r="I892" s="237" t="str">
        <f>Trim(Iferror(Vlookup(B892,'Main Sheet'!A970:BC2067,47,False),""))</f>
        <v/>
      </c>
      <c r="J892" s="237" t="str">
        <f>VLOOKUP(B892,'University Applications'!A:H,8,0)</f>
        <v>Yes</v>
      </c>
      <c r="K892" s="237" t="str">
        <f>VLOOKUP(B892,'University Applications'!A:O,15,0)</f>
        <v>S/A</v>
      </c>
      <c r="L892" s="237" t="str">
        <f>VLOOKUP(B892,'University Applications'!A:V,22,0)</f>
        <v>Yes</v>
      </c>
      <c r="M892" s="237" t="str">
        <f>VLOOKUP(B892,'University Applications'!A:AC,29,0)</f>
        <v>S/A</v>
      </c>
      <c r="N892" s="237" t="str">
        <f>VLOOKUP(B892,'University Applications'!A970:BD2388,36,0)</f>
        <v/>
      </c>
      <c r="O892" s="237" t="str">
        <f>VLOOKUP(B892,'University Applications'!A:I,9,0)</f>
        <v/>
      </c>
      <c r="P892" s="237" t="str">
        <f>VLOOKUP($B892,'University Applications'!$A:P,16,0)</f>
        <v/>
      </c>
      <c r="Q892" s="237" t="str">
        <f>VLOOKUP($B892,'University Applications'!$A:W,23,0)</f>
        <v/>
      </c>
      <c r="R892" s="237" t="str">
        <f>VLOOKUP($B892,'University Applications'!$A:AD,30,0)</f>
        <v/>
      </c>
      <c r="S892" s="237" t="str">
        <f>VLOOKUP($B892,'University Applications'!$A970:BJ2388,37,0)</f>
        <v/>
      </c>
      <c r="T892" s="183">
        <f t="shared" si="1"/>
        <v>4</v>
      </c>
      <c r="U892" s="183">
        <f t="shared" si="2"/>
        <v>0</v>
      </c>
      <c r="V892" s="237">
        <f t="shared" si="3"/>
        <v>2</v>
      </c>
      <c r="W892" s="237">
        <f t="shared" si="4"/>
        <v>0</v>
      </c>
      <c r="X892" s="237"/>
    </row>
    <row r="893">
      <c r="A893" s="236" t="s">
        <v>10892</v>
      </c>
      <c r="B893" s="106" t="s">
        <v>8370</v>
      </c>
      <c r="C893" s="237" t="str">
        <f>VLOOKUP(A893,'Main Sheet'!F:M,8,0)</f>
        <v>New Brighton</v>
      </c>
      <c r="D893" s="237" t="str">
        <f>VLOOKUP(B893,'Main Sheet'!A:N,14,0)</f>
        <v>NMB</v>
      </c>
      <c r="E893" s="237" t="str">
        <f>VLOOKUP(B893,'Main Sheet'!A:L,12,0)</f>
        <v>Cowan HS</v>
      </c>
      <c r="F893" s="237" t="str">
        <f>Vlookup(B893,'Main Sheet'!A:J,7,False)</f>
        <v>Second</v>
      </c>
      <c r="G893" s="237" t="str">
        <f>Vlookup(B893,'Main Sheet'!A:Q,17,0)</f>
        <v>Chulumanco</v>
      </c>
      <c r="H893" s="237" t="str">
        <f>VLOOKUP(B893,'Main Sheet'!A:AT,46,0)</f>
        <v>No</v>
      </c>
      <c r="I893" s="237" t="str">
        <f>Trim(Iferror(Vlookup(B893,'Main Sheet'!A1014:BC2111,47,False),""))</f>
        <v/>
      </c>
      <c r="J893" s="237" t="str">
        <f>VLOOKUP(B893,'University Applications'!A:H,8,0)</f>
        <v/>
      </c>
      <c r="K893" s="237" t="str">
        <f>VLOOKUP(B893,'University Applications'!A:O,15,0)</f>
        <v/>
      </c>
      <c r="L893" s="237" t="str">
        <f>VLOOKUP(B893,'University Applications'!A:V,22,0)</f>
        <v/>
      </c>
      <c r="M893" s="237" t="str">
        <f>VLOOKUP(B893,'University Applications'!A:AC,29,0)</f>
        <v/>
      </c>
      <c r="N893" s="237" t="str">
        <f>VLOOKUP(B893,'University Applications'!A1014:BD2432,36,0)</f>
        <v/>
      </c>
      <c r="O893" s="237" t="str">
        <f>VLOOKUP(B893,'University Applications'!A:I,9,0)</f>
        <v/>
      </c>
      <c r="P893" s="237" t="str">
        <f>VLOOKUP($B893,'University Applications'!$A:P,16,0)</f>
        <v/>
      </c>
      <c r="Q893" s="237" t="str">
        <f>VLOOKUP($B893,'University Applications'!$A:W,23,0)</f>
        <v/>
      </c>
      <c r="R893" s="237" t="str">
        <f>VLOOKUP($B893,'University Applications'!$A:AD,30,0)</f>
        <v/>
      </c>
      <c r="S893" s="237" t="str">
        <f>VLOOKUP($B893,'University Applications'!$A1014:BJ2432,37,0)</f>
        <v/>
      </c>
      <c r="T893" s="183">
        <f t="shared" si="1"/>
        <v>0</v>
      </c>
      <c r="U893" s="183">
        <f t="shared" si="2"/>
        <v>0</v>
      </c>
      <c r="V893" s="237">
        <f t="shared" si="3"/>
        <v>0</v>
      </c>
      <c r="W893" s="237">
        <f t="shared" si="4"/>
        <v>0</v>
      </c>
      <c r="X893" s="237"/>
    </row>
    <row r="894">
      <c r="A894" s="236" t="s">
        <v>9029</v>
      </c>
      <c r="B894" s="106" t="s">
        <v>5325</v>
      </c>
      <c r="C894" s="237" t="str">
        <f>VLOOKUP(A894,'Main Sheet'!F:M,8,0)</f>
        <v>Jeffery's Bay</v>
      </c>
      <c r="D894" s="237" t="str">
        <f>VLOOKUP(B894,'Main Sheet'!A:N,14,0)</f>
        <v>Rural</v>
      </c>
      <c r="E894" s="237" t="str">
        <f>VLOOKUP(B894,'Main Sheet'!A:L,12,0)</f>
        <v>Jeffrey's Bay CS</v>
      </c>
      <c r="F894" s="237" t="str">
        <f>Vlookup(B894,'Main Sheet'!A:J,7,False)</f>
        <v>Second</v>
      </c>
      <c r="G894" s="237" t="str">
        <f>Vlookup(B894,'Main Sheet'!A:Q,17,0)</f>
        <v>Sive</v>
      </c>
      <c r="H894" s="237" t="str">
        <f>VLOOKUP(B894,'Main Sheet'!A:AT,46,0)</f>
        <v>Yes</v>
      </c>
      <c r="I894" s="237" t="str">
        <f>Trim(Iferror(Vlookup(B894,'Main Sheet'!A606:BC1699,47,False),""))</f>
        <v/>
      </c>
      <c r="J894" s="237" t="str">
        <f>VLOOKUP(B894,'University Applications'!A:H,8,0)</f>
        <v>Yes</v>
      </c>
      <c r="K894" s="237" t="str">
        <f>VLOOKUP(B894,'University Applications'!A:O,15,0)</f>
        <v>S/A</v>
      </c>
      <c r="L894" s="237" t="str">
        <f>VLOOKUP(B894,'University Applications'!A:V,22,0)</f>
        <v>S/A</v>
      </c>
      <c r="M894" s="237" t="str">
        <f>VLOOKUP(B894,'University Applications'!A:AC,29,0)</f>
        <v>Yes</v>
      </c>
      <c r="N894" s="237" t="str">
        <f>VLOOKUP(B894,'University Applications'!A606:BD2020,36,0)</f>
        <v/>
      </c>
      <c r="O894" s="237" t="str">
        <f>VLOOKUP(B894,'University Applications'!A:I,9,0)</f>
        <v/>
      </c>
      <c r="P894" s="237" t="str">
        <f>VLOOKUP($B894,'University Applications'!$A:P,16,0)</f>
        <v/>
      </c>
      <c r="Q894" s="237" t="str">
        <f>VLOOKUP($B894,'University Applications'!$A:W,23,0)</f>
        <v/>
      </c>
      <c r="R894" s="237" t="str">
        <f>VLOOKUP($B894,'University Applications'!$A:AD,30,0)</f>
        <v/>
      </c>
      <c r="S894" s="237" t="str">
        <f>VLOOKUP($B894,'University Applications'!$A606:BJ2020,37,0)</f>
        <v/>
      </c>
      <c r="T894" s="183">
        <f t="shared" si="1"/>
        <v>4</v>
      </c>
      <c r="U894" s="183">
        <f t="shared" si="2"/>
        <v>0</v>
      </c>
      <c r="V894" s="237">
        <f t="shared" si="3"/>
        <v>2</v>
      </c>
      <c r="W894" s="237">
        <f t="shared" si="4"/>
        <v>0</v>
      </c>
      <c r="X894" s="237"/>
    </row>
    <row r="895">
      <c r="A895" s="236" t="s">
        <v>3026</v>
      </c>
      <c r="B895" s="106" t="s">
        <v>3023</v>
      </c>
      <c r="C895" s="237" t="str">
        <f>VLOOKUP(A895,'Main Sheet'!F:M,8,0)</f>
        <v>Motherwell</v>
      </c>
      <c r="D895" s="237" t="str">
        <f>VLOOKUP(B895,'Main Sheet'!A:N,14,0)</f>
        <v>NMB</v>
      </c>
      <c r="E895" s="237" t="str">
        <f>VLOOKUP(B895,'Main Sheet'!A:L,12,0)</f>
        <v>Ndyebo SS</v>
      </c>
      <c r="F895" s="237" t="str">
        <f>Vlookup(B895,'Main Sheet'!A:J,7,False)</f>
        <v>First</v>
      </c>
      <c r="G895" s="237" t="str">
        <f>Vlookup(B895,'Main Sheet'!A:Q,17,0)</f>
        <v>Siphosihle</v>
      </c>
      <c r="H895" s="237" t="str">
        <f>VLOOKUP(B895,'Main Sheet'!A:AT,46,0)</f>
        <v>Yes</v>
      </c>
      <c r="I895" s="237" t="str">
        <f>Trim(Iferror(Vlookup(B895,'Main Sheet'!A343:BC1435,47,False),""))</f>
        <v>Yes</v>
      </c>
      <c r="J895" s="237" t="str">
        <f>VLOOKUP(B895,'University Applications'!A:H,8,0)</f>
        <v>Yes</v>
      </c>
      <c r="K895" s="237" t="str">
        <f>VLOOKUP(B895,'University Applications'!A:O,15,0)</f>
        <v>Yes</v>
      </c>
      <c r="L895" s="237" t="str">
        <f>VLOOKUP(B895,'University Applications'!A:V,22,0)</f>
        <v>Yes</v>
      </c>
      <c r="M895" s="237" t="str">
        <f>VLOOKUP(B895,'University Applications'!A:AC,29,0)</f>
        <v>Yes</v>
      </c>
      <c r="N895" s="237" t="str">
        <f>VLOOKUP(B895,'University Applications'!A342:BD1756,36,0)</f>
        <v/>
      </c>
      <c r="O895" s="237" t="str">
        <f>VLOOKUP(B895,'University Applications'!A:I,9,0)</f>
        <v>Yes</v>
      </c>
      <c r="P895" s="237" t="str">
        <f>VLOOKUP($B895,'University Applications'!$A:P,16,0)</f>
        <v>Yes</v>
      </c>
      <c r="Q895" s="237" t="str">
        <f>VLOOKUP($B895,'University Applications'!$A:W,23,0)</f>
        <v>Yes</v>
      </c>
      <c r="R895" s="237" t="str">
        <f>VLOOKUP($B895,'University Applications'!$A:AD,30,0)</f>
        <v>Yes</v>
      </c>
      <c r="S895" s="237" t="str">
        <f>VLOOKUP($B895,'University Applications'!$A342:BJ1756,37,0)</f>
        <v/>
      </c>
      <c r="T895" s="183">
        <f t="shared" si="1"/>
        <v>4</v>
      </c>
      <c r="U895" s="183">
        <f t="shared" si="2"/>
        <v>4</v>
      </c>
      <c r="V895" s="237">
        <f t="shared" si="3"/>
        <v>4</v>
      </c>
      <c r="W895" s="237">
        <f t="shared" si="4"/>
        <v>4</v>
      </c>
      <c r="X895" s="237"/>
    </row>
    <row r="896">
      <c r="A896" s="236" t="s">
        <v>10508</v>
      </c>
      <c r="B896" s="106" t="s">
        <v>6993</v>
      </c>
      <c r="C896" s="237" t="str">
        <f>VLOOKUP(A896,'Main Sheet'!F:M,8,0)</f>
        <v>KwaZakhele</v>
      </c>
      <c r="D896" s="237" t="str">
        <f>VLOOKUP(B896,'Main Sheet'!A:N,14,0)</f>
        <v>NMB</v>
      </c>
      <c r="E896" s="237" t="str">
        <f>VLOOKUP(B896,'Main Sheet'!A:L,12,0)</f>
        <v>Qaphelani</v>
      </c>
      <c r="F896" s="237" t="str">
        <f>Vlookup(B896,'Main Sheet'!A:J,7,False)</f>
        <v>Second</v>
      </c>
      <c r="G896" s="237" t="str">
        <f>Vlookup(B896,'Main Sheet'!A:Q,17,0)</f>
        <v>Chulumanco</v>
      </c>
      <c r="H896" s="237" t="str">
        <f>VLOOKUP(B896,'Main Sheet'!A:AT,46,0)</f>
        <v>Yes</v>
      </c>
      <c r="I896" s="237" t="str">
        <f>Trim(Iferror(Vlookup(B896,'Main Sheet'!A815:BC1909,47,False),""))</f>
        <v>Yes</v>
      </c>
      <c r="J896" s="237" t="str">
        <f>VLOOKUP(B896,'University Applications'!A:H,8,0)</f>
        <v>S/A</v>
      </c>
      <c r="K896" s="237" t="str">
        <f>VLOOKUP(B896,'University Applications'!A:O,15,0)</f>
        <v>S/A</v>
      </c>
      <c r="L896" s="237" t="str">
        <f>VLOOKUP(B896,'University Applications'!A:V,22,0)</f>
        <v>S/A</v>
      </c>
      <c r="M896" s="237" t="str">
        <f>VLOOKUP(B896,'University Applications'!A:AC,29,0)</f>
        <v>Yes</v>
      </c>
      <c r="N896" s="237" t="str">
        <f>VLOOKUP(B896,'University Applications'!A815:BD2230,36,0)</f>
        <v/>
      </c>
      <c r="O896" s="237" t="str">
        <f>VLOOKUP(B896,'University Applications'!A:I,9,0)</f>
        <v/>
      </c>
      <c r="P896" s="237" t="str">
        <f>VLOOKUP($B896,'University Applications'!$A:P,16,0)</f>
        <v/>
      </c>
      <c r="Q896" s="237" t="str">
        <f>VLOOKUP($B896,'University Applications'!$A:W,23,0)</f>
        <v/>
      </c>
      <c r="R896" s="237" t="str">
        <f>VLOOKUP($B896,'University Applications'!$A:AD,30,0)</f>
        <v/>
      </c>
      <c r="S896" s="237" t="str">
        <f>VLOOKUP($B896,'University Applications'!$A815:BJ2230,37,0)</f>
        <v/>
      </c>
      <c r="T896" s="183">
        <f t="shared" si="1"/>
        <v>4</v>
      </c>
      <c r="U896" s="183">
        <f t="shared" si="2"/>
        <v>0</v>
      </c>
      <c r="V896" s="237">
        <f t="shared" si="3"/>
        <v>1</v>
      </c>
      <c r="W896" s="237">
        <f t="shared" si="4"/>
        <v>0</v>
      </c>
      <c r="X896" s="237"/>
    </row>
    <row r="897">
      <c r="A897" s="236" t="s">
        <v>9805</v>
      </c>
      <c r="B897" s="106" t="s">
        <v>4396</v>
      </c>
      <c r="C897" s="237" t="str">
        <f>VLOOKUP(A897,'Main Sheet'!F:M,8,0)</f>
        <v>Motherwell</v>
      </c>
      <c r="D897" s="237" t="str">
        <f>VLOOKUP(B897,'Main Sheet'!A:N,14,0)</f>
        <v>NMB</v>
      </c>
      <c r="E897" s="237" t="str">
        <f>VLOOKUP(B897,'Main Sheet'!A:L,12,0)</f>
        <v>Mfesane SS</v>
      </c>
      <c r="F897" s="237" t="str">
        <f>Vlookup(B897,'Main Sheet'!A:J,7,False)</f>
        <v>Second</v>
      </c>
      <c r="G897" s="237" t="str">
        <f>Vlookup(B897,'Main Sheet'!A:Q,17,0)</f>
        <v>Asemahle</v>
      </c>
      <c r="H897" s="237" t="str">
        <f>VLOOKUP(B897,'Main Sheet'!A:AT,46,0)</f>
        <v>Yes</v>
      </c>
      <c r="I897" s="237" t="str">
        <f>Trim(Iferror(Vlookup(B897,'Main Sheet'!A499:BC1592,47,False),""))</f>
        <v>Yes</v>
      </c>
      <c r="J897" s="237" t="str">
        <f>VLOOKUP(B897,'University Applications'!A:H,8,0)</f>
        <v>Yes</v>
      </c>
      <c r="K897" s="237" t="str">
        <f>VLOOKUP(B897,'University Applications'!A:O,15,0)</f>
        <v>Yes</v>
      </c>
      <c r="L897" s="237" t="str">
        <f>VLOOKUP(B897,'University Applications'!A:V,22,0)</f>
        <v>Yes</v>
      </c>
      <c r="M897" s="237" t="str">
        <f>VLOOKUP(B897,'University Applications'!A:AC,29,0)</f>
        <v>Yes</v>
      </c>
      <c r="N897" s="237" t="str">
        <f>VLOOKUP(B897,'University Applications'!A499:BD1913,36,0)</f>
        <v/>
      </c>
      <c r="O897" s="237" t="str">
        <f>VLOOKUP(B897,'University Applications'!A:I,9,0)</f>
        <v/>
      </c>
      <c r="P897" s="237" t="str">
        <f>VLOOKUP($B897,'University Applications'!$A:P,16,0)</f>
        <v/>
      </c>
      <c r="Q897" s="237" t="str">
        <f>VLOOKUP($B897,'University Applications'!$A:W,23,0)</f>
        <v/>
      </c>
      <c r="R897" s="237" t="str">
        <f>VLOOKUP($B897,'University Applications'!$A:AD,30,0)</f>
        <v/>
      </c>
      <c r="S897" s="237" t="str">
        <f>VLOOKUP($B897,'University Applications'!$A499:BJ1913,37,0)</f>
        <v/>
      </c>
      <c r="T897" s="183">
        <f t="shared" si="1"/>
        <v>4</v>
      </c>
      <c r="U897" s="183">
        <f t="shared" si="2"/>
        <v>0</v>
      </c>
      <c r="V897" s="237">
        <f t="shared" si="3"/>
        <v>4</v>
      </c>
      <c r="W897" s="237">
        <f t="shared" si="4"/>
        <v>0</v>
      </c>
      <c r="X897" s="237"/>
    </row>
    <row r="898">
      <c r="A898" s="236" t="s">
        <v>3034</v>
      </c>
      <c r="B898" s="106" t="s">
        <v>3031</v>
      </c>
      <c r="C898" s="237" t="str">
        <f>VLOOKUP(A898,'Main Sheet'!F:M,8,0)</f>
        <v>Motherwell</v>
      </c>
      <c r="D898" s="237" t="str">
        <f>VLOOKUP(B898,'Main Sheet'!A:N,14,0)</f>
        <v>NMB</v>
      </c>
      <c r="E898" s="237" t="str">
        <f>VLOOKUP(B898,'Main Sheet'!A:L,12,0)</f>
        <v>Motherwell HS</v>
      </c>
      <c r="F898" s="237" t="str">
        <f>Vlookup(B898,'Main Sheet'!A:J,7,False)</f>
        <v>First</v>
      </c>
      <c r="G898" s="237" t="str">
        <f>Vlookup(B898,'Main Sheet'!A:Q,17,0)</f>
        <v>Sive</v>
      </c>
      <c r="H898" s="237" t="str">
        <f>VLOOKUP(B898,'Main Sheet'!A:AT,46,0)</f>
        <v>Yes</v>
      </c>
      <c r="I898" s="237" t="str">
        <f>Trim(Iferror(Vlookup(B898,'Main Sheet'!A344:BC1436,47,False),""))</f>
        <v>Yes</v>
      </c>
      <c r="J898" s="237" t="str">
        <f>VLOOKUP(B898,'University Applications'!A:H,8,0)</f>
        <v>S/A</v>
      </c>
      <c r="K898" s="237" t="str">
        <f>VLOOKUP(B898,'University Applications'!A:O,15,0)</f>
        <v>S/A</v>
      </c>
      <c r="L898" s="237" t="str">
        <f>VLOOKUP(B898,'University Applications'!A:V,22,0)</f>
        <v>Yes</v>
      </c>
      <c r="M898" s="237" t="str">
        <f>VLOOKUP(B898,'University Applications'!A:AC,29,0)</f>
        <v>Yes</v>
      </c>
      <c r="N898" s="237" t="str">
        <f>VLOOKUP(B898,'University Applications'!A343:BD1757,36,0)</f>
        <v/>
      </c>
      <c r="O898" s="237" t="str">
        <f>VLOOKUP(B898,'University Applications'!A:I,9,0)</f>
        <v>S/A</v>
      </c>
      <c r="P898" s="237" t="str">
        <f>VLOOKUP($B898,'University Applications'!$A:P,16,0)</f>
        <v>S/A</v>
      </c>
      <c r="Q898" s="237" t="str">
        <f>VLOOKUP($B898,'University Applications'!$A:W,23,0)</f>
        <v>Yes</v>
      </c>
      <c r="R898" s="237" t="str">
        <f>VLOOKUP($B898,'University Applications'!$A:AD,30,0)</f>
        <v>Yes</v>
      </c>
      <c r="S898" s="237" t="str">
        <f>VLOOKUP($B898,'University Applications'!$A343:BJ1757,37,0)</f>
        <v/>
      </c>
      <c r="T898" s="183">
        <f t="shared" si="1"/>
        <v>4</v>
      </c>
      <c r="U898" s="183">
        <f t="shared" si="2"/>
        <v>4</v>
      </c>
      <c r="V898" s="237">
        <f t="shared" si="3"/>
        <v>2</v>
      </c>
      <c r="W898" s="237">
        <f t="shared" si="4"/>
        <v>2</v>
      </c>
      <c r="X898" s="237"/>
    </row>
    <row r="899">
      <c r="A899" s="236" t="s">
        <v>3042</v>
      </c>
      <c r="B899" s="106" t="s">
        <v>3040</v>
      </c>
      <c r="C899" s="237" t="str">
        <f>VLOOKUP(A899,'Main Sheet'!F:M,8,0)</f>
        <v>Zwide</v>
      </c>
      <c r="D899" s="237" t="str">
        <f>VLOOKUP(B899,'Main Sheet'!A:N,14,0)</f>
        <v>NMB</v>
      </c>
      <c r="E899" s="237" t="str">
        <f>VLOOKUP(B899,'Main Sheet'!A:L,12,0)</f>
        <v>Ndzondelelo HS</v>
      </c>
      <c r="F899" s="237" t="str">
        <f>Vlookup(B899,'Main Sheet'!A:J,7,False)</f>
        <v>First</v>
      </c>
      <c r="G899" s="237" t="str">
        <f>Vlookup(B899,'Main Sheet'!A:Q,17,0)</f>
        <v>Chulumanco</v>
      </c>
      <c r="H899" s="237" t="str">
        <f>VLOOKUP(B899,'Main Sheet'!A:AT,46,0)</f>
        <v>Yes</v>
      </c>
      <c r="I899" s="237" t="str">
        <f>Trim(Iferror(Vlookup(B899,'Main Sheet'!A345:BC1437,47,False),""))</f>
        <v>Yes</v>
      </c>
      <c r="J899" s="237" t="str">
        <f>VLOOKUP(B899,'University Applications'!A:H,8,0)</f>
        <v>Yes</v>
      </c>
      <c r="K899" s="237" t="str">
        <f>VLOOKUP(B899,'University Applications'!A:O,15,0)</f>
        <v>S/A</v>
      </c>
      <c r="L899" s="237" t="str">
        <f>VLOOKUP(B899,'University Applications'!A:V,22,0)</f>
        <v>S/A</v>
      </c>
      <c r="M899" s="237" t="str">
        <f>VLOOKUP(B899,'University Applications'!A:AC,29,0)</f>
        <v>Yes</v>
      </c>
      <c r="N899" s="237" t="str">
        <f>VLOOKUP(B899,'University Applications'!A344:BD1758,36,0)</f>
        <v/>
      </c>
      <c r="O899" s="237" t="str">
        <f>VLOOKUP(B899,'University Applications'!A:I,9,0)</f>
        <v>Yes</v>
      </c>
      <c r="P899" s="237" t="str">
        <f>VLOOKUP($B899,'University Applications'!$A:P,16,0)</f>
        <v>S/A</v>
      </c>
      <c r="Q899" s="237" t="str">
        <f>VLOOKUP($B899,'University Applications'!$A:W,23,0)</f>
        <v>S/A</v>
      </c>
      <c r="R899" s="237" t="str">
        <f>VLOOKUP($B899,'University Applications'!$A:AD,30,0)</f>
        <v>Yes</v>
      </c>
      <c r="S899" s="237" t="str">
        <f>VLOOKUP($B899,'University Applications'!$A344:BJ1758,37,0)</f>
        <v/>
      </c>
      <c r="T899" s="183">
        <f t="shared" si="1"/>
        <v>4</v>
      </c>
      <c r="U899" s="183">
        <f t="shared" si="2"/>
        <v>4</v>
      </c>
      <c r="V899" s="237">
        <f t="shared" si="3"/>
        <v>2</v>
      </c>
      <c r="W899" s="237">
        <f t="shared" si="4"/>
        <v>2</v>
      </c>
      <c r="X899" s="237"/>
    </row>
    <row r="900">
      <c r="A900" s="236" t="s">
        <v>10243</v>
      </c>
      <c r="B900" s="106" t="s">
        <v>5986</v>
      </c>
      <c r="C900" s="237" t="str">
        <f>VLOOKUP(A900,'Main Sheet'!F:M,8,0)</f>
        <v>Zwide</v>
      </c>
      <c r="D900" s="237" t="str">
        <f>VLOOKUP(B900,'Main Sheet'!A:N,14,0)</f>
        <v>NMB</v>
      </c>
      <c r="E900" s="237" t="str">
        <f>VLOOKUP(B900,'Main Sheet'!A:L,12,0)</f>
        <v>Phakamisa SS</v>
      </c>
      <c r="F900" s="237" t="str">
        <f>Vlookup(B900,'Main Sheet'!A:J,7,False)</f>
        <v>Second</v>
      </c>
      <c r="G900" s="237" t="str">
        <f>Vlookup(B900,'Main Sheet'!A:Q,17,0)</f>
        <v>Chulumanco</v>
      </c>
      <c r="H900" s="237" t="str">
        <f>VLOOKUP(B900,'Main Sheet'!A:AT,46,0)</f>
        <v>Yes</v>
      </c>
      <c r="I900" s="237" t="str">
        <f>Trim(Iferror(Vlookup(B900,'Main Sheet'!A690:BC1784,47,False),""))</f>
        <v/>
      </c>
      <c r="J900" s="237" t="str">
        <f>VLOOKUP(B900,'University Applications'!A:H,8,0)</f>
        <v>S/A</v>
      </c>
      <c r="K900" s="237" t="str">
        <f>VLOOKUP(B900,'University Applications'!A:O,15,0)</f>
        <v/>
      </c>
      <c r="L900" s="237" t="str">
        <f>VLOOKUP(B900,'University Applications'!A:V,22,0)</f>
        <v>Yes</v>
      </c>
      <c r="M900" s="237" t="str">
        <f>VLOOKUP(B900,'University Applications'!A:AC,29,0)</f>
        <v>Yes</v>
      </c>
      <c r="N900" s="237" t="str">
        <f>VLOOKUP(B900,'University Applications'!A690:BD2105,36,0)</f>
        <v/>
      </c>
      <c r="O900" s="237" t="str">
        <f>VLOOKUP(B900,'University Applications'!A:I,9,0)</f>
        <v/>
      </c>
      <c r="P900" s="237" t="str">
        <f>VLOOKUP($B900,'University Applications'!$A:P,16,0)</f>
        <v/>
      </c>
      <c r="Q900" s="237" t="str">
        <f>VLOOKUP($B900,'University Applications'!$A:W,23,0)</f>
        <v/>
      </c>
      <c r="R900" s="237" t="str">
        <f>VLOOKUP($B900,'University Applications'!$A:AD,30,0)</f>
        <v/>
      </c>
      <c r="S900" s="237" t="str">
        <f>VLOOKUP($B900,'University Applications'!$A690:BJ2105,37,0)</f>
        <v/>
      </c>
      <c r="T900" s="183">
        <f t="shared" si="1"/>
        <v>3</v>
      </c>
      <c r="U900" s="183">
        <f t="shared" si="2"/>
        <v>0</v>
      </c>
      <c r="V900" s="237">
        <f t="shared" si="3"/>
        <v>2</v>
      </c>
      <c r="W900" s="237">
        <f t="shared" si="4"/>
        <v>0</v>
      </c>
      <c r="X900" s="237"/>
    </row>
    <row r="901">
      <c r="A901" s="236" t="s">
        <v>9774</v>
      </c>
      <c r="B901" s="106" t="s">
        <v>4286</v>
      </c>
      <c r="C901" s="237" t="str">
        <f>VLOOKUP(A901,'Main Sheet'!F:M,8,0)</f>
        <v>East London</v>
      </c>
      <c r="D901" s="237" t="str">
        <f>VLOOKUP(B901,'Main Sheet'!A:N,14,0)</f>
        <v>Rural</v>
      </c>
      <c r="E901" s="237" t="str">
        <f>VLOOKUP(B901,'Main Sheet'!A:L,12,0)</f>
        <v>Wongalethu HS</v>
      </c>
      <c r="F901" s="237" t="str">
        <f>Vlookup(B901,'Main Sheet'!A:J,7,False)</f>
        <v>Second</v>
      </c>
      <c r="G901" s="237" t="str">
        <f>Vlookup(B901,'Main Sheet'!A:Q,17,0)</f>
        <v>Asemahle</v>
      </c>
      <c r="H901" s="237" t="str">
        <f>VLOOKUP(B901,'Main Sheet'!A:AT,46,0)</f>
        <v>Yes</v>
      </c>
      <c r="I901" s="237" t="str">
        <f>Trim(Iferror(Vlookup(B901,'Main Sheet'!A486:BC1579,47,False),""))</f>
        <v>Yes</v>
      </c>
      <c r="J901" s="237" t="str">
        <f>VLOOKUP(B901,'University Applications'!A:H,8,0)</f>
        <v>Yes</v>
      </c>
      <c r="K901" s="237" t="str">
        <f>VLOOKUP(B901,'University Applications'!A:O,15,0)</f>
        <v>S/A</v>
      </c>
      <c r="L901" s="237" t="str">
        <f>VLOOKUP(B901,'University Applications'!A:V,22,0)</f>
        <v>Yes</v>
      </c>
      <c r="M901" s="237" t="str">
        <f>VLOOKUP(B901,'University Applications'!A:AC,29,0)</f>
        <v>Yes</v>
      </c>
      <c r="N901" s="237" t="str">
        <f>VLOOKUP(B901,'University Applications'!A486:BD1900,36,0)</f>
        <v/>
      </c>
      <c r="O901" s="237" t="str">
        <f>VLOOKUP(B901,'University Applications'!A:I,9,0)</f>
        <v/>
      </c>
      <c r="P901" s="237" t="str">
        <f>VLOOKUP($B901,'University Applications'!$A:P,16,0)</f>
        <v/>
      </c>
      <c r="Q901" s="237" t="str">
        <f>VLOOKUP($B901,'University Applications'!$A:W,23,0)</f>
        <v/>
      </c>
      <c r="R901" s="237" t="str">
        <f>VLOOKUP($B901,'University Applications'!$A:AD,30,0)</f>
        <v/>
      </c>
      <c r="S901" s="237" t="str">
        <f>VLOOKUP($B901,'University Applications'!$A486:BJ1900,37,0)</f>
        <v/>
      </c>
      <c r="T901" s="183">
        <f t="shared" si="1"/>
        <v>4</v>
      </c>
      <c r="U901" s="183">
        <f t="shared" si="2"/>
        <v>0</v>
      </c>
      <c r="V901" s="237">
        <f t="shared" si="3"/>
        <v>3</v>
      </c>
      <c r="W901" s="237">
        <f t="shared" si="4"/>
        <v>0</v>
      </c>
      <c r="X901" s="237"/>
    </row>
    <row r="902">
      <c r="A902" s="236" t="s">
        <v>10451</v>
      </c>
      <c r="B902" s="106" t="s">
        <v>6781</v>
      </c>
      <c r="C902" s="237" t="str">
        <f>VLOOKUP(A902,'Main Sheet'!F:M,8,0)</f>
        <v>KwaDwesi</v>
      </c>
      <c r="D902" s="237" t="str">
        <f>VLOOKUP(B902,'Main Sheet'!A:N,14,0)</f>
        <v>NMB</v>
      </c>
      <c r="E902" s="237" t="str">
        <f>VLOOKUP(B902,'Main Sheet'!A:L,12,0)</f>
        <v>EZ Khabane HS</v>
      </c>
      <c r="F902" s="237" t="str">
        <f>Vlookup(B902,'Main Sheet'!A:J,7,False)</f>
        <v>Second</v>
      </c>
      <c r="G902" s="237" t="str">
        <f>Vlookup(B902,'Main Sheet'!A:Q,17,0)</f>
        <v>Asemahle</v>
      </c>
      <c r="H902" s="237" t="str">
        <f>VLOOKUP(B902,'Main Sheet'!A:AT,46,0)</f>
        <v>Yes</v>
      </c>
      <c r="I902" s="237" t="str">
        <f>Trim(Iferror(Vlookup(B902,'Main Sheet'!A788:BC1882,47,False),""))</f>
        <v>Yes</v>
      </c>
      <c r="J902" s="237" t="str">
        <f>VLOOKUP(B902,'University Applications'!A:H,8,0)</f>
        <v>S/A</v>
      </c>
      <c r="K902" s="237" t="str">
        <f>VLOOKUP(B902,'University Applications'!A:O,15,0)</f>
        <v>S/A</v>
      </c>
      <c r="L902" s="237" t="str">
        <f>VLOOKUP(B902,'University Applications'!A:V,22,0)</f>
        <v>S/A</v>
      </c>
      <c r="M902" s="237" t="str">
        <f>VLOOKUP(B902,'University Applications'!A:AC,29,0)</f>
        <v>S/A</v>
      </c>
      <c r="N902" s="237" t="str">
        <f>VLOOKUP(B902,'University Applications'!A788:BD2203,36,0)</f>
        <v/>
      </c>
      <c r="O902" s="237" t="str">
        <f>VLOOKUP(B902,'University Applications'!A:I,9,0)</f>
        <v/>
      </c>
      <c r="P902" s="237" t="str">
        <f>VLOOKUP($B902,'University Applications'!$A:P,16,0)</f>
        <v/>
      </c>
      <c r="Q902" s="237" t="str">
        <f>VLOOKUP($B902,'University Applications'!$A:W,23,0)</f>
        <v/>
      </c>
      <c r="R902" s="237" t="str">
        <f>VLOOKUP($B902,'University Applications'!$A:AD,30,0)</f>
        <v/>
      </c>
      <c r="S902" s="237" t="str">
        <f>VLOOKUP($B902,'University Applications'!$A788:BJ2203,37,0)</f>
        <v/>
      </c>
      <c r="T902" s="183">
        <f t="shared" si="1"/>
        <v>4</v>
      </c>
      <c r="U902" s="183">
        <f t="shared" si="2"/>
        <v>0</v>
      </c>
      <c r="V902" s="237">
        <f t="shared" si="3"/>
        <v>0</v>
      </c>
      <c r="W902" s="237">
        <f t="shared" si="4"/>
        <v>0</v>
      </c>
      <c r="X902" s="237"/>
    </row>
    <row r="903">
      <c r="A903" s="236" t="s">
        <v>10726</v>
      </c>
      <c r="B903" s="106" t="s">
        <v>7680</v>
      </c>
      <c r="C903" s="237" t="str">
        <f>VLOOKUP(A903,'Main Sheet'!F:M,8,0)</f>
        <v>KwaMagxaki</v>
      </c>
      <c r="D903" s="237" t="str">
        <f>VLOOKUP(B903,'Main Sheet'!A:N,14,0)</f>
        <v>NMB</v>
      </c>
      <c r="E903" s="237" t="str">
        <f>VLOOKUP(B903,'Main Sheet'!A:L,12,0)</f>
        <v>KwaMagxaki HS</v>
      </c>
      <c r="F903" s="237" t="str">
        <f>Vlookup(B903,'Main Sheet'!A:J,7,False)</f>
        <v>Second</v>
      </c>
      <c r="G903" s="237" t="str">
        <f>Vlookup(B903,'Main Sheet'!A:Q,17,0)</f>
        <v>Asemahle</v>
      </c>
      <c r="H903" s="237" t="str">
        <f>VLOOKUP(B903,'Main Sheet'!A:AT,46,0)</f>
        <v>Yes</v>
      </c>
      <c r="I903" s="237" t="str">
        <f>Trim(Iferror(Vlookup(B903,'Main Sheet'!A929:BC2026,47,False),""))</f>
        <v>Yes</v>
      </c>
      <c r="J903" s="237" t="str">
        <f>VLOOKUP(B903,'University Applications'!A:H,8,0)</f>
        <v>Yes</v>
      </c>
      <c r="K903" s="237" t="str">
        <f>VLOOKUP(B903,'University Applications'!A:O,15,0)</f>
        <v>Yes</v>
      </c>
      <c r="L903" s="237" t="str">
        <f>VLOOKUP(B903,'University Applications'!A:V,22,0)</f>
        <v>Yes</v>
      </c>
      <c r="M903" s="237" t="str">
        <f>VLOOKUP(B903,'University Applications'!A:AC,29,0)</f>
        <v/>
      </c>
      <c r="N903" s="237" t="str">
        <f>VLOOKUP(B903,'University Applications'!A929:BD2347,36,0)</f>
        <v/>
      </c>
      <c r="O903" s="237" t="str">
        <f>VLOOKUP(B903,'University Applications'!A:I,9,0)</f>
        <v/>
      </c>
      <c r="P903" s="237" t="str">
        <f>VLOOKUP($B903,'University Applications'!$A:P,16,0)</f>
        <v/>
      </c>
      <c r="Q903" s="237" t="str">
        <f>VLOOKUP($B903,'University Applications'!$A:W,23,0)</f>
        <v/>
      </c>
      <c r="R903" s="237" t="str">
        <f>VLOOKUP($B903,'University Applications'!$A:AD,30,0)</f>
        <v/>
      </c>
      <c r="S903" s="237" t="str">
        <f>VLOOKUP($B903,'University Applications'!$A929:BJ2347,37,0)</f>
        <v/>
      </c>
      <c r="T903" s="183">
        <f t="shared" si="1"/>
        <v>3</v>
      </c>
      <c r="U903" s="183">
        <f t="shared" si="2"/>
        <v>0</v>
      </c>
      <c r="V903" s="237">
        <f t="shared" si="3"/>
        <v>3</v>
      </c>
      <c r="W903" s="237">
        <f t="shared" si="4"/>
        <v>0</v>
      </c>
      <c r="X903" s="237"/>
    </row>
    <row r="904">
      <c r="A904" s="236" t="s">
        <v>3048</v>
      </c>
      <c r="B904" s="106" t="s">
        <v>3045</v>
      </c>
      <c r="C904" s="237" t="str">
        <f>VLOOKUP(A904,'Main Sheet'!F:M,8,0)</f>
        <v>Zwide</v>
      </c>
      <c r="D904" s="237" t="str">
        <f>VLOOKUP(B904,'Main Sheet'!A:N,14,0)</f>
        <v>NMB</v>
      </c>
      <c r="E904" s="237" t="str">
        <f>VLOOKUP(B904,'Main Sheet'!A:L,12,0)</f>
        <v>Sakhisizwe SS</v>
      </c>
      <c r="F904" s="237" t="str">
        <f>Vlookup(B904,'Main Sheet'!A:J,7,False)</f>
        <v>First</v>
      </c>
      <c r="G904" s="237" t="str">
        <f>Vlookup(B904,'Main Sheet'!A:Q,17,0)</f>
        <v>Chulumanco</v>
      </c>
      <c r="H904" s="237" t="str">
        <f>VLOOKUP(B904,'Main Sheet'!A:AT,46,0)</f>
        <v>Yes</v>
      </c>
      <c r="I904" s="237" t="str">
        <f>Trim(Iferror(Vlookup(B904,'Main Sheet'!A346:BC1438,47,False),""))</f>
        <v>Yes</v>
      </c>
      <c r="J904" s="237"/>
      <c r="K904" s="237" t="str">
        <f>VLOOKUP(B904,'University Applications'!A:O,15,0)</f>
        <v/>
      </c>
      <c r="L904" s="237" t="str">
        <f>VLOOKUP(B904,'University Applications'!A:V,22,0)</f>
        <v/>
      </c>
      <c r="M904" s="237" t="str">
        <f>VLOOKUP(B904,'University Applications'!A:AC,29,0)</f>
        <v/>
      </c>
      <c r="N904" s="237" t="str">
        <f>VLOOKUP(B904,'University Applications'!A345:BD1759,36,0)</f>
        <v/>
      </c>
      <c r="O904" s="237" t="str">
        <f>VLOOKUP(B904,'University Applications'!A:I,9,0)</f>
        <v/>
      </c>
      <c r="P904" s="237" t="str">
        <f>VLOOKUP($B904,'University Applications'!$A:P,16,0)</f>
        <v/>
      </c>
      <c r="Q904" s="237" t="str">
        <f>VLOOKUP($B904,'University Applications'!$A:W,23,0)</f>
        <v/>
      </c>
      <c r="R904" s="237" t="str">
        <f>VLOOKUP($B904,'University Applications'!$A:AD,30,0)</f>
        <v/>
      </c>
      <c r="S904" s="237" t="str">
        <f>VLOOKUP($B904,'University Applications'!$A345:BJ1759,37,0)</f>
        <v/>
      </c>
      <c r="T904" s="183">
        <f t="shared" si="1"/>
        <v>0</v>
      </c>
      <c r="U904" s="183">
        <f t="shared" si="2"/>
        <v>0</v>
      </c>
      <c r="V904" s="237">
        <f t="shared" si="3"/>
        <v>0</v>
      </c>
      <c r="W904" s="237">
        <f t="shared" si="4"/>
        <v>0</v>
      </c>
      <c r="X904" s="237"/>
    </row>
    <row r="905">
      <c r="A905" s="236" t="s">
        <v>11035</v>
      </c>
      <c r="B905" s="106" t="s">
        <v>8844</v>
      </c>
      <c r="C905" s="237" t="str">
        <f>VLOOKUP(A905,'Main Sheet'!F:M,8,0)</f>
        <v>Walmer</v>
      </c>
      <c r="D905" s="237" t="str">
        <f>VLOOKUP(B905,'Main Sheet'!A:N,14,0)</f>
        <v>NMB</v>
      </c>
      <c r="E905" s="237" t="str">
        <f>VLOOKUP(B905,'Main Sheet'!A:L,12,0)</f>
        <v>Walmer HS</v>
      </c>
      <c r="F905" s="237" t="str">
        <f>Vlookup(B905,'Main Sheet'!A:J,7,False)</f>
        <v>Second</v>
      </c>
      <c r="G905" s="237" t="str">
        <f>Vlookup(B905,'Main Sheet'!A:Q,17,0)</f>
        <v>Sive</v>
      </c>
      <c r="H905" s="237" t="str">
        <f>VLOOKUP(B905,'Main Sheet'!A:AT,46,0)</f>
        <v>Yes</v>
      </c>
      <c r="I905" s="237" t="str">
        <f>Trim(Iferror(Vlookup(B905,'Main Sheet'!A1085:BC2183,47,False),""))</f>
        <v/>
      </c>
      <c r="J905" s="237"/>
      <c r="K905" s="237"/>
      <c r="L905" s="237"/>
      <c r="M905" s="237"/>
      <c r="N905" s="237"/>
      <c r="O905" s="237"/>
      <c r="P905" s="237"/>
      <c r="Q905" s="237"/>
      <c r="R905" s="237"/>
      <c r="S905" s="237"/>
      <c r="T905" s="183">
        <f t="shared" si="1"/>
        <v>0</v>
      </c>
      <c r="U905" s="183">
        <f t="shared" si="2"/>
        <v>0</v>
      </c>
      <c r="V905" s="237">
        <f t="shared" si="3"/>
        <v>0</v>
      </c>
      <c r="W905" s="237">
        <f t="shared" si="4"/>
        <v>0</v>
      </c>
      <c r="X905" s="237"/>
    </row>
    <row r="906">
      <c r="A906" s="236" t="s">
        <v>4190</v>
      </c>
      <c r="B906" s="106" t="s">
        <v>4188</v>
      </c>
      <c r="C906" s="237" t="str">
        <f>VLOOKUP(A906,'Main Sheet'!F:M,8,0)</f>
        <v>Motherwell</v>
      </c>
      <c r="D906" s="237" t="str">
        <f>VLOOKUP(B906,'Main Sheet'!A:N,14,0)</f>
        <v>NMB</v>
      </c>
      <c r="E906" s="237" t="str">
        <f>VLOOKUP(B906,'Main Sheet'!A:L,12,0)</f>
        <v>Ndyebo SS</v>
      </c>
      <c r="F906" s="237" t="str">
        <f>Vlookup(B906,'Main Sheet'!A:J,7,False)</f>
        <v>Second</v>
      </c>
      <c r="G906" s="237" t="str">
        <f>Vlookup(B906,'Main Sheet'!A:Q,17,0)</f>
        <v>Siphosihle</v>
      </c>
      <c r="H906" s="237" t="str">
        <f>VLOOKUP(B906,'Main Sheet'!A:AT,46,0)</f>
        <v>Yes</v>
      </c>
      <c r="I906" s="237" t="str">
        <f>Trim(Iferror(Vlookup(B906,'Main Sheet'!A475:BC1568,47,False),""))</f>
        <v>Yes</v>
      </c>
      <c r="J906" s="237" t="str">
        <f>VLOOKUP(B906,'University Applications'!A:H,8,0)</f>
        <v>S/A</v>
      </c>
      <c r="K906" s="237" t="str">
        <f>VLOOKUP(B906,'University Applications'!A:O,15,0)</f>
        <v>S/A</v>
      </c>
      <c r="L906" s="237" t="str">
        <f>VLOOKUP(B906,'University Applications'!A:V,22,0)</f>
        <v>S/A</v>
      </c>
      <c r="M906" s="237" t="str">
        <f>VLOOKUP(B906,'University Applications'!A:AC,29,0)</f>
        <v>Yes</v>
      </c>
      <c r="N906" s="237" t="str">
        <f>VLOOKUP(B906,'University Applications'!A475:BD1889,36,0)</f>
        <v/>
      </c>
      <c r="O906" s="237" t="str">
        <f>VLOOKUP(B906,'University Applications'!A:I,9,0)</f>
        <v/>
      </c>
      <c r="P906" s="237" t="str">
        <f>VLOOKUP($B906,'University Applications'!$A:P,16,0)</f>
        <v/>
      </c>
      <c r="Q906" s="237" t="str">
        <f>VLOOKUP($B906,'University Applications'!$A:W,23,0)</f>
        <v/>
      </c>
      <c r="R906" s="237" t="str">
        <f>VLOOKUP($B906,'University Applications'!$A:AD,30,0)</f>
        <v/>
      </c>
      <c r="S906" s="237" t="str">
        <f>VLOOKUP($B906,'University Applications'!$A475:BJ1889,37,0)</f>
        <v/>
      </c>
      <c r="T906" s="183">
        <f t="shared" si="1"/>
        <v>4</v>
      </c>
      <c r="U906" s="183">
        <f t="shared" si="2"/>
        <v>0</v>
      </c>
      <c r="V906" s="237">
        <f t="shared" si="3"/>
        <v>1</v>
      </c>
      <c r="W906" s="237">
        <f t="shared" si="4"/>
        <v>0</v>
      </c>
      <c r="X906" s="237"/>
    </row>
    <row r="907">
      <c r="A907" s="236" t="s">
        <v>3058</v>
      </c>
      <c r="B907" s="106" t="s">
        <v>3056</v>
      </c>
      <c r="C907" s="237" t="str">
        <f>VLOOKUP(A907,'Main Sheet'!F:M,8,0)</f>
        <v>Motherwell</v>
      </c>
      <c r="D907" s="237" t="str">
        <f>VLOOKUP(B907,'Main Sheet'!A:N,14,0)</f>
        <v>NMB</v>
      </c>
      <c r="E907" s="237" t="str">
        <f>VLOOKUP(B907,'Main Sheet'!A:L,12,0)</f>
        <v>Vulumzi SS</v>
      </c>
      <c r="F907" s="237" t="str">
        <f>Vlookup(B907,'Main Sheet'!A:J,7,False)</f>
        <v>First</v>
      </c>
      <c r="G907" s="237" t="str">
        <f>Vlookup(B907,'Main Sheet'!A:Q,17,0)</f>
        <v>Siphosihle</v>
      </c>
      <c r="H907" s="237" t="str">
        <f>VLOOKUP(B907,'Main Sheet'!A:AT,46,0)</f>
        <v>Yes</v>
      </c>
      <c r="I907" s="237" t="str">
        <f>Trim(Iferror(Vlookup(B907,'Main Sheet'!A347:BC1439,47,False),""))</f>
        <v>Yes</v>
      </c>
      <c r="J907" s="237" t="str">
        <f>VLOOKUP(B907,'University Applications'!A:H,8,0)</f>
        <v>S/A</v>
      </c>
      <c r="K907" s="237" t="str">
        <f>VLOOKUP(B907,'University Applications'!A:O,15,0)</f>
        <v>S/A</v>
      </c>
      <c r="L907" s="237" t="str">
        <f>VLOOKUP(B907,'University Applications'!A:V,22,0)</f>
        <v>S/A</v>
      </c>
      <c r="M907" s="237" t="str">
        <f>VLOOKUP(B907,'University Applications'!A:AC,29,0)</f>
        <v>Yes</v>
      </c>
      <c r="N907" s="237" t="str">
        <f>VLOOKUP(B907,'University Applications'!A346:BD1760,36,0)</f>
        <v/>
      </c>
      <c r="O907" s="237" t="str">
        <f>VLOOKUP(B907,'University Applications'!A:I,9,0)</f>
        <v>S/A</v>
      </c>
      <c r="P907" s="237" t="str">
        <f>VLOOKUP($B907,'University Applications'!$A:P,16,0)</f>
        <v>S/A</v>
      </c>
      <c r="Q907" s="237" t="str">
        <f>VLOOKUP($B907,'University Applications'!$A:W,23,0)</f>
        <v>S/A</v>
      </c>
      <c r="R907" s="237" t="str">
        <f>VLOOKUP($B907,'University Applications'!$A:AD,30,0)</f>
        <v>Yes</v>
      </c>
      <c r="S907" s="237" t="str">
        <f>VLOOKUP($B907,'University Applications'!$A346:BJ1760,37,0)</f>
        <v/>
      </c>
      <c r="T907" s="183">
        <f t="shared" si="1"/>
        <v>4</v>
      </c>
      <c r="U907" s="183">
        <f t="shared" si="2"/>
        <v>4</v>
      </c>
      <c r="V907" s="237">
        <f t="shared" si="3"/>
        <v>1</v>
      </c>
      <c r="W907" s="237">
        <f t="shared" si="4"/>
        <v>1</v>
      </c>
      <c r="X907" s="237"/>
    </row>
    <row r="908">
      <c r="A908" s="236" t="s">
        <v>4151</v>
      </c>
      <c r="B908" s="106" t="s">
        <v>4148</v>
      </c>
      <c r="C908" s="237" t="str">
        <f>VLOOKUP(A908,'Main Sheet'!F:M,8,0)</f>
        <v>Motherwell</v>
      </c>
      <c r="D908" s="237" t="str">
        <f>VLOOKUP(B908,'Main Sheet'!A:N,14,0)</f>
        <v>NMB</v>
      </c>
      <c r="E908" s="237" t="str">
        <f>VLOOKUP(B908,'Main Sheet'!A:L,12,0)</f>
        <v>Ndyebo SS</v>
      </c>
      <c r="F908" s="237" t="str">
        <f>Vlookup(B908,'Main Sheet'!A:J,7,False)</f>
        <v>Second</v>
      </c>
      <c r="G908" s="237" t="str">
        <f>Vlookup(B908,'Main Sheet'!A:Q,17,0)</f>
        <v>Siphosihle</v>
      </c>
      <c r="H908" s="237" t="str">
        <f>VLOOKUP(B908,'Main Sheet'!A:AT,46,0)</f>
        <v>Yes</v>
      </c>
      <c r="I908" s="237" t="str">
        <f>Trim(Iferror(Vlookup(B908,'Main Sheet'!A471:BC1564,47,False),""))</f>
        <v>Yes</v>
      </c>
      <c r="J908" s="237" t="str">
        <f>VLOOKUP(B908,'University Applications'!A:H,8,0)</f>
        <v>Yes</v>
      </c>
      <c r="K908" s="237" t="str">
        <f>VLOOKUP(B908,'University Applications'!A:O,15,0)</f>
        <v>Yes</v>
      </c>
      <c r="L908" s="237" t="str">
        <f>VLOOKUP(B908,'University Applications'!A:V,22,0)</f>
        <v>Yes</v>
      </c>
      <c r="M908" s="237" t="str">
        <f>VLOOKUP(B908,'University Applications'!A:AC,29,0)</f>
        <v>Yes</v>
      </c>
      <c r="N908" s="237" t="str">
        <f>VLOOKUP(B908,'University Applications'!A471:BD1885,36,0)</f>
        <v/>
      </c>
      <c r="O908" s="237" t="str">
        <f>VLOOKUP(B908,'University Applications'!A:I,9,0)</f>
        <v/>
      </c>
      <c r="P908" s="237" t="str">
        <f>VLOOKUP($B908,'University Applications'!$A:P,16,0)</f>
        <v/>
      </c>
      <c r="Q908" s="237" t="str">
        <f>VLOOKUP($B908,'University Applications'!$A:W,23,0)</f>
        <v/>
      </c>
      <c r="R908" s="237" t="str">
        <f>VLOOKUP($B908,'University Applications'!$A:AD,30,0)</f>
        <v/>
      </c>
      <c r="S908" s="237" t="str">
        <f>VLOOKUP($B908,'University Applications'!$A471:BJ1885,37,0)</f>
        <v/>
      </c>
      <c r="T908" s="183">
        <f t="shared" si="1"/>
        <v>4</v>
      </c>
      <c r="U908" s="183">
        <f t="shared" si="2"/>
        <v>0</v>
      </c>
      <c r="V908" s="237">
        <f t="shared" si="3"/>
        <v>4</v>
      </c>
      <c r="W908" s="237">
        <f t="shared" si="4"/>
        <v>0</v>
      </c>
      <c r="X908" s="237"/>
    </row>
    <row r="909">
      <c r="A909" s="236" t="s">
        <v>10829</v>
      </c>
      <c r="B909" s="106" t="s">
        <v>8125</v>
      </c>
      <c r="C909" s="237" t="str">
        <f>VLOOKUP(A909,'Main Sheet'!F:M,8,0)</f>
        <v>Humansdorp</v>
      </c>
      <c r="D909" s="237" t="str">
        <f>VLOOKUP(B909,'Main Sheet'!A:N,14,0)</f>
        <v>Rural</v>
      </c>
      <c r="E909" s="237" t="str">
        <f>VLOOKUP(B909,'Main Sheet'!A:L,12,0)</f>
        <v>Qhayiyalethu HS</v>
      </c>
      <c r="F909" s="237" t="str">
        <f>Vlookup(B909,'Main Sheet'!A:J,7,False)</f>
        <v>Second</v>
      </c>
      <c r="G909" s="237" t="str">
        <f>Vlookup(B909,'Main Sheet'!A:Q,17,0)</f>
        <v>Sive</v>
      </c>
      <c r="H909" s="237" t="str">
        <f>VLOOKUP(B909,'Main Sheet'!A:AT,46,0)</f>
        <v>Yes</v>
      </c>
      <c r="I909" s="237" t="str">
        <f>Trim(Iferror(Vlookup(B909,'Main Sheet'!A981:BC2078,47,False),""))</f>
        <v/>
      </c>
      <c r="J909" s="237" t="str">
        <f>VLOOKUP(B909,'University Applications'!A:H,8,0)</f>
        <v>S/A</v>
      </c>
      <c r="K909" s="237" t="str">
        <f>VLOOKUP(B909,'University Applications'!A:O,15,0)</f>
        <v/>
      </c>
      <c r="L909" s="237" t="str">
        <f>VLOOKUP(B909,'University Applications'!A:V,22,0)</f>
        <v>Yes</v>
      </c>
      <c r="M909" s="237" t="str">
        <f>VLOOKUP(B909,'University Applications'!A:AC,29,0)</f>
        <v/>
      </c>
      <c r="N909" s="237" t="str">
        <f>VLOOKUP(B909,'University Applications'!A981:BD2399,36,0)</f>
        <v/>
      </c>
      <c r="O909" s="237" t="str">
        <f>VLOOKUP(B909,'University Applications'!A:I,9,0)</f>
        <v/>
      </c>
      <c r="P909" s="237" t="str">
        <f>VLOOKUP($B909,'University Applications'!$A:P,16,0)</f>
        <v/>
      </c>
      <c r="Q909" s="237" t="str">
        <f>VLOOKUP($B909,'University Applications'!$A:W,23,0)</f>
        <v/>
      </c>
      <c r="R909" s="237" t="str">
        <f>VLOOKUP($B909,'University Applications'!$A:AD,30,0)</f>
        <v/>
      </c>
      <c r="S909" s="237" t="str">
        <f>VLOOKUP($B909,'University Applications'!$A981:BJ2399,37,0)</f>
        <v/>
      </c>
      <c r="T909" s="183">
        <f t="shared" si="1"/>
        <v>2</v>
      </c>
      <c r="U909" s="183">
        <f t="shared" si="2"/>
        <v>0</v>
      </c>
      <c r="V909" s="237">
        <f t="shared" si="3"/>
        <v>1</v>
      </c>
      <c r="W909" s="237">
        <f t="shared" si="4"/>
        <v>0</v>
      </c>
      <c r="X909" s="237"/>
    </row>
    <row r="910">
      <c r="A910" s="236" t="s">
        <v>3070</v>
      </c>
      <c r="B910" s="106" t="s">
        <v>3067</v>
      </c>
      <c r="C910" s="237" t="str">
        <f>VLOOKUP(A910,'Main Sheet'!F:M,8,0)</f>
        <v>Korsten</v>
      </c>
      <c r="D910" s="237" t="str">
        <f>VLOOKUP(B910,'Main Sheet'!A:N,14,0)</f>
        <v>NMB</v>
      </c>
      <c r="E910" s="237" t="str">
        <f>VLOOKUP(B910,'Main Sheet'!A:L,12,0)</f>
        <v>St James SS</v>
      </c>
      <c r="F910" s="237" t="str">
        <f>Vlookup(B910,'Main Sheet'!A:J,7,False)</f>
        <v>First</v>
      </c>
      <c r="G910" s="237" t="str">
        <f>Vlookup(B910,'Main Sheet'!A:Q,17,0)</f>
        <v>Sive</v>
      </c>
      <c r="H910" s="237" t="str">
        <f>VLOOKUP(B910,'Main Sheet'!A:AT,46,0)</f>
        <v>Yes</v>
      </c>
      <c r="I910" s="237" t="str">
        <f>Trim(Iferror(Vlookup(B910,'Main Sheet'!A348:BC1440,47,False),""))</f>
        <v>Yes</v>
      </c>
      <c r="J910" s="237" t="str">
        <f>VLOOKUP(B910,'University Applications'!A:H,8,0)</f>
        <v>Yes</v>
      </c>
      <c r="K910" s="237" t="str">
        <f>VLOOKUP(B910,'University Applications'!A:O,15,0)</f>
        <v>Yes</v>
      </c>
      <c r="L910" s="237" t="str">
        <f>VLOOKUP(B910,'University Applications'!A:V,22,0)</f>
        <v>Yes</v>
      </c>
      <c r="M910" s="237" t="str">
        <f>VLOOKUP(B910,'University Applications'!A:AC,29,0)</f>
        <v>Yes</v>
      </c>
      <c r="N910" s="237" t="str">
        <f>VLOOKUP(B910,'University Applications'!A347:BD1761,36,0)</f>
        <v/>
      </c>
      <c r="O910" s="237" t="str">
        <f>VLOOKUP(B910,'University Applications'!A:I,9,0)</f>
        <v>Yes</v>
      </c>
      <c r="P910" s="237" t="str">
        <f>VLOOKUP($B910,'University Applications'!$A:P,16,0)</f>
        <v>Yes</v>
      </c>
      <c r="Q910" s="237" t="str">
        <f>VLOOKUP($B910,'University Applications'!$A:W,23,0)</f>
        <v>Yes</v>
      </c>
      <c r="R910" s="237" t="str">
        <f>VLOOKUP($B910,'University Applications'!$A:AD,30,0)</f>
        <v>Yes</v>
      </c>
      <c r="S910" s="237" t="str">
        <f>VLOOKUP($B910,'University Applications'!$A347:BJ1761,37,0)</f>
        <v/>
      </c>
      <c r="T910" s="183">
        <f t="shared" si="1"/>
        <v>4</v>
      </c>
      <c r="U910" s="183">
        <f t="shared" si="2"/>
        <v>4</v>
      </c>
      <c r="V910" s="237">
        <f t="shared" si="3"/>
        <v>4</v>
      </c>
      <c r="W910" s="237">
        <f t="shared" si="4"/>
        <v>4</v>
      </c>
      <c r="X910" s="237"/>
    </row>
    <row r="911">
      <c r="A911" s="236" t="s">
        <v>9868</v>
      </c>
      <c r="B911" s="106" t="s">
        <v>4614</v>
      </c>
      <c r="C911" s="237" t="str">
        <f>VLOOKUP(A911,'Main Sheet'!F:M,8,0)</f>
        <v>New Brighton</v>
      </c>
      <c r="D911" s="237" t="str">
        <f>VLOOKUP(B911,'Main Sheet'!A:N,14,0)</f>
        <v>NMB</v>
      </c>
      <c r="E911" s="237" t="str">
        <f>VLOOKUP(B911,'Main Sheet'!A:L,12,0)</f>
        <v>Ithembelihle CS</v>
      </c>
      <c r="F911" s="237" t="str">
        <f>Vlookup(B911,'Main Sheet'!A:J,7,False)</f>
        <v>Second</v>
      </c>
      <c r="G911" s="237" t="str">
        <f>Vlookup(B911,'Main Sheet'!A:Q,17,0)</f>
        <v>Chulumanco</v>
      </c>
      <c r="H911" s="237" t="str">
        <f>VLOOKUP(B911,'Main Sheet'!A:AT,46,0)</f>
        <v>Yes</v>
      </c>
      <c r="I911" s="237" t="str">
        <f>Trim(Iferror(Vlookup(B911,'Main Sheet'!A526:BC1619,47,False),""))</f>
        <v/>
      </c>
      <c r="J911" s="237" t="str">
        <f>VLOOKUP(B911,'University Applications'!A:H,8,0)</f>
        <v>S/A</v>
      </c>
      <c r="K911" s="237" t="str">
        <f>VLOOKUP(B911,'University Applications'!A:O,15,0)</f>
        <v/>
      </c>
      <c r="L911" s="237" t="str">
        <f>VLOOKUP(B911,'University Applications'!A:V,22,0)</f>
        <v>Yes</v>
      </c>
      <c r="M911" s="237" t="str">
        <f>VLOOKUP(B911,'University Applications'!A:AC,29,0)</f>
        <v>Yes</v>
      </c>
      <c r="N911" s="237" t="str">
        <f>VLOOKUP(B911,'University Applications'!A526:BD1940,36,0)</f>
        <v/>
      </c>
      <c r="O911" s="237" t="str">
        <f>VLOOKUP(B911,'University Applications'!A:I,9,0)</f>
        <v/>
      </c>
      <c r="P911" s="237" t="str">
        <f>VLOOKUP($B911,'University Applications'!$A:P,16,0)</f>
        <v/>
      </c>
      <c r="Q911" s="237" t="str">
        <f>VLOOKUP($B911,'University Applications'!$A:W,23,0)</f>
        <v/>
      </c>
      <c r="R911" s="237" t="str">
        <f>VLOOKUP($B911,'University Applications'!$A:AD,30,0)</f>
        <v/>
      </c>
      <c r="S911" s="237" t="str">
        <f>VLOOKUP($B911,'University Applications'!$A526:BJ1940,37,0)</f>
        <v/>
      </c>
      <c r="T911" s="183">
        <f t="shared" si="1"/>
        <v>3</v>
      </c>
      <c r="U911" s="183">
        <f t="shared" si="2"/>
        <v>0</v>
      </c>
      <c r="V911" s="237">
        <f t="shared" si="3"/>
        <v>2</v>
      </c>
      <c r="W911" s="237">
        <f t="shared" si="4"/>
        <v>0</v>
      </c>
      <c r="X911" s="237"/>
    </row>
    <row r="912">
      <c r="A912" s="236" t="s">
        <v>10685</v>
      </c>
      <c r="B912" s="106" t="s">
        <v>7449</v>
      </c>
      <c r="C912" s="237" t="str">
        <f>VLOOKUP(A912,'Main Sheet'!F:M,8,0)</f>
        <v>KwaMagxaki</v>
      </c>
      <c r="D912" s="237" t="str">
        <f>VLOOKUP(B912,'Main Sheet'!A:N,14,0)</f>
        <v>NMB</v>
      </c>
      <c r="E912" s="237" t="str">
        <f>VLOOKUP(B912,'Main Sheet'!A:L,12,0)</f>
        <v>KwaMagxaki HS</v>
      </c>
      <c r="F912" s="237" t="str">
        <f>Vlookup(B912,'Main Sheet'!A:J,7,False)</f>
        <v>Second</v>
      </c>
      <c r="G912" s="237" t="str">
        <f>Vlookup(B912,'Main Sheet'!A:Q,17,0)</f>
        <v>Asemahle</v>
      </c>
      <c r="H912" s="237" t="str">
        <f>VLOOKUP(B912,'Main Sheet'!A:AT,46,0)</f>
        <v>Yes</v>
      </c>
      <c r="I912" s="237" t="str">
        <f>Trim(Iferror(Vlookup(B912,'Main Sheet'!A903:BC2000,47,False),""))</f>
        <v>Yes</v>
      </c>
      <c r="J912" s="237" t="str">
        <f>VLOOKUP(B912,'University Applications'!A:H,8,0)</f>
        <v>Yes</v>
      </c>
      <c r="K912" s="237" t="str">
        <f>VLOOKUP(B912,'University Applications'!A:O,15,0)</f>
        <v>Yes</v>
      </c>
      <c r="L912" s="237" t="str">
        <f>VLOOKUP(B912,'University Applications'!A:V,22,0)</f>
        <v>Yes</v>
      </c>
      <c r="M912" s="237" t="str">
        <f>VLOOKUP(B912,'University Applications'!A:AC,29,0)</f>
        <v/>
      </c>
      <c r="N912" s="237" t="str">
        <f>VLOOKUP(B912,'University Applications'!A903:BD2321,36,0)</f>
        <v/>
      </c>
      <c r="O912" s="237" t="str">
        <f>VLOOKUP(B912,'University Applications'!A:I,9,0)</f>
        <v/>
      </c>
      <c r="P912" s="237" t="str">
        <f>VLOOKUP($B912,'University Applications'!$A:P,16,0)</f>
        <v/>
      </c>
      <c r="Q912" s="237" t="str">
        <f>VLOOKUP($B912,'University Applications'!$A:W,23,0)</f>
        <v/>
      </c>
      <c r="R912" s="237" t="str">
        <f>VLOOKUP($B912,'University Applications'!$A:AD,30,0)</f>
        <v/>
      </c>
      <c r="S912" s="237" t="str">
        <f>VLOOKUP($B912,'University Applications'!$A903:BJ2321,37,0)</f>
        <v/>
      </c>
      <c r="T912" s="183">
        <f t="shared" si="1"/>
        <v>3</v>
      </c>
      <c r="U912" s="183">
        <f t="shared" si="2"/>
        <v>0</v>
      </c>
      <c r="V912" s="237">
        <f t="shared" si="3"/>
        <v>3</v>
      </c>
      <c r="W912" s="237">
        <f t="shared" si="4"/>
        <v>0</v>
      </c>
      <c r="X912" s="237"/>
    </row>
    <row r="913">
      <c r="A913" s="236" t="s">
        <v>10671</v>
      </c>
      <c r="B913" s="106" t="s">
        <v>7393</v>
      </c>
      <c r="C913" s="237" t="str">
        <f>VLOOKUP(A913,'Main Sheet'!F:M,8,0)</f>
        <v>KwaMagxaki</v>
      </c>
      <c r="D913" s="237" t="str">
        <f>VLOOKUP(B913,'Main Sheet'!A:N,14,0)</f>
        <v>NMB</v>
      </c>
      <c r="E913" s="237" t="str">
        <f>VLOOKUP(B913,'Main Sheet'!A:L,12,0)</f>
        <v>KwaMagxaki HS</v>
      </c>
      <c r="F913" s="237" t="str">
        <f>Vlookup(B913,'Main Sheet'!A:J,7,False)</f>
        <v>Second</v>
      </c>
      <c r="G913" s="237" t="str">
        <f>Vlookup(B913,'Main Sheet'!A:Q,17,0)</f>
        <v>Asemahle</v>
      </c>
      <c r="H913" s="237" t="str">
        <f>VLOOKUP(B913,'Main Sheet'!A:AT,46,0)</f>
        <v>Yes</v>
      </c>
      <c r="I913" s="237" t="str">
        <f>Trim(Iferror(Vlookup(B913,'Main Sheet'!A897:BC1994,47,False),""))</f>
        <v>Yes</v>
      </c>
      <c r="J913" s="237" t="str">
        <f>VLOOKUP(B913,'University Applications'!A:H,8,0)</f>
        <v>S/A</v>
      </c>
      <c r="K913" s="237" t="str">
        <f>VLOOKUP(B913,'University Applications'!A:O,15,0)</f>
        <v>S/A</v>
      </c>
      <c r="L913" s="237" t="str">
        <f>VLOOKUP(B913,'University Applications'!A:V,22,0)</f>
        <v>Yes</v>
      </c>
      <c r="M913" s="237" t="str">
        <f>VLOOKUP(B913,'University Applications'!A:AC,29,0)</f>
        <v/>
      </c>
      <c r="N913" s="237" t="str">
        <f>VLOOKUP(B913,'University Applications'!A897:BD2315,36,0)</f>
        <v/>
      </c>
      <c r="O913" s="237" t="str">
        <f>VLOOKUP(B913,'University Applications'!A:I,9,0)</f>
        <v/>
      </c>
      <c r="P913" s="237" t="str">
        <f>VLOOKUP($B913,'University Applications'!$A:P,16,0)</f>
        <v/>
      </c>
      <c r="Q913" s="237" t="str">
        <f>VLOOKUP($B913,'University Applications'!$A:W,23,0)</f>
        <v/>
      </c>
      <c r="R913" s="237" t="str">
        <f>VLOOKUP($B913,'University Applications'!$A:AD,30,0)</f>
        <v/>
      </c>
      <c r="S913" s="237" t="str">
        <f>VLOOKUP($B913,'University Applications'!$A897:BJ2315,37,0)</f>
        <v/>
      </c>
      <c r="T913" s="183">
        <f t="shared" si="1"/>
        <v>3</v>
      </c>
      <c r="U913" s="183">
        <f t="shared" si="2"/>
        <v>0</v>
      </c>
      <c r="V913" s="237">
        <f t="shared" si="3"/>
        <v>1</v>
      </c>
      <c r="W913" s="237">
        <f t="shared" si="4"/>
        <v>0</v>
      </c>
      <c r="X913" s="237"/>
    </row>
    <row r="914">
      <c r="A914" s="236" t="s">
        <v>10017</v>
      </c>
      <c r="B914" s="106" t="s">
        <v>5137</v>
      </c>
      <c r="C914" s="237" t="str">
        <f>VLOOKUP(A914,'Main Sheet'!F:M,8,0)</f>
        <v>Motherwell</v>
      </c>
      <c r="D914" s="237" t="str">
        <f>VLOOKUP(B914,'Main Sheet'!A:N,14,0)</f>
        <v>NMB</v>
      </c>
      <c r="E914" s="237" t="str">
        <f>VLOOKUP(B914,'Main Sheet'!A:L,12,0)</f>
        <v>Soqhayisa SS</v>
      </c>
      <c r="F914" s="237" t="str">
        <f>Vlookup(B914,'Main Sheet'!A:J,7,False)</f>
        <v>Second</v>
      </c>
      <c r="G914" s="237" t="str">
        <f>Vlookup(B914,'Main Sheet'!A:Q,17,0)</f>
        <v>Siphosihle</v>
      </c>
      <c r="H914" s="237" t="str">
        <f>VLOOKUP(B914,'Main Sheet'!A:AT,46,0)</f>
        <v>Yes</v>
      </c>
      <c r="I914" s="237" t="str">
        <f>Trim(Iferror(Vlookup(B914,'Main Sheet'!A586:BC1679,47,False),""))</f>
        <v>Yes</v>
      </c>
      <c r="J914" s="237" t="str">
        <f>VLOOKUP(B914,'University Applications'!A:H,8,0)</f>
        <v>S/A</v>
      </c>
      <c r="K914" s="237" t="str">
        <f>VLOOKUP(B914,'University Applications'!A:O,15,0)</f>
        <v>Yes</v>
      </c>
      <c r="L914" s="237" t="str">
        <f>VLOOKUP(B914,'University Applications'!A:V,22,0)</f>
        <v>Yes</v>
      </c>
      <c r="M914" s="237" t="str">
        <f>VLOOKUP(B914,'University Applications'!A:AC,29,0)</f>
        <v>Yes</v>
      </c>
      <c r="N914" s="237" t="str">
        <f>VLOOKUP(B914,'University Applications'!A586:BD2000,36,0)</f>
        <v/>
      </c>
      <c r="O914" s="237" t="str">
        <f>VLOOKUP(B914,'University Applications'!A:I,9,0)</f>
        <v/>
      </c>
      <c r="P914" s="237" t="str">
        <f>VLOOKUP($B914,'University Applications'!$A:P,16,0)</f>
        <v/>
      </c>
      <c r="Q914" s="237" t="str">
        <f>VLOOKUP($B914,'University Applications'!$A:W,23,0)</f>
        <v/>
      </c>
      <c r="R914" s="237" t="str">
        <f>VLOOKUP($B914,'University Applications'!$A:AD,30,0)</f>
        <v/>
      </c>
      <c r="S914" s="237" t="str">
        <f>VLOOKUP($B914,'University Applications'!$A586:BJ2000,37,0)</f>
        <v/>
      </c>
      <c r="T914" s="183">
        <f t="shared" si="1"/>
        <v>4</v>
      </c>
      <c r="U914" s="183">
        <f t="shared" si="2"/>
        <v>0</v>
      </c>
      <c r="V914" s="237">
        <f t="shared" si="3"/>
        <v>3</v>
      </c>
      <c r="W914" s="237">
        <f t="shared" si="4"/>
        <v>0</v>
      </c>
      <c r="X914" s="237"/>
    </row>
    <row r="915">
      <c r="A915" s="236" t="s">
        <v>3082</v>
      </c>
      <c r="B915" s="106" t="s">
        <v>3079</v>
      </c>
      <c r="C915" s="237" t="str">
        <f>VLOOKUP(A915,'Main Sheet'!F:M,8,0)</f>
        <v>Motherwell</v>
      </c>
      <c r="D915" s="237" t="str">
        <f>VLOOKUP(B915,'Main Sheet'!A:N,14,0)</f>
        <v>NMB</v>
      </c>
      <c r="E915" s="237" t="str">
        <f>VLOOKUP(B915,'Main Sheet'!A:L,12,0)</f>
        <v>Soqhayisa SS</v>
      </c>
      <c r="F915" s="237" t="str">
        <f>Vlookup(B915,'Main Sheet'!A:J,7,False)</f>
        <v>First</v>
      </c>
      <c r="G915" s="237" t="str">
        <f>Vlookup(B915,'Main Sheet'!A:Q,17,0)</f>
        <v>Siphosihle</v>
      </c>
      <c r="H915" s="237" t="str">
        <f>VLOOKUP(B915,'Main Sheet'!A:AT,46,0)</f>
        <v>Yes</v>
      </c>
      <c r="I915" s="237" t="str">
        <f>Trim(Iferror(Vlookup(B915,'Main Sheet'!A349:BC1441,47,False),""))</f>
        <v>Yes</v>
      </c>
      <c r="J915" s="237" t="str">
        <f>VLOOKUP(B915,'University Applications'!A:H,8,0)</f>
        <v>Yes</v>
      </c>
      <c r="K915" s="237" t="str">
        <f>VLOOKUP(B915,'University Applications'!A:O,15,0)</f>
        <v>Yes</v>
      </c>
      <c r="L915" s="237" t="str">
        <f>VLOOKUP(B915,'University Applications'!A:V,22,0)</f>
        <v>Yes</v>
      </c>
      <c r="M915" s="237" t="str">
        <f>VLOOKUP(B915,'University Applications'!A:AC,29,0)</f>
        <v>Yes</v>
      </c>
      <c r="N915" s="237" t="str">
        <f>VLOOKUP(B915,'University Applications'!A348:BD1762,36,0)</f>
        <v/>
      </c>
      <c r="O915" s="237" t="str">
        <f>VLOOKUP(B915,'University Applications'!A:I,9,0)</f>
        <v>Yes</v>
      </c>
      <c r="P915" s="237" t="str">
        <f>VLOOKUP($B915,'University Applications'!$A:P,16,0)</f>
        <v>Yes</v>
      </c>
      <c r="Q915" s="237" t="str">
        <f>VLOOKUP($B915,'University Applications'!$A:W,23,0)</f>
        <v>Yes</v>
      </c>
      <c r="R915" s="237" t="str">
        <f>VLOOKUP($B915,'University Applications'!$A:AD,30,0)</f>
        <v>Yes</v>
      </c>
      <c r="S915" s="237" t="str">
        <f>VLOOKUP($B915,'University Applications'!$A348:BJ1762,37,0)</f>
        <v/>
      </c>
      <c r="T915" s="183">
        <f t="shared" si="1"/>
        <v>4</v>
      </c>
      <c r="U915" s="183">
        <f t="shared" si="2"/>
        <v>4</v>
      </c>
      <c r="V915" s="237">
        <f t="shared" si="3"/>
        <v>4</v>
      </c>
      <c r="W915" s="237">
        <f t="shared" si="4"/>
        <v>4</v>
      </c>
      <c r="X915" s="237"/>
    </row>
    <row r="916">
      <c r="A916" s="236" t="s">
        <v>10923</v>
      </c>
      <c r="B916" s="106" t="s">
        <v>8447</v>
      </c>
      <c r="C916" s="237" t="str">
        <f>VLOOKUP(A916,'Main Sheet'!F:M,8,0)</f>
        <v>New Brighton</v>
      </c>
      <c r="D916" s="237" t="str">
        <f>VLOOKUP(B916,'Main Sheet'!A:N,14,0)</f>
        <v>NMB</v>
      </c>
      <c r="E916" s="237" t="str">
        <f>VLOOKUP(B916,'Main Sheet'!A:L,12,0)</f>
        <v>Cowan HS</v>
      </c>
      <c r="F916" s="237" t="str">
        <f>Vlookup(B916,'Main Sheet'!A:J,7,False)</f>
        <v>Second</v>
      </c>
      <c r="G916" s="237" t="str">
        <f>Vlookup(B916,'Main Sheet'!A:Q,17,0)</f>
        <v>Chulumanco</v>
      </c>
      <c r="H916" s="237" t="str">
        <f>VLOOKUP(B916,'Main Sheet'!A:AT,46,0)</f>
        <v>Yes</v>
      </c>
      <c r="I916" s="237" t="str">
        <f>Trim(Iferror(Vlookup(B916,'Main Sheet'!A1035:BC2133,47,False),""))</f>
        <v/>
      </c>
      <c r="J916" s="237" t="str">
        <f>VLOOKUP(B916,'University Applications'!A:H,8,0)</f>
        <v>S/A</v>
      </c>
      <c r="K916" s="237" t="str">
        <f>VLOOKUP(B916,'University Applications'!A:O,15,0)</f>
        <v>Yes</v>
      </c>
      <c r="L916" s="237" t="str">
        <f>VLOOKUP(B916,'University Applications'!A:V,22,0)</f>
        <v>S/A</v>
      </c>
      <c r="M916" s="237" t="str">
        <f>VLOOKUP(B916,'University Applications'!A:AC,29,0)</f>
        <v>S/A</v>
      </c>
      <c r="N916" s="237" t="str">
        <f>VLOOKUP(B916,'University Applications'!A1033:BD2454,36,0)</f>
        <v/>
      </c>
      <c r="O916" s="237" t="str">
        <f>VLOOKUP(B916,'University Applications'!A:I,9,0)</f>
        <v/>
      </c>
      <c r="P916" s="237" t="str">
        <f>VLOOKUP($B916,'University Applications'!$A:P,16,0)</f>
        <v/>
      </c>
      <c r="Q916" s="237" t="str">
        <f>VLOOKUP($B916,'University Applications'!$A:W,23,0)</f>
        <v/>
      </c>
      <c r="R916" s="237" t="str">
        <f>VLOOKUP($B916,'University Applications'!$A:AD,30,0)</f>
        <v/>
      </c>
      <c r="S916" s="237" t="str">
        <f>VLOOKUP($B916,'University Applications'!$A1033:BJ2454,37,0)</f>
        <v/>
      </c>
      <c r="T916" s="183">
        <f t="shared" si="1"/>
        <v>4</v>
      </c>
      <c r="U916" s="183">
        <f t="shared" si="2"/>
        <v>0</v>
      </c>
      <c r="V916" s="237">
        <f t="shared" si="3"/>
        <v>1</v>
      </c>
      <c r="W916" s="237">
        <f t="shared" si="4"/>
        <v>0</v>
      </c>
      <c r="X916" s="237"/>
    </row>
    <row r="917">
      <c r="A917" s="236" t="s">
        <v>11074</v>
      </c>
      <c r="B917" s="106" t="s">
        <v>8970</v>
      </c>
      <c r="C917" s="237" t="str">
        <f>VLOOKUP(A917,'Main Sheet'!F:M,8,0)</f>
        <v>Walmer</v>
      </c>
      <c r="D917" s="237" t="str">
        <f>VLOOKUP(B917,'Main Sheet'!A:N,14,0)</f>
        <v>NMB</v>
      </c>
      <c r="E917" s="237" t="str">
        <f>VLOOKUP(B917,'Main Sheet'!A:L,12,0)</f>
        <v>Walmer HS</v>
      </c>
      <c r="F917" s="237" t="str">
        <f>Vlookup(B917,'Main Sheet'!A:J,7,False)</f>
        <v>Second</v>
      </c>
      <c r="G917" s="237" t="str">
        <f>Vlookup(B917,'Main Sheet'!A:Q,17,0)</f>
        <v>Sive</v>
      </c>
      <c r="H917" s="237" t="str">
        <f>VLOOKUP(B917,'Main Sheet'!A:AT,46,0)</f>
        <v>Yes</v>
      </c>
      <c r="I917" s="237" t="str">
        <f>Trim(Iferror(Vlookup(B917,'Main Sheet'!A1101:BC2199,47,False),""))</f>
        <v/>
      </c>
      <c r="J917" s="237"/>
      <c r="K917" s="237"/>
      <c r="L917" s="237"/>
      <c r="M917" s="237"/>
      <c r="N917" s="237"/>
      <c r="O917" s="237"/>
      <c r="P917" s="237"/>
      <c r="Q917" s="237"/>
      <c r="R917" s="237"/>
      <c r="S917" s="237"/>
      <c r="T917" s="183">
        <f t="shared" si="1"/>
        <v>0</v>
      </c>
      <c r="U917" s="183">
        <f t="shared" si="2"/>
        <v>0</v>
      </c>
      <c r="V917" s="237">
        <f t="shared" si="3"/>
        <v>0</v>
      </c>
      <c r="W917" s="237">
        <f t="shared" si="4"/>
        <v>0</v>
      </c>
      <c r="X917" s="237"/>
    </row>
    <row r="918">
      <c r="A918" s="236" t="s">
        <v>9840</v>
      </c>
      <c r="B918" s="106" t="s">
        <v>4540</v>
      </c>
      <c r="C918" s="237" t="str">
        <f>VLOOKUP(A918,'Main Sheet'!F:M,8,0)</f>
        <v>New Brighton</v>
      </c>
      <c r="D918" s="237" t="str">
        <f>VLOOKUP(B918,'Main Sheet'!A:N,14,0)</f>
        <v>NMB</v>
      </c>
      <c r="E918" s="237" t="str">
        <f>VLOOKUP(B918,'Main Sheet'!A:L,12,0)</f>
        <v>Ithembelihle CS</v>
      </c>
      <c r="F918" s="237" t="str">
        <f>Vlookup(B918,'Main Sheet'!A:J,7,False)</f>
        <v>Second</v>
      </c>
      <c r="G918" s="237" t="str">
        <f>Vlookup(B918,'Main Sheet'!A:Q,17,0)</f>
        <v>Chulumanco</v>
      </c>
      <c r="H918" s="237" t="str">
        <f>VLOOKUP(B918,'Main Sheet'!A:AT,46,0)</f>
        <v>Yes</v>
      </c>
      <c r="I918" s="237" t="str">
        <f>Trim(Iferror(Vlookup(B918,'Main Sheet'!A516:BC1609,47,False),""))</f>
        <v/>
      </c>
      <c r="J918" s="237" t="str">
        <f>VLOOKUP(B918,'University Applications'!A:H,8,0)</f>
        <v>S/A</v>
      </c>
      <c r="K918" s="237" t="str">
        <f>VLOOKUP(B918,'University Applications'!A:O,15,0)</f>
        <v/>
      </c>
      <c r="L918" s="237" t="str">
        <f>VLOOKUP(B918,'University Applications'!A:V,22,0)</f>
        <v>Yes</v>
      </c>
      <c r="M918" s="237" t="str">
        <f>VLOOKUP(B918,'University Applications'!A:AC,29,0)</f>
        <v>S/A</v>
      </c>
      <c r="N918" s="237" t="str">
        <f>VLOOKUP(B918,'University Applications'!A516:BD1930,36,0)</f>
        <v/>
      </c>
      <c r="O918" s="237" t="str">
        <f>VLOOKUP(B918,'University Applications'!A:I,9,0)</f>
        <v/>
      </c>
      <c r="P918" s="237" t="str">
        <f>VLOOKUP($B918,'University Applications'!$A:P,16,0)</f>
        <v/>
      </c>
      <c r="Q918" s="237" t="str">
        <f>VLOOKUP($B918,'University Applications'!$A:W,23,0)</f>
        <v/>
      </c>
      <c r="R918" s="237" t="str">
        <f>VLOOKUP($B918,'University Applications'!$A:AD,30,0)</f>
        <v>S/A</v>
      </c>
      <c r="S918" s="237" t="str">
        <f>VLOOKUP($B918,'University Applications'!$A516:BJ1930,37,0)</f>
        <v/>
      </c>
      <c r="T918" s="183">
        <f t="shared" si="1"/>
        <v>3</v>
      </c>
      <c r="U918" s="183">
        <f t="shared" si="2"/>
        <v>1</v>
      </c>
      <c r="V918" s="237">
        <f t="shared" si="3"/>
        <v>1</v>
      </c>
      <c r="W918" s="237">
        <f t="shared" si="4"/>
        <v>0</v>
      </c>
      <c r="X918" s="237"/>
    </row>
    <row r="919">
      <c r="A919" s="236" t="s">
        <v>9999</v>
      </c>
      <c r="B919" s="106" t="s">
        <v>5082</v>
      </c>
      <c r="C919" s="237" t="str">
        <f>VLOOKUP(A919,'Main Sheet'!F:M,8,0)</f>
        <v>Motherwell</v>
      </c>
      <c r="D919" s="237" t="str">
        <f>VLOOKUP(B919,'Main Sheet'!A:N,14,0)</f>
        <v>NMB</v>
      </c>
      <c r="E919" s="237" t="str">
        <f>VLOOKUP(B919,'Main Sheet'!A:L,12,0)</f>
        <v>Vulumzi SS</v>
      </c>
      <c r="F919" s="237" t="str">
        <f>Vlookup(B919,'Main Sheet'!A:J,7,False)</f>
        <v>Second</v>
      </c>
      <c r="G919" s="237" t="str">
        <f>Vlookup(B919,'Main Sheet'!A:Q,17,0)</f>
        <v>Siphosihle</v>
      </c>
      <c r="H919" s="237" t="str">
        <f>VLOOKUP(B919,'Main Sheet'!A:AT,46,0)</f>
        <v>Yes</v>
      </c>
      <c r="I919" s="237" t="str">
        <f>Trim(Iferror(Vlookup(B919,'Main Sheet'!A580:BC1673,47,False),""))</f>
        <v>Yes</v>
      </c>
      <c r="J919" s="237" t="str">
        <f>VLOOKUP(B919,'University Applications'!A:H,8,0)</f>
        <v>Yes</v>
      </c>
      <c r="K919" s="237" t="str">
        <f>VLOOKUP(B919,'University Applications'!A:O,15,0)</f>
        <v>Yes</v>
      </c>
      <c r="L919" s="237" t="str">
        <f>VLOOKUP(B919,'University Applications'!A:V,22,0)</f>
        <v>Yes</v>
      </c>
      <c r="M919" s="237" t="str">
        <f>VLOOKUP(B919,'University Applications'!A:AC,29,0)</f>
        <v>Yes</v>
      </c>
      <c r="N919" s="237" t="str">
        <f>VLOOKUP(B919,'University Applications'!A580:BD1994,36,0)</f>
        <v/>
      </c>
      <c r="O919" s="237" t="str">
        <f>VLOOKUP(B919,'University Applications'!A:I,9,0)</f>
        <v/>
      </c>
      <c r="P919" s="237" t="str">
        <f>VLOOKUP($B919,'University Applications'!$A:P,16,0)</f>
        <v/>
      </c>
      <c r="Q919" s="237" t="str">
        <f>VLOOKUP($B919,'University Applications'!$A:W,23,0)</f>
        <v/>
      </c>
      <c r="R919" s="237" t="str">
        <f>VLOOKUP($B919,'University Applications'!$A:AD,30,0)</f>
        <v/>
      </c>
      <c r="S919" s="237" t="str">
        <f>VLOOKUP($B919,'University Applications'!$A580:BJ1994,37,0)</f>
        <v/>
      </c>
      <c r="T919" s="183">
        <f t="shared" si="1"/>
        <v>4</v>
      </c>
      <c r="U919" s="183">
        <f t="shared" si="2"/>
        <v>0</v>
      </c>
      <c r="V919" s="237">
        <f t="shared" si="3"/>
        <v>4</v>
      </c>
      <c r="W919" s="237">
        <f t="shared" si="4"/>
        <v>0</v>
      </c>
      <c r="X919" s="237"/>
    </row>
    <row r="920">
      <c r="A920" s="236" t="s">
        <v>10668</v>
      </c>
      <c r="B920" s="106" t="s">
        <v>7384</v>
      </c>
      <c r="C920" s="237" t="str">
        <f>VLOOKUP(A920,'Main Sheet'!F:M,8,0)</f>
        <v>KwaDwesi</v>
      </c>
      <c r="D920" s="237" t="str">
        <f>VLOOKUP(B920,'Main Sheet'!A:N,14,0)</f>
        <v>NMB</v>
      </c>
      <c r="E920" s="237" t="str">
        <f>VLOOKUP(B920,'Main Sheet'!A:L,12,0)</f>
        <v>Lungisa HS</v>
      </c>
      <c r="F920" s="237" t="str">
        <f>Vlookup(B920,'Main Sheet'!A:J,7,False)</f>
        <v>Second</v>
      </c>
      <c r="G920" s="237" t="str">
        <f>Vlookup(B920,'Main Sheet'!A:Q,17,0)</f>
        <v>Asemahle</v>
      </c>
      <c r="H920" s="237" t="str">
        <f>VLOOKUP(B920,'Main Sheet'!A:AT,46,0)</f>
        <v>Yes</v>
      </c>
      <c r="I920" s="237" t="str">
        <f>Trim(Iferror(Vlookup(B920,'Main Sheet'!A896:BC1993,47,False),""))</f>
        <v>Yes</v>
      </c>
      <c r="J920" s="237" t="str">
        <f>VLOOKUP(B920,'University Applications'!A:H,8,0)</f>
        <v>S/A</v>
      </c>
      <c r="K920" s="237" t="str">
        <f>VLOOKUP(B920,'University Applications'!A:O,15,0)</f>
        <v>S/A</v>
      </c>
      <c r="L920" s="237" t="str">
        <f>VLOOKUP(B920,'University Applications'!A:V,22,0)</f>
        <v>Yes</v>
      </c>
      <c r="M920" s="237" t="str">
        <f>VLOOKUP(B920,'University Applications'!A:AC,29,0)</f>
        <v>No</v>
      </c>
      <c r="N920" s="237" t="str">
        <f>VLOOKUP(B920,'University Applications'!A896:BD2314,36,0)</f>
        <v/>
      </c>
      <c r="O920" s="237" t="str">
        <f>VLOOKUP(B920,'University Applications'!A:I,9,0)</f>
        <v/>
      </c>
      <c r="P920" s="237" t="str">
        <f>VLOOKUP($B920,'University Applications'!$A:P,16,0)</f>
        <v/>
      </c>
      <c r="Q920" s="237" t="str">
        <f>VLOOKUP($B920,'University Applications'!$A:W,23,0)</f>
        <v/>
      </c>
      <c r="R920" s="237" t="str">
        <f>VLOOKUP($B920,'University Applications'!$A:AD,30,0)</f>
        <v/>
      </c>
      <c r="S920" s="237" t="str">
        <f>VLOOKUP($B920,'University Applications'!$A896:BJ2314,37,0)</f>
        <v/>
      </c>
      <c r="T920" s="183">
        <f t="shared" si="1"/>
        <v>4</v>
      </c>
      <c r="U920" s="183">
        <f t="shared" si="2"/>
        <v>0</v>
      </c>
      <c r="V920" s="237">
        <f t="shared" si="3"/>
        <v>1</v>
      </c>
      <c r="W920" s="237">
        <f t="shared" si="4"/>
        <v>0</v>
      </c>
      <c r="X920" s="237"/>
    </row>
    <row r="921">
      <c r="A921" s="236" t="s">
        <v>10703</v>
      </c>
      <c r="B921" s="106" t="s">
        <v>7518</v>
      </c>
      <c r="C921" s="237" t="str">
        <f>VLOOKUP(A921,'Main Sheet'!F:M,8,0)</f>
        <v>KwaMagxaki</v>
      </c>
      <c r="D921" s="237" t="str">
        <f>VLOOKUP(B921,'Main Sheet'!A:N,14,0)</f>
        <v>NMB</v>
      </c>
      <c r="E921" s="237" t="str">
        <f>VLOOKUP(B921,'Main Sheet'!A:L,12,0)</f>
        <v>KwaMagxaki HS</v>
      </c>
      <c r="F921" s="237" t="str">
        <f>Vlookup(B921,'Main Sheet'!A:J,7,False)</f>
        <v>Second</v>
      </c>
      <c r="G921" s="237" t="str">
        <f>Vlookup(B921,'Main Sheet'!A:Q,17,0)</f>
        <v>Asemahle</v>
      </c>
      <c r="H921" s="237" t="str">
        <f>VLOOKUP(B921,'Main Sheet'!A:AT,46,0)</f>
        <v>Yes</v>
      </c>
      <c r="I921" s="237" t="str">
        <f>Trim(Iferror(Vlookup(B921,'Main Sheet'!A911:BC2008,47,False),""))</f>
        <v>Yes</v>
      </c>
      <c r="J921" s="237" t="str">
        <f>VLOOKUP(B921,'University Applications'!A:H,8,0)</f>
        <v>Yes</v>
      </c>
      <c r="K921" s="237" t="str">
        <f>VLOOKUP(B921,'University Applications'!A:O,15,0)</f>
        <v>Yes</v>
      </c>
      <c r="L921" s="237" t="str">
        <f>VLOOKUP(B921,'University Applications'!A:V,22,0)</f>
        <v/>
      </c>
      <c r="M921" s="237" t="str">
        <f>VLOOKUP(B921,'University Applications'!A:AC,29,0)</f>
        <v/>
      </c>
      <c r="N921" s="237" t="str">
        <f>VLOOKUP(B921,'University Applications'!A911:BD2329,36,0)</f>
        <v/>
      </c>
      <c r="O921" s="237" t="str">
        <f>VLOOKUP(B921,'University Applications'!A:I,9,0)</f>
        <v/>
      </c>
      <c r="P921" s="237" t="str">
        <f>VLOOKUP($B921,'University Applications'!$A:P,16,0)</f>
        <v/>
      </c>
      <c r="Q921" s="237" t="str">
        <f>VLOOKUP($B921,'University Applications'!$A:W,23,0)</f>
        <v/>
      </c>
      <c r="R921" s="237" t="str">
        <f>VLOOKUP($B921,'University Applications'!$A:AD,30,0)</f>
        <v/>
      </c>
      <c r="S921" s="237" t="str">
        <f>VLOOKUP($B921,'University Applications'!$A911:BJ2329,37,0)</f>
        <v/>
      </c>
      <c r="T921" s="183">
        <f t="shared" si="1"/>
        <v>2</v>
      </c>
      <c r="U921" s="183">
        <f t="shared" si="2"/>
        <v>0</v>
      </c>
      <c r="V921" s="237">
        <f t="shared" si="3"/>
        <v>2</v>
      </c>
      <c r="W921" s="237">
        <f t="shared" si="4"/>
        <v>0</v>
      </c>
      <c r="X921" s="237"/>
    </row>
    <row r="922">
      <c r="A922" s="236" t="s">
        <v>3715</v>
      </c>
      <c r="B922" s="106" t="s">
        <v>3712</v>
      </c>
      <c r="C922" s="237" t="str">
        <f>VLOOKUP(A922,'Main Sheet'!F:M,8,0)</f>
        <v>KwaZakhele</v>
      </c>
      <c r="D922" s="237" t="str">
        <f>VLOOKUP(B922,'Main Sheet'!A:N,14,0)</f>
        <v>NMB</v>
      </c>
      <c r="E922" s="237" t="str">
        <f>VLOOKUP(B922,'Main Sheet'!A:L,12,0)</f>
        <v>Chubekile HS</v>
      </c>
      <c r="F922" s="237" t="str">
        <f>Vlookup(B922,'Main Sheet'!A:J,7,False)</f>
        <v>Second</v>
      </c>
      <c r="G922" s="237" t="str">
        <f>Vlookup(B922,'Main Sheet'!A:Q,17,0)</f>
        <v>Siphosihle</v>
      </c>
      <c r="H922" s="237" t="str">
        <f>VLOOKUP(B922,'Main Sheet'!A:AT,46,0)</f>
        <v>Yes</v>
      </c>
      <c r="I922" s="237" t="str">
        <f>Trim(Iferror(Vlookup(B922,'Main Sheet'!A426:BC1519,47,False),""))</f>
        <v>Yes</v>
      </c>
      <c r="J922" s="237" t="str">
        <f>VLOOKUP(B922,'University Applications'!A:H,8,0)</f>
        <v>Yes</v>
      </c>
      <c r="K922" s="237" t="str">
        <f>VLOOKUP(B922,'University Applications'!A:O,15,0)</f>
        <v>Yes</v>
      </c>
      <c r="L922" s="237" t="str">
        <f>VLOOKUP(B922,'University Applications'!A:V,22,0)</f>
        <v>Yes</v>
      </c>
      <c r="M922" s="237" t="str">
        <f>VLOOKUP(B922,'University Applications'!A:AC,29,0)</f>
        <v>Yes</v>
      </c>
      <c r="N922" s="237" t="str">
        <f>VLOOKUP(B922,'University Applications'!A426:BD1840,36,0)</f>
        <v/>
      </c>
      <c r="O922" s="237" t="str">
        <f>VLOOKUP(B922,'University Applications'!A:I,9,0)</f>
        <v/>
      </c>
      <c r="P922" s="237" t="str">
        <f>VLOOKUP($B922,'University Applications'!$A:P,16,0)</f>
        <v/>
      </c>
      <c r="Q922" s="237" t="str">
        <f>VLOOKUP($B922,'University Applications'!$A:W,23,0)</f>
        <v/>
      </c>
      <c r="R922" s="237" t="str">
        <f>VLOOKUP($B922,'University Applications'!$A:AD,30,0)</f>
        <v/>
      </c>
      <c r="S922" s="237" t="str">
        <f>VLOOKUP($B922,'University Applications'!$A426:BJ1840,37,0)</f>
        <v/>
      </c>
      <c r="T922" s="183">
        <f t="shared" si="1"/>
        <v>4</v>
      </c>
      <c r="U922" s="183">
        <f t="shared" si="2"/>
        <v>0</v>
      </c>
      <c r="V922" s="237">
        <f t="shared" si="3"/>
        <v>4</v>
      </c>
      <c r="W922" s="237">
        <f t="shared" si="4"/>
        <v>0</v>
      </c>
      <c r="X922" s="237"/>
    </row>
    <row r="923">
      <c r="A923" s="236" t="s">
        <v>10880</v>
      </c>
      <c r="B923" s="106" t="s">
        <v>8325</v>
      </c>
      <c r="C923" s="237" t="str">
        <f>VLOOKUP(A923,'Main Sheet'!F:M,8,0)</f>
        <v>Addo</v>
      </c>
      <c r="D923" s="237" t="str">
        <f>VLOOKUP(B923,'Main Sheet'!A:N,14,0)</f>
        <v>Rural</v>
      </c>
      <c r="E923" s="237" t="str">
        <f>VLOOKUP(B923,'Main Sheet'!A:L,12,0)</f>
        <v>Samkelwe SS</v>
      </c>
      <c r="F923" s="237" t="str">
        <f>Vlookup(B923,'Main Sheet'!A:J,7,False)</f>
        <v>Second</v>
      </c>
      <c r="G923" s="237" t="str">
        <f>Vlookup(B923,'Main Sheet'!A:Q,17,0)</f>
        <v>Sive</v>
      </c>
      <c r="H923" s="237" t="str">
        <f>VLOOKUP(B923,'Main Sheet'!A:AT,46,0)</f>
        <v>Yes</v>
      </c>
      <c r="I923" s="237" t="str">
        <f>Trim(Iferror(Vlookup(B923,'Main Sheet'!A1007:BC2104,47,False),""))</f>
        <v/>
      </c>
      <c r="J923" s="237" t="str">
        <f>VLOOKUP(B923,'University Applications'!A:H,8,0)</f>
        <v>Yes</v>
      </c>
      <c r="K923" s="237" t="str">
        <f>VLOOKUP(B923,'University Applications'!A:O,15,0)</f>
        <v>Yes</v>
      </c>
      <c r="L923" s="237" t="str">
        <f>VLOOKUP(B923,'University Applications'!A:V,22,0)</f>
        <v>Yes</v>
      </c>
      <c r="M923" s="237" t="str">
        <f>VLOOKUP(B923,'University Applications'!A:AC,29,0)</f>
        <v>Yes</v>
      </c>
      <c r="N923" s="237" t="str">
        <f>VLOOKUP(B923,'University Applications'!A1007:BD2425,36,0)</f>
        <v/>
      </c>
      <c r="O923" s="237" t="str">
        <f>VLOOKUP(B923,'University Applications'!A:I,9,0)</f>
        <v/>
      </c>
      <c r="P923" s="237" t="str">
        <f>VLOOKUP($B923,'University Applications'!$A:P,16,0)</f>
        <v/>
      </c>
      <c r="Q923" s="237" t="str">
        <f>VLOOKUP($B923,'University Applications'!$A:W,23,0)</f>
        <v/>
      </c>
      <c r="R923" s="237" t="str">
        <f>VLOOKUP($B923,'University Applications'!$A:AD,30,0)</f>
        <v/>
      </c>
      <c r="S923" s="237" t="str">
        <f>VLOOKUP($B923,'University Applications'!$A1007:BJ2425,37,0)</f>
        <v/>
      </c>
      <c r="T923" s="183">
        <f t="shared" si="1"/>
        <v>4</v>
      </c>
      <c r="U923" s="183">
        <f t="shared" si="2"/>
        <v>0</v>
      </c>
      <c r="V923" s="237">
        <f t="shared" si="3"/>
        <v>4</v>
      </c>
      <c r="W923" s="237">
        <f t="shared" si="4"/>
        <v>0</v>
      </c>
      <c r="X923" s="237"/>
    </row>
    <row r="924">
      <c r="A924" s="236" t="s">
        <v>11046</v>
      </c>
      <c r="B924" s="106" t="s">
        <v>8876</v>
      </c>
      <c r="C924" s="237" t="str">
        <f>VLOOKUP(A924,'Main Sheet'!F:M,8,0)</f>
        <v>Walmer</v>
      </c>
      <c r="D924" s="237" t="str">
        <f>VLOOKUP(B924,'Main Sheet'!A:N,14,0)</f>
        <v>NMB</v>
      </c>
      <c r="E924" s="237" t="str">
        <f>VLOOKUP(B924,'Main Sheet'!A:L,12,0)</f>
        <v>Walmer HS</v>
      </c>
      <c r="F924" s="237" t="str">
        <f>Vlookup(B924,'Main Sheet'!A:J,7,False)</f>
        <v>Second</v>
      </c>
      <c r="G924" s="237" t="str">
        <f>Vlookup(B924,'Main Sheet'!A:Q,17,0)</f>
        <v>Sive</v>
      </c>
      <c r="H924" s="237" t="str">
        <f>VLOOKUP(B924,'Main Sheet'!A:AT,46,0)</f>
        <v>Yes</v>
      </c>
      <c r="I924" s="237" t="str">
        <f>Trim(Iferror(Vlookup(B924,'Main Sheet'!A1089:BC2187,47,False),""))</f>
        <v/>
      </c>
      <c r="J924" s="237"/>
      <c r="K924" s="237"/>
      <c r="L924" s="237"/>
      <c r="M924" s="237"/>
      <c r="N924" s="237"/>
      <c r="O924" s="237"/>
      <c r="P924" s="237"/>
      <c r="Q924" s="237"/>
      <c r="R924" s="237"/>
      <c r="S924" s="237"/>
      <c r="T924" s="183">
        <f t="shared" si="1"/>
        <v>0</v>
      </c>
      <c r="U924" s="183">
        <f t="shared" si="2"/>
        <v>0</v>
      </c>
      <c r="V924" s="237">
        <f t="shared" si="3"/>
        <v>0</v>
      </c>
      <c r="W924" s="237">
        <f t="shared" si="4"/>
        <v>0</v>
      </c>
      <c r="X924" s="237"/>
    </row>
    <row r="925">
      <c r="A925" s="236" t="s">
        <v>9861</v>
      </c>
      <c r="B925" s="106" t="s">
        <v>4597</v>
      </c>
      <c r="C925" s="237" t="str">
        <f>VLOOKUP(A925,'Main Sheet'!F:M,8,0)</f>
        <v>New Brighton</v>
      </c>
      <c r="D925" s="237" t="str">
        <f>VLOOKUP(B925,'Main Sheet'!A:N,14,0)</f>
        <v>NMB</v>
      </c>
      <c r="E925" s="237" t="str">
        <f>VLOOKUP(B925,'Main Sheet'!A:L,12,0)</f>
        <v>Ithembelihle CS</v>
      </c>
      <c r="F925" s="237" t="str">
        <f>Vlookup(B925,'Main Sheet'!A:J,7,False)</f>
        <v>Second</v>
      </c>
      <c r="G925" s="237" t="str">
        <f>Vlookup(B925,'Main Sheet'!A:Q,17,0)</f>
        <v>Chulumanco</v>
      </c>
      <c r="H925" s="237" t="str">
        <f>VLOOKUP(B925,'Main Sheet'!A:AT,46,0)</f>
        <v>Yes</v>
      </c>
      <c r="I925" s="237" t="str">
        <f>Trim(Iferror(Vlookup(B925,'Main Sheet'!A523:BC1616,47,False),""))</f>
        <v/>
      </c>
      <c r="J925" s="237" t="str">
        <f>VLOOKUP(B925,'University Applications'!A:H,8,0)</f>
        <v>S/A</v>
      </c>
      <c r="K925" s="237" t="str">
        <f>VLOOKUP(B925,'University Applications'!A:O,15,0)</f>
        <v/>
      </c>
      <c r="L925" s="237" t="str">
        <f>VLOOKUP(B925,'University Applications'!A:V,22,0)</f>
        <v>Yes</v>
      </c>
      <c r="M925" s="237" t="str">
        <f>VLOOKUP(B925,'University Applications'!A:AC,29,0)</f>
        <v>Yes</v>
      </c>
      <c r="N925" s="237" t="str">
        <f>VLOOKUP(B925,'University Applications'!A523:BD1937,36,0)</f>
        <v/>
      </c>
      <c r="O925" s="237" t="str">
        <f>VLOOKUP(B925,'University Applications'!A:I,9,0)</f>
        <v/>
      </c>
      <c r="P925" s="237" t="str">
        <f>VLOOKUP($B925,'University Applications'!$A:P,16,0)</f>
        <v/>
      </c>
      <c r="Q925" s="237" t="str">
        <f>VLOOKUP($B925,'University Applications'!$A:W,23,0)</f>
        <v/>
      </c>
      <c r="R925" s="237" t="str">
        <f>VLOOKUP($B925,'University Applications'!$A:AD,30,0)</f>
        <v/>
      </c>
      <c r="S925" s="237" t="str">
        <f>VLOOKUP($B925,'University Applications'!$A523:BJ1937,37,0)</f>
        <v/>
      </c>
      <c r="T925" s="183">
        <f t="shared" si="1"/>
        <v>3</v>
      </c>
      <c r="U925" s="183">
        <f t="shared" si="2"/>
        <v>0</v>
      </c>
      <c r="V925" s="237">
        <f t="shared" si="3"/>
        <v>2</v>
      </c>
      <c r="W925" s="237">
        <f t="shared" si="4"/>
        <v>0</v>
      </c>
      <c r="X925" s="237"/>
    </row>
    <row r="926">
      <c r="A926" s="236" t="s">
        <v>10506</v>
      </c>
      <c r="B926" s="106" t="s">
        <v>6984</v>
      </c>
      <c r="C926" s="237" t="str">
        <f>VLOOKUP(A926,'Main Sheet'!F:M,8,0)</f>
        <v>KwaZakhele</v>
      </c>
      <c r="D926" s="237" t="str">
        <f>VLOOKUP(B926,'Main Sheet'!A:N,14,0)</f>
        <v>NMB</v>
      </c>
      <c r="E926" s="237" t="str">
        <f>VLOOKUP(B926,'Main Sheet'!A:L,12,0)</f>
        <v>Qaphelani</v>
      </c>
      <c r="F926" s="237" t="str">
        <f>Vlookup(B926,'Main Sheet'!A:J,7,False)</f>
        <v>Second</v>
      </c>
      <c r="G926" s="237" t="str">
        <f>Vlookup(B926,'Main Sheet'!A:Q,17,0)</f>
        <v>Chulumanco</v>
      </c>
      <c r="H926" s="237" t="str">
        <f>VLOOKUP(B926,'Main Sheet'!A:AT,46,0)</f>
        <v>Yes</v>
      </c>
      <c r="I926" s="237" t="str">
        <f>Trim(Iferror(Vlookup(B926,'Main Sheet'!A814:BC1908,47,False),""))</f>
        <v>Yes</v>
      </c>
      <c r="J926" s="237" t="str">
        <f>VLOOKUP(B926,'University Applications'!A:H,8,0)</f>
        <v>S/A</v>
      </c>
      <c r="K926" s="237" t="str">
        <f>VLOOKUP(B926,'University Applications'!A:O,15,0)</f>
        <v>S/A</v>
      </c>
      <c r="L926" s="237" t="str">
        <f>VLOOKUP(B926,'University Applications'!A:V,22,0)</f>
        <v>Yes</v>
      </c>
      <c r="M926" s="237" t="str">
        <f>VLOOKUP(B926,'University Applications'!A:AC,29,0)</f>
        <v>Yes</v>
      </c>
      <c r="N926" s="237" t="str">
        <f>VLOOKUP(B926,'University Applications'!A814:BD2229,36,0)</f>
        <v/>
      </c>
      <c r="O926" s="237" t="str">
        <f>VLOOKUP(B926,'University Applications'!A:I,9,0)</f>
        <v/>
      </c>
      <c r="P926" s="237" t="str">
        <f>VLOOKUP($B926,'University Applications'!$A:P,16,0)</f>
        <v/>
      </c>
      <c r="Q926" s="237" t="str">
        <f>VLOOKUP($B926,'University Applications'!$A:W,23,0)</f>
        <v/>
      </c>
      <c r="R926" s="237" t="str">
        <f>VLOOKUP($B926,'University Applications'!$A:AD,30,0)</f>
        <v/>
      </c>
      <c r="S926" s="237" t="str">
        <f>VLOOKUP($B926,'University Applications'!$A814:BJ2229,37,0)</f>
        <v/>
      </c>
      <c r="T926" s="183">
        <f t="shared" si="1"/>
        <v>4</v>
      </c>
      <c r="U926" s="183">
        <f t="shared" si="2"/>
        <v>0</v>
      </c>
      <c r="V926" s="237">
        <f t="shared" si="3"/>
        <v>2</v>
      </c>
      <c r="W926" s="237">
        <f t="shared" si="4"/>
        <v>0</v>
      </c>
      <c r="X926" s="237"/>
    </row>
    <row r="927">
      <c r="A927" s="236" t="s">
        <v>3090</v>
      </c>
      <c r="B927" s="106" t="s">
        <v>3087</v>
      </c>
      <c r="C927" s="237" t="str">
        <f>VLOOKUP(A927,'Main Sheet'!F:M,8,0)</f>
        <v>Uitenhage</v>
      </c>
      <c r="D927" s="237" t="str">
        <f>VLOOKUP(B927,'Main Sheet'!A:N,14,0)</f>
        <v>Rural</v>
      </c>
      <c r="E927" s="237" t="str">
        <f>VLOOKUP(B927,'Main Sheet'!A:L,12,0)</f>
        <v>VM Kwinana</v>
      </c>
      <c r="F927" s="237" t="str">
        <f>Vlookup(B927,'Main Sheet'!A:J,7,False)</f>
        <v>First</v>
      </c>
      <c r="G927" s="237" t="str">
        <f>Vlookup(B927,'Main Sheet'!A:Q,17,0)</f>
        <v>Sive</v>
      </c>
      <c r="H927" s="237" t="str">
        <f>VLOOKUP(B927,'Main Sheet'!A:AT,46,0)</f>
        <v>Yes</v>
      </c>
      <c r="I927" s="237" t="str">
        <f>Trim(Iferror(Vlookup(B927,'Main Sheet'!A350:BC1442,47,False),""))</f>
        <v>Yes</v>
      </c>
      <c r="J927" s="237" t="str">
        <f>VLOOKUP(B927,'University Applications'!A:H,8,0)</f>
        <v>Yes</v>
      </c>
      <c r="K927" s="237" t="str">
        <f>VLOOKUP(B927,'University Applications'!A:O,15,0)</f>
        <v>Yes</v>
      </c>
      <c r="L927" s="237" t="str">
        <f>VLOOKUP(B927,'University Applications'!A:V,22,0)</f>
        <v>S/A</v>
      </c>
      <c r="M927" s="237" t="str">
        <f>VLOOKUP(B927,'University Applications'!A:AC,29,0)</f>
        <v>Yes</v>
      </c>
      <c r="N927" s="237" t="str">
        <f>VLOOKUP(B927,'University Applications'!A349:BD1763,36,0)</f>
        <v/>
      </c>
      <c r="O927" s="237" t="str">
        <f>VLOOKUP(B927,'University Applications'!A:I,9,0)</f>
        <v>Yes</v>
      </c>
      <c r="P927" s="237" t="str">
        <f>VLOOKUP($B927,'University Applications'!$A:P,16,0)</f>
        <v>Yes</v>
      </c>
      <c r="Q927" s="237" t="str">
        <f>VLOOKUP($B927,'University Applications'!$A:W,23,0)</f>
        <v>S/A</v>
      </c>
      <c r="R927" s="237" t="str">
        <f>VLOOKUP($B927,'University Applications'!$A:AD,30,0)</f>
        <v>Yes</v>
      </c>
      <c r="S927" s="237" t="str">
        <f>VLOOKUP($B927,'University Applications'!$A349:BJ1763,37,0)</f>
        <v/>
      </c>
      <c r="T927" s="183">
        <f t="shared" si="1"/>
        <v>4</v>
      </c>
      <c r="U927" s="183">
        <f t="shared" si="2"/>
        <v>4</v>
      </c>
      <c r="V927" s="237">
        <f t="shared" si="3"/>
        <v>3</v>
      </c>
      <c r="W927" s="237">
        <f t="shared" si="4"/>
        <v>3</v>
      </c>
      <c r="X927" s="237"/>
    </row>
    <row r="928">
      <c r="A928" s="236" t="s">
        <v>3096</v>
      </c>
      <c r="B928" s="106" t="s">
        <v>3093</v>
      </c>
      <c r="C928" s="237" t="str">
        <f>VLOOKUP(A928,'Main Sheet'!F:M,8,0)</f>
        <v>Motherwell</v>
      </c>
      <c r="D928" s="237" t="str">
        <f>VLOOKUP(B928,'Main Sheet'!A:N,14,0)</f>
        <v>NMB</v>
      </c>
      <c r="E928" s="237" t="str">
        <f>VLOOKUP(B928,'Main Sheet'!A:L,12,0)</f>
        <v>Soqhayisa SS</v>
      </c>
      <c r="F928" s="237" t="str">
        <f>Vlookup(B928,'Main Sheet'!A:J,7,False)</f>
        <v>First</v>
      </c>
      <c r="G928" s="237" t="str">
        <f>Vlookup(B928,'Main Sheet'!A:Q,17,0)</f>
        <v>Siphosihle</v>
      </c>
      <c r="H928" s="237" t="str">
        <f>VLOOKUP(B928,'Main Sheet'!A:AT,46,0)</f>
        <v>Yes</v>
      </c>
      <c r="I928" s="237" t="str">
        <f>Trim(Iferror(Vlookup(B928,'Main Sheet'!A351:BC1443,47,False),""))</f>
        <v>Yes</v>
      </c>
      <c r="J928" s="237" t="str">
        <f>VLOOKUP(B928,'University Applications'!A:H,8,0)</f>
        <v>S/A</v>
      </c>
      <c r="K928" s="237" t="str">
        <f>VLOOKUP(B928,'University Applications'!A:O,15,0)</f>
        <v>Yes</v>
      </c>
      <c r="L928" s="237" t="str">
        <f>VLOOKUP(B928,'University Applications'!A:V,22,0)</f>
        <v>Yes</v>
      </c>
      <c r="M928" s="237" t="str">
        <f>VLOOKUP(B928,'University Applications'!A:AC,29,0)</f>
        <v>Yes</v>
      </c>
      <c r="N928" s="237" t="str">
        <f>VLOOKUP(B928,'University Applications'!A350:BD1764,36,0)</f>
        <v/>
      </c>
      <c r="O928" s="237" t="str">
        <f>VLOOKUP(B928,'University Applications'!A:I,9,0)</f>
        <v>S/A</v>
      </c>
      <c r="P928" s="237" t="str">
        <f>VLOOKUP($B928,'University Applications'!$A:P,16,0)</f>
        <v>Yes</v>
      </c>
      <c r="Q928" s="237" t="str">
        <f>VLOOKUP($B928,'University Applications'!$A:W,23,0)</f>
        <v>Yes</v>
      </c>
      <c r="R928" s="237" t="str">
        <f>VLOOKUP($B928,'University Applications'!$A:AD,30,0)</f>
        <v>Yes</v>
      </c>
      <c r="S928" s="237" t="str">
        <f>VLOOKUP($B928,'University Applications'!$A350:BJ1764,37,0)</f>
        <v/>
      </c>
      <c r="T928" s="183">
        <f t="shared" si="1"/>
        <v>4</v>
      </c>
      <c r="U928" s="183">
        <f t="shared" si="2"/>
        <v>4</v>
      </c>
      <c r="V928" s="237">
        <f t="shared" si="3"/>
        <v>3</v>
      </c>
      <c r="W928" s="237">
        <f t="shared" si="4"/>
        <v>3</v>
      </c>
      <c r="X928" s="237"/>
    </row>
    <row r="929">
      <c r="A929" s="236" t="s">
        <v>11182</v>
      </c>
      <c r="B929" s="106" t="s">
        <v>8586</v>
      </c>
      <c r="C929" s="237" t="str">
        <f>VLOOKUP(A929,'Main Sheet'!F:M,8,0)</f>
        <v>#N/A</v>
      </c>
      <c r="D929" s="237" t="str">
        <f>VLOOKUP(B929,'Main Sheet'!A:N,14,0)</f>
        <v>NMB</v>
      </c>
      <c r="E929" s="237" t="str">
        <f>VLOOKUP(B929,'Main Sheet'!A:L,12,0)</f>
        <v>Walmer HS</v>
      </c>
      <c r="F929" s="237" t="str">
        <f>Vlookup(B929,'Main Sheet'!A:J,7,False)</f>
        <v>Second</v>
      </c>
      <c r="G929" s="237" t="str">
        <f>Vlookup(B929,'Main Sheet'!A:Q,17,0)</f>
        <v>Sive</v>
      </c>
      <c r="H929" s="237" t="str">
        <f>VLOOKUP(B929,'Main Sheet'!A:AT,46,0)</f>
        <v>Yes</v>
      </c>
      <c r="I929" s="237" t="str">
        <f>Trim(Iferror(Vlookup(B929,'Main Sheet'!A1054:BC2152,47,False),""))</f>
        <v/>
      </c>
      <c r="J929" s="237"/>
      <c r="K929" s="237"/>
      <c r="L929" s="237"/>
      <c r="M929" s="237"/>
      <c r="N929" s="237"/>
      <c r="O929" s="237"/>
      <c r="P929" s="237"/>
      <c r="Q929" s="237"/>
      <c r="R929" s="237"/>
      <c r="S929" s="237"/>
      <c r="T929" s="183">
        <f t="shared" si="1"/>
        <v>0</v>
      </c>
      <c r="U929" s="183">
        <f t="shared" si="2"/>
        <v>0</v>
      </c>
      <c r="V929" s="237">
        <f t="shared" si="3"/>
        <v>0</v>
      </c>
      <c r="W929" s="237">
        <f t="shared" si="4"/>
        <v>0</v>
      </c>
      <c r="X929" s="237"/>
    </row>
    <row r="930">
      <c r="A930" s="236" t="s">
        <v>9916</v>
      </c>
      <c r="B930" s="106" t="s">
        <v>4767</v>
      </c>
      <c r="C930" s="237" t="str">
        <f>VLOOKUP(A930,'Main Sheet'!F:M,8,0)</f>
        <v>Motherwell</v>
      </c>
      <c r="D930" s="237" t="str">
        <f>VLOOKUP(B930,'Main Sheet'!A:N,14,0)</f>
        <v>NMB</v>
      </c>
      <c r="E930" s="237" t="str">
        <f>VLOOKUP(B930,'Main Sheet'!A:L,12,0)</f>
        <v>Masiphathisane HS</v>
      </c>
      <c r="F930" s="237" t="str">
        <f>Vlookup(B930,'Main Sheet'!A:J,7,False)</f>
        <v>Second</v>
      </c>
      <c r="G930" s="237" t="str">
        <f>Vlookup(B930,'Main Sheet'!A:Q,17,0)</f>
        <v>Siphosihle</v>
      </c>
      <c r="H930" s="237" t="str">
        <f>VLOOKUP(B930,'Main Sheet'!A:AT,46,0)</f>
        <v>Yes</v>
      </c>
      <c r="I930" s="237" t="str">
        <f>Trim(Iferror(Vlookup(B930,'Main Sheet'!A544:BC1637,47,False),""))</f>
        <v>Yes</v>
      </c>
      <c r="J930" s="237" t="str">
        <f>VLOOKUP(B930,'University Applications'!A:H,8,0)</f>
        <v>S/A</v>
      </c>
      <c r="K930" s="237" t="str">
        <f>VLOOKUP(B930,'University Applications'!A:O,15,0)</f>
        <v>Yes</v>
      </c>
      <c r="L930" s="237" t="str">
        <f>VLOOKUP(B930,'University Applications'!A:V,22,0)</f>
        <v>S/A</v>
      </c>
      <c r="M930" s="237" t="str">
        <f>VLOOKUP(B930,'University Applications'!A:AC,29,0)</f>
        <v>Yes</v>
      </c>
      <c r="N930" s="237" t="str">
        <f>VLOOKUP(B930,'University Applications'!A544:BD1958,36,0)</f>
        <v/>
      </c>
      <c r="O930" s="237" t="str">
        <f>VLOOKUP(B930,'University Applications'!A:I,9,0)</f>
        <v/>
      </c>
      <c r="P930" s="237" t="str">
        <f>VLOOKUP($B930,'University Applications'!$A:P,16,0)</f>
        <v/>
      </c>
      <c r="Q930" s="237" t="str">
        <f>VLOOKUP($B930,'University Applications'!$A:W,23,0)</f>
        <v/>
      </c>
      <c r="R930" s="237" t="str">
        <f>VLOOKUP($B930,'University Applications'!$A:AD,30,0)</f>
        <v/>
      </c>
      <c r="S930" s="237" t="str">
        <f>VLOOKUP($B930,'University Applications'!$A544:BJ1958,37,0)</f>
        <v/>
      </c>
      <c r="T930" s="183">
        <f t="shared" si="1"/>
        <v>4</v>
      </c>
      <c r="U930" s="183">
        <f t="shared" si="2"/>
        <v>0</v>
      </c>
      <c r="V930" s="237">
        <f t="shared" si="3"/>
        <v>2</v>
      </c>
      <c r="W930" s="237">
        <f t="shared" si="4"/>
        <v>0</v>
      </c>
      <c r="X930" s="237"/>
    </row>
    <row r="931">
      <c r="A931" s="236" t="s">
        <v>11183</v>
      </c>
      <c r="B931" s="106" t="s">
        <v>6091</v>
      </c>
      <c r="C931" s="237" t="str">
        <f>VLOOKUP(A931,'Main Sheet'!F:M,8,0)</f>
        <v>Zwide</v>
      </c>
      <c r="D931" s="237" t="str">
        <f>VLOOKUP(B931,'Main Sheet'!A:N,14,0)</f>
        <v>NMB</v>
      </c>
      <c r="E931" s="237" t="str">
        <f>VLOOKUP(B931,'Main Sheet'!A:L,12,0)</f>
        <v>Phakamisa SS</v>
      </c>
      <c r="F931" s="237" t="str">
        <f>Vlookup(B931,'Main Sheet'!A:J,7,False)</f>
        <v>Second</v>
      </c>
      <c r="G931" s="237" t="str">
        <f>Vlookup(B931,'Main Sheet'!A:Q,17,0)</f>
        <v>Chulumanco</v>
      </c>
      <c r="H931" s="237" t="str">
        <f>VLOOKUP(B931,'Main Sheet'!A:AT,46,0)</f>
        <v>Yes</v>
      </c>
      <c r="I931" s="237" t="str">
        <f>Trim(Iferror(Vlookup(B931,'Main Sheet'!A704:BC1798,47,False),""))</f>
        <v>Yes</v>
      </c>
      <c r="J931" s="237" t="str">
        <f>VLOOKUP(B931,'University Applications'!A:H,8,0)</f>
        <v>Yes</v>
      </c>
      <c r="K931" s="237" t="str">
        <f>VLOOKUP(B931,'University Applications'!A:O,15,0)</f>
        <v/>
      </c>
      <c r="L931" s="237" t="str">
        <f>VLOOKUP(B931,'University Applications'!A:V,22,0)</f>
        <v>Yes</v>
      </c>
      <c r="M931" s="237" t="str">
        <f>VLOOKUP(B931,'University Applications'!A:AC,29,0)</f>
        <v>Yes</v>
      </c>
      <c r="N931" s="237" t="str">
        <f>VLOOKUP(B931,'University Applications'!A704:BD2119,36,0)</f>
        <v/>
      </c>
      <c r="O931" s="237" t="str">
        <f>VLOOKUP(B931,'University Applications'!A:I,9,0)</f>
        <v/>
      </c>
      <c r="P931" s="237" t="str">
        <f>VLOOKUP($B931,'University Applications'!$A:P,16,0)</f>
        <v/>
      </c>
      <c r="Q931" s="237" t="str">
        <f>VLOOKUP($B931,'University Applications'!$A:W,23,0)</f>
        <v/>
      </c>
      <c r="R931" s="237" t="str">
        <f>VLOOKUP($B931,'University Applications'!$A:AD,30,0)</f>
        <v/>
      </c>
      <c r="S931" s="237" t="str">
        <f>VLOOKUP($B931,'University Applications'!$A704:BJ2119,37,0)</f>
        <v/>
      </c>
      <c r="T931" s="183">
        <f t="shared" si="1"/>
        <v>3</v>
      </c>
      <c r="U931" s="183">
        <f t="shared" si="2"/>
        <v>0</v>
      </c>
      <c r="V931" s="237">
        <f t="shared" si="3"/>
        <v>3</v>
      </c>
      <c r="W931" s="237">
        <f t="shared" si="4"/>
        <v>0</v>
      </c>
      <c r="X931" s="237"/>
    </row>
    <row r="932">
      <c r="A932" s="236" t="s">
        <v>3104</v>
      </c>
      <c r="B932" s="106" t="s">
        <v>3101</v>
      </c>
      <c r="C932" s="237" t="str">
        <f>VLOOKUP(A932,'Main Sheet'!F:M,8,0)</f>
        <v>Zwide</v>
      </c>
      <c r="D932" s="237" t="str">
        <f>VLOOKUP(B932,'Main Sheet'!A:N,14,0)</f>
        <v>NMB</v>
      </c>
      <c r="E932" s="237" t="str">
        <f>VLOOKUP(B932,'Main Sheet'!A:L,12,0)</f>
        <v>Ndzondelelo HS</v>
      </c>
      <c r="F932" s="237" t="str">
        <f>Vlookup(B932,'Main Sheet'!A:J,7,False)</f>
        <v>Second</v>
      </c>
      <c r="G932" s="237" t="str">
        <f>Vlookup(B932,'Main Sheet'!A:Q,17,0)</f>
        <v>Chulumanco</v>
      </c>
      <c r="H932" s="237" t="str">
        <f>VLOOKUP(B932,'Main Sheet'!A:AT,46,0)</f>
        <v>Yes</v>
      </c>
      <c r="I932" s="237" t="str">
        <f>Trim(Iferror(Vlookup(B932,'Main Sheet'!A352:BC1444,47,False),""))</f>
        <v>Yes</v>
      </c>
      <c r="J932" s="237" t="str">
        <f>VLOOKUP(B932,'University Applications'!A:H,8,0)</f>
        <v>S/A</v>
      </c>
      <c r="K932" s="237" t="str">
        <f>VLOOKUP(B932,'University Applications'!A:O,15,0)</f>
        <v>S/A</v>
      </c>
      <c r="L932" s="237" t="str">
        <f>VLOOKUP(B932,'University Applications'!A:V,22,0)</f>
        <v>S/A</v>
      </c>
      <c r="M932" s="237" t="str">
        <f>VLOOKUP(B932,'University Applications'!A:AC,29,0)</f>
        <v>S/A</v>
      </c>
      <c r="N932" s="237" t="str">
        <f>VLOOKUP(B932,'University Applications'!A351:BD1765,36,0)</f>
        <v/>
      </c>
      <c r="O932" s="237" t="str">
        <f>VLOOKUP(B932,'University Applications'!A:I,9,0)</f>
        <v/>
      </c>
      <c r="P932" s="237" t="str">
        <f>VLOOKUP($B932,'University Applications'!$A:P,16,0)</f>
        <v>S/A</v>
      </c>
      <c r="Q932" s="237" t="str">
        <f>VLOOKUP($B932,'University Applications'!$A:W,23,0)</f>
        <v>S/A</v>
      </c>
      <c r="R932" s="237" t="str">
        <f>VLOOKUP($B932,'University Applications'!$A:AD,30,0)</f>
        <v/>
      </c>
      <c r="S932" s="237" t="str">
        <f>VLOOKUP($B932,'University Applications'!$A351:BJ1765,37,0)</f>
        <v/>
      </c>
      <c r="T932" s="183">
        <f t="shared" si="1"/>
        <v>4</v>
      </c>
      <c r="U932" s="183">
        <f t="shared" si="2"/>
        <v>2</v>
      </c>
      <c r="V932" s="237">
        <f t="shared" si="3"/>
        <v>0</v>
      </c>
      <c r="W932" s="237">
        <f t="shared" si="4"/>
        <v>0</v>
      </c>
      <c r="X932" s="237"/>
    </row>
    <row r="933">
      <c r="A933" s="236" t="s">
        <v>3108</v>
      </c>
      <c r="B933" s="106" t="s">
        <v>3106</v>
      </c>
      <c r="C933" s="237" t="str">
        <f>VLOOKUP(A933,'Main Sheet'!F:M,8,0)</f>
        <v>Motherwell</v>
      </c>
      <c r="D933" s="237" t="str">
        <f>VLOOKUP(B933,'Main Sheet'!A:N,14,0)</f>
        <v>NMB</v>
      </c>
      <c r="E933" s="237" t="str">
        <f>VLOOKUP(B933,'Main Sheet'!A:L,12,0)</f>
        <v>Soqhayisa SS</v>
      </c>
      <c r="F933" s="237" t="str">
        <f>Vlookup(B933,'Main Sheet'!A:J,7,False)</f>
        <v>First</v>
      </c>
      <c r="G933" s="237" t="str">
        <f>Vlookup(B933,'Main Sheet'!A:Q,17,0)</f>
        <v>Siphosihle</v>
      </c>
      <c r="H933" s="237" t="str">
        <f>VLOOKUP(B933,'Main Sheet'!A:AT,46,0)</f>
        <v>Yes</v>
      </c>
      <c r="I933" s="237" t="str">
        <f>Trim(Iferror(Vlookup(B933,'Main Sheet'!A353:BC1445,47,False),""))</f>
        <v>Yes</v>
      </c>
      <c r="J933" s="237" t="str">
        <f>VLOOKUP(B933,'University Applications'!A:H,8,0)</f>
        <v>Yes</v>
      </c>
      <c r="K933" s="237" t="str">
        <f>VLOOKUP(B933,'University Applications'!A:O,15,0)</f>
        <v>Yes</v>
      </c>
      <c r="L933" s="237" t="str">
        <f>VLOOKUP(B933,'University Applications'!A:V,22,0)</f>
        <v>Yes</v>
      </c>
      <c r="M933" s="237" t="str">
        <f>VLOOKUP(B933,'University Applications'!A:AC,29,0)</f>
        <v>Yes</v>
      </c>
      <c r="N933" s="237" t="str">
        <f>VLOOKUP(B933,'University Applications'!A352:BD1766,36,0)</f>
        <v/>
      </c>
      <c r="O933" s="237" t="str">
        <f>VLOOKUP(B933,'University Applications'!A:I,9,0)</f>
        <v>Yes</v>
      </c>
      <c r="P933" s="237" t="str">
        <f>VLOOKUP($B933,'University Applications'!$A:P,16,0)</f>
        <v>Yes</v>
      </c>
      <c r="Q933" s="237" t="str">
        <f>VLOOKUP($B933,'University Applications'!$A:W,23,0)</f>
        <v>Yes</v>
      </c>
      <c r="R933" s="237" t="str">
        <f>VLOOKUP($B933,'University Applications'!$A:AD,30,0)</f>
        <v>Yes</v>
      </c>
      <c r="S933" s="237" t="str">
        <f>VLOOKUP($B933,'University Applications'!$A352:BJ1766,37,0)</f>
        <v/>
      </c>
      <c r="T933" s="183">
        <f t="shared" si="1"/>
        <v>4</v>
      </c>
      <c r="U933" s="183">
        <f t="shared" si="2"/>
        <v>4</v>
      </c>
      <c r="V933" s="237">
        <f t="shared" si="3"/>
        <v>4</v>
      </c>
      <c r="W933" s="237">
        <f t="shared" si="4"/>
        <v>4</v>
      </c>
      <c r="X933" s="237"/>
    </row>
    <row r="934">
      <c r="A934" s="236" t="s">
        <v>3115</v>
      </c>
      <c r="B934" s="106" t="s">
        <v>3113</v>
      </c>
      <c r="C934" s="237" t="str">
        <f>VLOOKUP(A934,'Main Sheet'!F:M,8,0)</f>
        <v>KwaDwesi</v>
      </c>
      <c r="D934" s="237" t="str">
        <f>VLOOKUP(B934,'Main Sheet'!A:N,14,0)</f>
        <v>NMB</v>
      </c>
      <c r="E934" s="237" t="str">
        <f>VLOOKUP(B934,'Main Sheet'!A:L,12,0)</f>
        <v>Lungisa HS</v>
      </c>
      <c r="F934" s="237" t="str">
        <f>Vlookup(B934,'Main Sheet'!A:J,7,False)</f>
        <v>First</v>
      </c>
      <c r="G934" s="237" t="str">
        <f>Vlookup(B934,'Main Sheet'!A:Q,17,0)</f>
        <v>Asemahle</v>
      </c>
      <c r="H934" s="237" t="str">
        <f>VLOOKUP(B934,'Main Sheet'!A:AT,46,0)</f>
        <v>Yes</v>
      </c>
      <c r="I934" s="237" t="str">
        <f>Trim(Iferror(Vlookup(B934,'Main Sheet'!A354:BC1446,47,False),""))</f>
        <v>Yes</v>
      </c>
      <c r="J934" s="237" t="str">
        <f>VLOOKUP(B934,'University Applications'!A:H,8,0)</f>
        <v>Yes</v>
      </c>
      <c r="K934" s="237" t="str">
        <f>VLOOKUP(B934,'University Applications'!A:O,15,0)</f>
        <v>Yes</v>
      </c>
      <c r="L934" s="237" t="str">
        <f>VLOOKUP(B934,'University Applications'!A:V,22,0)</f>
        <v>Yes</v>
      </c>
      <c r="M934" s="237" t="str">
        <f>VLOOKUP(B934,'University Applications'!A:AC,29,0)</f>
        <v>Yes</v>
      </c>
      <c r="N934" s="237" t="str">
        <f>VLOOKUP(B934,'University Applications'!A353:BD1767,36,0)</f>
        <v/>
      </c>
      <c r="O934" s="237" t="str">
        <f>VLOOKUP(B934,'University Applications'!A:I,9,0)</f>
        <v>Yes</v>
      </c>
      <c r="P934" s="237" t="str">
        <f>VLOOKUP($B934,'University Applications'!$A:P,16,0)</f>
        <v>Yes</v>
      </c>
      <c r="Q934" s="237" t="str">
        <f>VLOOKUP($B934,'University Applications'!$A:W,23,0)</f>
        <v>Yes</v>
      </c>
      <c r="R934" s="237" t="str">
        <f>VLOOKUP($B934,'University Applications'!$A:AD,30,0)</f>
        <v>Yes</v>
      </c>
      <c r="S934" s="237" t="str">
        <f>VLOOKUP($B934,'University Applications'!$A353:BJ1767,37,0)</f>
        <v/>
      </c>
      <c r="T934" s="183">
        <f t="shared" si="1"/>
        <v>4</v>
      </c>
      <c r="U934" s="183">
        <f t="shared" si="2"/>
        <v>4</v>
      </c>
      <c r="V934" s="237">
        <f t="shared" si="3"/>
        <v>4</v>
      </c>
      <c r="W934" s="237">
        <f t="shared" si="4"/>
        <v>4</v>
      </c>
      <c r="X934" s="237"/>
    </row>
    <row r="935">
      <c r="A935" s="236" t="s">
        <v>10590</v>
      </c>
      <c r="B935" s="106" t="s">
        <v>7156</v>
      </c>
      <c r="C935" s="237" t="str">
        <f>VLOOKUP(A935,'Main Sheet'!F:M,8,0)</f>
        <v>Zwide</v>
      </c>
      <c r="D935" s="237" t="str">
        <f>VLOOKUP(B935,'Main Sheet'!A:N,14,0)</f>
        <v>NMB</v>
      </c>
      <c r="E935" s="237" t="str">
        <f>VLOOKUP(B935,'Main Sheet'!A:L,12,0)</f>
        <v>Ndzondelelo HS</v>
      </c>
      <c r="F935" s="237" t="str">
        <f>Vlookup(B935,'Main Sheet'!A:J,7,False)</f>
        <v>Second</v>
      </c>
      <c r="G935" s="237" t="str">
        <f>Vlookup(B935,'Main Sheet'!A:Q,17,0)</f>
        <v>Chulumanco</v>
      </c>
      <c r="H935" s="237" t="str">
        <f>VLOOKUP(B935,'Main Sheet'!A:AT,46,0)</f>
        <v>Yes</v>
      </c>
      <c r="I935" s="237" t="str">
        <f>Trim(Iferror(Vlookup(B935,'Main Sheet'!A855:BC1952,47,False),""))</f>
        <v>Yes</v>
      </c>
      <c r="J935" s="237" t="str">
        <f>VLOOKUP(B935,'University Applications'!A:H,8,0)</f>
        <v>S/A</v>
      </c>
      <c r="K935" s="237" t="str">
        <f>VLOOKUP(B935,'University Applications'!A:O,15,0)</f>
        <v>Yes</v>
      </c>
      <c r="L935" s="237" t="str">
        <f>VLOOKUP(B935,'University Applications'!A:V,22,0)</f>
        <v>S/A</v>
      </c>
      <c r="M935" s="237" t="str">
        <f>VLOOKUP(B935,'University Applications'!A:AC,29,0)</f>
        <v>S/A</v>
      </c>
      <c r="N935" s="237" t="str">
        <f>VLOOKUP(B935,'University Applications'!A855:BD2273,36,0)</f>
        <v/>
      </c>
      <c r="O935" s="237" t="str">
        <f>VLOOKUP(B935,'University Applications'!A:I,9,0)</f>
        <v/>
      </c>
      <c r="P935" s="237" t="str">
        <f>VLOOKUP($B935,'University Applications'!$A:P,16,0)</f>
        <v/>
      </c>
      <c r="Q935" s="237" t="str">
        <f>VLOOKUP($B935,'University Applications'!$A:W,23,0)</f>
        <v/>
      </c>
      <c r="R935" s="237" t="str">
        <f>VLOOKUP($B935,'University Applications'!$A:AD,30,0)</f>
        <v/>
      </c>
      <c r="S935" s="237" t="str">
        <f>VLOOKUP($B935,'University Applications'!$A855:BJ2273,37,0)</f>
        <v/>
      </c>
      <c r="T935" s="183">
        <f t="shared" si="1"/>
        <v>4</v>
      </c>
      <c r="U935" s="183">
        <f t="shared" si="2"/>
        <v>0</v>
      </c>
      <c r="V935" s="237">
        <f t="shared" si="3"/>
        <v>1</v>
      </c>
      <c r="W935" s="237">
        <f t="shared" si="4"/>
        <v>0</v>
      </c>
      <c r="X935" s="237"/>
    </row>
    <row r="936">
      <c r="A936" s="236" t="s">
        <v>10558</v>
      </c>
      <c r="B936" s="106" t="s">
        <v>7082</v>
      </c>
      <c r="C936" s="237" t="str">
        <f>VLOOKUP(A936,'Main Sheet'!F:M,8,0)</f>
        <v>Zwide</v>
      </c>
      <c r="D936" s="237" t="str">
        <f>VLOOKUP(B936,'Main Sheet'!A:N,14,0)</f>
        <v>NMB</v>
      </c>
      <c r="E936" s="237" t="str">
        <f>VLOOKUP(B936,'Main Sheet'!A:L,12,0)</f>
        <v>Ndzondelelo HS</v>
      </c>
      <c r="F936" s="237" t="str">
        <f>Vlookup(B936,'Main Sheet'!A:J,7,False)</f>
        <v>Second</v>
      </c>
      <c r="G936" s="237" t="str">
        <f>Vlookup(B936,'Main Sheet'!A:Q,17,0)</f>
        <v>Chulumanco</v>
      </c>
      <c r="H936" s="237" t="str">
        <f>VLOOKUP(B936,'Main Sheet'!A:AT,46,0)</f>
        <v>Yes</v>
      </c>
      <c r="I936" s="237" t="str">
        <f>Trim(Iferror(Vlookup(B936,'Main Sheet'!A838:BC1934,47,False),""))</f>
        <v>Yes</v>
      </c>
      <c r="J936" s="237" t="str">
        <f>VLOOKUP(B936,'University Applications'!A:H,8,0)</f>
        <v>S/A</v>
      </c>
      <c r="K936" s="237" t="str">
        <f>VLOOKUP(B936,'University Applications'!A:O,15,0)</f>
        <v/>
      </c>
      <c r="L936" s="237" t="str">
        <f>VLOOKUP(B936,'University Applications'!A:V,22,0)</f>
        <v>Yes</v>
      </c>
      <c r="M936" s="237" t="str">
        <f>VLOOKUP(B936,'University Applications'!A:AC,29,0)</f>
        <v>Yes</v>
      </c>
      <c r="N936" s="237" t="str">
        <f>VLOOKUP(B936,'University Applications'!A838:BD2255,36,0)</f>
        <v/>
      </c>
      <c r="O936" s="237" t="str">
        <f>VLOOKUP(B936,'University Applications'!A:I,9,0)</f>
        <v/>
      </c>
      <c r="P936" s="237" t="str">
        <f>VLOOKUP($B936,'University Applications'!$A:P,16,0)</f>
        <v/>
      </c>
      <c r="Q936" s="237" t="str">
        <f>VLOOKUP($B936,'University Applications'!$A:W,23,0)</f>
        <v/>
      </c>
      <c r="R936" s="237" t="str">
        <f>VLOOKUP($B936,'University Applications'!$A:AD,30,0)</f>
        <v/>
      </c>
      <c r="S936" s="237" t="str">
        <f>VLOOKUP($B936,'University Applications'!$A838:BJ2255,37,0)</f>
        <v/>
      </c>
      <c r="T936" s="183">
        <f t="shared" si="1"/>
        <v>3</v>
      </c>
      <c r="U936" s="183">
        <f t="shared" si="2"/>
        <v>0</v>
      </c>
      <c r="V936" s="237">
        <f t="shared" si="3"/>
        <v>2</v>
      </c>
      <c r="W936" s="237">
        <f t="shared" si="4"/>
        <v>0</v>
      </c>
      <c r="X936" s="237"/>
    </row>
    <row r="937">
      <c r="A937" s="236" t="s">
        <v>10114</v>
      </c>
      <c r="B937" s="106" t="s">
        <v>5541</v>
      </c>
      <c r="C937" s="237" t="str">
        <f>VLOOKUP(A937,'Main Sheet'!F:M,8,0)</f>
        <v>Zwide</v>
      </c>
      <c r="D937" s="237" t="str">
        <f>VLOOKUP(B937,'Main Sheet'!A:N,14,0)</f>
        <v>NMB</v>
      </c>
      <c r="E937" s="237" t="str">
        <f>VLOOKUP(B937,'Main Sheet'!A:L,12,0)</f>
        <v>Khwezi Lomso CS</v>
      </c>
      <c r="F937" s="237" t="str">
        <f>Vlookup(B937,'Main Sheet'!A:J,7,False)</f>
        <v>Second</v>
      </c>
      <c r="G937" s="237" t="str">
        <f>Vlookup(B937,'Main Sheet'!A:Q,17,0)</f>
        <v>Chulumanco</v>
      </c>
      <c r="H937" s="237" t="str">
        <f>VLOOKUP(B937,'Main Sheet'!A:AT,46,0)</f>
        <v>Yes</v>
      </c>
      <c r="I937" s="237" t="str">
        <f>Trim(Iferror(Vlookup(B937,'Main Sheet'!A631:BC1724,47,False),""))</f>
        <v/>
      </c>
      <c r="J937" s="237" t="str">
        <f>VLOOKUP(B937,'University Applications'!A:H,8,0)</f>
        <v>Yes</v>
      </c>
      <c r="K937" s="237" t="str">
        <f>VLOOKUP(B937,'University Applications'!A:O,15,0)</f>
        <v/>
      </c>
      <c r="L937" s="237" t="str">
        <f>VLOOKUP(B937,'University Applications'!A:V,22,0)</f>
        <v>Yes</v>
      </c>
      <c r="M937" s="237" t="str">
        <f>VLOOKUP(B937,'University Applications'!A:AC,29,0)</f>
        <v>Yes</v>
      </c>
      <c r="N937" s="237" t="str">
        <f>VLOOKUP(B937,'University Applications'!A631:BD2045,36,0)</f>
        <v/>
      </c>
      <c r="O937" s="237" t="str">
        <f>VLOOKUP(B937,'University Applications'!A:I,9,0)</f>
        <v/>
      </c>
      <c r="P937" s="237" t="str">
        <f>VLOOKUP($B937,'University Applications'!$A:P,16,0)</f>
        <v/>
      </c>
      <c r="Q937" s="237" t="str">
        <f>VLOOKUP($B937,'University Applications'!$A:W,23,0)</f>
        <v/>
      </c>
      <c r="R937" s="237" t="str">
        <f>VLOOKUP($B937,'University Applications'!$A:AD,30,0)</f>
        <v/>
      </c>
      <c r="S937" s="237" t="str">
        <f>VLOOKUP($B937,'University Applications'!$A631:BJ2045,37,0)</f>
        <v/>
      </c>
      <c r="T937" s="183">
        <f t="shared" si="1"/>
        <v>3</v>
      </c>
      <c r="U937" s="183">
        <f t="shared" si="2"/>
        <v>0</v>
      </c>
      <c r="V937" s="237">
        <f t="shared" si="3"/>
        <v>3</v>
      </c>
      <c r="W937" s="237">
        <f t="shared" si="4"/>
        <v>0</v>
      </c>
      <c r="X937" s="237"/>
    </row>
    <row r="938">
      <c r="A938" s="236" t="s">
        <v>3125</v>
      </c>
      <c r="B938" s="106" t="s">
        <v>3122</v>
      </c>
      <c r="C938" s="237" t="str">
        <f>VLOOKUP(A938,'Main Sheet'!F:M,8,0)</f>
        <v>Motherwell</v>
      </c>
      <c r="D938" s="237" t="str">
        <f>VLOOKUP(B938,'Main Sheet'!A:N,14,0)</f>
        <v>NMB</v>
      </c>
      <c r="E938" s="237" t="str">
        <f>VLOOKUP(B938,'Main Sheet'!A:L,12,0)</f>
        <v>Cingani HS</v>
      </c>
      <c r="F938" s="237" t="str">
        <f>Vlookup(B938,'Main Sheet'!A:J,7,False)</f>
        <v>First</v>
      </c>
      <c r="G938" s="237" t="str">
        <f>Vlookup(B938,'Main Sheet'!A:Q,17,0)</f>
        <v>Asemahle</v>
      </c>
      <c r="H938" s="237" t="str">
        <f>VLOOKUP(B938,'Main Sheet'!A:AT,46,0)</f>
        <v>Yes</v>
      </c>
      <c r="I938" s="237" t="str">
        <f>Trim(Iferror(Vlookup(B938,'Main Sheet'!A355:BC1447,47,False),""))</f>
        <v>Yes</v>
      </c>
      <c r="J938" s="237" t="str">
        <f>VLOOKUP(B938,'University Applications'!A:H,8,0)</f>
        <v>Yes</v>
      </c>
      <c r="K938" s="237" t="str">
        <f>VLOOKUP(B938,'University Applications'!A:O,15,0)</f>
        <v>Yes</v>
      </c>
      <c r="L938" s="237" t="str">
        <f>VLOOKUP(B938,'University Applications'!A:V,22,0)</f>
        <v>Yes</v>
      </c>
      <c r="M938" s="237" t="str">
        <f>VLOOKUP(B938,'University Applications'!A:AC,29,0)</f>
        <v>Yes</v>
      </c>
      <c r="N938" s="237" t="str">
        <f>VLOOKUP(B938,'University Applications'!A354:BD1768,36,0)</f>
        <v/>
      </c>
      <c r="O938" s="237" t="str">
        <f>VLOOKUP(B938,'University Applications'!A:I,9,0)</f>
        <v>Yes</v>
      </c>
      <c r="P938" s="237" t="str">
        <f>VLOOKUP($B938,'University Applications'!$A:P,16,0)</f>
        <v>Yes</v>
      </c>
      <c r="Q938" s="237" t="str">
        <f>VLOOKUP($B938,'University Applications'!$A:W,23,0)</f>
        <v>Yes</v>
      </c>
      <c r="R938" s="237" t="str">
        <f>VLOOKUP($B938,'University Applications'!$A:AD,30,0)</f>
        <v>Yes</v>
      </c>
      <c r="S938" s="237" t="str">
        <f>VLOOKUP($B938,'University Applications'!$A354:BJ1768,37,0)</f>
        <v/>
      </c>
      <c r="T938" s="183">
        <f t="shared" si="1"/>
        <v>4</v>
      </c>
      <c r="U938" s="183">
        <f t="shared" si="2"/>
        <v>4</v>
      </c>
      <c r="V938" s="237">
        <f t="shared" si="3"/>
        <v>4</v>
      </c>
      <c r="W938" s="237">
        <f t="shared" si="4"/>
        <v>4</v>
      </c>
      <c r="X938" s="237"/>
    </row>
    <row r="939">
      <c r="A939" s="236" t="s">
        <v>10433</v>
      </c>
      <c r="B939" s="106" t="s">
        <v>6720</v>
      </c>
      <c r="C939" s="237" t="str">
        <f>VLOOKUP(A939,'Main Sheet'!F:M,8,0)</f>
        <v>East London</v>
      </c>
      <c r="D939" s="237" t="str">
        <f>VLOOKUP(B939,'Main Sheet'!A:N,14,0)</f>
        <v>Rural</v>
      </c>
      <c r="E939" s="237" t="str">
        <f>VLOOKUP(B939,'Main Sheet'!A:L,12,0)</f>
        <v>Vulamazibuko HS</v>
      </c>
      <c r="F939" s="237" t="str">
        <f>Vlookup(B939,'Main Sheet'!A:J,7,False)</f>
        <v>Second</v>
      </c>
      <c r="G939" s="237" t="str">
        <f>Vlookup(B939,'Main Sheet'!A:Q,17,0)</f>
        <v>Asemahle</v>
      </c>
      <c r="H939" s="237" t="str">
        <f>VLOOKUP(B939,'Main Sheet'!A:AT,46,0)</f>
        <v>Yes</v>
      </c>
      <c r="I939" s="237" t="str">
        <f>Trim(Iferror(Vlookup(B939,'Main Sheet'!A780:BC1874,47,False),""))</f>
        <v>Yes</v>
      </c>
      <c r="J939" s="237" t="str">
        <f>VLOOKUP(B939,'University Applications'!A:H,8,0)</f>
        <v>S/A</v>
      </c>
      <c r="K939" s="237" t="str">
        <f>VLOOKUP(B939,'University Applications'!A:O,15,0)</f>
        <v/>
      </c>
      <c r="L939" s="237" t="str">
        <f>VLOOKUP(B939,'University Applications'!A:V,22,0)</f>
        <v>Yes</v>
      </c>
      <c r="M939" s="237" t="str">
        <f>VLOOKUP(B939,'University Applications'!A:AC,29,0)</f>
        <v>S/A</v>
      </c>
      <c r="N939" s="237" t="str">
        <f>VLOOKUP(B939,'University Applications'!A780:BD2195,36,0)</f>
        <v/>
      </c>
      <c r="O939" s="237" t="str">
        <f>VLOOKUP(B939,'University Applications'!A:I,9,0)</f>
        <v/>
      </c>
      <c r="P939" s="237" t="str">
        <f>VLOOKUP($B939,'University Applications'!$A:P,16,0)</f>
        <v/>
      </c>
      <c r="Q939" s="237" t="str">
        <f>VLOOKUP($B939,'University Applications'!$A:W,23,0)</f>
        <v/>
      </c>
      <c r="R939" s="237" t="str">
        <f>VLOOKUP($B939,'University Applications'!$A:AD,30,0)</f>
        <v/>
      </c>
      <c r="S939" s="237" t="str">
        <f>VLOOKUP($B939,'University Applications'!$A780:BJ2195,37,0)</f>
        <v/>
      </c>
      <c r="T939" s="183">
        <f t="shared" si="1"/>
        <v>3</v>
      </c>
      <c r="U939" s="183">
        <f t="shared" si="2"/>
        <v>0</v>
      </c>
      <c r="V939" s="237">
        <f t="shared" si="3"/>
        <v>1</v>
      </c>
      <c r="W939" s="237">
        <f t="shared" si="4"/>
        <v>0</v>
      </c>
      <c r="X939" s="237"/>
    </row>
    <row r="940">
      <c r="A940" s="236" t="s">
        <v>10173</v>
      </c>
      <c r="B940" s="106" t="s">
        <v>5715</v>
      </c>
      <c r="C940" s="237" t="str">
        <f>VLOOKUP(A940,'Main Sheet'!F:M,8,0)</f>
        <v>Zwide</v>
      </c>
      <c r="D940" s="237" t="str">
        <f>VLOOKUP(B940,'Main Sheet'!A:N,14,0)</f>
        <v>NMB</v>
      </c>
      <c r="E940" s="237" t="str">
        <f>VLOOKUP(B940,'Main Sheet'!A:L,12,0)</f>
        <v>Khwezi Lomso CS</v>
      </c>
      <c r="F940" s="237" t="str">
        <f>Vlookup(B940,'Main Sheet'!A:J,7,False)</f>
        <v>Second</v>
      </c>
      <c r="G940" s="237" t="str">
        <f>Vlookup(B940,'Main Sheet'!A:Q,17,0)</f>
        <v>Chulumanco</v>
      </c>
      <c r="H940" s="237" t="str">
        <f>VLOOKUP(B940,'Main Sheet'!A:AT,46,0)</f>
        <v>Yes</v>
      </c>
      <c r="I940" s="237" t="str">
        <f>Trim(Iferror(Vlookup(B940,'Main Sheet'!A658:BC1752,47,False),""))</f>
        <v/>
      </c>
      <c r="J940" s="237" t="str">
        <f>VLOOKUP(B940,'University Applications'!A:H,8,0)</f>
        <v>S/A</v>
      </c>
      <c r="K940" s="237" t="str">
        <f>VLOOKUP(B940,'University Applications'!A:O,15,0)</f>
        <v/>
      </c>
      <c r="L940" s="237" t="str">
        <f>VLOOKUP(B940,'University Applications'!A:V,22,0)</f>
        <v>Yes</v>
      </c>
      <c r="M940" s="237" t="str">
        <f>VLOOKUP(B940,'University Applications'!A:AC,29,0)</f>
        <v>Yes</v>
      </c>
      <c r="N940" s="237" t="str">
        <f>VLOOKUP(B940,'University Applications'!A658:BD2073,36,0)</f>
        <v/>
      </c>
      <c r="O940" s="237" t="str">
        <f>VLOOKUP(B940,'University Applications'!A:I,9,0)</f>
        <v/>
      </c>
      <c r="P940" s="237" t="str">
        <f>VLOOKUP($B940,'University Applications'!$A:P,16,0)</f>
        <v/>
      </c>
      <c r="Q940" s="237" t="str">
        <f>VLOOKUP($B940,'University Applications'!$A:W,23,0)</f>
        <v/>
      </c>
      <c r="R940" s="237" t="str">
        <f>VLOOKUP($B940,'University Applications'!$A:AD,30,0)</f>
        <v/>
      </c>
      <c r="S940" s="237" t="str">
        <f>VLOOKUP($B940,'University Applications'!$A658:BJ2073,37,0)</f>
        <v/>
      </c>
      <c r="T940" s="183">
        <f t="shared" si="1"/>
        <v>3</v>
      </c>
      <c r="U940" s="183">
        <f t="shared" si="2"/>
        <v>0</v>
      </c>
      <c r="V940" s="237">
        <f t="shared" si="3"/>
        <v>2</v>
      </c>
      <c r="W940" s="237">
        <f t="shared" si="4"/>
        <v>0</v>
      </c>
      <c r="X940" s="237"/>
    </row>
    <row r="941">
      <c r="A941" s="236" t="s">
        <v>3132</v>
      </c>
      <c r="B941" s="106" t="s">
        <v>3129</v>
      </c>
      <c r="C941" s="237" t="str">
        <f>VLOOKUP(A941,'Main Sheet'!F:M,8,0)</f>
        <v>Motherwell</v>
      </c>
      <c r="D941" s="237" t="str">
        <f>VLOOKUP(B941,'Main Sheet'!A:N,14,0)</f>
        <v>NMB</v>
      </c>
      <c r="E941" s="237" t="str">
        <f>VLOOKUP(B941,'Main Sheet'!A:L,12,0)</f>
        <v>Soqhayisa SS</v>
      </c>
      <c r="F941" s="237" t="str">
        <f>Vlookup(B941,'Main Sheet'!A:J,7,False)</f>
        <v>First</v>
      </c>
      <c r="G941" s="237" t="str">
        <f>Vlookup(B941,'Main Sheet'!A:Q,17,0)</f>
        <v>Siphosihle</v>
      </c>
      <c r="H941" s="237" t="str">
        <f>VLOOKUP(B941,'Main Sheet'!A:AT,46,0)</f>
        <v>Yes</v>
      </c>
      <c r="I941" s="237" t="str">
        <f>Trim(Iferror(Vlookup(B941,'Main Sheet'!A356:BC1448,47,False),""))</f>
        <v>Yes</v>
      </c>
      <c r="J941" s="237" t="str">
        <f>VLOOKUP(B941,'University Applications'!A:H,8,0)</f>
        <v>S/A</v>
      </c>
      <c r="K941" s="237" t="str">
        <f>VLOOKUP(B941,'University Applications'!A:O,15,0)</f>
        <v>S/A</v>
      </c>
      <c r="L941" s="237" t="str">
        <f>VLOOKUP(B941,'University Applications'!A:V,22,0)</f>
        <v>Yes</v>
      </c>
      <c r="M941" s="237" t="str">
        <f>VLOOKUP(B941,'University Applications'!A:AC,29,0)</f>
        <v>Yes</v>
      </c>
      <c r="N941" s="237" t="str">
        <f>VLOOKUP(B941,'University Applications'!A355:BD1769,36,0)</f>
        <v/>
      </c>
      <c r="O941" s="237" t="str">
        <f>VLOOKUP(B941,'University Applications'!A:I,9,0)</f>
        <v>S/A</v>
      </c>
      <c r="P941" s="237" t="str">
        <f>VLOOKUP($B941,'University Applications'!$A:P,16,0)</f>
        <v>S/A</v>
      </c>
      <c r="Q941" s="237" t="str">
        <f>VLOOKUP($B941,'University Applications'!$A:W,23,0)</f>
        <v>Yes</v>
      </c>
      <c r="R941" s="237" t="str">
        <f>VLOOKUP($B941,'University Applications'!$A:AD,30,0)</f>
        <v>Yes</v>
      </c>
      <c r="S941" s="237" t="str">
        <f>VLOOKUP($B941,'University Applications'!$A355:BJ1769,37,0)</f>
        <v/>
      </c>
      <c r="T941" s="183">
        <f t="shared" si="1"/>
        <v>4</v>
      </c>
      <c r="U941" s="183">
        <f t="shared" si="2"/>
        <v>4</v>
      </c>
      <c r="V941" s="237">
        <f t="shared" si="3"/>
        <v>2</v>
      </c>
      <c r="W941" s="237">
        <f t="shared" si="4"/>
        <v>2</v>
      </c>
      <c r="X941" s="237"/>
    </row>
    <row r="942">
      <c r="A942" s="236" t="s">
        <v>3141</v>
      </c>
      <c r="B942" s="106" t="s">
        <v>3139</v>
      </c>
      <c r="C942" s="237" t="str">
        <f>VLOOKUP(A942,'Main Sheet'!F:M,8,0)</f>
        <v>Motherwell</v>
      </c>
      <c r="D942" s="237" t="str">
        <f>VLOOKUP(B942,'Main Sheet'!A:N,14,0)</f>
        <v>NMB</v>
      </c>
      <c r="E942" s="237" t="str">
        <f>VLOOKUP(B942,'Main Sheet'!A:L,12,0)</f>
        <v>Soqhayisa SS</v>
      </c>
      <c r="F942" s="237" t="str">
        <f>Vlookup(B942,'Main Sheet'!A:J,7,False)</f>
        <v>First</v>
      </c>
      <c r="G942" s="237" t="str">
        <f>Vlookup(B942,'Main Sheet'!A:Q,17,0)</f>
        <v>Siphosihle</v>
      </c>
      <c r="H942" s="237" t="str">
        <f>VLOOKUP(B942,'Main Sheet'!A:AT,46,0)</f>
        <v>Yes</v>
      </c>
      <c r="I942" s="237" t="str">
        <f>Trim(Iferror(Vlookup(B942,'Main Sheet'!A357:BC1449,47,False),""))</f>
        <v>Yes</v>
      </c>
      <c r="J942" s="237" t="str">
        <f>VLOOKUP(B942,'University Applications'!A:H,8,0)</f>
        <v>S/A</v>
      </c>
      <c r="K942" s="237" t="str">
        <f>VLOOKUP(B942,'University Applications'!A:O,15,0)</f>
        <v>Yes</v>
      </c>
      <c r="L942" s="237" t="str">
        <f>VLOOKUP(B942,'University Applications'!A:V,22,0)</f>
        <v>Yes</v>
      </c>
      <c r="M942" s="237" t="str">
        <f>VLOOKUP(B942,'University Applications'!A:AC,29,0)</f>
        <v>Yes</v>
      </c>
      <c r="N942" s="237" t="str">
        <f>VLOOKUP(B942,'University Applications'!A356:BD1770,36,0)</f>
        <v/>
      </c>
      <c r="O942" s="237" t="str">
        <f>VLOOKUP(B942,'University Applications'!A:I,9,0)</f>
        <v>S/A</v>
      </c>
      <c r="P942" s="237" t="str">
        <f>VLOOKUP($B942,'University Applications'!$A:P,16,0)</f>
        <v>Yes</v>
      </c>
      <c r="Q942" s="237" t="str">
        <f>VLOOKUP($B942,'University Applications'!$A:W,23,0)</f>
        <v>Yes</v>
      </c>
      <c r="R942" s="237" t="str">
        <f>VLOOKUP($B942,'University Applications'!$A:AD,30,0)</f>
        <v>Yes</v>
      </c>
      <c r="S942" s="237" t="str">
        <f>VLOOKUP($B942,'University Applications'!$A356:BJ1770,37,0)</f>
        <v/>
      </c>
      <c r="T942" s="183">
        <f t="shared" si="1"/>
        <v>4</v>
      </c>
      <c r="U942" s="183">
        <f t="shared" si="2"/>
        <v>4</v>
      </c>
      <c r="V942" s="237">
        <f t="shared" si="3"/>
        <v>3</v>
      </c>
      <c r="W942" s="237">
        <f t="shared" si="4"/>
        <v>3</v>
      </c>
      <c r="X942" s="237"/>
    </row>
    <row r="943">
      <c r="A943" s="236" t="s">
        <v>10107</v>
      </c>
      <c r="B943" s="106" t="s">
        <v>5519</v>
      </c>
      <c r="C943" s="237" t="str">
        <f>VLOOKUP(A943,'Main Sheet'!F:M,8,0)</f>
        <v>Zwide</v>
      </c>
      <c r="D943" s="237" t="str">
        <f>VLOOKUP(B943,'Main Sheet'!A:N,14,0)</f>
        <v>NMB</v>
      </c>
      <c r="E943" s="237" t="str">
        <f>VLOOKUP(B943,'Main Sheet'!A:L,12,0)</f>
        <v>Loyiso HS</v>
      </c>
      <c r="F943" s="237" t="str">
        <f>Vlookup(B943,'Main Sheet'!A:J,7,False)</f>
        <v>Second</v>
      </c>
      <c r="G943" s="237" t="str">
        <f>Vlookup(B943,'Main Sheet'!A:Q,17,0)</f>
        <v>Sive</v>
      </c>
      <c r="H943" s="237" t="str">
        <f>VLOOKUP(B943,'Main Sheet'!A:AT,46,0)</f>
        <v>Yes</v>
      </c>
      <c r="I943" s="237" t="str">
        <f>Trim(Iferror(Vlookup(B943,'Main Sheet'!A628:BC1721,47,False),""))</f>
        <v/>
      </c>
      <c r="J943" s="237" t="str">
        <f>VLOOKUP(B943,'University Applications'!A:H,8,0)</f>
        <v>Yes</v>
      </c>
      <c r="K943" s="237" t="str">
        <f>VLOOKUP(B943,'University Applications'!A:O,15,0)</f>
        <v>Yes</v>
      </c>
      <c r="L943" s="237" t="str">
        <f>VLOOKUP(B943,'University Applications'!A:V,22,0)</f>
        <v>Yes</v>
      </c>
      <c r="M943" s="237" t="str">
        <f>VLOOKUP(B943,'University Applications'!A:AC,29,0)</f>
        <v>Yes</v>
      </c>
      <c r="N943" s="237" t="str">
        <f>VLOOKUP(B943,'University Applications'!A628:BD2042,36,0)</f>
        <v/>
      </c>
      <c r="O943" s="237" t="str">
        <f>VLOOKUP(B943,'University Applications'!A:I,9,0)</f>
        <v/>
      </c>
      <c r="P943" s="237" t="str">
        <f>VLOOKUP($B943,'University Applications'!$A:P,16,0)</f>
        <v/>
      </c>
      <c r="Q943" s="237" t="str">
        <f>VLOOKUP($B943,'University Applications'!$A:W,23,0)</f>
        <v/>
      </c>
      <c r="R943" s="237" t="str">
        <f>VLOOKUP($B943,'University Applications'!$A:AD,30,0)</f>
        <v/>
      </c>
      <c r="S943" s="237" t="str">
        <f>VLOOKUP($B943,'University Applications'!$A628:BJ2042,37,0)</f>
        <v/>
      </c>
      <c r="T943" s="183">
        <f t="shared" si="1"/>
        <v>4</v>
      </c>
      <c r="U943" s="183">
        <f t="shared" si="2"/>
        <v>0</v>
      </c>
      <c r="V943" s="237">
        <f t="shared" si="3"/>
        <v>4</v>
      </c>
      <c r="W943" s="237">
        <f t="shared" si="4"/>
        <v>0</v>
      </c>
      <c r="X943" s="237"/>
    </row>
    <row r="944">
      <c r="A944" s="236" t="s">
        <v>10648</v>
      </c>
      <c r="B944" s="106" t="s">
        <v>7313</v>
      </c>
      <c r="C944" s="237" t="str">
        <f>VLOOKUP(A944,'Main Sheet'!F:M,8,0)</f>
        <v>Kirkwood</v>
      </c>
      <c r="D944" s="237" t="str">
        <f>VLOOKUP(B944,'Main Sheet'!A:N,14,0)</f>
        <v>Rural</v>
      </c>
      <c r="E944" s="237" t="str">
        <f>VLOOKUP(B944,'Main Sheet'!A:L,12,0)</f>
        <v>Moses Mabhida HS</v>
      </c>
      <c r="F944" s="237" t="str">
        <f>Vlookup(B944,'Main Sheet'!A:J,7,False)</f>
        <v>Second</v>
      </c>
      <c r="G944" s="237" t="str">
        <f>Vlookup(B944,'Main Sheet'!A:Q,17,0)</f>
        <v>Sive</v>
      </c>
      <c r="H944" s="237" t="str">
        <f>VLOOKUP(B944,'Main Sheet'!A:AT,46,0)</f>
        <v>Yes</v>
      </c>
      <c r="I944" s="237" t="str">
        <f>Trim(Iferror(Vlookup(B944,'Main Sheet'!A887:BC1984,47,False),""))</f>
        <v/>
      </c>
      <c r="J944" s="237" t="str">
        <f>VLOOKUP(B944,'University Applications'!A:H,8,0)</f>
        <v>S/A</v>
      </c>
      <c r="K944" s="237" t="str">
        <f>VLOOKUP(B944,'University Applications'!A:O,15,0)</f>
        <v>Yes</v>
      </c>
      <c r="L944" s="237" t="str">
        <f>VLOOKUP(B944,'University Applications'!A:V,22,0)</f>
        <v>Yes</v>
      </c>
      <c r="M944" s="237" t="str">
        <f>VLOOKUP(B944,'University Applications'!A:AC,29,0)</f>
        <v>Yes</v>
      </c>
      <c r="N944" s="237" t="str">
        <f>VLOOKUP(B944,'University Applications'!A887:BD2305,36,0)</f>
        <v/>
      </c>
      <c r="O944" s="237" t="str">
        <f>VLOOKUP(B944,'University Applications'!A:I,9,0)</f>
        <v/>
      </c>
      <c r="P944" s="237" t="str">
        <f>VLOOKUP($B944,'University Applications'!$A:P,16,0)</f>
        <v/>
      </c>
      <c r="Q944" s="237" t="str">
        <f>VLOOKUP($B944,'University Applications'!$A:W,23,0)</f>
        <v/>
      </c>
      <c r="R944" s="237" t="str">
        <f>VLOOKUP($B944,'University Applications'!$A:AD,30,0)</f>
        <v/>
      </c>
      <c r="S944" s="237" t="str">
        <f>VLOOKUP($B944,'University Applications'!$A887:BJ2305,37,0)</f>
        <v/>
      </c>
      <c r="T944" s="183">
        <f t="shared" si="1"/>
        <v>4</v>
      </c>
      <c r="U944" s="183">
        <f t="shared" si="2"/>
        <v>0</v>
      </c>
      <c r="V944" s="237">
        <f t="shared" si="3"/>
        <v>3</v>
      </c>
      <c r="W944" s="237">
        <f t="shared" si="4"/>
        <v>0</v>
      </c>
      <c r="X944" s="237"/>
    </row>
    <row r="945">
      <c r="A945" s="236" t="s">
        <v>3152</v>
      </c>
      <c r="B945" s="106" t="s">
        <v>3150</v>
      </c>
      <c r="C945" s="237" t="str">
        <f>VLOOKUP(A945,'Main Sheet'!F:M,8,0)</f>
        <v>Motherwell</v>
      </c>
      <c r="D945" s="237" t="str">
        <f>VLOOKUP(B945,'Main Sheet'!A:N,14,0)</f>
        <v>NMB</v>
      </c>
      <c r="E945" s="237" t="str">
        <f>VLOOKUP(B945,'Main Sheet'!A:L,12,0)</f>
        <v>Masiphathisane HS</v>
      </c>
      <c r="F945" s="237" t="str">
        <f>Vlookup(B945,'Main Sheet'!A:J,7,False)</f>
        <v>First</v>
      </c>
      <c r="G945" s="237" t="str">
        <f>Vlookup(B945,'Main Sheet'!A:Q,17,0)</f>
        <v>Siphosihle</v>
      </c>
      <c r="H945" s="237" t="str">
        <f>VLOOKUP(B945,'Main Sheet'!A:AT,46,0)</f>
        <v>Yes</v>
      </c>
      <c r="I945" s="237" t="str">
        <f>Trim(Iferror(Vlookup(B945,'Main Sheet'!A358:BC1450,47,False),""))</f>
        <v>Yes</v>
      </c>
      <c r="J945" s="237" t="str">
        <f>VLOOKUP(B945,'University Applications'!A:H,8,0)</f>
        <v>Yes</v>
      </c>
      <c r="K945" s="237" t="str">
        <f>VLOOKUP(B945,'University Applications'!A:O,15,0)</f>
        <v>Yes</v>
      </c>
      <c r="L945" s="237" t="str">
        <f>VLOOKUP(B945,'University Applications'!A:V,22,0)</f>
        <v>S/A</v>
      </c>
      <c r="M945" s="237" t="str">
        <f>VLOOKUP(B945,'University Applications'!A:AC,29,0)</f>
        <v>Yes</v>
      </c>
      <c r="N945" s="237" t="str">
        <f>VLOOKUP(B945,'University Applications'!A357:BD1771,36,0)</f>
        <v/>
      </c>
      <c r="O945" s="237" t="str">
        <f>VLOOKUP(B945,'University Applications'!A:I,9,0)</f>
        <v>Yes</v>
      </c>
      <c r="P945" s="237" t="str">
        <f>VLOOKUP($B945,'University Applications'!$A:P,16,0)</f>
        <v>Yes</v>
      </c>
      <c r="Q945" s="237" t="str">
        <f>VLOOKUP($B945,'University Applications'!$A:W,23,0)</f>
        <v>S/A</v>
      </c>
      <c r="R945" s="237" t="str">
        <f>VLOOKUP($B945,'University Applications'!$A:AD,30,0)</f>
        <v>Yes</v>
      </c>
      <c r="S945" s="237" t="str">
        <f>VLOOKUP($B945,'University Applications'!$A357:BJ1771,37,0)</f>
        <v/>
      </c>
      <c r="T945" s="183">
        <f t="shared" si="1"/>
        <v>4</v>
      </c>
      <c r="U945" s="183">
        <f t="shared" si="2"/>
        <v>4</v>
      </c>
      <c r="V945" s="237">
        <f t="shared" si="3"/>
        <v>3</v>
      </c>
      <c r="W945" s="237">
        <f t="shared" si="4"/>
        <v>3</v>
      </c>
      <c r="X945" s="237"/>
    </row>
    <row r="946">
      <c r="A946" s="236" t="s">
        <v>10503</v>
      </c>
      <c r="B946" s="106" t="s">
        <v>6973</v>
      </c>
      <c r="C946" s="237" t="str">
        <f>VLOOKUP(A946,'Main Sheet'!F:M,8,0)</f>
        <v>Richmond Hill</v>
      </c>
      <c r="D946" s="237" t="str">
        <f>VLOOKUP(B946,'Main Sheet'!A:N,14,0)</f>
        <v>NMB</v>
      </c>
      <c r="E946" s="237" t="str">
        <f>VLOOKUP(B946,'Main Sheet'!A:L,12,0)</f>
        <v>Khumbulani HS</v>
      </c>
      <c r="F946" s="237" t="str">
        <f>Vlookup(B946,'Main Sheet'!A:J,7,False)</f>
        <v>Second</v>
      </c>
      <c r="G946" s="237" t="str">
        <f>Vlookup(B946,'Main Sheet'!A:Q,17,0)</f>
        <v>Chulumanco</v>
      </c>
      <c r="H946" s="237" t="str">
        <f>VLOOKUP(B946,'Main Sheet'!A:AT,46,0)</f>
        <v/>
      </c>
      <c r="I946" s="237" t="str">
        <f>Trim(Iferror(Vlookup(B946,'Main Sheet'!A812:BC1906,47,False),""))</f>
        <v/>
      </c>
      <c r="J946" s="237" t="str">
        <f>VLOOKUP(B946,'University Applications'!A:H,8,0)</f>
        <v/>
      </c>
      <c r="K946" s="237" t="str">
        <f>VLOOKUP(B946,'University Applications'!A:O,15,0)</f>
        <v/>
      </c>
      <c r="L946" s="237" t="str">
        <f>VLOOKUP(B946,'University Applications'!A:V,22,0)</f>
        <v/>
      </c>
      <c r="M946" s="237" t="str">
        <f>VLOOKUP(B946,'University Applications'!A:AC,29,0)</f>
        <v/>
      </c>
      <c r="N946" s="237" t="str">
        <f>VLOOKUP(B946,'University Applications'!A812:BD2227,36,0)</f>
        <v/>
      </c>
      <c r="O946" s="237" t="str">
        <f>VLOOKUP(B946,'University Applications'!A:I,9,0)</f>
        <v/>
      </c>
      <c r="P946" s="237" t="str">
        <f>VLOOKUP($B946,'University Applications'!$A:P,16,0)</f>
        <v/>
      </c>
      <c r="Q946" s="237" t="str">
        <f>VLOOKUP($B946,'University Applications'!$A:W,23,0)</f>
        <v/>
      </c>
      <c r="R946" s="237" t="str">
        <f>VLOOKUP($B946,'University Applications'!$A:AD,30,0)</f>
        <v/>
      </c>
      <c r="S946" s="237" t="str">
        <f>VLOOKUP($B946,'University Applications'!$A812:BJ2227,37,0)</f>
        <v/>
      </c>
      <c r="T946" s="183">
        <f t="shared" si="1"/>
        <v>0</v>
      </c>
      <c r="U946" s="183">
        <f t="shared" si="2"/>
        <v>0</v>
      </c>
      <c r="V946" s="237">
        <f t="shared" si="3"/>
        <v>0</v>
      </c>
      <c r="W946" s="237">
        <f t="shared" si="4"/>
        <v>0</v>
      </c>
      <c r="X946" s="237"/>
    </row>
    <row r="947">
      <c r="A947" s="236" t="s">
        <v>3160</v>
      </c>
      <c r="B947" s="106" t="s">
        <v>3158</v>
      </c>
      <c r="C947" s="237" t="str">
        <f>VLOOKUP(A947,'Main Sheet'!F:M,8,0)</f>
        <v>East London</v>
      </c>
      <c r="D947" s="237" t="str">
        <f>VLOOKUP(B947,'Main Sheet'!A:N,14,0)</f>
        <v>Rural</v>
      </c>
      <c r="E947" s="237" t="str">
        <f>VLOOKUP(B947,'Main Sheet'!A:L,12,0)</f>
        <v>Vulamazibuko HS</v>
      </c>
      <c r="F947" s="237" t="str">
        <f>Vlookup(B947,'Main Sheet'!A:J,7,False)</f>
        <v>First</v>
      </c>
      <c r="G947" s="237" t="str">
        <f>Vlookup(B947,'Main Sheet'!A:Q,17,0)</f>
        <v>Asemahle</v>
      </c>
      <c r="H947" s="237" t="str">
        <f>VLOOKUP(B947,'Main Sheet'!A:AT,46,0)</f>
        <v>Yes</v>
      </c>
      <c r="I947" s="237" t="str">
        <f>Trim(Iferror(Vlookup(B947,'Main Sheet'!A359:BC1451,47,False),""))</f>
        <v>Yes</v>
      </c>
      <c r="J947" s="237" t="str">
        <f>VLOOKUP(B947,'University Applications'!A:H,8,0)</f>
        <v>Yes</v>
      </c>
      <c r="K947" s="237" t="str">
        <f>VLOOKUP(B947,'University Applications'!A:O,15,0)</f>
        <v>Yes</v>
      </c>
      <c r="L947" s="237" t="str">
        <f>VLOOKUP(B947,'University Applications'!A:V,22,0)</f>
        <v>No</v>
      </c>
      <c r="M947" s="237" t="str">
        <f>VLOOKUP(B947,'University Applications'!A:AC,29,0)</f>
        <v>Yes</v>
      </c>
      <c r="N947" s="237" t="str">
        <f>VLOOKUP(B947,'University Applications'!A358:BD1772,36,0)</f>
        <v/>
      </c>
      <c r="O947" s="237" t="str">
        <f>VLOOKUP(B947,'University Applications'!A:I,9,0)</f>
        <v>Yes</v>
      </c>
      <c r="P947" s="237" t="str">
        <f>VLOOKUP($B947,'University Applications'!$A:P,16,0)</f>
        <v>Yes</v>
      </c>
      <c r="Q947" s="237" t="str">
        <f>VLOOKUP($B947,'University Applications'!$A:W,23,0)</f>
        <v/>
      </c>
      <c r="R947" s="237" t="str">
        <f>VLOOKUP($B947,'University Applications'!$A:AD,30,0)</f>
        <v>Yes</v>
      </c>
      <c r="S947" s="237" t="str">
        <f>VLOOKUP($B947,'University Applications'!$A358:BJ1772,37,0)</f>
        <v/>
      </c>
      <c r="T947" s="183">
        <f t="shared" si="1"/>
        <v>4</v>
      </c>
      <c r="U947" s="183">
        <f t="shared" si="2"/>
        <v>3</v>
      </c>
      <c r="V947" s="237">
        <f t="shared" si="3"/>
        <v>3</v>
      </c>
      <c r="W947" s="237">
        <f t="shared" si="4"/>
        <v>3</v>
      </c>
      <c r="X947" s="237"/>
    </row>
    <row r="948">
      <c r="A948" s="236" t="s">
        <v>3873</v>
      </c>
      <c r="B948" s="106" t="s">
        <v>3871</v>
      </c>
      <c r="C948" s="237" t="str">
        <f>VLOOKUP(A948,'Main Sheet'!F:M,8,0)</f>
        <v>Motherwell</v>
      </c>
      <c r="D948" s="237" t="str">
        <f>VLOOKUP(B948,'Main Sheet'!A:N,14,0)</f>
        <v>NMB</v>
      </c>
      <c r="E948" s="237" t="str">
        <f>VLOOKUP(B948,'Main Sheet'!A:L,12,0)</f>
        <v>Ncedo SS</v>
      </c>
      <c r="F948" s="237" t="str">
        <f>Vlookup(B948,'Main Sheet'!A:J,7,False)</f>
        <v>Second</v>
      </c>
      <c r="G948" s="237" t="str">
        <f>Vlookup(B948,'Main Sheet'!A:Q,17,0)</f>
        <v>Siphosihle</v>
      </c>
      <c r="H948" s="237" t="str">
        <f>VLOOKUP(B948,'Main Sheet'!A:AT,46,0)</f>
        <v>Yes</v>
      </c>
      <c r="I948" s="237" t="str">
        <f>Trim(Iferror(Vlookup(B948,'Main Sheet'!A443:BC1536,47,False),""))</f>
        <v>Yes</v>
      </c>
      <c r="J948" s="237" t="str">
        <f>VLOOKUP(B948,'University Applications'!A:H,8,0)</f>
        <v>Yes</v>
      </c>
      <c r="K948" s="237" t="str">
        <f>VLOOKUP(B948,'University Applications'!A:O,15,0)</f>
        <v>Yes</v>
      </c>
      <c r="L948" s="237" t="str">
        <f>VLOOKUP(B948,'University Applications'!A:V,22,0)</f>
        <v>Yes</v>
      </c>
      <c r="M948" s="237" t="str">
        <f>VLOOKUP(B948,'University Applications'!A:AC,29,0)</f>
        <v>Yes</v>
      </c>
      <c r="N948" s="237" t="str">
        <f>VLOOKUP(B948,'University Applications'!A443:BD1857,36,0)</f>
        <v/>
      </c>
      <c r="O948" s="237" t="str">
        <f>VLOOKUP(B948,'University Applications'!A:I,9,0)</f>
        <v/>
      </c>
      <c r="P948" s="237" t="str">
        <f>VLOOKUP($B948,'University Applications'!$A:P,16,0)</f>
        <v/>
      </c>
      <c r="Q948" s="237" t="str">
        <f>VLOOKUP($B948,'University Applications'!$A:W,23,0)</f>
        <v/>
      </c>
      <c r="R948" s="237" t="str">
        <f>VLOOKUP($B948,'University Applications'!$A:AD,30,0)</f>
        <v/>
      </c>
      <c r="S948" s="237" t="str">
        <f>VLOOKUP($B948,'University Applications'!$A443:BJ1857,37,0)</f>
        <v/>
      </c>
      <c r="T948" s="183">
        <f t="shared" si="1"/>
        <v>4</v>
      </c>
      <c r="U948" s="183">
        <f t="shared" si="2"/>
        <v>0</v>
      </c>
      <c r="V948" s="237">
        <f t="shared" si="3"/>
        <v>4</v>
      </c>
      <c r="W948" s="237">
        <f t="shared" si="4"/>
        <v>0</v>
      </c>
      <c r="X948" s="237"/>
    </row>
    <row r="949">
      <c r="A949" s="236" t="s">
        <v>3165</v>
      </c>
      <c r="B949" s="106" t="s">
        <v>3162</v>
      </c>
      <c r="C949" s="237" t="str">
        <f>VLOOKUP(A949,'Main Sheet'!F:M,8,0)</f>
        <v>Motherwell</v>
      </c>
      <c r="D949" s="237" t="str">
        <f>VLOOKUP(B949,'Main Sheet'!A:N,14,0)</f>
        <v>NMB</v>
      </c>
      <c r="E949" s="237" t="str">
        <f>VLOOKUP(B949,'Main Sheet'!A:L,12,0)</f>
        <v>Douglas Mpopa SS</v>
      </c>
      <c r="F949" s="237" t="str">
        <f>Vlookup(B949,'Main Sheet'!A:J,7,False)</f>
        <v>First</v>
      </c>
      <c r="G949" s="237" t="str">
        <f>Vlookup(B949,'Main Sheet'!A:Q,17,0)</f>
        <v>Asemahle</v>
      </c>
      <c r="H949" s="237" t="str">
        <f>VLOOKUP(B949,'Main Sheet'!A:AT,46,0)</f>
        <v>Yes</v>
      </c>
      <c r="I949" s="237" t="str">
        <f>Trim(Iferror(Vlookup(B949,'Main Sheet'!A360:BC1452,47,False),""))</f>
        <v>Yes</v>
      </c>
      <c r="J949" s="237" t="str">
        <f>VLOOKUP(B949,'University Applications'!A:H,8,0)</f>
        <v>Yes</v>
      </c>
      <c r="K949" s="237" t="str">
        <f>VLOOKUP(B949,'University Applications'!A:O,15,0)</f>
        <v>No</v>
      </c>
      <c r="L949" s="237" t="str">
        <f>VLOOKUP(B949,'University Applications'!A:V,22,0)</f>
        <v>Yes</v>
      </c>
      <c r="M949" s="237" t="str">
        <f>VLOOKUP(B949,'University Applications'!A:AC,29,0)</f>
        <v>Yes</v>
      </c>
      <c r="N949" s="237" t="str">
        <f>VLOOKUP(B949,'University Applications'!A359:BD1773,36,0)</f>
        <v>Yes</v>
      </c>
      <c r="O949" s="237" t="str">
        <f>VLOOKUP(B949,'University Applications'!A:I,9,0)</f>
        <v>Yes</v>
      </c>
      <c r="P949" s="237" t="str">
        <f>VLOOKUP($B949,'University Applications'!$A:P,16,0)</f>
        <v/>
      </c>
      <c r="Q949" s="237" t="str">
        <f>VLOOKUP($B949,'University Applications'!$A:W,23,0)</f>
        <v>Yes</v>
      </c>
      <c r="R949" s="237" t="str">
        <f>VLOOKUP($B949,'University Applications'!$A:AD,30,0)</f>
        <v>Yes</v>
      </c>
      <c r="S949" s="237" t="str">
        <f>VLOOKUP($B949,'University Applications'!$A359:BJ1773,37,0)</f>
        <v/>
      </c>
      <c r="T949" s="183">
        <f t="shared" si="1"/>
        <v>5</v>
      </c>
      <c r="U949" s="183">
        <f t="shared" si="2"/>
        <v>3</v>
      </c>
      <c r="V949" s="237">
        <f t="shared" si="3"/>
        <v>4</v>
      </c>
      <c r="W949" s="237">
        <f t="shared" si="4"/>
        <v>3</v>
      </c>
      <c r="X949" s="237"/>
    </row>
    <row r="950">
      <c r="A950" s="236" t="s">
        <v>9914</v>
      </c>
      <c r="B950" s="106" t="s">
        <v>4757</v>
      </c>
      <c r="C950" s="237" t="str">
        <f>VLOOKUP(A950,'Main Sheet'!F:M,8,0)</f>
        <v>Motherwell</v>
      </c>
      <c r="D950" s="237" t="str">
        <f>VLOOKUP(B950,'Main Sheet'!A:N,14,0)</f>
        <v>NMB</v>
      </c>
      <c r="E950" s="237" t="str">
        <f>VLOOKUP(B950,'Main Sheet'!A:L,12,0)</f>
        <v>Masiphathisane HS</v>
      </c>
      <c r="F950" s="237" t="str">
        <f>Vlookup(B950,'Main Sheet'!A:J,7,False)</f>
        <v>Second</v>
      </c>
      <c r="G950" s="237" t="str">
        <f>Vlookup(B950,'Main Sheet'!A:Q,17,0)</f>
        <v>Siphosihle</v>
      </c>
      <c r="H950" s="237" t="str">
        <f>VLOOKUP(B950,'Main Sheet'!A:AT,46,0)</f>
        <v>Yes</v>
      </c>
      <c r="I950" s="237" t="str">
        <f>Trim(Iferror(Vlookup(B950,'Main Sheet'!A543:BC1636,47,False),""))</f>
        <v>Yes</v>
      </c>
      <c r="J950" s="237" t="str">
        <f>VLOOKUP(B950,'University Applications'!A:H,8,0)</f>
        <v>Yes</v>
      </c>
      <c r="K950" s="237" t="str">
        <f>VLOOKUP(B950,'University Applications'!A:O,15,0)</f>
        <v>Yes</v>
      </c>
      <c r="L950" s="237" t="str">
        <f>VLOOKUP(B950,'University Applications'!A:V,22,0)</f>
        <v>Yes</v>
      </c>
      <c r="M950" s="237" t="str">
        <f>VLOOKUP(B950,'University Applications'!A:AC,29,0)</f>
        <v>Yes</v>
      </c>
      <c r="N950" s="237" t="str">
        <f>VLOOKUP(B950,'University Applications'!A543:BD1957,36,0)</f>
        <v/>
      </c>
      <c r="O950" s="237" t="str">
        <f>VLOOKUP(B950,'University Applications'!A:I,9,0)</f>
        <v/>
      </c>
      <c r="P950" s="237" t="str">
        <f>VLOOKUP($B950,'University Applications'!$A:P,16,0)</f>
        <v/>
      </c>
      <c r="Q950" s="237" t="str">
        <f>VLOOKUP($B950,'University Applications'!$A:W,23,0)</f>
        <v/>
      </c>
      <c r="R950" s="237" t="str">
        <f>VLOOKUP($B950,'University Applications'!$A:AD,30,0)</f>
        <v/>
      </c>
      <c r="S950" s="237" t="str">
        <f>VLOOKUP($B950,'University Applications'!$A543:BJ1957,37,0)</f>
        <v/>
      </c>
      <c r="T950" s="183">
        <f t="shared" si="1"/>
        <v>4</v>
      </c>
      <c r="U950" s="183">
        <f t="shared" si="2"/>
        <v>0</v>
      </c>
      <c r="V950" s="237">
        <f t="shared" si="3"/>
        <v>4</v>
      </c>
      <c r="W950" s="237">
        <f t="shared" si="4"/>
        <v>0</v>
      </c>
      <c r="X950" s="237"/>
    </row>
    <row r="951">
      <c r="A951" s="236" t="s">
        <v>10969</v>
      </c>
      <c r="B951" s="106" t="s">
        <v>8596</v>
      </c>
      <c r="C951" s="237" t="str">
        <f>VLOOKUP(A951,'Main Sheet'!F:M,8,0)</f>
        <v>Walmer</v>
      </c>
      <c r="D951" s="237" t="str">
        <f>VLOOKUP(B951,'Main Sheet'!A:N,14,0)</f>
        <v>NMB</v>
      </c>
      <c r="E951" s="237" t="str">
        <f>VLOOKUP(B951,'Main Sheet'!A:L,12,0)</f>
        <v>Walmer HS</v>
      </c>
      <c r="F951" s="237" t="str">
        <f>Vlookup(B951,'Main Sheet'!A:J,7,False)</f>
        <v>Second</v>
      </c>
      <c r="G951" s="237" t="str">
        <f>Vlookup(B951,'Main Sheet'!A:Q,17,0)</f>
        <v>Sive</v>
      </c>
      <c r="H951" s="237" t="str">
        <f>VLOOKUP(B951,'Main Sheet'!A:AT,46,0)</f>
        <v>Yes</v>
      </c>
      <c r="I951" s="237" t="str">
        <f>Trim(Iferror(Vlookup(B951,'Main Sheet'!A1055:BC2153,47,False),""))</f>
        <v/>
      </c>
      <c r="J951" s="237"/>
      <c r="K951" s="237"/>
      <c r="L951" s="237"/>
      <c r="M951" s="237"/>
      <c r="N951" s="237"/>
      <c r="O951" s="237"/>
      <c r="P951" s="237"/>
      <c r="Q951" s="237"/>
      <c r="R951" s="237"/>
      <c r="S951" s="237"/>
      <c r="T951" s="183">
        <f t="shared" si="1"/>
        <v>0</v>
      </c>
      <c r="U951" s="183">
        <f t="shared" si="2"/>
        <v>0</v>
      </c>
      <c r="V951" s="237">
        <f t="shared" si="3"/>
        <v>0</v>
      </c>
      <c r="W951" s="237">
        <f t="shared" si="4"/>
        <v>0</v>
      </c>
      <c r="X951" s="237"/>
    </row>
    <row r="952">
      <c r="A952" s="236" t="s">
        <v>10122</v>
      </c>
      <c r="B952" s="106" t="s">
        <v>5556</v>
      </c>
      <c r="C952" s="237" t="str">
        <f>VLOOKUP(A952,'Main Sheet'!F:M,8,0)</f>
        <v>Zwide</v>
      </c>
      <c r="D952" s="237" t="str">
        <f>VLOOKUP(B952,'Main Sheet'!A:N,14,0)</f>
        <v>NMB</v>
      </c>
      <c r="E952" s="237" t="str">
        <f>VLOOKUP(B952,'Main Sheet'!A:L,12,0)</f>
        <v>Khwezi Lomso CS</v>
      </c>
      <c r="F952" s="237" t="str">
        <f>Vlookup(B952,'Main Sheet'!A:J,7,False)</f>
        <v>Second</v>
      </c>
      <c r="G952" s="237" t="str">
        <f>Vlookup(B952,'Main Sheet'!A:Q,17,0)</f>
        <v>Chulumanco</v>
      </c>
      <c r="H952" s="237" t="str">
        <f>VLOOKUP(B952,'Main Sheet'!A:AT,46,0)</f>
        <v>Yes</v>
      </c>
      <c r="I952" s="237" t="str">
        <f>Trim(Iferror(Vlookup(B952,'Main Sheet'!A634:BC1727,47,False),""))</f>
        <v/>
      </c>
      <c r="J952" s="237" t="str">
        <f>VLOOKUP(B952,'University Applications'!A:H,8,0)</f>
        <v>S/A</v>
      </c>
      <c r="K952" s="237" t="str">
        <f>VLOOKUP(B952,'University Applications'!A:O,15,0)</f>
        <v/>
      </c>
      <c r="L952" s="237" t="str">
        <f>VLOOKUP(B952,'University Applications'!A:V,22,0)</f>
        <v>Yes</v>
      </c>
      <c r="M952" s="237" t="str">
        <f>VLOOKUP(B952,'University Applications'!A:AC,29,0)</f>
        <v>S/A</v>
      </c>
      <c r="N952" s="237" t="str">
        <f>VLOOKUP(B952,'University Applications'!A634:BD2048,36,0)</f>
        <v/>
      </c>
      <c r="O952" s="237" t="str">
        <f>VLOOKUP(B952,'University Applications'!A:I,9,0)</f>
        <v/>
      </c>
      <c r="P952" s="237" t="str">
        <f>VLOOKUP($B952,'University Applications'!$A:P,16,0)</f>
        <v/>
      </c>
      <c r="Q952" s="237" t="str">
        <f>VLOOKUP($B952,'University Applications'!$A:W,23,0)</f>
        <v/>
      </c>
      <c r="R952" s="237" t="str">
        <f>VLOOKUP($B952,'University Applications'!$A:AD,30,0)</f>
        <v/>
      </c>
      <c r="S952" s="237" t="str">
        <f>VLOOKUP($B952,'University Applications'!$A634:BJ2048,37,0)</f>
        <v/>
      </c>
      <c r="T952" s="183">
        <f t="shared" si="1"/>
        <v>3</v>
      </c>
      <c r="U952" s="183">
        <f t="shared" si="2"/>
        <v>0</v>
      </c>
      <c r="V952" s="237">
        <f t="shared" si="3"/>
        <v>1</v>
      </c>
      <c r="W952" s="237">
        <f t="shared" si="4"/>
        <v>0</v>
      </c>
      <c r="X952" s="237"/>
    </row>
    <row r="953">
      <c r="A953" s="236" t="s">
        <v>9971</v>
      </c>
      <c r="B953" s="106" t="s">
        <v>4981</v>
      </c>
      <c r="C953" s="237" t="str">
        <f>VLOOKUP(A953,'Main Sheet'!F:M,8,0)</f>
        <v>Motherwell</v>
      </c>
      <c r="D953" s="237" t="str">
        <f>VLOOKUP(B953,'Main Sheet'!A:N,14,0)</f>
        <v>NMB</v>
      </c>
      <c r="E953" s="237" t="str">
        <f>VLOOKUP(B953,'Main Sheet'!A:L,12,0)</f>
        <v>Coselelani HS</v>
      </c>
      <c r="F953" s="237" t="str">
        <f>Vlookup(B953,'Main Sheet'!A:J,7,False)</f>
        <v>Second</v>
      </c>
      <c r="G953" s="237" t="str">
        <f>Vlookup(B953,'Main Sheet'!A:Q,17,0)</f>
        <v>Siphosihle</v>
      </c>
      <c r="H953" s="237" t="str">
        <f>VLOOKUP(B953,'Main Sheet'!A:AT,46,0)</f>
        <v>Yes</v>
      </c>
      <c r="I953" s="237" t="str">
        <f>Trim(Iferror(Vlookup(B953,'Main Sheet'!A568:BC1661,47,False),""))</f>
        <v>Yes</v>
      </c>
      <c r="J953" s="237" t="str">
        <f>VLOOKUP(B953,'University Applications'!A:H,8,0)</f>
        <v>S/A</v>
      </c>
      <c r="K953" s="237" t="str">
        <f>VLOOKUP(B953,'University Applications'!A:O,15,0)</f>
        <v>Yes</v>
      </c>
      <c r="L953" s="237" t="str">
        <f>VLOOKUP(B953,'University Applications'!A:V,22,0)</f>
        <v>S/A</v>
      </c>
      <c r="M953" s="237" t="str">
        <f>VLOOKUP(B953,'University Applications'!A:AC,29,0)</f>
        <v>Yes</v>
      </c>
      <c r="N953" s="237" t="str">
        <f>VLOOKUP(B953,'University Applications'!A568:BD1982,36,0)</f>
        <v/>
      </c>
      <c r="O953" s="237" t="str">
        <f>VLOOKUP(B953,'University Applications'!A:I,9,0)</f>
        <v/>
      </c>
      <c r="P953" s="237" t="str">
        <f>VLOOKUP($B953,'University Applications'!$A:P,16,0)</f>
        <v/>
      </c>
      <c r="Q953" s="237" t="str">
        <f>VLOOKUP($B953,'University Applications'!$A:W,23,0)</f>
        <v/>
      </c>
      <c r="R953" s="237" t="str">
        <f>VLOOKUP($B953,'University Applications'!$A:AD,30,0)</f>
        <v/>
      </c>
      <c r="S953" s="237" t="str">
        <f>VLOOKUP($B953,'University Applications'!$A568:BJ1982,37,0)</f>
        <v/>
      </c>
      <c r="T953" s="183">
        <f t="shared" si="1"/>
        <v>4</v>
      </c>
      <c r="U953" s="183">
        <f t="shared" si="2"/>
        <v>0</v>
      </c>
      <c r="V953" s="237">
        <f t="shared" si="3"/>
        <v>2</v>
      </c>
      <c r="W953" s="237">
        <f t="shared" si="4"/>
        <v>0</v>
      </c>
      <c r="X953" s="237"/>
    </row>
    <row r="954">
      <c r="A954" s="236" t="s">
        <v>3174</v>
      </c>
      <c r="B954" s="106" t="s">
        <v>3171</v>
      </c>
      <c r="C954" s="237" t="str">
        <f>VLOOKUP(A954,'Main Sheet'!F:M,8,0)</f>
        <v>Motherwell</v>
      </c>
      <c r="D954" s="237" t="str">
        <f>VLOOKUP(B954,'Main Sheet'!A:N,14,0)</f>
        <v>NMB</v>
      </c>
      <c r="E954" s="237" t="str">
        <f>VLOOKUP(B954,'Main Sheet'!A:L,12,0)</f>
        <v>Soqhayisa SS</v>
      </c>
      <c r="F954" s="237" t="str">
        <f>Vlookup(B954,'Main Sheet'!A:J,7,False)</f>
        <v>First</v>
      </c>
      <c r="G954" s="237" t="str">
        <f>Vlookup(B954,'Main Sheet'!A:Q,17,0)</f>
        <v>Siphosihle</v>
      </c>
      <c r="H954" s="237" t="str">
        <f>VLOOKUP(B954,'Main Sheet'!A:AT,46,0)</f>
        <v>Yes</v>
      </c>
      <c r="I954" s="237" t="str">
        <f>Trim(Iferror(Vlookup(B954,'Main Sheet'!A361:BC1453,47,False),""))</f>
        <v>Yes</v>
      </c>
      <c r="J954" s="237" t="str">
        <f>VLOOKUP(B954,'University Applications'!A:H,8,0)</f>
        <v>Yes</v>
      </c>
      <c r="K954" s="237" t="str">
        <f>VLOOKUP(B954,'University Applications'!A:O,15,0)</f>
        <v>Yes</v>
      </c>
      <c r="L954" s="237" t="str">
        <f>VLOOKUP(B954,'University Applications'!A:V,22,0)</f>
        <v>Yes</v>
      </c>
      <c r="M954" s="237" t="str">
        <f>VLOOKUP(B954,'University Applications'!A:AC,29,0)</f>
        <v>Yes</v>
      </c>
      <c r="N954" s="237" t="str">
        <f>VLOOKUP(B954,'University Applications'!A360:BD1774,36,0)</f>
        <v/>
      </c>
      <c r="O954" s="237" t="str">
        <f>VLOOKUP(B954,'University Applications'!A:I,9,0)</f>
        <v>Yes</v>
      </c>
      <c r="P954" s="237" t="str">
        <f>VLOOKUP($B954,'University Applications'!$A:P,16,0)</f>
        <v>Yes</v>
      </c>
      <c r="Q954" s="237" t="str">
        <f>VLOOKUP($B954,'University Applications'!$A:W,23,0)</f>
        <v>Yes</v>
      </c>
      <c r="R954" s="237" t="str">
        <f>VLOOKUP($B954,'University Applications'!$A:AD,30,0)</f>
        <v>Yes</v>
      </c>
      <c r="S954" s="237" t="str">
        <f>VLOOKUP($B954,'University Applications'!$A360:BJ1774,37,0)</f>
        <v/>
      </c>
      <c r="T954" s="183">
        <f t="shared" si="1"/>
        <v>4</v>
      </c>
      <c r="U954" s="183">
        <f t="shared" si="2"/>
        <v>4</v>
      </c>
      <c r="V954" s="237">
        <f t="shared" si="3"/>
        <v>4</v>
      </c>
      <c r="W954" s="237">
        <f t="shared" si="4"/>
        <v>4</v>
      </c>
      <c r="X954" s="237"/>
    </row>
    <row r="955">
      <c r="A955" s="236" t="s">
        <v>9870</v>
      </c>
      <c r="B955" s="106" t="s">
        <v>4618</v>
      </c>
      <c r="C955" s="237" t="str">
        <f>VLOOKUP(A955,'Main Sheet'!F:M,8,0)</f>
        <v>New Brighton</v>
      </c>
      <c r="D955" s="237" t="str">
        <f>VLOOKUP(B955,'Main Sheet'!A:N,14,0)</f>
        <v>NMB</v>
      </c>
      <c r="E955" s="237" t="str">
        <f>VLOOKUP(B955,'Main Sheet'!A:L,12,0)</f>
        <v>Ithembelihle CS</v>
      </c>
      <c r="F955" s="237" t="str">
        <f>Vlookup(B955,'Main Sheet'!A:J,7,False)</f>
        <v>Second</v>
      </c>
      <c r="G955" s="237" t="str">
        <f>Vlookup(B955,'Main Sheet'!A:Q,17,0)</f>
        <v>Chulumanco</v>
      </c>
      <c r="H955" s="237" t="str">
        <f>VLOOKUP(B955,'Main Sheet'!A:AT,46,0)</f>
        <v>Yes</v>
      </c>
      <c r="I955" s="237" t="str">
        <f>Trim(Iferror(Vlookup(B955,'Main Sheet'!A527:BC1620,47,False),""))</f>
        <v/>
      </c>
      <c r="J955" s="237" t="str">
        <f>VLOOKUP(B955,'University Applications'!A:H,8,0)</f>
        <v>Yes</v>
      </c>
      <c r="K955" s="237" t="str">
        <f>VLOOKUP(B955,'University Applications'!A:O,15,0)</f>
        <v/>
      </c>
      <c r="L955" s="237" t="str">
        <f>VLOOKUP(B955,'University Applications'!A:V,22,0)</f>
        <v>Yes</v>
      </c>
      <c r="M955" s="237" t="str">
        <f>VLOOKUP(B955,'University Applications'!A:AC,29,0)</f>
        <v>Yes</v>
      </c>
      <c r="N955" s="237" t="str">
        <f>VLOOKUP(B955,'University Applications'!A527:BD1941,36,0)</f>
        <v/>
      </c>
      <c r="O955" s="237" t="str">
        <f>VLOOKUP(B955,'University Applications'!A:I,9,0)</f>
        <v/>
      </c>
      <c r="P955" s="237" t="str">
        <f>VLOOKUP($B955,'University Applications'!$A:P,16,0)</f>
        <v/>
      </c>
      <c r="Q955" s="237" t="str">
        <f>VLOOKUP($B955,'University Applications'!$A:W,23,0)</f>
        <v/>
      </c>
      <c r="R955" s="237" t="str">
        <f>VLOOKUP($B955,'University Applications'!$A:AD,30,0)</f>
        <v/>
      </c>
      <c r="S955" s="237" t="str">
        <f>VLOOKUP($B955,'University Applications'!$A527:BJ1941,37,0)</f>
        <v/>
      </c>
      <c r="T955" s="183">
        <f t="shared" si="1"/>
        <v>3</v>
      </c>
      <c r="U955" s="183">
        <f t="shared" si="2"/>
        <v>0</v>
      </c>
      <c r="V955" s="237">
        <f t="shared" si="3"/>
        <v>3</v>
      </c>
      <c r="W955" s="237">
        <f t="shared" si="4"/>
        <v>0</v>
      </c>
      <c r="X955" s="237"/>
    </row>
    <row r="956">
      <c r="A956" s="236" t="s">
        <v>10951</v>
      </c>
      <c r="B956" s="106" t="s">
        <v>8533</v>
      </c>
      <c r="C956" s="237" t="str">
        <f>VLOOKUP(A956,'Main Sheet'!F:M,8,0)</f>
        <v>Walmer</v>
      </c>
      <c r="D956" s="237" t="str">
        <f>VLOOKUP(B956,'Main Sheet'!A:N,14,0)</f>
        <v>NMB</v>
      </c>
      <c r="E956" s="237" t="str">
        <f>VLOOKUP(B956,'Main Sheet'!A:L,12,0)</f>
        <v>Walmer HS</v>
      </c>
      <c r="F956" s="237" t="str">
        <f>Vlookup(B956,'Main Sheet'!A:J,7,False)</f>
        <v>Second</v>
      </c>
      <c r="G956" s="237" t="str">
        <f>Vlookup(B956,'Main Sheet'!A:Q,17,0)</f>
        <v>Sive</v>
      </c>
      <c r="H956" s="237" t="str">
        <f>VLOOKUP(B956,'Main Sheet'!A:AT,46,0)</f>
        <v>Yes</v>
      </c>
      <c r="I956" s="237" t="str">
        <f>Trim(Iferror(Vlookup(B956,'Main Sheet'!A1048:BC2146,47,False),""))</f>
        <v/>
      </c>
      <c r="J956" s="237"/>
      <c r="K956" s="237"/>
      <c r="L956" s="237"/>
      <c r="M956" s="237"/>
      <c r="N956" s="237"/>
      <c r="O956" s="237"/>
      <c r="P956" s="237"/>
      <c r="Q956" s="237"/>
      <c r="R956" s="237"/>
      <c r="S956" s="237"/>
      <c r="T956" s="183">
        <f t="shared" si="1"/>
        <v>0</v>
      </c>
      <c r="U956" s="183">
        <f t="shared" si="2"/>
        <v>0</v>
      </c>
      <c r="V956" s="237">
        <f t="shared" si="3"/>
        <v>0</v>
      </c>
      <c r="W956" s="237">
        <f t="shared" si="4"/>
        <v>0</v>
      </c>
      <c r="X956" s="237"/>
    </row>
    <row r="957">
      <c r="A957" s="236" t="s">
        <v>3185</v>
      </c>
      <c r="B957" s="106" t="s">
        <v>3182</v>
      </c>
      <c r="C957" s="237" t="str">
        <f>VLOOKUP(A957,'Main Sheet'!F:M,8,0)</f>
        <v>Motherwell</v>
      </c>
      <c r="D957" s="237" t="str">
        <f>VLOOKUP(B957,'Main Sheet'!A:N,14,0)</f>
        <v>NMB</v>
      </c>
      <c r="E957" s="237" t="str">
        <f>VLOOKUP(B957,'Main Sheet'!A:L,12,0)</f>
        <v>Soqhayisa SS</v>
      </c>
      <c r="F957" s="237" t="str">
        <f>Vlookup(B957,'Main Sheet'!A:J,7,False)</f>
        <v>First</v>
      </c>
      <c r="G957" s="237" t="str">
        <f>Vlookup(B957,'Main Sheet'!A:Q,17,0)</f>
        <v>Siphosihle</v>
      </c>
      <c r="H957" s="237" t="str">
        <f>VLOOKUP(B957,'Main Sheet'!A:AT,46,0)</f>
        <v>Yes</v>
      </c>
      <c r="I957" s="237" t="str">
        <f>Trim(Iferror(Vlookup(B957,'Main Sheet'!A362:BC1454,47,False),""))</f>
        <v>Yes</v>
      </c>
      <c r="J957" s="237" t="str">
        <f>VLOOKUP(B957,'University Applications'!A:H,8,0)</f>
        <v>Yes</v>
      </c>
      <c r="K957" s="237" t="str">
        <f>VLOOKUP(B957,'University Applications'!A:O,15,0)</f>
        <v>Yes</v>
      </c>
      <c r="L957" s="237" t="str">
        <f>VLOOKUP(B957,'University Applications'!A:V,22,0)</f>
        <v>Yes</v>
      </c>
      <c r="M957" s="237" t="str">
        <f>VLOOKUP(B957,'University Applications'!A:AC,29,0)</f>
        <v>Yes</v>
      </c>
      <c r="N957" s="237" t="str">
        <f>VLOOKUP(B957,'University Applications'!A361:BD1775,36,0)</f>
        <v/>
      </c>
      <c r="O957" s="237" t="str">
        <f>VLOOKUP(B957,'University Applications'!A:I,9,0)</f>
        <v>Yes</v>
      </c>
      <c r="P957" s="237" t="str">
        <f>VLOOKUP($B957,'University Applications'!$A:P,16,0)</f>
        <v>Yes</v>
      </c>
      <c r="Q957" s="237" t="str">
        <f>VLOOKUP($B957,'University Applications'!$A:W,23,0)</f>
        <v>Yes</v>
      </c>
      <c r="R957" s="237" t="str">
        <f>VLOOKUP($B957,'University Applications'!$A:AD,30,0)</f>
        <v>Yes</v>
      </c>
      <c r="S957" s="237" t="str">
        <f>VLOOKUP($B957,'University Applications'!$A361:BJ1775,37,0)</f>
        <v/>
      </c>
      <c r="T957" s="183">
        <f t="shared" si="1"/>
        <v>4</v>
      </c>
      <c r="U957" s="183">
        <f t="shared" si="2"/>
        <v>4</v>
      </c>
      <c r="V957" s="237">
        <f t="shared" si="3"/>
        <v>4</v>
      </c>
      <c r="W957" s="237">
        <f t="shared" si="4"/>
        <v>4</v>
      </c>
      <c r="X957" s="237"/>
    </row>
    <row r="958">
      <c r="A958" s="236" t="s">
        <v>3197</v>
      </c>
      <c r="B958" s="106" t="s">
        <v>3194</v>
      </c>
      <c r="C958" s="237" t="str">
        <f>VLOOKUP(A958,'Main Sheet'!F:M,8,0)</f>
        <v>Addo</v>
      </c>
      <c r="D958" s="237" t="str">
        <f>VLOOKUP(B958,'Main Sheet'!A:N,14,0)</f>
        <v>Rural</v>
      </c>
      <c r="E958" s="237" t="str">
        <f>VLOOKUP(B958,'Main Sheet'!A:L,12,0)</f>
        <v>Samkelwe SS</v>
      </c>
      <c r="F958" s="237" t="str">
        <f>Vlookup(B958,'Main Sheet'!A:J,7,False)</f>
        <v>First</v>
      </c>
      <c r="G958" s="237" t="str">
        <f>Vlookup(B958,'Main Sheet'!A:Q,17,0)</f>
        <v>Sive</v>
      </c>
      <c r="H958" s="237" t="str">
        <f>VLOOKUP(B958,'Main Sheet'!A:AT,46,0)</f>
        <v>Yes</v>
      </c>
      <c r="I958" s="237" t="str">
        <f>Trim(Iferror(Vlookup(B958,'Main Sheet'!A363:BC1455,47,False),""))</f>
        <v>Yes</v>
      </c>
      <c r="J958" s="237" t="str">
        <f>VLOOKUP(B958,'University Applications'!A:H,8,0)</f>
        <v/>
      </c>
      <c r="K958" s="237" t="str">
        <f>VLOOKUP(B958,'University Applications'!A:O,15,0)</f>
        <v/>
      </c>
      <c r="L958" s="237" t="str">
        <f>VLOOKUP(B958,'University Applications'!A:V,22,0)</f>
        <v/>
      </c>
      <c r="M958" s="237" t="str">
        <f>VLOOKUP(B958,'University Applications'!A:AC,29,0)</f>
        <v/>
      </c>
      <c r="N958" s="237" t="str">
        <f>VLOOKUP(B958,'University Applications'!A362:BD1776,36,0)</f>
        <v/>
      </c>
      <c r="O958" s="237" t="str">
        <f>VLOOKUP(B958,'University Applications'!A:I,9,0)</f>
        <v/>
      </c>
      <c r="P958" s="237" t="str">
        <f>VLOOKUP($B958,'University Applications'!$A:P,16,0)</f>
        <v/>
      </c>
      <c r="Q958" s="237" t="str">
        <f>VLOOKUP($B958,'University Applications'!$A:W,23,0)</f>
        <v/>
      </c>
      <c r="R958" s="237" t="str">
        <f>VLOOKUP($B958,'University Applications'!$A:AD,30,0)</f>
        <v/>
      </c>
      <c r="S958" s="237" t="str">
        <f>VLOOKUP($B958,'University Applications'!$A362:BJ1776,37,0)</f>
        <v/>
      </c>
      <c r="T958" s="183">
        <f t="shared" si="1"/>
        <v>0</v>
      </c>
      <c r="U958" s="183">
        <f t="shared" si="2"/>
        <v>0</v>
      </c>
      <c r="V958" s="237">
        <f t="shared" si="3"/>
        <v>0</v>
      </c>
      <c r="W958" s="237">
        <f t="shared" si="4"/>
        <v>0</v>
      </c>
      <c r="X958" s="237"/>
    </row>
    <row r="959">
      <c r="A959" s="236" t="s">
        <v>3197</v>
      </c>
      <c r="B959" s="106" t="s">
        <v>8318</v>
      </c>
      <c r="C959" s="237" t="str">
        <f>VLOOKUP(A959,'Main Sheet'!F:M,8,0)</f>
        <v>Addo</v>
      </c>
      <c r="D959" s="237" t="str">
        <f>VLOOKUP(B959,'Main Sheet'!A:N,14,0)</f>
        <v>Rural</v>
      </c>
      <c r="E959" s="237" t="str">
        <f>VLOOKUP(B959,'Main Sheet'!A:L,12,0)</f>
        <v>Samkelwe SS</v>
      </c>
      <c r="F959" s="237" t="str">
        <f>Vlookup(B959,'Main Sheet'!A:J,7,False)</f>
        <v>Second</v>
      </c>
      <c r="G959" s="237" t="str">
        <f>Vlookup(B959,'Main Sheet'!A:Q,17,0)</f>
        <v>Sive</v>
      </c>
      <c r="H959" s="237" t="str">
        <f>VLOOKUP(B959,'Main Sheet'!A:AT,46,0)</f>
        <v>Yes</v>
      </c>
      <c r="I959" s="237" t="str">
        <f>Trim(Iferror(Vlookup(B959,'Main Sheet'!A1006:BC2103,47,False),""))</f>
        <v/>
      </c>
      <c r="J959" s="237" t="str">
        <f>VLOOKUP(B959,'University Applications'!A:H,8,0)</f>
        <v>Yes</v>
      </c>
      <c r="K959" s="237" t="str">
        <f>VLOOKUP(B959,'University Applications'!A:O,15,0)</f>
        <v>Yes</v>
      </c>
      <c r="L959" s="237" t="str">
        <f>VLOOKUP(B959,'University Applications'!A:V,22,0)</f>
        <v>S/A</v>
      </c>
      <c r="M959" s="237" t="str">
        <f>VLOOKUP(B959,'University Applications'!A:AC,29,0)</f>
        <v>Yes</v>
      </c>
      <c r="N959" s="237" t="str">
        <f>VLOOKUP(B959,'University Applications'!A1006:BD2424,36,0)</f>
        <v/>
      </c>
      <c r="O959" s="237" t="str">
        <f>VLOOKUP(B959,'University Applications'!A:I,9,0)</f>
        <v/>
      </c>
      <c r="P959" s="237" t="str">
        <f>VLOOKUP($B959,'University Applications'!$A:P,16,0)</f>
        <v/>
      </c>
      <c r="Q959" s="237" t="str">
        <f>VLOOKUP($B959,'University Applications'!$A:W,23,0)</f>
        <v/>
      </c>
      <c r="R959" s="237" t="str">
        <f>VLOOKUP($B959,'University Applications'!$A:AD,30,0)</f>
        <v/>
      </c>
      <c r="S959" s="237" t="str">
        <f>VLOOKUP($B959,'University Applications'!$A1006:BJ2424,37,0)</f>
        <v/>
      </c>
      <c r="T959" s="183">
        <f t="shared" si="1"/>
        <v>4</v>
      </c>
      <c r="U959" s="183">
        <f t="shared" si="2"/>
        <v>0</v>
      </c>
      <c r="V959" s="237">
        <f t="shared" si="3"/>
        <v>3</v>
      </c>
      <c r="W959" s="237">
        <f t="shared" si="4"/>
        <v>0</v>
      </c>
      <c r="X959" s="237"/>
    </row>
    <row r="960">
      <c r="A960" s="236" t="s">
        <v>10718</v>
      </c>
      <c r="B960" s="106" t="s">
        <v>7631</v>
      </c>
      <c r="C960" s="237" t="str">
        <f>VLOOKUP(A960,'Main Sheet'!F:M,8,0)</f>
        <v>KwaMagxaki</v>
      </c>
      <c r="D960" s="237" t="str">
        <f>VLOOKUP(B960,'Main Sheet'!A:N,14,0)</f>
        <v>NMB</v>
      </c>
      <c r="E960" s="237" t="str">
        <f>VLOOKUP(B960,'Main Sheet'!A:L,12,0)</f>
        <v>KwaMagxaki HS</v>
      </c>
      <c r="F960" s="237" t="str">
        <f>Vlookup(B960,'Main Sheet'!A:J,7,False)</f>
        <v>Second</v>
      </c>
      <c r="G960" s="237" t="str">
        <f>Vlookup(B960,'Main Sheet'!A:Q,17,0)</f>
        <v>Asemahle</v>
      </c>
      <c r="H960" s="237" t="str">
        <f>VLOOKUP(B960,'Main Sheet'!A:AT,46,0)</f>
        <v>Yes</v>
      </c>
      <c r="I960" s="237" t="str">
        <f>Trim(Iferror(Vlookup(B960,'Main Sheet'!A924:BC2021,47,False),""))</f>
        <v>Yes</v>
      </c>
      <c r="J960" s="237" t="str">
        <f>VLOOKUP(B960,'University Applications'!A:H,8,0)</f>
        <v>Yes</v>
      </c>
      <c r="K960" s="237" t="str">
        <f>VLOOKUP(B960,'University Applications'!A:O,15,0)</f>
        <v>S/A</v>
      </c>
      <c r="L960" s="237" t="str">
        <f>VLOOKUP(B960,'University Applications'!A:V,22,0)</f>
        <v/>
      </c>
      <c r="M960" s="237" t="str">
        <f>VLOOKUP(B960,'University Applications'!A:AC,29,0)</f>
        <v/>
      </c>
      <c r="N960" s="237" t="str">
        <f>VLOOKUP(B960,'University Applications'!A924:BD2342,36,0)</f>
        <v/>
      </c>
      <c r="O960" s="237" t="str">
        <f>VLOOKUP(B960,'University Applications'!A:I,9,0)</f>
        <v/>
      </c>
      <c r="P960" s="237" t="str">
        <f>VLOOKUP($B960,'University Applications'!$A:P,16,0)</f>
        <v/>
      </c>
      <c r="Q960" s="237" t="str">
        <f>VLOOKUP($B960,'University Applications'!$A:W,23,0)</f>
        <v/>
      </c>
      <c r="R960" s="237" t="str">
        <f>VLOOKUP($B960,'University Applications'!$A:AD,30,0)</f>
        <v/>
      </c>
      <c r="S960" s="237" t="str">
        <f>VLOOKUP($B960,'University Applications'!$A924:BJ2342,37,0)</f>
        <v/>
      </c>
      <c r="T960" s="183">
        <f t="shared" si="1"/>
        <v>2</v>
      </c>
      <c r="U960" s="183">
        <f t="shared" si="2"/>
        <v>0</v>
      </c>
      <c r="V960" s="237">
        <f t="shared" si="3"/>
        <v>1</v>
      </c>
      <c r="W960" s="237">
        <f t="shared" si="4"/>
        <v>0</v>
      </c>
      <c r="X960" s="237"/>
    </row>
    <row r="961">
      <c r="A961" s="236" t="s">
        <v>3203</v>
      </c>
      <c r="B961" s="106" t="s">
        <v>3200</v>
      </c>
      <c r="C961" s="237" t="str">
        <f>VLOOKUP(A961,'Main Sheet'!F:M,8,0)</f>
        <v>Motherwell</v>
      </c>
      <c r="D961" s="237" t="str">
        <f>VLOOKUP(B961,'Main Sheet'!A:N,14,0)</f>
        <v>NMB</v>
      </c>
      <c r="E961" s="237" t="str">
        <f>VLOOKUP(B961,'Main Sheet'!A:L,12,0)</f>
        <v>Soqhayisa SS</v>
      </c>
      <c r="F961" s="237" t="str">
        <f>Vlookup(B961,'Main Sheet'!A:J,7,False)</f>
        <v>First</v>
      </c>
      <c r="G961" s="237" t="str">
        <f>Vlookup(B961,'Main Sheet'!A:Q,17,0)</f>
        <v>Siphosihle</v>
      </c>
      <c r="H961" s="237" t="str">
        <f>VLOOKUP(B961,'Main Sheet'!A:AT,46,0)</f>
        <v>Yes</v>
      </c>
      <c r="I961" s="237" t="str">
        <f>Trim(Iferror(Vlookup(B961,'Main Sheet'!A364:BC1456,47,False),""))</f>
        <v>Yes</v>
      </c>
      <c r="J961" s="237" t="str">
        <f>VLOOKUP(B961,'University Applications'!A:H,8,0)</f>
        <v>Yes</v>
      </c>
      <c r="K961" s="237" t="str">
        <f>VLOOKUP(B961,'University Applications'!A:O,15,0)</f>
        <v>S/A</v>
      </c>
      <c r="L961" s="237" t="str">
        <f>VLOOKUP(B961,'University Applications'!A:V,22,0)</f>
        <v>Yes</v>
      </c>
      <c r="M961" s="237" t="str">
        <f>VLOOKUP(B961,'University Applications'!A:AC,29,0)</f>
        <v>Yes</v>
      </c>
      <c r="N961" s="237" t="str">
        <f>VLOOKUP(B961,'University Applications'!A363:BD1777,36,0)</f>
        <v/>
      </c>
      <c r="O961" s="237" t="str">
        <f>VLOOKUP(B961,'University Applications'!A:I,9,0)</f>
        <v>Yes</v>
      </c>
      <c r="P961" s="237" t="str">
        <f>VLOOKUP($B961,'University Applications'!$A:P,16,0)</f>
        <v>S/A</v>
      </c>
      <c r="Q961" s="237" t="str">
        <f>VLOOKUP($B961,'University Applications'!$A:W,23,0)</f>
        <v>Yes</v>
      </c>
      <c r="R961" s="237" t="str">
        <f>VLOOKUP($B961,'University Applications'!$A:AD,30,0)</f>
        <v>Yes</v>
      </c>
      <c r="S961" s="237" t="str">
        <f>VLOOKUP($B961,'University Applications'!$A363:BJ1777,37,0)</f>
        <v/>
      </c>
      <c r="T961" s="183">
        <f t="shared" si="1"/>
        <v>4</v>
      </c>
      <c r="U961" s="183">
        <f t="shared" si="2"/>
        <v>4</v>
      </c>
      <c r="V961" s="237">
        <f t="shared" si="3"/>
        <v>3</v>
      </c>
      <c r="W961" s="237">
        <f t="shared" si="4"/>
        <v>3</v>
      </c>
      <c r="X961" s="237"/>
    </row>
    <row r="962">
      <c r="A962" s="236" t="s">
        <v>3211</v>
      </c>
      <c r="B962" s="106" t="s">
        <v>3209</v>
      </c>
      <c r="C962" s="237" t="str">
        <f>VLOOKUP(A962,'Main Sheet'!F:M,8,0)</f>
        <v>Zwide</v>
      </c>
      <c r="D962" s="237" t="str">
        <f>VLOOKUP(B962,'Main Sheet'!A:N,14,0)</f>
        <v>NMB</v>
      </c>
      <c r="E962" s="237" t="str">
        <f>VLOOKUP(B962,'Main Sheet'!A:L,12,0)</f>
        <v>Khwezi Lomso CS</v>
      </c>
      <c r="F962" s="237" t="str">
        <f>Vlookup(B962,'Main Sheet'!A:J,7,False)</f>
        <v>First</v>
      </c>
      <c r="G962" s="237" t="str">
        <f>Vlookup(B962,'Main Sheet'!A:Q,17,0)</f>
        <v>Chulumanco</v>
      </c>
      <c r="H962" s="237" t="str">
        <f>VLOOKUP(B962,'Main Sheet'!A:AT,46,0)</f>
        <v>Yes</v>
      </c>
      <c r="I962" s="237" t="str">
        <f>Trim(Iferror(Vlookup(B962,'Main Sheet'!A365:BC1457,47,False),""))</f>
        <v>Yes</v>
      </c>
      <c r="J962" s="237" t="str">
        <f>VLOOKUP(B962,'University Applications'!A:H,8,0)</f>
        <v>S/A</v>
      </c>
      <c r="K962" s="237" t="str">
        <f>VLOOKUP(B962,'University Applications'!A:O,15,0)</f>
        <v>S/A</v>
      </c>
      <c r="L962" s="237" t="str">
        <f>VLOOKUP(B962,'University Applications'!A:V,22,0)</f>
        <v>S/A</v>
      </c>
      <c r="M962" s="237" t="str">
        <f>VLOOKUP(B962,'University Applications'!A:AC,29,0)</f>
        <v>S/A</v>
      </c>
      <c r="N962" s="237" t="str">
        <f>VLOOKUP(B962,'University Applications'!A364:BD1778,36,0)</f>
        <v/>
      </c>
      <c r="O962" s="237" t="str">
        <f>VLOOKUP(B962,'University Applications'!A:I,9,0)</f>
        <v>Yes</v>
      </c>
      <c r="P962" s="237" t="str">
        <f>VLOOKUP($B962,'University Applications'!$A:P,16,0)</f>
        <v>S/A</v>
      </c>
      <c r="Q962" s="237" t="str">
        <f>VLOOKUP($B962,'University Applications'!$A:W,23,0)</f>
        <v>S/A</v>
      </c>
      <c r="R962" s="237" t="str">
        <f>VLOOKUP($B962,'University Applications'!$A:AD,30,0)</f>
        <v>S/A</v>
      </c>
      <c r="S962" s="237" t="str">
        <f>VLOOKUP($B962,'University Applications'!$A364:BJ1778,37,0)</f>
        <v/>
      </c>
      <c r="T962" s="183">
        <f t="shared" si="1"/>
        <v>4</v>
      </c>
      <c r="U962" s="183">
        <f t="shared" si="2"/>
        <v>4</v>
      </c>
      <c r="V962" s="237">
        <f t="shared" si="3"/>
        <v>0</v>
      </c>
      <c r="W962" s="237">
        <f t="shared" si="4"/>
        <v>1</v>
      </c>
      <c r="X962" s="237"/>
    </row>
    <row r="963">
      <c r="A963" s="236" t="s">
        <v>3216</v>
      </c>
      <c r="B963" s="106" t="s">
        <v>3214</v>
      </c>
      <c r="C963" s="237" t="str">
        <f>VLOOKUP(A963,'Main Sheet'!F:M,8,0)</f>
        <v>Motherwell</v>
      </c>
      <c r="D963" s="237" t="str">
        <f>VLOOKUP(B963,'Main Sheet'!A:N,14,0)</f>
        <v>NMB</v>
      </c>
      <c r="E963" s="237" t="str">
        <f>VLOOKUP(B963,'Main Sheet'!A:L,12,0)</f>
        <v>Soqhayisa SS</v>
      </c>
      <c r="F963" s="237" t="str">
        <f>Vlookup(B963,'Main Sheet'!A:J,7,False)</f>
        <v>First</v>
      </c>
      <c r="G963" s="237" t="str">
        <f>Vlookup(B963,'Main Sheet'!A:Q,17,0)</f>
        <v>Siphosihle</v>
      </c>
      <c r="H963" s="237" t="str">
        <f>VLOOKUP(B963,'Main Sheet'!A:AT,46,0)</f>
        <v>Yes</v>
      </c>
      <c r="I963" s="237" t="str">
        <f>Trim(Iferror(Vlookup(B963,'Main Sheet'!A366:BC1458,47,False),""))</f>
        <v>Yes</v>
      </c>
      <c r="J963" s="237" t="str">
        <f>VLOOKUP(B963,'University Applications'!A:H,8,0)</f>
        <v>Yes</v>
      </c>
      <c r="K963" s="237" t="str">
        <f>VLOOKUP(B963,'University Applications'!A:O,15,0)</f>
        <v>S/A</v>
      </c>
      <c r="L963" s="237" t="str">
        <f>VLOOKUP(B963,'University Applications'!A:V,22,0)</f>
        <v>Yes</v>
      </c>
      <c r="M963" s="237" t="str">
        <f>VLOOKUP(B963,'University Applications'!A:AC,29,0)</f>
        <v>Yes</v>
      </c>
      <c r="N963" s="237" t="str">
        <f>VLOOKUP(B963,'University Applications'!A365:BD1779,36,0)</f>
        <v/>
      </c>
      <c r="O963" s="237" t="str">
        <f>VLOOKUP(B963,'University Applications'!A:I,9,0)</f>
        <v>Yes</v>
      </c>
      <c r="P963" s="237" t="str">
        <f>VLOOKUP($B963,'University Applications'!$A:P,16,0)</f>
        <v>S/A</v>
      </c>
      <c r="Q963" s="237" t="str">
        <f>VLOOKUP($B963,'University Applications'!$A:W,23,0)</f>
        <v>Yes</v>
      </c>
      <c r="R963" s="237" t="str">
        <f>VLOOKUP($B963,'University Applications'!$A:AD,30,0)</f>
        <v>Yes</v>
      </c>
      <c r="S963" s="237" t="str">
        <f>VLOOKUP($B963,'University Applications'!$A365:BJ1779,37,0)</f>
        <v/>
      </c>
      <c r="T963" s="183">
        <f t="shared" si="1"/>
        <v>4</v>
      </c>
      <c r="U963" s="183">
        <f t="shared" si="2"/>
        <v>4</v>
      </c>
      <c r="V963" s="237">
        <f t="shared" si="3"/>
        <v>3</v>
      </c>
      <c r="W963" s="237">
        <f t="shared" si="4"/>
        <v>3</v>
      </c>
      <c r="X963" s="237"/>
    </row>
    <row r="964">
      <c r="A964" s="236" t="s">
        <v>10710</v>
      </c>
      <c r="B964" s="106" t="s">
        <v>7572</v>
      </c>
      <c r="C964" s="237" t="str">
        <f>VLOOKUP(A964,'Main Sheet'!F:M,8,0)</f>
        <v>KwaMagxaki</v>
      </c>
      <c r="D964" s="237" t="str">
        <f>VLOOKUP(B964,'Main Sheet'!A:N,14,0)</f>
        <v>NMB</v>
      </c>
      <c r="E964" s="237" t="str">
        <f>VLOOKUP(B964,'Main Sheet'!A:L,12,0)</f>
        <v>KwaMagxaki HS</v>
      </c>
      <c r="F964" s="237" t="str">
        <f>Vlookup(B964,'Main Sheet'!A:J,7,False)</f>
        <v>Second</v>
      </c>
      <c r="G964" s="237" t="str">
        <f>Vlookup(B964,'Main Sheet'!A:Q,17,0)</f>
        <v>Asemahle</v>
      </c>
      <c r="H964" s="237" t="str">
        <f>VLOOKUP(B964,'Main Sheet'!A:AT,46,0)</f>
        <v>Yes</v>
      </c>
      <c r="I964" s="237" t="str">
        <f>Trim(Iferror(Vlookup(B964,'Main Sheet'!A917:BC2014,47,False),""))</f>
        <v>Yes</v>
      </c>
      <c r="J964" s="237" t="str">
        <f>VLOOKUP(B964,'University Applications'!A:H,8,0)</f>
        <v>Yes</v>
      </c>
      <c r="K964" s="237" t="str">
        <f>VLOOKUP(B964,'University Applications'!A:O,15,0)</f>
        <v>Yes</v>
      </c>
      <c r="L964" s="237" t="str">
        <f>VLOOKUP(B964,'University Applications'!A:V,22,0)</f>
        <v/>
      </c>
      <c r="M964" s="237" t="str">
        <f>VLOOKUP(B964,'University Applications'!A:AC,29,0)</f>
        <v/>
      </c>
      <c r="N964" s="237" t="str">
        <f>VLOOKUP(B964,'University Applications'!A917:BD2335,36,0)</f>
        <v/>
      </c>
      <c r="O964" s="237" t="str">
        <f>VLOOKUP(B964,'University Applications'!A:I,9,0)</f>
        <v/>
      </c>
      <c r="P964" s="237" t="str">
        <f>VLOOKUP($B964,'University Applications'!$A:P,16,0)</f>
        <v/>
      </c>
      <c r="Q964" s="237" t="str">
        <f>VLOOKUP($B964,'University Applications'!$A:W,23,0)</f>
        <v/>
      </c>
      <c r="R964" s="237" t="str">
        <f>VLOOKUP($B964,'University Applications'!$A:AD,30,0)</f>
        <v/>
      </c>
      <c r="S964" s="237" t="str">
        <f>VLOOKUP($B964,'University Applications'!$A917:BJ2335,37,0)</f>
        <v/>
      </c>
      <c r="T964" s="183">
        <f t="shared" si="1"/>
        <v>2</v>
      </c>
      <c r="U964" s="183">
        <f t="shared" si="2"/>
        <v>0</v>
      </c>
      <c r="V964" s="237">
        <f t="shared" si="3"/>
        <v>2</v>
      </c>
      <c r="W964" s="237">
        <f t="shared" si="4"/>
        <v>0</v>
      </c>
      <c r="X964" s="237"/>
    </row>
    <row r="965">
      <c r="A965" s="236" t="s">
        <v>10680</v>
      </c>
      <c r="B965" s="106" t="s">
        <v>7430</v>
      </c>
      <c r="C965" s="237" t="str">
        <f>VLOOKUP(A965,'Main Sheet'!F:M,8,0)</f>
        <v>KwaMagxaki</v>
      </c>
      <c r="D965" s="237" t="str">
        <f>VLOOKUP(B965,'Main Sheet'!A:N,14,0)</f>
        <v>NMB</v>
      </c>
      <c r="E965" s="237" t="str">
        <f>VLOOKUP(B965,'Main Sheet'!A:L,12,0)</f>
        <v>KwaMagxaki HS</v>
      </c>
      <c r="F965" s="237" t="str">
        <f>Vlookup(B965,'Main Sheet'!A:J,7,False)</f>
        <v>Second</v>
      </c>
      <c r="G965" s="237" t="str">
        <f>Vlookup(B965,'Main Sheet'!A:Q,17,0)</f>
        <v>Asemahle</v>
      </c>
      <c r="H965" s="237" t="str">
        <f>VLOOKUP(B965,'Main Sheet'!A:AT,46,0)</f>
        <v>Yes</v>
      </c>
      <c r="I965" s="237" t="str">
        <f>Trim(Iferror(Vlookup(B965,'Main Sheet'!A901:BC1998,47,False),""))</f>
        <v>Yes</v>
      </c>
      <c r="J965" s="237" t="str">
        <f>VLOOKUP(B965,'University Applications'!A:H,8,0)</f>
        <v>Yes</v>
      </c>
      <c r="K965" s="237" t="str">
        <f>VLOOKUP(B965,'University Applications'!A:O,15,0)</f>
        <v>Yes</v>
      </c>
      <c r="L965" s="237" t="str">
        <f>VLOOKUP(B965,'University Applications'!A:V,22,0)</f>
        <v>Yes</v>
      </c>
      <c r="M965" s="237" t="str">
        <f>VLOOKUP(B965,'University Applications'!A:AC,29,0)</f>
        <v/>
      </c>
      <c r="N965" s="237" t="str">
        <f>VLOOKUP(B965,'University Applications'!A901:BD2319,36,0)</f>
        <v/>
      </c>
      <c r="O965" s="237" t="str">
        <f>VLOOKUP(B965,'University Applications'!A:I,9,0)</f>
        <v/>
      </c>
      <c r="P965" s="237" t="str">
        <f>VLOOKUP($B965,'University Applications'!$A:P,16,0)</f>
        <v/>
      </c>
      <c r="Q965" s="237" t="str">
        <f>VLOOKUP($B965,'University Applications'!$A:W,23,0)</f>
        <v/>
      </c>
      <c r="R965" s="237" t="str">
        <f>VLOOKUP($B965,'University Applications'!$A:AD,30,0)</f>
        <v/>
      </c>
      <c r="S965" s="237" t="str">
        <f>VLOOKUP($B965,'University Applications'!$A901:BJ2319,37,0)</f>
        <v/>
      </c>
      <c r="T965" s="183">
        <f t="shared" si="1"/>
        <v>3</v>
      </c>
      <c r="U965" s="183">
        <f t="shared" si="2"/>
        <v>0</v>
      </c>
      <c r="V965" s="237">
        <f t="shared" si="3"/>
        <v>3</v>
      </c>
      <c r="W965" s="237">
        <f t="shared" si="4"/>
        <v>0</v>
      </c>
      <c r="X965" s="237"/>
    </row>
    <row r="966">
      <c r="A966" s="236" t="s">
        <v>10277</v>
      </c>
      <c r="B966" s="106" t="s">
        <v>6098</v>
      </c>
      <c r="C966" s="237" t="str">
        <f>VLOOKUP(A966,'Main Sheet'!F:M,8,0)</f>
        <v>Zwide</v>
      </c>
      <c r="D966" s="237" t="str">
        <f>VLOOKUP(B966,'Main Sheet'!A:N,14,0)</f>
        <v>NMB</v>
      </c>
      <c r="E966" s="237" t="str">
        <f>VLOOKUP(B966,'Main Sheet'!A:L,12,0)</f>
        <v>Phakamisa SS</v>
      </c>
      <c r="F966" s="237" t="str">
        <f>Vlookup(B966,'Main Sheet'!A:J,7,False)</f>
        <v>Second</v>
      </c>
      <c r="G966" s="237" t="str">
        <f>Vlookup(B966,'Main Sheet'!A:Q,17,0)</f>
        <v>Chulumanco</v>
      </c>
      <c r="H966" s="237" t="str">
        <f>VLOOKUP(B966,'Main Sheet'!A:AT,46,0)</f>
        <v>Yes</v>
      </c>
      <c r="I966" s="237" t="str">
        <f>Trim(Iferror(Vlookup(B966,'Main Sheet'!A705:BC1799,47,False),""))</f>
        <v>Yes</v>
      </c>
      <c r="J966" s="237" t="str">
        <f>VLOOKUP(B966,'University Applications'!A:H,8,0)</f>
        <v>Yes</v>
      </c>
      <c r="K966" s="237" t="str">
        <f>VLOOKUP(B966,'University Applications'!A:O,15,0)</f>
        <v/>
      </c>
      <c r="L966" s="237" t="str">
        <f>VLOOKUP(B966,'University Applications'!A:V,22,0)</f>
        <v>Yes</v>
      </c>
      <c r="M966" s="237" t="str">
        <f>VLOOKUP(B966,'University Applications'!A:AC,29,0)</f>
        <v>Yes</v>
      </c>
      <c r="N966" s="237" t="str">
        <f>VLOOKUP(B966,'University Applications'!A705:BD2120,36,0)</f>
        <v/>
      </c>
      <c r="O966" s="237" t="str">
        <f>VLOOKUP(B966,'University Applications'!A:I,9,0)</f>
        <v/>
      </c>
      <c r="P966" s="237" t="str">
        <f>VLOOKUP($B966,'University Applications'!$A:P,16,0)</f>
        <v/>
      </c>
      <c r="Q966" s="237" t="str">
        <f>VLOOKUP($B966,'University Applications'!$A:W,23,0)</f>
        <v/>
      </c>
      <c r="R966" s="237" t="str">
        <f>VLOOKUP($B966,'University Applications'!$A:AD,30,0)</f>
        <v/>
      </c>
      <c r="S966" s="237" t="str">
        <f>VLOOKUP($B966,'University Applications'!$A705:BJ2120,37,0)</f>
        <v/>
      </c>
      <c r="T966" s="183">
        <f t="shared" si="1"/>
        <v>3</v>
      </c>
      <c r="U966" s="183">
        <f t="shared" si="2"/>
        <v>0</v>
      </c>
      <c r="V966" s="237">
        <f t="shared" si="3"/>
        <v>3</v>
      </c>
      <c r="W966" s="237">
        <f t="shared" si="4"/>
        <v>0</v>
      </c>
      <c r="X966" s="237"/>
    </row>
    <row r="967">
      <c r="A967" s="236" t="s">
        <v>3226</v>
      </c>
      <c r="B967" s="106" t="s">
        <v>3223</v>
      </c>
      <c r="C967" s="237" t="str">
        <f>VLOOKUP(A967,'Main Sheet'!F:M,8,0)</f>
        <v>KwaMagxaki</v>
      </c>
      <c r="D967" s="237" t="str">
        <f>VLOOKUP(B967,'Main Sheet'!A:N,14,0)</f>
        <v>NMB</v>
      </c>
      <c r="E967" s="237" t="str">
        <f>VLOOKUP(B967,'Main Sheet'!A:L,12,0)</f>
        <v>KwaMagxaki HS</v>
      </c>
      <c r="F967" s="237" t="str">
        <f>Vlookup(B967,'Main Sheet'!A:J,7,False)</f>
        <v>First</v>
      </c>
      <c r="G967" s="237" t="str">
        <f>Vlookup(B967,'Main Sheet'!A:Q,17,0)</f>
        <v>Asemahle</v>
      </c>
      <c r="H967" s="237" t="str">
        <f>VLOOKUP(B967,'Main Sheet'!A:AT,46,0)</f>
        <v>Yes</v>
      </c>
      <c r="I967" s="237" t="str">
        <f>Trim(Iferror(Vlookup(B967,'Main Sheet'!A367:BC1459,47,False),""))</f>
        <v>Yes</v>
      </c>
      <c r="J967" s="237" t="str">
        <f>VLOOKUP(B967,'University Applications'!A:H,8,0)</f>
        <v>Yes</v>
      </c>
      <c r="K967" s="237" t="str">
        <f>VLOOKUP(B967,'University Applications'!A:O,15,0)</f>
        <v>Yes</v>
      </c>
      <c r="L967" s="237" t="str">
        <f>VLOOKUP(B967,'University Applications'!A:V,22,0)</f>
        <v>Yes</v>
      </c>
      <c r="M967" s="237" t="str">
        <f>VLOOKUP(B967,'University Applications'!A:AC,29,0)</f>
        <v>Yes</v>
      </c>
      <c r="N967" s="237" t="str">
        <f>VLOOKUP(B967,'University Applications'!A366:BD1780,36,0)</f>
        <v/>
      </c>
      <c r="O967" s="237" t="str">
        <f>VLOOKUP(B967,'University Applications'!A:I,9,0)</f>
        <v>Yes</v>
      </c>
      <c r="P967" s="237" t="str">
        <f>VLOOKUP($B967,'University Applications'!$A:P,16,0)</f>
        <v>Yes</v>
      </c>
      <c r="Q967" s="237" t="str">
        <f>VLOOKUP($B967,'University Applications'!$A:W,23,0)</f>
        <v>Yes</v>
      </c>
      <c r="R967" s="237" t="str">
        <f>VLOOKUP($B967,'University Applications'!$A:AD,30,0)</f>
        <v>Yes</v>
      </c>
      <c r="S967" s="237" t="str">
        <f>VLOOKUP($B967,'University Applications'!$A366:BJ1780,37,0)</f>
        <v/>
      </c>
      <c r="T967" s="183">
        <f t="shared" si="1"/>
        <v>4</v>
      </c>
      <c r="U967" s="183">
        <f t="shared" si="2"/>
        <v>4</v>
      </c>
      <c r="V967" s="237">
        <f t="shared" si="3"/>
        <v>4</v>
      </c>
      <c r="W967" s="237">
        <f t="shared" si="4"/>
        <v>4</v>
      </c>
      <c r="X967" s="237"/>
    </row>
    <row r="968">
      <c r="A968" s="236" t="s">
        <v>3232</v>
      </c>
      <c r="B968" s="106" t="s">
        <v>3229</v>
      </c>
      <c r="C968" s="237" t="str">
        <f>VLOOKUP(A968,'Main Sheet'!F:M,8,0)</f>
        <v>Motherwell</v>
      </c>
      <c r="D968" s="237" t="str">
        <f>VLOOKUP(B968,'Main Sheet'!A:N,14,0)</f>
        <v>NMB</v>
      </c>
      <c r="E968" s="237" t="str">
        <f>VLOOKUP(B968,'Main Sheet'!A:L,12,0)</f>
        <v>Douglas Mpopa SS</v>
      </c>
      <c r="F968" s="237" t="str">
        <f>Vlookup(B968,'Main Sheet'!A:J,7,False)</f>
        <v>First</v>
      </c>
      <c r="G968" s="237" t="str">
        <f>Vlookup(B968,'Main Sheet'!A:Q,17,0)</f>
        <v>Asemahle</v>
      </c>
      <c r="H968" s="237" t="str">
        <f>VLOOKUP(B968,'Main Sheet'!A:AT,46,0)</f>
        <v>Yes</v>
      </c>
      <c r="I968" s="237" t="str">
        <f>Trim(Iferror(Vlookup(B968,'Main Sheet'!A368:BC1460,47,False),""))</f>
        <v>Yes</v>
      </c>
      <c r="J968" s="237" t="str">
        <f>VLOOKUP(B968,'University Applications'!A:H,8,0)</f>
        <v>Yes</v>
      </c>
      <c r="K968" s="237" t="str">
        <f>VLOOKUP(B968,'University Applications'!A:O,15,0)</f>
        <v>Yes</v>
      </c>
      <c r="L968" s="237" t="str">
        <f>VLOOKUP(B968,'University Applications'!A:V,22,0)</f>
        <v>Yes</v>
      </c>
      <c r="M968" s="237" t="str">
        <f>VLOOKUP(B968,'University Applications'!A:AC,29,0)</f>
        <v>Yes</v>
      </c>
      <c r="N968" s="237" t="str">
        <f>VLOOKUP(B968,'University Applications'!A367:BD1781,36,0)</f>
        <v/>
      </c>
      <c r="O968" s="237" t="str">
        <f>VLOOKUP(B968,'University Applications'!A:I,9,0)</f>
        <v>Yes</v>
      </c>
      <c r="P968" s="237" t="str">
        <f>VLOOKUP($B968,'University Applications'!$A:P,16,0)</f>
        <v>Yes</v>
      </c>
      <c r="Q968" s="237" t="str">
        <f>VLOOKUP($B968,'University Applications'!$A:W,23,0)</f>
        <v>Yes</v>
      </c>
      <c r="R968" s="237" t="str">
        <f>VLOOKUP($B968,'University Applications'!$A:AD,30,0)</f>
        <v>Yes</v>
      </c>
      <c r="S968" s="237" t="str">
        <f>VLOOKUP($B968,'University Applications'!$A367:BJ1781,37,0)</f>
        <v/>
      </c>
      <c r="T968" s="183">
        <f t="shared" si="1"/>
        <v>4</v>
      </c>
      <c r="U968" s="183">
        <f t="shared" si="2"/>
        <v>4</v>
      </c>
      <c r="V968" s="237">
        <f t="shared" si="3"/>
        <v>4</v>
      </c>
      <c r="W968" s="237">
        <f t="shared" si="4"/>
        <v>4</v>
      </c>
      <c r="X968" s="237"/>
    </row>
    <row r="969">
      <c r="A969" s="236" t="s">
        <v>10378</v>
      </c>
      <c r="B969" s="106" t="s">
        <v>6482</v>
      </c>
      <c r="C969" s="237" t="str">
        <f>VLOOKUP(A969,'Main Sheet'!F:M,8,0)</f>
        <v>Motherwell</v>
      </c>
      <c r="D969" s="237" t="str">
        <f>VLOOKUP(B969,'Main Sheet'!A:N,14,0)</f>
        <v>NMB</v>
      </c>
      <c r="E969" s="237" t="str">
        <f>VLOOKUP(B969,'Main Sheet'!A:L,12,0)</f>
        <v>Cingani HS</v>
      </c>
      <c r="F969" s="237" t="str">
        <f>Vlookup(B969,'Main Sheet'!A:J,7,False)</f>
        <v>Second</v>
      </c>
      <c r="G969" s="237" t="str">
        <f>Vlookup(B969,'Main Sheet'!A:Q,17,0)</f>
        <v>Asemahle</v>
      </c>
      <c r="H969" s="237" t="str">
        <f>VLOOKUP(B969,'Main Sheet'!A:AT,46,0)</f>
        <v/>
      </c>
      <c r="I969" s="237" t="str">
        <f>Trim(Iferror(Vlookup(B969,'Main Sheet'!A753:BC1847,47,False),""))</f>
        <v/>
      </c>
      <c r="J969" s="237" t="str">
        <f>VLOOKUP(B969,'University Applications'!A:H,8,0)</f>
        <v/>
      </c>
      <c r="K969" s="237" t="str">
        <f>VLOOKUP(B969,'University Applications'!A:O,15,0)</f>
        <v/>
      </c>
      <c r="L969" s="237" t="str">
        <f>VLOOKUP(B969,'University Applications'!A:V,22,0)</f>
        <v/>
      </c>
      <c r="M969" s="237" t="str">
        <f>VLOOKUP(B969,'University Applications'!A:AC,29,0)</f>
        <v/>
      </c>
      <c r="N969" s="237" t="str">
        <f>VLOOKUP(B969,'University Applications'!A753:BD2168,36,0)</f>
        <v/>
      </c>
      <c r="O969" s="237" t="str">
        <f>VLOOKUP(B969,'University Applications'!A:I,9,0)</f>
        <v/>
      </c>
      <c r="P969" s="237" t="str">
        <f>VLOOKUP($B969,'University Applications'!$A:P,16,0)</f>
        <v/>
      </c>
      <c r="Q969" s="237" t="str">
        <f>VLOOKUP($B969,'University Applications'!$A:W,23,0)</f>
        <v/>
      </c>
      <c r="R969" s="237" t="str">
        <f>VLOOKUP($B969,'University Applications'!$A:AD,30,0)</f>
        <v/>
      </c>
      <c r="S969" s="237" t="str">
        <f>VLOOKUP($B969,'University Applications'!$A753:BJ2168,37,0)</f>
        <v/>
      </c>
      <c r="T969" s="183">
        <f t="shared" si="1"/>
        <v>0</v>
      </c>
      <c r="U969" s="183">
        <f t="shared" si="2"/>
        <v>0</v>
      </c>
      <c r="V969" s="237">
        <f t="shared" si="3"/>
        <v>0</v>
      </c>
      <c r="W969" s="237">
        <f t="shared" si="4"/>
        <v>0</v>
      </c>
      <c r="X969" s="237"/>
    </row>
    <row r="970">
      <c r="A970" s="236" t="s">
        <v>3242</v>
      </c>
      <c r="B970" s="106" t="s">
        <v>3239</v>
      </c>
      <c r="C970" s="237" t="str">
        <f>VLOOKUP(A970,'Main Sheet'!F:M,8,0)</f>
        <v>Walmer</v>
      </c>
      <c r="D970" s="237" t="str">
        <f>VLOOKUP(B970,'Main Sheet'!A:N,14,0)</f>
        <v>NMB</v>
      </c>
      <c r="E970" s="237" t="str">
        <f>VLOOKUP(B970,'Main Sheet'!A:L,12,0)</f>
        <v>Walmer HS</v>
      </c>
      <c r="F970" s="237" t="str">
        <f>Vlookup(B970,'Main Sheet'!A:J,7,False)</f>
        <v>First</v>
      </c>
      <c r="G970" s="237" t="str">
        <f>Vlookup(B970,'Main Sheet'!A:Q,17,0)</f>
        <v>Sive</v>
      </c>
      <c r="H970" s="237" t="str">
        <f>VLOOKUP(B970,'Main Sheet'!A:AT,46,0)</f>
        <v>Yes</v>
      </c>
      <c r="I970" s="237" t="str">
        <f>Trim(Iferror(Vlookup(B970,'Main Sheet'!A369:BC1461,47,False),""))</f>
        <v>Yes</v>
      </c>
      <c r="J970" s="237" t="str">
        <f>VLOOKUP(B970,'University Applications'!A:H,8,0)</f>
        <v>S/A</v>
      </c>
      <c r="K970" s="237" t="str">
        <f>VLOOKUP(B970,'University Applications'!A:O,15,0)</f>
        <v>No</v>
      </c>
      <c r="L970" s="237" t="str">
        <f>VLOOKUP(B970,'University Applications'!A:V,22,0)</f>
        <v>S/A</v>
      </c>
      <c r="M970" s="237" t="str">
        <f>VLOOKUP(B970,'University Applications'!A:AC,29,0)</f>
        <v>Yes</v>
      </c>
      <c r="N970" s="237" t="str">
        <f>VLOOKUP(B970,'University Applications'!A368:BD1782,36,0)</f>
        <v>Yes</v>
      </c>
      <c r="O970" s="237" t="str">
        <f>VLOOKUP(B970,'University Applications'!A:I,9,0)</f>
        <v>S/A</v>
      </c>
      <c r="P970" s="237" t="str">
        <f>VLOOKUP($B970,'University Applications'!$A:P,16,0)</f>
        <v>No</v>
      </c>
      <c r="Q970" s="237" t="str">
        <f>VLOOKUP($B970,'University Applications'!$A:W,23,0)</f>
        <v>S/A</v>
      </c>
      <c r="R970" s="237" t="str">
        <f>VLOOKUP($B970,'University Applications'!$A:AD,30,0)</f>
        <v>Yes</v>
      </c>
      <c r="S970" s="237" t="str">
        <f>VLOOKUP($B970,'University Applications'!$A368:BJ1782,37,0)</f>
        <v/>
      </c>
      <c r="T970" s="183">
        <f t="shared" si="1"/>
        <v>5</v>
      </c>
      <c r="U970" s="183">
        <f t="shared" si="2"/>
        <v>4</v>
      </c>
      <c r="V970" s="237">
        <f t="shared" si="3"/>
        <v>2</v>
      </c>
      <c r="W970" s="237">
        <f t="shared" si="4"/>
        <v>1</v>
      </c>
      <c r="X970" s="237"/>
    </row>
    <row r="971">
      <c r="A971" s="236" t="s">
        <v>10534</v>
      </c>
      <c r="B971" s="106" t="s">
        <v>7043</v>
      </c>
      <c r="C971" s="237" t="str">
        <f>VLOOKUP(A971,'Main Sheet'!F:M,8,0)</f>
        <v>Zwide</v>
      </c>
      <c r="D971" s="237" t="str">
        <f>VLOOKUP(B971,'Main Sheet'!A:N,14,0)</f>
        <v>NMB</v>
      </c>
      <c r="E971" s="237" t="str">
        <f>VLOOKUP(B971,'Main Sheet'!A:L,12,0)</f>
        <v>Ndzondelelo HS</v>
      </c>
      <c r="F971" s="237" t="str">
        <f>Vlookup(B971,'Main Sheet'!A:J,7,False)</f>
        <v>Second</v>
      </c>
      <c r="G971" s="237" t="str">
        <f>Vlookup(B971,'Main Sheet'!A:Q,17,0)</f>
        <v>Chulumanco</v>
      </c>
      <c r="H971" s="237" t="str">
        <f>VLOOKUP(B971,'Main Sheet'!A:AT,46,0)</f>
        <v>Yes</v>
      </c>
      <c r="I971" s="237" t="str">
        <f>Trim(Iferror(Vlookup(B971,'Main Sheet'!A826:BC1920,47,False),""))</f>
        <v/>
      </c>
      <c r="J971" s="237" t="str">
        <f>VLOOKUP(B971,'University Applications'!A:H,8,0)</f>
        <v>S/A</v>
      </c>
      <c r="K971" s="237" t="str">
        <f>VLOOKUP(B971,'University Applications'!A:O,15,0)</f>
        <v>S/A</v>
      </c>
      <c r="L971" s="237" t="str">
        <f>VLOOKUP(B971,'University Applications'!A:V,22,0)</f>
        <v>Yes</v>
      </c>
      <c r="M971" s="237" t="str">
        <f>VLOOKUP(B971,'University Applications'!A:AC,29,0)</f>
        <v>Yes</v>
      </c>
      <c r="N971" s="237" t="str">
        <f>VLOOKUP(B971,'University Applications'!A826:BD2241,36,0)</f>
        <v/>
      </c>
      <c r="O971" s="237" t="str">
        <f>VLOOKUP(B971,'University Applications'!A:I,9,0)</f>
        <v/>
      </c>
      <c r="P971" s="237" t="str">
        <f>VLOOKUP($B971,'University Applications'!$A:P,16,0)</f>
        <v>S/A</v>
      </c>
      <c r="Q971" s="237" t="str">
        <f>VLOOKUP($B971,'University Applications'!$A:W,23,0)</f>
        <v/>
      </c>
      <c r="R971" s="237" t="str">
        <f>VLOOKUP($B971,'University Applications'!$A:AD,30,0)</f>
        <v/>
      </c>
      <c r="S971" s="237" t="str">
        <f>VLOOKUP($B971,'University Applications'!$A826:BJ2241,37,0)</f>
        <v/>
      </c>
      <c r="T971" s="183">
        <f t="shared" si="1"/>
        <v>4</v>
      </c>
      <c r="U971" s="183">
        <f t="shared" si="2"/>
        <v>1</v>
      </c>
      <c r="V971" s="237">
        <f t="shared" si="3"/>
        <v>2</v>
      </c>
      <c r="W971" s="237">
        <f t="shared" si="4"/>
        <v>0</v>
      </c>
      <c r="X971" s="237"/>
    </row>
    <row r="972">
      <c r="A972" s="236" t="s">
        <v>3252</v>
      </c>
      <c r="B972" s="106" t="s">
        <v>3249</v>
      </c>
      <c r="C972" s="237" t="str">
        <f>VLOOKUP(A972,'Main Sheet'!F:M,8,0)</f>
        <v>Motherwell</v>
      </c>
      <c r="D972" s="237" t="str">
        <f>VLOOKUP(B972,'Main Sheet'!A:N,14,0)</f>
        <v>NMB</v>
      </c>
      <c r="E972" s="237" t="str">
        <f>VLOOKUP(B972,'Main Sheet'!A:L,12,0)</f>
        <v>Cingani HS</v>
      </c>
      <c r="F972" s="237" t="str">
        <f>Vlookup(B972,'Main Sheet'!A:J,7,False)</f>
        <v>First</v>
      </c>
      <c r="G972" s="237" t="str">
        <f>Vlookup(B972,'Main Sheet'!A:Q,17,0)</f>
        <v>Asemahle</v>
      </c>
      <c r="H972" s="237" t="str">
        <f>VLOOKUP(B972,'Main Sheet'!A:AT,46,0)</f>
        <v>Yes</v>
      </c>
      <c r="I972" s="237" t="str">
        <f>Trim(Iferror(Vlookup(B972,'Main Sheet'!A370:BC1462,47,False),""))</f>
        <v>Yes</v>
      </c>
      <c r="J972" s="237" t="str">
        <f>VLOOKUP(B972,'University Applications'!A:H,8,0)</f>
        <v>S/A</v>
      </c>
      <c r="K972" s="237" t="str">
        <f>VLOOKUP(B972,'University Applications'!A:O,15,0)</f>
        <v>Yes</v>
      </c>
      <c r="L972" s="237" t="str">
        <f>VLOOKUP(B972,'University Applications'!A:V,22,0)</f>
        <v>Yes</v>
      </c>
      <c r="M972" s="237" t="str">
        <f>VLOOKUP(B972,'University Applications'!A:AC,29,0)</f>
        <v>S/A</v>
      </c>
      <c r="N972" s="237" t="str">
        <f>VLOOKUP(B972,'University Applications'!A369:BD1783,36,0)</f>
        <v/>
      </c>
      <c r="O972" s="237" t="str">
        <f>VLOOKUP(B972,'University Applications'!A:I,9,0)</f>
        <v>S/A</v>
      </c>
      <c r="P972" s="237" t="str">
        <f>VLOOKUP($B972,'University Applications'!$A:P,16,0)</f>
        <v>Yes</v>
      </c>
      <c r="Q972" s="237" t="str">
        <f>VLOOKUP($B972,'University Applications'!$A:W,23,0)</f>
        <v>Yes</v>
      </c>
      <c r="R972" s="237" t="str">
        <f>VLOOKUP($B972,'University Applications'!$A:AD,30,0)</f>
        <v>S/A</v>
      </c>
      <c r="S972" s="237" t="str">
        <f>VLOOKUP($B972,'University Applications'!$A369:BJ1783,37,0)</f>
        <v/>
      </c>
      <c r="T972" s="183">
        <f t="shared" si="1"/>
        <v>4</v>
      </c>
      <c r="U972" s="183">
        <f t="shared" si="2"/>
        <v>4</v>
      </c>
      <c r="V972" s="237">
        <f t="shared" si="3"/>
        <v>2</v>
      </c>
      <c r="W972" s="237">
        <f t="shared" si="4"/>
        <v>2</v>
      </c>
      <c r="X972" s="237"/>
    </row>
    <row r="973">
      <c r="A973" s="236" t="s">
        <v>10916</v>
      </c>
      <c r="B973" s="106" t="s">
        <v>8433</v>
      </c>
      <c r="C973" s="237" t="str">
        <f>VLOOKUP(A973,'Main Sheet'!F:M,8,0)</f>
        <v>New Brighton</v>
      </c>
      <c r="D973" s="237" t="str">
        <f>VLOOKUP(B973,'Main Sheet'!A:N,14,0)</f>
        <v>NMB</v>
      </c>
      <c r="E973" s="237" t="str">
        <f>VLOOKUP(B973,'Main Sheet'!A:L,12,0)</f>
        <v>Cowan HS</v>
      </c>
      <c r="F973" s="237" t="str">
        <f>Vlookup(B973,'Main Sheet'!A:J,7,False)</f>
        <v>Second</v>
      </c>
      <c r="G973" s="237" t="str">
        <f>Vlookup(B973,'Main Sheet'!A:Q,17,0)</f>
        <v>Chulumanco</v>
      </c>
      <c r="H973" s="237" t="str">
        <f>VLOOKUP(B973,'Main Sheet'!A:AT,46,0)</f>
        <v>Yes</v>
      </c>
      <c r="I973" s="237" t="str">
        <f>Trim(Iferror(Vlookup(B973,'Main Sheet'!A1029:BC2127,47,False),""))</f>
        <v>Yes</v>
      </c>
      <c r="J973" s="237" t="str">
        <f>VLOOKUP(B973,'University Applications'!A:H,8,0)</f>
        <v>S/A</v>
      </c>
      <c r="K973" s="237" t="str">
        <f>VLOOKUP(B973,'University Applications'!A:O,15,0)</f>
        <v/>
      </c>
      <c r="L973" s="237" t="str">
        <f>VLOOKUP(B973,'University Applications'!A:V,22,0)</f>
        <v>Yes</v>
      </c>
      <c r="M973" s="237" t="str">
        <f>VLOOKUP(B973,'University Applications'!A:AC,29,0)</f>
        <v>Yes</v>
      </c>
      <c r="N973" s="237" t="str">
        <f>VLOOKUP(B973,'University Applications'!A1029:BD2448,36,0)</f>
        <v>Yes</v>
      </c>
      <c r="O973" s="237" t="str">
        <f>VLOOKUP(B973,'University Applications'!A:I,9,0)</f>
        <v/>
      </c>
      <c r="P973" s="237" t="str">
        <f>VLOOKUP($B973,'University Applications'!$A:P,16,0)</f>
        <v/>
      </c>
      <c r="Q973" s="237" t="str">
        <f>VLOOKUP($B973,'University Applications'!$A:W,23,0)</f>
        <v/>
      </c>
      <c r="R973" s="237" t="str">
        <f>VLOOKUP($B973,'University Applications'!$A:AD,30,0)</f>
        <v/>
      </c>
      <c r="S973" s="237" t="str">
        <f>VLOOKUP($B973,'University Applications'!$A1029:BJ2448,37,0)</f>
        <v/>
      </c>
      <c r="T973" s="183">
        <f t="shared" si="1"/>
        <v>4</v>
      </c>
      <c r="U973" s="183">
        <f t="shared" si="2"/>
        <v>0</v>
      </c>
      <c r="V973" s="237">
        <f t="shared" si="3"/>
        <v>3</v>
      </c>
      <c r="W973" s="237">
        <f t="shared" si="4"/>
        <v>0</v>
      </c>
      <c r="X973" s="237"/>
    </row>
    <row r="974">
      <c r="A974" s="236" t="s">
        <v>11184</v>
      </c>
      <c r="B974" s="106" t="s">
        <v>5425</v>
      </c>
      <c r="C974" s="237" t="str">
        <f>VLOOKUP(A974,'Main Sheet'!F:M,8,0)</f>
        <v>Zwide</v>
      </c>
      <c r="D974" s="237" t="str">
        <f>VLOOKUP(B974,'Main Sheet'!A:N,14,0)</f>
        <v>NMB</v>
      </c>
      <c r="E974" s="237" t="str">
        <f>VLOOKUP(B974,'Main Sheet'!A:L,12,0)</f>
        <v>Loyiso HS</v>
      </c>
      <c r="F974" s="237" t="str">
        <f>Vlookup(B974,'Main Sheet'!A:J,7,False)</f>
        <v>Second</v>
      </c>
      <c r="G974" s="237" t="str">
        <f>Vlookup(B974,'Main Sheet'!A:Q,17,0)</f>
        <v>Sive</v>
      </c>
      <c r="H974" s="237" t="str">
        <f>VLOOKUP(B974,'Main Sheet'!A:AT,46,0)</f>
        <v>Yes</v>
      </c>
      <c r="I974" s="237" t="str">
        <f>Trim(Iferror(Vlookup(B974,'Main Sheet'!A617:BC1710,47,False),""))</f>
        <v/>
      </c>
      <c r="J974" s="237" t="str">
        <f>VLOOKUP(B974,'University Applications'!A:H,8,0)</f>
        <v>S/A</v>
      </c>
      <c r="K974" s="237" t="str">
        <f>VLOOKUP(B974,'University Applications'!A:O,15,0)</f>
        <v>Yes</v>
      </c>
      <c r="L974" s="237" t="str">
        <f>VLOOKUP(B974,'University Applications'!A:V,22,0)</f>
        <v>Yes</v>
      </c>
      <c r="M974" s="237" t="str">
        <f>VLOOKUP(B974,'University Applications'!A:AC,29,0)</f>
        <v>Yes</v>
      </c>
      <c r="N974" s="237" t="str">
        <f>VLOOKUP(B974,'University Applications'!A617:BD2031,36,0)</f>
        <v/>
      </c>
      <c r="O974" s="237" t="str">
        <f>VLOOKUP(B974,'University Applications'!A:I,9,0)</f>
        <v/>
      </c>
      <c r="P974" s="237" t="str">
        <f>VLOOKUP($B974,'University Applications'!$A:P,16,0)</f>
        <v/>
      </c>
      <c r="Q974" s="237" t="str">
        <f>VLOOKUP($B974,'University Applications'!$A:W,23,0)</f>
        <v/>
      </c>
      <c r="R974" s="237" t="str">
        <f>VLOOKUP($B974,'University Applications'!$A:AD,30,0)</f>
        <v/>
      </c>
      <c r="S974" s="237" t="str">
        <f>VLOOKUP($B974,'University Applications'!$A617:BJ2031,37,0)</f>
        <v/>
      </c>
      <c r="T974" s="183">
        <f t="shared" si="1"/>
        <v>4</v>
      </c>
      <c r="U974" s="183">
        <f t="shared" si="2"/>
        <v>0</v>
      </c>
      <c r="V974" s="237">
        <f t="shared" si="3"/>
        <v>3</v>
      </c>
      <c r="W974" s="237">
        <f t="shared" si="4"/>
        <v>0</v>
      </c>
      <c r="X974" s="237"/>
    </row>
    <row r="975">
      <c r="A975" s="236" t="s">
        <v>10098</v>
      </c>
      <c r="B975" s="106" t="s">
        <v>5489</v>
      </c>
      <c r="C975" s="237" t="str">
        <f>VLOOKUP(A975,'Main Sheet'!F:M,8,0)</f>
        <v>Motherwell</v>
      </c>
      <c r="D975" s="237" t="str">
        <f>VLOOKUP(B975,'Main Sheet'!A:N,14,0)</f>
        <v>NMB</v>
      </c>
      <c r="E975" s="237" t="str">
        <f>VLOOKUP(B975,'Main Sheet'!A:L,12,0)</f>
        <v>Soqhayisa SS</v>
      </c>
      <c r="F975" s="237" t="str">
        <f>Vlookup(B975,'Main Sheet'!A:J,7,False)</f>
        <v>Second</v>
      </c>
      <c r="G975" s="237" t="str">
        <f>Vlookup(B975,'Main Sheet'!A:Q,17,0)</f>
        <v>Siphosihle</v>
      </c>
      <c r="H975" s="237" t="str">
        <f>VLOOKUP(B975,'Main Sheet'!A:AT,46,0)</f>
        <v>Yes</v>
      </c>
      <c r="I975" s="237" t="str">
        <f>Trim(Iferror(Vlookup(B975,'Main Sheet'!A624:BC1717,47,False),""))</f>
        <v>Yes</v>
      </c>
      <c r="J975" s="237" t="str">
        <f>VLOOKUP(B975,'University Applications'!A:H,8,0)</f>
        <v>S/A</v>
      </c>
      <c r="K975" s="237" t="str">
        <f>VLOOKUP(B975,'University Applications'!A:O,15,0)</f>
        <v>S/A</v>
      </c>
      <c r="L975" s="237" t="str">
        <f>VLOOKUP(B975,'University Applications'!A:V,22,0)</f>
        <v>S/A</v>
      </c>
      <c r="M975" s="237" t="str">
        <f>VLOOKUP(B975,'University Applications'!A:AC,29,0)</f>
        <v>Yes</v>
      </c>
      <c r="N975" s="237" t="str">
        <f>VLOOKUP(B975,'University Applications'!A624:BD2038,36,0)</f>
        <v/>
      </c>
      <c r="O975" s="237" t="str">
        <f>VLOOKUP(B975,'University Applications'!A:I,9,0)</f>
        <v/>
      </c>
      <c r="P975" s="237" t="str">
        <f>VLOOKUP($B975,'University Applications'!$A:P,16,0)</f>
        <v/>
      </c>
      <c r="Q975" s="237" t="str">
        <f>VLOOKUP($B975,'University Applications'!$A:W,23,0)</f>
        <v/>
      </c>
      <c r="R975" s="237" t="str">
        <f>VLOOKUP($B975,'University Applications'!$A:AD,30,0)</f>
        <v/>
      </c>
      <c r="S975" s="237" t="str">
        <f>VLOOKUP($B975,'University Applications'!$A624:BJ2038,37,0)</f>
        <v/>
      </c>
      <c r="T975" s="183">
        <f t="shared" si="1"/>
        <v>4</v>
      </c>
      <c r="U975" s="183">
        <f t="shared" si="2"/>
        <v>0</v>
      </c>
      <c r="V975" s="237">
        <f t="shared" si="3"/>
        <v>1</v>
      </c>
      <c r="W975" s="237">
        <f t="shared" si="4"/>
        <v>0</v>
      </c>
      <c r="X975" s="237"/>
    </row>
    <row r="976">
      <c r="A976" s="236" t="s">
        <v>10183</v>
      </c>
      <c r="B976" s="106" t="s">
        <v>5751</v>
      </c>
      <c r="C976" s="237" t="str">
        <f>VLOOKUP(A976,'Main Sheet'!F:M,8,0)</f>
        <v>Motherwell</v>
      </c>
      <c r="D976" s="237" t="str">
        <f>VLOOKUP(B976,'Main Sheet'!A:N,14,0)</f>
        <v>NMB</v>
      </c>
      <c r="E976" s="237" t="str">
        <f>VLOOKUP(B976,'Main Sheet'!A:L,12,0)</f>
        <v>Soqhayisa SS</v>
      </c>
      <c r="F976" s="237" t="str">
        <f>Vlookup(B976,'Main Sheet'!A:J,7,False)</f>
        <v>Second</v>
      </c>
      <c r="G976" s="237" t="str">
        <f>Vlookup(B976,'Main Sheet'!A:Q,17,0)</f>
        <v>Siphosihle</v>
      </c>
      <c r="H976" s="237" t="str">
        <f>VLOOKUP(B976,'Main Sheet'!A:AT,46,0)</f>
        <v>Yes</v>
      </c>
      <c r="I976" s="237" t="str">
        <f>Trim(Iferror(Vlookup(B976,'Main Sheet'!A663:BC1757,47,False),""))</f>
        <v>Yes</v>
      </c>
      <c r="J976" s="237" t="str">
        <f>VLOOKUP(B976,'University Applications'!A:H,8,0)</f>
        <v>S/A</v>
      </c>
      <c r="K976" s="237" t="str">
        <f>VLOOKUP(B976,'University Applications'!A:O,15,0)</f>
        <v>Yes</v>
      </c>
      <c r="L976" s="237" t="str">
        <f>VLOOKUP(B976,'University Applications'!A:V,22,0)</f>
        <v>Yes</v>
      </c>
      <c r="M976" s="237" t="str">
        <f>VLOOKUP(B976,'University Applications'!A:AC,29,0)</f>
        <v>Yes</v>
      </c>
      <c r="N976" s="237" t="str">
        <f>VLOOKUP(B976,'University Applications'!A663:BD2078,36,0)</f>
        <v/>
      </c>
      <c r="O976" s="237" t="str">
        <f>VLOOKUP(B976,'University Applications'!A:I,9,0)</f>
        <v/>
      </c>
      <c r="P976" s="237" t="str">
        <f>VLOOKUP($B976,'University Applications'!$A:P,16,0)</f>
        <v/>
      </c>
      <c r="Q976" s="237" t="str">
        <f>VLOOKUP($B976,'University Applications'!$A:W,23,0)</f>
        <v/>
      </c>
      <c r="R976" s="237" t="str">
        <f>VLOOKUP($B976,'University Applications'!$A:AD,30,0)</f>
        <v/>
      </c>
      <c r="S976" s="237" t="str">
        <f>VLOOKUP($B976,'University Applications'!$A663:BJ2078,37,0)</f>
        <v/>
      </c>
      <c r="T976" s="183">
        <f t="shared" si="1"/>
        <v>4</v>
      </c>
      <c r="U976" s="183">
        <f t="shared" si="2"/>
        <v>0</v>
      </c>
      <c r="V976" s="237">
        <f t="shared" si="3"/>
        <v>3</v>
      </c>
      <c r="W976" s="237">
        <f t="shared" si="4"/>
        <v>0</v>
      </c>
      <c r="X976" s="237"/>
    </row>
    <row r="977">
      <c r="A977" s="236" t="s">
        <v>11185</v>
      </c>
      <c r="B977" s="106" t="s">
        <v>5872</v>
      </c>
      <c r="C977" s="237" t="str">
        <f>VLOOKUP(A977,'Main Sheet'!F:M,8,0)</f>
        <v>Gelvandale</v>
      </c>
      <c r="D977" s="237" t="str">
        <f>VLOOKUP(B977,'Main Sheet'!A:N,14,0)</f>
        <v>NMB</v>
      </c>
      <c r="E977" s="237" t="str">
        <f>VLOOKUP(B977,'Main Sheet'!A:L,12,0)</f>
        <v>St Thomas SS</v>
      </c>
      <c r="F977" s="237" t="str">
        <f>Vlookup(B977,'Main Sheet'!A:J,7,False)</f>
        <v>Second</v>
      </c>
      <c r="G977" s="237" t="str">
        <f>Vlookup(B977,'Main Sheet'!A:Q,17,0)</f>
        <v>Sive</v>
      </c>
      <c r="H977" s="237" t="str">
        <f>VLOOKUP(B977,'Main Sheet'!A:AT,46,0)</f>
        <v>Yes</v>
      </c>
      <c r="I977" s="237" t="str">
        <f>Trim(Iferror(Vlookup(B977,'Main Sheet'!A676:BC1770,47,False),""))</f>
        <v/>
      </c>
      <c r="J977" s="237" t="str">
        <f>VLOOKUP(B977,'University Applications'!A:H,8,0)</f>
        <v>Yes</v>
      </c>
      <c r="K977" s="237" t="str">
        <f>VLOOKUP(B977,'University Applications'!A:O,15,0)</f>
        <v>Yes</v>
      </c>
      <c r="L977" s="237" t="str">
        <f>VLOOKUP(B977,'University Applications'!A:V,22,0)</f>
        <v>Yes</v>
      </c>
      <c r="M977" s="237" t="str">
        <f>VLOOKUP(B977,'University Applications'!A:AC,29,0)</f>
        <v>Yes</v>
      </c>
      <c r="N977" s="237" t="str">
        <f>VLOOKUP(B977,'University Applications'!A676:BD2091,36,0)</f>
        <v/>
      </c>
      <c r="O977" s="237" t="str">
        <f>VLOOKUP(B977,'University Applications'!A:I,9,0)</f>
        <v/>
      </c>
      <c r="P977" s="237" t="str">
        <f>VLOOKUP($B977,'University Applications'!$A:P,16,0)</f>
        <v/>
      </c>
      <c r="Q977" s="237" t="str">
        <f>VLOOKUP($B977,'University Applications'!$A:W,23,0)</f>
        <v/>
      </c>
      <c r="R977" s="237" t="str">
        <f>VLOOKUP($B977,'University Applications'!$A:AD,30,0)</f>
        <v/>
      </c>
      <c r="S977" s="237" t="str">
        <f>VLOOKUP($B977,'University Applications'!$A676:BJ2091,37,0)</f>
        <v/>
      </c>
      <c r="T977" s="183">
        <f t="shared" si="1"/>
        <v>4</v>
      </c>
      <c r="U977" s="183">
        <f t="shared" si="2"/>
        <v>0</v>
      </c>
      <c r="V977" s="237">
        <f t="shared" si="3"/>
        <v>4</v>
      </c>
      <c r="W977" s="237">
        <f t="shared" si="4"/>
        <v>0</v>
      </c>
      <c r="X977" s="237"/>
    </row>
    <row r="978">
      <c r="A978" s="236" t="s">
        <v>10273</v>
      </c>
      <c r="B978" s="106" t="s">
        <v>6083</v>
      </c>
      <c r="C978" s="237" t="str">
        <f>VLOOKUP(A978,'Main Sheet'!F:M,8,0)</f>
        <v>Motherwell</v>
      </c>
      <c r="D978" s="237" t="str">
        <f>VLOOKUP(B978,'Main Sheet'!A:N,14,0)</f>
        <v>NMB</v>
      </c>
      <c r="E978" s="237" t="str">
        <f>VLOOKUP(B978,'Main Sheet'!A:L,12,0)</f>
        <v>Douglas Mpopa SS</v>
      </c>
      <c r="F978" s="237" t="str">
        <f>Vlookup(B978,'Main Sheet'!A:J,7,False)</f>
        <v>Second</v>
      </c>
      <c r="G978" s="237" t="str">
        <f>Vlookup(B978,'Main Sheet'!A:Q,17,0)</f>
        <v>Asemahle</v>
      </c>
      <c r="H978" s="237" t="str">
        <f>VLOOKUP(B978,'Main Sheet'!A:AT,46,0)</f>
        <v>Yes</v>
      </c>
      <c r="I978" s="237" t="str">
        <f>Trim(Iferror(Vlookup(B978,'Main Sheet'!A703:BC1797,47,False),""))</f>
        <v>Yes</v>
      </c>
      <c r="J978" s="237" t="str">
        <f>VLOOKUP(B978,'University Applications'!A:H,8,0)</f>
        <v>S/A</v>
      </c>
      <c r="K978" s="237" t="str">
        <f>VLOOKUP(B978,'University Applications'!A:O,15,0)</f>
        <v/>
      </c>
      <c r="L978" s="237" t="str">
        <f>VLOOKUP(B978,'University Applications'!A:V,22,0)</f>
        <v>S/A</v>
      </c>
      <c r="M978" s="237" t="str">
        <f>VLOOKUP(B978,'University Applications'!A:AC,29,0)</f>
        <v>S/A</v>
      </c>
      <c r="N978" s="237" t="str">
        <f>VLOOKUP(B978,'University Applications'!A703:BD2118,36,0)</f>
        <v/>
      </c>
      <c r="O978" s="237" t="str">
        <f>VLOOKUP(B978,'University Applications'!A:I,9,0)</f>
        <v/>
      </c>
      <c r="P978" s="237" t="str">
        <f>VLOOKUP($B978,'University Applications'!$A:P,16,0)</f>
        <v/>
      </c>
      <c r="Q978" s="237" t="str">
        <f>VLOOKUP($B978,'University Applications'!$A:W,23,0)</f>
        <v/>
      </c>
      <c r="R978" s="237" t="str">
        <f>VLOOKUP($B978,'University Applications'!$A:AD,30,0)</f>
        <v/>
      </c>
      <c r="S978" s="237" t="str">
        <f>VLOOKUP($B978,'University Applications'!$A703:BJ2118,37,0)</f>
        <v/>
      </c>
      <c r="T978" s="183">
        <f t="shared" si="1"/>
        <v>3</v>
      </c>
      <c r="U978" s="183">
        <f t="shared" si="2"/>
        <v>0</v>
      </c>
      <c r="V978" s="237">
        <f t="shared" si="3"/>
        <v>0</v>
      </c>
      <c r="W978" s="237">
        <f t="shared" si="4"/>
        <v>0</v>
      </c>
      <c r="X978" s="237"/>
    </row>
    <row r="979">
      <c r="A979" s="236" t="s">
        <v>3260</v>
      </c>
      <c r="B979" s="106" t="s">
        <v>3257</v>
      </c>
      <c r="C979" s="237" t="str">
        <f>VLOOKUP(A979,'Main Sheet'!F:M,8,0)</f>
        <v>KwaZakhele</v>
      </c>
      <c r="D979" s="237" t="str">
        <f>VLOOKUP(B979,'Main Sheet'!A:N,14,0)</f>
        <v>NMB</v>
      </c>
      <c r="E979" s="237" t="str">
        <f>VLOOKUP(B979,'Main Sheet'!A:L,12,0)</f>
        <v>Chubekile HS</v>
      </c>
      <c r="F979" s="237" t="str">
        <f>Vlookup(B979,'Main Sheet'!A:J,7,False)</f>
        <v>First</v>
      </c>
      <c r="G979" s="237" t="str">
        <f>Vlookup(B979,'Main Sheet'!A:Q,17,0)</f>
        <v>Siphosihle</v>
      </c>
      <c r="H979" s="237" t="str">
        <f>VLOOKUP(B979,'Main Sheet'!A:AT,46,0)</f>
        <v>Yes</v>
      </c>
      <c r="I979" s="237" t="str">
        <f>Trim(Iferror(Vlookup(B979,'Main Sheet'!A371:BC1463,47,False),""))</f>
        <v>Yes</v>
      </c>
      <c r="J979" s="237" t="str">
        <f>VLOOKUP(B979,'University Applications'!A:H,8,0)</f>
        <v>Yes</v>
      </c>
      <c r="K979" s="237" t="str">
        <f>VLOOKUP(B979,'University Applications'!A:O,15,0)</f>
        <v>Yes</v>
      </c>
      <c r="L979" s="237" t="str">
        <f>VLOOKUP(B979,'University Applications'!A:V,22,0)</f>
        <v>Yes</v>
      </c>
      <c r="M979" s="237" t="str">
        <f>VLOOKUP(B979,'University Applications'!A:AC,29,0)</f>
        <v>Yes</v>
      </c>
      <c r="N979" s="237" t="str">
        <f>VLOOKUP(B979,'University Applications'!A370:BD1784,36,0)</f>
        <v/>
      </c>
      <c r="O979" s="237" t="str">
        <f>VLOOKUP(B979,'University Applications'!A:I,9,0)</f>
        <v>Yes</v>
      </c>
      <c r="P979" s="237" t="str">
        <f>VLOOKUP($B979,'University Applications'!$A:P,16,0)</f>
        <v>Yes</v>
      </c>
      <c r="Q979" s="237" t="str">
        <f>VLOOKUP($B979,'University Applications'!$A:W,23,0)</f>
        <v>Yes</v>
      </c>
      <c r="R979" s="237" t="str">
        <f>VLOOKUP($B979,'University Applications'!$A:AD,30,0)</f>
        <v>Yes</v>
      </c>
      <c r="S979" s="237" t="str">
        <f>VLOOKUP($B979,'University Applications'!$A370:BJ1784,37,0)</f>
        <v/>
      </c>
      <c r="T979" s="183">
        <f t="shared" si="1"/>
        <v>4</v>
      </c>
      <c r="U979" s="183">
        <f t="shared" si="2"/>
        <v>4</v>
      </c>
      <c r="V979" s="237">
        <f t="shared" si="3"/>
        <v>4</v>
      </c>
      <c r="W979" s="237">
        <f t="shared" si="4"/>
        <v>4</v>
      </c>
      <c r="X979" s="237"/>
    </row>
    <row r="980">
      <c r="A980" s="236" t="s">
        <v>10836</v>
      </c>
      <c r="B980" s="106" t="s">
        <v>8147</v>
      </c>
      <c r="C980" s="237" t="str">
        <f>VLOOKUP(A980,'Main Sheet'!F:M,8,0)</f>
        <v>Humansdorp</v>
      </c>
      <c r="D980" s="237" t="str">
        <f>VLOOKUP(B980,'Main Sheet'!A:N,14,0)</f>
        <v>Rural</v>
      </c>
      <c r="E980" s="237" t="str">
        <f>VLOOKUP(B980,'Main Sheet'!A:L,12,0)</f>
        <v>Qhayiyalethu HS</v>
      </c>
      <c r="F980" s="237" t="str">
        <f>Vlookup(B980,'Main Sheet'!A:J,7,False)</f>
        <v>Second</v>
      </c>
      <c r="G980" s="237" t="str">
        <f>Vlookup(B980,'Main Sheet'!A:Q,17,0)</f>
        <v>Sive</v>
      </c>
      <c r="H980" s="237" t="str">
        <f>VLOOKUP(B980,'Main Sheet'!A:AT,46,0)</f>
        <v>Yes</v>
      </c>
      <c r="I980" s="237" t="str">
        <f>Trim(Iferror(Vlookup(B980,'Main Sheet'!A984:BC2081,47,False),""))</f>
        <v/>
      </c>
      <c r="J980" s="237" t="str">
        <f>VLOOKUP(B980,'University Applications'!A:H,8,0)</f>
        <v>S/A</v>
      </c>
      <c r="K980" s="237" t="str">
        <f>VLOOKUP(B980,'University Applications'!A:O,15,0)</f>
        <v>Yes</v>
      </c>
      <c r="L980" s="237" t="str">
        <f>VLOOKUP(B980,'University Applications'!A:V,22,0)</f>
        <v>Yes</v>
      </c>
      <c r="M980" s="237" t="str">
        <f>VLOOKUP(B980,'University Applications'!A:AC,29,0)</f>
        <v/>
      </c>
      <c r="N980" s="237" t="str">
        <f>VLOOKUP(B980,'University Applications'!A984:BD2402,36,0)</f>
        <v/>
      </c>
      <c r="O980" s="237" t="str">
        <f>VLOOKUP(B980,'University Applications'!A:I,9,0)</f>
        <v/>
      </c>
      <c r="P980" s="237" t="str">
        <f>VLOOKUP($B980,'University Applications'!$A:P,16,0)</f>
        <v/>
      </c>
      <c r="Q980" s="237" t="str">
        <f>VLOOKUP($B980,'University Applications'!$A:W,23,0)</f>
        <v/>
      </c>
      <c r="R980" s="237" t="str">
        <f>VLOOKUP($B980,'University Applications'!$A:AD,30,0)</f>
        <v/>
      </c>
      <c r="S980" s="237" t="str">
        <f>VLOOKUP($B980,'University Applications'!$A984:BJ2402,37,0)</f>
        <v/>
      </c>
      <c r="T980" s="183">
        <f t="shared" si="1"/>
        <v>3</v>
      </c>
      <c r="U980" s="183">
        <f t="shared" si="2"/>
        <v>0</v>
      </c>
      <c r="V980" s="237">
        <f t="shared" si="3"/>
        <v>2</v>
      </c>
      <c r="W980" s="237">
        <f t="shared" si="4"/>
        <v>0</v>
      </c>
      <c r="X980" s="237"/>
    </row>
    <row r="981">
      <c r="A981" s="236" t="s">
        <v>3272</v>
      </c>
      <c r="B981" s="106" t="s">
        <v>3269</v>
      </c>
      <c r="C981" s="237" t="str">
        <f>VLOOKUP(A981,'Main Sheet'!F:M,8,0)</f>
        <v>Zwide</v>
      </c>
      <c r="D981" s="237" t="str">
        <f>VLOOKUP(B981,'Main Sheet'!A:N,14,0)</f>
        <v>NMB</v>
      </c>
      <c r="E981" s="237" t="str">
        <f>VLOOKUP(B981,'Main Sheet'!A:L,12,0)</f>
        <v>Ndzondelelo HS</v>
      </c>
      <c r="F981" s="237" t="str">
        <f>Vlookup(B981,'Main Sheet'!A:J,7,False)</f>
        <v>First</v>
      </c>
      <c r="G981" s="237" t="str">
        <f>Vlookup(B981,'Main Sheet'!A:Q,17,0)</f>
        <v>Chulumanco</v>
      </c>
      <c r="H981" s="237" t="str">
        <f>VLOOKUP(B981,'Main Sheet'!A:AT,46,0)</f>
        <v>Yes</v>
      </c>
      <c r="I981" s="237" t="str">
        <f>Trim(Iferror(Vlookup(B981,'Main Sheet'!A372:BC1464,47,False),""))</f>
        <v>Yes</v>
      </c>
      <c r="J981" s="237" t="str">
        <f>VLOOKUP(B981,'University Applications'!A:H,8,0)</f>
        <v>Yes</v>
      </c>
      <c r="K981" s="237" t="str">
        <f>VLOOKUP(B981,'University Applications'!A:O,15,0)</f>
        <v>Yes</v>
      </c>
      <c r="L981" s="237" t="str">
        <f>VLOOKUP(B981,'University Applications'!A:V,22,0)</f>
        <v>Yes</v>
      </c>
      <c r="M981" s="237" t="str">
        <f>VLOOKUP(B981,'University Applications'!A:AC,29,0)</f>
        <v>Yes</v>
      </c>
      <c r="N981" s="237" t="str">
        <f>VLOOKUP(B981,'University Applications'!A371:BD1785,36,0)</f>
        <v/>
      </c>
      <c r="O981" s="237" t="str">
        <f>VLOOKUP(B981,'University Applications'!A:I,9,0)</f>
        <v>Yes</v>
      </c>
      <c r="P981" s="237" t="str">
        <f>VLOOKUP($B981,'University Applications'!$A:P,16,0)</f>
        <v>Yes</v>
      </c>
      <c r="Q981" s="237" t="str">
        <f>VLOOKUP($B981,'University Applications'!$A:W,23,0)</f>
        <v>Yes</v>
      </c>
      <c r="R981" s="237" t="str">
        <f>VLOOKUP($B981,'University Applications'!$A:AD,30,0)</f>
        <v>Yes</v>
      </c>
      <c r="S981" s="237" t="str">
        <f>VLOOKUP($B981,'University Applications'!$A371:BJ1785,37,0)</f>
        <v/>
      </c>
      <c r="T981" s="183">
        <f t="shared" si="1"/>
        <v>4</v>
      </c>
      <c r="U981" s="183">
        <f t="shared" si="2"/>
        <v>4</v>
      </c>
      <c r="V981" s="237">
        <f t="shared" si="3"/>
        <v>4</v>
      </c>
      <c r="W981" s="237">
        <f t="shared" si="4"/>
        <v>4</v>
      </c>
      <c r="X981" s="237"/>
    </row>
    <row r="982">
      <c r="A982" s="236" t="s">
        <v>11186</v>
      </c>
      <c r="B982" s="106" t="s">
        <v>11187</v>
      </c>
      <c r="C982" s="237" t="str">
        <f>VLOOKUP(A982,'Main Sheet'!F:M,8,0)</f>
        <v>#N/A</v>
      </c>
      <c r="D982" s="237" t="str">
        <f>VLOOKUP(B982,'Main Sheet'!A:N,14,0)</f>
        <v>#N/A</v>
      </c>
      <c r="E982" s="237" t="str">
        <f>VLOOKUP(B982,'Main Sheet'!A:L,12,0)</f>
        <v>#N/A</v>
      </c>
      <c r="F982" s="237" t="str">
        <f>Vlookup(B982,'Main Sheet'!A:J,7,False)</f>
        <v>#N/A</v>
      </c>
      <c r="G982" s="237" t="str">
        <f>Vlookup(B982,'Main Sheet'!A:Q,17,0)</f>
        <v>#N/A</v>
      </c>
      <c r="H982" s="237" t="str">
        <f>VLOOKUP(B982,'Main Sheet'!A:AT,46,0)</f>
        <v>#N/A</v>
      </c>
      <c r="I982" s="237" t="str">
        <f>Trim(Iferror(Vlookup(B982,'Main Sheet'!A844:BC1940,47,False),""))</f>
        <v/>
      </c>
      <c r="J982" s="237" t="str">
        <f>VLOOKUP(B982,'University Applications'!A:H,8,0)</f>
        <v>#N/A</v>
      </c>
      <c r="K982" s="237" t="str">
        <f>VLOOKUP(B982,'University Applications'!A:O,15,0)</f>
        <v>#N/A</v>
      </c>
      <c r="L982" s="237" t="str">
        <f>VLOOKUP(B982,'University Applications'!A:V,22,0)</f>
        <v>#N/A</v>
      </c>
      <c r="M982" s="237" t="str">
        <f>VLOOKUP(B982,'University Applications'!A:AC,29,0)</f>
        <v>#N/A</v>
      </c>
      <c r="N982" s="237" t="str">
        <f>VLOOKUP(B982,'University Applications'!A844:BD2261,36,0)</f>
        <v>#N/A</v>
      </c>
      <c r="O982" s="237" t="str">
        <f>VLOOKUP(B982,'University Applications'!A:I,9,0)</f>
        <v>#N/A</v>
      </c>
      <c r="P982" s="237" t="str">
        <f>VLOOKUP($B982,'University Applications'!$A:P,16,0)</f>
        <v>#N/A</v>
      </c>
      <c r="Q982" s="237" t="str">
        <f>VLOOKUP($B982,'University Applications'!$A:W,23,0)</f>
        <v>#N/A</v>
      </c>
      <c r="R982" s="237" t="str">
        <f>VLOOKUP($B982,'University Applications'!$A:AD,30,0)</f>
        <v>#N/A</v>
      </c>
      <c r="S982" s="237" t="str">
        <f>VLOOKUP($B982,'University Applications'!$A844:BJ2261,37,0)</f>
        <v>#N/A</v>
      </c>
      <c r="T982" s="183">
        <f t="shared" si="1"/>
        <v>5</v>
      </c>
      <c r="U982" s="183">
        <f t="shared" si="2"/>
        <v>5</v>
      </c>
      <c r="V982" s="237">
        <f t="shared" si="3"/>
        <v>0</v>
      </c>
      <c r="W982" s="237">
        <f t="shared" si="4"/>
        <v>0</v>
      </c>
      <c r="X982" s="237"/>
    </row>
    <row r="983">
      <c r="A983" s="236" t="s">
        <v>3741</v>
      </c>
      <c r="B983" s="106" t="s">
        <v>3739</v>
      </c>
      <c r="C983" s="237" t="str">
        <f>VLOOKUP(A983,'Main Sheet'!F:M,8,0)</f>
        <v>KwaZakhele</v>
      </c>
      <c r="D983" s="237" t="str">
        <f>VLOOKUP(B983,'Main Sheet'!A:N,14,0)</f>
        <v>NMB</v>
      </c>
      <c r="E983" s="237" t="str">
        <f>VLOOKUP(B983,'Main Sheet'!A:L,12,0)</f>
        <v>Chubekile HS</v>
      </c>
      <c r="F983" s="237" t="str">
        <f>Vlookup(B983,'Main Sheet'!A:J,7,False)</f>
        <v>Second</v>
      </c>
      <c r="G983" s="237" t="str">
        <f>Vlookup(B983,'Main Sheet'!A:Q,17,0)</f>
        <v>Siphosihle</v>
      </c>
      <c r="H983" s="237" t="str">
        <f>VLOOKUP(B983,'Main Sheet'!A:AT,46,0)</f>
        <v>Yes</v>
      </c>
      <c r="I983" s="237" t="str">
        <f>Trim(Iferror(Vlookup(B983,'Main Sheet'!A429:BC1522,47,False),""))</f>
        <v>Yes</v>
      </c>
      <c r="J983" s="237" t="str">
        <f>VLOOKUP(B983,'University Applications'!A:H,8,0)</f>
        <v>S/A</v>
      </c>
      <c r="K983" s="237" t="str">
        <f>VLOOKUP(B983,'University Applications'!A:O,15,0)</f>
        <v>Yes</v>
      </c>
      <c r="L983" s="237" t="str">
        <f>VLOOKUP(B983,'University Applications'!A:V,22,0)</f>
        <v>Yes</v>
      </c>
      <c r="M983" s="237" t="str">
        <f>VLOOKUP(B983,'University Applications'!A:AC,29,0)</f>
        <v>S/A</v>
      </c>
      <c r="N983" s="237" t="str">
        <f>VLOOKUP(B983,'University Applications'!A429:BD1843,36,0)</f>
        <v/>
      </c>
      <c r="O983" s="237" t="str">
        <f>VLOOKUP(B983,'University Applications'!A:I,9,0)</f>
        <v/>
      </c>
      <c r="P983" s="237" t="str">
        <f>VLOOKUP($B983,'University Applications'!$A:P,16,0)</f>
        <v/>
      </c>
      <c r="Q983" s="237" t="str">
        <f>VLOOKUP($B983,'University Applications'!$A:W,23,0)</f>
        <v/>
      </c>
      <c r="R983" s="237" t="str">
        <f>VLOOKUP($B983,'University Applications'!$A:AD,30,0)</f>
        <v/>
      </c>
      <c r="S983" s="237" t="str">
        <f>VLOOKUP($B983,'University Applications'!$A429:BJ1843,37,0)</f>
        <v/>
      </c>
      <c r="T983" s="183">
        <f t="shared" si="1"/>
        <v>4</v>
      </c>
      <c r="U983" s="183">
        <f t="shared" si="2"/>
        <v>0</v>
      </c>
      <c r="V983" s="237">
        <f t="shared" si="3"/>
        <v>2</v>
      </c>
      <c r="W983" s="237">
        <f t="shared" si="4"/>
        <v>0</v>
      </c>
      <c r="X983" s="237"/>
    </row>
    <row r="984">
      <c r="A984" s="236" t="s">
        <v>10949</v>
      </c>
      <c r="B984" s="106" t="s">
        <v>8526</v>
      </c>
      <c r="C984" s="237" t="str">
        <f>VLOOKUP(A984,'Main Sheet'!F:M,8,0)</f>
        <v>Walmer</v>
      </c>
      <c r="D984" s="237" t="str">
        <f>VLOOKUP(B984,'Main Sheet'!A:N,14,0)</f>
        <v>NMB</v>
      </c>
      <c r="E984" s="237" t="str">
        <f>VLOOKUP(B984,'Main Sheet'!A:L,12,0)</f>
        <v>Walmer HS</v>
      </c>
      <c r="F984" s="237" t="str">
        <f>Vlookup(B984,'Main Sheet'!A:J,7,False)</f>
        <v>Second</v>
      </c>
      <c r="G984" s="237" t="str">
        <f>Vlookup(B984,'Main Sheet'!A:Q,17,0)</f>
        <v>Sive</v>
      </c>
      <c r="H984" s="237" t="str">
        <f>VLOOKUP(B984,'Main Sheet'!A:AT,46,0)</f>
        <v>Yes</v>
      </c>
      <c r="I984" s="237" t="str">
        <f>Trim(Iferror(Vlookup(B984,'Main Sheet'!A1047:BC2145,47,False),""))</f>
        <v/>
      </c>
      <c r="J984" s="237"/>
      <c r="K984" s="237"/>
      <c r="L984" s="237"/>
      <c r="M984" s="237"/>
      <c r="N984" s="237"/>
      <c r="O984" s="237"/>
      <c r="P984" s="237"/>
      <c r="Q984" s="237"/>
      <c r="R984" s="237"/>
      <c r="S984" s="237"/>
      <c r="T984" s="183">
        <f t="shared" si="1"/>
        <v>0</v>
      </c>
      <c r="U984" s="183">
        <f t="shared" si="2"/>
        <v>0</v>
      </c>
      <c r="V984" s="237">
        <f t="shared" si="3"/>
        <v>0</v>
      </c>
      <c r="W984" s="237">
        <f t="shared" si="4"/>
        <v>0</v>
      </c>
      <c r="X984" s="237"/>
    </row>
    <row r="985">
      <c r="A985" s="236" t="s">
        <v>3277</v>
      </c>
      <c r="B985" s="106" t="s">
        <v>3274</v>
      </c>
      <c r="C985" s="237" t="str">
        <f>VLOOKUP(A985,'Main Sheet'!F:M,8,0)</f>
        <v>Zwide</v>
      </c>
      <c r="D985" s="237" t="str">
        <f>VLOOKUP(B985,'Main Sheet'!A:N,14,0)</f>
        <v>NMB</v>
      </c>
      <c r="E985" s="237" t="str">
        <f>VLOOKUP(B985,'Main Sheet'!A:L,12,0)</f>
        <v>Ndzondelelo HS</v>
      </c>
      <c r="F985" s="237" t="str">
        <f>Vlookup(B985,'Main Sheet'!A:J,7,False)</f>
        <v>First</v>
      </c>
      <c r="G985" s="237" t="str">
        <f>Vlookup(B985,'Main Sheet'!A:Q,17,0)</f>
        <v>Chulumanco</v>
      </c>
      <c r="H985" s="237" t="str">
        <f>VLOOKUP(B985,'Main Sheet'!A:AT,46,0)</f>
        <v>Yes</v>
      </c>
      <c r="I985" s="237" t="str">
        <f>Trim(Iferror(Vlookup(B985,'Main Sheet'!A373:BC1465,47,False),""))</f>
        <v>Yes</v>
      </c>
      <c r="J985" s="237" t="str">
        <f>VLOOKUP(B985,'University Applications'!A:H,8,0)</f>
        <v>Yes</v>
      </c>
      <c r="K985" s="237" t="str">
        <f>VLOOKUP(B985,'University Applications'!A:O,15,0)</f>
        <v>Yes</v>
      </c>
      <c r="L985" s="237" t="str">
        <f>VLOOKUP(B985,'University Applications'!A:V,22,0)</f>
        <v>Yes</v>
      </c>
      <c r="M985" s="237" t="str">
        <f>VLOOKUP(B985,'University Applications'!A:AC,29,0)</f>
        <v>Yes</v>
      </c>
      <c r="N985" s="237"/>
      <c r="O985" s="237" t="str">
        <f>VLOOKUP(B985,'University Applications'!A:I,9,0)</f>
        <v>Yes</v>
      </c>
      <c r="P985" s="237" t="str">
        <f>VLOOKUP($B985,'University Applications'!$A:P,16,0)</f>
        <v>Yes</v>
      </c>
      <c r="Q985" s="237" t="str">
        <f>VLOOKUP($B985,'University Applications'!$A:W,23,0)</f>
        <v>Yes</v>
      </c>
      <c r="R985" s="237" t="str">
        <f>VLOOKUP($B985,'University Applications'!$A:AD,30,0)</f>
        <v>Yes</v>
      </c>
      <c r="S985" s="237"/>
      <c r="T985" s="183">
        <f t="shared" si="1"/>
        <v>4</v>
      </c>
      <c r="U985" s="183">
        <f t="shared" si="2"/>
        <v>4</v>
      </c>
      <c r="V985" s="237">
        <f t="shared" si="3"/>
        <v>4</v>
      </c>
      <c r="W985" s="237">
        <f t="shared" si="4"/>
        <v>4</v>
      </c>
      <c r="X985" s="237"/>
    </row>
    <row r="986">
      <c r="A986" s="236" t="s">
        <v>3277</v>
      </c>
      <c r="B986" s="106" t="s">
        <v>11188</v>
      </c>
      <c r="C986" s="237" t="str">
        <f>VLOOKUP(A986,'Main Sheet'!F:M,8,0)</f>
        <v>Zwide</v>
      </c>
      <c r="D986" s="237" t="str">
        <f>VLOOKUP(B986,'Main Sheet'!A:N,14,0)</f>
        <v>#N/A</v>
      </c>
      <c r="E986" s="237" t="str">
        <f>VLOOKUP(B986,'Main Sheet'!A:L,12,0)</f>
        <v>#N/A</v>
      </c>
      <c r="F986" s="237" t="str">
        <f>Vlookup(B986,'Main Sheet'!A:J,7,False)</f>
        <v>#N/A</v>
      </c>
      <c r="G986" s="237" t="str">
        <f>Vlookup(B986,'Main Sheet'!A:Q,17,0)</f>
        <v>#N/A</v>
      </c>
      <c r="H986" s="237" t="str">
        <f>VLOOKUP(B986,'Main Sheet'!A:AT,46,0)</f>
        <v>#N/A</v>
      </c>
      <c r="I986" s="237" t="str">
        <f>Trim(Iferror(Vlookup(B986,'Main Sheet'!A838:BC1932,47,False),""))</f>
        <v/>
      </c>
      <c r="J986" s="237" t="str">
        <f>VLOOKUP(B986,'University Applications'!A:H,8,0)</f>
        <v>#N/A</v>
      </c>
      <c r="K986" s="237" t="str">
        <f>VLOOKUP(B986,'University Applications'!A:O,15,0)</f>
        <v>#N/A</v>
      </c>
      <c r="L986" s="237" t="str">
        <f>VLOOKUP(B986,'University Applications'!A:V,22,0)</f>
        <v>#N/A</v>
      </c>
      <c r="M986" s="237" t="str">
        <f>VLOOKUP(B986,'University Applications'!A:AC,29,0)</f>
        <v>#N/A</v>
      </c>
      <c r="N986" s="237" t="str">
        <f>VLOOKUP(B986,'University Applications'!A838:BD2253,36,0)</f>
        <v>#N/A</v>
      </c>
      <c r="O986" s="237" t="str">
        <f>VLOOKUP(B986,'University Applications'!A:I,9,0)</f>
        <v>#N/A</v>
      </c>
      <c r="P986" s="237" t="str">
        <f>VLOOKUP($B986,'University Applications'!$A:P,16,0)</f>
        <v>#N/A</v>
      </c>
      <c r="Q986" s="237" t="str">
        <f>VLOOKUP($B986,'University Applications'!$A:W,23,0)</f>
        <v>#N/A</v>
      </c>
      <c r="R986" s="237" t="str">
        <f>VLOOKUP($B986,'University Applications'!$A:AD,30,0)</f>
        <v>#N/A</v>
      </c>
      <c r="S986" s="237" t="str">
        <f>VLOOKUP($B986,'University Applications'!$A838:BJ2253,37,0)</f>
        <v>#N/A</v>
      </c>
      <c r="T986" s="183">
        <f t="shared" si="1"/>
        <v>5</v>
      </c>
      <c r="U986" s="183">
        <f t="shared" si="2"/>
        <v>5</v>
      </c>
      <c r="V986" s="237">
        <f t="shared" si="3"/>
        <v>0</v>
      </c>
      <c r="W986" s="237">
        <f t="shared" si="4"/>
        <v>0</v>
      </c>
      <c r="X986" s="237"/>
    </row>
    <row r="987">
      <c r="A987" s="236" t="s">
        <v>3283</v>
      </c>
      <c r="B987" s="106" t="s">
        <v>3280</v>
      </c>
      <c r="C987" s="237" t="str">
        <f>VLOOKUP(A987,'Main Sheet'!F:M,8,0)</f>
        <v>Motherwell</v>
      </c>
      <c r="D987" s="237" t="str">
        <f>VLOOKUP(B987,'Main Sheet'!A:N,14,0)</f>
        <v>NMB</v>
      </c>
      <c r="E987" s="237" t="str">
        <f>VLOOKUP(B987,'Main Sheet'!A:L,12,0)</f>
        <v>Motherwell HS</v>
      </c>
      <c r="F987" s="237" t="str">
        <f>Vlookup(B987,'Main Sheet'!A:J,7,False)</f>
        <v>First</v>
      </c>
      <c r="G987" s="237" t="str">
        <f>Vlookup(B987,'Main Sheet'!A:Q,17,0)</f>
        <v>Sive</v>
      </c>
      <c r="H987" s="237" t="str">
        <f>VLOOKUP(B987,'Main Sheet'!A:AT,46,0)</f>
        <v>Yes</v>
      </c>
      <c r="I987" s="237" t="str">
        <f>Trim(Iferror(Vlookup(B987,'Main Sheet'!A374:BC1466,47,False),""))</f>
        <v>Yes</v>
      </c>
      <c r="J987" s="237"/>
      <c r="K987" s="237" t="str">
        <f>VLOOKUP(B987,'University Applications'!A:O,15,0)</f>
        <v/>
      </c>
      <c r="L987" s="237" t="str">
        <f>VLOOKUP(B987,'University Applications'!A:V,22,0)</f>
        <v/>
      </c>
      <c r="M987" s="237" t="str">
        <f>VLOOKUP(B987,'University Applications'!A:AC,29,0)</f>
        <v/>
      </c>
      <c r="N987" s="237" t="str">
        <f>VLOOKUP(B987,'University Applications'!A373:BD1787,36,0)</f>
        <v/>
      </c>
      <c r="O987" s="237" t="str">
        <f>VLOOKUP(B987,'University Applications'!A:I,9,0)</f>
        <v/>
      </c>
      <c r="P987" s="237" t="str">
        <f>VLOOKUP($B987,'University Applications'!$A:P,16,0)</f>
        <v/>
      </c>
      <c r="Q987" s="237" t="str">
        <f>VLOOKUP($B987,'University Applications'!$A:W,23,0)</f>
        <v/>
      </c>
      <c r="R987" s="237" t="str">
        <f>VLOOKUP($B987,'University Applications'!$A:AD,30,0)</f>
        <v/>
      </c>
      <c r="S987" s="237" t="str">
        <f>VLOOKUP($B987,'University Applications'!$A373:BJ1787,37,0)</f>
        <v/>
      </c>
      <c r="T987" s="183">
        <f t="shared" si="1"/>
        <v>0</v>
      </c>
      <c r="U987" s="183">
        <f t="shared" si="2"/>
        <v>0</v>
      </c>
      <c r="V987" s="237">
        <f t="shared" si="3"/>
        <v>0</v>
      </c>
      <c r="W987" s="237">
        <f t="shared" si="4"/>
        <v>0</v>
      </c>
      <c r="X987" s="237"/>
    </row>
    <row r="988">
      <c r="A988" s="236" t="s">
        <v>11005</v>
      </c>
      <c r="B988" s="106" t="s">
        <v>8730</v>
      </c>
      <c r="C988" s="237" t="str">
        <f>VLOOKUP(A988,'Main Sheet'!F:M,8,0)</f>
        <v>Walmer</v>
      </c>
      <c r="D988" s="237" t="str">
        <f>VLOOKUP(B988,'Main Sheet'!A:N,14,0)</f>
        <v>NMB</v>
      </c>
      <c r="E988" s="237" t="str">
        <f>VLOOKUP(B988,'Main Sheet'!A:L,12,0)</f>
        <v>Walmer HS</v>
      </c>
      <c r="F988" s="237" t="str">
        <f>Vlookup(B988,'Main Sheet'!A:J,7,False)</f>
        <v>Second</v>
      </c>
      <c r="G988" s="237" t="str">
        <f>Vlookup(B988,'Main Sheet'!A:Q,17,0)</f>
        <v>Sive</v>
      </c>
      <c r="H988" s="237" t="str">
        <f>VLOOKUP(B988,'Main Sheet'!A:AT,46,0)</f>
        <v>Yes</v>
      </c>
      <c r="I988" s="237" t="str">
        <f>Trim(Iferror(Vlookup(B988,'Main Sheet'!A1071:BC2169,47,False),""))</f>
        <v/>
      </c>
      <c r="J988" s="237"/>
      <c r="K988" s="237"/>
      <c r="L988" s="237"/>
      <c r="M988" s="237"/>
      <c r="N988" s="237"/>
      <c r="O988" s="237"/>
      <c r="P988" s="237"/>
      <c r="Q988" s="237"/>
      <c r="R988" s="237"/>
      <c r="S988" s="237"/>
      <c r="T988" s="183">
        <f t="shared" si="1"/>
        <v>0</v>
      </c>
      <c r="U988" s="183">
        <f t="shared" si="2"/>
        <v>0</v>
      </c>
      <c r="V988" s="237">
        <f t="shared" si="3"/>
        <v>0</v>
      </c>
      <c r="W988" s="237">
        <f t="shared" si="4"/>
        <v>0</v>
      </c>
      <c r="X988" s="237"/>
    </row>
    <row r="989">
      <c r="A989" s="236" t="s">
        <v>3293</v>
      </c>
      <c r="B989" s="106" t="s">
        <v>3290</v>
      </c>
      <c r="C989" s="237" t="str">
        <f>VLOOKUP(A989,'Main Sheet'!F:M,8,0)</f>
        <v>Motherwell</v>
      </c>
      <c r="D989" s="237" t="str">
        <f>VLOOKUP(B989,'Main Sheet'!A:N,14,0)</f>
        <v>NMB</v>
      </c>
      <c r="E989" s="237" t="str">
        <f>VLOOKUP(B989,'Main Sheet'!A:L,12,0)</f>
        <v>Cingani HS</v>
      </c>
      <c r="F989" s="237" t="str">
        <f>Vlookup(B989,'Main Sheet'!A:J,7,False)</f>
        <v>First</v>
      </c>
      <c r="G989" s="237" t="str">
        <f>Vlookup(B989,'Main Sheet'!A:Q,17,0)</f>
        <v>Asemahle</v>
      </c>
      <c r="H989" s="237" t="str">
        <f>VLOOKUP(B989,'Main Sheet'!A:AT,46,0)</f>
        <v>Yes</v>
      </c>
      <c r="I989" s="237" t="str">
        <f>Trim(Iferror(Vlookup(B989,'Main Sheet'!A375:BC1467,47,False),""))</f>
        <v>Yes</v>
      </c>
      <c r="J989" s="237"/>
      <c r="K989" s="237" t="str">
        <f>VLOOKUP(B989,'University Applications'!A:O,15,0)</f>
        <v/>
      </c>
      <c r="L989" s="237" t="str">
        <f>VLOOKUP(B989,'University Applications'!A:V,22,0)</f>
        <v/>
      </c>
      <c r="M989" s="237" t="str">
        <f>VLOOKUP(B989,'University Applications'!A:AC,29,0)</f>
        <v/>
      </c>
      <c r="N989" s="237" t="str">
        <f>VLOOKUP(B989,'University Applications'!A374:BD1788,36,0)</f>
        <v/>
      </c>
      <c r="O989" s="237" t="str">
        <f>VLOOKUP(B989,'University Applications'!A:I,9,0)</f>
        <v/>
      </c>
      <c r="P989" s="237" t="str">
        <f>VLOOKUP($B989,'University Applications'!$A:P,16,0)</f>
        <v/>
      </c>
      <c r="Q989" s="237" t="str">
        <f>VLOOKUP($B989,'University Applications'!$A:W,23,0)</f>
        <v/>
      </c>
      <c r="R989" s="237" t="str">
        <f>VLOOKUP($B989,'University Applications'!$A:AD,30,0)</f>
        <v/>
      </c>
      <c r="S989" s="237" t="str">
        <f>VLOOKUP($B989,'University Applications'!$A374:BJ1788,37,0)</f>
        <v/>
      </c>
      <c r="T989" s="183">
        <f t="shared" si="1"/>
        <v>0</v>
      </c>
      <c r="U989" s="183">
        <f t="shared" si="2"/>
        <v>0</v>
      </c>
      <c r="V989" s="237">
        <f t="shared" si="3"/>
        <v>0</v>
      </c>
      <c r="W989" s="237">
        <f t="shared" si="4"/>
        <v>0</v>
      </c>
      <c r="X989" s="237"/>
    </row>
    <row r="990">
      <c r="A990" s="236" t="s">
        <v>3301</v>
      </c>
      <c r="B990" s="106" t="s">
        <v>3298</v>
      </c>
      <c r="C990" s="237" t="str">
        <f>VLOOKUP(A990,'Main Sheet'!F:M,8,0)</f>
        <v>Walmer</v>
      </c>
      <c r="D990" s="237" t="str">
        <f>VLOOKUP(B990,'Main Sheet'!A:N,14,0)</f>
        <v>NMB</v>
      </c>
      <c r="E990" s="237" t="str">
        <f>VLOOKUP(B990,'Main Sheet'!A:L,12,0)</f>
        <v>Walmer HS</v>
      </c>
      <c r="F990" s="237" t="str">
        <f>Vlookup(B990,'Main Sheet'!A:J,7,False)</f>
        <v>First</v>
      </c>
      <c r="G990" s="237" t="str">
        <f>Vlookup(B990,'Main Sheet'!A:Q,17,0)</f>
        <v>Sive</v>
      </c>
      <c r="H990" s="237" t="str">
        <f>VLOOKUP(B990,'Main Sheet'!A:AT,46,0)</f>
        <v>Yes</v>
      </c>
      <c r="I990" s="237" t="str">
        <f>Trim(Iferror(Vlookup(B990,'Main Sheet'!A376:BC1468,47,False),""))</f>
        <v>Yes</v>
      </c>
      <c r="J990" s="237" t="str">
        <f>VLOOKUP(B990,'University Applications'!A:H,8,0)</f>
        <v>Yes</v>
      </c>
      <c r="K990" s="237" t="str">
        <f>VLOOKUP(B990,'University Applications'!A:O,15,0)</f>
        <v>Yes</v>
      </c>
      <c r="L990" s="237" t="str">
        <f>VLOOKUP(B990,'University Applications'!A:V,22,0)</f>
        <v>S/A</v>
      </c>
      <c r="M990" s="237" t="str">
        <f>VLOOKUP(B990,'University Applications'!A:AC,29,0)</f>
        <v>Yes</v>
      </c>
      <c r="N990" s="237" t="str">
        <f>VLOOKUP(B990,'University Applications'!A375:BD1789,36,0)</f>
        <v/>
      </c>
      <c r="O990" s="237" t="str">
        <f>VLOOKUP(B990,'University Applications'!A:I,9,0)</f>
        <v>Yes</v>
      </c>
      <c r="P990" s="237" t="str">
        <f>VLOOKUP($B990,'University Applications'!$A:P,16,0)</f>
        <v>Yes</v>
      </c>
      <c r="Q990" s="237" t="str">
        <f>VLOOKUP($B990,'University Applications'!$A:W,23,0)</f>
        <v>S/A</v>
      </c>
      <c r="R990" s="237" t="str">
        <f>VLOOKUP($B990,'University Applications'!$A:AD,30,0)</f>
        <v>Yes</v>
      </c>
      <c r="S990" s="237" t="str">
        <f>VLOOKUP($B990,'University Applications'!$A375:BJ1789,37,0)</f>
        <v/>
      </c>
      <c r="T990" s="183">
        <f t="shared" si="1"/>
        <v>4</v>
      </c>
      <c r="U990" s="183">
        <f t="shared" si="2"/>
        <v>4</v>
      </c>
      <c r="V990" s="237">
        <f t="shared" si="3"/>
        <v>3</v>
      </c>
      <c r="W990" s="237">
        <f t="shared" si="4"/>
        <v>3</v>
      </c>
      <c r="X990" s="237"/>
    </row>
    <row r="991">
      <c r="A991" s="236" t="s">
        <v>10136</v>
      </c>
      <c r="B991" s="106" t="s">
        <v>5589</v>
      </c>
      <c r="C991" s="237" t="str">
        <f>VLOOKUP(A991,'Main Sheet'!F:M,8,0)</f>
        <v>East London</v>
      </c>
      <c r="D991" s="237" t="str">
        <f>VLOOKUP(B991,'Main Sheet'!A:N,14,0)</f>
        <v>Rural</v>
      </c>
      <c r="E991" s="237" t="str">
        <f>VLOOKUP(B991,'Main Sheet'!A:L,12,0)</f>
        <v>Silimela HS</v>
      </c>
      <c r="F991" s="237" t="str">
        <f>Vlookup(B991,'Main Sheet'!A:J,7,False)</f>
        <v>Second</v>
      </c>
      <c r="G991" s="237" t="str">
        <f>Vlookup(B991,'Main Sheet'!A:Q,17,0)</f>
        <v>Asemahle</v>
      </c>
      <c r="H991" s="237" t="str">
        <f>VLOOKUP(B991,'Main Sheet'!A:AT,46,0)</f>
        <v>Yes</v>
      </c>
      <c r="I991" s="237" t="str">
        <f>Trim(Iferror(Vlookup(B991,'Main Sheet'!A641:BC1734,47,False),""))</f>
        <v>Yes</v>
      </c>
      <c r="J991" s="237" t="str">
        <f>VLOOKUP(B991,'University Applications'!A:H,8,0)</f>
        <v>Yes</v>
      </c>
      <c r="K991" s="237" t="str">
        <f>VLOOKUP(B991,'University Applications'!A:O,15,0)</f>
        <v/>
      </c>
      <c r="L991" s="237" t="str">
        <f>VLOOKUP(B991,'University Applications'!A:V,22,0)</f>
        <v>Yes</v>
      </c>
      <c r="M991" s="237" t="str">
        <f>VLOOKUP(B991,'University Applications'!A:AC,29,0)</f>
        <v>No</v>
      </c>
      <c r="N991" s="237" t="str">
        <f>VLOOKUP(B991,'University Applications'!A641:BD2055,36,0)</f>
        <v/>
      </c>
      <c r="O991" s="237" t="str">
        <f>VLOOKUP(B991,'University Applications'!A:I,9,0)</f>
        <v/>
      </c>
      <c r="P991" s="237" t="str">
        <f>VLOOKUP($B991,'University Applications'!$A:P,16,0)</f>
        <v/>
      </c>
      <c r="Q991" s="237" t="str">
        <f>VLOOKUP($B991,'University Applications'!$A:W,23,0)</f>
        <v/>
      </c>
      <c r="R991" s="237" t="str">
        <f>VLOOKUP($B991,'University Applications'!$A:AD,30,0)</f>
        <v/>
      </c>
      <c r="S991" s="237" t="str">
        <f>VLOOKUP($B991,'University Applications'!$A641:BJ2055,37,0)</f>
        <v/>
      </c>
      <c r="T991" s="183">
        <f t="shared" si="1"/>
        <v>3</v>
      </c>
      <c r="U991" s="183">
        <f t="shared" si="2"/>
        <v>0</v>
      </c>
      <c r="V991" s="237">
        <f t="shared" si="3"/>
        <v>2</v>
      </c>
      <c r="W991" s="237">
        <f t="shared" si="4"/>
        <v>0</v>
      </c>
      <c r="X991" s="237"/>
    </row>
    <row r="992">
      <c r="A992" s="236" t="s">
        <v>10399</v>
      </c>
      <c r="B992" s="106" t="s">
        <v>6571</v>
      </c>
      <c r="C992" s="237" t="str">
        <f>VLOOKUP(A992,'Main Sheet'!F:M,8,0)</f>
        <v>Motherwell</v>
      </c>
      <c r="D992" s="237" t="str">
        <f>VLOOKUP(B992,'Main Sheet'!A:N,14,0)</f>
        <v>NMB</v>
      </c>
      <c r="E992" s="237" t="str">
        <f>VLOOKUP(B992,'Main Sheet'!A:L,12,0)</f>
        <v>Cingani HS</v>
      </c>
      <c r="F992" s="237" t="str">
        <f>Vlookup(B992,'Main Sheet'!A:J,7,False)</f>
        <v>Second</v>
      </c>
      <c r="G992" s="237" t="str">
        <f>Vlookup(B992,'Main Sheet'!A:Q,17,0)</f>
        <v>Asemahle</v>
      </c>
      <c r="H992" s="237" t="str">
        <f>VLOOKUP(B992,'Main Sheet'!A:AT,46,0)</f>
        <v>Yes</v>
      </c>
      <c r="I992" s="237" t="str">
        <f>Trim(Iferror(Vlookup(B992,'Main Sheet'!A763:BC1857,47,False),""))</f>
        <v>Yes</v>
      </c>
      <c r="J992" s="237" t="str">
        <f>VLOOKUP(B992,'University Applications'!A:H,8,0)</f>
        <v>Yes</v>
      </c>
      <c r="K992" s="237" t="str">
        <f>VLOOKUP(B992,'University Applications'!A:O,15,0)</f>
        <v>Yes</v>
      </c>
      <c r="L992" s="237" t="str">
        <f>VLOOKUP(B992,'University Applications'!A:V,22,0)</f>
        <v>Yes</v>
      </c>
      <c r="M992" s="237" t="str">
        <f>VLOOKUP(B992,'University Applications'!A:AC,29,0)</f>
        <v>Yes</v>
      </c>
      <c r="N992" s="237" t="str">
        <f>VLOOKUP(B992,'University Applications'!A763:BD2178,36,0)</f>
        <v/>
      </c>
      <c r="O992" s="237" t="str">
        <f>VLOOKUP(B992,'University Applications'!A:I,9,0)</f>
        <v/>
      </c>
      <c r="P992" s="237" t="str">
        <f>VLOOKUP($B992,'University Applications'!$A:P,16,0)</f>
        <v/>
      </c>
      <c r="Q992" s="237" t="str">
        <f>VLOOKUP($B992,'University Applications'!$A:W,23,0)</f>
        <v/>
      </c>
      <c r="R992" s="237" t="str">
        <f>VLOOKUP($B992,'University Applications'!$A:AD,30,0)</f>
        <v/>
      </c>
      <c r="S992" s="237" t="str">
        <f>VLOOKUP($B992,'University Applications'!$A763:BJ2178,37,0)</f>
        <v/>
      </c>
      <c r="T992" s="183">
        <f t="shared" si="1"/>
        <v>4</v>
      </c>
      <c r="U992" s="183">
        <f t="shared" si="2"/>
        <v>0</v>
      </c>
      <c r="V992" s="237">
        <f t="shared" si="3"/>
        <v>4</v>
      </c>
      <c r="W992" s="237">
        <f t="shared" si="4"/>
        <v>0</v>
      </c>
      <c r="X992" s="237"/>
    </row>
    <row r="993">
      <c r="A993" s="236" t="s">
        <v>3311</v>
      </c>
      <c r="B993" s="106" t="s">
        <v>3308</v>
      </c>
      <c r="C993" s="237" t="str">
        <f>VLOOKUP(A993,'Main Sheet'!F:M,8,0)</f>
        <v>Richmond Hill</v>
      </c>
      <c r="D993" s="237" t="str">
        <f>VLOOKUP(B993,'Main Sheet'!A:N,14,0)</f>
        <v>NMB</v>
      </c>
      <c r="E993" s="237" t="str">
        <f>VLOOKUP(B993,'Main Sheet'!A:L,12,0)</f>
        <v>Khumbulani HS</v>
      </c>
      <c r="F993" s="237" t="str">
        <f>Vlookup(B993,'Main Sheet'!A:J,7,False)</f>
        <v>First</v>
      </c>
      <c r="G993" s="237" t="str">
        <f>Vlookup(B993,'Main Sheet'!A:Q,17,0)</f>
        <v>Chulumanco</v>
      </c>
      <c r="H993" s="237" t="str">
        <f>VLOOKUP(B993,'Main Sheet'!A:AT,46,0)</f>
        <v>Yes</v>
      </c>
      <c r="I993" s="237" t="str">
        <f>Trim(Iferror(Vlookup(B993,'Main Sheet'!A377:BC1469,47,False),""))</f>
        <v>Yes</v>
      </c>
      <c r="J993" s="237" t="str">
        <f>VLOOKUP(B993,'University Applications'!A:H,8,0)</f>
        <v>Yes</v>
      </c>
      <c r="K993" s="237" t="str">
        <f>VLOOKUP(B993,'University Applications'!A:O,15,0)</f>
        <v>Yes</v>
      </c>
      <c r="L993" s="237" t="str">
        <f>VLOOKUP(B993,'University Applications'!A:V,22,0)</f>
        <v>Yes</v>
      </c>
      <c r="M993" s="237" t="str">
        <f>VLOOKUP(B993,'University Applications'!A:AC,29,0)</f>
        <v>Yes</v>
      </c>
      <c r="N993" s="237" t="str">
        <f>VLOOKUP(B993,'University Applications'!A376:BD1790,36,0)</f>
        <v/>
      </c>
      <c r="O993" s="237" t="str">
        <f>VLOOKUP(B993,'University Applications'!A:I,9,0)</f>
        <v>Yes</v>
      </c>
      <c r="P993" s="237" t="str">
        <f>VLOOKUP($B993,'University Applications'!$A:P,16,0)</f>
        <v>Yes</v>
      </c>
      <c r="Q993" s="237" t="str">
        <f>VLOOKUP($B993,'University Applications'!$A:W,23,0)</f>
        <v>Yes</v>
      </c>
      <c r="R993" s="237" t="str">
        <f>VLOOKUP($B993,'University Applications'!$A:AD,30,0)</f>
        <v>Yes</v>
      </c>
      <c r="S993" s="237" t="str">
        <f>VLOOKUP($B993,'University Applications'!$A376:BJ1790,37,0)</f>
        <v/>
      </c>
      <c r="T993" s="183">
        <f t="shared" si="1"/>
        <v>4</v>
      </c>
      <c r="U993" s="183">
        <f t="shared" si="2"/>
        <v>4</v>
      </c>
      <c r="V993" s="237">
        <f t="shared" si="3"/>
        <v>4</v>
      </c>
      <c r="W993" s="237">
        <f t="shared" si="4"/>
        <v>4</v>
      </c>
      <c r="X993" s="237"/>
    </row>
    <row r="994">
      <c r="A994" s="236" t="s">
        <v>9974</v>
      </c>
      <c r="B994" s="106" t="s">
        <v>4988</v>
      </c>
      <c r="C994" s="237" t="str">
        <f>VLOOKUP(A994,'Main Sheet'!F:M,8,0)</f>
        <v>Motherwell</v>
      </c>
      <c r="D994" s="237" t="str">
        <f>VLOOKUP(B994,'Main Sheet'!A:N,14,0)</f>
        <v>NMB</v>
      </c>
      <c r="E994" s="237" t="str">
        <f>VLOOKUP(B994,'Main Sheet'!A:L,12,0)</f>
        <v>Coselelani HS</v>
      </c>
      <c r="F994" s="237" t="str">
        <f>Vlookup(B994,'Main Sheet'!A:J,7,False)</f>
        <v>Second</v>
      </c>
      <c r="G994" s="237" t="str">
        <f>Vlookup(B994,'Main Sheet'!A:Q,17,0)</f>
        <v>Siphosihle</v>
      </c>
      <c r="H994" s="237" t="str">
        <f>VLOOKUP(B994,'Main Sheet'!A:AT,46,0)</f>
        <v>Yes</v>
      </c>
      <c r="I994" s="237" t="str">
        <f>Trim(Iferror(Vlookup(B994,'Main Sheet'!A569:BC1662,47,False),""))</f>
        <v>Yes</v>
      </c>
      <c r="J994" s="237" t="str">
        <f>VLOOKUP(B994,'University Applications'!A:H,8,0)</f>
        <v>Yes</v>
      </c>
      <c r="K994" s="237" t="str">
        <f>VLOOKUP(B994,'University Applications'!A:O,15,0)</f>
        <v>Yes</v>
      </c>
      <c r="L994" s="237" t="str">
        <f>VLOOKUP(B994,'University Applications'!A:V,22,0)</f>
        <v>Yes</v>
      </c>
      <c r="M994" s="237" t="str">
        <f>VLOOKUP(B994,'University Applications'!A:AC,29,0)</f>
        <v>Yes</v>
      </c>
      <c r="N994" s="237" t="str">
        <f>VLOOKUP(B994,'University Applications'!A569:BD1983,36,0)</f>
        <v/>
      </c>
      <c r="O994" s="237" t="str">
        <f>VLOOKUP(B994,'University Applications'!A:I,9,0)</f>
        <v/>
      </c>
      <c r="P994" s="237" t="str">
        <f>VLOOKUP($B994,'University Applications'!$A:P,16,0)</f>
        <v/>
      </c>
      <c r="Q994" s="237" t="str">
        <f>VLOOKUP($B994,'University Applications'!$A:W,23,0)</f>
        <v/>
      </c>
      <c r="R994" s="237" t="str">
        <f>VLOOKUP($B994,'University Applications'!$A:AD,30,0)</f>
        <v/>
      </c>
      <c r="S994" s="237" t="str">
        <f>VLOOKUP($B994,'University Applications'!$A569:BJ1983,37,0)</f>
        <v/>
      </c>
      <c r="T994" s="183">
        <f t="shared" si="1"/>
        <v>4</v>
      </c>
      <c r="U994" s="183">
        <f t="shared" si="2"/>
        <v>0</v>
      </c>
      <c r="V994" s="237">
        <f t="shared" si="3"/>
        <v>4</v>
      </c>
      <c r="W994" s="237">
        <f t="shared" si="4"/>
        <v>0</v>
      </c>
      <c r="X994" s="237"/>
    </row>
    <row r="995">
      <c r="A995" s="236" t="s">
        <v>9835</v>
      </c>
      <c r="B995" s="106" t="s">
        <v>4512</v>
      </c>
      <c r="C995" s="237" t="str">
        <f>VLOOKUP(A995,'Main Sheet'!F:M,8,0)</f>
        <v>New Brighton</v>
      </c>
      <c r="D995" s="237" t="str">
        <f>VLOOKUP(B995,'Main Sheet'!A:N,14,0)</f>
        <v>NMB</v>
      </c>
      <c r="E995" s="237" t="str">
        <f>VLOOKUP(B995,'Main Sheet'!A:L,12,0)</f>
        <v>Ithembelihle CS</v>
      </c>
      <c r="F995" s="237" t="str">
        <f>Vlookup(B995,'Main Sheet'!A:J,7,False)</f>
        <v>Second</v>
      </c>
      <c r="G995" s="237" t="str">
        <f>Vlookup(B995,'Main Sheet'!A:Q,17,0)</f>
        <v>Chulumanco</v>
      </c>
      <c r="H995" s="237" t="str">
        <f>VLOOKUP(B995,'Main Sheet'!A:AT,46,0)</f>
        <v>Yes</v>
      </c>
      <c r="I995" s="237" t="str">
        <f>Trim(Iferror(Vlookup(B995,'Main Sheet'!A513:BC1606,47,False),""))</f>
        <v/>
      </c>
      <c r="J995" s="237" t="str">
        <f>VLOOKUP(B995,'University Applications'!A:H,8,0)</f>
        <v/>
      </c>
      <c r="K995" s="237" t="str">
        <f>VLOOKUP(B995,'University Applications'!A:O,15,0)</f>
        <v/>
      </c>
      <c r="L995" s="237" t="str">
        <f>VLOOKUP(B995,'University Applications'!A:V,22,0)</f>
        <v/>
      </c>
      <c r="M995" s="237" t="str">
        <f>VLOOKUP(B995,'University Applications'!A:AC,29,0)</f>
        <v/>
      </c>
      <c r="N995" s="237" t="str">
        <f>VLOOKUP(B995,'University Applications'!A513:BD1927,36,0)</f>
        <v/>
      </c>
      <c r="O995" s="237" t="str">
        <f>VLOOKUP(B995,'University Applications'!A:I,9,0)</f>
        <v/>
      </c>
      <c r="P995" s="237" t="str">
        <f>VLOOKUP($B995,'University Applications'!$A:P,16,0)</f>
        <v/>
      </c>
      <c r="Q995" s="237" t="str">
        <f>VLOOKUP($B995,'University Applications'!$A:W,23,0)</f>
        <v/>
      </c>
      <c r="R995" s="237" t="str">
        <f>VLOOKUP($B995,'University Applications'!$A:AD,30,0)</f>
        <v/>
      </c>
      <c r="S995" s="237" t="str">
        <f>VLOOKUP($B995,'University Applications'!$A513:BJ1927,37,0)</f>
        <v/>
      </c>
      <c r="T995" s="183">
        <f t="shared" si="1"/>
        <v>0</v>
      </c>
      <c r="U995" s="183">
        <f t="shared" si="2"/>
        <v>0</v>
      </c>
      <c r="V995" s="237">
        <f t="shared" si="3"/>
        <v>0</v>
      </c>
      <c r="W995" s="237">
        <f t="shared" si="4"/>
        <v>0</v>
      </c>
      <c r="X995" s="237"/>
    </row>
    <row r="996">
      <c r="A996" s="236" t="s">
        <v>10076</v>
      </c>
      <c r="B996" s="106" t="s">
        <v>5389</v>
      </c>
      <c r="C996" s="237" t="str">
        <f>VLOOKUP(A996,'Main Sheet'!F:M,8,0)</f>
        <v>Gelvandale</v>
      </c>
      <c r="D996" s="237" t="str">
        <f>VLOOKUP(B996,'Main Sheet'!A:N,14,0)</f>
        <v>NMB</v>
      </c>
      <c r="E996" s="237" t="str">
        <f>VLOOKUP(B996,'Main Sheet'!A:L,12,0)</f>
        <v>St Thomas SS</v>
      </c>
      <c r="F996" s="237" t="str">
        <f>Vlookup(B996,'Main Sheet'!A:J,7,False)</f>
        <v>Second</v>
      </c>
      <c r="G996" s="237" t="str">
        <f>Vlookup(B996,'Main Sheet'!A:Q,17,0)</f>
        <v>Sive</v>
      </c>
      <c r="H996" s="237" t="str">
        <f>VLOOKUP(B996,'Main Sheet'!A:AT,46,0)</f>
        <v>Yes</v>
      </c>
      <c r="I996" s="237" t="str">
        <f>Trim(Iferror(Vlookup(B996,'Main Sheet'!A613:BC1706,47,False),""))</f>
        <v/>
      </c>
      <c r="J996" s="237" t="str">
        <f>VLOOKUP(B996,'University Applications'!A:H,8,0)</f>
        <v>Yes</v>
      </c>
      <c r="K996" s="237" t="str">
        <f>VLOOKUP(B996,'University Applications'!A:O,15,0)</f>
        <v>Yes</v>
      </c>
      <c r="L996" s="237" t="str">
        <f>VLOOKUP(B996,'University Applications'!A:V,22,0)</f>
        <v>Yes</v>
      </c>
      <c r="M996" s="237" t="str">
        <f>VLOOKUP(B996,'University Applications'!A:AC,29,0)</f>
        <v>Yes</v>
      </c>
      <c r="N996" s="237" t="str">
        <f>VLOOKUP(B996,'University Applications'!A613:BD2027,36,0)</f>
        <v/>
      </c>
      <c r="O996" s="237" t="str">
        <f>VLOOKUP(B996,'University Applications'!A:I,9,0)</f>
        <v/>
      </c>
      <c r="P996" s="237" t="str">
        <f>VLOOKUP($B996,'University Applications'!$A:P,16,0)</f>
        <v/>
      </c>
      <c r="Q996" s="237" t="str">
        <f>VLOOKUP($B996,'University Applications'!$A:W,23,0)</f>
        <v/>
      </c>
      <c r="R996" s="237" t="str">
        <f>VLOOKUP($B996,'University Applications'!$A:AD,30,0)</f>
        <v/>
      </c>
      <c r="S996" s="237" t="str">
        <f>VLOOKUP($B996,'University Applications'!$A613:BJ2027,37,0)</f>
        <v/>
      </c>
      <c r="T996" s="183">
        <f t="shared" si="1"/>
        <v>4</v>
      </c>
      <c r="U996" s="183">
        <f t="shared" si="2"/>
        <v>0</v>
      </c>
      <c r="V996" s="237">
        <f t="shared" si="3"/>
        <v>4</v>
      </c>
      <c r="W996" s="237">
        <f t="shared" si="4"/>
        <v>0</v>
      </c>
      <c r="X996" s="237"/>
    </row>
    <row r="997">
      <c r="A997" s="236" t="s">
        <v>10209</v>
      </c>
      <c r="B997" s="106" t="s">
        <v>5861</v>
      </c>
      <c r="C997" s="237" t="str">
        <f>VLOOKUP(A997,'Main Sheet'!F:M,8,0)</f>
        <v>Gelvandale</v>
      </c>
      <c r="D997" s="237" t="str">
        <f>VLOOKUP(B997,'Main Sheet'!A:N,14,0)</f>
        <v>NMB</v>
      </c>
      <c r="E997" s="237" t="str">
        <f>VLOOKUP(B997,'Main Sheet'!A:L,12,0)</f>
        <v>St Thomas SS</v>
      </c>
      <c r="F997" s="237" t="str">
        <f>Vlookup(B997,'Main Sheet'!A:J,7,False)</f>
        <v>Second</v>
      </c>
      <c r="G997" s="237" t="str">
        <f>Vlookup(B997,'Main Sheet'!A:Q,17,0)</f>
        <v>Sive</v>
      </c>
      <c r="H997" s="237" t="str">
        <f>VLOOKUP(B997,'Main Sheet'!A:AT,46,0)</f>
        <v>Yes</v>
      </c>
      <c r="I997" s="237" t="str">
        <f>Trim(Iferror(Vlookup(B997,'Main Sheet'!A675:BC1769,47,False),""))</f>
        <v/>
      </c>
      <c r="J997" s="237" t="str">
        <f>VLOOKUP(B997,'University Applications'!A:H,8,0)</f>
        <v>S/A</v>
      </c>
      <c r="K997" s="237" t="str">
        <f>VLOOKUP(B997,'University Applications'!A:O,15,0)</f>
        <v>Yes</v>
      </c>
      <c r="L997" s="237" t="str">
        <f>VLOOKUP(B997,'University Applications'!A:V,22,0)</f>
        <v>Yes</v>
      </c>
      <c r="M997" s="237" t="str">
        <f>VLOOKUP(B997,'University Applications'!A:AC,29,0)</f>
        <v>Yes</v>
      </c>
      <c r="N997" s="237" t="str">
        <f>VLOOKUP(B997,'University Applications'!A675:BD2090,36,0)</f>
        <v/>
      </c>
      <c r="O997" s="237" t="str">
        <f>VLOOKUP(B997,'University Applications'!A:I,9,0)</f>
        <v/>
      </c>
      <c r="P997" s="237" t="str">
        <f>VLOOKUP($B997,'University Applications'!$A:P,16,0)</f>
        <v/>
      </c>
      <c r="Q997" s="237" t="str">
        <f>VLOOKUP($B997,'University Applications'!$A:W,23,0)</f>
        <v/>
      </c>
      <c r="R997" s="237" t="str">
        <f>VLOOKUP($B997,'University Applications'!$A:AD,30,0)</f>
        <v/>
      </c>
      <c r="S997" s="237" t="str">
        <f>VLOOKUP($B997,'University Applications'!$A675:BJ2090,37,0)</f>
        <v/>
      </c>
      <c r="T997" s="183">
        <f t="shared" si="1"/>
        <v>4</v>
      </c>
      <c r="U997" s="183">
        <f t="shared" si="2"/>
        <v>0</v>
      </c>
      <c r="V997" s="237">
        <f t="shared" si="3"/>
        <v>3</v>
      </c>
      <c r="W997" s="237">
        <f t="shared" si="4"/>
        <v>0</v>
      </c>
      <c r="X997" s="237"/>
    </row>
    <row r="998">
      <c r="A998" s="236" t="s">
        <v>3321</v>
      </c>
      <c r="B998" s="106" t="s">
        <v>3318</v>
      </c>
      <c r="C998" s="237" t="str">
        <f>VLOOKUP(A998,'Main Sheet'!F:M,8,0)</f>
        <v>Motherwell</v>
      </c>
      <c r="D998" s="237" t="str">
        <f>VLOOKUP(B998,'Main Sheet'!A:N,14,0)</f>
        <v>NMB</v>
      </c>
      <c r="E998" s="237" t="str">
        <f>VLOOKUP(B998,'Main Sheet'!A:L,12,0)</f>
        <v>Cingani HS</v>
      </c>
      <c r="F998" s="237" t="str">
        <f>Vlookup(B998,'Main Sheet'!A:J,7,False)</f>
        <v>First</v>
      </c>
      <c r="G998" s="237" t="str">
        <f>Vlookup(B998,'Main Sheet'!A:Q,17,0)</f>
        <v>Asemahle</v>
      </c>
      <c r="H998" s="237" t="str">
        <f>VLOOKUP(B998,'Main Sheet'!A:AT,46,0)</f>
        <v>Yes</v>
      </c>
      <c r="I998" s="237" t="str">
        <f>Trim(Iferror(Vlookup(B998,'Main Sheet'!A378:BC1470,47,False),""))</f>
        <v>Yes</v>
      </c>
      <c r="J998" s="237"/>
      <c r="K998" s="237" t="str">
        <f>VLOOKUP(B998,'University Applications'!A:O,15,0)</f>
        <v/>
      </c>
      <c r="L998" s="237" t="str">
        <f>VLOOKUP(B998,'University Applications'!A:V,22,0)</f>
        <v/>
      </c>
      <c r="M998" s="237" t="str">
        <f>VLOOKUP(B998,'University Applications'!A:AC,29,0)</f>
        <v/>
      </c>
      <c r="N998" s="237" t="str">
        <f>VLOOKUP(B998,'University Applications'!A377:BD1791,36,0)</f>
        <v/>
      </c>
      <c r="O998" s="237" t="str">
        <f>VLOOKUP(B998,'University Applications'!A:I,9,0)</f>
        <v/>
      </c>
      <c r="P998" s="237" t="str">
        <f>VLOOKUP($B998,'University Applications'!$A:P,16,0)</f>
        <v/>
      </c>
      <c r="Q998" s="237" t="str">
        <f>VLOOKUP($B998,'University Applications'!$A:W,23,0)</f>
        <v/>
      </c>
      <c r="R998" s="237" t="str">
        <f>VLOOKUP($B998,'University Applications'!$A:AD,30,0)</f>
        <v/>
      </c>
      <c r="S998" s="237" t="str">
        <f>VLOOKUP($B998,'University Applications'!$A377:BJ1791,37,0)</f>
        <v/>
      </c>
      <c r="T998" s="183">
        <f t="shared" si="1"/>
        <v>0</v>
      </c>
      <c r="U998" s="183">
        <f t="shared" si="2"/>
        <v>0</v>
      </c>
      <c r="V998" s="237">
        <f t="shared" si="3"/>
        <v>0</v>
      </c>
      <c r="W998" s="237">
        <f t="shared" si="4"/>
        <v>0</v>
      </c>
      <c r="X998" s="237"/>
    </row>
    <row r="999">
      <c r="A999" s="236" t="s">
        <v>10579</v>
      </c>
      <c r="B999" s="106" t="s">
        <v>7123</v>
      </c>
      <c r="C999" s="237" t="str">
        <f>VLOOKUP(A999,'Main Sheet'!F:M,8,0)</f>
        <v>Uitenhage</v>
      </c>
      <c r="D999" s="237" t="str">
        <f>VLOOKUP(B999,'Main Sheet'!A:N,14,0)</f>
        <v>Rural</v>
      </c>
      <c r="E999" s="237" t="str">
        <f>VLOOKUP(B999,'Main Sheet'!A:L,12,0)</f>
        <v>Rocklands IS</v>
      </c>
      <c r="F999" s="237" t="str">
        <f>Vlookup(B999,'Main Sheet'!A:J,7,False)</f>
        <v>Second</v>
      </c>
      <c r="G999" s="237" t="str">
        <f>Vlookup(B999,'Main Sheet'!A:Q,17,0)</f>
        <v>Sive</v>
      </c>
      <c r="H999" s="237" t="str">
        <f>VLOOKUP(B999,'Main Sheet'!A:AT,46,0)</f>
        <v>Yes</v>
      </c>
      <c r="I999" s="237" t="str">
        <f>Trim(Iferror(Vlookup(B999,'Main Sheet'!A849:BC1946,47,False),""))</f>
        <v/>
      </c>
      <c r="J999" s="237" t="str">
        <f>VLOOKUP(B999,'University Applications'!A:H,8,0)</f>
        <v>Yes</v>
      </c>
      <c r="K999" s="237" t="str">
        <f>VLOOKUP(B999,'University Applications'!A:O,15,0)</f>
        <v/>
      </c>
      <c r="L999" s="237" t="str">
        <f>VLOOKUP(B999,'University Applications'!A:V,22,0)</f>
        <v>No</v>
      </c>
      <c r="M999" s="237" t="str">
        <f>VLOOKUP(B999,'University Applications'!A:AC,29,0)</f>
        <v>No</v>
      </c>
      <c r="N999" s="237" t="str">
        <f>VLOOKUP(B999,'University Applications'!A849:BD2267,36,0)</f>
        <v/>
      </c>
      <c r="O999" s="237" t="str">
        <f>VLOOKUP(B999,'University Applications'!A:I,9,0)</f>
        <v/>
      </c>
      <c r="P999" s="237" t="str">
        <f>VLOOKUP($B999,'University Applications'!$A:P,16,0)</f>
        <v/>
      </c>
      <c r="Q999" s="237" t="str">
        <f>VLOOKUP($B999,'University Applications'!$A:W,23,0)</f>
        <v/>
      </c>
      <c r="R999" s="237" t="str">
        <f>VLOOKUP($B999,'University Applications'!$A:AD,30,0)</f>
        <v/>
      </c>
      <c r="S999" s="237" t="str">
        <f>VLOOKUP($B999,'University Applications'!$A849:BJ2267,37,0)</f>
        <v/>
      </c>
      <c r="T999" s="183">
        <f t="shared" si="1"/>
        <v>3</v>
      </c>
      <c r="U999" s="183">
        <f t="shared" si="2"/>
        <v>0</v>
      </c>
      <c r="V999" s="237">
        <f t="shared" si="3"/>
        <v>1</v>
      </c>
      <c r="W999" s="237">
        <f t="shared" si="4"/>
        <v>0</v>
      </c>
      <c r="X999" s="237"/>
    </row>
    <row r="1000">
      <c r="A1000" s="236" t="s">
        <v>3327</v>
      </c>
      <c r="B1000" s="106" t="s">
        <v>3324</v>
      </c>
      <c r="C1000" s="237" t="str">
        <f>VLOOKUP(A1000,'Main Sheet'!F:M,8,0)</f>
        <v/>
      </c>
      <c r="D1000" s="237" t="str">
        <f>VLOOKUP(B1000,'Main Sheet'!A:N,14,0)</f>
        <v>NMB</v>
      </c>
      <c r="E1000" s="237" t="str">
        <f>VLOOKUP(B1000,'Main Sheet'!A:L,12,0)</f>
        <v>Alexander Road HS</v>
      </c>
      <c r="F1000" s="237" t="str">
        <f>Vlookup(B1000,'Main Sheet'!A:J,7,False)</f>
        <v>First</v>
      </c>
      <c r="G1000" s="237" t="str">
        <f>Vlookup(B1000,'Main Sheet'!A:Q,17,0)</f>
        <v>Chulumanco</v>
      </c>
      <c r="H1000" s="237" t="str">
        <f>VLOOKUP(B1000,'Main Sheet'!A:AT,46,0)</f>
        <v>Yes</v>
      </c>
      <c r="I1000" s="237" t="str">
        <f>Trim(Iferror(Vlookup(B1000,'Main Sheet'!A379:BC1471,47,False),""))</f>
        <v>Yes</v>
      </c>
      <c r="J1000" s="237"/>
      <c r="K1000" s="237" t="str">
        <f>VLOOKUP(B1000,'University Applications'!A:O,15,0)</f>
        <v/>
      </c>
      <c r="L1000" s="237" t="str">
        <f>VLOOKUP(B1000,'University Applications'!A:V,22,0)</f>
        <v/>
      </c>
      <c r="M1000" s="237" t="str">
        <f>VLOOKUP(B1000,'University Applications'!A:AC,29,0)</f>
        <v/>
      </c>
      <c r="N1000" s="237" t="str">
        <f>VLOOKUP(B1000,'University Applications'!A378:BD1792,36,0)</f>
        <v/>
      </c>
      <c r="O1000" s="237" t="str">
        <f>VLOOKUP(B1000,'University Applications'!A:I,9,0)</f>
        <v/>
      </c>
      <c r="P1000" s="237" t="str">
        <f>VLOOKUP($B1000,'University Applications'!$A:P,16,0)</f>
        <v/>
      </c>
      <c r="Q1000" s="237" t="str">
        <f>VLOOKUP($B1000,'University Applications'!$A:W,23,0)</f>
        <v/>
      </c>
      <c r="R1000" s="237" t="str">
        <f>VLOOKUP($B1000,'University Applications'!$A:AD,30,0)</f>
        <v/>
      </c>
      <c r="S1000" s="237" t="str">
        <f>VLOOKUP($B1000,'University Applications'!$A378:BJ1792,37,0)</f>
        <v/>
      </c>
      <c r="T1000" s="183">
        <f t="shared" si="1"/>
        <v>0</v>
      </c>
      <c r="U1000" s="183">
        <f t="shared" si="2"/>
        <v>0</v>
      </c>
      <c r="V1000" s="237">
        <f t="shared" si="3"/>
        <v>0</v>
      </c>
      <c r="W1000" s="237">
        <f t="shared" si="4"/>
        <v>0</v>
      </c>
      <c r="X1000" s="237"/>
    </row>
    <row r="1001">
      <c r="A1001" s="236" t="s">
        <v>9786</v>
      </c>
      <c r="B1001" s="106" t="s">
        <v>4338</v>
      </c>
      <c r="C1001" s="237" t="str">
        <f>VLOOKUP(A1001,'Main Sheet'!F:M,8,0)</f>
        <v>East London</v>
      </c>
      <c r="D1001" s="237" t="str">
        <f>VLOOKUP(B1001,'Main Sheet'!A:N,14,0)</f>
        <v>Rural</v>
      </c>
      <c r="E1001" s="237" t="str">
        <f>VLOOKUP(B1001,'Main Sheet'!A:L,12,0)</f>
        <v>Wongalethu HS</v>
      </c>
      <c r="F1001" s="237" t="str">
        <f>Vlookup(B1001,'Main Sheet'!A:J,7,False)</f>
        <v>Second</v>
      </c>
      <c r="G1001" s="237" t="str">
        <f>Vlookup(B1001,'Main Sheet'!A:Q,17,0)</f>
        <v>Asemahle</v>
      </c>
      <c r="H1001" s="237" t="str">
        <f>VLOOKUP(B1001,'Main Sheet'!A:AT,46,0)</f>
        <v>Yes</v>
      </c>
      <c r="I1001" s="237" t="str">
        <f>Trim(Iferror(Vlookup(B1001,'Main Sheet'!A492:BC1585,47,False),""))</f>
        <v>Yes</v>
      </c>
      <c r="J1001" s="237" t="str">
        <f>VLOOKUP(B1001,'University Applications'!A:H,8,0)</f>
        <v>Yes</v>
      </c>
      <c r="K1001" s="237" t="str">
        <f>VLOOKUP(B1001,'University Applications'!A:O,15,0)</f>
        <v>Yes</v>
      </c>
      <c r="L1001" s="237" t="str">
        <f>VLOOKUP(B1001,'University Applications'!A:V,22,0)</f>
        <v>Yes</v>
      </c>
      <c r="M1001" s="237" t="str">
        <f>VLOOKUP(B1001,'University Applications'!A:AC,29,0)</f>
        <v>Yes</v>
      </c>
      <c r="N1001" s="237" t="str">
        <f>VLOOKUP(B1001,'University Applications'!A492:BD1906,36,0)</f>
        <v/>
      </c>
      <c r="O1001" s="237" t="str">
        <f>VLOOKUP(B1001,'University Applications'!A:I,9,0)</f>
        <v/>
      </c>
      <c r="P1001" s="237" t="str">
        <f>VLOOKUP($B1001,'University Applications'!$A:P,16,0)</f>
        <v/>
      </c>
      <c r="Q1001" s="237" t="str">
        <f>VLOOKUP($B1001,'University Applications'!$A:W,23,0)</f>
        <v/>
      </c>
      <c r="R1001" s="237" t="str">
        <f>VLOOKUP($B1001,'University Applications'!$A:AD,30,0)</f>
        <v/>
      </c>
      <c r="S1001" s="237" t="str">
        <f>VLOOKUP($B1001,'University Applications'!$A492:BJ1906,37,0)</f>
        <v/>
      </c>
      <c r="T1001" s="183">
        <f t="shared" si="1"/>
        <v>4</v>
      </c>
      <c r="U1001" s="183">
        <f t="shared" si="2"/>
        <v>0</v>
      </c>
      <c r="V1001" s="237">
        <f t="shared" si="3"/>
        <v>4</v>
      </c>
      <c r="W1001" s="237">
        <f t="shared" si="4"/>
        <v>0</v>
      </c>
      <c r="X1001" s="237"/>
    </row>
    <row r="1002">
      <c r="A1002" s="236" t="s">
        <v>3337</v>
      </c>
      <c r="B1002" s="106" t="s">
        <v>3335</v>
      </c>
      <c r="C1002" s="237" t="str">
        <f>VLOOKUP(A1002,'Main Sheet'!F:M,8,0)</f>
        <v>Motherwell</v>
      </c>
      <c r="D1002" s="237" t="str">
        <f>VLOOKUP(B1002,'Main Sheet'!A:N,14,0)</f>
        <v>NMB</v>
      </c>
      <c r="E1002" s="237" t="str">
        <f>VLOOKUP(B1002,'Main Sheet'!A:L,12,0)</f>
        <v>Soqhayisa SS</v>
      </c>
      <c r="F1002" s="237" t="str">
        <f>Vlookup(B1002,'Main Sheet'!A:J,7,False)</f>
        <v>First</v>
      </c>
      <c r="G1002" s="237" t="str">
        <f>Vlookup(B1002,'Main Sheet'!A:Q,17,0)</f>
        <v>Siphosihle</v>
      </c>
      <c r="H1002" s="237" t="str">
        <f>VLOOKUP(B1002,'Main Sheet'!A:AT,46,0)</f>
        <v>Yes</v>
      </c>
      <c r="I1002" s="237" t="str">
        <f>Trim(Iferror(Vlookup(B1002,'Main Sheet'!A380:BC1472,47,False),""))</f>
        <v>Yes</v>
      </c>
      <c r="J1002" s="237" t="str">
        <f>VLOOKUP(B1002,'University Applications'!A:H,8,0)</f>
        <v>Yes</v>
      </c>
      <c r="K1002" s="237" t="str">
        <f>VLOOKUP(B1002,'University Applications'!A:O,15,0)</f>
        <v>S/A</v>
      </c>
      <c r="L1002" s="237" t="str">
        <f>VLOOKUP(B1002,'University Applications'!A:V,22,0)</f>
        <v>Yes</v>
      </c>
      <c r="M1002" s="237" t="str">
        <f>VLOOKUP(B1002,'University Applications'!A:AC,29,0)</f>
        <v>Yes</v>
      </c>
      <c r="N1002" s="237" t="str">
        <f>VLOOKUP(B1002,'University Applications'!A379:BD1793,36,0)</f>
        <v/>
      </c>
      <c r="O1002" s="237" t="str">
        <f>VLOOKUP(B1002,'University Applications'!A:I,9,0)</f>
        <v>Yes</v>
      </c>
      <c r="P1002" s="237" t="str">
        <f>VLOOKUP($B1002,'University Applications'!$A:P,16,0)</f>
        <v>S/A</v>
      </c>
      <c r="Q1002" s="237" t="str">
        <f>VLOOKUP($B1002,'University Applications'!$A:W,23,0)</f>
        <v>Yes</v>
      </c>
      <c r="R1002" s="237" t="str">
        <f>VLOOKUP($B1002,'University Applications'!$A:AD,30,0)</f>
        <v>Yes</v>
      </c>
      <c r="S1002" s="237" t="str">
        <f>VLOOKUP($B1002,'University Applications'!$A379:BJ1793,37,0)</f>
        <v/>
      </c>
      <c r="T1002" s="183">
        <f t="shared" si="1"/>
        <v>4</v>
      </c>
      <c r="U1002" s="183">
        <f t="shared" si="2"/>
        <v>4</v>
      </c>
      <c r="V1002" s="237">
        <f t="shared" si="3"/>
        <v>3</v>
      </c>
      <c r="W1002" s="237">
        <f t="shared" si="4"/>
        <v>3</v>
      </c>
      <c r="X1002" s="237"/>
    </row>
    <row r="1003">
      <c r="A1003" s="236" t="s">
        <v>11189</v>
      </c>
      <c r="B1003" s="106" t="s">
        <v>8139</v>
      </c>
      <c r="C1003" s="237" t="str">
        <f>VLOOKUP(A1003,'Main Sheet'!F:M,8,0)</f>
        <v>#N/A</v>
      </c>
      <c r="D1003" s="237" t="str">
        <f>VLOOKUP(B1003,'Main Sheet'!A:N,14,0)</f>
        <v>Rural</v>
      </c>
      <c r="E1003" s="237" t="str">
        <f>VLOOKUP(B1003,'Main Sheet'!A:L,12,0)</f>
        <v>Qhayiyalethu HS</v>
      </c>
      <c r="F1003" s="237" t="str">
        <f>Vlookup(B1003,'Main Sheet'!A:J,7,False)</f>
        <v>Second</v>
      </c>
      <c r="G1003" s="237" t="str">
        <f>Vlookup(B1003,'Main Sheet'!A:Q,17,0)</f>
        <v>Sive</v>
      </c>
      <c r="H1003" s="237" t="str">
        <f>VLOOKUP(B1003,'Main Sheet'!A:AT,46,0)</f>
        <v>Yes</v>
      </c>
      <c r="I1003" s="237" t="str">
        <f>Trim(Iferror(Vlookup(B1003,'Main Sheet'!A983:BC2080,47,False),""))</f>
        <v/>
      </c>
      <c r="J1003" s="237" t="str">
        <f>VLOOKUP(B1003,'University Applications'!A:H,8,0)</f>
        <v>S/A</v>
      </c>
      <c r="K1003" s="237" t="str">
        <f>VLOOKUP(B1003,'University Applications'!A:O,15,0)</f>
        <v>S/A</v>
      </c>
      <c r="L1003" s="237" t="str">
        <f>VLOOKUP(B1003,'University Applications'!A:V,22,0)</f>
        <v>Yes</v>
      </c>
      <c r="M1003" s="237" t="str">
        <f>VLOOKUP(B1003,'University Applications'!A:AC,29,0)</f>
        <v/>
      </c>
      <c r="N1003" s="237" t="str">
        <f>VLOOKUP(B1003,'University Applications'!A983:BD2401,36,0)</f>
        <v/>
      </c>
      <c r="O1003" s="237" t="str">
        <f>VLOOKUP(B1003,'University Applications'!A:I,9,0)</f>
        <v/>
      </c>
      <c r="P1003" s="237" t="str">
        <f>VLOOKUP($B1003,'University Applications'!$A:P,16,0)</f>
        <v/>
      </c>
      <c r="Q1003" s="237" t="str">
        <f>VLOOKUP($B1003,'University Applications'!$A:W,23,0)</f>
        <v/>
      </c>
      <c r="R1003" s="237" t="str">
        <f>VLOOKUP($B1003,'University Applications'!$A:AD,30,0)</f>
        <v/>
      </c>
      <c r="S1003" s="237" t="str">
        <f>VLOOKUP($B1003,'University Applications'!$A983:BJ2401,37,0)</f>
        <v/>
      </c>
      <c r="T1003" s="183">
        <f t="shared" si="1"/>
        <v>3</v>
      </c>
      <c r="U1003" s="183">
        <f t="shared" si="2"/>
        <v>0</v>
      </c>
      <c r="V1003" s="237">
        <f t="shared" si="3"/>
        <v>1</v>
      </c>
      <c r="W1003" s="237">
        <f t="shared" si="4"/>
        <v>0</v>
      </c>
      <c r="X1003" s="237"/>
    </row>
    <row r="1004">
      <c r="A1004" s="236" t="s">
        <v>10834</v>
      </c>
      <c r="B1004" s="106" t="s">
        <v>11190</v>
      </c>
      <c r="C1004" s="237" t="str">
        <f>VLOOKUP(A1004,'Main Sheet'!F:M,8,0)</f>
        <v>Humansdorp</v>
      </c>
      <c r="D1004" s="237" t="str">
        <f>VLOOKUP(B1004,'Main Sheet'!A:N,14,0)</f>
        <v>#N/A</v>
      </c>
      <c r="E1004" s="237" t="str">
        <f>VLOOKUP(B1004,'Main Sheet'!A:L,12,0)</f>
        <v>#N/A</v>
      </c>
      <c r="F1004" s="237" t="str">
        <f>Vlookup(B1004,'Main Sheet'!A:J,7,False)</f>
        <v>#N/A</v>
      </c>
      <c r="G1004" s="237" t="str">
        <f>Vlookup(B1004,'Main Sheet'!A:Q,17,0)</f>
        <v>#N/A</v>
      </c>
      <c r="H1004" s="237" t="str">
        <f>VLOOKUP(B1004,'Main Sheet'!A:AT,46,0)</f>
        <v>#N/A</v>
      </c>
      <c r="I1004" s="237" t="str">
        <f>Trim(Iferror(Vlookup(B1004,'Main Sheet'!A1106:BC2204,47,False),""))</f>
        <v/>
      </c>
      <c r="J1004" s="237"/>
      <c r="K1004" s="237"/>
      <c r="L1004" s="237"/>
      <c r="M1004" s="237"/>
      <c r="N1004" s="237"/>
      <c r="O1004" s="237"/>
      <c r="P1004" s="237"/>
      <c r="Q1004" s="237"/>
      <c r="R1004" s="237"/>
      <c r="S1004" s="237"/>
      <c r="T1004" s="183">
        <f t="shared" si="1"/>
        <v>0</v>
      </c>
      <c r="U1004" s="183">
        <f t="shared" si="2"/>
        <v>0</v>
      </c>
      <c r="V1004" s="237">
        <f t="shared" si="3"/>
        <v>0</v>
      </c>
      <c r="W1004" s="237">
        <f t="shared" si="4"/>
        <v>0</v>
      </c>
      <c r="X1004" s="237"/>
    </row>
    <row r="1005">
      <c r="A1005" s="236" t="s">
        <v>10639</v>
      </c>
      <c r="B1005" s="106" t="s">
        <v>7283</v>
      </c>
      <c r="C1005" s="237" t="str">
        <f>VLOOKUP(A1005,'Main Sheet'!F:M,8,0)</f>
        <v>KwaDwesi</v>
      </c>
      <c r="D1005" s="237" t="str">
        <f>VLOOKUP(B1005,'Main Sheet'!A:N,14,0)</f>
        <v>NMB</v>
      </c>
      <c r="E1005" s="237" t="str">
        <f>VLOOKUP(B1005,'Main Sheet'!A:L,12,0)</f>
        <v>Lungisa HS</v>
      </c>
      <c r="F1005" s="237" t="str">
        <f>Vlookup(B1005,'Main Sheet'!A:J,7,False)</f>
        <v>Second</v>
      </c>
      <c r="G1005" s="237" t="str">
        <f>Vlookup(B1005,'Main Sheet'!A:Q,17,0)</f>
        <v>Asemahle</v>
      </c>
      <c r="H1005" s="237" t="str">
        <f>VLOOKUP(B1005,'Main Sheet'!A:AT,46,0)</f>
        <v>Yes</v>
      </c>
      <c r="I1005" s="237" t="str">
        <f>Trim(Iferror(Vlookup(B1005,'Main Sheet'!A882:BC1979,47,False),""))</f>
        <v>Yes</v>
      </c>
      <c r="J1005" s="237" t="str">
        <f>VLOOKUP(B1005,'University Applications'!A:H,8,0)</f>
        <v/>
      </c>
      <c r="K1005" s="237" t="str">
        <f>VLOOKUP(B1005,'University Applications'!A:O,15,0)</f>
        <v/>
      </c>
      <c r="L1005" s="237" t="str">
        <f>VLOOKUP(B1005,'University Applications'!A:V,22,0)</f>
        <v/>
      </c>
      <c r="M1005" s="237" t="str">
        <f>VLOOKUP(B1005,'University Applications'!A:AC,29,0)</f>
        <v/>
      </c>
      <c r="N1005" s="237" t="str">
        <f>VLOOKUP(B1005,'University Applications'!A882:BD2300,36,0)</f>
        <v/>
      </c>
      <c r="O1005" s="237" t="str">
        <f>VLOOKUP(B1005,'University Applications'!A:I,9,0)</f>
        <v/>
      </c>
      <c r="P1005" s="237" t="str">
        <f>VLOOKUP($B1005,'University Applications'!$A:P,16,0)</f>
        <v/>
      </c>
      <c r="Q1005" s="237" t="str">
        <f>VLOOKUP($B1005,'University Applications'!$A:W,23,0)</f>
        <v/>
      </c>
      <c r="R1005" s="237" t="str">
        <f>VLOOKUP($B1005,'University Applications'!$A:AD,30,0)</f>
        <v/>
      </c>
      <c r="S1005" s="237" t="str">
        <f>VLOOKUP($B1005,'University Applications'!$A882:BJ2300,37,0)</f>
        <v/>
      </c>
      <c r="T1005" s="183">
        <f t="shared" si="1"/>
        <v>0</v>
      </c>
      <c r="U1005" s="183">
        <f t="shared" si="2"/>
        <v>0</v>
      </c>
      <c r="V1005" s="237">
        <f t="shared" si="3"/>
        <v>0</v>
      </c>
      <c r="W1005" s="237">
        <f t="shared" si="4"/>
        <v>0</v>
      </c>
      <c r="X1005" s="237"/>
    </row>
    <row r="1006">
      <c r="A1006" s="236" t="s">
        <v>10487</v>
      </c>
      <c r="B1006" s="106" t="s">
        <v>6916</v>
      </c>
      <c r="C1006" s="237" t="str">
        <f>VLOOKUP(A1006,'Main Sheet'!F:M,8,0)</f>
        <v>Richmond Hill</v>
      </c>
      <c r="D1006" s="237" t="str">
        <f>VLOOKUP(B1006,'Main Sheet'!A:N,14,0)</f>
        <v>NMB</v>
      </c>
      <c r="E1006" s="237" t="str">
        <f>VLOOKUP(B1006,'Main Sheet'!A:L,12,0)</f>
        <v>Khumbulani HS</v>
      </c>
      <c r="F1006" s="237" t="str">
        <f>Vlookup(B1006,'Main Sheet'!A:J,7,False)</f>
        <v>Second</v>
      </c>
      <c r="G1006" s="237" t="str">
        <f>Vlookup(B1006,'Main Sheet'!A:Q,17,0)</f>
        <v>Chulumanco</v>
      </c>
      <c r="H1006" s="237" t="str">
        <f>VLOOKUP(B1006,'Main Sheet'!A:AT,46,0)</f>
        <v>Yes</v>
      </c>
      <c r="I1006" s="237" t="str">
        <f>Trim(Iferror(Vlookup(B1006,'Main Sheet'!A805:BC1899,47,False),""))</f>
        <v/>
      </c>
      <c r="J1006" s="237" t="str">
        <f>VLOOKUP(B1006,'University Applications'!A:H,8,0)</f>
        <v>S/A</v>
      </c>
      <c r="K1006" s="237" t="str">
        <f>VLOOKUP(B1006,'University Applications'!A:O,15,0)</f>
        <v>S/A</v>
      </c>
      <c r="L1006" s="237" t="str">
        <f>VLOOKUP(B1006,'University Applications'!A:V,22,0)</f>
        <v>S/A</v>
      </c>
      <c r="M1006" s="237" t="str">
        <f>VLOOKUP(B1006,'University Applications'!A:AC,29,0)</f>
        <v>Yes</v>
      </c>
      <c r="N1006" s="237" t="str">
        <f>VLOOKUP(B1006,'University Applications'!A805:BD2220,36,0)</f>
        <v/>
      </c>
      <c r="O1006" s="237" t="str">
        <f>VLOOKUP(B1006,'University Applications'!A:I,9,0)</f>
        <v/>
      </c>
      <c r="P1006" s="237" t="str">
        <f>VLOOKUP($B1006,'University Applications'!$A:P,16,0)</f>
        <v/>
      </c>
      <c r="Q1006" s="237" t="str">
        <f>VLOOKUP($B1006,'University Applications'!$A:W,23,0)</f>
        <v/>
      </c>
      <c r="R1006" s="237" t="str">
        <f>VLOOKUP($B1006,'University Applications'!$A:AD,30,0)</f>
        <v/>
      </c>
      <c r="S1006" s="237" t="str">
        <f>VLOOKUP($B1006,'University Applications'!$A805:BJ2220,37,0)</f>
        <v/>
      </c>
      <c r="T1006" s="183">
        <f t="shared" si="1"/>
        <v>4</v>
      </c>
      <c r="U1006" s="183">
        <f t="shared" si="2"/>
        <v>0</v>
      </c>
      <c r="V1006" s="237">
        <f t="shared" si="3"/>
        <v>1</v>
      </c>
      <c r="W1006" s="237">
        <f t="shared" si="4"/>
        <v>0</v>
      </c>
      <c r="X1006" s="237"/>
    </row>
    <row r="1007">
      <c r="A1007" s="236" t="s">
        <v>3346</v>
      </c>
      <c r="B1007" s="106" t="s">
        <v>3343</v>
      </c>
      <c r="C1007" s="237" t="str">
        <f>VLOOKUP(A1007,'Main Sheet'!F:M,8,0)</f>
        <v>Motherwell</v>
      </c>
      <c r="D1007" s="237" t="str">
        <f>VLOOKUP(B1007,'Main Sheet'!A:N,14,0)</f>
        <v>NMB</v>
      </c>
      <c r="E1007" s="237" t="str">
        <f>VLOOKUP(B1007,'Main Sheet'!A:L,12,0)</f>
        <v>Vulumzi SS</v>
      </c>
      <c r="F1007" s="237" t="str">
        <f>Vlookup(B1007,'Main Sheet'!A:J,7,False)</f>
        <v>First</v>
      </c>
      <c r="G1007" s="237" t="str">
        <f>Vlookup(B1007,'Main Sheet'!A:Q,17,0)</f>
        <v>Siphosihle</v>
      </c>
      <c r="H1007" s="237" t="str">
        <f>VLOOKUP(B1007,'Main Sheet'!A:AT,46,0)</f>
        <v>Yes</v>
      </c>
      <c r="I1007" s="237" t="str">
        <f>Trim(Iferror(Vlookup(B1007,'Main Sheet'!A381:BC1473,47,False),""))</f>
        <v>Yes</v>
      </c>
      <c r="J1007" s="237" t="str">
        <f>VLOOKUP(B1007,'University Applications'!A:H,8,0)</f>
        <v>S/A</v>
      </c>
      <c r="K1007" s="237" t="str">
        <f>VLOOKUP(B1007,'University Applications'!A:O,15,0)</f>
        <v>Yes</v>
      </c>
      <c r="L1007" s="237" t="str">
        <f>VLOOKUP(B1007,'University Applications'!A:V,22,0)</f>
        <v>Yes</v>
      </c>
      <c r="M1007" s="237" t="str">
        <f>VLOOKUP(B1007,'University Applications'!A:AC,29,0)</f>
        <v>Yes</v>
      </c>
      <c r="N1007" s="237" t="str">
        <f>VLOOKUP(B1007,'University Applications'!A380:BD1794,36,0)</f>
        <v>Yes</v>
      </c>
      <c r="O1007" s="237" t="str">
        <f>VLOOKUP(B1007,'University Applications'!A:I,9,0)</f>
        <v>S/A</v>
      </c>
      <c r="P1007" s="237" t="str">
        <f>VLOOKUP($B1007,'University Applications'!$A:P,16,0)</f>
        <v>Yes</v>
      </c>
      <c r="Q1007" s="237" t="str">
        <f>VLOOKUP($B1007,'University Applications'!$A:W,23,0)</f>
        <v>Yes</v>
      </c>
      <c r="R1007" s="237" t="str">
        <f>VLOOKUP($B1007,'University Applications'!$A:AD,30,0)</f>
        <v>Yes</v>
      </c>
      <c r="S1007" s="237" t="str">
        <f>VLOOKUP($B1007,'University Applications'!$A380:BJ1794,37,0)</f>
        <v/>
      </c>
      <c r="T1007" s="183">
        <f t="shared" si="1"/>
        <v>5</v>
      </c>
      <c r="U1007" s="183">
        <f t="shared" si="2"/>
        <v>4</v>
      </c>
      <c r="V1007" s="237">
        <f t="shared" si="3"/>
        <v>4</v>
      </c>
      <c r="W1007" s="237">
        <f t="shared" si="4"/>
        <v>3</v>
      </c>
      <c r="X1007" s="237"/>
    </row>
    <row r="1008">
      <c r="A1008" s="236" t="s">
        <v>3355</v>
      </c>
      <c r="B1008" s="106" t="s">
        <v>3352</v>
      </c>
      <c r="C1008" s="237" t="str">
        <f>VLOOKUP(A1008,'Main Sheet'!F:M,8,0)</f>
        <v>Motherwell</v>
      </c>
      <c r="D1008" s="237" t="str">
        <f>VLOOKUP(B1008,'Main Sheet'!A:N,14,0)</f>
        <v>NMB</v>
      </c>
      <c r="E1008" s="237" t="str">
        <f>VLOOKUP(B1008,'Main Sheet'!A:L,12,0)</f>
        <v>Soqhayisa SS</v>
      </c>
      <c r="F1008" s="237" t="str">
        <f>Vlookup(B1008,'Main Sheet'!A:J,7,False)</f>
        <v>First</v>
      </c>
      <c r="G1008" s="237" t="str">
        <f>Vlookup(B1008,'Main Sheet'!A:Q,17,0)</f>
        <v>Siphosihle</v>
      </c>
      <c r="H1008" s="237" t="str">
        <f>VLOOKUP(B1008,'Main Sheet'!A:AT,46,0)</f>
        <v>Yes</v>
      </c>
      <c r="I1008" s="237" t="str">
        <f>Trim(Iferror(Vlookup(B1008,'Main Sheet'!A382:BC1474,47,False),""))</f>
        <v>Yes</v>
      </c>
      <c r="J1008" s="237" t="str">
        <f>VLOOKUP(B1008,'University Applications'!A:H,8,0)</f>
        <v>S/A</v>
      </c>
      <c r="K1008" s="237" t="str">
        <f>VLOOKUP(B1008,'University Applications'!A:O,15,0)</f>
        <v>Yes</v>
      </c>
      <c r="L1008" s="237" t="str">
        <f>VLOOKUP(B1008,'University Applications'!A:V,22,0)</f>
        <v>S/A</v>
      </c>
      <c r="M1008" s="237" t="str">
        <f>VLOOKUP(B1008,'University Applications'!A:AC,29,0)</f>
        <v>Yes</v>
      </c>
      <c r="N1008" s="237" t="str">
        <f>VLOOKUP(B1008,'University Applications'!A381:BD1795,36,0)</f>
        <v/>
      </c>
      <c r="O1008" s="237" t="str">
        <f>VLOOKUP(B1008,'University Applications'!A:I,9,0)</f>
        <v>S/A</v>
      </c>
      <c r="P1008" s="237" t="str">
        <f>VLOOKUP($B1008,'University Applications'!$A:P,16,0)</f>
        <v>Yes</v>
      </c>
      <c r="Q1008" s="237" t="str">
        <f>VLOOKUP($B1008,'University Applications'!$A:W,23,0)</f>
        <v>S/A</v>
      </c>
      <c r="R1008" s="237" t="str">
        <f>VLOOKUP($B1008,'University Applications'!$A:AD,30,0)</f>
        <v>Yes</v>
      </c>
      <c r="S1008" s="237" t="str">
        <f>VLOOKUP($B1008,'University Applications'!$A381:BJ1795,37,0)</f>
        <v/>
      </c>
      <c r="T1008" s="183">
        <f t="shared" si="1"/>
        <v>4</v>
      </c>
      <c r="U1008" s="183">
        <f t="shared" si="2"/>
        <v>4</v>
      </c>
      <c r="V1008" s="237">
        <f t="shared" si="3"/>
        <v>2</v>
      </c>
      <c r="W1008" s="237">
        <f t="shared" si="4"/>
        <v>2</v>
      </c>
      <c r="X1008" s="237"/>
    </row>
    <row r="1009">
      <c r="A1009" s="236" t="s">
        <v>3364</v>
      </c>
      <c r="B1009" s="106" t="s">
        <v>3361</v>
      </c>
      <c r="C1009" s="237" t="str">
        <f>VLOOKUP(A1009,'Main Sheet'!F:M,8,0)</f>
        <v>Motherwell</v>
      </c>
      <c r="D1009" s="237" t="str">
        <f>VLOOKUP(B1009,'Main Sheet'!A:N,14,0)</f>
        <v>NMB</v>
      </c>
      <c r="E1009" s="237" t="str">
        <f>VLOOKUP(B1009,'Main Sheet'!A:L,12,0)</f>
        <v>Vulumzi SS</v>
      </c>
      <c r="F1009" s="237" t="str">
        <f>Vlookup(B1009,'Main Sheet'!A:J,7,False)</f>
        <v>First</v>
      </c>
      <c r="G1009" s="237" t="str">
        <f>Vlookup(B1009,'Main Sheet'!A:Q,17,0)</f>
        <v>Siphosihle</v>
      </c>
      <c r="H1009" s="237" t="str">
        <f>VLOOKUP(B1009,'Main Sheet'!A:AT,46,0)</f>
        <v>Yes</v>
      </c>
      <c r="I1009" s="237" t="str">
        <f>Trim(Iferror(Vlookup(B1009,'Main Sheet'!A383:BC1475,47,False),""))</f>
        <v>Yes</v>
      </c>
      <c r="J1009" s="237" t="str">
        <f>VLOOKUP(B1009,'University Applications'!A:H,8,0)</f>
        <v>Yes</v>
      </c>
      <c r="K1009" s="237" t="str">
        <f>VLOOKUP(B1009,'University Applications'!A:O,15,0)</f>
        <v>Yes</v>
      </c>
      <c r="L1009" s="237" t="str">
        <f>VLOOKUP(B1009,'University Applications'!A:V,22,0)</f>
        <v>Yes</v>
      </c>
      <c r="M1009" s="237" t="str">
        <f>VLOOKUP(B1009,'University Applications'!A:AC,29,0)</f>
        <v>Yes</v>
      </c>
      <c r="N1009" s="237" t="str">
        <f>VLOOKUP(B1009,'University Applications'!A382:BD1796,36,0)</f>
        <v/>
      </c>
      <c r="O1009" s="237" t="str">
        <f>VLOOKUP(B1009,'University Applications'!A:I,9,0)</f>
        <v>Yes</v>
      </c>
      <c r="P1009" s="237" t="str">
        <f>VLOOKUP($B1009,'University Applications'!$A:P,16,0)</f>
        <v>Yes</v>
      </c>
      <c r="Q1009" s="237" t="str">
        <f>VLOOKUP($B1009,'University Applications'!$A:W,23,0)</f>
        <v>Yes</v>
      </c>
      <c r="R1009" s="237" t="str">
        <f>VLOOKUP($B1009,'University Applications'!$A:AD,30,0)</f>
        <v>Yes</v>
      </c>
      <c r="S1009" s="237" t="str">
        <f>VLOOKUP($B1009,'University Applications'!$A382:BJ1796,37,0)</f>
        <v/>
      </c>
      <c r="T1009" s="183">
        <f t="shared" si="1"/>
        <v>4</v>
      </c>
      <c r="U1009" s="183">
        <f t="shared" si="2"/>
        <v>4</v>
      </c>
      <c r="V1009" s="237">
        <f t="shared" si="3"/>
        <v>4</v>
      </c>
      <c r="W1009" s="237">
        <f t="shared" si="4"/>
        <v>4</v>
      </c>
      <c r="X1009" s="237"/>
    </row>
    <row r="1010">
      <c r="A1010" s="236" t="s">
        <v>11191</v>
      </c>
      <c r="B1010" s="106" t="s">
        <v>8614</v>
      </c>
      <c r="C1010" s="237" t="str">
        <f>VLOOKUP(A1010,'Main Sheet'!F:M,8,0)</f>
        <v>#N/A</v>
      </c>
      <c r="D1010" s="237" t="str">
        <f>VLOOKUP(B1010,'Main Sheet'!A:N,14,0)</f>
        <v>NMB</v>
      </c>
      <c r="E1010" s="237" t="str">
        <f>VLOOKUP(B1010,'Main Sheet'!A:L,12,0)</f>
        <v>Walmer HS</v>
      </c>
      <c r="F1010" s="237" t="str">
        <f>Vlookup(B1010,'Main Sheet'!A:J,7,False)</f>
        <v>Second</v>
      </c>
      <c r="G1010" s="237" t="str">
        <f>Vlookup(B1010,'Main Sheet'!A:Q,17,0)</f>
        <v>Sive</v>
      </c>
      <c r="H1010" s="237" t="str">
        <f>VLOOKUP(B1010,'Main Sheet'!A:AT,46,0)</f>
        <v>Yes</v>
      </c>
      <c r="I1010" s="237" t="str">
        <f>Trim(Iferror(Vlookup(B1010,'Main Sheet'!A1057:BC2155,47,False),""))</f>
        <v/>
      </c>
      <c r="J1010" s="237"/>
      <c r="K1010" s="237"/>
      <c r="L1010" s="237"/>
      <c r="M1010" s="237"/>
      <c r="N1010" s="237"/>
      <c r="O1010" s="237"/>
      <c r="P1010" s="237"/>
      <c r="Q1010" s="237"/>
      <c r="R1010" s="237"/>
      <c r="S1010" s="237"/>
      <c r="T1010" s="183">
        <f t="shared" si="1"/>
        <v>0</v>
      </c>
      <c r="U1010" s="183">
        <f t="shared" si="2"/>
        <v>0</v>
      </c>
      <c r="V1010" s="237">
        <f t="shared" si="3"/>
        <v>0</v>
      </c>
      <c r="W1010" s="237">
        <f t="shared" si="4"/>
        <v>0</v>
      </c>
      <c r="X1010" s="237"/>
    </row>
    <row r="1011">
      <c r="A1011" s="236" t="s">
        <v>9922</v>
      </c>
      <c r="B1011" s="106" t="s">
        <v>4786</v>
      </c>
      <c r="C1011" s="237" t="str">
        <f>VLOOKUP(A1011,'Main Sheet'!F:M,8,0)</f>
        <v>Motherwell</v>
      </c>
      <c r="D1011" s="237" t="str">
        <f>VLOOKUP(B1011,'Main Sheet'!A:N,14,0)</f>
        <v>NMB</v>
      </c>
      <c r="E1011" s="237" t="str">
        <f>VLOOKUP(B1011,'Main Sheet'!A:L,12,0)</f>
        <v>Masiphathisane HS</v>
      </c>
      <c r="F1011" s="237" t="str">
        <f>Vlookup(B1011,'Main Sheet'!A:J,7,False)</f>
        <v>Second</v>
      </c>
      <c r="G1011" s="237" t="str">
        <f>Vlookup(B1011,'Main Sheet'!A:Q,17,0)</f>
        <v>Siphosihle</v>
      </c>
      <c r="H1011" s="237" t="str">
        <f>VLOOKUP(B1011,'Main Sheet'!A:AT,46,0)</f>
        <v>Yes</v>
      </c>
      <c r="I1011" s="237" t="str">
        <f>Trim(Iferror(Vlookup(B1011,'Main Sheet'!A546:BC1639,47,False),""))</f>
        <v>Yes</v>
      </c>
      <c r="J1011" s="237" t="str">
        <f>VLOOKUP(B1011,'University Applications'!A:H,8,0)</f>
        <v>S/A</v>
      </c>
      <c r="K1011" s="237" t="str">
        <f>VLOOKUP(B1011,'University Applications'!A:O,15,0)</f>
        <v>Yes</v>
      </c>
      <c r="L1011" s="237" t="str">
        <f>VLOOKUP(B1011,'University Applications'!A:V,22,0)</f>
        <v>Yes</v>
      </c>
      <c r="M1011" s="237" t="str">
        <f>VLOOKUP(B1011,'University Applications'!A:AC,29,0)</f>
        <v>Yes</v>
      </c>
      <c r="N1011" s="237" t="str">
        <f>VLOOKUP(B1011,'University Applications'!A546:BD1960,36,0)</f>
        <v/>
      </c>
      <c r="O1011" s="237" t="str">
        <f>VLOOKUP(B1011,'University Applications'!A:I,9,0)</f>
        <v/>
      </c>
      <c r="P1011" s="237" t="str">
        <f>VLOOKUP($B1011,'University Applications'!$A:P,16,0)</f>
        <v/>
      </c>
      <c r="Q1011" s="237" t="str">
        <f>VLOOKUP($B1011,'University Applications'!$A:W,23,0)</f>
        <v/>
      </c>
      <c r="R1011" s="237" t="str">
        <f>VLOOKUP($B1011,'University Applications'!$A:AD,30,0)</f>
        <v/>
      </c>
      <c r="S1011" s="237" t="str">
        <f>VLOOKUP($B1011,'University Applications'!$A546:BJ1960,37,0)</f>
        <v/>
      </c>
      <c r="T1011" s="183">
        <f t="shared" si="1"/>
        <v>4</v>
      </c>
      <c r="U1011" s="183">
        <f t="shared" si="2"/>
        <v>0</v>
      </c>
      <c r="V1011" s="237">
        <f t="shared" si="3"/>
        <v>3</v>
      </c>
      <c r="W1011" s="237">
        <f t="shared" si="4"/>
        <v>0</v>
      </c>
      <c r="X1011" s="237"/>
    </row>
    <row r="1012">
      <c r="A1012" s="236" t="s">
        <v>10307</v>
      </c>
      <c r="B1012" s="106" t="s">
        <v>6211</v>
      </c>
      <c r="C1012" s="237" t="str">
        <f>VLOOKUP(A1012,'Main Sheet'!F:M,8,0)</f>
        <v>Zinyoka</v>
      </c>
      <c r="D1012" s="237" t="str">
        <f>VLOOKUP(B1012,'Main Sheet'!A:N,14,0)</f>
        <v>NMB</v>
      </c>
      <c r="E1012" s="237" t="str">
        <f>VLOOKUP(B1012,'Main Sheet'!A:L,12,0)</f>
        <v>Tyhilulwazi HS</v>
      </c>
      <c r="F1012" s="237" t="str">
        <f>Vlookup(B1012,'Main Sheet'!A:J,7,False)</f>
        <v>Second</v>
      </c>
      <c r="G1012" s="237" t="str">
        <f>Vlookup(B1012,'Main Sheet'!A:Q,17,0)</f>
        <v>Asemahle</v>
      </c>
      <c r="H1012" s="237" t="str">
        <f>VLOOKUP(B1012,'Main Sheet'!A:AT,46,0)</f>
        <v>Yes</v>
      </c>
      <c r="I1012" s="237" t="str">
        <f>Trim(Iferror(Vlookup(B1012,'Main Sheet'!A719:BC1813,47,False),""))</f>
        <v>Yes</v>
      </c>
      <c r="J1012" s="237" t="str">
        <f>VLOOKUP(B1012,'University Applications'!A:H,8,0)</f>
        <v>Yes</v>
      </c>
      <c r="K1012" s="237" t="str">
        <f>VLOOKUP(B1012,'University Applications'!A:O,15,0)</f>
        <v/>
      </c>
      <c r="L1012" s="237" t="str">
        <f>VLOOKUP(B1012,'University Applications'!A:V,22,0)</f>
        <v>Yes</v>
      </c>
      <c r="M1012" s="237" t="str">
        <f>VLOOKUP(B1012,'University Applications'!A:AC,29,0)</f>
        <v/>
      </c>
      <c r="N1012" s="237" t="str">
        <f>VLOOKUP(B1012,'University Applications'!A719:BD2134,36,0)</f>
        <v/>
      </c>
      <c r="O1012" s="237" t="str">
        <f>VLOOKUP(B1012,'University Applications'!A:I,9,0)</f>
        <v/>
      </c>
      <c r="P1012" s="237" t="str">
        <f>VLOOKUP($B1012,'University Applications'!$A:P,16,0)</f>
        <v/>
      </c>
      <c r="Q1012" s="237" t="str">
        <f>VLOOKUP($B1012,'University Applications'!$A:W,23,0)</f>
        <v/>
      </c>
      <c r="R1012" s="237" t="str">
        <f>VLOOKUP($B1012,'University Applications'!$A:AD,30,0)</f>
        <v/>
      </c>
      <c r="S1012" s="237" t="str">
        <f>VLOOKUP($B1012,'University Applications'!$A719:BJ2134,37,0)</f>
        <v/>
      </c>
      <c r="T1012" s="183">
        <f t="shared" si="1"/>
        <v>2</v>
      </c>
      <c r="U1012" s="183">
        <f t="shared" si="2"/>
        <v>0</v>
      </c>
      <c r="V1012" s="237">
        <f t="shared" si="3"/>
        <v>2</v>
      </c>
      <c r="W1012" s="237">
        <f t="shared" si="4"/>
        <v>0</v>
      </c>
      <c r="X1012" s="237"/>
    </row>
    <row r="1013">
      <c r="A1013" s="236" t="s">
        <v>3374</v>
      </c>
      <c r="B1013" s="106" t="s">
        <v>3371</v>
      </c>
      <c r="C1013" s="237" t="str">
        <f>VLOOKUP(A1013,'Main Sheet'!F:M,8,0)</f>
        <v>Walmer</v>
      </c>
      <c r="D1013" s="237" t="str">
        <f>VLOOKUP(B1013,'Main Sheet'!A:N,14,0)</f>
        <v>NMB</v>
      </c>
      <c r="E1013" s="237" t="str">
        <f>VLOOKUP(B1013,'Main Sheet'!A:L,12,0)</f>
        <v>Walmer HS</v>
      </c>
      <c r="F1013" s="237" t="str">
        <f>Vlookup(B1013,'Main Sheet'!A:J,7,False)</f>
        <v>First</v>
      </c>
      <c r="G1013" s="237" t="str">
        <f>Vlookup(B1013,'Main Sheet'!A:Q,17,0)</f>
        <v>Sive</v>
      </c>
      <c r="H1013" s="237" t="str">
        <f>VLOOKUP(B1013,'Main Sheet'!A:AT,46,0)</f>
        <v>No</v>
      </c>
      <c r="I1013" s="237" t="str">
        <f>Trim(Iferror(Vlookup(B1013,'Main Sheet'!A384:BC1476,47,False),""))</f>
        <v>No</v>
      </c>
      <c r="J1013" s="237"/>
      <c r="K1013" s="237" t="str">
        <f>VLOOKUP(B1013,'University Applications'!A:O,15,0)</f>
        <v/>
      </c>
      <c r="L1013" s="237" t="str">
        <f>VLOOKUP(B1013,'University Applications'!A:V,22,0)</f>
        <v/>
      </c>
      <c r="M1013" s="237" t="str">
        <f>VLOOKUP(B1013,'University Applications'!A:AC,29,0)</f>
        <v/>
      </c>
      <c r="N1013" s="237" t="str">
        <f>VLOOKUP(B1013,'University Applications'!A383:BD1797,36,0)</f>
        <v/>
      </c>
      <c r="O1013" s="237" t="str">
        <f>VLOOKUP(B1013,'University Applications'!A:I,9,0)</f>
        <v/>
      </c>
      <c r="P1013" s="237" t="str">
        <f>VLOOKUP($B1013,'University Applications'!$A:P,16,0)</f>
        <v/>
      </c>
      <c r="Q1013" s="237" t="str">
        <f>VLOOKUP($B1013,'University Applications'!$A:W,23,0)</f>
        <v/>
      </c>
      <c r="R1013" s="237" t="str">
        <f>VLOOKUP($B1013,'University Applications'!$A:AD,30,0)</f>
        <v/>
      </c>
      <c r="S1013" s="237" t="str">
        <f>VLOOKUP($B1013,'University Applications'!$A383:BJ1797,37,0)</f>
        <v/>
      </c>
      <c r="T1013" s="183">
        <f t="shared" si="1"/>
        <v>0</v>
      </c>
      <c r="U1013" s="183">
        <f t="shared" si="2"/>
        <v>0</v>
      </c>
      <c r="V1013" s="237">
        <f t="shared" si="3"/>
        <v>0</v>
      </c>
      <c r="W1013" s="237">
        <f t="shared" si="4"/>
        <v>0</v>
      </c>
      <c r="X1013" s="237"/>
    </row>
    <row r="1014">
      <c r="A1014" s="236" t="s">
        <v>3378</v>
      </c>
      <c r="B1014" s="106" t="s">
        <v>3376</v>
      </c>
      <c r="C1014" s="237" t="str">
        <f>VLOOKUP(A1014,'Main Sheet'!F:M,8,0)</f>
        <v>KwaZakhele</v>
      </c>
      <c r="D1014" s="237" t="str">
        <f>VLOOKUP(B1014,'Main Sheet'!A:N,14,0)</f>
        <v>NMB</v>
      </c>
      <c r="E1014" s="237" t="str">
        <f>VLOOKUP(B1014,'Main Sheet'!A:L,12,0)</f>
        <v>Masibambane HS</v>
      </c>
      <c r="F1014" s="237" t="str">
        <f>Vlookup(B1014,'Main Sheet'!A:J,7,False)</f>
        <v>First</v>
      </c>
      <c r="G1014" s="237" t="str">
        <f>Vlookup(B1014,'Main Sheet'!A:Q,17,0)</f>
        <v>Asemahle</v>
      </c>
      <c r="H1014" s="237" t="str">
        <f>VLOOKUP(B1014,'Main Sheet'!A:AT,46,0)</f>
        <v>Yes</v>
      </c>
      <c r="I1014" s="237" t="str">
        <f>Trim(Iferror(Vlookup(B1014,'Main Sheet'!A385:BC1477,47,False),""))</f>
        <v>Yes</v>
      </c>
      <c r="J1014" s="237" t="str">
        <f>VLOOKUP(B1014,'University Applications'!A:H,8,0)</f>
        <v>Yes</v>
      </c>
      <c r="K1014" s="237" t="str">
        <f>VLOOKUP(B1014,'University Applications'!A:O,15,0)</f>
        <v>Yes</v>
      </c>
      <c r="L1014" s="237" t="str">
        <f>VLOOKUP(B1014,'University Applications'!A:V,22,0)</f>
        <v>Yes</v>
      </c>
      <c r="M1014" s="237" t="str">
        <f>VLOOKUP(B1014,'University Applications'!A:AC,29,0)</f>
        <v>Yes</v>
      </c>
      <c r="N1014" s="237" t="str">
        <f>VLOOKUP(B1014,'University Applications'!A384:BD1798,36,0)</f>
        <v/>
      </c>
      <c r="O1014" s="237" t="str">
        <f>VLOOKUP(B1014,'University Applications'!A:I,9,0)</f>
        <v>Yes</v>
      </c>
      <c r="P1014" s="237" t="str">
        <f>VLOOKUP($B1014,'University Applications'!$A:P,16,0)</f>
        <v>Yes</v>
      </c>
      <c r="Q1014" s="237" t="str">
        <f>VLOOKUP($B1014,'University Applications'!$A:W,23,0)</f>
        <v>Yes</v>
      </c>
      <c r="R1014" s="237" t="str">
        <f>VLOOKUP($B1014,'University Applications'!$A:AD,30,0)</f>
        <v>Yes</v>
      </c>
      <c r="S1014" s="237" t="str">
        <f>VLOOKUP($B1014,'University Applications'!$A384:BJ1798,37,0)</f>
        <v/>
      </c>
      <c r="T1014" s="183">
        <f t="shared" si="1"/>
        <v>4</v>
      </c>
      <c r="U1014" s="183">
        <f t="shared" si="2"/>
        <v>4</v>
      </c>
      <c r="V1014" s="237">
        <f t="shared" si="3"/>
        <v>4</v>
      </c>
      <c r="W1014" s="237">
        <f t="shared" si="4"/>
        <v>4</v>
      </c>
      <c r="X1014" s="237"/>
    </row>
    <row r="1015">
      <c r="A1015" s="236" t="s">
        <v>3387</v>
      </c>
      <c r="B1015" s="106" t="s">
        <v>3385</v>
      </c>
      <c r="C1015" s="237" t="str">
        <f>VLOOKUP(A1015,'Main Sheet'!F:M,8,0)</f>
        <v>Walmer</v>
      </c>
      <c r="D1015" s="237" t="str">
        <f>VLOOKUP(B1015,'Main Sheet'!A:N,14,0)</f>
        <v>NMB</v>
      </c>
      <c r="E1015" s="237" t="str">
        <f>VLOOKUP(B1015,'Main Sheet'!A:L,12,0)</f>
        <v>Walmer HS</v>
      </c>
      <c r="F1015" s="237" t="str">
        <f>Vlookup(B1015,'Main Sheet'!A:J,7,False)</f>
        <v>First</v>
      </c>
      <c r="G1015" s="237" t="str">
        <f>Vlookup(B1015,'Main Sheet'!A:Q,17,0)</f>
        <v>Sive</v>
      </c>
      <c r="H1015" s="237" t="str">
        <f>VLOOKUP(B1015,'Main Sheet'!A:AT,46,0)</f>
        <v>Yes</v>
      </c>
      <c r="I1015" s="237" t="str">
        <f>Trim(Iferror(Vlookup(B1015,'Main Sheet'!A386:BC1478,47,False),""))</f>
        <v>Yes</v>
      </c>
      <c r="J1015" s="237" t="str">
        <f>VLOOKUP(B1015,'University Applications'!A:H,8,0)</f>
        <v>S/A</v>
      </c>
      <c r="K1015" s="237" t="str">
        <f>VLOOKUP(B1015,'University Applications'!A:O,15,0)</f>
        <v>Yes</v>
      </c>
      <c r="L1015" s="237" t="str">
        <f>VLOOKUP(B1015,'University Applications'!A:V,22,0)</f>
        <v>S/A</v>
      </c>
      <c r="M1015" s="237" t="str">
        <f>VLOOKUP(B1015,'University Applications'!A:AC,29,0)</f>
        <v>Yes</v>
      </c>
      <c r="N1015" s="237" t="str">
        <f>VLOOKUP(B1015,'University Applications'!A385:BD1799,36,0)</f>
        <v/>
      </c>
      <c r="O1015" s="237" t="str">
        <f>VLOOKUP(B1015,'University Applications'!A:I,9,0)</f>
        <v>S/A</v>
      </c>
      <c r="P1015" s="237" t="str">
        <f>VLOOKUP($B1015,'University Applications'!$A:P,16,0)</f>
        <v>Yes</v>
      </c>
      <c r="Q1015" s="237" t="str">
        <f>VLOOKUP($B1015,'University Applications'!$A:W,23,0)</f>
        <v>S/A</v>
      </c>
      <c r="R1015" s="237" t="str">
        <f>VLOOKUP($B1015,'University Applications'!$A:AD,30,0)</f>
        <v>Yes</v>
      </c>
      <c r="S1015" s="237" t="str">
        <f>VLOOKUP($B1015,'University Applications'!$A385:BJ1799,37,0)</f>
        <v/>
      </c>
      <c r="T1015" s="183">
        <f t="shared" si="1"/>
        <v>4</v>
      </c>
      <c r="U1015" s="183">
        <f t="shared" si="2"/>
        <v>4</v>
      </c>
      <c r="V1015" s="237">
        <f t="shared" si="3"/>
        <v>2</v>
      </c>
      <c r="W1015" s="237">
        <f t="shared" si="4"/>
        <v>2</v>
      </c>
      <c r="X1015" s="237"/>
    </row>
    <row r="1016">
      <c r="A1016" s="236" t="s">
        <v>3395</v>
      </c>
      <c r="B1016" s="106" t="s">
        <v>3393</v>
      </c>
      <c r="C1016" s="237" t="str">
        <f>VLOOKUP(A1016,'Main Sheet'!F:M,8,0)</f>
        <v>Motherwell</v>
      </c>
      <c r="D1016" s="237" t="str">
        <f>VLOOKUP(B1016,'Main Sheet'!A:N,14,0)</f>
        <v>NMB</v>
      </c>
      <c r="E1016" s="237" t="str">
        <f>VLOOKUP(B1016,'Main Sheet'!A:L,12,0)</f>
        <v>Motherwell HS</v>
      </c>
      <c r="F1016" s="237" t="str">
        <f>Vlookup(B1016,'Main Sheet'!A:J,7,False)</f>
        <v>First</v>
      </c>
      <c r="G1016" s="237" t="str">
        <f>Vlookup(B1016,'Main Sheet'!A:Q,17,0)</f>
        <v>Sive</v>
      </c>
      <c r="H1016" s="237" t="str">
        <f>VLOOKUP(B1016,'Main Sheet'!A:AT,46,0)</f>
        <v>Yes</v>
      </c>
      <c r="I1016" s="237" t="str">
        <f>Trim(Iferror(Vlookup(B1016,'Main Sheet'!A387:BC1479,47,False),""))</f>
        <v>Yes</v>
      </c>
      <c r="J1016" s="237" t="str">
        <f>VLOOKUP(B1016,'University Applications'!A:H,8,0)</f>
        <v>S/A</v>
      </c>
      <c r="K1016" s="237" t="str">
        <f>VLOOKUP(B1016,'University Applications'!A:O,15,0)</f>
        <v>S/A</v>
      </c>
      <c r="L1016" s="237" t="str">
        <f>VLOOKUP(B1016,'University Applications'!A:V,22,0)</f>
        <v>S/A</v>
      </c>
      <c r="M1016" s="237" t="str">
        <f>VLOOKUP(B1016,'University Applications'!A:AC,29,0)</f>
        <v>Yes</v>
      </c>
      <c r="N1016" s="237" t="str">
        <f>VLOOKUP(B1016,'University Applications'!A386:BD1800,36,0)</f>
        <v/>
      </c>
      <c r="O1016" s="237" t="str">
        <f>VLOOKUP(B1016,'University Applications'!A:I,9,0)</f>
        <v>S/A</v>
      </c>
      <c r="P1016" s="237" t="str">
        <f>VLOOKUP($B1016,'University Applications'!$A:P,16,0)</f>
        <v>S/A</v>
      </c>
      <c r="Q1016" s="237" t="str">
        <f>VLOOKUP($B1016,'University Applications'!$A:W,23,0)</f>
        <v>S/A</v>
      </c>
      <c r="R1016" s="237" t="str">
        <f>VLOOKUP($B1016,'University Applications'!$A:AD,30,0)</f>
        <v>Yes</v>
      </c>
      <c r="S1016" s="237" t="str">
        <f>VLOOKUP($B1016,'University Applications'!$A386:BJ1800,37,0)</f>
        <v/>
      </c>
      <c r="T1016" s="183">
        <f t="shared" si="1"/>
        <v>4</v>
      </c>
      <c r="U1016" s="183">
        <f t="shared" si="2"/>
        <v>4</v>
      </c>
      <c r="V1016" s="237">
        <f t="shared" si="3"/>
        <v>1</v>
      </c>
      <c r="W1016" s="237">
        <f t="shared" si="4"/>
        <v>1</v>
      </c>
      <c r="X1016" s="237"/>
    </row>
    <row r="1017">
      <c r="A1017" s="236" t="s">
        <v>10711</v>
      </c>
      <c r="B1017" s="106" t="s">
        <v>7578</v>
      </c>
      <c r="C1017" s="237" t="str">
        <f>VLOOKUP(A1017,'Main Sheet'!F:M,8,0)</f>
        <v>KwaMagxaki</v>
      </c>
      <c r="D1017" s="237" t="str">
        <f>VLOOKUP(B1017,'Main Sheet'!A:N,14,0)</f>
        <v>NMB</v>
      </c>
      <c r="E1017" s="237" t="str">
        <f>VLOOKUP(B1017,'Main Sheet'!A:L,12,0)</f>
        <v>KwaMagxaki HS</v>
      </c>
      <c r="F1017" s="237" t="str">
        <f>Vlookup(B1017,'Main Sheet'!A:J,7,False)</f>
        <v>Second</v>
      </c>
      <c r="G1017" s="237" t="str">
        <f>Vlookup(B1017,'Main Sheet'!A:Q,17,0)</f>
        <v>Asemahle</v>
      </c>
      <c r="H1017" s="237" t="str">
        <f>VLOOKUP(B1017,'Main Sheet'!A:AT,46,0)</f>
        <v>Yes</v>
      </c>
      <c r="I1017" s="237" t="str">
        <f>Trim(Iferror(Vlookup(B1017,'Main Sheet'!A918:BC2015,47,False),""))</f>
        <v>Yes</v>
      </c>
      <c r="J1017" s="237" t="str">
        <f>VLOOKUP(B1017,'University Applications'!A:H,8,0)</f>
        <v>S/A</v>
      </c>
      <c r="K1017" s="237" t="str">
        <f>VLOOKUP(B1017,'University Applications'!A:O,15,0)</f>
        <v>S/A</v>
      </c>
      <c r="L1017" s="237" t="str">
        <f>VLOOKUP(B1017,'University Applications'!A:V,22,0)</f>
        <v/>
      </c>
      <c r="M1017" s="237" t="str">
        <f>VLOOKUP(B1017,'University Applications'!A:AC,29,0)</f>
        <v/>
      </c>
      <c r="N1017" s="237" t="str">
        <f>VLOOKUP(B1017,'University Applications'!A918:BD2336,36,0)</f>
        <v/>
      </c>
      <c r="O1017" s="237" t="str">
        <f>VLOOKUP(B1017,'University Applications'!A:I,9,0)</f>
        <v/>
      </c>
      <c r="P1017" s="237" t="str">
        <f>VLOOKUP($B1017,'University Applications'!$A:P,16,0)</f>
        <v/>
      </c>
      <c r="Q1017" s="237" t="str">
        <f>VLOOKUP($B1017,'University Applications'!$A:W,23,0)</f>
        <v/>
      </c>
      <c r="R1017" s="237" t="str">
        <f>VLOOKUP($B1017,'University Applications'!$A:AD,30,0)</f>
        <v/>
      </c>
      <c r="S1017" s="237" t="str">
        <f>VLOOKUP($B1017,'University Applications'!$A918:BJ2336,37,0)</f>
        <v/>
      </c>
      <c r="T1017" s="183">
        <f t="shared" si="1"/>
        <v>2</v>
      </c>
      <c r="U1017" s="183">
        <f t="shared" si="2"/>
        <v>0</v>
      </c>
      <c r="V1017" s="237">
        <f t="shared" si="3"/>
        <v>0</v>
      </c>
      <c r="W1017" s="237">
        <f t="shared" si="4"/>
        <v>0</v>
      </c>
      <c r="X1017" s="237"/>
    </row>
    <row r="1018">
      <c r="A1018" s="236" t="s">
        <v>10650</v>
      </c>
      <c r="B1018" s="106" t="s">
        <v>7322</v>
      </c>
      <c r="C1018" s="237" t="str">
        <f>VLOOKUP(A1018,'Main Sheet'!F:M,8,0)</f>
        <v>Alice</v>
      </c>
      <c r="D1018" s="237" t="str">
        <f>VLOOKUP(B1018,'Main Sheet'!A:N,14,0)</f>
        <v>Rural</v>
      </c>
      <c r="E1018" s="237" t="str">
        <f>VLOOKUP(B1018,'Main Sheet'!A:L,12,0)</f>
        <v>Dalubuhle HS</v>
      </c>
      <c r="F1018" s="237" t="str">
        <f>Vlookup(B1018,'Main Sheet'!A:J,7,False)</f>
        <v>Second</v>
      </c>
      <c r="G1018" s="237" t="str">
        <f>Vlookup(B1018,'Main Sheet'!A:Q,17,0)</f>
        <v>Chulumanco</v>
      </c>
      <c r="H1018" s="237" t="str">
        <f>VLOOKUP(B1018,'Main Sheet'!A:AT,46,0)</f>
        <v>Yes</v>
      </c>
      <c r="I1018" s="237" t="str">
        <f>Trim(Iferror(Vlookup(B1018,'Main Sheet'!A888:BC1985,47,False),""))</f>
        <v>Yes</v>
      </c>
      <c r="J1018" s="237" t="str">
        <f>VLOOKUP(B1018,'University Applications'!A:H,8,0)</f>
        <v>Yes</v>
      </c>
      <c r="K1018" s="237" t="str">
        <f>VLOOKUP(B1018,'University Applications'!A:O,15,0)</f>
        <v>Yes</v>
      </c>
      <c r="L1018" s="237" t="str">
        <f>VLOOKUP(B1018,'University Applications'!A:V,22,0)</f>
        <v>Yes</v>
      </c>
      <c r="M1018" s="237" t="str">
        <f>VLOOKUP(B1018,'University Applications'!A:AC,29,0)</f>
        <v>Yes</v>
      </c>
      <c r="N1018" s="237" t="str">
        <f>VLOOKUP(B1018,'University Applications'!A888:BD2306,36,0)</f>
        <v/>
      </c>
      <c r="O1018" s="237" t="str">
        <f>VLOOKUP(B1018,'University Applications'!A:I,9,0)</f>
        <v/>
      </c>
      <c r="P1018" s="237" t="str">
        <f>VLOOKUP($B1018,'University Applications'!$A:P,16,0)</f>
        <v/>
      </c>
      <c r="Q1018" s="237" t="str">
        <f>VLOOKUP($B1018,'University Applications'!$A:W,23,0)</f>
        <v/>
      </c>
      <c r="R1018" s="237" t="str">
        <f>VLOOKUP($B1018,'University Applications'!$A:AD,30,0)</f>
        <v/>
      </c>
      <c r="S1018" s="237" t="str">
        <f>VLOOKUP($B1018,'University Applications'!$A888:BJ2306,37,0)</f>
        <v/>
      </c>
      <c r="T1018" s="183">
        <f t="shared" si="1"/>
        <v>4</v>
      </c>
      <c r="U1018" s="183">
        <f t="shared" si="2"/>
        <v>0</v>
      </c>
      <c r="V1018" s="237">
        <f t="shared" si="3"/>
        <v>4</v>
      </c>
      <c r="W1018" s="237">
        <f t="shared" si="4"/>
        <v>0</v>
      </c>
      <c r="X1018" s="237"/>
    </row>
    <row r="1019">
      <c r="A1019" s="236" t="s">
        <v>3404</v>
      </c>
      <c r="B1019" s="106" t="s">
        <v>3402</v>
      </c>
      <c r="C1019" s="237" t="str">
        <f>VLOOKUP(A1019,'Main Sheet'!F:M,8,0)</f>
        <v>Motherwell</v>
      </c>
      <c r="D1019" s="237" t="str">
        <f>VLOOKUP(B1019,'Main Sheet'!A:N,14,0)</f>
        <v>NMB</v>
      </c>
      <c r="E1019" s="237" t="str">
        <f>VLOOKUP(B1019,'Main Sheet'!A:L,12,0)</f>
        <v>Soqhayisa SS</v>
      </c>
      <c r="F1019" s="237" t="str">
        <f>Vlookup(B1019,'Main Sheet'!A:J,7,False)</f>
        <v>First</v>
      </c>
      <c r="G1019" s="237" t="str">
        <f>Vlookup(B1019,'Main Sheet'!A:Q,17,0)</f>
        <v>Siphosihle</v>
      </c>
      <c r="H1019" s="237" t="str">
        <f>VLOOKUP(B1019,'Main Sheet'!A:AT,46,0)</f>
        <v>Yes</v>
      </c>
      <c r="I1019" s="237" t="str">
        <f>Trim(Iferror(Vlookup(B1019,'Main Sheet'!A388:BC1480,47,False),""))</f>
        <v>Yes</v>
      </c>
      <c r="J1019" s="237" t="str">
        <f>VLOOKUP(B1019,'University Applications'!A:H,8,0)</f>
        <v>Yes</v>
      </c>
      <c r="K1019" s="237" t="str">
        <f>VLOOKUP(B1019,'University Applications'!A:O,15,0)</f>
        <v>Yes</v>
      </c>
      <c r="L1019" s="237" t="str">
        <f>VLOOKUP(B1019,'University Applications'!A:V,22,0)</f>
        <v>Yes</v>
      </c>
      <c r="M1019" s="237" t="str">
        <f>VLOOKUP(B1019,'University Applications'!A:AC,29,0)</f>
        <v>Yes</v>
      </c>
      <c r="N1019" s="237" t="str">
        <f>VLOOKUP(B1019,'University Applications'!A387:BD1801,36,0)</f>
        <v/>
      </c>
      <c r="O1019" s="237" t="str">
        <f>VLOOKUP(B1019,'University Applications'!A:I,9,0)</f>
        <v>Yes</v>
      </c>
      <c r="P1019" s="237" t="str">
        <f>VLOOKUP($B1019,'University Applications'!$A:P,16,0)</f>
        <v>Yes</v>
      </c>
      <c r="Q1019" s="237" t="str">
        <f>VLOOKUP($B1019,'University Applications'!$A:W,23,0)</f>
        <v>Yes</v>
      </c>
      <c r="R1019" s="237" t="str">
        <f>VLOOKUP($B1019,'University Applications'!$A:AD,30,0)</f>
        <v>Yes</v>
      </c>
      <c r="S1019" s="237" t="str">
        <f>VLOOKUP($B1019,'University Applications'!$A387:BJ1801,37,0)</f>
        <v/>
      </c>
      <c r="T1019" s="183">
        <f t="shared" si="1"/>
        <v>4</v>
      </c>
      <c r="U1019" s="183">
        <f t="shared" si="2"/>
        <v>4</v>
      </c>
      <c r="V1019" s="237">
        <f t="shared" si="3"/>
        <v>4</v>
      </c>
      <c r="W1019" s="237">
        <f t="shared" si="4"/>
        <v>4</v>
      </c>
      <c r="X1019" s="237"/>
    </row>
    <row r="1020">
      <c r="A1020" s="236" t="s">
        <v>9961</v>
      </c>
      <c r="B1020" s="106" t="s">
        <v>4935</v>
      </c>
      <c r="C1020" s="237" t="str">
        <f>VLOOKUP(A1020,'Main Sheet'!F:M,8,0)</f>
        <v>Motherwell</v>
      </c>
      <c r="D1020" s="237" t="str">
        <f>VLOOKUP(B1020,'Main Sheet'!A:N,14,0)</f>
        <v>NMB</v>
      </c>
      <c r="E1020" s="237" t="str">
        <f>VLOOKUP(B1020,'Main Sheet'!A:L,12,0)</f>
        <v>Coselelani HS</v>
      </c>
      <c r="F1020" s="237" t="str">
        <f>Vlookup(B1020,'Main Sheet'!A:J,7,False)</f>
        <v>Second</v>
      </c>
      <c r="G1020" s="237" t="str">
        <f>Vlookup(B1020,'Main Sheet'!A:Q,17,0)</f>
        <v>Siphosihle</v>
      </c>
      <c r="H1020" s="237" t="str">
        <f>VLOOKUP(B1020,'Main Sheet'!A:AT,46,0)</f>
        <v>Yes</v>
      </c>
      <c r="I1020" s="237" t="str">
        <f>Trim(Iferror(Vlookup(B1020,'Main Sheet'!A563:BC1656,47,False),""))</f>
        <v>Yes</v>
      </c>
      <c r="J1020" s="237" t="str">
        <f>VLOOKUP(B1020,'University Applications'!A:H,8,0)</f>
        <v>Yes</v>
      </c>
      <c r="K1020" s="237" t="str">
        <f>VLOOKUP(B1020,'University Applications'!A:O,15,0)</f>
        <v>Yes</v>
      </c>
      <c r="L1020" s="237" t="str">
        <f>VLOOKUP(B1020,'University Applications'!A:V,22,0)</f>
        <v>Yes</v>
      </c>
      <c r="M1020" s="237" t="str">
        <f>VLOOKUP(B1020,'University Applications'!A:AC,29,0)</f>
        <v>Yes</v>
      </c>
      <c r="N1020" s="237" t="str">
        <f>VLOOKUP(B1020,'University Applications'!A563:BD1977,36,0)</f>
        <v/>
      </c>
      <c r="O1020" s="237" t="str">
        <f>VLOOKUP(B1020,'University Applications'!A:I,9,0)</f>
        <v/>
      </c>
      <c r="P1020" s="237" t="str">
        <f>VLOOKUP($B1020,'University Applications'!$A:P,16,0)</f>
        <v/>
      </c>
      <c r="Q1020" s="237" t="str">
        <f>VLOOKUP($B1020,'University Applications'!$A:W,23,0)</f>
        <v/>
      </c>
      <c r="R1020" s="237" t="str">
        <f>VLOOKUP($B1020,'University Applications'!$A:AD,30,0)</f>
        <v/>
      </c>
      <c r="S1020" s="237" t="str">
        <f>VLOOKUP($B1020,'University Applications'!$A563:BJ1977,37,0)</f>
        <v/>
      </c>
      <c r="T1020" s="183">
        <f t="shared" si="1"/>
        <v>4</v>
      </c>
      <c r="U1020" s="183">
        <f t="shared" si="2"/>
        <v>0</v>
      </c>
      <c r="V1020" s="237">
        <f t="shared" si="3"/>
        <v>4</v>
      </c>
      <c r="W1020" s="237">
        <f t="shared" si="4"/>
        <v>0</v>
      </c>
      <c r="X1020" s="237"/>
    </row>
    <row r="1021">
      <c r="A1021" s="236" t="s">
        <v>10374</v>
      </c>
      <c r="B1021" s="106" t="s">
        <v>6464</v>
      </c>
      <c r="C1021" s="237" t="str">
        <f>VLOOKUP(A1021,'Main Sheet'!F:M,8,0)</f>
        <v>Motherwell</v>
      </c>
      <c r="D1021" s="237" t="str">
        <f>VLOOKUP(B1021,'Main Sheet'!A:N,14,0)</f>
        <v>NMB</v>
      </c>
      <c r="E1021" s="237" t="str">
        <f>VLOOKUP(B1021,'Main Sheet'!A:L,12,0)</f>
        <v>Cingani HS</v>
      </c>
      <c r="F1021" s="237" t="str">
        <f>Vlookup(B1021,'Main Sheet'!A:J,7,False)</f>
        <v>Second</v>
      </c>
      <c r="G1021" s="237" t="str">
        <f>Vlookup(B1021,'Main Sheet'!A:Q,17,0)</f>
        <v>Asemahle</v>
      </c>
      <c r="H1021" s="237" t="str">
        <f>VLOOKUP(B1021,'Main Sheet'!A:AT,46,0)</f>
        <v/>
      </c>
      <c r="I1021" s="237" t="str">
        <f>Trim(Iferror(Vlookup(B1021,'Main Sheet'!A750:BC1844,47,False),""))</f>
        <v/>
      </c>
      <c r="J1021" s="237" t="str">
        <f>VLOOKUP(B1021,'University Applications'!A:H,8,0)</f>
        <v/>
      </c>
      <c r="K1021" s="237" t="str">
        <f>VLOOKUP(B1021,'University Applications'!A:O,15,0)</f>
        <v/>
      </c>
      <c r="L1021" s="237" t="str">
        <f>VLOOKUP(B1021,'University Applications'!A:V,22,0)</f>
        <v/>
      </c>
      <c r="M1021" s="237" t="str">
        <f>VLOOKUP(B1021,'University Applications'!A:AC,29,0)</f>
        <v/>
      </c>
      <c r="N1021" s="237" t="str">
        <f>VLOOKUP(B1021,'University Applications'!A750:BD2165,36,0)</f>
        <v/>
      </c>
      <c r="O1021" s="237" t="str">
        <f>VLOOKUP(B1021,'University Applications'!A:I,9,0)</f>
        <v/>
      </c>
      <c r="P1021" s="237" t="str">
        <f>VLOOKUP($B1021,'University Applications'!$A:P,16,0)</f>
        <v/>
      </c>
      <c r="Q1021" s="237" t="str">
        <f>VLOOKUP($B1021,'University Applications'!$A:W,23,0)</f>
        <v/>
      </c>
      <c r="R1021" s="237" t="str">
        <f>VLOOKUP($B1021,'University Applications'!$A:AD,30,0)</f>
        <v/>
      </c>
      <c r="S1021" s="237" t="str">
        <f>VLOOKUP($B1021,'University Applications'!$A750:BJ2165,37,0)</f>
        <v/>
      </c>
      <c r="T1021" s="183">
        <f t="shared" si="1"/>
        <v>0</v>
      </c>
      <c r="U1021" s="183">
        <f t="shared" si="2"/>
        <v>0</v>
      </c>
      <c r="V1021" s="237">
        <f t="shared" si="3"/>
        <v>0</v>
      </c>
      <c r="W1021" s="237">
        <f t="shared" si="4"/>
        <v>0</v>
      </c>
      <c r="X1021" s="237"/>
    </row>
    <row r="1022">
      <c r="A1022" s="236" t="s">
        <v>10493</v>
      </c>
      <c r="B1022" s="106" t="s">
        <v>6942</v>
      </c>
      <c r="C1022" s="237" t="str">
        <f>VLOOKUP(A1022,'Main Sheet'!F:M,8,0)</f>
        <v>Richmond Hill</v>
      </c>
      <c r="D1022" s="237" t="str">
        <f>VLOOKUP(B1022,'Main Sheet'!A:N,14,0)</f>
        <v>NMB</v>
      </c>
      <c r="E1022" s="237" t="str">
        <f>VLOOKUP(B1022,'Main Sheet'!A:L,12,0)</f>
        <v>Khumbulani HS</v>
      </c>
      <c r="F1022" s="237" t="str">
        <f>Vlookup(B1022,'Main Sheet'!A:J,7,False)</f>
        <v>Second</v>
      </c>
      <c r="G1022" s="237" t="str">
        <f>Vlookup(B1022,'Main Sheet'!A:Q,17,0)</f>
        <v>Chulumanco</v>
      </c>
      <c r="H1022" s="237" t="str">
        <f>VLOOKUP(B1022,'Main Sheet'!A:AT,46,0)</f>
        <v>Yes</v>
      </c>
      <c r="I1022" s="237" t="str">
        <f>Trim(Iferror(Vlookup(B1022,'Main Sheet'!A808:BC1902,47,False),""))</f>
        <v/>
      </c>
      <c r="J1022" s="237" t="str">
        <f>VLOOKUP(B1022,'University Applications'!A:H,8,0)</f>
        <v>S/A</v>
      </c>
      <c r="K1022" s="237" t="str">
        <f>VLOOKUP(B1022,'University Applications'!A:O,15,0)</f>
        <v/>
      </c>
      <c r="L1022" s="237" t="str">
        <f>VLOOKUP(B1022,'University Applications'!A:V,22,0)</f>
        <v>Yes</v>
      </c>
      <c r="M1022" s="237" t="str">
        <f>VLOOKUP(B1022,'University Applications'!A:AC,29,0)</f>
        <v>Yes</v>
      </c>
      <c r="N1022" s="237" t="str">
        <f>VLOOKUP(B1022,'University Applications'!A808:BD2223,36,0)</f>
        <v/>
      </c>
      <c r="O1022" s="237" t="str">
        <f>VLOOKUP(B1022,'University Applications'!A:I,9,0)</f>
        <v/>
      </c>
      <c r="P1022" s="237" t="str">
        <f>VLOOKUP($B1022,'University Applications'!$A:P,16,0)</f>
        <v/>
      </c>
      <c r="Q1022" s="237" t="str">
        <f>VLOOKUP($B1022,'University Applications'!$A:W,23,0)</f>
        <v/>
      </c>
      <c r="R1022" s="237" t="str">
        <f>VLOOKUP($B1022,'University Applications'!$A:AD,30,0)</f>
        <v/>
      </c>
      <c r="S1022" s="237" t="str">
        <f>VLOOKUP($B1022,'University Applications'!$A808:BJ2223,37,0)</f>
        <v/>
      </c>
      <c r="T1022" s="183">
        <f t="shared" si="1"/>
        <v>3</v>
      </c>
      <c r="U1022" s="183">
        <f t="shared" si="2"/>
        <v>0</v>
      </c>
      <c r="V1022" s="237">
        <f t="shared" si="3"/>
        <v>2</v>
      </c>
      <c r="W1022" s="237">
        <f t="shared" si="4"/>
        <v>0</v>
      </c>
      <c r="X1022" s="237"/>
    </row>
    <row r="1023">
      <c r="A1023" s="236" t="s">
        <v>3413</v>
      </c>
      <c r="B1023" s="106" t="s">
        <v>3410</v>
      </c>
      <c r="C1023" s="237" t="str">
        <f>VLOOKUP(A1023,'Main Sheet'!F:M,8,0)</f>
        <v>Motherwell</v>
      </c>
      <c r="D1023" s="237" t="str">
        <f>VLOOKUP(B1023,'Main Sheet'!A:N,14,0)</f>
        <v>NMB</v>
      </c>
      <c r="E1023" s="237" t="str">
        <f>VLOOKUP(B1023,'Main Sheet'!A:L,12,0)</f>
        <v>Motherwell HS</v>
      </c>
      <c r="F1023" s="237" t="str">
        <f>Vlookup(B1023,'Main Sheet'!A:J,7,False)</f>
        <v>First</v>
      </c>
      <c r="G1023" s="237" t="str">
        <f>Vlookup(B1023,'Main Sheet'!A:Q,17,0)</f>
        <v>Sive</v>
      </c>
      <c r="H1023" s="237" t="str">
        <f>VLOOKUP(B1023,'Main Sheet'!A:AT,46,0)</f>
        <v>Yes</v>
      </c>
      <c r="I1023" s="237" t="str">
        <f>Trim(Iferror(Vlookup(B1023,'Main Sheet'!A389:BC1481,47,False),""))</f>
        <v>Yes</v>
      </c>
      <c r="J1023" s="237" t="str">
        <f>VLOOKUP(B1023,'University Applications'!A:H,8,0)</f>
        <v>Yes</v>
      </c>
      <c r="K1023" s="237" t="str">
        <f>VLOOKUP(B1023,'University Applications'!A:O,15,0)</f>
        <v>Yes</v>
      </c>
      <c r="L1023" s="237" t="str">
        <f>VLOOKUP(B1023,'University Applications'!A:V,22,0)</f>
        <v>No</v>
      </c>
      <c r="M1023" s="237" t="str">
        <f>VLOOKUP(B1023,'University Applications'!A:AC,29,0)</f>
        <v>Yes</v>
      </c>
      <c r="N1023" s="237" t="str">
        <f>VLOOKUP(B1023,'University Applications'!A388:BD1802,36,0)</f>
        <v/>
      </c>
      <c r="O1023" s="237" t="str">
        <f>VLOOKUP(B1023,'University Applications'!A:I,9,0)</f>
        <v>Yes</v>
      </c>
      <c r="P1023" s="237" t="str">
        <f>VLOOKUP($B1023,'University Applications'!$A:P,16,0)</f>
        <v>Yes</v>
      </c>
      <c r="Q1023" s="237" t="str">
        <f>VLOOKUP($B1023,'University Applications'!$A:W,23,0)</f>
        <v>No</v>
      </c>
      <c r="R1023" s="237" t="str">
        <f>VLOOKUP($B1023,'University Applications'!$A:AD,30,0)</f>
        <v>Yes</v>
      </c>
      <c r="S1023" s="237" t="str">
        <f>VLOOKUP($B1023,'University Applications'!$A388:BJ1802,37,0)</f>
        <v/>
      </c>
      <c r="T1023" s="183">
        <f t="shared" si="1"/>
        <v>4</v>
      </c>
      <c r="U1023" s="183">
        <f t="shared" si="2"/>
        <v>4</v>
      </c>
      <c r="V1023" s="237">
        <f t="shared" si="3"/>
        <v>3</v>
      </c>
      <c r="W1023" s="237">
        <f t="shared" si="4"/>
        <v>3</v>
      </c>
      <c r="X1023" s="237"/>
    </row>
    <row r="1024">
      <c r="A1024" s="236" t="s">
        <v>10372</v>
      </c>
      <c r="B1024" s="106" t="s">
        <v>6454</v>
      </c>
      <c r="C1024" s="237" t="str">
        <f>VLOOKUP(A1024,'Main Sheet'!F:M,8,0)</f>
        <v>Motherwell</v>
      </c>
      <c r="D1024" s="237" t="str">
        <f>VLOOKUP(B1024,'Main Sheet'!A:N,14,0)</f>
        <v>NMB</v>
      </c>
      <c r="E1024" s="237" t="str">
        <f>VLOOKUP(B1024,'Main Sheet'!A:L,12,0)</f>
        <v>Cingani HS</v>
      </c>
      <c r="F1024" s="237" t="str">
        <f>Vlookup(B1024,'Main Sheet'!A:J,7,False)</f>
        <v>Second</v>
      </c>
      <c r="G1024" s="237" t="str">
        <f>Vlookup(B1024,'Main Sheet'!A:Q,17,0)</f>
        <v>Asemahle</v>
      </c>
      <c r="H1024" s="237" t="str">
        <f>VLOOKUP(B1024,'Main Sheet'!A:AT,46,0)</f>
        <v>Yes</v>
      </c>
      <c r="I1024" s="237" t="str">
        <f>Trim(Iferror(Vlookup(B1024,'Main Sheet'!A749:BC1843,47,False),""))</f>
        <v>Yes</v>
      </c>
      <c r="J1024" s="237" t="str">
        <f>VLOOKUP(B1024,'University Applications'!A:H,8,0)</f>
        <v>S/A</v>
      </c>
      <c r="K1024" s="237" t="str">
        <f>VLOOKUP(B1024,'University Applications'!A:O,15,0)</f>
        <v>S/A</v>
      </c>
      <c r="L1024" s="237" t="str">
        <f>VLOOKUP(B1024,'University Applications'!A:V,22,0)</f>
        <v>S/A</v>
      </c>
      <c r="M1024" s="237" t="str">
        <f>VLOOKUP(B1024,'University Applications'!A:AC,29,0)</f>
        <v>S/A</v>
      </c>
      <c r="N1024" s="237" t="str">
        <f>VLOOKUP(B1024,'University Applications'!A749:BD2164,36,0)</f>
        <v/>
      </c>
      <c r="O1024" s="237" t="str">
        <f>VLOOKUP(B1024,'University Applications'!A:I,9,0)</f>
        <v/>
      </c>
      <c r="P1024" s="237" t="str">
        <f>VLOOKUP($B1024,'University Applications'!$A:P,16,0)</f>
        <v/>
      </c>
      <c r="Q1024" s="237" t="str">
        <f>VLOOKUP($B1024,'University Applications'!$A:W,23,0)</f>
        <v/>
      </c>
      <c r="R1024" s="237" t="str">
        <f>VLOOKUP($B1024,'University Applications'!$A:AD,30,0)</f>
        <v/>
      </c>
      <c r="S1024" s="237" t="str">
        <f>VLOOKUP($B1024,'University Applications'!$A749:BJ2164,37,0)</f>
        <v/>
      </c>
      <c r="T1024" s="183">
        <f t="shared" si="1"/>
        <v>4</v>
      </c>
      <c r="U1024" s="183">
        <f t="shared" si="2"/>
        <v>0</v>
      </c>
      <c r="V1024" s="237">
        <f t="shared" si="3"/>
        <v>0</v>
      </c>
      <c r="W1024" s="237">
        <f t="shared" si="4"/>
        <v>0</v>
      </c>
      <c r="X1024" s="237"/>
    </row>
    <row r="1025">
      <c r="A1025" s="236" t="s">
        <v>10745</v>
      </c>
      <c r="B1025" s="106" t="s">
        <v>7786</v>
      </c>
      <c r="C1025" s="237" t="str">
        <f>VLOOKUP(A1025,'Main Sheet'!F:M,8,0)</f>
        <v>East London</v>
      </c>
      <c r="D1025" s="237" t="str">
        <f>VLOOKUP(B1025,'Main Sheet'!A:N,14,0)</f>
        <v>Rural</v>
      </c>
      <c r="E1025" s="237" t="str">
        <f>VLOOKUP(B1025,'Main Sheet'!A:L,12,0)</f>
        <v>Hlokoma HS</v>
      </c>
      <c r="F1025" s="237" t="str">
        <f>Vlookup(B1025,'Main Sheet'!A:J,7,False)</f>
        <v>Second</v>
      </c>
      <c r="G1025" s="237" t="str">
        <f>Vlookup(B1025,'Main Sheet'!A:Q,17,0)</f>
        <v>Asemahle</v>
      </c>
      <c r="H1025" s="237" t="str">
        <f>VLOOKUP(B1025,'Main Sheet'!A:AT,46,0)</f>
        <v>Yes</v>
      </c>
      <c r="I1025" s="237" t="str">
        <f>Trim(Iferror(Vlookup(B1025,'Main Sheet'!A942:BC2039,47,False),""))</f>
        <v>Yes</v>
      </c>
      <c r="J1025" s="237" t="str">
        <f>VLOOKUP(B1025,'University Applications'!A:H,8,0)</f>
        <v>Yes</v>
      </c>
      <c r="K1025" s="237" t="str">
        <f>VLOOKUP(B1025,'University Applications'!A:O,15,0)</f>
        <v/>
      </c>
      <c r="L1025" s="237" t="str">
        <f>VLOOKUP(B1025,'University Applications'!A:V,22,0)</f>
        <v>Yes</v>
      </c>
      <c r="M1025" s="237" t="str">
        <f>VLOOKUP(B1025,'University Applications'!A:AC,29,0)</f>
        <v>Yes</v>
      </c>
      <c r="N1025" s="237" t="str">
        <f>VLOOKUP(B1025,'University Applications'!A942:BD2360,36,0)</f>
        <v/>
      </c>
      <c r="O1025" s="237" t="str">
        <f>VLOOKUP(B1025,'University Applications'!A:I,9,0)</f>
        <v/>
      </c>
      <c r="P1025" s="237" t="str">
        <f>VLOOKUP($B1025,'University Applications'!$A:P,16,0)</f>
        <v/>
      </c>
      <c r="Q1025" s="237" t="str">
        <f>VLOOKUP($B1025,'University Applications'!$A:W,23,0)</f>
        <v/>
      </c>
      <c r="R1025" s="237" t="str">
        <f>VLOOKUP($B1025,'University Applications'!$A:AD,30,0)</f>
        <v/>
      </c>
      <c r="S1025" s="237" t="str">
        <f>VLOOKUP($B1025,'University Applications'!$A942:BJ2360,37,0)</f>
        <v/>
      </c>
      <c r="T1025" s="183">
        <f t="shared" si="1"/>
        <v>3</v>
      </c>
      <c r="U1025" s="183">
        <f t="shared" si="2"/>
        <v>0</v>
      </c>
      <c r="V1025" s="237">
        <f t="shared" si="3"/>
        <v>3</v>
      </c>
      <c r="W1025" s="237">
        <f t="shared" si="4"/>
        <v>0</v>
      </c>
      <c r="X1025" s="237"/>
    </row>
    <row r="1026">
      <c r="A1026" s="236" t="s">
        <v>10495</v>
      </c>
      <c r="B1026" s="106" t="s">
        <v>6950</v>
      </c>
      <c r="C1026" s="237" t="str">
        <f>VLOOKUP(A1026,'Main Sheet'!F:M,8,0)</f>
        <v>Richmond Hill</v>
      </c>
      <c r="D1026" s="237" t="str">
        <f>VLOOKUP(B1026,'Main Sheet'!A:N,14,0)</f>
        <v>NMB</v>
      </c>
      <c r="E1026" s="237" t="str">
        <f>VLOOKUP(B1026,'Main Sheet'!A:L,12,0)</f>
        <v>Khumbulani HS</v>
      </c>
      <c r="F1026" s="237" t="str">
        <f>Vlookup(B1026,'Main Sheet'!A:J,7,False)</f>
        <v>Second</v>
      </c>
      <c r="G1026" s="237" t="str">
        <f>Vlookup(B1026,'Main Sheet'!A:Q,17,0)</f>
        <v>Chulumanco</v>
      </c>
      <c r="H1026" s="237" t="str">
        <f>VLOOKUP(B1026,'Main Sheet'!A:AT,46,0)</f>
        <v>Yes</v>
      </c>
      <c r="I1026" s="237" t="str">
        <f>Trim(Iferror(Vlookup(B1026,'Main Sheet'!A809:BC1903,47,False),""))</f>
        <v/>
      </c>
      <c r="J1026" s="237" t="str">
        <f>VLOOKUP(B1026,'University Applications'!A:H,8,0)</f>
        <v>Yes</v>
      </c>
      <c r="K1026" s="237" t="str">
        <f>VLOOKUP(B1026,'University Applications'!A:O,15,0)</f>
        <v/>
      </c>
      <c r="L1026" s="237" t="str">
        <f>VLOOKUP(B1026,'University Applications'!A:V,22,0)</f>
        <v>Yes</v>
      </c>
      <c r="M1026" s="237" t="str">
        <f>VLOOKUP(B1026,'University Applications'!A:AC,29,0)</f>
        <v>Yes</v>
      </c>
      <c r="N1026" s="237" t="str">
        <f>VLOOKUP(B1026,'University Applications'!A809:BD2224,36,0)</f>
        <v/>
      </c>
      <c r="O1026" s="237" t="str">
        <f>VLOOKUP(B1026,'University Applications'!A:I,9,0)</f>
        <v/>
      </c>
      <c r="P1026" s="237" t="str">
        <f>VLOOKUP($B1026,'University Applications'!$A:P,16,0)</f>
        <v/>
      </c>
      <c r="Q1026" s="237" t="str">
        <f>VLOOKUP($B1026,'University Applications'!$A:W,23,0)</f>
        <v/>
      </c>
      <c r="R1026" s="237" t="str">
        <f>VLOOKUP($B1026,'University Applications'!$A:AD,30,0)</f>
        <v/>
      </c>
      <c r="S1026" s="237" t="str">
        <f>VLOOKUP($B1026,'University Applications'!$A809:BJ2224,37,0)</f>
        <v/>
      </c>
      <c r="T1026" s="183">
        <f t="shared" si="1"/>
        <v>3</v>
      </c>
      <c r="U1026" s="183">
        <f t="shared" si="2"/>
        <v>0</v>
      </c>
      <c r="V1026" s="237">
        <f t="shared" si="3"/>
        <v>3</v>
      </c>
      <c r="W1026" s="237">
        <f t="shared" si="4"/>
        <v>0</v>
      </c>
      <c r="X1026" s="237"/>
    </row>
    <row r="1027">
      <c r="A1027" s="236" t="s">
        <v>3424</v>
      </c>
      <c r="B1027" s="106" t="s">
        <v>3421</v>
      </c>
      <c r="C1027" s="237" t="str">
        <f>VLOOKUP(A1027,'Main Sheet'!F:M,8,0)</f>
        <v>East London</v>
      </c>
      <c r="D1027" s="237" t="str">
        <f>VLOOKUP(B1027,'Main Sheet'!A:N,14,0)</f>
        <v>Rural</v>
      </c>
      <c r="E1027" s="237" t="str">
        <f>VLOOKUP(B1027,'Main Sheet'!A:L,12,0)</f>
        <v>Wongalethu HS</v>
      </c>
      <c r="F1027" s="237" t="str">
        <f>Vlookup(B1027,'Main Sheet'!A:J,7,False)</f>
        <v>First</v>
      </c>
      <c r="G1027" s="237" t="str">
        <f>Vlookup(B1027,'Main Sheet'!A:Q,17,0)</f>
        <v>Asemahle</v>
      </c>
      <c r="H1027" s="237" t="str">
        <f>VLOOKUP(B1027,'Main Sheet'!A:AT,46,0)</f>
        <v>Yes</v>
      </c>
      <c r="I1027" s="237" t="str">
        <f>Trim(Iferror(Vlookup(B1027,'Main Sheet'!A390:BC1482,47,False),""))</f>
        <v>Yes</v>
      </c>
      <c r="J1027" s="237" t="str">
        <f>VLOOKUP(B1027,'University Applications'!A:H,8,0)</f>
        <v>Yes</v>
      </c>
      <c r="K1027" s="237" t="str">
        <f>VLOOKUP(B1027,'University Applications'!A:O,15,0)</f>
        <v>Yes</v>
      </c>
      <c r="L1027" s="237" t="str">
        <f>VLOOKUP(B1027,'University Applications'!A:V,22,0)</f>
        <v>Yes</v>
      </c>
      <c r="M1027" s="237" t="str">
        <f>VLOOKUP(B1027,'University Applications'!A:AC,29,0)</f>
        <v>Yes</v>
      </c>
      <c r="N1027" s="237" t="str">
        <f>VLOOKUP(B1027,'University Applications'!A389:BD1803,36,0)</f>
        <v/>
      </c>
      <c r="O1027" s="237" t="str">
        <f>VLOOKUP(B1027,'University Applications'!A:I,9,0)</f>
        <v>Yes</v>
      </c>
      <c r="P1027" s="237" t="str">
        <f>VLOOKUP($B1027,'University Applications'!$A:P,16,0)</f>
        <v>Yes</v>
      </c>
      <c r="Q1027" s="237" t="str">
        <f>VLOOKUP($B1027,'University Applications'!$A:W,23,0)</f>
        <v>Yes</v>
      </c>
      <c r="R1027" s="237" t="str">
        <f>VLOOKUP($B1027,'University Applications'!$A:AD,30,0)</f>
        <v>Yes</v>
      </c>
      <c r="S1027" s="237" t="str">
        <f>VLOOKUP($B1027,'University Applications'!$A389:BJ1803,37,0)</f>
        <v/>
      </c>
      <c r="T1027" s="183">
        <f t="shared" si="1"/>
        <v>4</v>
      </c>
      <c r="U1027" s="183">
        <f t="shared" si="2"/>
        <v>4</v>
      </c>
      <c r="V1027" s="237">
        <f t="shared" si="3"/>
        <v>4</v>
      </c>
      <c r="W1027" s="237">
        <f t="shared" si="4"/>
        <v>4</v>
      </c>
      <c r="X1027" s="237"/>
    </row>
    <row r="1028">
      <c r="A1028" s="236" t="s">
        <v>3431</v>
      </c>
      <c r="B1028" s="106" t="s">
        <v>3428</v>
      </c>
      <c r="C1028" s="237" t="str">
        <f>VLOOKUP(A1028,'Main Sheet'!F:M,8,0)</f>
        <v>Motherwell</v>
      </c>
      <c r="D1028" s="237" t="str">
        <f>VLOOKUP(B1028,'Main Sheet'!A:N,14,0)</f>
        <v>NMB</v>
      </c>
      <c r="E1028" s="237" t="str">
        <f>VLOOKUP(B1028,'Main Sheet'!A:L,12,0)</f>
        <v>Motherwell HS</v>
      </c>
      <c r="F1028" s="237" t="str">
        <f>Vlookup(B1028,'Main Sheet'!A:J,7,False)</f>
        <v>First</v>
      </c>
      <c r="G1028" s="237" t="str">
        <f>Vlookup(B1028,'Main Sheet'!A:Q,17,0)</f>
        <v>Sive</v>
      </c>
      <c r="H1028" s="237" t="str">
        <f>VLOOKUP(B1028,'Main Sheet'!A:AT,46,0)</f>
        <v>Yes</v>
      </c>
      <c r="I1028" s="237" t="str">
        <f>Trim(Iferror(Vlookup(B1028,'Main Sheet'!A391:BC1483,47,False),""))</f>
        <v>Yes</v>
      </c>
      <c r="J1028" s="237" t="str">
        <f>VLOOKUP(B1028,'University Applications'!A:H,8,0)</f>
        <v>Yes</v>
      </c>
      <c r="K1028" s="237" t="str">
        <f>VLOOKUP(B1028,'University Applications'!A:O,15,0)</f>
        <v>Yes</v>
      </c>
      <c r="L1028" s="237" t="str">
        <f>VLOOKUP(B1028,'University Applications'!A:V,22,0)</f>
        <v>Yes</v>
      </c>
      <c r="M1028" s="237" t="str">
        <f>VLOOKUP(B1028,'University Applications'!A:AC,29,0)</f>
        <v>Yes</v>
      </c>
      <c r="N1028" s="237" t="str">
        <f>VLOOKUP(B1028,'University Applications'!A390:BD1804,36,0)</f>
        <v/>
      </c>
      <c r="O1028" s="237" t="str">
        <f>VLOOKUP(B1028,'University Applications'!A:I,9,0)</f>
        <v>Yes</v>
      </c>
      <c r="P1028" s="237" t="str">
        <f>VLOOKUP($B1028,'University Applications'!$A:P,16,0)</f>
        <v>Yes</v>
      </c>
      <c r="Q1028" s="237" t="str">
        <f>VLOOKUP($B1028,'University Applications'!$A:W,23,0)</f>
        <v>Yes</v>
      </c>
      <c r="R1028" s="237" t="str">
        <f>VLOOKUP($B1028,'University Applications'!$A:AD,30,0)</f>
        <v>Yes</v>
      </c>
      <c r="S1028" s="237" t="str">
        <f>VLOOKUP($B1028,'University Applications'!$A390:BJ1804,37,0)</f>
        <v/>
      </c>
      <c r="T1028" s="183">
        <f t="shared" si="1"/>
        <v>4</v>
      </c>
      <c r="U1028" s="183">
        <f t="shared" si="2"/>
        <v>4</v>
      </c>
      <c r="V1028" s="237">
        <f t="shared" si="3"/>
        <v>4</v>
      </c>
      <c r="W1028" s="237">
        <f t="shared" si="4"/>
        <v>4</v>
      </c>
      <c r="X1028" s="237"/>
    </row>
    <row r="1029">
      <c r="A1029" s="236" t="s">
        <v>3441</v>
      </c>
      <c r="B1029" s="106" t="s">
        <v>3438</v>
      </c>
      <c r="C1029" s="237" t="str">
        <f>VLOOKUP(A1029,'Main Sheet'!F:M,8,0)</f>
        <v>Zwide</v>
      </c>
      <c r="D1029" s="237" t="str">
        <f>VLOOKUP(B1029,'Main Sheet'!A:N,14,0)</f>
        <v>NMB</v>
      </c>
      <c r="E1029" s="237" t="str">
        <f>VLOOKUP(B1029,'Main Sheet'!A:L,12,0)</f>
        <v>Ndzondelelo HS</v>
      </c>
      <c r="F1029" s="237" t="str">
        <f>Vlookup(B1029,'Main Sheet'!A:J,7,False)</f>
        <v>First</v>
      </c>
      <c r="G1029" s="237" t="str">
        <f>Vlookup(B1029,'Main Sheet'!A:Q,17,0)</f>
        <v>Chulumanco</v>
      </c>
      <c r="H1029" s="237" t="str">
        <f>VLOOKUP(B1029,'Main Sheet'!A:AT,46,0)</f>
        <v>Yes</v>
      </c>
      <c r="I1029" s="237" t="str">
        <f>Trim(Iferror(Vlookup(B1029,'Main Sheet'!A392:BC1484,47,False),""))</f>
        <v>Yes</v>
      </c>
      <c r="J1029" s="237" t="str">
        <f>VLOOKUP(B1029,'University Applications'!A:H,8,0)</f>
        <v>S/A</v>
      </c>
      <c r="K1029" s="237" t="str">
        <f>VLOOKUP(B1029,'University Applications'!A:O,15,0)</f>
        <v>Yes</v>
      </c>
      <c r="L1029" s="237" t="str">
        <f>VLOOKUP(B1029,'University Applications'!A:V,22,0)</f>
        <v>S/A</v>
      </c>
      <c r="M1029" s="237" t="str">
        <f>VLOOKUP(B1029,'University Applications'!A:AC,29,0)</f>
        <v>Yes</v>
      </c>
      <c r="N1029" s="237" t="str">
        <f>VLOOKUP(B1029,'University Applications'!A391:BD1805,36,0)</f>
        <v/>
      </c>
      <c r="O1029" s="237" t="str">
        <f>VLOOKUP(B1029,'University Applications'!A:I,9,0)</f>
        <v>S/A</v>
      </c>
      <c r="P1029" s="237" t="str">
        <f>VLOOKUP($B1029,'University Applications'!$A:P,16,0)</f>
        <v>Yes</v>
      </c>
      <c r="Q1029" s="237" t="str">
        <f>VLOOKUP($B1029,'University Applications'!$A:W,23,0)</f>
        <v>S/A</v>
      </c>
      <c r="R1029" s="237" t="str">
        <f>VLOOKUP($B1029,'University Applications'!$A:AD,30,0)</f>
        <v>Yes</v>
      </c>
      <c r="S1029" s="237" t="str">
        <f>VLOOKUP($B1029,'University Applications'!$A391:BJ1805,37,0)</f>
        <v/>
      </c>
      <c r="T1029" s="183">
        <f t="shared" si="1"/>
        <v>4</v>
      </c>
      <c r="U1029" s="183">
        <f t="shared" si="2"/>
        <v>4</v>
      </c>
      <c r="V1029" s="237">
        <f t="shared" si="3"/>
        <v>2</v>
      </c>
      <c r="W1029" s="237">
        <f t="shared" si="4"/>
        <v>2</v>
      </c>
      <c r="X1029" s="237"/>
    </row>
    <row r="1030">
      <c r="A1030" s="236" t="s">
        <v>4247</v>
      </c>
      <c r="B1030" s="106" t="s">
        <v>4244</v>
      </c>
      <c r="C1030" s="237" t="str">
        <f>VLOOKUP(A1030,'Main Sheet'!F:M,8,0)</f>
        <v>KwaZakhele</v>
      </c>
      <c r="D1030" s="237" t="str">
        <f>VLOOKUP(B1030,'Main Sheet'!A:N,14,0)</f>
        <v>NMB</v>
      </c>
      <c r="E1030" s="237" t="str">
        <f>VLOOKUP(B1030,'Main Sheet'!A:L,12,0)</f>
        <v>KwaZakhele HS</v>
      </c>
      <c r="F1030" s="237" t="str">
        <f>Vlookup(B1030,'Main Sheet'!A:J,7,False)</f>
        <v>Second</v>
      </c>
      <c r="G1030" s="237" t="str">
        <f>Vlookup(B1030,'Main Sheet'!A:Q,17,0)</f>
        <v>Chulumanco</v>
      </c>
      <c r="H1030" s="237" t="str">
        <f>VLOOKUP(B1030,'Main Sheet'!A:AT,46,0)</f>
        <v>Yes</v>
      </c>
      <c r="I1030" s="237" t="str">
        <f>Trim(Iferror(Vlookup(B1030,'Main Sheet'!A481:BC1574,47,False),""))</f>
        <v/>
      </c>
      <c r="J1030" s="237" t="str">
        <f>VLOOKUP(B1030,'University Applications'!A:H,8,0)</f>
        <v>Yes</v>
      </c>
      <c r="K1030" s="237" t="str">
        <f>VLOOKUP(B1030,'University Applications'!A:O,15,0)</f>
        <v/>
      </c>
      <c r="L1030" s="237" t="str">
        <f>VLOOKUP(B1030,'University Applications'!A:V,22,0)</f>
        <v>S/A</v>
      </c>
      <c r="M1030" s="237" t="str">
        <f>VLOOKUP(B1030,'University Applications'!A:AC,29,0)</f>
        <v>S/A</v>
      </c>
      <c r="N1030" s="237" t="str">
        <f>VLOOKUP(B1030,'University Applications'!A481:BD1895,36,0)</f>
        <v/>
      </c>
      <c r="O1030" s="237" t="str">
        <f>VLOOKUP(B1030,'University Applications'!A:I,9,0)</f>
        <v/>
      </c>
      <c r="P1030" s="237" t="str">
        <f>VLOOKUP($B1030,'University Applications'!$A:P,16,0)</f>
        <v/>
      </c>
      <c r="Q1030" s="237" t="str">
        <f>VLOOKUP($B1030,'University Applications'!$A:W,23,0)</f>
        <v/>
      </c>
      <c r="R1030" s="237" t="str">
        <f>VLOOKUP($B1030,'University Applications'!$A:AD,30,0)</f>
        <v/>
      </c>
      <c r="S1030" s="237" t="str">
        <f>VLOOKUP($B1030,'University Applications'!$A481:BJ1895,37,0)</f>
        <v/>
      </c>
      <c r="T1030" s="183">
        <f t="shared" si="1"/>
        <v>3</v>
      </c>
      <c r="U1030" s="183">
        <f t="shared" si="2"/>
        <v>0</v>
      </c>
      <c r="V1030" s="237">
        <f t="shared" si="3"/>
        <v>1</v>
      </c>
      <c r="W1030" s="237">
        <f t="shared" si="4"/>
        <v>0</v>
      </c>
      <c r="X1030" s="237"/>
    </row>
    <row r="1031">
      <c r="A1031" s="236" t="s">
        <v>10712</v>
      </c>
      <c r="B1031" s="106" t="s">
        <v>7588</v>
      </c>
      <c r="C1031" s="237" t="str">
        <f>VLOOKUP(A1031,'Main Sheet'!F:M,8,0)</f>
        <v>KwaMagxaki</v>
      </c>
      <c r="D1031" s="237" t="str">
        <f>VLOOKUP(B1031,'Main Sheet'!A:N,14,0)</f>
        <v>NMB</v>
      </c>
      <c r="E1031" s="237" t="str">
        <f>VLOOKUP(B1031,'Main Sheet'!A:L,12,0)</f>
        <v>KwaMagxaki HS</v>
      </c>
      <c r="F1031" s="237" t="str">
        <f>Vlookup(B1031,'Main Sheet'!A:J,7,False)</f>
        <v>Second</v>
      </c>
      <c r="G1031" s="237" t="str">
        <f>Vlookup(B1031,'Main Sheet'!A:Q,17,0)</f>
        <v>Asemahle</v>
      </c>
      <c r="H1031" s="237" t="str">
        <f>VLOOKUP(B1031,'Main Sheet'!A:AT,46,0)</f>
        <v>Yes</v>
      </c>
      <c r="I1031" s="237" t="str">
        <f>Trim(Iferror(Vlookup(B1031,'Main Sheet'!A919:BC2016,47,False),""))</f>
        <v>Yes</v>
      </c>
      <c r="J1031" s="237" t="str">
        <f>VLOOKUP(B1031,'University Applications'!A:H,8,0)</f>
        <v>Yes</v>
      </c>
      <c r="K1031" s="237" t="str">
        <f>VLOOKUP(B1031,'University Applications'!A:O,15,0)</f>
        <v>Yes</v>
      </c>
      <c r="L1031" s="237" t="str">
        <f>VLOOKUP(B1031,'University Applications'!A:V,22,0)</f>
        <v/>
      </c>
      <c r="M1031" s="237" t="str">
        <f>VLOOKUP(B1031,'University Applications'!A:AC,29,0)</f>
        <v/>
      </c>
      <c r="N1031" s="237" t="str">
        <f>VLOOKUP(B1031,'University Applications'!A919:BD2337,36,0)</f>
        <v/>
      </c>
      <c r="O1031" s="237" t="str">
        <f>VLOOKUP(B1031,'University Applications'!A:I,9,0)</f>
        <v/>
      </c>
      <c r="P1031" s="237" t="str">
        <f>VLOOKUP($B1031,'University Applications'!$A:P,16,0)</f>
        <v/>
      </c>
      <c r="Q1031" s="237" t="str">
        <f>VLOOKUP($B1031,'University Applications'!$A:W,23,0)</f>
        <v/>
      </c>
      <c r="R1031" s="237" t="str">
        <f>VLOOKUP($B1031,'University Applications'!$A:AD,30,0)</f>
        <v/>
      </c>
      <c r="S1031" s="237" t="str">
        <f>VLOOKUP($B1031,'University Applications'!$A919:BJ2337,37,0)</f>
        <v/>
      </c>
      <c r="T1031" s="183">
        <f t="shared" si="1"/>
        <v>2</v>
      </c>
      <c r="U1031" s="183">
        <f t="shared" si="2"/>
        <v>0</v>
      </c>
      <c r="V1031" s="237">
        <f t="shared" si="3"/>
        <v>2</v>
      </c>
      <c r="W1031" s="237">
        <f t="shared" si="4"/>
        <v>0</v>
      </c>
      <c r="X1031" s="237"/>
    </row>
    <row r="1032">
      <c r="A1032" s="236" t="s">
        <v>3447</v>
      </c>
      <c r="B1032" s="106" t="s">
        <v>3444</v>
      </c>
      <c r="C1032" s="237" t="str">
        <f>VLOOKUP(A1032,'Main Sheet'!F:M,8,0)</f>
        <v>East London</v>
      </c>
      <c r="D1032" s="237" t="str">
        <f>VLOOKUP(B1032,'Main Sheet'!A:N,14,0)</f>
        <v>Rural</v>
      </c>
      <c r="E1032" s="237" t="str">
        <f>VLOOKUP(B1032,'Main Sheet'!A:L,12,0)</f>
        <v>Vulamazibuko HS</v>
      </c>
      <c r="F1032" s="237" t="str">
        <f>Vlookup(B1032,'Main Sheet'!A:J,7,False)</f>
        <v>First</v>
      </c>
      <c r="G1032" s="237" t="str">
        <f>Vlookup(B1032,'Main Sheet'!A:Q,17,0)</f>
        <v>Asemahle</v>
      </c>
      <c r="H1032" s="237" t="str">
        <f>VLOOKUP(B1032,'Main Sheet'!A:AT,46,0)</f>
        <v>Yes</v>
      </c>
      <c r="I1032" s="237" t="str">
        <f>Trim(Iferror(Vlookup(B1032,'Main Sheet'!A393:BC1485,47,False),""))</f>
        <v>Yes</v>
      </c>
      <c r="J1032" s="237" t="str">
        <f>VLOOKUP(B1032,'University Applications'!A:H,8,0)</f>
        <v>S/A</v>
      </c>
      <c r="K1032" s="237" t="str">
        <f>VLOOKUP(B1032,'University Applications'!A:O,15,0)</f>
        <v>Yes</v>
      </c>
      <c r="L1032" s="237" t="str">
        <f>VLOOKUP(B1032,'University Applications'!A:V,22,0)</f>
        <v>S/A</v>
      </c>
      <c r="M1032" s="237" t="str">
        <f>VLOOKUP(B1032,'University Applications'!A:AC,29,0)</f>
        <v>S/A</v>
      </c>
      <c r="N1032" s="237" t="str">
        <f>VLOOKUP(B1032,'University Applications'!A392:BD1806,36,0)</f>
        <v/>
      </c>
      <c r="O1032" s="237" t="str">
        <f>VLOOKUP(B1032,'University Applications'!A:I,9,0)</f>
        <v>S/A</v>
      </c>
      <c r="P1032" s="237" t="str">
        <f>VLOOKUP($B1032,'University Applications'!$A:P,16,0)</f>
        <v>Yes</v>
      </c>
      <c r="Q1032" s="237" t="str">
        <f>VLOOKUP($B1032,'University Applications'!$A:W,23,0)</f>
        <v>S/A</v>
      </c>
      <c r="R1032" s="237" t="str">
        <f>VLOOKUP($B1032,'University Applications'!$A:AD,30,0)</f>
        <v>S/A</v>
      </c>
      <c r="S1032" s="237" t="str">
        <f>VLOOKUP($B1032,'University Applications'!$A392:BJ1806,37,0)</f>
        <v/>
      </c>
      <c r="T1032" s="183">
        <f t="shared" si="1"/>
        <v>4</v>
      </c>
      <c r="U1032" s="183">
        <f t="shared" si="2"/>
        <v>4</v>
      </c>
      <c r="V1032" s="237">
        <f t="shared" si="3"/>
        <v>1</v>
      </c>
      <c r="W1032" s="237">
        <f t="shared" si="4"/>
        <v>1</v>
      </c>
      <c r="X1032" s="237"/>
    </row>
    <row r="1033">
      <c r="A1033" s="236" t="s">
        <v>3453</v>
      </c>
      <c r="B1033" s="106" t="s">
        <v>3450</v>
      </c>
      <c r="C1033" s="237" t="str">
        <f>VLOOKUP(A1033,'Main Sheet'!F:M,8,0)</f>
        <v>Motherwell</v>
      </c>
      <c r="D1033" s="237" t="str">
        <f>VLOOKUP(B1033,'Main Sheet'!A:N,14,0)</f>
        <v>NMB</v>
      </c>
      <c r="E1033" s="237" t="str">
        <f>VLOOKUP(B1033,'Main Sheet'!A:L,12,0)</f>
        <v>Soqhayisa SS</v>
      </c>
      <c r="F1033" s="237" t="str">
        <f>Vlookup(B1033,'Main Sheet'!A:J,7,False)</f>
        <v>First</v>
      </c>
      <c r="G1033" s="237" t="str">
        <f>Vlookup(B1033,'Main Sheet'!A:Q,17,0)</f>
        <v>Siphosihle</v>
      </c>
      <c r="H1033" s="237" t="str">
        <f>VLOOKUP(B1033,'Main Sheet'!A:AT,46,0)</f>
        <v>Yes</v>
      </c>
      <c r="I1033" s="237" t="str">
        <f>Trim(Iferror(Vlookup(B1033,'Main Sheet'!A394:BC1486,47,False),""))</f>
        <v>Yes</v>
      </c>
      <c r="J1033" s="237" t="str">
        <f>VLOOKUP(B1033,'University Applications'!A:H,8,0)</f>
        <v>Yes</v>
      </c>
      <c r="K1033" s="237" t="str">
        <f>VLOOKUP(B1033,'University Applications'!A:O,15,0)</f>
        <v>Yes</v>
      </c>
      <c r="L1033" s="237" t="str">
        <f>VLOOKUP(B1033,'University Applications'!A:V,22,0)</f>
        <v>Yes</v>
      </c>
      <c r="M1033" s="237" t="str">
        <f>VLOOKUP(B1033,'University Applications'!A:AC,29,0)</f>
        <v>Yes</v>
      </c>
      <c r="N1033" s="237" t="str">
        <f>VLOOKUP(B1033,'University Applications'!A393:BD1807,36,0)</f>
        <v/>
      </c>
      <c r="O1033" s="237" t="str">
        <f>VLOOKUP(B1033,'University Applications'!A:I,9,0)</f>
        <v>Yes</v>
      </c>
      <c r="P1033" s="237" t="str">
        <f>VLOOKUP($B1033,'University Applications'!$A:P,16,0)</f>
        <v>Yes</v>
      </c>
      <c r="Q1033" s="237" t="str">
        <f>VLOOKUP($B1033,'University Applications'!$A:W,23,0)</f>
        <v>Yes</v>
      </c>
      <c r="R1033" s="237" t="str">
        <f>VLOOKUP($B1033,'University Applications'!$A:AD,30,0)</f>
        <v>Yes</v>
      </c>
      <c r="S1033" s="237" t="str">
        <f>VLOOKUP($B1033,'University Applications'!$A393:BJ1807,37,0)</f>
        <v/>
      </c>
      <c r="T1033" s="183">
        <f t="shared" si="1"/>
        <v>4</v>
      </c>
      <c r="U1033" s="183">
        <f t="shared" si="2"/>
        <v>4</v>
      </c>
      <c r="V1033" s="237">
        <f t="shared" si="3"/>
        <v>4</v>
      </c>
      <c r="W1033" s="237">
        <f t="shared" si="4"/>
        <v>4</v>
      </c>
      <c r="X1033" s="237"/>
    </row>
    <row r="1034">
      <c r="A1034" s="236" t="s">
        <v>3463</v>
      </c>
      <c r="B1034" s="106" t="s">
        <v>3460</v>
      </c>
      <c r="C1034" s="237" t="str">
        <f>VLOOKUP(A1034,'Main Sheet'!F:M,8,0)</f>
        <v>Motherwell</v>
      </c>
      <c r="D1034" s="237" t="str">
        <f>VLOOKUP(B1034,'Main Sheet'!A:N,14,0)</f>
        <v>NMB</v>
      </c>
      <c r="E1034" s="237" t="str">
        <f>VLOOKUP(B1034,'Main Sheet'!A:L,12,0)</f>
        <v>Motherwell HS</v>
      </c>
      <c r="F1034" s="237" t="str">
        <f>Vlookup(B1034,'Main Sheet'!A:J,7,False)</f>
        <v>First</v>
      </c>
      <c r="G1034" s="237" t="str">
        <f>Vlookup(B1034,'Main Sheet'!A:Q,17,0)</f>
        <v>Sive</v>
      </c>
      <c r="H1034" s="237" t="str">
        <f>VLOOKUP(B1034,'Main Sheet'!A:AT,46,0)</f>
        <v>Yes</v>
      </c>
      <c r="I1034" s="237" t="str">
        <f>Trim(Iferror(Vlookup(B1034,'Main Sheet'!A395:BC1487,47,False),""))</f>
        <v>Yes</v>
      </c>
      <c r="J1034" s="237" t="str">
        <f>VLOOKUP(B1034,'University Applications'!A:H,8,0)</f>
        <v>S/A</v>
      </c>
      <c r="K1034" s="237" t="str">
        <f>VLOOKUP(B1034,'University Applications'!A:O,15,0)</f>
        <v>No</v>
      </c>
      <c r="L1034" s="237" t="str">
        <f>VLOOKUP(B1034,'University Applications'!A:V,22,0)</f>
        <v>Yes</v>
      </c>
      <c r="M1034" s="237" t="str">
        <f>VLOOKUP(B1034,'University Applications'!A:AC,29,0)</f>
        <v>Yes</v>
      </c>
      <c r="N1034" s="237" t="str">
        <f>VLOOKUP(B1034,'University Applications'!A394:BD1808,36,0)</f>
        <v>Yes</v>
      </c>
      <c r="O1034" s="237" t="str">
        <f>VLOOKUP(B1034,'University Applications'!A:I,9,0)</f>
        <v>S/A</v>
      </c>
      <c r="P1034" s="237" t="str">
        <f>VLOOKUP($B1034,'University Applications'!$A:P,16,0)</f>
        <v>No</v>
      </c>
      <c r="Q1034" s="237" t="str">
        <f>VLOOKUP($B1034,'University Applications'!$A:W,23,0)</f>
        <v>Yes</v>
      </c>
      <c r="R1034" s="237" t="str">
        <f>VLOOKUP($B1034,'University Applications'!$A:AD,30,0)</f>
        <v>Yes</v>
      </c>
      <c r="S1034" s="237" t="str">
        <f>VLOOKUP($B1034,'University Applications'!$A394:BJ1808,37,0)</f>
        <v/>
      </c>
      <c r="T1034" s="183">
        <f t="shared" si="1"/>
        <v>5</v>
      </c>
      <c r="U1034" s="183">
        <f t="shared" si="2"/>
        <v>4</v>
      </c>
      <c r="V1034" s="237">
        <f t="shared" si="3"/>
        <v>3</v>
      </c>
      <c r="W1034" s="237">
        <f t="shared" si="4"/>
        <v>2</v>
      </c>
      <c r="X1034" s="237"/>
    </row>
    <row r="1035">
      <c r="A1035" s="236" t="s">
        <v>9949</v>
      </c>
      <c r="B1035" s="106" t="s">
        <v>4891</v>
      </c>
      <c r="C1035" s="237" t="str">
        <f>VLOOKUP(A1035,'Main Sheet'!F:M,8,0)</f>
        <v>Motherwell</v>
      </c>
      <c r="D1035" s="237" t="str">
        <f>VLOOKUP(B1035,'Main Sheet'!A:N,14,0)</f>
        <v>NMB</v>
      </c>
      <c r="E1035" s="237" t="str">
        <f>VLOOKUP(B1035,'Main Sheet'!A:L,12,0)</f>
        <v>Masiphathisane HS</v>
      </c>
      <c r="F1035" s="237" t="str">
        <f>Vlookup(B1035,'Main Sheet'!A:J,7,False)</f>
        <v>Second</v>
      </c>
      <c r="G1035" s="237" t="str">
        <f>Vlookup(B1035,'Main Sheet'!A:Q,17,0)</f>
        <v>Siphosihle</v>
      </c>
      <c r="H1035" s="237" t="str">
        <f>VLOOKUP(B1035,'Main Sheet'!A:AT,46,0)</f>
        <v>Yes</v>
      </c>
      <c r="I1035" s="237" t="str">
        <f>Trim(Iferror(Vlookup(B1035,'Main Sheet'!A558:BC1651,47,False),""))</f>
        <v>Yes</v>
      </c>
      <c r="J1035" s="237" t="str">
        <f>VLOOKUP(B1035,'University Applications'!A:H,8,0)</f>
        <v>No</v>
      </c>
      <c r="K1035" s="237" t="str">
        <f>VLOOKUP(B1035,'University Applications'!A:O,15,0)</f>
        <v>S/A</v>
      </c>
      <c r="L1035" s="237" t="str">
        <f>VLOOKUP(B1035,'University Applications'!A:V,22,0)</f>
        <v>Yes</v>
      </c>
      <c r="M1035" s="237" t="str">
        <f>VLOOKUP(B1035,'University Applications'!A:AC,29,0)</f>
        <v>Yes</v>
      </c>
      <c r="N1035" s="237" t="str">
        <f>VLOOKUP(B1035,'University Applications'!A558:BD1972,36,0)</f>
        <v/>
      </c>
      <c r="O1035" s="237" t="str">
        <f>VLOOKUP(B1035,'University Applications'!A:I,9,0)</f>
        <v/>
      </c>
      <c r="P1035" s="237" t="str">
        <f>VLOOKUP($B1035,'University Applications'!$A:P,16,0)</f>
        <v/>
      </c>
      <c r="Q1035" s="237" t="str">
        <f>VLOOKUP($B1035,'University Applications'!$A:W,23,0)</f>
        <v/>
      </c>
      <c r="R1035" s="237" t="str">
        <f>VLOOKUP($B1035,'University Applications'!$A:AD,30,0)</f>
        <v/>
      </c>
      <c r="S1035" s="237" t="str">
        <f>VLOOKUP($B1035,'University Applications'!$A558:BJ1972,37,0)</f>
        <v/>
      </c>
      <c r="T1035" s="183">
        <f t="shared" si="1"/>
        <v>4</v>
      </c>
      <c r="U1035" s="183">
        <f t="shared" si="2"/>
        <v>0</v>
      </c>
      <c r="V1035" s="237">
        <f t="shared" si="3"/>
        <v>2</v>
      </c>
      <c r="W1035" s="237">
        <f t="shared" si="4"/>
        <v>0</v>
      </c>
      <c r="X1035" s="237"/>
    </row>
    <row r="1036">
      <c r="A1036" s="236" t="s">
        <v>10728</v>
      </c>
      <c r="B1036" s="106" t="s">
        <v>7688</v>
      </c>
      <c r="C1036" s="237" t="str">
        <f>VLOOKUP(A1036,'Main Sheet'!F:M,8,0)</f>
        <v>KwaMagxaki</v>
      </c>
      <c r="D1036" s="237" t="str">
        <f>VLOOKUP(B1036,'Main Sheet'!A:N,14,0)</f>
        <v>NMB</v>
      </c>
      <c r="E1036" s="237" t="str">
        <f>VLOOKUP(B1036,'Main Sheet'!A:L,12,0)</f>
        <v>KwaMagxaki HS</v>
      </c>
      <c r="F1036" s="237" t="str">
        <f>Vlookup(B1036,'Main Sheet'!A:J,7,False)</f>
        <v>Second</v>
      </c>
      <c r="G1036" s="237" t="str">
        <f>Vlookup(B1036,'Main Sheet'!A:Q,17,0)</f>
        <v>Asemahle</v>
      </c>
      <c r="H1036" s="237" t="str">
        <f>VLOOKUP(B1036,'Main Sheet'!A:AT,46,0)</f>
        <v>Yes</v>
      </c>
      <c r="I1036" s="237" t="str">
        <f>Trim(Iferror(Vlookup(B1036,'Main Sheet'!A930:BC2027,47,False),""))</f>
        <v>Yes</v>
      </c>
      <c r="J1036" s="237" t="str">
        <f>VLOOKUP(B1036,'University Applications'!A:H,8,0)</f>
        <v/>
      </c>
      <c r="K1036" s="237" t="str">
        <f>VLOOKUP(B1036,'University Applications'!A:O,15,0)</f>
        <v/>
      </c>
      <c r="L1036" s="237" t="str">
        <f>VLOOKUP(B1036,'University Applications'!A:V,22,0)</f>
        <v/>
      </c>
      <c r="M1036" s="237" t="str">
        <f>VLOOKUP(B1036,'University Applications'!A:AC,29,0)</f>
        <v/>
      </c>
      <c r="N1036" s="237" t="str">
        <f>VLOOKUP(B1036,'University Applications'!A930:BD2348,36,0)</f>
        <v/>
      </c>
      <c r="O1036" s="237" t="str">
        <f>VLOOKUP(B1036,'University Applications'!A:I,9,0)</f>
        <v/>
      </c>
      <c r="P1036" s="237" t="str">
        <f>VLOOKUP($B1036,'University Applications'!$A:P,16,0)</f>
        <v/>
      </c>
      <c r="Q1036" s="237" t="str">
        <f>VLOOKUP($B1036,'University Applications'!$A:W,23,0)</f>
        <v/>
      </c>
      <c r="R1036" s="237" t="str">
        <f>VLOOKUP($B1036,'University Applications'!$A:AD,30,0)</f>
        <v/>
      </c>
      <c r="S1036" s="237" t="str">
        <f>VLOOKUP($B1036,'University Applications'!$A930:BJ2348,37,0)</f>
        <v/>
      </c>
      <c r="T1036" s="183">
        <f t="shared" si="1"/>
        <v>0</v>
      </c>
      <c r="U1036" s="183">
        <f t="shared" si="2"/>
        <v>0</v>
      </c>
      <c r="V1036" s="237">
        <f t="shared" si="3"/>
        <v>0</v>
      </c>
      <c r="W1036" s="237">
        <f t="shared" si="4"/>
        <v>0</v>
      </c>
      <c r="X1036" s="237"/>
    </row>
    <row r="1037">
      <c r="A1037" s="236" t="s">
        <v>11192</v>
      </c>
      <c r="B1037" s="106" t="s">
        <v>8003</v>
      </c>
      <c r="C1037" s="237" t="str">
        <f>VLOOKUP(A1037,'Main Sheet'!F:M,8,0)</f>
        <v>Motherwell</v>
      </c>
      <c r="D1037" s="237" t="str">
        <f>VLOOKUP(B1037,'Main Sheet'!A:N,14,0)</f>
        <v>NMB</v>
      </c>
      <c r="E1037" s="237" t="str">
        <f>VLOOKUP(B1037,'Main Sheet'!A:L,12,0)</f>
        <v>Motherwell HS</v>
      </c>
      <c r="F1037" s="237" t="str">
        <f>Vlookup(B1037,'Main Sheet'!A:J,7,False)</f>
        <v>Second</v>
      </c>
      <c r="G1037" s="237" t="str">
        <f>Vlookup(B1037,'Main Sheet'!A:Q,17,0)</f>
        <v>Sive</v>
      </c>
      <c r="H1037" s="237" t="str">
        <f>VLOOKUP(B1037,'Main Sheet'!A:AT,46,0)</f>
        <v>Yes</v>
      </c>
      <c r="I1037" s="237" t="str">
        <f>Trim(Iferror(Vlookup(B1037,'Main Sheet'!A966:BC2063,47,False),""))</f>
        <v/>
      </c>
      <c r="J1037" s="237" t="str">
        <f>VLOOKUP(B1037,'University Applications'!A:H,8,0)</f>
        <v>S/A</v>
      </c>
      <c r="K1037" s="237" t="str">
        <f>VLOOKUP(B1037,'University Applications'!A:O,15,0)</f>
        <v>Yes</v>
      </c>
      <c r="L1037" s="237" t="str">
        <f>VLOOKUP(B1037,'University Applications'!A:V,22,0)</f>
        <v>S/A</v>
      </c>
      <c r="M1037" s="237" t="str">
        <f>VLOOKUP(B1037,'University Applications'!A:AC,29,0)</f>
        <v>S/A</v>
      </c>
      <c r="N1037" s="237" t="str">
        <f>VLOOKUP(B1037,'University Applications'!A966:BD2384,36,0)</f>
        <v/>
      </c>
      <c r="O1037" s="237" t="str">
        <f>VLOOKUP(B1037,'University Applications'!A:I,9,0)</f>
        <v/>
      </c>
      <c r="P1037" s="237" t="str">
        <f>VLOOKUP($B1037,'University Applications'!$A:P,16,0)</f>
        <v/>
      </c>
      <c r="Q1037" s="237" t="str">
        <f>VLOOKUP($B1037,'University Applications'!$A:W,23,0)</f>
        <v/>
      </c>
      <c r="R1037" s="237" t="str">
        <f>VLOOKUP($B1037,'University Applications'!$A:AD,30,0)</f>
        <v/>
      </c>
      <c r="S1037" s="237" t="str">
        <f>VLOOKUP($B1037,'University Applications'!$A966:BJ2384,37,0)</f>
        <v/>
      </c>
      <c r="T1037" s="183">
        <f t="shared" si="1"/>
        <v>4</v>
      </c>
      <c r="U1037" s="183">
        <f t="shared" si="2"/>
        <v>0</v>
      </c>
      <c r="V1037" s="237">
        <f t="shared" si="3"/>
        <v>1</v>
      </c>
      <c r="W1037" s="237">
        <f t="shared" si="4"/>
        <v>0</v>
      </c>
      <c r="X1037" s="237"/>
    </row>
    <row r="1038">
      <c r="A1038" s="236" t="s">
        <v>3472</v>
      </c>
      <c r="B1038" s="106" t="s">
        <v>3469</v>
      </c>
      <c r="C1038" s="237" t="str">
        <f>VLOOKUP(A1038,'Main Sheet'!F:M,8,0)</f>
        <v>Walmer</v>
      </c>
      <c r="D1038" s="237" t="str">
        <f>VLOOKUP(B1038,'Main Sheet'!A:N,14,0)</f>
        <v>NMB</v>
      </c>
      <c r="E1038" s="237" t="str">
        <f>VLOOKUP(B1038,'Main Sheet'!A:L,12,0)</f>
        <v>Walmer HS</v>
      </c>
      <c r="F1038" s="237" t="str">
        <f>Vlookup(B1038,'Main Sheet'!A:J,7,False)</f>
        <v>First</v>
      </c>
      <c r="G1038" s="237" t="str">
        <f>Vlookup(B1038,'Main Sheet'!A:Q,17,0)</f>
        <v>Sive</v>
      </c>
      <c r="H1038" s="237" t="str">
        <f>VLOOKUP(B1038,'Main Sheet'!A:AT,46,0)</f>
        <v>Yes</v>
      </c>
      <c r="I1038" s="237" t="str">
        <f>Trim(Iferror(Vlookup(B1038,'Main Sheet'!A396:BC1488,47,False),""))</f>
        <v>Yes</v>
      </c>
      <c r="J1038" s="237" t="str">
        <f>VLOOKUP(B1038,'University Applications'!A:H,8,0)</f>
        <v>Yes</v>
      </c>
      <c r="K1038" s="237" t="str">
        <f>VLOOKUP(B1038,'University Applications'!A:O,15,0)</f>
        <v>Yes</v>
      </c>
      <c r="L1038" s="237" t="str">
        <f>VLOOKUP(B1038,'University Applications'!A:V,22,0)</f>
        <v>Yes</v>
      </c>
      <c r="M1038" s="237" t="str">
        <f>VLOOKUP(B1038,'University Applications'!A:AC,29,0)</f>
        <v>Yes</v>
      </c>
      <c r="N1038" s="237" t="str">
        <f>VLOOKUP(B1038,'University Applications'!A395:BD1809,36,0)</f>
        <v/>
      </c>
      <c r="O1038" s="237" t="str">
        <f>VLOOKUP(B1038,'University Applications'!A:I,9,0)</f>
        <v>Yes</v>
      </c>
      <c r="P1038" s="237" t="str">
        <f>VLOOKUP($B1038,'University Applications'!$A:P,16,0)</f>
        <v>Yes</v>
      </c>
      <c r="Q1038" s="237" t="str">
        <f>VLOOKUP($B1038,'University Applications'!$A:W,23,0)</f>
        <v>Yes</v>
      </c>
      <c r="R1038" s="237" t="str">
        <f>VLOOKUP($B1038,'University Applications'!$A:AD,30,0)</f>
        <v>Yes</v>
      </c>
      <c r="S1038" s="237" t="str">
        <f>VLOOKUP($B1038,'University Applications'!$A395:BJ1809,37,0)</f>
        <v/>
      </c>
      <c r="T1038" s="183">
        <f t="shared" si="1"/>
        <v>4</v>
      </c>
      <c r="U1038" s="183">
        <f t="shared" si="2"/>
        <v>4</v>
      </c>
      <c r="V1038" s="237">
        <f t="shared" si="3"/>
        <v>4</v>
      </c>
      <c r="W1038" s="237">
        <f t="shared" si="4"/>
        <v>4</v>
      </c>
      <c r="X1038" s="237"/>
    </row>
    <row r="1039">
      <c r="A1039" s="236" t="s">
        <v>10376</v>
      </c>
      <c r="B1039" s="106" t="s">
        <v>6471</v>
      </c>
      <c r="C1039" s="237" t="str">
        <f>VLOOKUP(A1039,'Main Sheet'!F:M,8,0)</f>
        <v>Motherwell</v>
      </c>
      <c r="D1039" s="237" t="str">
        <f>VLOOKUP(B1039,'Main Sheet'!A:N,14,0)</f>
        <v>NMB</v>
      </c>
      <c r="E1039" s="237" t="str">
        <f>VLOOKUP(B1039,'Main Sheet'!A:L,12,0)</f>
        <v>Cingani HS</v>
      </c>
      <c r="F1039" s="237" t="str">
        <f>Vlookup(B1039,'Main Sheet'!A:J,7,False)</f>
        <v>Second</v>
      </c>
      <c r="G1039" s="237" t="str">
        <f>Vlookup(B1039,'Main Sheet'!A:Q,17,0)</f>
        <v>Asemahle</v>
      </c>
      <c r="H1039" s="237" t="str">
        <f>VLOOKUP(B1039,'Main Sheet'!A:AT,46,0)</f>
        <v>Yes</v>
      </c>
      <c r="I1039" s="237" t="str">
        <f>Trim(Iferror(Vlookup(B1039,'Main Sheet'!A752:BC1846,47,False),""))</f>
        <v>Yes</v>
      </c>
      <c r="J1039" s="237" t="str">
        <f>VLOOKUP(B1039,'University Applications'!A:H,8,0)</f>
        <v>S/A</v>
      </c>
      <c r="K1039" s="237" t="str">
        <f>VLOOKUP(B1039,'University Applications'!A:O,15,0)</f>
        <v>Yes</v>
      </c>
      <c r="L1039" s="237" t="str">
        <f>VLOOKUP(B1039,'University Applications'!A:V,22,0)</f>
        <v>S/A</v>
      </c>
      <c r="M1039" s="237" t="str">
        <f>VLOOKUP(B1039,'University Applications'!A:AC,29,0)</f>
        <v>Yes</v>
      </c>
      <c r="N1039" s="237" t="str">
        <f>VLOOKUP(B1039,'University Applications'!A752:BD2167,36,0)</f>
        <v/>
      </c>
      <c r="O1039" s="237" t="str">
        <f>VLOOKUP(B1039,'University Applications'!A:I,9,0)</f>
        <v/>
      </c>
      <c r="P1039" s="237" t="str">
        <f>VLOOKUP($B1039,'University Applications'!$A:P,16,0)</f>
        <v/>
      </c>
      <c r="Q1039" s="237" t="str">
        <f>VLOOKUP($B1039,'University Applications'!$A:W,23,0)</f>
        <v/>
      </c>
      <c r="R1039" s="237" t="str">
        <f>VLOOKUP($B1039,'University Applications'!$A:AD,30,0)</f>
        <v/>
      </c>
      <c r="S1039" s="237" t="str">
        <f>VLOOKUP($B1039,'University Applications'!$A752:BJ2167,37,0)</f>
        <v/>
      </c>
      <c r="T1039" s="183">
        <f t="shared" si="1"/>
        <v>4</v>
      </c>
      <c r="U1039" s="183">
        <f t="shared" si="2"/>
        <v>0</v>
      </c>
      <c r="V1039" s="237">
        <f t="shared" si="3"/>
        <v>2</v>
      </c>
      <c r="W1039" s="237">
        <f t="shared" si="4"/>
        <v>0</v>
      </c>
      <c r="X1039" s="237"/>
    </row>
    <row r="1040">
      <c r="A1040" s="236" t="s">
        <v>3483</v>
      </c>
      <c r="B1040" s="106" t="s">
        <v>3481</v>
      </c>
      <c r="C1040" s="237" t="str">
        <f>VLOOKUP(A1040,'Main Sheet'!F:M,8,0)</f>
        <v>Motherwell</v>
      </c>
      <c r="D1040" s="237" t="str">
        <f>VLOOKUP(B1040,'Main Sheet'!A:N,14,0)</f>
        <v>NMB</v>
      </c>
      <c r="E1040" s="237" t="str">
        <f>VLOOKUP(B1040,'Main Sheet'!A:L,12,0)</f>
        <v>Motherwell HS</v>
      </c>
      <c r="F1040" s="237" t="str">
        <f>Vlookup(B1040,'Main Sheet'!A:J,7,False)</f>
        <v>First</v>
      </c>
      <c r="G1040" s="237" t="str">
        <f>Vlookup(B1040,'Main Sheet'!A:Q,17,0)</f>
        <v>Sive</v>
      </c>
      <c r="H1040" s="237" t="str">
        <f>VLOOKUP(B1040,'Main Sheet'!A:AT,46,0)</f>
        <v>Yes</v>
      </c>
      <c r="I1040" s="237" t="str">
        <f>Trim(Iferror(Vlookup(B1040,'Main Sheet'!A397:BC1489,47,False),""))</f>
        <v>Yes</v>
      </c>
      <c r="J1040" s="237" t="str">
        <f>VLOOKUP(B1040,'University Applications'!A:H,8,0)</f>
        <v>Yes</v>
      </c>
      <c r="K1040" s="237" t="str">
        <f>VLOOKUP(B1040,'University Applications'!A:O,15,0)</f>
        <v>Yes</v>
      </c>
      <c r="L1040" s="237" t="str">
        <f>VLOOKUP(B1040,'University Applications'!A:V,22,0)</f>
        <v>Yes</v>
      </c>
      <c r="M1040" s="237" t="str">
        <f>VLOOKUP(B1040,'University Applications'!A:AC,29,0)</f>
        <v>Yes</v>
      </c>
      <c r="N1040" s="237" t="str">
        <f>VLOOKUP(B1040,'University Applications'!A396:BD1810,36,0)</f>
        <v/>
      </c>
      <c r="O1040" s="237" t="str">
        <f>VLOOKUP(B1040,'University Applications'!A:I,9,0)</f>
        <v>Yes</v>
      </c>
      <c r="P1040" s="237" t="str">
        <f>VLOOKUP($B1040,'University Applications'!$A:P,16,0)</f>
        <v>Yes</v>
      </c>
      <c r="Q1040" s="237" t="str">
        <f>VLOOKUP($B1040,'University Applications'!$A:W,23,0)</f>
        <v>Yes</v>
      </c>
      <c r="R1040" s="237" t="str">
        <f>VLOOKUP($B1040,'University Applications'!$A:AD,30,0)</f>
        <v>Yes</v>
      </c>
      <c r="S1040" s="237" t="str">
        <f>VLOOKUP($B1040,'University Applications'!$A396:BJ1810,37,0)</f>
        <v/>
      </c>
      <c r="T1040" s="183">
        <f t="shared" si="1"/>
        <v>4</v>
      </c>
      <c r="U1040" s="183">
        <f t="shared" si="2"/>
        <v>4</v>
      </c>
      <c r="V1040" s="237">
        <f t="shared" si="3"/>
        <v>4</v>
      </c>
      <c r="W1040" s="237">
        <f t="shared" si="4"/>
        <v>4</v>
      </c>
      <c r="X1040" s="237"/>
    </row>
    <row r="1041">
      <c r="A1041" s="236" t="s">
        <v>3492</v>
      </c>
      <c r="B1041" s="106" t="s">
        <v>3489</v>
      </c>
      <c r="C1041" s="237" t="str">
        <f>VLOOKUP(A1041,'Main Sheet'!F:M,8,0)</f>
        <v>New Brighton</v>
      </c>
      <c r="D1041" s="237" t="str">
        <f>VLOOKUP(B1041,'Main Sheet'!A:N,14,0)</f>
        <v>NMB</v>
      </c>
      <c r="E1041" s="237" t="str">
        <f>VLOOKUP(B1041,'Main Sheet'!A:L,12,0)</f>
        <v>Ithembelihle CS</v>
      </c>
      <c r="F1041" s="237" t="str">
        <f>Vlookup(B1041,'Main Sheet'!A:J,7,False)</f>
        <v>First</v>
      </c>
      <c r="G1041" s="237" t="str">
        <f>Vlookup(B1041,'Main Sheet'!A:Q,17,0)</f>
        <v>Chulumanco</v>
      </c>
      <c r="H1041" s="237" t="str">
        <f>VLOOKUP(B1041,'Main Sheet'!A:AT,46,0)</f>
        <v/>
      </c>
      <c r="I1041" s="237" t="str">
        <f>Trim(Iferror(Vlookup(B1041,'Main Sheet'!A398:BC1490,47,False),""))</f>
        <v/>
      </c>
      <c r="J1041" s="237" t="str">
        <f>VLOOKUP(B1041,'University Applications'!A:H,8,0)</f>
        <v/>
      </c>
      <c r="K1041" s="237" t="str">
        <f>VLOOKUP(B1041,'University Applications'!A:O,15,0)</f>
        <v/>
      </c>
      <c r="L1041" s="237" t="str">
        <f>VLOOKUP(B1041,'University Applications'!A:V,22,0)</f>
        <v/>
      </c>
      <c r="M1041" s="237" t="str">
        <f>VLOOKUP(B1041,'University Applications'!A:AC,29,0)</f>
        <v/>
      </c>
      <c r="N1041" s="237" t="str">
        <f>VLOOKUP(B1041,'University Applications'!A397:BD1811,36,0)</f>
        <v/>
      </c>
      <c r="O1041" s="237" t="str">
        <f>VLOOKUP(B1041,'University Applications'!A:I,9,0)</f>
        <v/>
      </c>
      <c r="P1041" s="237" t="str">
        <f>VLOOKUP($B1041,'University Applications'!$A:P,16,0)</f>
        <v/>
      </c>
      <c r="Q1041" s="237" t="str">
        <f>VLOOKUP($B1041,'University Applications'!$A:W,23,0)</f>
        <v/>
      </c>
      <c r="R1041" s="237" t="str">
        <f>VLOOKUP($B1041,'University Applications'!$A:AD,30,0)</f>
        <v/>
      </c>
      <c r="S1041" s="237" t="str">
        <f>VLOOKUP($B1041,'University Applications'!$A397:BJ1811,37,0)</f>
        <v/>
      </c>
      <c r="T1041" s="183">
        <f t="shared" si="1"/>
        <v>0</v>
      </c>
      <c r="U1041" s="183">
        <f t="shared" si="2"/>
        <v>0</v>
      </c>
      <c r="V1041" s="237">
        <f t="shared" si="3"/>
        <v>0</v>
      </c>
      <c r="W1041" s="237">
        <f t="shared" si="4"/>
        <v>0</v>
      </c>
      <c r="X1041" s="237"/>
    </row>
    <row r="1042">
      <c r="A1042" s="236" t="s">
        <v>3492</v>
      </c>
      <c r="B1042" s="106" t="s">
        <v>4612</v>
      </c>
      <c r="C1042" s="237" t="str">
        <f>VLOOKUP(A1042,'Main Sheet'!F:M,8,0)</f>
        <v>New Brighton</v>
      </c>
      <c r="D1042" s="237" t="str">
        <f>VLOOKUP(B1042,'Main Sheet'!A:N,14,0)</f>
        <v>NMB</v>
      </c>
      <c r="E1042" s="237" t="str">
        <f>VLOOKUP(B1042,'Main Sheet'!A:L,12,0)</f>
        <v>Ithembelihle CS</v>
      </c>
      <c r="F1042" s="237" t="str">
        <f>Vlookup(B1042,'Main Sheet'!A:J,7,False)</f>
        <v>Second</v>
      </c>
      <c r="G1042" s="237" t="str">
        <f>Vlookup(B1042,'Main Sheet'!A:Q,17,0)</f>
        <v>Chulumanco</v>
      </c>
      <c r="H1042" s="237" t="str">
        <f>VLOOKUP(B1042,'Main Sheet'!A:AT,46,0)</f>
        <v>Yes</v>
      </c>
      <c r="I1042" s="237" t="str">
        <f>Trim(Iferror(Vlookup(B1042,'Main Sheet'!A525:BC1618,47,False),""))</f>
        <v/>
      </c>
      <c r="J1042" s="237" t="str">
        <f>VLOOKUP(B1042,'University Applications'!A:H,8,0)</f>
        <v>S/A</v>
      </c>
      <c r="K1042" s="237" t="str">
        <f>VLOOKUP(B1042,'University Applications'!A:O,15,0)</f>
        <v/>
      </c>
      <c r="L1042" s="237" t="str">
        <f>VLOOKUP(B1042,'University Applications'!A:V,22,0)</f>
        <v>S/A</v>
      </c>
      <c r="M1042" s="237" t="str">
        <f>VLOOKUP(B1042,'University Applications'!A:AC,29,0)</f>
        <v>S/A</v>
      </c>
      <c r="N1042" s="237" t="str">
        <f>VLOOKUP(B1042,'University Applications'!A525:BD1939,36,0)</f>
        <v/>
      </c>
      <c r="O1042" s="237" t="str">
        <f>VLOOKUP(B1042,'University Applications'!A:I,9,0)</f>
        <v/>
      </c>
      <c r="P1042" s="237" t="str">
        <f>VLOOKUP($B1042,'University Applications'!$A:P,16,0)</f>
        <v/>
      </c>
      <c r="Q1042" s="237" t="str">
        <f>VLOOKUP($B1042,'University Applications'!$A:W,23,0)</f>
        <v/>
      </c>
      <c r="R1042" s="237" t="str">
        <f>VLOOKUP($B1042,'University Applications'!$A:AD,30,0)</f>
        <v/>
      </c>
      <c r="S1042" s="237" t="str">
        <f>VLOOKUP($B1042,'University Applications'!$A525:BJ1939,37,0)</f>
        <v/>
      </c>
      <c r="T1042" s="183">
        <f t="shared" si="1"/>
        <v>3</v>
      </c>
      <c r="U1042" s="183">
        <f t="shared" si="2"/>
        <v>0</v>
      </c>
      <c r="V1042" s="237">
        <f t="shared" si="3"/>
        <v>0</v>
      </c>
      <c r="W1042" s="237">
        <f t="shared" si="4"/>
        <v>0</v>
      </c>
      <c r="X1042" s="237"/>
    </row>
    <row r="1043">
      <c r="A1043" s="236" t="s">
        <v>3498</v>
      </c>
      <c r="B1043" s="106" t="s">
        <v>3495</v>
      </c>
      <c r="C1043" s="237" t="str">
        <f>VLOOKUP(A1043,'Main Sheet'!F:M,8,0)</f>
        <v/>
      </c>
      <c r="D1043" s="237" t="str">
        <f>VLOOKUP(B1043,'Main Sheet'!A:N,14,0)</f>
        <v>NMB</v>
      </c>
      <c r="E1043" s="237" t="str">
        <f>VLOOKUP(B1043,'Main Sheet'!A:L,12,0)</f>
        <v>Alexander Road HS</v>
      </c>
      <c r="F1043" s="237" t="str">
        <f>Vlookup(B1043,'Main Sheet'!A:J,7,False)</f>
        <v>First</v>
      </c>
      <c r="G1043" s="237" t="str">
        <f>Vlookup(B1043,'Main Sheet'!A:Q,17,0)</f>
        <v>Chulumanco</v>
      </c>
      <c r="H1043" s="237" t="str">
        <f>VLOOKUP(B1043,'Main Sheet'!A:AT,46,0)</f>
        <v>Yes</v>
      </c>
      <c r="I1043" s="237" t="str">
        <f>Trim(Iferror(Vlookup(B1043,'Main Sheet'!A399:BC1491,47,False),""))</f>
        <v>Yes</v>
      </c>
      <c r="J1043" s="237" t="str">
        <f>VLOOKUP(B1043,'University Applications'!A:H,8,0)</f>
        <v>S/A</v>
      </c>
      <c r="K1043" s="237" t="str">
        <f>VLOOKUP(B1043,'University Applications'!A:O,15,0)</f>
        <v>Yes</v>
      </c>
      <c r="L1043" s="237" t="str">
        <f>VLOOKUP(B1043,'University Applications'!A:V,22,0)</f>
        <v>Yes</v>
      </c>
      <c r="M1043" s="237" t="str">
        <f>VLOOKUP(B1043,'University Applications'!A:AC,29,0)</f>
        <v>Yes</v>
      </c>
      <c r="N1043" s="237" t="str">
        <f>VLOOKUP(B1043,'University Applications'!A398:BD1812,36,0)</f>
        <v/>
      </c>
      <c r="O1043" s="237" t="str">
        <f>VLOOKUP(B1043,'University Applications'!A:I,9,0)</f>
        <v>S/A</v>
      </c>
      <c r="P1043" s="237" t="str">
        <f>VLOOKUP($B1043,'University Applications'!$A:P,16,0)</f>
        <v/>
      </c>
      <c r="Q1043" s="237" t="str">
        <f>VLOOKUP($B1043,'University Applications'!$A:W,23,0)</f>
        <v/>
      </c>
      <c r="R1043" s="237" t="str">
        <f>VLOOKUP($B1043,'University Applications'!$A:AD,30,0)</f>
        <v/>
      </c>
      <c r="S1043" s="237" t="str">
        <f>VLOOKUP($B1043,'University Applications'!$A398:BJ1812,37,0)</f>
        <v/>
      </c>
      <c r="T1043" s="183">
        <f t="shared" si="1"/>
        <v>4</v>
      </c>
      <c r="U1043" s="183">
        <f t="shared" si="2"/>
        <v>1</v>
      </c>
      <c r="V1043" s="237">
        <f t="shared" si="3"/>
        <v>3</v>
      </c>
      <c r="W1043" s="237">
        <f t="shared" si="4"/>
        <v>0</v>
      </c>
      <c r="X1043" s="237"/>
    </row>
    <row r="1044">
      <c r="A1044" s="236" t="s">
        <v>10325</v>
      </c>
      <c r="B1044" s="106" t="s">
        <v>6268</v>
      </c>
      <c r="C1044" s="237" t="str">
        <f>VLOOKUP(A1044,'Main Sheet'!F:M,8,0)</f>
        <v>Motherwell</v>
      </c>
      <c r="D1044" s="237" t="str">
        <f>VLOOKUP(B1044,'Main Sheet'!A:N,14,0)</f>
        <v>NMB</v>
      </c>
      <c r="E1044" s="237" t="str">
        <f>VLOOKUP(B1044,'Main Sheet'!A:L,12,0)</f>
        <v>Cingani HS</v>
      </c>
      <c r="F1044" s="237" t="str">
        <f>Vlookup(B1044,'Main Sheet'!A:J,7,False)</f>
        <v>Second</v>
      </c>
      <c r="G1044" s="237" t="str">
        <f>Vlookup(B1044,'Main Sheet'!A:Q,17,0)</f>
        <v>Asemahle</v>
      </c>
      <c r="H1044" s="237" t="str">
        <f>VLOOKUP(B1044,'Main Sheet'!A:AT,46,0)</f>
        <v>Yes</v>
      </c>
      <c r="I1044" s="237" t="str">
        <f>Trim(Iferror(Vlookup(B1044,'Main Sheet'!A727:BC1821,47,False),""))</f>
        <v>Yes</v>
      </c>
      <c r="J1044" s="237" t="str">
        <f>VLOOKUP(B1044,'University Applications'!A:H,8,0)</f>
        <v/>
      </c>
      <c r="K1044" s="237" t="str">
        <f>VLOOKUP(B1044,'University Applications'!A:O,15,0)</f>
        <v/>
      </c>
      <c r="L1044" s="237" t="str">
        <f>VLOOKUP(B1044,'University Applications'!A:V,22,0)</f>
        <v/>
      </c>
      <c r="M1044" s="237" t="str">
        <f>VLOOKUP(B1044,'University Applications'!A:AC,29,0)</f>
        <v/>
      </c>
      <c r="N1044" s="237" t="str">
        <f>VLOOKUP(B1044,'University Applications'!A727:BD2142,36,0)</f>
        <v/>
      </c>
      <c r="O1044" s="237" t="str">
        <f>VLOOKUP(B1044,'University Applications'!A:I,9,0)</f>
        <v/>
      </c>
      <c r="P1044" s="237" t="str">
        <f>VLOOKUP($B1044,'University Applications'!$A:P,16,0)</f>
        <v/>
      </c>
      <c r="Q1044" s="237" t="str">
        <f>VLOOKUP($B1044,'University Applications'!$A:W,23,0)</f>
        <v/>
      </c>
      <c r="R1044" s="237" t="str">
        <f>VLOOKUP($B1044,'University Applications'!$A:AD,30,0)</f>
        <v/>
      </c>
      <c r="S1044" s="237" t="str">
        <f>VLOOKUP($B1044,'University Applications'!$A727:BJ2142,37,0)</f>
        <v/>
      </c>
      <c r="T1044" s="183">
        <f t="shared" si="1"/>
        <v>0</v>
      </c>
      <c r="U1044" s="183">
        <f t="shared" si="2"/>
        <v>0</v>
      </c>
      <c r="V1044" s="237">
        <f t="shared" si="3"/>
        <v>0</v>
      </c>
      <c r="W1044" s="237">
        <f t="shared" si="4"/>
        <v>0</v>
      </c>
      <c r="X1044" s="237"/>
    </row>
    <row r="1045">
      <c r="A1045" s="236" t="s">
        <v>3508</v>
      </c>
      <c r="B1045" s="106" t="s">
        <v>3505</v>
      </c>
      <c r="C1045" s="237" t="str">
        <f>VLOOKUP(A1045,'Main Sheet'!F:M,8,0)</f>
        <v>Zwide</v>
      </c>
      <c r="D1045" s="237" t="str">
        <f>VLOOKUP(B1045,'Main Sheet'!A:N,14,0)</f>
        <v>NMB</v>
      </c>
      <c r="E1045" s="237" t="str">
        <f>VLOOKUP(B1045,'Main Sheet'!A:L,12,0)</f>
        <v>Khwezi Lomso CS</v>
      </c>
      <c r="F1045" s="237" t="str">
        <f>Vlookup(B1045,'Main Sheet'!A:J,7,False)</f>
        <v>First</v>
      </c>
      <c r="G1045" s="237" t="str">
        <f>Vlookup(B1045,'Main Sheet'!A:Q,17,0)</f>
        <v>Chulumanco</v>
      </c>
      <c r="H1045" s="237" t="str">
        <f>VLOOKUP(B1045,'Main Sheet'!A:AT,46,0)</f>
        <v>Yes</v>
      </c>
      <c r="I1045" s="237" t="str">
        <f>Trim(Iferror(Vlookup(B1045,'Main Sheet'!A400:BC1492,47,False),""))</f>
        <v>Yes</v>
      </c>
      <c r="J1045" s="237" t="str">
        <f>VLOOKUP(B1045,'University Applications'!A:H,8,0)</f>
        <v>Yes</v>
      </c>
      <c r="K1045" s="237" t="str">
        <f>VLOOKUP(B1045,'University Applications'!A:O,15,0)</f>
        <v>S/A</v>
      </c>
      <c r="L1045" s="237" t="str">
        <f>VLOOKUP(B1045,'University Applications'!A:V,22,0)</f>
        <v>Yes</v>
      </c>
      <c r="M1045" s="237" t="str">
        <f>VLOOKUP(B1045,'University Applications'!A:AC,29,0)</f>
        <v>Yes</v>
      </c>
      <c r="N1045" s="237"/>
      <c r="O1045" s="237" t="str">
        <f>VLOOKUP(B1045,'University Applications'!A:I,9,0)</f>
        <v>Yes</v>
      </c>
      <c r="P1045" s="237" t="str">
        <f>VLOOKUP($B1045,'University Applications'!$A:P,16,0)</f>
        <v>S/A</v>
      </c>
      <c r="Q1045" s="237" t="str">
        <f>VLOOKUP($B1045,'University Applications'!$A:W,23,0)</f>
        <v>Yes</v>
      </c>
      <c r="R1045" s="237" t="str">
        <f>VLOOKUP($B1045,'University Applications'!$A:AD,30,0)</f>
        <v>Yes</v>
      </c>
      <c r="S1045" s="237"/>
      <c r="T1045" s="183">
        <f t="shared" si="1"/>
        <v>4</v>
      </c>
      <c r="U1045" s="183">
        <f t="shared" si="2"/>
        <v>4</v>
      </c>
      <c r="V1045" s="237">
        <f t="shared" si="3"/>
        <v>3</v>
      </c>
      <c r="W1045" s="237">
        <f t="shared" si="4"/>
        <v>3</v>
      </c>
      <c r="X1045" s="237"/>
    </row>
    <row r="1046">
      <c r="A1046" s="236" t="s">
        <v>10320</v>
      </c>
      <c r="B1046" s="106" t="s">
        <v>6252</v>
      </c>
      <c r="C1046" s="237" t="str">
        <f>VLOOKUP(A1046,'Main Sheet'!F:M,8,0)</f>
        <v>Zinyoka</v>
      </c>
      <c r="D1046" s="237" t="str">
        <f>VLOOKUP(B1046,'Main Sheet'!A:N,14,0)</f>
        <v>NMB</v>
      </c>
      <c r="E1046" s="237" t="str">
        <f>VLOOKUP(B1046,'Main Sheet'!A:L,12,0)</f>
        <v>Tyhilulwazi HS</v>
      </c>
      <c r="F1046" s="237" t="str">
        <f>Vlookup(B1046,'Main Sheet'!A:J,7,False)</f>
        <v>Second</v>
      </c>
      <c r="G1046" s="237" t="str">
        <f>Vlookup(B1046,'Main Sheet'!A:Q,17,0)</f>
        <v>Asemahle</v>
      </c>
      <c r="H1046" s="237" t="str">
        <f>VLOOKUP(B1046,'Main Sheet'!A:AT,46,0)</f>
        <v>Yes</v>
      </c>
      <c r="I1046" s="237" t="str">
        <f>Trim(Iferror(Vlookup(B1046,'Main Sheet'!A725:BC1819,47,False),""))</f>
        <v>Yes</v>
      </c>
      <c r="J1046" s="237" t="str">
        <f>VLOOKUP(B1046,'University Applications'!A:H,8,0)</f>
        <v>S/A</v>
      </c>
      <c r="K1046" s="237" t="str">
        <f>VLOOKUP(B1046,'University Applications'!A:O,15,0)</f>
        <v/>
      </c>
      <c r="L1046" s="237" t="str">
        <f>VLOOKUP(B1046,'University Applications'!A:V,22,0)</f>
        <v>Yes</v>
      </c>
      <c r="M1046" s="237" t="str">
        <f>VLOOKUP(B1046,'University Applications'!A:AC,29,0)</f>
        <v/>
      </c>
      <c r="N1046" s="237" t="str">
        <f>VLOOKUP(B1046,'University Applications'!A725:BD2140,36,0)</f>
        <v/>
      </c>
      <c r="O1046" s="237" t="str">
        <f>VLOOKUP(B1046,'University Applications'!A:I,9,0)</f>
        <v/>
      </c>
      <c r="P1046" s="237" t="str">
        <f>VLOOKUP($B1046,'University Applications'!$A:P,16,0)</f>
        <v/>
      </c>
      <c r="Q1046" s="237" t="str">
        <f>VLOOKUP($B1046,'University Applications'!$A:W,23,0)</f>
        <v/>
      </c>
      <c r="R1046" s="237" t="str">
        <f>VLOOKUP($B1046,'University Applications'!$A:AD,30,0)</f>
        <v/>
      </c>
      <c r="S1046" s="237" t="str">
        <f>VLOOKUP($B1046,'University Applications'!$A725:BJ2140,37,0)</f>
        <v/>
      </c>
      <c r="T1046" s="183">
        <f t="shared" si="1"/>
        <v>2</v>
      </c>
      <c r="U1046" s="183">
        <f t="shared" si="2"/>
        <v>0</v>
      </c>
      <c r="V1046" s="237">
        <f t="shared" si="3"/>
        <v>1</v>
      </c>
      <c r="W1046" s="237">
        <f t="shared" si="4"/>
        <v>0</v>
      </c>
      <c r="X1046" s="237"/>
    </row>
    <row r="1047">
      <c r="A1047" s="236" t="s">
        <v>9965</v>
      </c>
      <c r="B1047" s="106" t="s">
        <v>4954</v>
      </c>
      <c r="C1047" s="237" t="str">
        <f>VLOOKUP(A1047,'Main Sheet'!F:M,8,0)</f>
        <v>Motherwell</v>
      </c>
      <c r="D1047" s="237" t="str">
        <f>VLOOKUP(B1047,'Main Sheet'!A:N,14,0)</f>
        <v>NMB</v>
      </c>
      <c r="E1047" s="237" t="str">
        <f>VLOOKUP(B1047,'Main Sheet'!A:L,12,0)</f>
        <v>Coselelani HS</v>
      </c>
      <c r="F1047" s="237" t="str">
        <f>Vlookup(B1047,'Main Sheet'!A:J,7,False)</f>
        <v>Second</v>
      </c>
      <c r="G1047" s="237" t="str">
        <f>Vlookup(B1047,'Main Sheet'!A:Q,17,0)</f>
        <v>Siphosihle</v>
      </c>
      <c r="H1047" s="237" t="str">
        <f>VLOOKUP(B1047,'Main Sheet'!A:AT,46,0)</f>
        <v>Yes</v>
      </c>
      <c r="I1047" s="237" t="str">
        <f>Trim(Iferror(Vlookup(B1047,'Main Sheet'!A565:BC1658,47,False),""))</f>
        <v>Yes</v>
      </c>
      <c r="J1047" s="237" t="str">
        <f>VLOOKUP(B1047,'University Applications'!A:H,8,0)</f>
        <v>Yes</v>
      </c>
      <c r="K1047" s="237" t="str">
        <f>VLOOKUP(B1047,'University Applications'!A:O,15,0)</f>
        <v>Yes</v>
      </c>
      <c r="L1047" s="237" t="str">
        <f>VLOOKUP(B1047,'University Applications'!A:V,22,0)</f>
        <v>Yes</v>
      </c>
      <c r="M1047" s="237" t="str">
        <f>VLOOKUP(B1047,'University Applications'!A:AC,29,0)</f>
        <v>Yes</v>
      </c>
      <c r="N1047" s="237" t="str">
        <f>VLOOKUP(B1047,'University Applications'!A565:BD1979,36,0)</f>
        <v/>
      </c>
      <c r="O1047" s="237" t="str">
        <f>VLOOKUP(B1047,'University Applications'!A:I,9,0)</f>
        <v/>
      </c>
      <c r="P1047" s="237" t="str">
        <f>VLOOKUP($B1047,'University Applications'!$A:P,16,0)</f>
        <v/>
      </c>
      <c r="Q1047" s="237" t="str">
        <f>VLOOKUP($B1047,'University Applications'!$A:W,23,0)</f>
        <v/>
      </c>
      <c r="R1047" s="237" t="str">
        <f>VLOOKUP($B1047,'University Applications'!$A:AD,30,0)</f>
        <v/>
      </c>
      <c r="S1047" s="237" t="str">
        <f>VLOOKUP($B1047,'University Applications'!$A565:BJ1979,37,0)</f>
        <v/>
      </c>
      <c r="T1047" s="183">
        <f t="shared" si="1"/>
        <v>4</v>
      </c>
      <c r="U1047" s="183">
        <f t="shared" si="2"/>
        <v>0</v>
      </c>
      <c r="V1047" s="237">
        <f t="shared" si="3"/>
        <v>4</v>
      </c>
      <c r="W1047" s="237">
        <f t="shared" si="4"/>
        <v>0</v>
      </c>
      <c r="X1047" s="237"/>
    </row>
    <row r="1048">
      <c r="A1048" s="236" t="s">
        <v>11193</v>
      </c>
      <c r="B1048" s="106" t="s">
        <v>7640</v>
      </c>
      <c r="C1048" s="237" t="str">
        <f>VLOOKUP(A1048,'Main Sheet'!F:M,8,0)</f>
        <v>Uitenhage</v>
      </c>
      <c r="D1048" s="237" t="str">
        <f>VLOOKUP(B1048,'Main Sheet'!A:N,14,0)</f>
        <v>Rural</v>
      </c>
      <c r="E1048" s="237" t="str">
        <f>VLOOKUP(B1048,'Main Sheet'!A:L,12,0)</f>
        <v>VM Kwinana</v>
      </c>
      <c r="F1048" s="237" t="str">
        <f>Vlookup(B1048,'Main Sheet'!A:J,7,False)</f>
        <v>Second</v>
      </c>
      <c r="G1048" s="237" t="str">
        <f>Vlookup(B1048,'Main Sheet'!A:Q,17,0)</f>
        <v>Sive</v>
      </c>
      <c r="H1048" s="237" t="str">
        <f>VLOOKUP(B1048,'Main Sheet'!A:AT,46,0)</f>
        <v>Yes</v>
      </c>
      <c r="I1048" s="237" t="str">
        <f>Trim(Iferror(Vlookup(B1048,'Main Sheet'!A925:BC2022,47,False),""))</f>
        <v/>
      </c>
      <c r="J1048" s="237" t="str">
        <f>VLOOKUP(B1048,'University Applications'!A:H,8,0)</f>
        <v>S/A</v>
      </c>
      <c r="K1048" s="237" t="str">
        <f>VLOOKUP(B1048,'University Applications'!A:O,15,0)</f>
        <v>Yes</v>
      </c>
      <c r="L1048" s="237" t="str">
        <f>VLOOKUP(B1048,'University Applications'!A:V,22,0)</f>
        <v>Yes</v>
      </c>
      <c r="M1048" s="237" t="str">
        <f>VLOOKUP(B1048,'University Applications'!A:AC,29,0)</f>
        <v>Yes</v>
      </c>
      <c r="N1048" s="237" t="str">
        <f>VLOOKUP(B1048,'University Applications'!A925:BD2343,36,0)</f>
        <v/>
      </c>
      <c r="O1048" s="237" t="str">
        <f>VLOOKUP(B1048,'University Applications'!A:I,9,0)</f>
        <v/>
      </c>
      <c r="P1048" s="237" t="str">
        <f>VLOOKUP($B1048,'University Applications'!$A:P,16,0)</f>
        <v/>
      </c>
      <c r="Q1048" s="237" t="str">
        <f>VLOOKUP($B1048,'University Applications'!$A:W,23,0)</f>
        <v/>
      </c>
      <c r="R1048" s="237" t="str">
        <f>VLOOKUP($B1048,'University Applications'!$A:AD,30,0)</f>
        <v/>
      </c>
      <c r="S1048" s="237" t="str">
        <f>VLOOKUP($B1048,'University Applications'!$A925:BJ2343,37,0)</f>
        <v/>
      </c>
      <c r="T1048" s="183">
        <f t="shared" si="1"/>
        <v>4</v>
      </c>
      <c r="U1048" s="183">
        <f t="shared" si="2"/>
        <v>0</v>
      </c>
      <c r="V1048" s="237">
        <f t="shared" si="3"/>
        <v>3</v>
      </c>
      <c r="W1048" s="237">
        <f t="shared" si="4"/>
        <v>0</v>
      </c>
      <c r="X1048" s="237"/>
    </row>
    <row r="1049">
      <c r="A1049" s="236" t="s">
        <v>3513</v>
      </c>
      <c r="B1049" s="106" t="s">
        <v>3510</v>
      </c>
      <c r="C1049" s="237" t="str">
        <f>VLOOKUP(A1049,'Main Sheet'!F:M,8,0)</f>
        <v>East London</v>
      </c>
      <c r="D1049" s="237" t="str">
        <f>VLOOKUP(B1049,'Main Sheet'!A:N,14,0)</f>
        <v>Rural</v>
      </c>
      <c r="E1049" s="237" t="str">
        <f>VLOOKUP(B1049,'Main Sheet'!A:L,12,0)</f>
        <v>Vulamazibuko HS</v>
      </c>
      <c r="F1049" s="237" t="str">
        <f>Vlookup(B1049,'Main Sheet'!A:J,7,False)</f>
        <v>First</v>
      </c>
      <c r="G1049" s="237" t="str">
        <f>Vlookup(B1049,'Main Sheet'!A:Q,17,0)</f>
        <v>Asemahle</v>
      </c>
      <c r="H1049" s="237" t="str">
        <f>VLOOKUP(B1049,'Main Sheet'!A:AT,46,0)</f>
        <v>Yes</v>
      </c>
      <c r="I1049" s="237" t="str">
        <f>Trim(Iferror(Vlookup(B1049,'Main Sheet'!A401:BC1493,47,False),""))</f>
        <v>Yes</v>
      </c>
      <c r="J1049" s="237" t="str">
        <f>VLOOKUP(B1049,'University Applications'!A:H,8,0)</f>
        <v>Yes</v>
      </c>
      <c r="K1049" s="237" t="str">
        <f>VLOOKUP(B1049,'University Applications'!A:O,15,0)</f>
        <v>Yes</v>
      </c>
      <c r="L1049" s="237" t="str">
        <f>VLOOKUP(B1049,'University Applications'!A:V,22,0)</f>
        <v>No</v>
      </c>
      <c r="M1049" s="237" t="str">
        <f>VLOOKUP(B1049,'University Applications'!A:AC,29,0)</f>
        <v>Yes</v>
      </c>
      <c r="N1049" s="237" t="str">
        <f>VLOOKUP(B1049,'University Applications'!A400:BD1814,36,0)</f>
        <v/>
      </c>
      <c r="O1049" s="237" t="str">
        <f>VLOOKUP(B1049,'University Applications'!A:I,9,0)</f>
        <v>Yes</v>
      </c>
      <c r="P1049" s="237" t="str">
        <f>VLOOKUP($B1049,'University Applications'!$A:P,16,0)</f>
        <v>Yes</v>
      </c>
      <c r="Q1049" s="237" t="str">
        <f>VLOOKUP($B1049,'University Applications'!$A:W,23,0)</f>
        <v/>
      </c>
      <c r="R1049" s="237" t="str">
        <f>VLOOKUP($B1049,'University Applications'!$A:AD,30,0)</f>
        <v>Yes</v>
      </c>
      <c r="S1049" s="237" t="str">
        <f>VLOOKUP($B1049,'University Applications'!$A400:BJ1814,37,0)</f>
        <v/>
      </c>
      <c r="T1049" s="183">
        <f t="shared" si="1"/>
        <v>4</v>
      </c>
      <c r="U1049" s="183">
        <f t="shared" si="2"/>
        <v>3</v>
      </c>
      <c r="V1049" s="237">
        <f t="shared" si="3"/>
        <v>3</v>
      </c>
      <c r="W1049" s="237">
        <f t="shared" si="4"/>
        <v>3</v>
      </c>
      <c r="X1049" s="237"/>
    </row>
    <row r="1050">
      <c r="A1050" s="236" t="s">
        <v>9793</v>
      </c>
      <c r="B1050" s="106" t="s">
        <v>4356</v>
      </c>
      <c r="C1050" s="237" t="str">
        <f>VLOOKUP(A1050,'Main Sheet'!F:M,8,0)</f>
        <v>East London</v>
      </c>
      <c r="D1050" s="237" t="str">
        <f>VLOOKUP(B1050,'Main Sheet'!A:N,14,0)</f>
        <v>Rural</v>
      </c>
      <c r="E1050" s="237" t="str">
        <f>VLOOKUP(B1050,'Main Sheet'!A:L,12,0)</f>
        <v>Wongalethu HS</v>
      </c>
      <c r="F1050" s="237" t="str">
        <f>Vlookup(B1050,'Main Sheet'!A:J,7,False)</f>
        <v>Second</v>
      </c>
      <c r="G1050" s="237" t="str">
        <f>Vlookup(B1050,'Main Sheet'!A:Q,17,0)</f>
        <v>Asemahle</v>
      </c>
      <c r="H1050" s="237" t="str">
        <f>VLOOKUP(B1050,'Main Sheet'!A:AT,46,0)</f>
        <v>Yes</v>
      </c>
      <c r="I1050" s="237" t="str">
        <f>Trim(Iferror(Vlookup(B1050,'Main Sheet'!A494:BC1587,47,False),""))</f>
        <v>Yes</v>
      </c>
      <c r="J1050" s="237" t="str">
        <f>VLOOKUP(B1050,'University Applications'!A:H,8,0)</f>
        <v>S/A</v>
      </c>
      <c r="K1050" s="237" t="str">
        <f>VLOOKUP(B1050,'University Applications'!A:O,15,0)</f>
        <v>S/A</v>
      </c>
      <c r="L1050" s="237" t="str">
        <f>VLOOKUP(B1050,'University Applications'!A:V,22,0)</f>
        <v>S/A</v>
      </c>
      <c r="M1050" s="237" t="str">
        <f>VLOOKUP(B1050,'University Applications'!A:AC,29,0)</f>
        <v>Yes</v>
      </c>
      <c r="N1050" s="237" t="str">
        <f>VLOOKUP(B1050,'University Applications'!A494:BD1908,36,0)</f>
        <v/>
      </c>
      <c r="O1050" s="237" t="str">
        <f>VLOOKUP(B1050,'University Applications'!A:I,9,0)</f>
        <v/>
      </c>
      <c r="P1050" s="237" t="str">
        <f>VLOOKUP($B1050,'University Applications'!$A:P,16,0)</f>
        <v/>
      </c>
      <c r="Q1050" s="237" t="str">
        <f>VLOOKUP($B1050,'University Applications'!$A:W,23,0)</f>
        <v/>
      </c>
      <c r="R1050" s="237" t="str">
        <f>VLOOKUP($B1050,'University Applications'!$A:AD,30,0)</f>
        <v/>
      </c>
      <c r="S1050" s="237" t="str">
        <f>VLOOKUP($B1050,'University Applications'!$A494:BJ1908,37,0)</f>
        <v/>
      </c>
      <c r="T1050" s="183">
        <f t="shared" si="1"/>
        <v>4</v>
      </c>
      <c r="U1050" s="183">
        <f t="shared" si="2"/>
        <v>0</v>
      </c>
      <c r="V1050" s="237">
        <f t="shared" si="3"/>
        <v>1</v>
      </c>
      <c r="W1050" s="237">
        <f t="shared" si="4"/>
        <v>0</v>
      </c>
      <c r="X1050" s="237"/>
    </row>
    <row r="1051">
      <c r="A1051" s="236" t="s">
        <v>10391</v>
      </c>
      <c r="B1051" s="106" t="s">
        <v>6543</v>
      </c>
      <c r="C1051" s="237" t="str">
        <f>VLOOKUP(A1051,'Main Sheet'!F:M,8,0)</f>
        <v>Motherwell</v>
      </c>
      <c r="D1051" s="237" t="str">
        <f>VLOOKUP(B1051,'Main Sheet'!A:N,14,0)</f>
        <v>NMB</v>
      </c>
      <c r="E1051" s="237" t="str">
        <f>VLOOKUP(B1051,'Main Sheet'!A:L,12,0)</f>
        <v>Cingani HS</v>
      </c>
      <c r="F1051" s="237" t="str">
        <f>Vlookup(B1051,'Main Sheet'!A:J,7,False)</f>
        <v>Second</v>
      </c>
      <c r="G1051" s="237" t="str">
        <f>Vlookup(B1051,'Main Sheet'!A:Q,17,0)</f>
        <v>Asemahle</v>
      </c>
      <c r="H1051" s="237" t="str">
        <f>VLOOKUP(B1051,'Main Sheet'!A:AT,46,0)</f>
        <v>Yes</v>
      </c>
      <c r="I1051" s="237" t="str">
        <f>Trim(Iferror(Vlookup(B1051,'Main Sheet'!A760:BC1854,47,False),""))</f>
        <v>Yes</v>
      </c>
      <c r="J1051" s="237" t="str">
        <f>VLOOKUP(B1051,'University Applications'!A:H,8,0)</f>
        <v>S/A</v>
      </c>
      <c r="K1051" s="237" t="str">
        <f>VLOOKUP(B1051,'University Applications'!A:O,15,0)</f>
        <v>Yes</v>
      </c>
      <c r="L1051" s="237" t="str">
        <f>VLOOKUP(B1051,'University Applications'!A:V,22,0)</f>
        <v>Yes</v>
      </c>
      <c r="M1051" s="237" t="str">
        <f>VLOOKUP(B1051,'University Applications'!A:AC,29,0)</f>
        <v>Yes</v>
      </c>
      <c r="N1051" s="237" t="str">
        <f>VLOOKUP(B1051,'University Applications'!A760:BD2175,36,0)</f>
        <v/>
      </c>
      <c r="O1051" s="237" t="str">
        <f>VLOOKUP(B1051,'University Applications'!A:I,9,0)</f>
        <v/>
      </c>
      <c r="P1051" s="237" t="str">
        <f>VLOOKUP($B1051,'University Applications'!$A:P,16,0)</f>
        <v/>
      </c>
      <c r="Q1051" s="237" t="str">
        <f>VLOOKUP($B1051,'University Applications'!$A:W,23,0)</f>
        <v/>
      </c>
      <c r="R1051" s="237" t="str">
        <f>VLOOKUP($B1051,'University Applications'!$A:AD,30,0)</f>
        <v/>
      </c>
      <c r="S1051" s="237" t="str">
        <f>VLOOKUP($B1051,'University Applications'!$A760:BJ2175,37,0)</f>
        <v/>
      </c>
      <c r="T1051" s="183">
        <f t="shared" si="1"/>
        <v>4</v>
      </c>
      <c r="U1051" s="183">
        <f t="shared" si="2"/>
        <v>0</v>
      </c>
      <c r="V1051" s="237">
        <f t="shared" si="3"/>
        <v>3</v>
      </c>
      <c r="W1051" s="237">
        <f t="shared" si="4"/>
        <v>0</v>
      </c>
      <c r="X1051" s="237"/>
    </row>
    <row r="1052">
      <c r="A1052" s="236" t="s">
        <v>10899</v>
      </c>
      <c r="B1052" s="106" t="s">
        <v>8390</v>
      </c>
      <c r="C1052" s="237" t="str">
        <f>VLOOKUP(A1052,'Main Sheet'!F:M,8,0)</f>
        <v>New Brighton</v>
      </c>
      <c r="D1052" s="237" t="str">
        <f>VLOOKUP(B1052,'Main Sheet'!A:N,14,0)</f>
        <v>NMB</v>
      </c>
      <c r="E1052" s="237" t="str">
        <f>VLOOKUP(B1052,'Main Sheet'!A:L,12,0)</f>
        <v>Cowan HS</v>
      </c>
      <c r="F1052" s="237" t="str">
        <f>Vlookup(B1052,'Main Sheet'!A:J,7,False)</f>
        <v>Second</v>
      </c>
      <c r="G1052" s="237" t="str">
        <f>Vlookup(B1052,'Main Sheet'!A:Q,17,0)</f>
        <v>Chulumanco</v>
      </c>
      <c r="H1052" s="237" t="str">
        <f>VLOOKUP(B1052,'Main Sheet'!A:AT,46,0)</f>
        <v>Yes</v>
      </c>
      <c r="I1052" s="237" t="str">
        <f>Trim(Iferror(Vlookup(B1052,'Main Sheet'!A1020:BC2118,47,False),""))</f>
        <v/>
      </c>
      <c r="J1052" s="237" t="str">
        <f>VLOOKUP(B1052,'University Applications'!A:H,8,0)</f>
        <v>S/A</v>
      </c>
      <c r="K1052" s="237" t="str">
        <f>VLOOKUP(B1052,'University Applications'!A:O,15,0)</f>
        <v/>
      </c>
      <c r="L1052" s="237" t="str">
        <f>VLOOKUP(B1052,'University Applications'!A:V,22,0)</f>
        <v>S/A</v>
      </c>
      <c r="M1052" s="237" t="str">
        <f>VLOOKUP(B1052,'University Applications'!A:AC,29,0)</f>
        <v>Yes</v>
      </c>
      <c r="N1052" s="237" t="str">
        <f>VLOOKUP(B1052,'University Applications'!A1020:BD2439,36,0)</f>
        <v/>
      </c>
      <c r="O1052" s="237" t="str">
        <f>VLOOKUP(B1052,'University Applications'!A:I,9,0)</f>
        <v/>
      </c>
      <c r="P1052" s="237" t="str">
        <f>VLOOKUP($B1052,'University Applications'!$A:P,16,0)</f>
        <v/>
      </c>
      <c r="Q1052" s="237" t="str">
        <f>VLOOKUP($B1052,'University Applications'!$A:W,23,0)</f>
        <v/>
      </c>
      <c r="R1052" s="237" t="str">
        <f>VLOOKUP($B1052,'University Applications'!$A:AD,30,0)</f>
        <v/>
      </c>
      <c r="S1052" s="237" t="str">
        <f>VLOOKUP($B1052,'University Applications'!$A1020:BJ2439,37,0)</f>
        <v/>
      </c>
      <c r="T1052" s="183">
        <f t="shared" si="1"/>
        <v>3</v>
      </c>
      <c r="U1052" s="183">
        <f t="shared" si="2"/>
        <v>0</v>
      </c>
      <c r="V1052" s="237">
        <f t="shared" si="3"/>
        <v>1</v>
      </c>
      <c r="W1052" s="237">
        <f t="shared" si="4"/>
        <v>0</v>
      </c>
      <c r="X1052" s="237"/>
    </row>
    <row r="1053">
      <c r="A1053" s="236" t="s">
        <v>3519</v>
      </c>
      <c r="B1053" s="106" t="s">
        <v>3516</v>
      </c>
      <c r="C1053" s="237" t="str">
        <f>VLOOKUP(A1053,'Main Sheet'!F:M,8,0)</f>
        <v>Motherwell</v>
      </c>
      <c r="D1053" s="237" t="str">
        <f>VLOOKUP(B1053,'Main Sheet'!A:N,14,0)</f>
        <v>NMB</v>
      </c>
      <c r="E1053" s="237" t="str">
        <f>VLOOKUP(B1053,'Main Sheet'!A:L,12,0)</f>
        <v>Douglas Mpopa SS</v>
      </c>
      <c r="F1053" s="237" t="str">
        <f>Vlookup(B1053,'Main Sheet'!A:J,7,False)</f>
        <v>First</v>
      </c>
      <c r="G1053" s="237" t="str">
        <f>Vlookup(B1053,'Main Sheet'!A:Q,17,0)</f>
        <v>Asemahle</v>
      </c>
      <c r="H1053" s="237" t="str">
        <f>VLOOKUP(B1053,'Main Sheet'!A:AT,46,0)</f>
        <v>Yes</v>
      </c>
      <c r="I1053" s="237" t="str">
        <f>Trim(Iferror(Vlookup(B1053,'Main Sheet'!A402:BC1494,47,False),""))</f>
        <v>Yes</v>
      </c>
      <c r="J1053" s="237" t="str">
        <f>VLOOKUP(B1053,'University Applications'!A:H,8,0)</f>
        <v>Yes</v>
      </c>
      <c r="K1053" s="237" t="str">
        <f>VLOOKUP(B1053,'University Applications'!A:O,15,0)</f>
        <v>Yes</v>
      </c>
      <c r="L1053" s="237" t="str">
        <f>VLOOKUP(B1053,'University Applications'!A:V,22,0)</f>
        <v>Yes</v>
      </c>
      <c r="M1053" s="237" t="str">
        <f>VLOOKUP(B1053,'University Applications'!A:AC,29,0)</f>
        <v>Yes</v>
      </c>
      <c r="N1053" s="237" t="str">
        <f>VLOOKUP(B1053,'University Applications'!A401:BD1815,36,0)</f>
        <v/>
      </c>
      <c r="O1053" s="237" t="str">
        <f>VLOOKUP(B1053,'University Applications'!A:I,9,0)</f>
        <v>Yes</v>
      </c>
      <c r="P1053" s="237" t="str">
        <f>VLOOKUP($B1053,'University Applications'!$A:P,16,0)</f>
        <v>Yes</v>
      </c>
      <c r="Q1053" s="237" t="str">
        <f>VLOOKUP($B1053,'University Applications'!$A:W,23,0)</f>
        <v>Yes</v>
      </c>
      <c r="R1053" s="237" t="str">
        <f>VLOOKUP($B1053,'University Applications'!$A:AD,30,0)</f>
        <v>Yes</v>
      </c>
      <c r="S1053" s="237" t="str">
        <f>VLOOKUP($B1053,'University Applications'!$A401:BJ1815,37,0)</f>
        <v/>
      </c>
      <c r="T1053" s="183">
        <f t="shared" si="1"/>
        <v>4</v>
      </c>
      <c r="U1053" s="183">
        <f t="shared" si="2"/>
        <v>4</v>
      </c>
      <c r="V1053" s="237">
        <f t="shared" si="3"/>
        <v>4</v>
      </c>
      <c r="W1053" s="237">
        <f t="shared" si="4"/>
        <v>4</v>
      </c>
      <c r="X1053" s="237"/>
    </row>
    <row r="1054">
      <c r="A1054" s="236" t="s">
        <v>10555</v>
      </c>
      <c r="B1054" s="106" t="s">
        <v>7078</v>
      </c>
      <c r="C1054" s="237" t="str">
        <f>VLOOKUP(A1054,'Main Sheet'!F:M,8,0)</f>
        <v>Zwide</v>
      </c>
      <c r="D1054" s="237" t="str">
        <f>VLOOKUP(B1054,'Main Sheet'!A:N,14,0)</f>
        <v>NMB</v>
      </c>
      <c r="E1054" s="237" t="str">
        <f>VLOOKUP(B1054,'Main Sheet'!A:L,12,0)</f>
        <v>Ndzondelelo HS</v>
      </c>
      <c r="F1054" s="237" t="str">
        <f>Vlookup(B1054,'Main Sheet'!A:J,7,False)</f>
        <v>Second</v>
      </c>
      <c r="G1054" s="237" t="str">
        <f>Vlookup(B1054,'Main Sheet'!A:Q,17,0)</f>
        <v>Chulumanco</v>
      </c>
      <c r="H1054" s="237" t="str">
        <f>VLOOKUP(B1054,'Main Sheet'!A:AT,46,0)</f>
        <v>Yes</v>
      </c>
      <c r="I1054" s="237" t="str">
        <f>Trim(Iferror(Vlookup(B1054,'Main Sheet'!A838:BC1933,47,False),""))</f>
        <v>Yes</v>
      </c>
      <c r="J1054" s="237" t="str">
        <f>VLOOKUP(B1054,'University Applications'!A:H,8,0)</f>
        <v>Yes</v>
      </c>
      <c r="K1054" s="237" t="str">
        <f>VLOOKUP(B1054,'University Applications'!A:O,15,0)</f>
        <v/>
      </c>
      <c r="L1054" s="237" t="str">
        <f>VLOOKUP(B1054,'University Applications'!A:V,22,0)</f>
        <v>Yes</v>
      </c>
      <c r="M1054" s="237" t="str">
        <f>VLOOKUP(B1054,'University Applications'!A:AC,29,0)</f>
        <v>Yes</v>
      </c>
      <c r="N1054" s="237" t="str">
        <f>VLOOKUP(B1054,'University Applications'!A838:BD2254,36,0)</f>
        <v/>
      </c>
      <c r="O1054" s="237" t="str">
        <f>VLOOKUP(B1054,'University Applications'!A:I,9,0)</f>
        <v/>
      </c>
      <c r="P1054" s="237" t="str">
        <f>VLOOKUP($B1054,'University Applications'!$A:P,16,0)</f>
        <v/>
      </c>
      <c r="Q1054" s="237" t="str">
        <f>VLOOKUP($B1054,'University Applications'!$A:W,23,0)</f>
        <v/>
      </c>
      <c r="R1054" s="237" t="str">
        <f>VLOOKUP($B1054,'University Applications'!$A:AD,30,0)</f>
        <v/>
      </c>
      <c r="S1054" s="237" t="str">
        <f>VLOOKUP($B1054,'University Applications'!$A838:BJ2254,37,0)</f>
        <v/>
      </c>
      <c r="T1054" s="183">
        <f t="shared" si="1"/>
        <v>3</v>
      </c>
      <c r="U1054" s="183">
        <f t="shared" si="2"/>
        <v>0</v>
      </c>
      <c r="V1054" s="237">
        <f t="shared" si="3"/>
        <v>3</v>
      </c>
      <c r="W1054" s="237">
        <f t="shared" si="4"/>
        <v>0</v>
      </c>
      <c r="X1054" s="237"/>
    </row>
    <row r="1055">
      <c r="A1055" s="236" t="s">
        <v>10609</v>
      </c>
      <c r="B1055" s="106" t="s">
        <v>7199</v>
      </c>
      <c r="C1055" s="237" t="str">
        <f>VLOOKUP(A1055,'Main Sheet'!F:M,8,0)</f>
        <v>Zwide</v>
      </c>
      <c r="D1055" s="237" t="str">
        <f>VLOOKUP(B1055,'Main Sheet'!A:N,14,0)</f>
        <v>NMB</v>
      </c>
      <c r="E1055" s="237" t="str">
        <f>VLOOKUP(B1055,'Main Sheet'!A:L,12,0)</f>
        <v>Ndzondelelo HS</v>
      </c>
      <c r="F1055" s="237" t="str">
        <f>Vlookup(B1055,'Main Sheet'!A:J,7,False)</f>
        <v>Second</v>
      </c>
      <c r="G1055" s="237" t="str">
        <f>Vlookup(B1055,'Main Sheet'!A:Q,17,0)</f>
        <v>Chulumanco</v>
      </c>
      <c r="H1055" s="237" t="str">
        <f>VLOOKUP(B1055,'Main Sheet'!A:AT,46,0)</f>
        <v>Yes</v>
      </c>
      <c r="I1055" s="237" t="str">
        <f>Trim(Iferror(Vlookup(B1055,'Main Sheet'!A866:BC1963,47,False),""))</f>
        <v>Yes</v>
      </c>
      <c r="J1055" s="237" t="str">
        <f>VLOOKUP(B1055,'University Applications'!A:H,8,0)</f>
        <v>S/A</v>
      </c>
      <c r="K1055" s="237" t="str">
        <f>VLOOKUP(B1055,'University Applications'!A:O,15,0)</f>
        <v>S/A</v>
      </c>
      <c r="L1055" s="237" t="str">
        <f>VLOOKUP(B1055,'University Applications'!A:V,22,0)</f>
        <v>Yes</v>
      </c>
      <c r="M1055" s="237" t="str">
        <f>VLOOKUP(B1055,'University Applications'!A:AC,29,0)</f>
        <v>Yes</v>
      </c>
      <c r="N1055" s="237" t="str">
        <f>VLOOKUP(B1055,'University Applications'!A866:BD2284,36,0)</f>
        <v/>
      </c>
      <c r="O1055" s="237" t="str">
        <f>VLOOKUP(B1055,'University Applications'!A:I,9,0)</f>
        <v/>
      </c>
      <c r="P1055" s="237" t="str">
        <f>VLOOKUP($B1055,'University Applications'!$A:P,16,0)</f>
        <v/>
      </c>
      <c r="Q1055" s="237" t="str">
        <f>VLOOKUP($B1055,'University Applications'!$A:W,23,0)</f>
        <v/>
      </c>
      <c r="R1055" s="237" t="str">
        <f>VLOOKUP($B1055,'University Applications'!$A:AD,30,0)</f>
        <v/>
      </c>
      <c r="S1055" s="237" t="str">
        <f>VLOOKUP($B1055,'University Applications'!$A866:BJ2284,37,0)</f>
        <v/>
      </c>
      <c r="T1055" s="183">
        <f t="shared" si="1"/>
        <v>4</v>
      </c>
      <c r="U1055" s="183">
        <f t="shared" si="2"/>
        <v>0</v>
      </c>
      <c r="V1055" s="237">
        <f t="shared" si="3"/>
        <v>2</v>
      </c>
      <c r="W1055" s="237">
        <f t="shared" si="4"/>
        <v>0</v>
      </c>
      <c r="X1055" s="237"/>
    </row>
    <row r="1056">
      <c r="A1056" s="236" t="s">
        <v>3526</v>
      </c>
      <c r="B1056" s="106" t="s">
        <v>3523</v>
      </c>
      <c r="C1056" s="237" t="str">
        <f>VLOOKUP(A1056,'Main Sheet'!F:M,8,0)</f>
        <v>Motherwell</v>
      </c>
      <c r="D1056" s="237" t="str">
        <f>VLOOKUP(B1056,'Main Sheet'!A:N,14,0)</f>
        <v>NMB</v>
      </c>
      <c r="E1056" s="237" t="str">
        <f>VLOOKUP(B1056,'Main Sheet'!A:L,12,0)</f>
        <v>Ndyebo SS</v>
      </c>
      <c r="F1056" s="237" t="str">
        <f>Vlookup(B1056,'Main Sheet'!A:J,7,False)</f>
        <v>First</v>
      </c>
      <c r="G1056" s="237" t="str">
        <f>Vlookup(B1056,'Main Sheet'!A:Q,17,0)</f>
        <v>Siphosihle</v>
      </c>
      <c r="H1056" s="237" t="str">
        <f>VLOOKUP(B1056,'Main Sheet'!A:AT,46,0)</f>
        <v>Yes</v>
      </c>
      <c r="I1056" s="237" t="str">
        <f>Trim(Iferror(Vlookup(B1056,'Main Sheet'!A403:BC1495,47,False),""))</f>
        <v>Yes</v>
      </c>
      <c r="J1056" s="237" t="str">
        <f>VLOOKUP(B1056,'University Applications'!A:H,8,0)</f>
        <v>Yes</v>
      </c>
      <c r="K1056" s="237" t="str">
        <f>VLOOKUP(B1056,'University Applications'!A:O,15,0)</f>
        <v>Yes</v>
      </c>
      <c r="L1056" s="237" t="str">
        <f>VLOOKUP(B1056,'University Applications'!A:V,22,0)</f>
        <v>Yes</v>
      </c>
      <c r="M1056" s="237" t="str">
        <f>VLOOKUP(B1056,'University Applications'!A:AC,29,0)</f>
        <v>Yes</v>
      </c>
      <c r="N1056" s="237" t="str">
        <f>VLOOKUP(B1056,'University Applications'!A402:BD1816,36,0)</f>
        <v/>
      </c>
      <c r="O1056" s="237" t="str">
        <f>VLOOKUP(B1056,'University Applications'!A:I,9,0)</f>
        <v>Yes</v>
      </c>
      <c r="P1056" s="237" t="str">
        <f>VLOOKUP($B1056,'University Applications'!$A:P,16,0)</f>
        <v>Yes</v>
      </c>
      <c r="Q1056" s="237" t="str">
        <f>VLOOKUP($B1056,'University Applications'!$A:W,23,0)</f>
        <v>Yes</v>
      </c>
      <c r="R1056" s="237" t="str">
        <f>VLOOKUP($B1056,'University Applications'!$A:AD,30,0)</f>
        <v>Yes</v>
      </c>
      <c r="S1056" s="237" t="str">
        <f>VLOOKUP($B1056,'University Applications'!$A402:BJ1816,37,0)</f>
        <v/>
      </c>
      <c r="T1056" s="183">
        <f t="shared" si="1"/>
        <v>4</v>
      </c>
      <c r="U1056" s="183">
        <f t="shared" si="2"/>
        <v>4</v>
      </c>
      <c r="V1056" s="237">
        <f t="shared" si="3"/>
        <v>4</v>
      </c>
      <c r="W1056" s="237">
        <f t="shared" si="4"/>
        <v>4</v>
      </c>
      <c r="X1056" s="237"/>
    </row>
    <row r="1057">
      <c r="A1057" s="236" t="s">
        <v>3536</v>
      </c>
      <c r="B1057" s="106" t="s">
        <v>3533</v>
      </c>
      <c r="C1057" s="237" t="str">
        <f>VLOOKUP(A1057,'Main Sheet'!F:M,8,0)</f>
        <v>New Brighton</v>
      </c>
      <c r="D1057" s="237" t="str">
        <f>VLOOKUP(B1057,'Main Sheet'!A:N,14,0)</f>
        <v>NMB</v>
      </c>
      <c r="E1057" s="237" t="str">
        <f>VLOOKUP(B1057,'Main Sheet'!A:L,12,0)</f>
        <v>Cowan HS</v>
      </c>
      <c r="F1057" s="237" t="str">
        <f>Vlookup(B1057,'Main Sheet'!A:J,7,False)</f>
        <v>First</v>
      </c>
      <c r="G1057" s="237" t="str">
        <f>Vlookup(B1057,'Main Sheet'!A:Q,17,0)</f>
        <v>Chulumanco</v>
      </c>
      <c r="H1057" s="237" t="str">
        <f>VLOOKUP(B1057,'Main Sheet'!A:AT,46,0)</f>
        <v>Yes</v>
      </c>
      <c r="I1057" s="237" t="str">
        <f>Trim(Iferror(Vlookup(B1057,'Main Sheet'!A404:BC1496,47,False),""))</f>
        <v>Yes</v>
      </c>
      <c r="J1057" s="237" t="str">
        <f>VLOOKUP(B1057,'University Applications'!A:H,8,0)</f>
        <v>Yes</v>
      </c>
      <c r="K1057" s="237" t="str">
        <f>VLOOKUP(B1057,'University Applications'!A:O,15,0)</f>
        <v>Yes</v>
      </c>
      <c r="L1057" s="237" t="str">
        <f>VLOOKUP(B1057,'University Applications'!A:V,22,0)</f>
        <v>Yes</v>
      </c>
      <c r="M1057" s="237" t="str">
        <f>VLOOKUP(B1057,'University Applications'!A:AC,29,0)</f>
        <v>Yes</v>
      </c>
      <c r="N1057" s="237"/>
      <c r="O1057" s="237" t="str">
        <f>VLOOKUP(B1057,'University Applications'!A:I,9,0)</f>
        <v>Yes</v>
      </c>
      <c r="P1057" s="237" t="str">
        <f>VLOOKUP($B1057,'University Applications'!$A:P,16,0)</f>
        <v>Yes</v>
      </c>
      <c r="Q1057" s="237" t="str">
        <f>VLOOKUP($B1057,'University Applications'!$A:W,23,0)</f>
        <v>Yes</v>
      </c>
      <c r="R1057" s="237" t="str">
        <f>VLOOKUP($B1057,'University Applications'!$A:AD,30,0)</f>
        <v>Yes</v>
      </c>
      <c r="S1057" s="237"/>
      <c r="T1057" s="183">
        <f t="shared" si="1"/>
        <v>4</v>
      </c>
      <c r="U1057" s="183">
        <f t="shared" si="2"/>
        <v>4</v>
      </c>
      <c r="V1057" s="237">
        <f t="shared" si="3"/>
        <v>4</v>
      </c>
      <c r="W1057" s="237">
        <f t="shared" si="4"/>
        <v>4</v>
      </c>
      <c r="X1057" s="237"/>
    </row>
    <row r="1058">
      <c r="A1058" s="236" t="s">
        <v>3541</v>
      </c>
      <c r="B1058" s="106" t="s">
        <v>3538</v>
      </c>
      <c r="C1058" s="237" t="str">
        <f>VLOOKUP(A1058,'Main Sheet'!F:M,8,0)</f>
        <v>Motherwell</v>
      </c>
      <c r="D1058" s="237" t="str">
        <f>VLOOKUP(B1058,'Main Sheet'!A:N,14,0)</f>
        <v>NMB</v>
      </c>
      <c r="E1058" s="237" t="str">
        <f>VLOOKUP(B1058,'Main Sheet'!A:L,12,0)</f>
        <v>Coselelani HS</v>
      </c>
      <c r="F1058" s="237" t="str">
        <f>Vlookup(B1058,'Main Sheet'!A:J,7,False)</f>
        <v>First</v>
      </c>
      <c r="G1058" s="237" t="str">
        <f>Vlookup(B1058,'Main Sheet'!A:Q,17,0)</f>
        <v>Siphosihle</v>
      </c>
      <c r="H1058" s="237" t="str">
        <f>VLOOKUP(B1058,'Main Sheet'!A:AT,46,0)</f>
        <v>Yes</v>
      </c>
      <c r="I1058" s="237" t="str">
        <f>Trim(Iferror(Vlookup(B1058,'Main Sheet'!A405:BC1497,47,False),""))</f>
        <v>Yes</v>
      </c>
      <c r="J1058" s="237" t="str">
        <f>VLOOKUP(B1058,'University Applications'!A:H,8,0)</f>
        <v>Yes</v>
      </c>
      <c r="K1058" s="237" t="str">
        <f>VLOOKUP(B1058,'University Applications'!A:O,15,0)</f>
        <v>Yes</v>
      </c>
      <c r="L1058" s="237" t="str">
        <f>VLOOKUP(B1058,'University Applications'!A:V,22,0)</f>
        <v>Yes</v>
      </c>
      <c r="M1058" s="237" t="str">
        <f>VLOOKUP(B1058,'University Applications'!A:AC,29,0)</f>
        <v>Yes</v>
      </c>
      <c r="N1058" s="237" t="str">
        <f>VLOOKUP(B1058,'University Applications'!A404:BD1818,36,0)</f>
        <v/>
      </c>
      <c r="O1058" s="237" t="str">
        <f>VLOOKUP(B1058,'University Applications'!A:I,9,0)</f>
        <v>Yes</v>
      </c>
      <c r="P1058" s="237" t="str">
        <f>VLOOKUP($B1058,'University Applications'!$A:P,16,0)</f>
        <v>Yes</v>
      </c>
      <c r="Q1058" s="237" t="str">
        <f>VLOOKUP($B1058,'University Applications'!$A:W,23,0)</f>
        <v>Yes</v>
      </c>
      <c r="R1058" s="237" t="str">
        <f>VLOOKUP($B1058,'University Applications'!$A:AD,30,0)</f>
        <v>Yes</v>
      </c>
      <c r="S1058" s="237" t="str">
        <f>VLOOKUP($B1058,'University Applications'!$A404:BJ1818,37,0)</f>
        <v/>
      </c>
      <c r="T1058" s="183">
        <f t="shared" si="1"/>
        <v>4</v>
      </c>
      <c r="U1058" s="183">
        <f t="shared" si="2"/>
        <v>4</v>
      </c>
      <c r="V1058" s="237">
        <f t="shared" si="3"/>
        <v>4</v>
      </c>
      <c r="W1058" s="237">
        <f t="shared" si="4"/>
        <v>4</v>
      </c>
      <c r="X1058" s="237"/>
    </row>
    <row r="1059">
      <c r="A1059" s="236" t="s">
        <v>3551</v>
      </c>
      <c r="B1059" s="106" t="s">
        <v>3549</v>
      </c>
      <c r="C1059" s="237" t="str">
        <f>VLOOKUP(A1059,'Main Sheet'!F:M,8,0)</f>
        <v>Zwide</v>
      </c>
      <c r="D1059" s="237" t="str">
        <f>VLOOKUP(B1059,'Main Sheet'!A:N,14,0)</f>
        <v>NMB</v>
      </c>
      <c r="E1059" s="237" t="str">
        <f>VLOOKUP(B1059,'Main Sheet'!A:L,12,0)</f>
        <v>Khwezi Lomso CS</v>
      </c>
      <c r="F1059" s="237" t="str">
        <f>Vlookup(B1059,'Main Sheet'!A:J,7,False)</f>
        <v>First</v>
      </c>
      <c r="G1059" s="237" t="str">
        <f>Vlookup(B1059,'Main Sheet'!A:Q,17,0)</f>
        <v>Chulumanco</v>
      </c>
      <c r="H1059" s="237" t="str">
        <f>VLOOKUP(B1059,'Main Sheet'!A:AT,46,0)</f>
        <v>Yes</v>
      </c>
      <c r="I1059" s="237" t="str">
        <f>Trim(Iferror(Vlookup(B1059,'Main Sheet'!A406:BC1498,47,False),""))</f>
        <v>Yes</v>
      </c>
      <c r="J1059" s="237" t="str">
        <f>VLOOKUP(B1059,'University Applications'!A:H,8,0)</f>
        <v>Yes</v>
      </c>
      <c r="K1059" s="237" t="str">
        <f>VLOOKUP(B1059,'University Applications'!A:O,15,0)</f>
        <v>Yes</v>
      </c>
      <c r="L1059" s="237" t="str">
        <f>VLOOKUP(B1059,'University Applications'!A:V,22,0)</f>
        <v>Yes</v>
      </c>
      <c r="M1059" s="237" t="str">
        <f>VLOOKUP(B1059,'University Applications'!A:AC,29,0)</f>
        <v>Yes</v>
      </c>
      <c r="N1059" s="237"/>
      <c r="O1059" s="237" t="str">
        <f>VLOOKUP(B1059,'University Applications'!A:I,9,0)</f>
        <v>Yes</v>
      </c>
      <c r="P1059" s="237" t="str">
        <f>VLOOKUP($B1059,'University Applications'!$A:P,16,0)</f>
        <v>Yes</v>
      </c>
      <c r="Q1059" s="237" t="str">
        <f>VLOOKUP($B1059,'University Applications'!$A:W,23,0)</f>
        <v>Yes</v>
      </c>
      <c r="R1059" s="237" t="str">
        <f>VLOOKUP($B1059,'University Applications'!$A:AD,30,0)</f>
        <v>Yes</v>
      </c>
      <c r="S1059" s="237"/>
      <c r="T1059" s="183">
        <f t="shared" si="1"/>
        <v>4</v>
      </c>
      <c r="U1059" s="183">
        <f t="shared" si="2"/>
        <v>4</v>
      </c>
      <c r="V1059" s="237">
        <f t="shared" si="3"/>
        <v>4</v>
      </c>
      <c r="W1059" s="237">
        <f t="shared" si="4"/>
        <v>4</v>
      </c>
      <c r="X1059" s="237"/>
    </row>
    <row r="1060">
      <c r="A1060" s="236" t="s">
        <v>3557</v>
      </c>
      <c r="B1060" s="106" t="s">
        <v>3554</v>
      </c>
      <c r="C1060" s="237" t="str">
        <f>VLOOKUP(A1060,'Main Sheet'!F:M,8,0)</f>
        <v>Motherwell</v>
      </c>
      <c r="D1060" s="237" t="str">
        <f>VLOOKUP(B1060,'Main Sheet'!A:N,14,0)</f>
        <v>NMB</v>
      </c>
      <c r="E1060" s="237" t="str">
        <f>VLOOKUP(B1060,'Main Sheet'!A:L,12,0)</f>
        <v>Soqhayisa SS</v>
      </c>
      <c r="F1060" s="237" t="str">
        <f>Vlookup(B1060,'Main Sheet'!A:J,7,False)</f>
        <v>First</v>
      </c>
      <c r="G1060" s="237" t="str">
        <f>Vlookup(B1060,'Main Sheet'!A:Q,17,0)</f>
        <v>Siphosihle</v>
      </c>
      <c r="H1060" s="237" t="str">
        <f>VLOOKUP(B1060,'Main Sheet'!A:AT,46,0)</f>
        <v>Yes</v>
      </c>
      <c r="I1060" s="237" t="str">
        <f>Trim(Iferror(Vlookup(B1060,'Main Sheet'!A407:BC1499,47,False),""))</f>
        <v>Yes</v>
      </c>
      <c r="J1060" s="237" t="str">
        <f>VLOOKUP(B1060,'University Applications'!A:H,8,0)</f>
        <v>Yes</v>
      </c>
      <c r="K1060" s="237" t="str">
        <f>VLOOKUP(B1060,'University Applications'!A:O,15,0)</f>
        <v>Yes</v>
      </c>
      <c r="L1060" s="237" t="str">
        <f>VLOOKUP(B1060,'University Applications'!A:V,22,0)</f>
        <v>Yes</v>
      </c>
      <c r="M1060" s="237" t="str">
        <f>VLOOKUP(B1060,'University Applications'!A:AC,29,0)</f>
        <v>Yes</v>
      </c>
      <c r="N1060" s="237" t="str">
        <f>VLOOKUP(B1060,'University Applications'!A406:BD1820,36,0)</f>
        <v/>
      </c>
      <c r="O1060" s="237" t="str">
        <f>VLOOKUP(B1060,'University Applications'!A:I,9,0)</f>
        <v>Yes</v>
      </c>
      <c r="P1060" s="237" t="str">
        <f>VLOOKUP($B1060,'University Applications'!$A:P,16,0)</f>
        <v>Yes</v>
      </c>
      <c r="Q1060" s="237" t="str">
        <f>VLOOKUP($B1060,'University Applications'!$A:W,23,0)</f>
        <v>Yes</v>
      </c>
      <c r="R1060" s="237" t="str">
        <f>VLOOKUP($B1060,'University Applications'!$A:AD,30,0)</f>
        <v>Yes</v>
      </c>
      <c r="S1060" s="237" t="str">
        <f>VLOOKUP($B1060,'University Applications'!$A406:BJ1820,37,0)</f>
        <v/>
      </c>
      <c r="T1060" s="183">
        <f t="shared" si="1"/>
        <v>4</v>
      </c>
      <c r="U1060" s="183">
        <f t="shared" si="2"/>
        <v>4</v>
      </c>
      <c r="V1060" s="237">
        <f t="shared" si="3"/>
        <v>4</v>
      </c>
      <c r="W1060" s="237">
        <f t="shared" si="4"/>
        <v>4</v>
      </c>
      <c r="X1060" s="237"/>
    </row>
    <row r="1061">
      <c r="A1061" s="236" t="s">
        <v>11007</v>
      </c>
      <c r="B1061" s="106" t="s">
        <v>8738</v>
      </c>
      <c r="C1061" s="237" t="str">
        <f>VLOOKUP(A1061,'Main Sheet'!F:M,8,0)</f>
        <v>Walmer</v>
      </c>
      <c r="D1061" s="237" t="str">
        <f>VLOOKUP(B1061,'Main Sheet'!A:N,14,0)</f>
        <v>NMB</v>
      </c>
      <c r="E1061" s="237" t="str">
        <f>VLOOKUP(B1061,'Main Sheet'!A:L,12,0)</f>
        <v>Walmer HS</v>
      </c>
      <c r="F1061" s="237" t="str">
        <f>Vlookup(B1061,'Main Sheet'!A:J,7,False)</f>
        <v>Second</v>
      </c>
      <c r="G1061" s="237" t="str">
        <f>Vlookup(B1061,'Main Sheet'!A:Q,17,0)</f>
        <v>Sive</v>
      </c>
      <c r="H1061" s="237" t="str">
        <f>VLOOKUP(B1061,'Main Sheet'!A:AT,46,0)</f>
        <v>Yes</v>
      </c>
      <c r="I1061" s="237" t="str">
        <f>Trim(Iferror(Vlookup(B1061,'Main Sheet'!A1072:BC2170,47,False),""))</f>
        <v/>
      </c>
      <c r="J1061" s="237"/>
      <c r="K1061" s="237"/>
      <c r="L1061" s="237"/>
      <c r="M1061" s="237"/>
      <c r="N1061" s="237"/>
      <c r="O1061" s="237"/>
      <c r="P1061" s="237"/>
      <c r="Q1061" s="237"/>
      <c r="R1061" s="237"/>
      <c r="S1061" s="237"/>
      <c r="T1061" s="183">
        <f t="shared" si="1"/>
        <v>0</v>
      </c>
      <c r="U1061" s="183">
        <f t="shared" si="2"/>
        <v>0</v>
      </c>
      <c r="V1061" s="237">
        <f t="shared" si="3"/>
        <v>0</v>
      </c>
      <c r="W1061" s="237">
        <f t="shared" si="4"/>
        <v>0</v>
      </c>
      <c r="X1061" s="237"/>
    </row>
    <row r="1062">
      <c r="A1062" s="236" t="s">
        <v>10270</v>
      </c>
      <c r="B1062" s="106" t="s">
        <v>6070</v>
      </c>
      <c r="C1062" s="237" t="str">
        <f>VLOOKUP(A1062,'Main Sheet'!F:M,8,0)</f>
        <v>Zwide</v>
      </c>
      <c r="D1062" s="237" t="str">
        <f>VLOOKUP(B1062,'Main Sheet'!A:N,14,0)</f>
        <v>NMB</v>
      </c>
      <c r="E1062" s="237" t="str">
        <f>VLOOKUP(B1062,'Main Sheet'!A:L,12,0)</f>
        <v>Phakamisa SS</v>
      </c>
      <c r="F1062" s="237" t="str">
        <f>Vlookup(B1062,'Main Sheet'!A:J,7,False)</f>
        <v>Second</v>
      </c>
      <c r="G1062" s="237" t="str">
        <f>Vlookup(B1062,'Main Sheet'!A:Q,17,0)</f>
        <v>Chulumanco</v>
      </c>
      <c r="H1062" s="237" t="str">
        <f>VLOOKUP(B1062,'Main Sheet'!A:AT,46,0)</f>
        <v>Yes</v>
      </c>
      <c r="I1062" s="237" t="str">
        <f>Trim(Iferror(Vlookup(B1062,'Main Sheet'!A701:BC1795,47,False),""))</f>
        <v>Yes</v>
      </c>
      <c r="J1062" s="237" t="str">
        <f>VLOOKUP(B1062,'University Applications'!A:H,8,0)</f>
        <v>S/A</v>
      </c>
      <c r="K1062" s="237" t="str">
        <f>VLOOKUP(B1062,'University Applications'!A:O,15,0)</f>
        <v/>
      </c>
      <c r="L1062" s="237" t="str">
        <f>VLOOKUP(B1062,'University Applications'!A:V,22,0)</f>
        <v>Yes</v>
      </c>
      <c r="M1062" s="237" t="str">
        <f>VLOOKUP(B1062,'University Applications'!A:AC,29,0)</f>
        <v>S/A</v>
      </c>
      <c r="N1062" s="237" t="str">
        <f>VLOOKUP(B1062,'University Applications'!A701:BD2116,36,0)</f>
        <v/>
      </c>
      <c r="O1062" s="237" t="str">
        <f>VLOOKUP(B1062,'University Applications'!A:I,9,0)</f>
        <v/>
      </c>
      <c r="P1062" s="237" t="str">
        <f>VLOOKUP($B1062,'University Applications'!$A:P,16,0)</f>
        <v/>
      </c>
      <c r="Q1062" s="237" t="str">
        <f>VLOOKUP($B1062,'University Applications'!$A:W,23,0)</f>
        <v/>
      </c>
      <c r="R1062" s="237" t="str">
        <f>VLOOKUP($B1062,'University Applications'!$A:AD,30,0)</f>
        <v/>
      </c>
      <c r="S1062" s="237" t="str">
        <f>VLOOKUP($B1062,'University Applications'!$A701:BJ2116,37,0)</f>
        <v/>
      </c>
      <c r="T1062" s="183">
        <f t="shared" si="1"/>
        <v>3</v>
      </c>
      <c r="U1062" s="183">
        <f t="shared" si="2"/>
        <v>0</v>
      </c>
      <c r="V1062" s="237">
        <f t="shared" si="3"/>
        <v>1</v>
      </c>
      <c r="W1062" s="237">
        <f t="shared" si="4"/>
        <v>0</v>
      </c>
      <c r="X1062" s="237"/>
    </row>
    <row r="1063">
      <c r="A1063" s="236" t="s">
        <v>10701</v>
      </c>
      <c r="B1063" s="106" t="s">
        <v>7508</v>
      </c>
      <c r="C1063" s="237" t="str">
        <f>VLOOKUP(A1063,'Main Sheet'!F:M,8,0)</f>
        <v>KwaMagxaki</v>
      </c>
      <c r="D1063" s="237" t="str">
        <f>VLOOKUP(B1063,'Main Sheet'!A:N,14,0)</f>
        <v>NMB</v>
      </c>
      <c r="E1063" s="237" t="str">
        <f>VLOOKUP(B1063,'Main Sheet'!A:L,12,0)</f>
        <v>KwaMagxaki HS</v>
      </c>
      <c r="F1063" s="237" t="str">
        <f>Vlookup(B1063,'Main Sheet'!A:J,7,False)</f>
        <v>Second</v>
      </c>
      <c r="G1063" s="237" t="str">
        <f>Vlookup(B1063,'Main Sheet'!A:Q,17,0)</f>
        <v>Asemahle</v>
      </c>
      <c r="H1063" s="237" t="str">
        <f>VLOOKUP(B1063,'Main Sheet'!A:AT,46,0)</f>
        <v>Yes</v>
      </c>
      <c r="I1063" s="237" t="str">
        <f>Trim(Iferror(Vlookup(B1063,'Main Sheet'!A910:BC2007,47,False),""))</f>
        <v>Yes</v>
      </c>
      <c r="J1063" s="237" t="str">
        <f>VLOOKUP(B1063,'University Applications'!A:H,8,0)</f>
        <v>S/A</v>
      </c>
      <c r="K1063" s="237" t="str">
        <f>VLOOKUP(B1063,'University Applications'!A:O,15,0)</f>
        <v>S/A</v>
      </c>
      <c r="L1063" s="237" t="str">
        <f>VLOOKUP(B1063,'University Applications'!A:V,22,0)</f>
        <v>Yes</v>
      </c>
      <c r="M1063" s="237" t="str">
        <f>VLOOKUP(B1063,'University Applications'!A:AC,29,0)</f>
        <v/>
      </c>
      <c r="N1063" s="237" t="str">
        <f>VLOOKUP(B1063,'University Applications'!A910:BD2328,36,0)</f>
        <v/>
      </c>
      <c r="O1063" s="237" t="str">
        <f>VLOOKUP(B1063,'University Applications'!A:I,9,0)</f>
        <v/>
      </c>
      <c r="P1063" s="237" t="str">
        <f>VLOOKUP($B1063,'University Applications'!$A:P,16,0)</f>
        <v/>
      </c>
      <c r="Q1063" s="237" t="str">
        <f>VLOOKUP($B1063,'University Applications'!$A:W,23,0)</f>
        <v/>
      </c>
      <c r="R1063" s="237" t="str">
        <f>VLOOKUP($B1063,'University Applications'!$A:AD,30,0)</f>
        <v/>
      </c>
      <c r="S1063" s="237" t="str">
        <f>VLOOKUP($B1063,'University Applications'!$A910:BJ2328,37,0)</f>
        <v/>
      </c>
      <c r="T1063" s="183">
        <f t="shared" si="1"/>
        <v>3</v>
      </c>
      <c r="U1063" s="183">
        <f t="shared" si="2"/>
        <v>0</v>
      </c>
      <c r="V1063" s="237">
        <f t="shared" si="3"/>
        <v>1</v>
      </c>
      <c r="W1063" s="237">
        <f t="shared" si="4"/>
        <v>0</v>
      </c>
      <c r="X1063" s="237"/>
    </row>
    <row r="1064">
      <c r="A1064" s="236" t="s">
        <v>10042</v>
      </c>
      <c r="B1064" s="106" t="s">
        <v>5240</v>
      </c>
      <c r="C1064" s="237" t="str">
        <f>VLOOKUP(A1064,'Main Sheet'!F:M,8,0)</f>
        <v>Jeffery's Bay</v>
      </c>
      <c r="D1064" s="237" t="str">
        <f>VLOOKUP(B1064,'Main Sheet'!A:N,14,0)</f>
        <v>Rural</v>
      </c>
      <c r="E1064" s="237" t="str">
        <f>VLOOKUP(B1064,'Main Sheet'!A:L,12,0)</f>
        <v>Jeffrey's Bay CS</v>
      </c>
      <c r="F1064" s="237" t="str">
        <f>Vlookup(B1064,'Main Sheet'!A:J,7,False)</f>
        <v>Second</v>
      </c>
      <c r="G1064" s="237" t="str">
        <f>Vlookup(B1064,'Main Sheet'!A:Q,17,0)</f>
        <v>Sive</v>
      </c>
      <c r="H1064" s="237" t="str">
        <f>VLOOKUP(B1064,'Main Sheet'!A:AT,46,0)</f>
        <v>Yes</v>
      </c>
      <c r="I1064" s="237" t="str">
        <f>Trim(Iferror(Vlookup(B1064,'Main Sheet'!A597:BC1690,47,False),""))</f>
        <v/>
      </c>
      <c r="J1064" s="237" t="str">
        <f>VLOOKUP(B1064,'University Applications'!A:H,8,0)</f>
        <v>S/A</v>
      </c>
      <c r="K1064" s="237" t="str">
        <f>VLOOKUP(B1064,'University Applications'!A:O,15,0)</f>
        <v>Yes</v>
      </c>
      <c r="L1064" s="237" t="str">
        <f>VLOOKUP(B1064,'University Applications'!A:V,22,0)</f>
        <v>S/A</v>
      </c>
      <c r="M1064" s="237" t="str">
        <f>VLOOKUP(B1064,'University Applications'!A:AC,29,0)</f>
        <v>Yes</v>
      </c>
      <c r="N1064" s="237" t="str">
        <f>VLOOKUP(B1064,'University Applications'!A597:BD2011,36,0)</f>
        <v/>
      </c>
      <c r="O1064" s="237" t="str">
        <f>VLOOKUP(B1064,'University Applications'!A:I,9,0)</f>
        <v/>
      </c>
      <c r="P1064" s="237" t="str">
        <f>VLOOKUP($B1064,'University Applications'!$A:P,16,0)</f>
        <v/>
      </c>
      <c r="Q1064" s="237" t="str">
        <f>VLOOKUP($B1064,'University Applications'!$A:W,23,0)</f>
        <v/>
      </c>
      <c r="R1064" s="237" t="str">
        <f>VLOOKUP($B1064,'University Applications'!$A:AD,30,0)</f>
        <v/>
      </c>
      <c r="S1064" s="237" t="str">
        <f>VLOOKUP($B1064,'University Applications'!$A597:BJ2011,37,0)</f>
        <v/>
      </c>
      <c r="T1064" s="183">
        <f t="shared" si="1"/>
        <v>4</v>
      </c>
      <c r="U1064" s="183">
        <f t="shared" si="2"/>
        <v>0</v>
      </c>
      <c r="V1064" s="237">
        <f t="shared" si="3"/>
        <v>2</v>
      </c>
      <c r="W1064" s="237">
        <f t="shared" si="4"/>
        <v>0</v>
      </c>
      <c r="X1064" s="237"/>
    </row>
    <row r="1065">
      <c r="A1065" s="236" t="s">
        <v>11194</v>
      </c>
      <c r="B1065" s="106" t="s">
        <v>8915</v>
      </c>
      <c r="C1065" s="237" t="str">
        <f>VLOOKUP(A1065,'Main Sheet'!F:M,8,0)</f>
        <v>#N/A</v>
      </c>
      <c r="D1065" s="237" t="str">
        <f>VLOOKUP(B1065,'Main Sheet'!A:N,14,0)</f>
        <v>NMB</v>
      </c>
      <c r="E1065" s="237" t="str">
        <f>VLOOKUP(B1065,'Main Sheet'!A:L,12,0)</f>
        <v>Walmer HS</v>
      </c>
      <c r="F1065" s="237" t="str">
        <f>Vlookup(B1065,'Main Sheet'!A:J,7,False)</f>
        <v>Second</v>
      </c>
      <c r="G1065" s="237" t="str">
        <f>Vlookup(B1065,'Main Sheet'!A:Q,17,0)</f>
        <v>Sive</v>
      </c>
      <c r="H1065" s="237" t="str">
        <f>VLOOKUP(B1065,'Main Sheet'!A:AT,46,0)</f>
        <v>Yes</v>
      </c>
      <c r="I1065" s="237" t="str">
        <f>Trim(Iferror(Vlookup(B1065,'Main Sheet'!A1094:BC2192,47,False),""))</f>
        <v/>
      </c>
      <c r="J1065" s="237"/>
      <c r="K1065" s="237"/>
      <c r="L1065" s="237"/>
      <c r="M1065" s="237"/>
      <c r="N1065" s="237"/>
      <c r="O1065" s="237"/>
      <c r="P1065" s="237"/>
      <c r="Q1065" s="237"/>
      <c r="R1065" s="237"/>
      <c r="S1065" s="237"/>
      <c r="T1065" s="183">
        <f t="shared" si="1"/>
        <v>0</v>
      </c>
      <c r="U1065" s="183">
        <f t="shared" si="2"/>
        <v>0</v>
      </c>
      <c r="V1065" s="237">
        <f t="shared" si="3"/>
        <v>0</v>
      </c>
      <c r="W1065" s="237">
        <f t="shared" si="4"/>
        <v>0</v>
      </c>
      <c r="X1065" s="237"/>
    </row>
    <row r="1066">
      <c r="A1066" s="236" t="s">
        <v>3567</v>
      </c>
      <c r="B1066" s="106" t="s">
        <v>3564</v>
      </c>
      <c r="C1066" s="237" t="str">
        <f>VLOOKUP(A1066,'Main Sheet'!F:M,8,0)</f>
        <v>KwaMagxaki</v>
      </c>
      <c r="D1066" s="237" t="str">
        <f>VLOOKUP(B1066,'Main Sheet'!A:N,14,0)</f>
        <v>NMB</v>
      </c>
      <c r="E1066" s="237" t="str">
        <f>VLOOKUP(B1066,'Main Sheet'!A:L,12,0)</f>
        <v>KwaMagxaki HS</v>
      </c>
      <c r="F1066" s="237" t="str">
        <f>Vlookup(B1066,'Main Sheet'!A:J,7,False)</f>
        <v>First</v>
      </c>
      <c r="G1066" s="237" t="str">
        <f>Vlookup(B1066,'Main Sheet'!A:Q,17,0)</f>
        <v>Asemahle</v>
      </c>
      <c r="H1066" s="237" t="str">
        <f>VLOOKUP(B1066,'Main Sheet'!A:AT,46,0)</f>
        <v>Yes</v>
      </c>
      <c r="I1066" s="237" t="str">
        <f>Trim(Iferror(Vlookup(B1066,'Main Sheet'!A408:BC1500,47,False),""))</f>
        <v>Yes</v>
      </c>
      <c r="J1066" s="237"/>
      <c r="K1066" s="237" t="str">
        <f>VLOOKUP(B1066,'University Applications'!A:O,15,0)</f>
        <v/>
      </c>
      <c r="L1066" s="237" t="str">
        <f>VLOOKUP(B1066,'University Applications'!A:V,22,0)</f>
        <v/>
      </c>
      <c r="M1066" s="237" t="str">
        <f>VLOOKUP(B1066,'University Applications'!A:AC,29,0)</f>
        <v/>
      </c>
      <c r="N1066" s="237" t="str">
        <f>VLOOKUP(B1066,'University Applications'!A407:BD1821,36,0)</f>
        <v/>
      </c>
      <c r="O1066" s="237" t="str">
        <f>VLOOKUP(B1066,'University Applications'!A:I,9,0)</f>
        <v/>
      </c>
      <c r="P1066" s="237" t="str">
        <f>VLOOKUP($B1066,'University Applications'!$A:P,16,0)</f>
        <v/>
      </c>
      <c r="Q1066" s="237" t="str">
        <f>VLOOKUP($B1066,'University Applications'!$A:W,23,0)</f>
        <v/>
      </c>
      <c r="R1066" s="237" t="str">
        <f>VLOOKUP($B1066,'University Applications'!$A:AD,30,0)</f>
        <v/>
      </c>
      <c r="S1066" s="237" t="str">
        <f>VLOOKUP($B1066,'University Applications'!$A407:BJ1821,37,0)</f>
        <v/>
      </c>
      <c r="T1066" s="183">
        <f t="shared" si="1"/>
        <v>0</v>
      </c>
      <c r="U1066" s="183">
        <f t="shared" si="2"/>
        <v>0</v>
      </c>
      <c r="V1066" s="237">
        <f t="shared" si="3"/>
        <v>0</v>
      </c>
      <c r="W1066" s="237">
        <f t="shared" si="4"/>
        <v>0</v>
      </c>
      <c r="X1066" s="237"/>
    </row>
    <row r="1067">
      <c r="A1067" s="236" t="s">
        <v>3573</v>
      </c>
      <c r="B1067" s="106" t="s">
        <v>3571</v>
      </c>
      <c r="C1067" s="237" t="str">
        <f>VLOOKUP(A1067,'Main Sheet'!F:M,8,0)</f>
        <v>Motherwell</v>
      </c>
      <c r="D1067" s="237" t="str">
        <f>VLOOKUP(B1067,'Main Sheet'!A:N,14,0)</f>
        <v>NMB</v>
      </c>
      <c r="E1067" s="237" t="str">
        <f>VLOOKUP(B1067,'Main Sheet'!A:L,12,0)</f>
        <v>Vulumzi SS</v>
      </c>
      <c r="F1067" s="237" t="str">
        <f>Vlookup(B1067,'Main Sheet'!A:J,7,False)</f>
        <v>First</v>
      </c>
      <c r="G1067" s="237" t="str">
        <f>Vlookup(B1067,'Main Sheet'!A:Q,17,0)</f>
        <v>Siphosihle</v>
      </c>
      <c r="H1067" s="237" t="str">
        <f>VLOOKUP(B1067,'Main Sheet'!A:AT,46,0)</f>
        <v>Yes</v>
      </c>
      <c r="I1067" s="237" t="str">
        <f>Trim(Iferror(Vlookup(B1067,'Main Sheet'!A409:BC1501,47,False),""))</f>
        <v>Yes</v>
      </c>
      <c r="J1067" s="237" t="str">
        <f>VLOOKUP(B1067,'University Applications'!A:H,8,0)</f>
        <v>Yes</v>
      </c>
      <c r="K1067" s="237" t="str">
        <f>VLOOKUP(B1067,'University Applications'!A:O,15,0)</f>
        <v>S/A</v>
      </c>
      <c r="L1067" s="237" t="str">
        <f>VLOOKUP(B1067,'University Applications'!A:V,22,0)</f>
        <v>Yes</v>
      </c>
      <c r="M1067" s="237" t="str">
        <f>VLOOKUP(B1067,'University Applications'!A:AC,29,0)</f>
        <v>Yes</v>
      </c>
      <c r="N1067" s="237" t="str">
        <f>VLOOKUP(B1067,'University Applications'!A408:BD1822,36,0)</f>
        <v/>
      </c>
      <c r="O1067" s="237" t="str">
        <f>VLOOKUP(B1067,'University Applications'!A:I,9,0)</f>
        <v>Yes</v>
      </c>
      <c r="P1067" s="237" t="str">
        <f>VLOOKUP($B1067,'University Applications'!$A:P,16,0)</f>
        <v>S/A</v>
      </c>
      <c r="Q1067" s="237" t="str">
        <f>VLOOKUP($B1067,'University Applications'!$A:W,23,0)</f>
        <v>Yes</v>
      </c>
      <c r="R1067" s="237" t="str">
        <f>VLOOKUP($B1067,'University Applications'!$A:AD,30,0)</f>
        <v>Yes</v>
      </c>
      <c r="S1067" s="237" t="str">
        <f>VLOOKUP($B1067,'University Applications'!$A408:BJ1822,37,0)</f>
        <v/>
      </c>
      <c r="T1067" s="183">
        <f t="shared" si="1"/>
        <v>4</v>
      </c>
      <c r="U1067" s="183">
        <f t="shared" si="2"/>
        <v>4</v>
      </c>
      <c r="V1067" s="237">
        <f t="shared" si="3"/>
        <v>3</v>
      </c>
      <c r="W1067" s="237">
        <f t="shared" si="4"/>
        <v>3</v>
      </c>
      <c r="X1067" s="237"/>
    </row>
    <row r="1068">
      <c r="A1068" s="236" t="s">
        <v>3582</v>
      </c>
      <c r="B1068" s="106" t="s">
        <v>3579</v>
      </c>
      <c r="C1068" s="237" t="str">
        <f>VLOOKUP(A1068,'Main Sheet'!F:M,8,0)</f>
        <v>Motherwell</v>
      </c>
      <c r="D1068" s="237" t="str">
        <f>VLOOKUP(B1068,'Main Sheet'!A:N,14,0)</f>
        <v>NMB</v>
      </c>
      <c r="E1068" s="237" t="str">
        <f>VLOOKUP(B1068,'Main Sheet'!A:L,12,0)</f>
        <v>Soqhayisa SS</v>
      </c>
      <c r="F1068" s="237" t="str">
        <f>Vlookup(B1068,'Main Sheet'!A:J,7,False)</f>
        <v>First</v>
      </c>
      <c r="G1068" s="237" t="str">
        <f>Vlookup(B1068,'Main Sheet'!A:Q,17,0)</f>
        <v>Siphosihle</v>
      </c>
      <c r="H1068" s="237" t="str">
        <f>VLOOKUP(B1068,'Main Sheet'!A:AT,46,0)</f>
        <v>Yes</v>
      </c>
      <c r="I1068" s="237" t="str">
        <f>Trim(Iferror(Vlookup(B1068,'Main Sheet'!A410:BC1502,47,False),""))</f>
        <v>Yes</v>
      </c>
      <c r="J1068" s="237" t="str">
        <f>VLOOKUP(B1068,'University Applications'!A:H,8,0)</f>
        <v>S/A</v>
      </c>
      <c r="K1068" s="237" t="str">
        <f>VLOOKUP(B1068,'University Applications'!A:O,15,0)</f>
        <v>S/A</v>
      </c>
      <c r="L1068" s="237" t="str">
        <f>VLOOKUP(B1068,'University Applications'!A:V,22,0)</f>
        <v>S/A</v>
      </c>
      <c r="M1068" s="237" t="str">
        <f>VLOOKUP(B1068,'University Applications'!A:AC,29,0)</f>
        <v>Yes</v>
      </c>
      <c r="N1068" s="237" t="str">
        <f>VLOOKUP(B1068,'University Applications'!A409:BD1823,36,0)</f>
        <v/>
      </c>
      <c r="O1068" s="237" t="str">
        <f>VLOOKUP(B1068,'University Applications'!A:I,9,0)</f>
        <v>S/A</v>
      </c>
      <c r="P1068" s="237" t="str">
        <f>VLOOKUP($B1068,'University Applications'!$A:P,16,0)</f>
        <v>S/A</v>
      </c>
      <c r="Q1068" s="237" t="str">
        <f>VLOOKUP($B1068,'University Applications'!$A:W,23,0)</f>
        <v>S/A</v>
      </c>
      <c r="R1068" s="237" t="str">
        <f>VLOOKUP($B1068,'University Applications'!$A:AD,30,0)</f>
        <v>Yes</v>
      </c>
      <c r="S1068" s="237" t="str">
        <f>VLOOKUP($B1068,'University Applications'!$A409:BJ1823,37,0)</f>
        <v/>
      </c>
      <c r="T1068" s="183">
        <f t="shared" si="1"/>
        <v>4</v>
      </c>
      <c r="U1068" s="183">
        <f t="shared" si="2"/>
        <v>4</v>
      </c>
      <c r="V1068" s="237">
        <f t="shared" si="3"/>
        <v>1</v>
      </c>
      <c r="W1068" s="237">
        <f t="shared" si="4"/>
        <v>1</v>
      </c>
      <c r="X1068" s="237"/>
    </row>
    <row r="1069">
      <c r="A1069" s="236" t="s">
        <v>10467</v>
      </c>
      <c r="B1069" s="106" t="s">
        <v>6848</v>
      </c>
      <c r="C1069" s="237" t="str">
        <f>VLOOKUP(A1069,'Main Sheet'!F:M,8,0)</f>
        <v>Richmond Hill</v>
      </c>
      <c r="D1069" s="237" t="str">
        <f>VLOOKUP(B1069,'Main Sheet'!A:N,14,0)</f>
        <v>NMB</v>
      </c>
      <c r="E1069" s="237" t="str">
        <f>VLOOKUP(B1069,'Main Sheet'!A:L,12,0)</f>
        <v>Khumbulani HS</v>
      </c>
      <c r="F1069" s="237" t="str">
        <f>Vlookup(B1069,'Main Sheet'!A:J,7,False)</f>
        <v>Second</v>
      </c>
      <c r="G1069" s="237" t="str">
        <f>Vlookup(B1069,'Main Sheet'!A:Q,17,0)</f>
        <v>Chulumanco</v>
      </c>
      <c r="H1069" s="237" t="str">
        <f>VLOOKUP(B1069,'Main Sheet'!A:AT,46,0)</f>
        <v>Yes</v>
      </c>
      <c r="I1069" s="237" t="str">
        <f>Trim(Iferror(Vlookup(B1069,'Main Sheet'!A796:BC1890,47,False),""))</f>
        <v/>
      </c>
      <c r="J1069" s="237" t="str">
        <f>VLOOKUP(B1069,'University Applications'!A:H,8,0)</f>
        <v>S/A</v>
      </c>
      <c r="K1069" s="237" t="str">
        <f>VLOOKUP(B1069,'University Applications'!A:O,15,0)</f>
        <v>S/A</v>
      </c>
      <c r="L1069" s="237" t="str">
        <f>VLOOKUP(B1069,'University Applications'!A:V,22,0)</f>
        <v>S/A</v>
      </c>
      <c r="M1069" s="237" t="str">
        <f>VLOOKUP(B1069,'University Applications'!A:AC,29,0)</f>
        <v>Yes</v>
      </c>
      <c r="N1069" s="237" t="str">
        <f>VLOOKUP(B1069,'University Applications'!A796:BD2211,36,0)</f>
        <v/>
      </c>
      <c r="O1069" s="237" t="str">
        <f>VLOOKUP(B1069,'University Applications'!A:I,9,0)</f>
        <v/>
      </c>
      <c r="P1069" s="237" t="str">
        <f>VLOOKUP($B1069,'University Applications'!$A:P,16,0)</f>
        <v/>
      </c>
      <c r="Q1069" s="237" t="str">
        <f>VLOOKUP($B1069,'University Applications'!$A:W,23,0)</f>
        <v/>
      </c>
      <c r="R1069" s="237" t="str">
        <f>VLOOKUP($B1069,'University Applications'!$A:AD,30,0)</f>
        <v/>
      </c>
      <c r="S1069" s="237" t="str">
        <f>VLOOKUP($B1069,'University Applications'!$A796:BJ2211,37,0)</f>
        <v/>
      </c>
      <c r="T1069" s="183">
        <f t="shared" si="1"/>
        <v>4</v>
      </c>
      <c r="U1069" s="183">
        <f t="shared" si="2"/>
        <v>0</v>
      </c>
      <c r="V1069" s="237">
        <f t="shared" si="3"/>
        <v>1</v>
      </c>
      <c r="W1069" s="237">
        <f t="shared" si="4"/>
        <v>0</v>
      </c>
      <c r="X1069" s="237"/>
    </row>
    <row r="1070">
      <c r="A1070" s="236" t="s">
        <v>9958</v>
      </c>
      <c r="B1070" s="106" t="s">
        <v>4927</v>
      </c>
      <c r="C1070" s="237" t="str">
        <f>VLOOKUP(A1070,'Main Sheet'!F:M,8,0)</f>
        <v>Motherwell</v>
      </c>
      <c r="D1070" s="237" t="str">
        <f>VLOOKUP(B1070,'Main Sheet'!A:N,14,0)</f>
        <v>NMB</v>
      </c>
      <c r="E1070" s="237" t="str">
        <f>VLOOKUP(B1070,'Main Sheet'!A:L,12,0)</f>
        <v>Coselelani HS</v>
      </c>
      <c r="F1070" s="237" t="str">
        <f>Vlookup(B1070,'Main Sheet'!A:J,7,False)</f>
        <v>Second</v>
      </c>
      <c r="G1070" s="237" t="str">
        <f>Vlookup(B1070,'Main Sheet'!A:Q,17,0)</f>
        <v>Siphosihle</v>
      </c>
      <c r="H1070" s="237" t="str">
        <f>VLOOKUP(B1070,'Main Sheet'!A:AT,46,0)</f>
        <v>Yes</v>
      </c>
      <c r="I1070" s="237" t="str">
        <f>Trim(Iferror(Vlookup(B1070,'Main Sheet'!A562:BC1655,47,False),""))</f>
        <v>Yes</v>
      </c>
      <c r="J1070" s="237" t="str">
        <f>VLOOKUP(B1070,'University Applications'!A:H,8,0)</f>
        <v>No</v>
      </c>
      <c r="K1070" s="237" t="str">
        <f>VLOOKUP(B1070,'University Applications'!A:O,15,0)</f>
        <v>S/A</v>
      </c>
      <c r="L1070" s="237" t="str">
        <f>VLOOKUP(B1070,'University Applications'!A:V,22,0)</f>
        <v>S/A</v>
      </c>
      <c r="M1070" s="237" t="str">
        <f>VLOOKUP(B1070,'University Applications'!A:AC,29,0)</f>
        <v>S/A</v>
      </c>
      <c r="N1070" s="237" t="str">
        <f>VLOOKUP(B1070,'University Applications'!A562:BD1976,36,0)</f>
        <v/>
      </c>
      <c r="O1070" s="237" t="str">
        <f>VLOOKUP(B1070,'University Applications'!A:I,9,0)</f>
        <v/>
      </c>
      <c r="P1070" s="237" t="str">
        <f>VLOOKUP($B1070,'University Applications'!$A:P,16,0)</f>
        <v/>
      </c>
      <c r="Q1070" s="237" t="str">
        <f>VLOOKUP($B1070,'University Applications'!$A:W,23,0)</f>
        <v/>
      </c>
      <c r="R1070" s="237" t="str">
        <f>VLOOKUP($B1070,'University Applications'!$A:AD,30,0)</f>
        <v/>
      </c>
      <c r="S1070" s="237" t="str">
        <f>VLOOKUP($B1070,'University Applications'!$A562:BJ1976,37,0)</f>
        <v/>
      </c>
      <c r="T1070" s="183">
        <f t="shared" si="1"/>
        <v>4</v>
      </c>
      <c r="U1070" s="183">
        <f t="shared" si="2"/>
        <v>0</v>
      </c>
      <c r="V1070" s="237">
        <f t="shared" si="3"/>
        <v>0</v>
      </c>
      <c r="W1070" s="237">
        <f t="shared" si="4"/>
        <v>0</v>
      </c>
      <c r="X1070" s="237"/>
    </row>
    <row r="1071">
      <c r="A1071" s="236" t="s">
        <v>9938</v>
      </c>
      <c r="B1071" s="106" t="s">
        <v>4858</v>
      </c>
      <c r="C1071" s="237" t="str">
        <f>VLOOKUP(A1071,'Main Sheet'!F:M,8,0)</f>
        <v>Motherwell</v>
      </c>
      <c r="D1071" s="237" t="str">
        <f>VLOOKUP(B1071,'Main Sheet'!A:N,14,0)</f>
        <v>NMB</v>
      </c>
      <c r="E1071" s="237" t="str">
        <f>VLOOKUP(B1071,'Main Sheet'!A:L,12,0)</f>
        <v>Masiphathisane HS</v>
      </c>
      <c r="F1071" s="237" t="str">
        <f>Vlookup(B1071,'Main Sheet'!A:J,7,False)</f>
        <v>Second</v>
      </c>
      <c r="G1071" s="237" t="str">
        <f>Vlookup(B1071,'Main Sheet'!A:Q,17,0)</f>
        <v>Siphosihle</v>
      </c>
      <c r="H1071" s="237" t="str">
        <f>VLOOKUP(B1071,'Main Sheet'!A:AT,46,0)</f>
        <v>Yes</v>
      </c>
      <c r="I1071" s="237" t="str">
        <f>Trim(Iferror(Vlookup(B1071,'Main Sheet'!A554:BC1647,47,False),""))</f>
        <v>Yes</v>
      </c>
      <c r="J1071" s="237" t="str">
        <f>VLOOKUP(B1071,'University Applications'!A:H,8,0)</f>
        <v>Yes</v>
      </c>
      <c r="K1071" s="237" t="str">
        <f>VLOOKUP(B1071,'University Applications'!A:O,15,0)</f>
        <v>Yes</v>
      </c>
      <c r="L1071" s="237" t="str">
        <f>VLOOKUP(B1071,'University Applications'!A:V,22,0)</f>
        <v>Yes</v>
      </c>
      <c r="M1071" s="237" t="str">
        <f>VLOOKUP(B1071,'University Applications'!A:AC,29,0)</f>
        <v>Yes</v>
      </c>
      <c r="N1071" s="237" t="str">
        <f>VLOOKUP(B1071,'University Applications'!A554:BD1968,36,0)</f>
        <v/>
      </c>
      <c r="O1071" s="237" t="str">
        <f>VLOOKUP(B1071,'University Applications'!A:I,9,0)</f>
        <v/>
      </c>
      <c r="P1071" s="237" t="str">
        <f>VLOOKUP($B1071,'University Applications'!$A:P,16,0)</f>
        <v/>
      </c>
      <c r="Q1071" s="237" t="str">
        <f>VLOOKUP($B1071,'University Applications'!$A:W,23,0)</f>
        <v/>
      </c>
      <c r="R1071" s="237" t="str">
        <f>VLOOKUP($B1071,'University Applications'!$A:AD,30,0)</f>
        <v/>
      </c>
      <c r="S1071" s="237" t="str">
        <f>VLOOKUP($B1071,'University Applications'!$A554:BJ1968,37,0)</f>
        <v/>
      </c>
      <c r="T1071" s="183">
        <f t="shared" si="1"/>
        <v>4</v>
      </c>
      <c r="U1071" s="183">
        <f t="shared" si="2"/>
        <v>0</v>
      </c>
      <c r="V1071" s="237">
        <f t="shared" si="3"/>
        <v>4</v>
      </c>
      <c r="W1071" s="237">
        <f t="shared" si="4"/>
        <v>0</v>
      </c>
      <c r="X1071" s="237"/>
    </row>
    <row r="1072">
      <c r="A1072" s="236" t="s">
        <v>11195</v>
      </c>
      <c r="B1072" s="106" t="s">
        <v>5342</v>
      </c>
      <c r="C1072" s="237" t="str">
        <f>VLOOKUP(A1072,'Main Sheet'!F:M,8,0)</f>
        <v>Jeffery's Bay</v>
      </c>
      <c r="D1072" s="237" t="str">
        <f>VLOOKUP(B1072,'Main Sheet'!A:N,14,0)</f>
        <v>Rural</v>
      </c>
      <c r="E1072" s="237" t="str">
        <f>VLOOKUP(B1072,'Main Sheet'!A:L,12,0)</f>
        <v>Jeffrey's Bay CS</v>
      </c>
      <c r="F1072" s="237" t="str">
        <f>Vlookup(B1072,'Main Sheet'!A:J,7,False)</f>
        <v>Second</v>
      </c>
      <c r="G1072" s="237" t="str">
        <f>Vlookup(B1072,'Main Sheet'!A:Q,17,0)</f>
        <v>Sive</v>
      </c>
      <c r="H1072" s="237" t="str">
        <f>VLOOKUP(B1072,'Main Sheet'!A:AT,46,0)</f>
        <v>Yes</v>
      </c>
      <c r="I1072" s="237" t="str">
        <f>Trim(Iferror(Vlookup(B1072,'Main Sheet'!A608:BC1701,47,False),""))</f>
        <v/>
      </c>
      <c r="J1072" s="237" t="str">
        <f>VLOOKUP(B1072,'University Applications'!A:H,8,0)</f>
        <v>S/A</v>
      </c>
      <c r="K1072" s="237" t="str">
        <f>VLOOKUP(B1072,'University Applications'!A:O,15,0)</f>
        <v>Yes</v>
      </c>
      <c r="L1072" s="237" t="str">
        <f>VLOOKUP(B1072,'University Applications'!A:V,22,0)</f>
        <v>Yes</v>
      </c>
      <c r="M1072" s="237" t="str">
        <f>VLOOKUP(B1072,'University Applications'!A:AC,29,0)</f>
        <v>Yes</v>
      </c>
      <c r="N1072" s="237" t="str">
        <f>VLOOKUP(B1072,'University Applications'!A608:BD2022,36,0)</f>
        <v/>
      </c>
      <c r="O1072" s="237" t="str">
        <f>VLOOKUP(B1072,'University Applications'!A:I,9,0)</f>
        <v/>
      </c>
      <c r="P1072" s="237" t="str">
        <f>VLOOKUP($B1072,'University Applications'!$A:P,16,0)</f>
        <v/>
      </c>
      <c r="Q1072" s="237" t="str">
        <f>VLOOKUP($B1072,'University Applications'!$A:W,23,0)</f>
        <v/>
      </c>
      <c r="R1072" s="237" t="str">
        <f>VLOOKUP($B1072,'University Applications'!$A:AD,30,0)</f>
        <v/>
      </c>
      <c r="S1072" s="237" t="str">
        <f>VLOOKUP($B1072,'University Applications'!$A608:BJ2022,37,0)</f>
        <v/>
      </c>
      <c r="T1072" s="183">
        <f t="shared" si="1"/>
        <v>4</v>
      </c>
      <c r="U1072" s="183">
        <f t="shared" si="2"/>
        <v>0</v>
      </c>
      <c r="V1072" s="237">
        <f t="shared" si="3"/>
        <v>3</v>
      </c>
      <c r="W1072" s="237">
        <f t="shared" si="4"/>
        <v>0</v>
      </c>
      <c r="X1072" s="237"/>
    </row>
    <row r="1073">
      <c r="A1073" s="236" t="s">
        <v>3593</v>
      </c>
      <c r="B1073" s="106" t="s">
        <v>3590</v>
      </c>
      <c r="C1073" s="237" t="str">
        <f>VLOOKUP(A1073,'Main Sheet'!F:M,8,0)</f>
        <v>Zwide</v>
      </c>
      <c r="D1073" s="237" t="str">
        <f>VLOOKUP(B1073,'Main Sheet'!A:N,14,0)</f>
        <v>NMB</v>
      </c>
      <c r="E1073" s="237" t="str">
        <f>VLOOKUP(B1073,'Main Sheet'!A:L,12,0)</f>
        <v>Khwezi Lomso CS</v>
      </c>
      <c r="F1073" s="237" t="str">
        <f>Vlookup(B1073,'Main Sheet'!A:J,7,False)</f>
        <v>First</v>
      </c>
      <c r="G1073" s="237" t="str">
        <f>Vlookup(B1073,'Main Sheet'!A:Q,17,0)</f>
        <v>Chulumanco</v>
      </c>
      <c r="H1073" s="237" t="str">
        <f>VLOOKUP(B1073,'Main Sheet'!A:AT,46,0)</f>
        <v>Yes</v>
      </c>
      <c r="I1073" s="237" t="str">
        <f>Trim(Iferror(Vlookup(B1073,'Main Sheet'!A411:BC1503,47,False),""))</f>
        <v>Yes</v>
      </c>
      <c r="J1073" s="237" t="str">
        <f>VLOOKUP(B1073,'University Applications'!A:H,8,0)</f>
        <v>S/A</v>
      </c>
      <c r="K1073" s="237" t="str">
        <f>VLOOKUP(B1073,'University Applications'!A:O,15,0)</f>
        <v>S/A</v>
      </c>
      <c r="L1073" s="237" t="str">
        <f>VLOOKUP(B1073,'University Applications'!A:V,22,0)</f>
        <v>Yes</v>
      </c>
      <c r="M1073" s="237" t="str">
        <f>VLOOKUP(B1073,'University Applications'!A:AC,29,0)</f>
        <v>Yes</v>
      </c>
      <c r="N1073" s="237"/>
      <c r="O1073" s="237" t="str">
        <f>VLOOKUP(B1073,'University Applications'!A:I,9,0)</f>
        <v>S/A</v>
      </c>
      <c r="P1073" s="237" t="str">
        <f>VLOOKUP($B1073,'University Applications'!$A:P,16,0)</f>
        <v>S/A</v>
      </c>
      <c r="Q1073" s="237" t="str">
        <f>VLOOKUP($B1073,'University Applications'!$A:W,23,0)</f>
        <v>Yes</v>
      </c>
      <c r="R1073" s="237" t="str">
        <f>VLOOKUP($B1073,'University Applications'!$A:AD,30,0)</f>
        <v>Yes</v>
      </c>
      <c r="S1073" s="237"/>
      <c r="T1073" s="183">
        <f t="shared" si="1"/>
        <v>4</v>
      </c>
      <c r="U1073" s="183">
        <f t="shared" si="2"/>
        <v>4</v>
      </c>
      <c r="V1073" s="237">
        <f t="shared" si="3"/>
        <v>2</v>
      </c>
      <c r="W1073" s="237">
        <f t="shared" si="4"/>
        <v>2</v>
      </c>
      <c r="X1073" s="237"/>
    </row>
    <row r="1074">
      <c r="A1074" s="236" t="s">
        <v>10928</v>
      </c>
      <c r="B1074" s="106" t="s">
        <v>8458</v>
      </c>
      <c r="C1074" s="237" t="str">
        <f>VLOOKUP(A1074,'Main Sheet'!F:M,8,0)</f>
        <v>Motherwell</v>
      </c>
      <c r="D1074" s="237" t="str">
        <f>VLOOKUP(B1074,'Main Sheet'!A:N,14,0)</f>
        <v>NMB</v>
      </c>
      <c r="E1074" s="237" t="str">
        <f>VLOOKUP(B1074,'Main Sheet'!A:L,12,0)</f>
        <v>Coselelani HS</v>
      </c>
      <c r="F1074" s="237" t="str">
        <f>Vlookup(B1074,'Main Sheet'!A:J,7,False)</f>
        <v>Second</v>
      </c>
      <c r="G1074" s="237" t="str">
        <f>Vlookup(B1074,'Main Sheet'!A:Q,17,0)</f>
        <v>Siphosihle</v>
      </c>
      <c r="H1074" s="237" t="str">
        <f>VLOOKUP(B1074,'Main Sheet'!A:AT,46,0)</f>
        <v>Yes</v>
      </c>
      <c r="I1074" s="237" t="str">
        <f>Trim(Iferror(Vlookup(B1074,'Main Sheet'!A1038:BC2136,47,False),""))</f>
        <v>Yes</v>
      </c>
      <c r="J1074" s="237" t="str">
        <f>VLOOKUP(B1074,'University Applications'!A:H,8,0)</f>
        <v>Yes</v>
      </c>
      <c r="K1074" s="237" t="str">
        <f>VLOOKUP(B1074,'University Applications'!A:O,15,0)</f>
        <v>Yes</v>
      </c>
      <c r="L1074" s="237" t="str">
        <f>VLOOKUP(B1074,'University Applications'!A:V,22,0)</f>
        <v>Yes</v>
      </c>
      <c r="M1074" s="237" t="str">
        <f>VLOOKUP(B1074,'University Applications'!A:AC,29,0)</f>
        <v>Yes</v>
      </c>
      <c r="N1074" s="237" t="str">
        <f>VLOOKUP(B1074,'University Applications'!A1036:BD2457,36,0)</f>
        <v/>
      </c>
      <c r="O1074" s="237" t="str">
        <f>VLOOKUP(B1074,'University Applications'!A:I,9,0)</f>
        <v/>
      </c>
      <c r="P1074" s="237" t="str">
        <f>VLOOKUP($B1074,'University Applications'!$A:P,16,0)</f>
        <v/>
      </c>
      <c r="Q1074" s="237" t="str">
        <f>VLOOKUP($B1074,'University Applications'!$A:W,23,0)</f>
        <v/>
      </c>
      <c r="R1074" s="237" t="str">
        <f>VLOOKUP($B1074,'University Applications'!$A:AD,30,0)</f>
        <v/>
      </c>
      <c r="S1074" s="237" t="str">
        <f>VLOOKUP($B1074,'University Applications'!$A1036:BJ2457,37,0)</f>
        <v/>
      </c>
      <c r="T1074" s="183">
        <f t="shared" si="1"/>
        <v>4</v>
      </c>
      <c r="U1074" s="183">
        <f t="shared" si="2"/>
        <v>0</v>
      </c>
      <c r="V1074" s="237">
        <f t="shared" si="3"/>
        <v>4</v>
      </c>
      <c r="W1074" s="237">
        <f t="shared" si="4"/>
        <v>0</v>
      </c>
      <c r="X1074" s="237"/>
    </row>
    <row r="1075">
      <c r="A1075" s="236" t="s">
        <v>9956</v>
      </c>
      <c r="B1075" s="106" t="s">
        <v>4918</v>
      </c>
      <c r="C1075" s="237" t="str">
        <f>VLOOKUP(A1075,'Main Sheet'!F:M,8,0)</f>
        <v>Motherwell</v>
      </c>
      <c r="D1075" s="237" t="str">
        <f>VLOOKUP(B1075,'Main Sheet'!A:N,14,0)</f>
        <v>NMB</v>
      </c>
      <c r="E1075" s="237" t="str">
        <f>VLOOKUP(B1075,'Main Sheet'!A:L,12,0)</f>
        <v>Coselelani HS</v>
      </c>
      <c r="F1075" s="237" t="str">
        <f>Vlookup(B1075,'Main Sheet'!A:J,7,False)</f>
        <v>Second</v>
      </c>
      <c r="G1075" s="237" t="str">
        <f>Vlookup(B1075,'Main Sheet'!A:Q,17,0)</f>
        <v>Siphosihle</v>
      </c>
      <c r="H1075" s="237" t="str">
        <f>VLOOKUP(B1075,'Main Sheet'!A:AT,46,0)</f>
        <v>Yes</v>
      </c>
      <c r="I1075" s="237" t="str">
        <f>Trim(Iferror(Vlookup(B1075,'Main Sheet'!A561:BC1654,47,False),""))</f>
        <v>Yes</v>
      </c>
      <c r="J1075" s="237" t="str">
        <f>VLOOKUP(B1075,'University Applications'!A:H,8,0)</f>
        <v>S/A</v>
      </c>
      <c r="K1075" s="237" t="str">
        <f>VLOOKUP(B1075,'University Applications'!A:O,15,0)</f>
        <v>Yes</v>
      </c>
      <c r="L1075" s="237" t="str">
        <f>VLOOKUP(B1075,'University Applications'!A:V,22,0)</f>
        <v>Yes</v>
      </c>
      <c r="M1075" s="237" t="str">
        <f>VLOOKUP(B1075,'University Applications'!A:AC,29,0)</f>
        <v>Yes</v>
      </c>
      <c r="N1075" s="237" t="str">
        <f>VLOOKUP(B1075,'University Applications'!A561:BD1975,36,0)</f>
        <v/>
      </c>
      <c r="O1075" s="237" t="str">
        <f>VLOOKUP(B1075,'University Applications'!A:I,9,0)</f>
        <v/>
      </c>
      <c r="P1075" s="237" t="str">
        <f>VLOOKUP($B1075,'University Applications'!$A:P,16,0)</f>
        <v/>
      </c>
      <c r="Q1075" s="237" t="str">
        <f>VLOOKUP($B1075,'University Applications'!$A:W,23,0)</f>
        <v/>
      </c>
      <c r="R1075" s="237" t="str">
        <f>VLOOKUP($B1075,'University Applications'!$A:AD,30,0)</f>
        <v/>
      </c>
      <c r="S1075" s="237" t="str">
        <f>VLOOKUP($B1075,'University Applications'!$A561:BJ1975,37,0)</f>
        <v/>
      </c>
      <c r="T1075" s="183">
        <f t="shared" si="1"/>
        <v>4</v>
      </c>
      <c r="U1075" s="183">
        <f t="shared" si="2"/>
        <v>0</v>
      </c>
      <c r="V1075" s="237">
        <f t="shared" si="3"/>
        <v>3</v>
      </c>
      <c r="W1075" s="237">
        <f t="shared" si="4"/>
        <v>0</v>
      </c>
      <c r="X1075" s="237"/>
    </row>
    <row r="1076">
      <c r="A1076" s="236" t="s">
        <v>3598</v>
      </c>
      <c r="B1076" s="106" t="s">
        <v>3595</v>
      </c>
      <c r="C1076" s="237" t="str">
        <f>VLOOKUP(A1076,'Main Sheet'!F:M,8,0)</f>
        <v>Motherwell</v>
      </c>
      <c r="D1076" s="237" t="str">
        <f>VLOOKUP(B1076,'Main Sheet'!A:N,14,0)</f>
        <v>NMB</v>
      </c>
      <c r="E1076" s="237" t="str">
        <f>VLOOKUP(B1076,'Main Sheet'!A:L,12,0)</f>
        <v>Vulumzi SS</v>
      </c>
      <c r="F1076" s="237" t="str">
        <f>Vlookup(B1076,'Main Sheet'!A:J,7,False)</f>
        <v>First</v>
      </c>
      <c r="G1076" s="237" t="str">
        <f>Vlookup(B1076,'Main Sheet'!A:Q,17,0)</f>
        <v>Siphosihle</v>
      </c>
      <c r="H1076" s="237" t="str">
        <f>VLOOKUP(B1076,'Main Sheet'!A:AT,46,0)</f>
        <v>Yes</v>
      </c>
      <c r="I1076" s="237" t="str">
        <f>Trim(Iferror(Vlookup(B1076,'Main Sheet'!A412:BC1504,47,False),""))</f>
        <v>Yes</v>
      </c>
      <c r="J1076" s="237" t="str">
        <f>VLOOKUP(B1076,'University Applications'!A:H,8,0)</f>
        <v>Yes</v>
      </c>
      <c r="K1076" s="237" t="str">
        <f>VLOOKUP(B1076,'University Applications'!A:O,15,0)</f>
        <v>Yes</v>
      </c>
      <c r="L1076" s="237" t="str">
        <f>VLOOKUP(B1076,'University Applications'!A:V,22,0)</f>
        <v>Yes</v>
      </c>
      <c r="M1076" s="237" t="str">
        <f>VLOOKUP(B1076,'University Applications'!A:AC,29,0)</f>
        <v>Yes</v>
      </c>
      <c r="N1076" s="237" t="str">
        <f>VLOOKUP(B1076,'University Applications'!A411:BD1825,36,0)</f>
        <v/>
      </c>
      <c r="O1076" s="237" t="str">
        <f>VLOOKUP(B1076,'University Applications'!A:I,9,0)</f>
        <v>Yes</v>
      </c>
      <c r="P1076" s="237" t="str">
        <f>VLOOKUP($B1076,'University Applications'!$A:P,16,0)</f>
        <v>Yes</v>
      </c>
      <c r="Q1076" s="237" t="str">
        <f>VLOOKUP($B1076,'University Applications'!$A:W,23,0)</f>
        <v>Yes</v>
      </c>
      <c r="R1076" s="237" t="str">
        <f>VLOOKUP($B1076,'University Applications'!$A:AD,30,0)</f>
        <v>Yes</v>
      </c>
      <c r="S1076" s="237" t="str">
        <f>VLOOKUP($B1076,'University Applications'!$A411:BJ1825,37,0)</f>
        <v/>
      </c>
      <c r="T1076" s="183">
        <f t="shared" si="1"/>
        <v>4</v>
      </c>
      <c r="U1076" s="183">
        <f t="shared" si="2"/>
        <v>4</v>
      </c>
      <c r="V1076" s="237">
        <f t="shared" si="3"/>
        <v>4</v>
      </c>
      <c r="W1076" s="237">
        <f t="shared" si="4"/>
        <v>4</v>
      </c>
      <c r="X1076" s="237"/>
    </row>
    <row r="1077">
      <c r="A1077" s="236" t="s">
        <v>3708</v>
      </c>
      <c r="B1077" s="106" t="s">
        <v>3705</v>
      </c>
      <c r="C1077" s="237" t="str">
        <f>VLOOKUP(A1077,'Main Sheet'!F:M,8,0)</f>
        <v>Zwide</v>
      </c>
      <c r="D1077" s="237" t="str">
        <f>VLOOKUP(B1077,'Main Sheet'!A:N,14,0)</f>
        <v>NMB</v>
      </c>
      <c r="E1077" s="237" t="str">
        <f>VLOOKUP(B1077,'Main Sheet'!A:L,12,0)</f>
        <v>Ndzondelelo HS</v>
      </c>
      <c r="F1077" s="237" t="str">
        <f>Vlookup(B1077,'Main Sheet'!A:J,7,False)</f>
        <v>First</v>
      </c>
      <c r="G1077" s="237" t="str">
        <f>Vlookup(B1077,'Main Sheet'!A:Q,17,0)</f>
        <v>Chulumanco</v>
      </c>
      <c r="H1077" s="237" t="str">
        <f>VLOOKUP(B1077,'Main Sheet'!A:AT,46,0)</f>
        <v/>
      </c>
      <c r="I1077" s="237" t="str">
        <f>Trim(Iferror(Vlookup(B1077,'Main Sheet'!A413:BC1505,47,False),""))</f>
        <v>Yes</v>
      </c>
      <c r="J1077" s="237" t="str">
        <f>VLOOKUP(B1077,'University Applications'!A:H,8,0)</f>
        <v>S/A</v>
      </c>
      <c r="K1077" s="237" t="str">
        <f>VLOOKUP(B1077,'University Applications'!A:O,15,0)</f>
        <v>S/A</v>
      </c>
      <c r="L1077" s="237" t="str">
        <f>VLOOKUP(B1077,'University Applications'!A:V,22,0)</f>
        <v>S/A</v>
      </c>
      <c r="M1077" s="237" t="str">
        <f>VLOOKUP(B1077,'University Applications'!A:AC,29,0)</f>
        <v>Yes</v>
      </c>
      <c r="N1077" s="237" t="str">
        <f>VLOOKUP(B1077,'University Applications'!A412:BD1826,36,0)</f>
        <v/>
      </c>
      <c r="O1077" s="237" t="str">
        <f>VLOOKUP(B1077,'University Applications'!A:I,9,0)</f>
        <v>Yes</v>
      </c>
      <c r="P1077" s="237" t="str">
        <f>VLOOKUP($B1077,'University Applications'!$A:P,16,0)</f>
        <v>S/A</v>
      </c>
      <c r="Q1077" s="237" t="str">
        <f>VLOOKUP($B1077,'University Applications'!$A:W,23,0)</f>
        <v>S/A</v>
      </c>
      <c r="R1077" s="237" t="str">
        <f>VLOOKUP($B1077,'University Applications'!$A:AD,30,0)</f>
        <v>Yes</v>
      </c>
      <c r="S1077" s="237" t="str">
        <f>VLOOKUP($B1077,'University Applications'!$A412:BJ1826,37,0)</f>
        <v/>
      </c>
      <c r="T1077" s="183">
        <f t="shared" si="1"/>
        <v>4</v>
      </c>
      <c r="U1077" s="183">
        <f t="shared" si="2"/>
        <v>4</v>
      </c>
      <c r="V1077" s="237">
        <f t="shared" si="3"/>
        <v>1</v>
      </c>
      <c r="W1077" s="237">
        <f t="shared" si="4"/>
        <v>2</v>
      </c>
      <c r="X1077" s="237"/>
    </row>
    <row r="1078">
      <c r="A1078" s="236" t="s">
        <v>10565</v>
      </c>
      <c r="B1078" s="106" t="s">
        <v>7091</v>
      </c>
      <c r="C1078" s="237" t="str">
        <f>VLOOKUP(A1078,'Main Sheet'!F:M,8,0)</f>
        <v>Zwide</v>
      </c>
      <c r="D1078" s="237" t="str">
        <f>VLOOKUP(B1078,'Main Sheet'!A:N,14,0)</f>
        <v>NMB</v>
      </c>
      <c r="E1078" s="237" t="str">
        <f>VLOOKUP(B1078,'Main Sheet'!A:L,12,0)</f>
        <v>Ndzondelelo HS</v>
      </c>
      <c r="F1078" s="237" t="str">
        <f>Vlookup(B1078,'Main Sheet'!A:J,7,False)</f>
        <v>Second</v>
      </c>
      <c r="G1078" s="237" t="str">
        <f>Vlookup(B1078,'Main Sheet'!A:Q,17,0)</f>
        <v>Chulumanco</v>
      </c>
      <c r="H1078" s="237" t="str">
        <f>VLOOKUP(B1078,'Main Sheet'!A:AT,46,0)</f>
        <v>Yes</v>
      </c>
      <c r="I1078" s="237" t="str">
        <f>Trim(Iferror(Vlookup(B1078,'Main Sheet'!A841:BC1937,47,False),""))</f>
        <v>Yes</v>
      </c>
      <c r="J1078" s="237" t="str">
        <f>VLOOKUP(B1078,'University Applications'!A:H,8,0)</f>
        <v>Yes</v>
      </c>
      <c r="K1078" s="237" t="str">
        <f>VLOOKUP(B1078,'University Applications'!A:O,15,0)</f>
        <v/>
      </c>
      <c r="L1078" s="237" t="str">
        <f>VLOOKUP(B1078,'University Applications'!A:V,22,0)</f>
        <v>Yes</v>
      </c>
      <c r="M1078" s="237" t="str">
        <f>VLOOKUP(B1078,'University Applications'!A:AC,29,0)</f>
        <v>Yes</v>
      </c>
      <c r="N1078" s="237" t="str">
        <f>VLOOKUP(B1078,'University Applications'!A841:BD2258,36,0)</f>
        <v/>
      </c>
      <c r="O1078" s="237" t="str">
        <f>VLOOKUP(B1078,'University Applications'!A:I,9,0)</f>
        <v/>
      </c>
      <c r="P1078" s="237" t="str">
        <f>VLOOKUP($B1078,'University Applications'!$A:P,16,0)</f>
        <v/>
      </c>
      <c r="Q1078" s="237" t="str">
        <f>VLOOKUP($B1078,'University Applications'!$A:W,23,0)</f>
        <v/>
      </c>
      <c r="R1078" s="237" t="str">
        <f>VLOOKUP($B1078,'University Applications'!$A:AD,30,0)</f>
        <v/>
      </c>
      <c r="S1078" s="237" t="str">
        <f>VLOOKUP($B1078,'University Applications'!$A841:BJ2258,37,0)</f>
        <v/>
      </c>
      <c r="T1078" s="183">
        <f t="shared" si="1"/>
        <v>3</v>
      </c>
      <c r="U1078" s="183">
        <f t="shared" si="2"/>
        <v>0</v>
      </c>
      <c r="V1078" s="237">
        <f t="shared" si="3"/>
        <v>3</v>
      </c>
      <c r="W1078" s="237">
        <f t="shared" si="4"/>
        <v>0</v>
      </c>
      <c r="X1078" s="237"/>
    </row>
    <row r="1079">
      <c r="A1079" s="236" t="s">
        <v>10060</v>
      </c>
      <c r="B1079" s="106" t="s">
        <v>5316</v>
      </c>
      <c r="C1079" s="237" t="str">
        <f>VLOOKUP(A1079,'Main Sheet'!F:M,8,0)</f>
        <v>Jeffery's Bay</v>
      </c>
      <c r="D1079" s="237" t="str">
        <f>VLOOKUP(B1079,'Main Sheet'!A:N,14,0)</f>
        <v>Rural</v>
      </c>
      <c r="E1079" s="237" t="str">
        <f>VLOOKUP(B1079,'Main Sheet'!A:L,12,0)</f>
        <v>Jeffrey's Bay CS</v>
      </c>
      <c r="F1079" s="237" t="str">
        <f>Vlookup(B1079,'Main Sheet'!A:J,7,False)</f>
        <v>Second</v>
      </c>
      <c r="G1079" s="237" t="str">
        <f>Vlookup(B1079,'Main Sheet'!A:Q,17,0)</f>
        <v>Sive</v>
      </c>
      <c r="H1079" s="237" t="str">
        <f>VLOOKUP(B1079,'Main Sheet'!A:AT,46,0)</f>
        <v>Yes</v>
      </c>
      <c r="I1079" s="237" t="str">
        <f>Trim(Iferror(Vlookup(B1079,'Main Sheet'!A605:BC1698,47,False),""))</f>
        <v/>
      </c>
      <c r="J1079" s="237" t="str">
        <f>VLOOKUP(B1079,'University Applications'!A:H,8,0)</f>
        <v>Yes</v>
      </c>
      <c r="K1079" s="237" t="str">
        <f>VLOOKUP(B1079,'University Applications'!A:O,15,0)</f>
        <v>Yes</v>
      </c>
      <c r="L1079" s="237" t="str">
        <f>VLOOKUP(B1079,'University Applications'!A:V,22,0)</f>
        <v>Yes</v>
      </c>
      <c r="M1079" s="237" t="str">
        <f>VLOOKUP(B1079,'University Applications'!A:AC,29,0)</f>
        <v>Yes</v>
      </c>
      <c r="N1079" s="237" t="str">
        <f>VLOOKUP(B1079,'University Applications'!A605:BD2019,36,0)</f>
        <v/>
      </c>
      <c r="O1079" s="237" t="str">
        <f>VLOOKUP(B1079,'University Applications'!A:I,9,0)</f>
        <v/>
      </c>
      <c r="P1079" s="237" t="str">
        <f>VLOOKUP($B1079,'University Applications'!$A:P,16,0)</f>
        <v/>
      </c>
      <c r="Q1079" s="237" t="str">
        <f>VLOOKUP($B1079,'University Applications'!$A:W,23,0)</f>
        <v/>
      </c>
      <c r="R1079" s="237" t="str">
        <f>VLOOKUP($B1079,'University Applications'!$A:AD,30,0)</f>
        <v/>
      </c>
      <c r="S1079" s="237" t="str">
        <f>VLOOKUP($B1079,'University Applications'!$A605:BJ2019,37,0)</f>
        <v/>
      </c>
      <c r="T1079" s="183">
        <f t="shared" si="1"/>
        <v>4</v>
      </c>
      <c r="U1079" s="183">
        <f t="shared" si="2"/>
        <v>0</v>
      </c>
      <c r="V1079" s="237">
        <f t="shared" si="3"/>
        <v>4</v>
      </c>
      <c r="W1079" s="237">
        <f t="shared" si="4"/>
        <v>0</v>
      </c>
      <c r="X1079" s="237"/>
    </row>
    <row r="1080">
      <c r="A1080" s="236" t="s">
        <v>10155</v>
      </c>
      <c r="B1080" s="106" t="s">
        <v>5656</v>
      </c>
      <c r="C1080" s="237" t="str">
        <f>VLOOKUP(A1080,'Main Sheet'!F:M,8,0)</f>
        <v>Zwide</v>
      </c>
      <c r="D1080" s="237" t="str">
        <f>VLOOKUP(B1080,'Main Sheet'!A:N,14,0)</f>
        <v>NMB</v>
      </c>
      <c r="E1080" s="237" t="str">
        <f>VLOOKUP(B1080,'Main Sheet'!A:L,12,0)</f>
        <v>Khwezi Lomso CS</v>
      </c>
      <c r="F1080" s="237" t="str">
        <f>Vlookup(B1080,'Main Sheet'!A:J,7,False)</f>
        <v>Second</v>
      </c>
      <c r="G1080" s="237" t="str">
        <f>Vlookup(B1080,'Main Sheet'!A:Q,17,0)</f>
        <v>Chulumanco</v>
      </c>
      <c r="H1080" s="237" t="str">
        <f>VLOOKUP(B1080,'Main Sheet'!A:AT,46,0)</f>
        <v>Yes</v>
      </c>
      <c r="I1080" s="237" t="str">
        <f>Trim(Iferror(Vlookup(B1080,'Main Sheet'!A650:BC1743,47,False),""))</f>
        <v/>
      </c>
      <c r="J1080" s="237" t="str">
        <f>VLOOKUP(B1080,'University Applications'!A:H,8,0)</f>
        <v>S/A</v>
      </c>
      <c r="K1080" s="237" t="str">
        <f>VLOOKUP(B1080,'University Applications'!A:O,15,0)</f>
        <v/>
      </c>
      <c r="L1080" s="237" t="str">
        <f>VLOOKUP(B1080,'University Applications'!A:V,22,0)</f>
        <v>Yes</v>
      </c>
      <c r="M1080" s="237" t="str">
        <f>VLOOKUP(B1080,'University Applications'!A:AC,29,0)</f>
        <v>Yes</v>
      </c>
      <c r="N1080" s="237" t="str">
        <f>VLOOKUP(B1080,'University Applications'!A650:BD2064,36,0)</f>
        <v/>
      </c>
      <c r="O1080" s="237" t="str">
        <f>VLOOKUP(B1080,'University Applications'!A:I,9,0)</f>
        <v/>
      </c>
      <c r="P1080" s="237" t="str">
        <f>VLOOKUP($B1080,'University Applications'!$A:P,16,0)</f>
        <v/>
      </c>
      <c r="Q1080" s="237" t="str">
        <f>VLOOKUP($B1080,'University Applications'!$A:W,23,0)</f>
        <v/>
      </c>
      <c r="R1080" s="237" t="str">
        <f>VLOOKUP($B1080,'University Applications'!$A:AD,30,0)</f>
        <v/>
      </c>
      <c r="S1080" s="237" t="str">
        <f>VLOOKUP($B1080,'University Applications'!$A650:BJ2064,37,0)</f>
        <v/>
      </c>
      <c r="T1080" s="183">
        <f t="shared" si="1"/>
        <v>3</v>
      </c>
      <c r="U1080" s="183">
        <f t="shared" si="2"/>
        <v>0</v>
      </c>
      <c r="V1080" s="237">
        <f t="shared" si="3"/>
        <v>2</v>
      </c>
      <c r="W1080" s="237">
        <f t="shared" si="4"/>
        <v>0</v>
      </c>
      <c r="X1080" s="237"/>
    </row>
    <row r="1081">
      <c r="A1081" s="236" t="s">
        <v>9780</v>
      </c>
      <c r="B1081" s="106" t="s">
        <v>4310</v>
      </c>
      <c r="C1081" s="237" t="str">
        <f>VLOOKUP(A1081,'Main Sheet'!F:M,8,0)</f>
        <v>East London</v>
      </c>
      <c r="D1081" s="237" t="str">
        <f>VLOOKUP(B1081,'Main Sheet'!A:N,14,0)</f>
        <v>Rural</v>
      </c>
      <c r="E1081" s="237" t="str">
        <f>VLOOKUP(B1081,'Main Sheet'!A:L,12,0)</f>
        <v>Wongalethu HS</v>
      </c>
      <c r="F1081" s="237" t="str">
        <f>Vlookup(B1081,'Main Sheet'!A:J,7,False)</f>
        <v>Second</v>
      </c>
      <c r="G1081" s="237" t="str">
        <f>Vlookup(B1081,'Main Sheet'!A:Q,17,0)</f>
        <v>Asemahle</v>
      </c>
      <c r="H1081" s="237" t="str">
        <f>VLOOKUP(B1081,'Main Sheet'!A:AT,46,0)</f>
        <v>Yes</v>
      </c>
      <c r="I1081" s="237" t="str">
        <f>Trim(Iferror(Vlookup(B1081,'Main Sheet'!A489:BC1582,47,False),""))</f>
        <v>Yes</v>
      </c>
      <c r="J1081" s="237" t="str">
        <f>VLOOKUP(B1081,'University Applications'!A:H,8,0)</f>
        <v>Yes</v>
      </c>
      <c r="K1081" s="237" t="str">
        <f>VLOOKUP(B1081,'University Applications'!A:O,15,0)</f>
        <v>Yes</v>
      </c>
      <c r="L1081" s="237" t="str">
        <f>VLOOKUP(B1081,'University Applications'!A:V,22,0)</f>
        <v>Yes</v>
      </c>
      <c r="M1081" s="237" t="str">
        <f>VLOOKUP(B1081,'University Applications'!A:AC,29,0)</f>
        <v>Yes</v>
      </c>
      <c r="N1081" s="237" t="str">
        <f>VLOOKUP(B1081,'University Applications'!A489:BD1903,36,0)</f>
        <v/>
      </c>
      <c r="O1081" s="237" t="str">
        <f>VLOOKUP(B1081,'University Applications'!A:I,9,0)</f>
        <v/>
      </c>
      <c r="P1081" s="237" t="str">
        <f>VLOOKUP($B1081,'University Applications'!$A:P,16,0)</f>
        <v/>
      </c>
      <c r="Q1081" s="237" t="str">
        <f>VLOOKUP($B1081,'University Applications'!$A:W,23,0)</f>
        <v/>
      </c>
      <c r="R1081" s="237" t="str">
        <f>VLOOKUP($B1081,'University Applications'!$A:AD,30,0)</f>
        <v/>
      </c>
      <c r="S1081" s="237" t="str">
        <f>VLOOKUP($B1081,'University Applications'!$A489:BJ1903,37,0)</f>
        <v/>
      </c>
      <c r="T1081" s="183">
        <f t="shared" si="1"/>
        <v>4</v>
      </c>
      <c r="U1081" s="183">
        <f t="shared" si="2"/>
        <v>0</v>
      </c>
      <c r="V1081" s="237">
        <f t="shared" si="3"/>
        <v>4</v>
      </c>
      <c r="W1081" s="237">
        <f t="shared" si="4"/>
        <v>0</v>
      </c>
      <c r="X1081" s="237"/>
    </row>
    <row r="1082">
      <c r="A1082" s="236" t="s">
        <v>3975</v>
      </c>
      <c r="B1082" s="106" t="s">
        <v>3972</v>
      </c>
      <c r="C1082" s="237" t="str">
        <f>VLOOKUP(A1082,'Main Sheet'!F:M,8,0)</f>
        <v>Motherwell</v>
      </c>
      <c r="D1082" s="237" t="str">
        <f>VLOOKUP(B1082,'Main Sheet'!A:N,14,0)</f>
        <v>NMB</v>
      </c>
      <c r="E1082" s="237" t="str">
        <f>VLOOKUP(B1082,'Main Sheet'!A:L,12,0)</f>
        <v>Ncedo SS</v>
      </c>
      <c r="F1082" s="237" t="str">
        <f>Vlookup(B1082,'Main Sheet'!A:J,7,False)</f>
        <v>Second</v>
      </c>
      <c r="G1082" s="237" t="str">
        <f>Vlookup(B1082,'Main Sheet'!A:Q,17,0)</f>
        <v>Siphosihle</v>
      </c>
      <c r="H1082" s="237" t="str">
        <f>VLOOKUP(B1082,'Main Sheet'!A:AT,46,0)</f>
        <v>Yes</v>
      </c>
      <c r="I1082" s="237" t="str">
        <f>Trim(Iferror(Vlookup(B1082,'Main Sheet'!A453:BC1546,47,False),""))</f>
        <v>Yes</v>
      </c>
      <c r="J1082" s="237" t="str">
        <f>VLOOKUP(B1082,'University Applications'!A:H,8,0)</f>
        <v>S/A</v>
      </c>
      <c r="K1082" s="237" t="str">
        <f>VLOOKUP(B1082,'University Applications'!A:O,15,0)</f>
        <v>S/A</v>
      </c>
      <c r="L1082" s="237" t="str">
        <f>VLOOKUP(B1082,'University Applications'!A:V,22,0)</f>
        <v>Yes</v>
      </c>
      <c r="M1082" s="237" t="str">
        <f>VLOOKUP(B1082,'University Applications'!A:AC,29,0)</f>
        <v>Yes</v>
      </c>
      <c r="N1082" s="237" t="str">
        <f>VLOOKUP(B1082,'University Applications'!A453:BD1867,36,0)</f>
        <v/>
      </c>
      <c r="O1082" s="237" t="str">
        <f>VLOOKUP(B1082,'University Applications'!A:I,9,0)</f>
        <v/>
      </c>
      <c r="P1082" s="237" t="str">
        <f>VLOOKUP($B1082,'University Applications'!$A:P,16,0)</f>
        <v/>
      </c>
      <c r="Q1082" s="237" t="str">
        <f>VLOOKUP($B1082,'University Applications'!$A:W,23,0)</f>
        <v/>
      </c>
      <c r="R1082" s="237" t="str">
        <f>VLOOKUP($B1082,'University Applications'!$A:AD,30,0)</f>
        <v/>
      </c>
      <c r="S1082" s="237" t="str">
        <f>VLOOKUP($B1082,'University Applications'!$A453:BJ1867,37,0)</f>
        <v/>
      </c>
      <c r="T1082" s="183">
        <f t="shared" si="1"/>
        <v>4</v>
      </c>
      <c r="U1082" s="183">
        <f t="shared" si="2"/>
        <v>0</v>
      </c>
      <c r="V1082" s="237">
        <f t="shared" si="3"/>
        <v>2</v>
      </c>
      <c r="W1082" s="237">
        <f t="shared" si="4"/>
        <v>0</v>
      </c>
      <c r="X1082" s="237"/>
    </row>
    <row r="1083">
      <c r="A1083" s="236" t="s">
        <v>10912</v>
      </c>
      <c r="B1083" s="106" t="s">
        <v>8417</v>
      </c>
      <c r="C1083" s="237" t="str">
        <f>VLOOKUP(A1083,'Main Sheet'!F:M,8,0)</f>
        <v>New Brighton</v>
      </c>
      <c r="D1083" s="237" t="str">
        <f>VLOOKUP(B1083,'Main Sheet'!A:N,14,0)</f>
        <v>NMB</v>
      </c>
      <c r="E1083" s="237" t="str">
        <f>VLOOKUP(B1083,'Main Sheet'!A:L,12,0)</f>
        <v>Cowan HS</v>
      </c>
      <c r="F1083" s="237" t="str">
        <f>Vlookup(B1083,'Main Sheet'!A:J,7,False)</f>
        <v>Second</v>
      </c>
      <c r="G1083" s="237" t="str">
        <f>Vlookup(B1083,'Main Sheet'!A:Q,17,0)</f>
        <v>Chulumanco</v>
      </c>
      <c r="H1083" s="237" t="str">
        <f>VLOOKUP(B1083,'Main Sheet'!A:AT,46,0)</f>
        <v>Yes</v>
      </c>
      <c r="I1083" s="237" t="str">
        <f>Trim(Iferror(Vlookup(B1083,'Main Sheet'!A1025:BC2123,47,False),""))</f>
        <v/>
      </c>
      <c r="J1083" s="237" t="str">
        <f>VLOOKUP(B1083,'University Applications'!A:H,8,0)</f>
        <v>S/A</v>
      </c>
      <c r="K1083" s="237" t="str">
        <f>VLOOKUP(B1083,'University Applications'!A:O,15,0)</f>
        <v/>
      </c>
      <c r="L1083" s="237" t="str">
        <f>VLOOKUP(B1083,'University Applications'!A:V,22,0)</f>
        <v>Yes</v>
      </c>
      <c r="M1083" s="237" t="str">
        <f>VLOOKUP(B1083,'University Applications'!A:AC,29,0)</f>
        <v>S/A</v>
      </c>
      <c r="N1083" s="237" t="str">
        <f>VLOOKUP(B1083,'University Applications'!A1025:BD2444,36,0)</f>
        <v/>
      </c>
      <c r="O1083" s="237" t="str">
        <f>VLOOKUP(B1083,'University Applications'!A:I,9,0)</f>
        <v/>
      </c>
      <c r="P1083" s="237" t="str">
        <f>VLOOKUP($B1083,'University Applications'!$A:P,16,0)</f>
        <v/>
      </c>
      <c r="Q1083" s="237" t="str">
        <f>VLOOKUP($B1083,'University Applications'!$A:W,23,0)</f>
        <v/>
      </c>
      <c r="R1083" s="237" t="str">
        <f>VLOOKUP($B1083,'University Applications'!$A:AD,30,0)</f>
        <v>No</v>
      </c>
      <c r="S1083" s="237" t="str">
        <f>VLOOKUP($B1083,'University Applications'!$A1025:BJ2444,37,0)</f>
        <v/>
      </c>
      <c r="T1083" s="183">
        <f t="shared" si="1"/>
        <v>3</v>
      </c>
      <c r="U1083" s="183">
        <f t="shared" si="2"/>
        <v>1</v>
      </c>
      <c r="V1083" s="237">
        <f t="shared" si="3"/>
        <v>1</v>
      </c>
      <c r="W1083" s="237">
        <f t="shared" si="4"/>
        <v>0</v>
      </c>
      <c r="X1083" s="237"/>
    </row>
    <row r="1084">
      <c r="A1084" s="236" t="s">
        <v>10288</v>
      </c>
      <c r="B1084" s="106" t="s">
        <v>6141</v>
      </c>
      <c r="C1084" s="237" t="str">
        <f>VLOOKUP(A1084,'Main Sheet'!F:M,8,0)</f>
        <v>Motherwell</v>
      </c>
      <c r="D1084" s="237" t="str">
        <f>VLOOKUP(B1084,'Main Sheet'!A:N,14,0)</f>
        <v>NMB</v>
      </c>
      <c r="E1084" s="237" t="str">
        <f>VLOOKUP(B1084,'Main Sheet'!A:L,12,0)</f>
        <v>Douglas Mpopa SS</v>
      </c>
      <c r="F1084" s="237" t="str">
        <f>Vlookup(B1084,'Main Sheet'!A:J,7,False)</f>
        <v>Second</v>
      </c>
      <c r="G1084" s="237" t="str">
        <f>Vlookup(B1084,'Main Sheet'!A:Q,17,0)</f>
        <v>Asemahle</v>
      </c>
      <c r="H1084" s="237" t="str">
        <f>VLOOKUP(B1084,'Main Sheet'!A:AT,46,0)</f>
        <v>Yes</v>
      </c>
      <c r="I1084" s="237" t="str">
        <f>Trim(Iferror(Vlookup(B1084,'Main Sheet'!A710:BC1804,47,False),""))</f>
        <v>Yes</v>
      </c>
      <c r="J1084" s="237" t="str">
        <f>VLOOKUP(B1084,'University Applications'!A:H,8,0)</f>
        <v>Yes</v>
      </c>
      <c r="K1084" s="237" t="str">
        <f>VLOOKUP(B1084,'University Applications'!A:O,15,0)</f>
        <v/>
      </c>
      <c r="L1084" s="237" t="str">
        <f>VLOOKUP(B1084,'University Applications'!A:V,22,0)</f>
        <v>Yes</v>
      </c>
      <c r="M1084" s="237" t="str">
        <f>VLOOKUP(B1084,'University Applications'!A:AC,29,0)</f>
        <v>Yes</v>
      </c>
      <c r="N1084" s="237" t="str">
        <f>VLOOKUP(B1084,'University Applications'!A710:BD2125,36,0)</f>
        <v/>
      </c>
      <c r="O1084" s="237" t="str">
        <f>VLOOKUP(B1084,'University Applications'!A:I,9,0)</f>
        <v/>
      </c>
      <c r="P1084" s="237" t="str">
        <f>VLOOKUP($B1084,'University Applications'!$A:P,16,0)</f>
        <v/>
      </c>
      <c r="Q1084" s="237" t="str">
        <f>VLOOKUP($B1084,'University Applications'!$A:W,23,0)</f>
        <v/>
      </c>
      <c r="R1084" s="237" t="str">
        <f>VLOOKUP($B1084,'University Applications'!$A:AD,30,0)</f>
        <v/>
      </c>
      <c r="S1084" s="237" t="str">
        <f>VLOOKUP($B1084,'University Applications'!$A710:BJ2125,37,0)</f>
        <v/>
      </c>
      <c r="T1084" s="183">
        <f t="shared" si="1"/>
        <v>3</v>
      </c>
      <c r="U1084" s="183">
        <f t="shared" si="2"/>
        <v>0</v>
      </c>
      <c r="V1084" s="237">
        <f t="shared" si="3"/>
        <v>3</v>
      </c>
      <c r="W1084" s="237">
        <f t="shared" si="4"/>
        <v>0</v>
      </c>
      <c r="X1084" s="237"/>
    </row>
    <row r="1085">
      <c r="A1085" s="236" t="s">
        <v>10247</v>
      </c>
      <c r="B1085" s="106" t="s">
        <v>6003</v>
      </c>
      <c r="C1085" s="237" t="str">
        <f>VLOOKUP(A1085,'Main Sheet'!F:M,8,0)</f>
        <v>Motherwell</v>
      </c>
      <c r="D1085" s="237" t="str">
        <f>VLOOKUP(B1085,'Main Sheet'!A:N,14,0)</f>
        <v>NMB</v>
      </c>
      <c r="E1085" s="237" t="str">
        <f>VLOOKUP(B1085,'Main Sheet'!A:L,12,0)</f>
        <v>Douglas Mpopa SS</v>
      </c>
      <c r="F1085" s="237" t="str">
        <f>Vlookup(B1085,'Main Sheet'!A:J,7,False)</f>
        <v>Second</v>
      </c>
      <c r="G1085" s="237" t="str">
        <f>Vlookup(B1085,'Main Sheet'!A:Q,17,0)</f>
        <v>Asemahle</v>
      </c>
      <c r="H1085" s="237" t="str">
        <f>VLOOKUP(B1085,'Main Sheet'!A:AT,46,0)</f>
        <v>Yes</v>
      </c>
      <c r="I1085" s="237" t="str">
        <f>Trim(Iferror(Vlookup(B1085,'Main Sheet'!A692:BC1786,47,False),""))</f>
        <v>Yes</v>
      </c>
      <c r="J1085" s="237" t="str">
        <f>VLOOKUP(B1085,'University Applications'!A:H,8,0)</f>
        <v>Yes</v>
      </c>
      <c r="K1085" s="237" t="str">
        <f>VLOOKUP(B1085,'University Applications'!A:O,15,0)</f>
        <v/>
      </c>
      <c r="L1085" s="237" t="str">
        <f>VLOOKUP(B1085,'University Applications'!A:V,22,0)</f>
        <v>Yes</v>
      </c>
      <c r="M1085" s="237" t="str">
        <f>VLOOKUP(B1085,'University Applications'!A:AC,29,0)</f>
        <v>Yes</v>
      </c>
      <c r="N1085" s="237" t="str">
        <f>VLOOKUP(B1085,'University Applications'!A692:BD2107,36,0)</f>
        <v/>
      </c>
      <c r="O1085" s="237" t="str">
        <f>VLOOKUP(B1085,'University Applications'!A:I,9,0)</f>
        <v/>
      </c>
      <c r="P1085" s="237" t="str">
        <f>VLOOKUP($B1085,'University Applications'!$A:P,16,0)</f>
        <v/>
      </c>
      <c r="Q1085" s="237" t="str">
        <f>VLOOKUP($B1085,'University Applications'!$A:W,23,0)</f>
        <v/>
      </c>
      <c r="R1085" s="237" t="str">
        <f>VLOOKUP($B1085,'University Applications'!$A:AD,30,0)</f>
        <v/>
      </c>
      <c r="S1085" s="237" t="str">
        <f>VLOOKUP($B1085,'University Applications'!$A692:BJ2107,37,0)</f>
        <v/>
      </c>
      <c r="T1085" s="183">
        <f t="shared" si="1"/>
        <v>3</v>
      </c>
      <c r="U1085" s="183">
        <f t="shared" si="2"/>
        <v>0</v>
      </c>
      <c r="V1085" s="237">
        <f t="shared" si="3"/>
        <v>3</v>
      </c>
      <c r="W1085" s="237">
        <f t="shared" si="4"/>
        <v>0</v>
      </c>
      <c r="X1085" s="237"/>
    </row>
    <row r="1086">
      <c r="A1086" s="236" t="s">
        <v>4124</v>
      </c>
      <c r="B1086" s="106" t="s">
        <v>4121</v>
      </c>
      <c r="C1086" s="237" t="str">
        <f>VLOOKUP(A1086,'Main Sheet'!F:M,8,0)</f>
        <v>Motherwell</v>
      </c>
      <c r="D1086" s="237" t="str">
        <f>VLOOKUP(B1086,'Main Sheet'!A:N,14,0)</f>
        <v>NMB</v>
      </c>
      <c r="E1086" s="237" t="str">
        <f>VLOOKUP(B1086,'Main Sheet'!A:L,12,0)</f>
        <v>James Jolobe SS</v>
      </c>
      <c r="F1086" s="237" t="str">
        <f>Vlookup(B1086,'Main Sheet'!A:J,7,False)</f>
        <v>Second</v>
      </c>
      <c r="G1086" s="237" t="str">
        <f>Vlookup(B1086,'Main Sheet'!A:Q,17,0)</f>
        <v>Siphosihle</v>
      </c>
      <c r="H1086" s="237" t="str">
        <f>VLOOKUP(B1086,'Main Sheet'!A:AT,46,0)</f>
        <v>Yes</v>
      </c>
      <c r="I1086" s="237" t="str">
        <f>Trim(Iferror(Vlookup(B1086,'Main Sheet'!A468:BC1561,47,False),""))</f>
        <v>Yes</v>
      </c>
      <c r="J1086" s="237" t="str">
        <f>VLOOKUP(B1086,'University Applications'!A:H,8,0)</f>
        <v>S/A</v>
      </c>
      <c r="K1086" s="237" t="str">
        <f>VLOOKUP(B1086,'University Applications'!A:O,15,0)</f>
        <v>Yes</v>
      </c>
      <c r="L1086" s="237" t="str">
        <f>VLOOKUP(B1086,'University Applications'!A:V,22,0)</f>
        <v>S/A</v>
      </c>
      <c r="M1086" s="237" t="str">
        <f>VLOOKUP(B1086,'University Applications'!A:AC,29,0)</f>
        <v>S/A</v>
      </c>
      <c r="N1086" s="237" t="str">
        <f>VLOOKUP(B1086,'University Applications'!A468:BD1882,36,0)</f>
        <v/>
      </c>
      <c r="O1086" s="237" t="str">
        <f>VLOOKUP(B1086,'University Applications'!A:I,9,0)</f>
        <v/>
      </c>
      <c r="P1086" s="237" t="str">
        <f>VLOOKUP($B1086,'University Applications'!$A:P,16,0)</f>
        <v/>
      </c>
      <c r="Q1086" s="237" t="str">
        <f>VLOOKUP($B1086,'University Applications'!$A:W,23,0)</f>
        <v/>
      </c>
      <c r="R1086" s="237" t="str">
        <f>VLOOKUP($B1086,'University Applications'!$A:AD,30,0)</f>
        <v/>
      </c>
      <c r="S1086" s="237" t="str">
        <f>VLOOKUP($B1086,'University Applications'!$A468:BJ1882,37,0)</f>
        <v/>
      </c>
      <c r="T1086" s="183">
        <f t="shared" si="1"/>
        <v>4</v>
      </c>
      <c r="U1086" s="183">
        <f t="shared" si="2"/>
        <v>0</v>
      </c>
      <c r="V1086" s="237">
        <f t="shared" si="3"/>
        <v>1</v>
      </c>
      <c r="W1086" s="237">
        <f t="shared" si="4"/>
        <v>0</v>
      </c>
      <c r="X1086" s="237"/>
    </row>
    <row r="1087">
      <c r="A1087" s="236" t="s">
        <v>3619</v>
      </c>
      <c r="B1087" s="106" t="s">
        <v>3616</v>
      </c>
      <c r="C1087" s="237" t="str">
        <f>VLOOKUP(A1087,'Main Sheet'!F:M,8,0)</f>
        <v>Zwide</v>
      </c>
      <c r="D1087" s="237" t="str">
        <f>VLOOKUP(B1087,'Main Sheet'!A:N,14,0)</f>
        <v>NMB</v>
      </c>
      <c r="E1087" s="237" t="str">
        <f>VLOOKUP(B1087,'Main Sheet'!A:L,12,0)</f>
        <v>Khwezi Lomso CS</v>
      </c>
      <c r="F1087" s="237" t="str">
        <f>Vlookup(B1087,'Main Sheet'!A:J,7,False)</f>
        <v>First</v>
      </c>
      <c r="G1087" s="237" t="str">
        <f>Vlookup(B1087,'Main Sheet'!A:Q,17,0)</f>
        <v>Chulumanco</v>
      </c>
      <c r="H1087" s="237" t="str">
        <f>VLOOKUP(B1087,'Main Sheet'!A:AT,46,0)</f>
        <v>Yes</v>
      </c>
      <c r="I1087" s="237" t="str">
        <f>Trim(Iferror(Vlookup(B1087,'Main Sheet'!A414:BC1506,47,False),""))</f>
        <v>Yes</v>
      </c>
      <c r="J1087" s="237" t="str">
        <f>VLOOKUP(B1087,'University Applications'!A:H,8,0)</f>
        <v>S/A</v>
      </c>
      <c r="K1087" s="237" t="str">
        <f>VLOOKUP(B1087,'University Applications'!A:O,15,0)</f>
        <v>S/A</v>
      </c>
      <c r="L1087" s="237" t="str">
        <f>VLOOKUP(B1087,'University Applications'!A:V,22,0)</f>
        <v>S/A</v>
      </c>
      <c r="M1087" s="237" t="str">
        <f>VLOOKUP(B1087,'University Applications'!A:AC,29,0)</f>
        <v>Yes</v>
      </c>
      <c r="N1087" s="237"/>
      <c r="O1087" s="237" t="str">
        <f>VLOOKUP(B1087,'University Applications'!A:I,9,0)</f>
        <v>S/A</v>
      </c>
      <c r="P1087" s="237" t="str">
        <f>VLOOKUP($B1087,'University Applications'!$A:P,16,0)</f>
        <v>S/A</v>
      </c>
      <c r="Q1087" s="237" t="str">
        <f>VLOOKUP($B1087,'University Applications'!$A:W,23,0)</f>
        <v>S/A</v>
      </c>
      <c r="R1087" s="237" t="str">
        <f>VLOOKUP($B1087,'University Applications'!$A:AD,30,0)</f>
        <v>Yes</v>
      </c>
      <c r="S1087" s="237"/>
      <c r="T1087" s="183">
        <f t="shared" si="1"/>
        <v>4</v>
      </c>
      <c r="U1087" s="183">
        <f t="shared" si="2"/>
        <v>4</v>
      </c>
      <c r="V1087" s="237">
        <f t="shared" si="3"/>
        <v>1</v>
      </c>
      <c r="W1087" s="237">
        <f t="shared" si="4"/>
        <v>1</v>
      </c>
      <c r="X1087" s="237"/>
    </row>
    <row r="1088">
      <c r="A1088" s="236" t="s">
        <v>10157</v>
      </c>
      <c r="B1088" s="106" t="s">
        <v>5660</v>
      </c>
      <c r="C1088" s="237" t="str">
        <f>VLOOKUP(A1088,'Main Sheet'!F:M,8,0)</f>
        <v>Motherwell</v>
      </c>
      <c r="D1088" s="237" t="str">
        <f>VLOOKUP(B1088,'Main Sheet'!A:N,14,0)</f>
        <v>NMB</v>
      </c>
      <c r="E1088" s="237" t="str">
        <f>VLOOKUP(B1088,'Main Sheet'!A:L,12,0)</f>
        <v>Soqhayisa SS</v>
      </c>
      <c r="F1088" s="237" t="str">
        <f>Vlookup(B1088,'Main Sheet'!A:J,7,False)</f>
        <v>Second</v>
      </c>
      <c r="G1088" s="237" t="str">
        <f>Vlookup(B1088,'Main Sheet'!A:Q,17,0)</f>
        <v>Siphosihle</v>
      </c>
      <c r="H1088" s="237" t="str">
        <f>VLOOKUP(B1088,'Main Sheet'!A:AT,46,0)</f>
        <v>Yes</v>
      </c>
      <c r="I1088" s="237" t="str">
        <f>Trim(Iferror(Vlookup(B1088,'Main Sheet'!A651:BC1744,47,False),""))</f>
        <v>Yes</v>
      </c>
      <c r="J1088" s="237" t="str">
        <f>VLOOKUP(B1088,'University Applications'!A:H,8,0)</f>
        <v>Yes</v>
      </c>
      <c r="K1088" s="237" t="str">
        <f>VLOOKUP(B1088,'University Applications'!A:O,15,0)</f>
        <v>Yes</v>
      </c>
      <c r="L1088" s="237" t="str">
        <f>VLOOKUP(B1088,'University Applications'!A:V,22,0)</f>
        <v>Yes</v>
      </c>
      <c r="M1088" s="237" t="str">
        <f>VLOOKUP(B1088,'University Applications'!A:AC,29,0)</f>
        <v>Yes</v>
      </c>
      <c r="N1088" s="237" t="str">
        <f>VLOOKUP(B1088,'University Applications'!A651:BD2065,36,0)</f>
        <v/>
      </c>
      <c r="O1088" s="237" t="str">
        <f>VLOOKUP(B1088,'University Applications'!A:I,9,0)</f>
        <v/>
      </c>
      <c r="P1088" s="237" t="str">
        <f>VLOOKUP($B1088,'University Applications'!$A:P,16,0)</f>
        <v/>
      </c>
      <c r="Q1088" s="237" t="str">
        <f>VLOOKUP($B1088,'University Applications'!$A:W,23,0)</f>
        <v/>
      </c>
      <c r="R1088" s="237" t="str">
        <f>VLOOKUP($B1088,'University Applications'!$A:AD,30,0)</f>
        <v/>
      </c>
      <c r="S1088" s="237" t="str">
        <f>VLOOKUP($B1088,'University Applications'!$A651:BJ2065,37,0)</f>
        <v/>
      </c>
      <c r="T1088" s="183">
        <f t="shared" si="1"/>
        <v>4</v>
      </c>
      <c r="U1088" s="183">
        <f t="shared" si="2"/>
        <v>0</v>
      </c>
      <c r="V1088" s="237">
        <f t="shared" si="3"/>
        <v>4</v>
      </c>
      <c r="W1088" s="237">
        <f t="shared" si="4"/>
        <v>0</v>
      </c>
      <c r="X1088" s="237"/>
    </row>
    <row r="1089">
      <c r="A1089" s="236" t="s">
        <v>3624</v>
      </c>
      <c r="B1089" s="106" t="s">
        <v>3621</v>
      </c>
      <c r="C1089" s="237" t="str">
        <f>VLOOKUP(A1089,'Main Sheet'!F:M,8,0)</f>
        <v>Zwide</v>
      </c>
      <c r="D1089" s="237" t="str">
        <f>VLOOKUP(B1089,'Main Sheet'!A:N,14,0)</f>
        <v>NMB</v>
      </c>
      <c r="E1089" s="237" t="str">
        <f>VLOOKUP(B1089,'Main Sheet'!A:L,12,0)</f>
        <v>Sakhisizwe SS</v>
      </c>
      <c r="F1089" s="237" t="str">
        <f>Vlookup(B1089,'Main Sheet'!A:J,7,False)</f>
        <v>First</v>
      </c>
      <c r="G1089" s="237" t="str">
        <f>Vlookup(B1089,'Main Sheet'!A:Q,17,0)</f>
        <v>Chulumanco</v>
      </c>
      <c r="H1089" s="237" t="str">
        <f>VLOOKUP(B1089,'Main Sheet'!A:AT,46,0)</f>
        <v>Yes</v>
      </c>
      <c r="I1089" s="237" t="str">
        <f>Trim(Iferror(Vlookup(B1089,'Main Sheet'!A415:BC1507,47,False),""))</f>
        <v>Yes</v>
      </c>
      <c r="J1089" s="237" t="str">
        <f>VLOOKUP(B1089,'University Applications'!A:H,8,0)</f>
        <v>Yes</v>
      </c>
      <c r="K1089" s="237" t="str">
        <f>VLOOKUP(B1089,'University Applications'!A:O,15,0)</f>
        <v>S/A</v>
      </c>
      <c r="L1089" s="237" t="str">
        <f>VLOOKUP(B1089,'University Applications'!A:V,22,0)</f>
        <v>S/A</v>
      </c>
      <c r="M1089" s="237" t="str">
        <f>VLOOKUP(B1089,'University Applications'!A:AC,29,0)</f>
        <v>Yes</v>
      </c>
      <c r="N1089" s="237" t="str">
        <f>VLOOKUP(B1089,'University Applications'!A414:BD1828,36,0)</f>
        <v/>
      </c>
      <c r="O1089" s="237" t="str">
        <f>VLOOKUP(B1089,'University Applications'!A:I,9,0)</f>
        <v>Yes</v>
      </c>
      <c r="P1089" s="237" t="str">
        <f>VLOOKUP($B1089,'University Applications'!$A:P,16,0)</f>
        <v>S/A</v>
      </c>
      <c r="Q1089" s="237" t="str">
        <f>VLOOKUP($B1089,'University Applications'!$A:W,23,0)</f>
        <v>S/A</v>
      </c>
      <c r="R1089" s="237" t="str">
        <f>VLOOKUP($B1089,'University Applications'!$A:AD,30,0)</f>
        <v>Yes</v>
      </c>
      <c r="S1089" s="237" t="str">
        <f>VLOOKUP($B1089,'University Applications'!$A414:BJ1828,37,0)</f>
        <v/>
      </c>
      <c r="T1089" s="183">
        <f t="shared" si="1"/>
        <v>4</v>
      </c>
      <c r="U1089" s="183">
        <f t="shared" si="2"/>
        <v>4</v>
      </c>
      <c r="V1089" s="237">
        <f t="shared" si="3"/>
        <v>2</v>
      </c>
      <c r="W1089" s="237">
        <f t="shared" si="4"/>
        <v>2</v>
      </c>
      <c r="X1089" s="237"/>
    </row>
    <row r="1090">
      <c r="A1090" s="236" t="s">
        <v>10606</v>
      </c>
      <c r="B1090" s="106" t="s">
        <v>7191</v>
      </c>
      <c r="C1090" s="237" t="str">
        <f>VLOOKUP(A1090,'Main Sheet'!F:M,8,0)</f>
        <v>Zwide</v>
      </c>
      <c r="D1090" s="237" t="str">
        <f>VLOOKUP(B1090,'Main Sheet'!A:N,14,0)</f>
        <v>NMB</v>
      </c>
      <c r="E1090" s="237" t="str">
        <f>VLOOKUP(B1090,'Main Sheet'!A:L,12,0)</f>
        <v>Ndzondelelo HS</v>
      </c>
      <c r="F1090" s="237" t="str">
        <f>Vlookup(B1090,'Main Sheet'!A:J,7,False)</f>
        <v>Second</v>
      </c>
      <c r="G1090" s="237" t="str">
        <f>Vlookup(B1090,'Main Sheet'!A:Q,17,0)</f>
        <v>Chulumanco</v>
      </c>
      <c r="H1090" s="237" t="str">
        <f>VLOOKUP(B1090,'Main Sheet'!A:AT,46,0)</f>
        <v>Yes</v>
      </c>
      <c r="I1090" s="237" t="str">
        <f>Trim(Iferror(Vlookup(B1090,'Main Sheet'!A864:BC1961,47,False),""))</f>
        <v>Yes</v>
      </c>
      <c r="J1090" s="237" t="str">
        <f>VLOOKUP(B1090,'University Applications'!A:H,8,0)</f>
        <v/>
      </c>
      <c r="K1090" s="237" t="str">
        <f>VLOOKUP(B1090,'University Applications'!A:O,15,0)</f>
        <v/>
      </c>
      <c r="L1090" s="237" t="str">
        <f>VLOOKUP(B1090,'University Applications'!A:V,22,0)</f>
        <v/>
      </c>
      <c r="M1090" s="237" t="str">
        <f>VLOOKUP(B1090,'University Applications'!A:AC,29,0)</f>
        <v/>
      </c>
      <c r="N1090" s="237" t="str">
        <f>VLOOKUP(B1090,'University Applications'!A864:BD2282,36,0)</f>
        <v/>
      </c>
      <c r="O1090" s="237" t="str">
        <f>VLOOKUP(B1090,'University Applications'!A:I,9,0)</f>
        <v/>
      </c>
      <c r="P1090" s="237" t="str">
        <f>VLOOKUP($B1090,'University Applications'!$A:P,16,0)</f>
        <v/>
      </c>
      <c r="Q1090" s="237" t="str">
        <f>VLOOKUP($B1090,'University Applications'!$A:W,23,0)</f>
        <v/>
      </c>
      <c r="R1090" s="237" t="str">
        <f>VLOOKUP($B1090,'University Applications'!$A:AD,30,0)</f>
        <v/>
      </c>
      <c r="S1090" s="237" t="str">
        <f>VLOOKUP($B1090,'University Applications'!$A864:BJ2282,37,0)</f>
        <v/>
      </c>
      <c r="T1090" s="183">
        <f t="shared" si="1"/>
        <v>0</v>
      </c>
      <c r="U1090" s="183">
        <f t="shared" si="2"/>
        <v>0</v>
      </c>
      <c r="V1090" s="237">
        <f t="shared" si="3"/>
        <v>0</v>
      </c>
      <c r="W1090" s="237">
        <f t="shared" si="4"/>
        <v>0</v>
      </c>
      <c r="X1090" s="237"/>
    </row>
    <row r="1091">
      <c r="A1091" s="236" t="s">
        <v>9907</v>
      </c>
      <c r="B1091" s="106" t="s">
        <v>4734</v>
      </c>
      <c r="C1091" s="237" t="str">
        <f>VLOOKUP(A1091,'Main Sheet'!F:M,8,0)</f>
        <v>East London</v>
      </c>
      <c r="D1091" s="237" t="str">
        <f>VLOOKUP(B1091,'Main Sheet'!A:N,14,0)</f>
        <v>Rural</v>
      </c>
      <c r="E1091" s="237" t="str">
        <f>VLOOKUP(B1091,'Main Sheet'!A:L,12,0)</f>
        <v>Silimela HS</v>
      </c>
      <c r="F1091" s="237" t="str">
        <f>Vlookup(B1091,'Main Sheet'!A:J,7,False)</f>
        <v>Second</v>
      </c>
      <c r="G1091" s="237" t="str">
        <f>Vlookup(B1091,'Main Sheet'!A:Q,17,0)</f>
        <v>Asemahle</v>
      </c>
      <c r="H1091" s="237" t="str">
        <f>VLOOKUP(B1091,'Main Sheet'!A:AT,46,0)</f>
        <v>Yes</v>
      </c>
      <c r="I1091" s="237" t="str">
        <f>Trim(Iferror(Vlookup(B1091,'Main Sheet'!A540:BC1633,47,False),""))</f>
        <v>Yes</v>
      </c>
      <c r="J1091" s="237" t="str">
        <f>VLOOKUP(B1091,'University Applications'!A:H,8,0)</f>
        <v>Yes</v>
      </c>
      <c r="K1091" s="237" t="str">
        <f>VLOOKUP(B1091,'University Applications'!A:O,15,0)</f>
        <v/>
      </c>
      <c r="L1091" s="237" t="str">
        <f>VLOOKUP(B1091,'University Applications'!A:V,22,0)</f>
        <v>Yes</v>
      </c>
      <c r="M1091" s="237" t="str">
        <f>VLOOKUP(B1091,'University Applications'!A:AC,29,0)</f>
        <v>Yes</v>
      </c>
      <c r="N1091" s="237" t="str">
        <f>VLOOKUP(B1091,'University Applications'!A540:BD1954,36,0)</f>
        <v/>
      </c>
      <c r="O1091" s="237" t="str">
        <f>VLOOKUP(B1091,'University Applications'!A:I,9,0)</f>
        <v/>
      </c>
      <c r="P1091" s="237" t="str">
        <f>VLOOKUP($B1091,'University Applications'!$A:P,16,0)</f>
        <v/>
      </c>
      <c r="Q1091" s="237" t="str">
        <f>VLOOKUP($B1091,'University Applications'!$A:W,23,0)</f>
        <v/>
      </c>
      <c r="R1091" s="237" t="str">
        <f>VLOOKUP($B1091,'University Applications'!$A:AD,30,0)</f>
        <v/>
      </c>
      <c r="S1091" s="237" t="str">
        <f>VLOOKUP($B1091,'University Applications'!$A540:BJ1954,37,0)</f>
        <v/>
      </c>
      <c r="T1091" s="183">
        <f t="shared" si="1"/>
        <v>3</v>
      </c>
      <c r="U1091" s="183">
        <f t="shared" si="2"/>
        <v>0</v>
      </c>
      <c r="V1091" s="237">
        <f t="shared" si="3"/>
        <v>3</v>
      </c>
      <c r="W1091" s="237">
        <f t="shared" si="4"/>
        <v>0</v>
      </c>
      <c r="X1091" s="237"/>
    </row>
    <row r="1092">
      <c r="A1092" s="236" t="s">
        <v>10930</v>
      </c>
      <c r="B1092" s="106" t="s">
        <v>8464</v>
      </c>
      <c r="C1092" s="237" t="str">
        <f>VLOOKUP(A1092,'Main Sheet'!F:M,8,0)</f>
        <v>KwaDwesi</v>
      </c>
      <c r="D1092" s="237" t="str">
        <f>VLOOKUP(B1092,'Main Sheet'!A:N,14,0)</f>
        <v>NMB</v>
      </c>
      <c r="E1092" s="237" t="str">
        <f>VLOOKUP(B1092,'Main Sheet'!A:L,12,0)</f>
        <v>EZ Khabane HS</v>
      </c>
      <c r="F1092" s="237" t="str">
        <f>Vlookup(B1092,'Main Sheet'!A:J,7,False)</f>
        <v>Second</v>
      </c>
      <c r="G1092" s="237" t="str">
        <f>Vlookup(B1092,'Main Sheet'!A:Q,17,0)</f>
        <v>Asemahle</v>
      </c>
      <c r="H1092" s="237" t="str">
        <f>VLOOKUP(B1092,'Main Sheet'!A:AT,46,0)</f>
        <v>Yes</v>
      </c>
      <c r="I1092" s="237" t="str">
        <f>Trim(Iferror(Vlookup(B1092,'Main Sheet'!A1039:BC2137,47,False),""))</f>
        <v>Yes</v>
      </c>
      <c r="J1092" s="237" t="str">
        <f>VLOOKUP(B1092,'University Applications'!A:H,8,0)</f>
        <v>Yes</v>
      </c>
      <c r="K1092" s="237" t="str">
        <f>VLOOKUP(B1092,'University Applications'!A:O,15,0)</f>
        <v>Yes</v>
      </c>
      <c r="L1092" s="237" t="str">
        <f>VLOOKUP(B1092,'University Applications'!A:V,22,0)</f>
        <v>Yes</v>
      </c>
      <c r="M1092" s="237" t="str">
        <f>VLOOKUP(B1092,'University Applications'!A:AC,29,0)</f>
        <v>Yes</v>
      </c>
      <c r="N1092" s="237" t="str">
        <f>VLOOKUP(B1092,'University Applications'!A1037:BD2458,36,0)</f>
        <v/>
      </c>
      <c r="O1092" s="237" t="str">
        <f>VLOOKUP(B1092,'University Applications'!A:I,9,0)</f>
        <v/>
      </c>
      <c r="P1092" s="237" t="str">
        <f>VLOOKUP($B1092,'University Applications'!$A:P,16,0)</f>
        <v/>
      </c>
      <c r="Q1092" s="237" t="str">
        <f>VLOOKUP($B1092,'University Applications'!$A:W,23,0)</f>
        <v/>
      </c>
      <c r="R1092" s="237" t="str">
        <f>VLOOKUP($B1092,'University Applications'!$A:AD,30,0)</f>
        <v/>
      </c>
      <c r="S1092" s="237" t="str">
        <f>VLOOKUP($B1092,'University Applications'!$A1037:BJ2458,37,0)</f>
        <v/>
      </c>
      <c r="T1092" s="183">
        <f t="shared" si="1"/>
        <v>4</v>
      </c>
      <c r="U1092" s="183">
        <f t="shared" si="2"/>
        <v>0</v>
      </c>
      <c r="V1092" s="237">
        <f t="shared" si="3"/>
        <v>4</v>
      </c>
      <c r="W1092" s="237">
        <f t="shared" si="4"/>
        <v>0</v>
      </c>
      <c r="X1092" s="237"/>
    </row>
    <row r="1093">
      <c r="A1093" s="236" t="s">
        <v>10241</v>
      </c>
      <c r="B1093" s="106" t="s">
        <v>5977</v>
      </c>
      <c r="C1093" s="237" t="str">
        <f>VLOOKUP(A1093,'Main Sheet'!F:M,8,0)</f>
        <v>Motherwell</v>
      </c>
      <c r="D1093" s="237" t="str">
        <f>VLOOKUP(B1093,'Main Sheet'!A:N,14,0)</f>
        <v>NMB</v>
      </c>
      <c r="E1093" s="237" t="str">
        <f>VLOOKUP(B1093,'Main Sheet'!A:L,12,0)</f>
        <v>Douglas Mpopa SS</v>
      </c>
      <c r="F1093" s="237" t="str">
        <f>Vlookup(B1093,'Main Sheet'!A:J,7,False)</f>
        <v>Second</v>
      </c>
      <c r="G1093" s="237" t="str">
        <f>Vlookup(B1093,'Main Sheet'!A:Q,17,0)</f>
        <v>Asemahle</v>
      </c>
      <c r="H1093" s="237" t="str">
        <f>VLOOKUP(B1093,'Main Sheet'!A:AT,46,0)</f>
        <v>Yes</v>
      </c>
      <c r="I1093" s="237" t="str">
        <f>Trim(Iferror(Vlookup(B1093,'Main Sheet'!A689:BC1783,47,False),""))</f>
        <v>Yes</v>
      </c>
      <c r="J1093" s="237" t="str">
        <f>VLOOKUP(B1093,'University Applications'!A:H,8,0)</f>
        <v>S/A</v>
      </c>
      <c r="K1093" s="237" t="str">
        <f>VLOOKUP(B1093,'University Applications'!A:O,15,0)</f>
        <v/>
      </c>
      <c r="L1093" s="237" t="str">
        <f>VLOOKUP(B1093,'University Applications'!A:V,22,0)</f>
        <v>Yes</v>
      </c>
      <c r="M1093" s="237" t="str">
        <f>VLOOKUP(B1093,'University Applications'!A:AC,29,0)</f>
        <v>S/A</v>
      </c>
      <c r="N1093" s="237" t="str">
        <f>VLOOKUP(B1093,'University Applications'!A689:BD2104,36,0)</f>
        <v/>
      </c>
      <c r="O1093" s="237" t="str">
        <f>VLOOKUP(B1093,'University Applications'!A:I,9,0)</f>
        <v/>
      </c>
      <c r="P1093" s="237" t="str">
        <f>VLOOKUP($B1093,'University Applications'!$A:P,16,0)</f>
        <v/>
      </c>
      <c r="Q1093" s="237" t="str">
        <f>VLOOKUP($B1093,'University Applications'!$A:W,23,0)</f>
        <v/>
      </c>
      <c r="R1093" s="237" t="str">
        <f>VLOOKUP($B1093,'University Applications'!$A:AD,30,0)</f>
        <v/>
      </c>
      <c r="S1093" s="237" t="str">
        <f>VLOOKUP($B1093,'University Applications'!$A689:BJ2104,37,0)</f>
        <v/>
      </c>
      <c r="T1093" s="183">
        <f t="shared" si="1"/>
        <v>3</v>
      </c>
      <c r="U1093" s="183">
        <f t="shared" si="2"/>
        <v>0</v>
      </c>
      <c r="V1093" s="237">
        <f t="shared" si="3"/>
        <v>1</v>
      </c>
      <c r="W1093" s="237">
        <f t="shared" si="4"/>
        <v>0</v>
      </c>
      <c r="X1093" s="237"/>
    </row>
    <row r="1094">
      <c r="A1094" s="236" t="s">
        <v>3633</v>
      </c>
      <c r="B1094" s="106" t="s">
        <v>3632</v>
      </c>
      <c r="C1094" s="237" t="str">
        <f>VLOOKUP(A1094,'Main Sheet'!F:M,8,0)</f>
        <v>Zwide</v>
      </c>
      <c r="D1094" s="237" t="str">
        <f>VLOOKUP(B1094,'Main Sheet'!A:N,14,0)</f>
        <v>NMB</v>
      </c>
      <c r="E1094" s="237" t="str">
        <f>VLOOKUP(B1094,'Main Sheet'!A:L,12,0)</f>
        <v>Khwezi Lomso CS</v>
      </c>
      <c r="F1094" s="237" t="str">
        <f>Vlookup(B1094,'Main Sheet'!A:J,7,False)</f>
        <v>First</v>
      </c>
      <c r="G1094" s="237" t="str">
        <f>Vlookup(B1094,'Main Sheet'!A:Q,17,0)</f>
        <v>Chulumanco</v>
      </c>
      <c r="H1094" s="237" t="str">
        <f>VLOOKUP(B1094,'Main Sheet'!A:AT,46,0)</f>
        <v>Yes</v>
      </c>
      <c r="I1094" s="237" t="str">
        <f>Trim(Iferror(Vlookup(B1094,'Main Sheet'!A416:BC1508,47,False),""))</f>
        <v>Yes</v>
      </c>
      <c r="J1094" s="237" t="str">
        <f>VLOOKUP(B1094,'University Applications'!A:H,8,0)</f>
        <v>S/A</v>
      </c>
      <c r="K1094" s="237" t="str">
        <f>VLOOKUP(B1094,'University Applications'!A:O,15,0)</f>
        <v>Yes</v>
      </c>
      <c r="L1094" s="237" t="str">
        <f>VLOOKUP(B1094,'University Applications'!A:V,22,0)</f>
        <v>Yes</v>
      </c>
      <c r="M1094" s="237" t="str">
        <f>VLOOKUP(B1094,'University Applications'!A:AC,29,0)</f>
        <v>Yes</v>
      </c>
      <c r="N1094" s="237"/>
      <c r="O1094" s="237" t="str">
        <f>VLOOKUP(B1094,'University Applications'!A:I,9,0)</f>
        <v>S/A</v>
      </c>
      <c r="P1094" s="237" t="str">
        <f>VLOOKUP($B1094,'University Applications'!$A:P,16,0)</f>
        <v>Yes</v>
      </c>
      <c r="Q1094" s="237" t="str">
        <f>VLOOKUP($B1094,'University Applications'!$A:W,23,0)</f>
        <v>Yes</v>
      </c>
      <c r="R1094" s="237" t="str">
        <f>VLOOKUP($B1094,'University Applications'!$A:AD,30,0)</f>
        <v>Yes</v>
      </c>
      <c r="S1094" s="237"/>
      <c r="T1094" s="183">
        <f t="shared" si="1"/>
        <v>4</v>
      </c>
      <c r="U1094" s="183">
        <f t="shared" si="2"/>
        <v>4</v>
      </c>
      <c r="V1094" s="237">
        <f t="shared" si="3"/>
        <v>3</v>
      </c>
      <c r="W1094" s="237">
        <f t="shared" si="4"/>
        <v>3</v>
      </c>
      <c r="X1094" s="237"/>
    </row>
    <row r="1095">
      <c r="A1095" s="236" t="s">
        <v>10637</v>
      </c>
      <c r="B1095" s="106" t="s">
        <v>7276</v>
      </c>
      <c r="C1095" s="237" t="str">
        <f>VLOOKUP(A1095,'Main Sheet'!F:M,8,0)</f>
        <v>Kirkwood</v>
      </c>
      <c r="D1095" s="237" t="str">
        <f>VLOOKUP(B1095,'Main Sheet'!A:N,14,0)</f>
        <v>Rural</v>
      </c>
      <c r="E1095" s="237" t="str">
        <f>VLOOKUP(B1095,'Main Sheet'!A:L,12,0)</f>
        <v>Moses Mabhida HS</v>
      </c>
      <c r="F1095" s="237" t="str">
        <f>Vlookup(B1095,'Main Sheet'!A:J,7,False)</f>
        <v>Second</v>
      </c>
      <c r="G1095" s="237" t="str">
        <f>Vlookup(B1095,'Main Sheet'!A:Q,17,0)</f>
        <v>Sive</v>
      </c>
      <c r="H1095" s="237" t="str">
        <f>VLOOKUP(B1095,'Main Sheet'!A:AT,46,0)</f>
        <v>Yes</v>
      </c>
      <c r="I1095" s="237" t="str">
        <f>Trim(Iferror(Vlookup(B1095,'Main Sheet'!A881:BC1978,47,False),""))</f>
        <v/>
      </c>
      <c r="J1095" s="237" t="str">
        <f>VLOOKUP(B1095,'University Applications'!A:H,8,0)</f>
        <v>Yes</v>
      </c>
      <c r="K1095" s="237" t="str">
        <f>VLOOKUP(B1095,'University Applications'!A:O,15,0)</f>
        <v>Yes</v>
      </c>
      <c r="L1095" s="237" t="str">
        <f>VLOOKUP(B1095,'University Applications'!A:V,22,0)</f>
        <v>S/A</v>
      </c>
      <c r="M1095" s="237" t="str">
        <f>VLOOKUP(B1095,'University Applications'!A:AC,29,0)</f>
        <v>Yes</v>
      </c>
      <c r="N1095" s="237" t="str">
        <f>VLOOKUP(B1095,'University Applications'!A881:BD2299,36,0)</f>
        <v/>
      </c>
      <c r="O1095" s="237" t="str">
        <f>VLOOKUP(B1095,'University Applications'!A:I,9,0)</f>
        <v/>
      </c>
      <c r="P1095" s="237" t="str">
        <f>VLOOKUP($B1095,'University Applications'!$A:P,16,0)</f>
        <v/>
      </c>
      <c r="Q1095" s="237" t="str">
        <f>VLOOKUP($B1095,'University Applications'!$A:W,23,0)</f>
        <v/>
      </c>
      <c r="R1095" s="237" t="str">
        <f>VLOOKUP($B1095,'University Applications'!$A:AD,30,0)</f>
        <v/>
      </c>
      <c r="S1095" s="237" t="str">
        <f>VLOOKUP($B1095,'University Applications'!$A881:BJ2299,37,0)</f>
        <v/>
      </c>
      <c r="T1095" s="183">
        <f t="shared" si="1"/>
        <v>4</v>
      </c>
      <c r="U1095" s="183">
        <f t="shared" si="2"/>
        <v>0</v>
      </c>
      <c r="V1095" s="237">
        <f t="shared" si="3"/>
        <v>3</v>
      </c>
      <c r="W1095" s="237">
        <f t="shared" si="4"/>
        <v>0</v>
      </c>
      <c r="X1095" s="237"/>
    </row>
    <row r="1096">
      <c r="A1096" s="236" t="s">
        <v>3611</v>
      </c>
      <c r="B1096" s="106" t="s">
        <v>3608</v>
      </c>
      <c r="C1096" s="237" t="str">
        <f>VLOOKUP(A1096,'Main Sheet'!F:M,8,0)</f>
        <v>Zwide</v>
      </c>
      <c r="D1096" s="237" t="str">
        <f>VLOOKUP(B1096,'Main Sheet'!A:N,14,0)</f>
        <v>NMB</v>
      </c>
      <c r="E1096" s="237" t="str">
        <f>VLOOKUP(B1096,'Main Sheet'!A:L,12,0)</f>
        <v>Ndzondelelo HS</v>
      </c>
      <c r="F1096" s="237" t="str">
        <f>Vlookup(B1096,'Main Sheet'!A:J,7,False)</f>
        <v>First</v>
      </c>
      <c r="G1096" s="237" t="str">
        <f>Vlookup(B1096,'Main Sheet'!A:Q,17,0)</f>
        <v>Chulumanco</v>
      </c>
      <c r="H1096" s="237" t="str">
        <f>VLOOKUP(B1096,'Main Sheet'!A:AT,46,0)</f>
        <v>Yes</v>
      </c>
      <c r="I1096" s="237" t="str">
        <f>Trim(Iferror(Vlookup(B1096,'Main Sheet'!A413:BC1509,47,False),""))</f>
        <v>Yes</v>
      </c>
      <c r="J1096" s="237" t="str">
        <f>VLOOKUP(B1096,'University Applications'!A:H,8,0)</f>
        <v>S/A</v>
      </c>
      <c r="K1096" s="237" t="str">
        <f>VLOOKUP(B1096,'University Applications'!A:O,15,0)</f>
        <v>S/A</v>
      </c>
      <c r="L1096" s="237" t="str">
        <f>VLOOKUP(B1096,'University Applications'!A:V,22,0)</f>
        <v>S/A</v>
      </c>
      <c r="M1096" s="237" t="str">
        <f>VLOOKUP(B1096,'University Applications'!A:AC,29,0)</f>
        <v>Yes</v>
      </c>
      <c r="N1096" s="237" t="str">
        <f>VLOOKUP(B1096,'University Applications'!A416:BD1830,36,0)</f>
        <v/>
      </c>
      <c r="O1096" s="237" t="str">
        <f>VLOOKUP(B1096,'University Applications'!A:I,9,0)</f>
        <v>S/A</v>
      </c>
      <c r="P1096" s="237" t="str">
        <f>VLOOKUP($B1096,'University Applications'!$A:P,16,0)</f>
        <v>S/A</v>
      </c>
      <c r="Q1096" s="237" t="str">
        <f>VLOOKUP($B1096,'University Applications'!$A:W,23,0)</f>
        <v>S/A</v>
      </c>
      <c r="R1096" s="237" t="str">
        <f>VLOOKUP($B1096,'University Applications'!$A:AD,30,0)</f>
        <v>Yes</v>
      </c>
      <c r="S1096" s="237" t="str">
        <f>VLOOKUP($B1096,'University Applications'!$A416:BJ1830,37,0)</f>
        <v/>
      </c>
      <c r="T1096" s="183">
        <f t="shared" si="1"/>
        <v>4</v>
      </c>
      <c r="U1096" s="183">
        <f t="shared" si="2"/>
        <v>4</v>
      </c>
      <c r="V1096" s="237">
        <f t="shared" si="3"/>
        <v>1</v>
      </c>
      <c r="W1096" s="237">
        <f t="shared" si="4"/>
        <v>1</v>
      </c>
      <c r="X1096" s="237"/>
    </row>
    <row r="1097">
      <c r="A1097" s="236" t="s">
        <v>3611</v>
      </c>
      <c r="B1097" s="106" t="s">
        <v>11196</v>
      </c>
      <c r="C1097" s="237" t="str">
        <f>VLOOKUP(A1097,'Main Sheet'!F:M,8,0)</f>
        <v>Zwide</v>
      </c>
      <c r="D1097" s="237" t="str">
        <f>VLOOKUP(B1097,'Main Sheet'!A:N,14,0)</f>
        <v>#N/A</v>
      </c>
      <c r="E1097" s="237" t="str">
        <f>VLOOKUP(B1097,'Main Sheet'!A:L,12,0)</f>
        <v>#N/A</v>
      </c>
      <c r="F1097" s="237" t="str">
        <f>Vlookup(B1097,'Main Sheet'!A:J,7,False)</f>
        <v>#N/A</v>
      </c>
      <c r="G1097" s="237" t="str">
        <f>Vlookup(B1097,'Main Sheet'!A:Q,17,0)</f>
        <v>#N/A</v>
      </c>
      <c r="H1097" s="237" t="str">
        <f>VLOOKUP(B1097,'Main Sheet'!A:AT,46,0)</f>
        <v>#N/A</v>
      </c>
      <c r="I1097" s="237" t="str">
        <f>Trim(Iferror(Vlookup(B1097,'Main Sheet'!A837:BC1931,47,False),""))</f>
        <v/>
      </c>
      <c r="J1097" s="237" t="str">
        <f>VLOOKUP(B1097,'University Applications'!A:H,8,0)</f>
        <v>#N/A</v>
      </c>
      <c r="K1097" s="237" t="str">
        <f>VLOOKUP(B1097,'University Applications'!A:O,15,0)</f>
        <v>#N/A</v>
      </c>
      <c r="L1097" s="237" t="str">
        <f>VLOOKUP(B1097,'University Applications'!A:V,22,0)</f>
        <v>#N/A</v>
      </c>
      <c r="M1097" s="237" t="str">
        <f>VLOOKUP(B1097,'University Applications'!A:AC,29,0)</f>
        <v>#N/A</v>
      </c>
      <c r="N1097" s="237" t="str">
        <f>VLOOKUP(B1097,'University Applications'!A837:BD2252,36,0)</f>
        <v>#N/A</v>
      </c>
      <c r="O1097" s="237" t="str">
        <f>VLOOKUP(B1097,'University Applications'!A:I,9,0)</f>
        <v>#N/A</v>
      </c>
      <c r="P1097" s="237" t="str">
        <f>VLOOKUP($B1097,'University Applications'!$A:P,16,0)</f>
        <v>#N/A</v>
      </c>
      <c r="Q1097" s="237" t="str">
        <f>VLOOKUP($B1097,'University Applications'!$A:W,23,0)</f>
        <v>#N/A</v>
      </c>
      <c r="R1097" s="237" t="str">
        <f>VLOOKUP($B1097,'University Applications'!$A:AD,30,0)</f>
        <v>#N/A</v>
      </c>
      <c r="S1097" s="237" t="str">
        <f>VLOOKUP($B1097,'University Applications'!$A837:BJ2252,37,0)</f>
        <v>#N/A</v>
      </c>
      <c r="T1097" s="183">
        <f t="shared" si="1"/>
        <v>5</v>
      </c>
      <c r="U1097" s="183">
        <f t="shared" si="2"/>
        <v>5</v>
      </c>
      <c r="V1097" s="237">
        <f t="shared" si="3"/>
        <v>0</v>
      </c>
      <c r="W1097" s="237">
        <f t="shared" si="4"/>
        <v>0</v>
      </c>
      <c r="X1097" s="237"/>
    </row>
    <row r="1098">
      <c r="A1098" s="236" t="s">
        <v>3637</v>
      </c>
      <c r="B1098" s="106" t="s">
        <v>3635</v>
      </c>
      <c r="C1098" s="237" t="str">
        <f>VLOOKUP(A1098,'Main Sheet'!F:M,8,0)</f>
        <v>Uitenhage</v>
      </c>
      <c r="D1098" s="237" t="str">
        <f>VLOOKUP(B1098,'Main Sheet'!A:N,14,0)</f>
        <v>Rural</v>
      </c>
      <c r="E1098" s="237" t="str">
        <f>VLOOKUP(B1098,'Main Sheet'!A:L,12,0)</f>
        <v>VM Kwinana</v>
      </c>
      <c r="F1098" s="237" t="str">
        <f>Vlookup(B1098,'Main Sheet'!A:J,7,False)</f>
        <v>First</v>
      </c>
      <c r="G1098" s="237" t="str">
        <f>Vlookup(B1098,'Main Sheet'!A:Q,17,0)</f>
        <v>Sive</v>
      </c>
      <c r="H1098" s="237" t="str">
        <f>VLOOKUP(B1098,'Main Sheet'!A:AT,46,0)</f>
        <v>Yes</v>
      </c>
      <c r="I1098" s="237" t="str">
        <f>Trim(Iferror(Vlookup(B1098,'Main Sheet'!A417:BC1510,47,False),""))</f>
        <v>Yes</v>
      </c>
      <c r="J1098" s="237" t="str">
        <f>VLOOKUP(B1098,'University Applications'!A:H,8,0)</f>
        <v>S/A</v>
      </c>
      <c r="K1098" s="237" t="str">
        <f>VLOOKUP(B1098,'University Applications'!A:O,15,0)</f>
        <v>Yes</v>
      </c>
      <c r="L1098" s="237" t="str">
        <f>VLOOKUP(B1098,'University Applications'!A:V,22,0)</f>
        <v>Yes</v>
      </c>
      <c r="M1098" s="237" t="str">
        <f>VLOOKUP(B1098,'University Applications'!A:AC,29,0)</f>
        <v>Yes</v>
      </c>
      <c r="N1098" s="237" t="str">
        <f>VLOOKUP(B1098,'University Applications'!A417:BD1831,36,0)</f>
        <v/>
      </c>
      <c r="O1098" s="237" t="str">
        <f>VLOOKUP(B1098,'University Applications'!A:I,9,0)</f>
        <v>S/A</v>
      </c>
      <c r="P1098" s="237" t="str">
        <f>VLOOKUP($B1098,'University Applications'!$A:P,16,0)</f>
        <v>Yes</v>
      </c>
      <c r="Q1098" s="237" t="str">
        <f>VLOOKUP($B1098,'University Applications'!$A:W,23,0)</f>
        <v>Yes</v>
      </c>
      <c r="R1098" s="237" t="str">
        <f>VLOOKUP($B1098,'University Applications'!$A:AD,30,0)</f>
        <v>Yes</v>
      </c>
      <c r="S1098" s="237" t="str">
        <f>VLOOKUP($B1098,'University Applications'!$A417:BJ1831,37,0)</f>
        <v/>
      </c>
      <c r="T1098" s="183">
        <f t="shared" si="1"/>
        <v>4</v>
      </c>
      <c r="U1098" s="183">
        <f t="shared" si="2"/>
        <v>4</v>
      </c>
      <c r="V1098" s="237">
        <f t="shared" si="3"/>
        <v>3</v>
      </c>
      <c r="W1098" s="237">
        <f t="shared" si="4"/>
        <v>3</v>
      </c>
      <c r="X1098" s="237"/>
    </row>
    <row r="1099">
      <c r="A1099" s="236" t="s">
        <v>10798</v>
      </c>
      <c r="B1099" s="106" t="s">
        <v>7994</v>
      </c>
      <c r="C1099" s="237" t="str">
        <f>VLOOKUP(A1099,'Main Sheet'!F:M,8,0)</f>
        <v>Motherwell</v>
      </c>
      <c r="D1099" s="237" t="str">
        <f>VLOOKUP(B1099,'Main Sheet'!A:N,14,0)</f>
        <v>NMB</v>
      </c>
      <c r="E1099" s="237" t="str">
        <f>VLOOKUP(B1099,'Main Sheet'!A:L,12,0)</f>
        <v>Motherwell HS</v>
      </c>
      <c r="F1099" s="237" t="str">
        <f>Vlookup(B1099,'Main Sheet'!A:J,7,False)</f>
        <v>Second</v>
      </c>
      <c r="G1099" s="237" t="str">
        <f>Vlookup(B1099,'Main Sheet'!A:Q,17,0)</f>
        <v>Sive</v>
      </c>
      <c r="H1099" s="237" t="str">
        <f>VLOOKUP(B1099,'Main Sheet'!A:AT,46,0)</f>
        <v>Yes</v>
      </c>
      <c r="I1099" s="237" t="str">
        <f>Trim(Iferror(Vlookup(B1099,'Main Sheet'!A965:BC2062,47,False),""))</f>
        <v/>
      </c>
      <c r="J1099" s="237" t="str">
        <f>VLOOKUP(B1099,'University Applications'!A:H,8,0)</f>
        <v>S/A</v>
      </c>
      <c r="K1099" s="237" t="str">
        <f>VLOOKUP(B1099,'University Applications'!A:O,15,0)</f>
        <v>Yes</v>
      </c>
      <c r="L1099" s="237" t="str">
        <f>VLOOKUP(B1099,'University Applications'!A:V,22,0)</f>
        <v>S/A</v>
      </c>
      <c r="M1099" s="237" t="str">
        <f>VLOOKUP(B1099,'University Applications'!A:AC,29,0)</f>
        <v>S/A</v>
      </c>
      <c r="N1099" s="237" t="str">
        <f>VLOOKUP(B1099,'University Applications'!A965:BD2383,36,0)</f>
        <v/>
      </c>
      <c r="O1099" s="237" t="str">
        <f>VLOOKUP(B1099,'University Applications'!A:I,9,0)</f>
        <v/>
      </c>
      <c r="P1099" s="237" t="str">
        <f>VLOOKUP($B1099,'University Applications'!$A:P,16,0)</f>
        <v/>
      </c>
      <c r="Q1099" s="237" t="str">
        <f>VLOOKUP($B1099,'University Applications'!$A:W,23,0)</f>
        <v/>
      </c>
      <c r="R1099" s="237" t="str">
        <f>VLOOKUP($B1099,'University Applications'!$A:AD,30,0)</f>
        <v/>
      </c>
      <c r="S1099" s="237" t="str">
        <f>VLOOKUP($B1099,'University Applications'!$A965:BJ2383,37,0)</f>
        <v/>
      </c>
      <c r="T1099" s="183">
        <f t="shared" si="1"/>
        <v>4</v>
      </c>
      <c r="U1099" s="183">
        <f t="shared" si="2"/>
        <v>0</v>
      </c>
      <c r="V1099" s="237">
        <f t="shared" si="3"/>
        <v>1</v>
      </c>
      <c r="W1099" s="237">
        <f t="shared" si="4"/>
        <v>0</v>
      </c>
      <c r="X1099" s="237"/>
    </row>
    <row r="1100">
      <c r="A1100" s="236" t="s">
        <v>11015</v>
      </c>
      <c r="B1100" s="106" t="s">
        <v>8772</v>
      </c>
      <c r="C1100" s="237" t="str">
        <f>VLOOKUP(A1100,'Main Sheet'!F:M,8,0)</f>
        <v>Walmer</v>
      </c>
      <c r="D1100" s="237" t="str">
        <f>VLOOKUP(B1100,'Main Sheet'!A:N,14,0)</f>
        <v>NMB</v>
      </c>
      <c r="E1100" s="237" t="str">
        <f>VLOOKUP(B1100,'Main Sheet'!A:L,12,0)</f>
        <v>Walmer HS</v>
      </c>
      <c r="F1100" s="237" t="str">
        <f>Vlookup(B1100,'Main Sheet'!A:J,7,False)</f>
        <v>Second</v>
      </c>
      <c r="G1100" s="237" t="str">
        <f>Vlookup(B1100,'Main Sheet'!A:Q,17,0)</f>
        <v>Sive</v>
      </c>
      <c r="H1100" s="237" t="str">
        <f>VLOOKUP(B1100,'Main Sheet'!A:AT,46,0)</f>
        <v>Yes</v>
      </c>
      <c r="I1100" s="237" t="str">
        <f>Trim(Iferror(Vlookup(B1100,'Main Sheet'!A1076:BC2174,47,False),""))</f>
        <v/>
      </c>
      <c r="J1100" s="237"/>
      <c r="K1100" s="237"/>
      <c r="L1100" s="237"/>
      <c r="M1100" s="237"/>
      <c r="N1100" s="237"/>
      <c r="O1100" s="237"/>
      <c r="P1100" s="237"/>
      <c r="Q1100" s="237"/>
      <c r="R1100" s="237"/>
      <c r="S1100" s="237"/>
      <c r="T1100" s="183">
        <f t="shared" si="1"/>
        <v>0</v>
      </c>
      <c r="U1100" s="183">
        <f t="shared" si="2"/>
        <v>0</v>
      </c>
      <c r="V1100" s="237">
        <f t="shared" si="3"/>
        <v>0</v>
      </c>
      <c r="W1100" s="237">
        <f t="shared" si="4"/>
        <v>0</v>
      </c>
      <c r="X1100" s="237"/>
    </row>
    <row r="1101">
      <c r="A1101" s="236" t="s">
        <v>11043</v>
      </c>
      <c r="B1101" s="106" t="s">
        <v>8872</v>
      </c>
      <c r="C1101" s="237" t="str">
        <f>VLOOKUP(A1101,'Main Sheet'!F:M,8,0)</f>
        <v>Walmer</v>
      </c>
      <c r="D1101" s="237" t="str">
        <f>VLOOKUP(B1101,'Main Sheet'!A:N,14,0)</f>
        <v>NMB</v>
      </c>
      <c r="E1101" s="237" t="str">
        <f>VLOOKUP(B1101,'Main Sheet'!A:L,12,0)</f>
        <v>Walmer HS</v>
      </c>
      <c r="F1101" s="237" t="str">
        <f>Vlookup(B1101,'Main Sheet'!A:J,7,False)</f>
        <v>Second</v>
      </c>
      <c r="G1101" s="237" t="str">
        <f>Vlookup(B1101,'Main Sheet'!A:Q,17,0)</f>
        <v>Sive</v>
      </c>
      <c r="H1101" s="237" t="str">
        <f>VLOOKUP(B1101,'Main Sheet'!A:AT,46,0)</f>
        <v>No</v>
      </c>
      <c r="I1101" s="237" t="str">
        <f>Trim(Iferror(Vlookup(B1101,'Main Sheet'!A1088:BC2186,47,False),""))</f>
        <v/>
      </c>
      <c r="J1101" s="237"/>
      <c r="K1101" s="237"/>
      <c r="L1101" s="237"/>
      <c r="M1101" s="237"/>
      <c r="N1101" s="237"/>
      <c r="O1101" s="237"/>
      <c r="P1101" s="237"/>
      <c r="Q1101" s="237"/>
      <c r="R1101" s="237"/>
      <c r="S1101" s="237"/>
      <c r="T1101" s="183">
        <f t="shared" si="1"/>
        <v>0</v>
      </c>
      <c r="U1101" s="183">
        <f t="shared" si="2"/>
        <v>0</v>
      </c>
      <c r="V1101" s="237">
        <f t="shared" si="3"/>
        <v>0</v>
      </c>
      <c r="W1101" s="237">
        <f t="shared" si="4"/>
        <v>0</v>
      </c>
      <c r="X1101" s="237"/>
    </row>
    <row r="1102">
      <c r="A1102" s="236" t="s">
        <v>3643</v>
      </c>
      <c r="B1102" s="106" t="s">
        <v>3641</v>
      </c>
      <c r="C1102" s="237" t="str">
        <f>VLOOKUP(A1102,'Main Sheet'!F:M,8,0)</f>
        <v>Motherwell</v>
      </c>
      <c r="D1102" s="237" t="str">
        <f>VLOOKUP(B1102,'Main Sheet'!A:N,14,0)</f>
        <v>NMB</v>
      </c>
      <c r="E1102" s="237" t="str">
        <f>VLOOKUP(B1102,'Main Sheet'!A:L,12,0)</f>
        <v>Motherwell HS</v>
      </c>
      <c r="F1102" s="237" t="str">
        <f>Vlookup(B1102,'Main Sheet'!A:J,7,False)</f>
        <v>First</v>
      </c>
      <c r="G1102" s="237" t="str">
        <f>Vlookup(B1102,'Main Sheet'!A:Q,17,0)</f>
        <v>Sive</v>
      </c>
      <c r="H1102" s="237" t="str">
        <f>VLOOKUP(B1102,'Main Sheet'!A:AT,46,0)</f>
        <v>Yes</v>
      </c>
      <c r="I1102" s="237" t="str">
        <f>Trim(Iferror(Vlookup(B1102,'Main Sheet'!A418:BC1511,47,False),""))</f>
        <v>Yes</v>
      </c>
      <c r="J1102" s="237" t="str">
        <f>VLOOKUP(B1102,'University Applications'!A:H,8,0)</f>
        <v>Yes</v>
      </c>
      <c r="K1102" s="237" t="str">
        <f>VLOOKUP(B1102,'University Applications'!A:O,15,0)</f>
        <v>Yes</v>
      </c>
      <c r="L1102" s="237" t="str">
        <f>VLOOKUP(B1102,'University Applications'!A:V,22,0)</f>
        <v>Yes</v>
      </c>
      <c r="M1102" s="237" t="str">
        <f>VLOOKUP(B1102,'University Applications'!A:AC,29,0)</f>
        <v>Yes</v>
      </c>
      <c r="N1102" s="237" t="str">
        <f>VLOOKUP(B1102,'University Applications'!A418:BD1832,36,0)</f>
        <v/>
      </c>
      <c r="O1102" s="237" t="str">
        <f>VLOOKUP(B1102,'University Applications'!A:I,9,0)</f>
        <v>Yes</v>
      </c>
      <c r="P1102" s="237" t="str">
        <f>VLOOKUP($B1102,'University Applications'!$A:P,16,0)</f>
        <v>Yes</v>
      </c>
      <c r="Q1102" s="237" t="str">
        <f>VLOOKUP($B1102,'University Applications'!$A:W,23,0)</f>
        <v>Yes</v>
      </c>
      <c r="R1102" s="237" t="str">
        <f>VLOOKUP($B1102,'University Applications'!$A:AD,30,0)</f>
        <v>Yes</v>
      </c>
      <c r="S1102" s="237" t="str">
        <f>VLOOKUP($B1102,'University Applications'!$A418:BJ1832,37,0)</f>
        <v/>
      </c>
      <c r="T1102" s="183">
        <f t="shared" si="1"/>
        <v>4</v>
      </c>
      <c r="U1102" s="183">
        <f t="shared" si="2"/>
        <v>4</v>
      </c>
      <c r="V1102" s="237">
        <f t="shared" si="3"/>
        <v>4</v>
      </c>
      <c r="W1102" s="237">
        <f t="shared" si="4"/>
        <v>4</v>
      </c>
      <c r="X1102" s="237"/>
    </row>
    <row r="1103">
      <c r="A1103" s="236" t="s">
        <v>10725</v>
      </c>
      <c r="B1103" s="106" t="s">
        <v>7671</v>
      </c>
      <c r="C1103" s="237" t="str">
        <f>VLOOKUP(A1103,'Main Sheet'!F:M,8,0)</f>
        <v>KwaMagxaki</v>
      </c>
      <c r="D1103" s="237" t="str">
        <f>VLOOKUP(B1103,'Main Sheet'!A:N,14,0)</f>
        <v>NMB</v>
      </c>
      <c r="E1103" s="237" t="str">
        <f>VLOOKUP(B1103,'Main Sheet'!A:L,12,0)</f>
        <v>KwaMagxaki HS</v>
      </c>
      <c r="F1103" s="237" t="str">
        <f>Vlookup(B1103,'Main Sheet'!A:J,7,False)</f>
        <v>Second</v>
      </c>
      <c r="G1103" s="237" t="str">
        <f>Vlookup(B1103,'Main Sheet'!A:Q,17,0)</f>
        <v>Asemahle</v>
      </c>
      <c r="H1103" s="237" t="str">
        <f>VLOOKUP(B1103,'Main Sheet'!A:AT,46,0)</f>
        <v>Yes</v>
      </c>
      <c r="I1103" s="237" t="str">
        <f>Trim(Iferror(Vlookup(B1103,'Main Sheet'!A928:BC2025,47,False),""))</f>
        <v>Yes</v>
      </c>
      <c r="J1103" s="237" t="str">
        <f>VLOOKUP(B1103,'University Applications'!A:H,8,0)</f>
        <v>Yes</v>
      </c>
      <c r="K1103" s="237" t="str">
        <f>VLOOKUP(B1103,'University Applications'!A:O,15,0)</f>
        <v>Yes</v>
      </c>
      <c r="L1103" s="237" t="str">
        <f>VLOOKUP(B1103,'University Applications'!A:V,22,0)</f>
        <v/>
      </c>
      <c r="M1103" s="237" t="str">
        <f>VLOOKUP(B1103,'University Applications'!A:AC,29,0)</f>
        <v/>
      </c>
      <c r="N1103" s="237" t="str">
        <f>VLOOKUP(B1103,'University Applications'!A928:BD2346,36,0)</f>
        <v/>
      </c>
      <c r="O1103" s="237" t="str">
        <f>VLOOKUP(B1103,'University Applications'!A:I,9,0)</f>
        <v/>
      </c>
      <c r="P1103" s="237" t="str">
        <f>VLOOKUP($B1103,'University Applications'!$A:P,16,0)</f>
        <v/>
      </c>
      <c r="Q1103" s="237" t="str">
        <f>VLOOKUP($B1103,'University Applications'!$A:W,23,0)</f>
        <v/>
      </c>
      <c r="R1103" s="237" t="str">
        <f>VLOOKUP($B1103,'University Applications'!$A:AD,30,0)</f>
        <v/>
      </c>
      <c r="S1103" s="237" t="str">
        <f>VLOOKUP($B1103,'University Applications'!$A928:BJ2346,37,0)</f>
        <v/>
      </c>
      <c r="T1103" s="183">
        <f t="shared" si="1"/>
        <v>2</v>
      </c>
      <c r="U1103" s="183">
        <f t="shared" si="2"/>
        <v>0</v>
      </c>
      <c r="V1103" s="237">
        <f t="shared" si="3"/>
        <v>2</v>
      </c>
      <c r="W1103" s="237">
        <f t="shared" si="4"/>
        <v>0</v>
      </c>
      <c r="X1103" s="237"/>
    </row>
    <row r="1104">
      <c r="A1104" s="236" t="s">
        <v>10012</v>
      </c>
      <c r="B1104" s="106" t="s">
        <v>5117</v>
      </c>
      <c r="C1104" s="237" t="str">
        <f>VLOOKUP(A1104,'Main Sheet'!F:M,8,0)</f>
        <v>Motherwell</v>
      </c>
      <c r="D1104" s="237" t="str">
        <f>VLOOKUP(B1104,'Main Sheet'!A:N,14,0)</f>
        <v>NMB</v>
      </c>
      <c r="E1104" s="237" t="str">
        <f>VLOOKUP(B1104,'Main Sheet'!A:L,12,0)</f>
        <v>Vulumzi SS</v>
      </c>
      <c r="F1104" s="237" t="str">
        <f>Vlookup(B1104,'Main Sheet'!A:J,7,False)</f>
        <v>Second</v>
      </c>
      <c r="G1104" s="237" t="str">
        <f>Vlookup(B1104,'Main Sheet'!A:Q,17,0)</f>
        <v>Siphosihle</v>
      </c>
      <c r="H1104" s="237" t="str">
        <f>VLOOKUP(B1104,'Main Sheet'!A:AT,46,0)</f>
        <v>Yes</v>
      </c>
      <c r="I1104" s="237" t="str">
        <f>Trim(Iferror(Vlookup(B1104,'Main Sheet'!A584:BC1677,47,False),""))</f>
        <v>Yes</v>
      </c>
      <c r="J1104" s="237" t="str">
        <f>VLOOKUP(B1104,'University Applications'!A:H,8,0)</f>
        <v>S/A</v>
      </c>
      <c r="K1104" s="237" t="str">
        <f>VLOOKUP(B1104,'University Applications'!A:O,15,0)</f>
        <v>S/A</v>
      </c>
      <c r="L1104" s="237" t="str">
        <f>VLOOKUP(B1104,'University Applications'!A:V,22,0)</f>
        <v>Yes</v>
      </c>
      <c r="M1104" s="237" t="str">
        <f>VLOOKUP(B1104,'University Applications'!A:AC,29,0)</f>
        <v>Yes</v>
      </c>
      <c r="N1104" s="237" t="str">
        <f>VLOOKUP(B1104,'University Applications'!A584:BD1998,36,0)</f>
        <v/>
      </c>
      <c r="O1104" s="237" t="str">
        <f>VLOOKUP(B1104,'University Applications'!A:I,9,0)</f>
        <v/>
      </c>
      <c r="P1104" s="237" t="str">
        <f>VLOOKUP($B1104,'University Applications'!$A:P,16,0)</f>
        <v/>
      </c>
      <c r="Q1104" s="237" t="str">
        <f>VLOOKUP($B1104,'University Applications'!$A:W,23,0)</f>
        <v/>
      </c>
      <c r="R1104" s="237" t="str">
        <f>VLOOKUP($B1104,'University Applications'!$A:AD,30,0)</f>
        <v/>
      </c>
      <c r="S1104" s="237" t="str">
        <f>VLOOKUP($B1104,'University Applications'!$A584:BJ1998,37,0)</f>
        <v/>
      </c>
      <c r="T1104" s="183">
        <f t="shared" si="1"/>
        <v>4</v>
      </c>
      <c r="U1104" s="183">
        <f t="shared" si="2"/>
        <v>0</v>
      </c>
      <c r="V1104" s="237">
        <f t="shared" si="3"/>
        <v>2</v>
      </c>
      <c r="W1104" s="237">
        <f t="shared" si="4"/>
        <v>0</v>
      </c>
      <c r="X1104" s="237"/>
    </row>
    <row r="1105">
      <c r="A1105" s="236" t="s">
        <v>3654</v>
      </c>
      <c r="B1105" s="106" t="s">
        <v>3651</v>
      </c>
      <c r="C1105" s="237" t="str">
        <f>VLOOKUP(A1105,'Main Sheet'!F:M,8,0)</f>
        <v>East London</v>
      </c>
      <c r="D1105" s="237" t="str">
        <f>VLOOKUP(B1105,'Main Sheet'!A:N,14,0)</f>
        <v>Rural</v>
      </c>
      <c r="E1105" s="237" t="str">
        <f>VLOOKUP(B1105,'Main Sheet'!A:L,12,0)</f>
        <v>Vulamazibuko HS</v>
      </c>
      <c r="F1105" s="237" t="str">
        <f>Vlookup(B1105,'Main Sheet'!A:J,7,False)</f>
        <v>First</v>
      </c>
      <c r="G1105" s="237" t="str">
        <f>Vlookup(B1105,'Main Sheet'!A:Q,17,0)</f>
        <v>Asemahle</v>
      </c>
      <c r="H1105" s="237" t="str">
        <f>VLOOKUP(B1105,'Main Sheet'!A:AT,46,0)</f>
        <v>Yes</v>
      </c>
      <c r="I1105" s="237" t="str">
        <f>Trim(Iferror(Vlookup(B1105,'Main Sheet'!A419:BC1512,47,False),""))</f>
        <v>Yes</v>
      </c>
      <c r="J1105" s="237" t="str">
        <f>VLOOKUP(B1105,'University Applications'!A:H,8,0)</f>
        <v>Yes</v>
      </c>
      <c r="K1105" s="237" t="str">
        <f>VLOOKUP(B1105,'University Applications'!A:O,15,0)</f>
        <v>Yes</v>
      </c>
      <c r="L1105" s="237" t="str">
        <f>VLOOKUP(B1105,'University Applications'!A:V,22,0)</f>
        <v>Yes</v>
      </c>
      <c r="M1105" s="237" t="str">
        <f>VLOOKUP(B1105,'University Applications'!A:AC,29,0)</f>
        <v>Yes</v>
      </c>
      <c r="N1105" s="237" t="str">
        <f>VLOOKUP(B1105,'University Applications'!A419:BD1833,36,0)</f>
        <v/>
      </c>
      <c r="O1105" s="237" t="str">
        <f>VLOOKUP(B1105,'University Applications'!A:I,9,0)</f>
        <v>Yes</v>
      </c>
      <c r="P1105" s="237" t="str">
        <f>VLOOKUP($B1105,'University Applications'!$A:P,16,0)</f>
        <v>Yes</v>
      </c>
      <c r="Q1105" s="237" t="str">
        <f>VLOOKUP($B1105,'University Applications'!$A:W,23,0)</f>
        <v>Yes</v>
      </c>
      <c r="R1105" s="237" t="str">
        <f>VLOOKUP($B1105,'University Applications'!$A:AD,30,0)</f>
        <v>Yes</v>
      </c>
      <c r="S1105" s="237" t="str">
        <f>VLOOKUP($B1105,'University Applications'!$A419:BJ1833,37,0)</f>
        <v/>
      </c>
      <c r="T1105" s="183">
        <f t="shared" si="1"/>
        <v>4</v>
      </c>
      <c r="U1105" s="183">
        <f t="shared" si="2"/>
        <v>4</v>
      </c>
      <c r="V1105" s="237">
        <f t="shared" si="3"/>
        <v>4</v>
      </c>
      <c r="W1105" s="237">
        <f t="shared" si="4"/>
        <v>4</v>
      </c>
      <c r="X1105" s="237"/>
    </row>
    <row r="1106">
      <c r="A1106" s="236" t="s">
        <v>3659</v>
      </c>
      <c r="B1106" s="106" t="s">
        <v>3656</v>
      </c>
      <c r="C1106" s="237" t="str">
        <f>VLOOKUP(A1106,'Main Sheet'!F:M,8,0)</f>
        <v/>
      </c>
      <c r="D1106" s="237" t="str">
        <f>VLOOKUP(B1106,'Main Sheet'!A:N,14,0)</f>
        <v>NMB</v>
      </c>
      <c r="E1106" s="237" t="str">
        <f>VLOOKUP(B1106,'Main Sheet'!A:L,12,0)</f>
        <v>Alexander Road HS</v>
      </c>
      <c r="F1106" s="237" t="str">
        <f>Vlookup(B1106,'Main Sheet'!A:J,7,False)</f>
        <v>First</v>
      </c>
      <c r="G1106" s="237" t="str">
        <f>Vlookup(B1106,'Main Sheet'!A:Q,17,0)</f>
        <v>Chulumanco</v>
      </c>
      <c r="H1106" s="237" t="str">
        <f>VLOOKUP(B1106,'Main Sheet'!A:AT,46,0)</f>
        <v>Yes</v>
      </c>
      <c r="I1106" s="237" t="str">
        <f>Trim(Iferror(Vlookup(B1106,'Main Sheet'!A420:BC1513,47,False),""))</f>
        <v>Yes</v>
      </c>
      <c r="J1106" s="237"/>
      <c r="K1106" s="237" t="str">
        <f>VLOOKUP(B1106,'University Applications'!A:O,15,0)</f>
        <v/>
      </c>
      <c r="L1106" s="237" t="str">
        <f>VLOOKUP(B1106,'University Applications'!A:V,22,0)</f>
        <v/>
      </c>
      <c r="M1106" s="237" t="str">
        <f>VLOOKUP(B1106,'University Applications'!A:AC,29,0)</f>
        <v/>
      </c>
      <c r="N1106" s="237" t="str">
        <f>VLOOKUP(B1106,'University Applications'!A420:BD1834,36,0)</f>
        <v/>
      </c>
      <c r="O1106" s="237" t="str">
        <f>VLOOKUP(B1106,'University Applications'!A:I,9,0)</f>
        <v/>
      </c>
      <c r="P1106" s="237" t="str">
        <f>VLOOKUP($B1106,'University Applications'!$A:P,16,0)</f>
        <v/>
      </c>
      <c r="Q1106" s="237" t="str">
        <f>VLOOKUP($B1106,'University Applications'!$A:W,23,0)</f>
        <v/>
      </c>
      <c r="R1106" s="237" t="str">
        <f>VLOOKUP($B1106,'University Applications'!$A:AD,30,0)</f>
        <v/>
      </c>
      <c r="S1106" s="237" t="str">
        <f>VLOOKUP($B1106,'University Applications'!$A420:BJ1834,37,0)</f>
        <v/>
      </c>
      <c r="T1106" s="183">
        <f t="shared" si="1"/>
        <v>0</v>
      </c>
      <c r="U1106" s="183">
        <f t="shared" si="2"/>
        <v>0</v>
      </c>
      <c r="V1106" s="237">
        <f t="shared" si="3"/>
        <v>0</v>
      </c>
      <c r="W1106" s="237">
        <f t="shared" si="4"/>
        <v>0</v>
      </c>
      <c r="X1106" s="237"/>
    </row>
    <row r="1107">
      <c r="A1107" s="236" t="s">
        <v>3667</v>
      </c>
      <c r="B1107" s="106" t="s">
        <v>3665</v>
      </c>
      <c r="C1107" s="237" t="str">
        <f>VLOOKUP(A1107,'Main Sheet'!F:M,8,0)</f>
        <v>Motherwell</v>
      </c>
      <c r="D1107" s="237" t="str">
        <f>VLOOKUP(B1107,'Main Sheet'!A:N,14,0)</f>
        <v>NMB</v>
      </c>
      <c r="E1107" s="237" t="str">
        <f>VLOOKUP(B1107,'Main Sheet'!A:L,12,0)</f>
        <v>Motherwell HS</v>
      </c>
      <c r="F1107" s="237" t="str">
        <f>Vlookup(B1107,'Main Sheet'!A:J,7,False)</f>
        <v>First</v>
      </c>
      <c r="G1107" s="237" t="str">
        <f>Vlookup(B1107,'Main Sheet'!A:Q,17,0)</f>
        <v>Sive</v>
      </c>
      <c r="H1107" s="237" t="str">
        <f>VLOOKUP(B1107,'Main Sheet'!A:AT,46,0)</f>
        <v>Yes</v>
      </c>
      <c r="I1107" s="237" t="str">
        <f>Trim(Iferror(Vlookup(B1107,'Main Sheet'!A421:BC1514,47,False),""))</f>
        <v>Yes</v>
      </c>
      <c r="J1107" s="237" t="str">
        <f>VLOOKUP(B1107,'University Applications'!A:H,8,0)</f>
        <v>S/A</v>
      </c>
      <c r="K1107" s="237" t="str">
        <f>VLOOKUP(B1107,'University Applications'!A:O,15,0)</f>
        <v>Yes</v>
      </c>
      <c r="L1107" s="237" t="str">
        <f>VLOOKUP(B1107,'University Applications'!A:V,22,0)</f>
        <v>S/A</v>
      </c>
      <c r="M1107" s="237" t="str">
        <f>VLOOKUP(B1107,'University Applications'!A:AC,29,0)</f>
        <v>Yes</v>
      </c>
      <c r="N1107" s="237" t="str">
        <f>VLOOKUP(B1107,'University Applications'!A421:BD1835,36,0)</f>
        <v/>
      </c>
      <c r="O1107" s="237" t="str">
        <f>VLOOKUP(B1107,'University Applications'!A:I,9,0)</f>
        <v>S/A</v>
      </c>
      <c r="P1107" s="237" t="str">
        <f>VLOOKUP($B1107,'University Applications'!$A:P,16,0)</f>
        <v>Yes</v>
      </c>
      <c r="Q1107" s="237" t="str">
        <f>VLOOKUP($B1107,'University Applications'!$A:W,23,0)</f>
        <v>S/A</v>
      </c>
      <c r="R1107" s="237" t="str">
        <f>VLOOKUP($B1107,'University Applications'!$A:AD,30,0)</f>
        <v>Yes</v>
      </c>
      <c r="S1107" s="237" t="str">
        <f>VLOOKUP($B1107,'University Applications'!$A421:BJ1835,37,0)</f>
        <v/>
      </c>
      <c r="T1107" s="183">
        <f t="shared" si="1"/>
        <v>4</v>
      </c>
      <c r="U1107" s="183">
        <f t="shared" si="2"/>
        <v>4</v>
      </c>
      <c r="V1107" s="237">
        <f t="shared" si="3"/>
        <v>2</v>
      </c>
      <c r="W1107" s="237">
        <f t="shared" si="4"/>
        <v>2</v>
      </c>
      <c r="X1107" s="237"/>
    </row>
    <row r="1108">
      <c r="A1108" s="236" t="s">
        <v>10722</v>
      </c>
      <c r="B1108" s="106" t="s">
        <v>7650</v>
      </c>
      <c r="C1108" s="237" t="str">
        <f>VLOOKUP(A1108,'Main Sheet'!F:M,8,0)</f>
        <v>KwaMagxaki</v>
      </c>
      <c r="D1108" s="237" t="str">
        <f>VLOOKUP(B1108,'Main Sheet'!A:N,14,0)</f>
        <v>NMB</v>
      </c>
      <c r="E1108" s="237" t="str">
        <f>VLOOKUP(B1108,'Main Sheet'!A:L,12,0)</f>
        <v>KwaMagxaki HS</v>
      </c>
      <c r="F1108" s="237" t="str">
        <f>Vlookup(B1108,'Main Sheet'!A:J,7,False)</f>
        <v>Second</v>
      </c>
      <c r="G1108" s="237" t="str">
        <f>Vlookup(B1108,'Main Sheet'!A:Q,17,0)</f>
        <v>Asemahle</v>
      </c>
      <c r="H1108" s="237" t="str">
        <f>VLOOKUP(B1108,'Main Sheet'!A:AT,46,0)</f>
        <v>Yes</v>
      </c>
      <c r="I1108" s="237" t="str">
        <f>Trim(Iferror(Vlookup(B1108,'Main Sheet'!A926:BC2023,47,False),""))</f>
        <v>Yes</v>
      </c>
      <c r="J1108" s="237" t="str">
        <f>VLOOKUP(B1108,'University Applications'!A:H,8,0)</f>
        <v>S/A</v>
      </c>
      <c r="K1108" s="237" t="str">
        <f>VLOOKUP(B1108,'University Applications'!A:O,15,0)</f>
        <v>S/A</v>
      </c>
      <c r="L1108" s="237" t="str">
        <f>VLOOKUP(B1108,'University Applications'!A:V,22,0)</f>
        <v/>
      </c>
      <c r="M1108" s="237" t="str">
        <f>VLOOKUP(B1108,'University Applications'!A:AC,29,0)</f>
        <v/>
      </c>
      <c r="N1108" s="237" t="str">
        <f>VLOOKUP(B1108,'University Applications'!A926:BD2344,36,0)</f>
        <v/>
      </c>
      <c r="O1108" s="237" t="str">
        <f>VLOOKUP(B1108,'University Applications'!A:I,9,0)</f>
        <v/>
      </c>
      <c r="P1108" s="237" t="str">
        <f>VLOOKUP($B1108,'University Applications'!$A:P,16,0)</f>
        <v/>
      </c>
      <c r="Q1108" s="237" t="str">
        <f>VLOOKUP($B1108,'University Applications'!$A:W,23,0)</f>
        <v/>
      </c>
      <c r="R1108" s="237" t="str">
        <f>VLOOKUP($B1108,'University Applications'!$A:AD,30,0)</f>
        <v/>
      </c>
      <c r="S1108" s="237" t="str">
        <f>VLOOKUP($B1108,'University Applications'!$A926:BJ2344,37,0)</f>
        <v/>
      </c>
      <c r="T1108" s="183">
        <f t="shared" si="1"/>
        <v>2</v>
      </c>
      <c r="U1108" s="183">
        <f t="shared" si="2"/>
        <v>0</v>
      </c>
      <c r="V1108" s="237">
        <f t="shared" si="3"/>
        <v>0</v>
      </c>
      <c r="W1108" s="237">
        <f t="shared" si="4"/>
        <v>0</v>
      </c>
      <c r="X1108" s="237"/>
    </row>
    <row r="1109">
      <c r="A1109" s="236" t="s">
        <v>3677</v>
      </c>
      <c r="B1109" s="106" t="s">
        <v>3675</v>
      </c>
      <c r="C1109" s="237" t="str">
        <f>VLOOKUP(A1109,'Main Sheet'!F:M,8,0)</f>
        <v>Motherwell</v>
      </c>
      <c r="D1109" s="237" t="str">
        <f>VLOOKUP(B1109,'Main Sheet'!A:N,14,0)</f>
        <v>NMB</v>
      </c>
      <c r="E1109" s="237" t="str">
        <f>VLOOKUP(B1109,'Main Sheet'!A:L,12,0)</f>
        <v>Douglas Mpopa SS</v>
      </c>
      <c r="F1109" s="237" t="str">
        <f>Vlookup(B1109,'Main Sheet'!A:J,7,False)</f>
        <v>First</v>
      </c>
      <c r="G1109" s="237" t="str">
        <f>Vlookup(B1109,'Main Sheet'!A:Q,17,0)</f>
        <v>Asemahle</v>
      </c>
      <c r="H1109" s="237" t="str">
        <f>VLOOKUP(B1109,'Main Sheet'!A:AT,46,0)</f>
        <v>Yes</v>
      </c>
      <c r="I1109" s="237" t="str">
        <f>Trim(Iferror(Vlookup(B1109,'Main Sheet'!A422:BC1515,47,False),""))</f>
        <v>Yes</v>
      </c>
      <c r="J1109" s="237" t="str">
        <f>VLOOKUP(B1109,'University Applications'!A:H,8,0)</f>
        <v>Yes</v>
      </c>
      <c r="K1109" s="237" t="str">
        <f>VLOOKUP(B1109,'University Applications'!A:O,15,0)</f>
        <v>Yes</v>
      </c>
      <c r="L1109" s="237" t="str">
        <f>VLOOKUP(B1109,'University Applications'!A:V,22,0)</f>
        <v>Yes</v>
      </c>
      <c r="M1109" s="237" t="str">
        <f>VLOOKUP(B1109,'University Applications'!A:AC,29,0)</f>
        <v>Yes</v>
      </c>
      <c r="N1109" s="237" t="str">
        <f>VLOOKUP(B1109,'University Applications'!A422:BD1836,36,0)</f>
        <v/>
      </c>
      <c r="O1109" s="237" t="str">
        <f>VLOOKUP(B1109,'University Applications'!A:I,9,0)</f>
        <v>Yes</v>
      </c>
      <c r="P1109" s="237" t="str">
        <f>VLOOKUP($B1109,'University Applications'!$A:P,16,0)</f>
        <v>Yes</v>
      </c>
      <c r="Q1109" s="237" t="str">
        <f>VLOOKUP($B1109,'University Applications'!$A:W,23,0)</f>
        <v>Yes</v>
      </c>
      <c r="R1109" s="237" t="str">
        <f>VLOOKUP($B1109,'University Applications'!$A:AD,30,0)</f>
        <v>Yes</v>
      </c>
      <c r="S1109" s="237" t="str">
        <f>VLOOKUP($B1109,'University Applications'!$A422:BJ1836,37,0)</f>
        <v/>
      </c>
      <c r="T1109" s="183">
        <f t="shared" si="1"/>
        <v>4</v>
      </c>
      <c r="U1109" s="183">
        <f t="shared" si="2"/>
        <v>4</v>
      </c>
      <c r="V1109" s="237">
        <f t="shared" si="3"/>
        <v>4</v>
      </c>
      <c r="W1109" s="237">
        <f t="shared" si="4"/>
        <v>4</v>
      </c>
      <c r="X1109" s="237"/>
    </row>
    <row r="1110">
      <c r="A1110" s="236" t="s">
        <v>10733</v>
      </c>
      <c r="B1110" s="106" t="s">
        <v>7719</v>
      </c>
      <c r="C1110" s="237" t="str">
        <f>VLOOKUP(A1110,'Main Sheet'!F:M,8,0)</f>
        <v>KwaMagxaki</v>
      </c>
      <c r="D1110" s="237" t="str">
        <f>VLOOKUP(B1110,'Main Sheet'!A:N,14,0)</f>
        <v>NMB</v>
      </c>
      <c r="E1110" s="237" t="str">
        <f>VLOOKUP(B1110,'Main Sheet'!A:L,12,0)</f>
        <v>KwaMagxaki HS</v>
      </c>
      <c r="F1110" s="237" t="str">
        <f>Vlookup(B1110,'Main Sheet'!A:J,7,False)</f>
        <v>Second</v>
      </c>
      <c r="G1110" s="237" t="str">
        <f>Vlookup(B1110,'Main Sheet'!A:Q,17,0)</f>
        <v>Asemahle</v>
      </c>
      <c r="H1110" s="237" t="str">
        <f>VLOOKUP(B1110,'Main Sheet'!A:AT,46,0)</f>
        <v>Yes</v>
      </c>
      <c r="I1110" s="237" t="str">
        <f>Trim(Iferror(Vlookup(B1110,'Main Sheet'!A934:BC2031,47,False),""))</f>
        <v>Yes</v>
      </c>
      <c r="J1110" s="237" t="str">
        <f>VLOOKUP(B1110,'University Applications'!A:H,8,0)</f>
        <v>Yes</v>
      </c>
      <c r="K1110" s="237" t="str">
        <f>VLOOKUP(B1110,'University Applications'!A:O,15,0)</f>
        <v>Yes</v>
      </c>
      <c r="L1110" s="237" t="str">
        <f>VLOOKUP(B1110,'University Applications'!A:V,22,0)</f>
        <v/>
      </c>
      <c r="M1110" s="237" t="str">
        <f>VLOOKUP(B1110,'University Applications'!A:AC,29,0)</f>
        <v/>
      </c>
      <c r="N1110" s="237" t="str">
        <f>VLOOKUP(B1110,'University Applications'!A934:BD2352,36,0)</f>
        <v/>
      </c>
      <c r="O1110" s="237" t="str">
        <f>VLOOKUP(B1110,'University Applications'!A:I,9,0)</f>
        <v/>
      </c>
      <c r="P1110" s="237" t="str">
        <f>VLOOKUP($B1110,'University Applications'!$A:P,16,0)</f>
        <v/>
      </c>
      <c r="Q1110" s="237" t="str">
        <f>VLOOKUP($B1110,'University Applications'!$A:W,23,0)</f>
        <v/>
      </c>
      <c r="R1110" s="237" t="str">
        <f>VLOOKUP($B1110,'University Applications'!$A:AD,30,0)</f>
        <v/>
      </c>
      <c r="S1110" s="237" t="str">
        <f>VLOOKUP($B1110,'University Applications'!$A934:BJ2352,37,0)</f>
        <v/>
      </c>
      <c r="T1110" s="183">
        <f t="shared" si="1"/>
        <v>2</v>
      </c>
      <c r="U1110" s="183">
        <f t="shared" si="2"/>
        <v>0</v>
      </c>
      <c r="V1110" s="237">
        <f t="shared" si="3"/>
        <v>2</v>
      </c>
      <c r="W1110" s="237">
        <f t="shared" si="4"/>
        <v>0</v>
      </c>
      <c r="X1110" s="237"/>
    </row>
    <row r="1111">
      <c r="A1111" s="236" t="s">
        <v>3687</v>
      </c>
      <c r="B1111" s="106" t="s">
        <v>3685</v>
      </c>
      <c r="C1111" s="237" t="str">
        <f>VLOOKUP(A1111,'Main Sheet'!F:M,8,0)</f>
        <v>Kirkwood</v>
      </c>
      <c r="D1111" s="237" t="str">
        <f>VLOOKUP(B1111,'Main Sheet'!A:N,14,0)</f>
        <v>Rural</v>
      </c>
      <c r="E1111" s="237" t="str">
        <f>VLOOKUP(B1111,'Main Sheet'!A:L,12,0)</f>
        <v>Moses Mabida HS</v>
      </c>
      <c r="F1111" s="237" t="str">
        <f>Vlookup(B1111,'Main Sheet'!A:J,7,False)</f>
        <v>First</v>
      </c>
      <c r="G1111" s="237" t="str">
        <f>Vlookup(B1111,'Main Sheet'!A:Q,17,0)</f>
        <v>Sive</v>
      </c>
      <c r="H1111" s="237" t="str">
        <f>VLOOKUP(B1111,'Main Sheet'!A:AT,46,0)</f>
        <v/>
      </c>
      <c r="I1111" s="237" t="str">
        <f>Trim(Iferror(Vlookup(B1111,'Main Sheet'!A423:BC1516,47,False),""))</f>
        <v/>
      </c>
      <c r="J1111" s="237" t="str">
        <f>VLOOKUP(B1111,'University Applications'!A:H,8,0)</f>
        <v/>
      </c>
      <c r="K1111" s="237" t="str">
        <f>VLOOKUP(B1111,'University Applications'!A:O,15,0)</f>
        <v/>
      </c>
      <c r="L1111" s="237" t="str">
        <f>VLOOKUP(B1111,'University Applications'!A:V,22,0)</f>
        <v/>
      </c>
      <c r="M1111" s="237" t="str">
        <f>VLOOKUP(B1111,'University Applications'!A:AC,29,0)</f>
        <v/>
      </c>
      <c r="N1111" s="237" t="str">
        <f>VLOOKUP(B1111,'University Applications'!A423:BD1837,36,0)</f>
        <v/>
      </c>
      <c r="O1111" s="237" t="str">
        <f>VLOOKUP(B1111,'University Applications'!A:I,9,0)</f>
        <v/>
      </c>
      <c r="P1111" s="237" t="str">
        <f>VLOOKUP($B1111,'University Applications'!$A:P,16,0)</f>
        <v/>
      </c>
      <c r="Q1111" s="237" t="str">
        <f>VLOOKUP($B1111,'University Applications'!$A:W,23,0)</f>
        <v/>
      </c>
      <c r="R1111" s="237" t="str">
        <f>VLOOKUP($B1111,'University Applications'!$A:AD,30,0)</f>
        <v/>
      </c>
      <c r="S1111" s="237" t="str">
        <f>VLOOKUP($B1111,'University Applications'!$A423:BJ1837,37,0)</f>
        <v/>
      </c>
      <c r="T1111" s="183">
        <f t="shared" si="1"/>
        <v>0</v>
      </c>
      <c r="U1111" s="183">
        <f t="shared" si="2"/>
        <v>0</v>
      </c>
      <c r="V1111" s="237">
        <f t="shared" si="3"/>
        <v>0</v>
      </c>
      <c r="W1111" s="237">
        <f t="shared" si="4"/>
        <v>0</v>
      </c>
      <c r="X1111" s="237"/>
    </row>
    <row r="1112">
      <c r="A1112" s="236" t="s">
        <v>10644</v>
      </c>
      <c r="B1112" s="106" t="s">
        <v>7307</v>
      </c>
      <c r="C1112" s="237" t="str">
        <f>VLOOKUP(A1112,'Main Sheet'!F:M,8,0)</f>
        <v>Alice</v>
      </c>
      <c r="D1112" s="237" t="str">
        <f>VLOOKUP(B1112,'Main Sheet'!A:N,14,0)</f>
        <v>Rural</v>
      </c>
      <c r="E1112" s="237" t="str">
        <f>VLOOKUP(B1112,'Main Sheet'!A:L,12,0)</f>
        <v>Dalubuhle HS</v>
      </c>
      <c r="F1112" s="237" t="str">
        <f>Vlookup(B1112,'Main Sheet'!A:J,7,False)</f>
        <v>Second</v>
      </c>
      <c r="G1112" s="237" t="str">
        <f>Vlookup(B1112,'Main Sheet'!A:Q,17,0)</f>
        <v>Chulumanco</v>
      </c>
      <c r="H1112" s="237" t="str">
        <f>VLOOKUP(B1112,'Main Sheet'!A:AT,46,0)</f>
        <v>Yes</v>
      </c>
      <c r="I1112" s="237" t="str">
        <f>Trim(Iferror(Vlookup(B1112,'Main Sheet'!A885:BC1982,47,False),""))</f>
        <v/>
      </c>
      <c r="J1112" s="237" t="str">
        <f>VLOOKUP(B1112,'University Applications'!A:H,8,0)</f>
        <v>Yes</v>
      </c>
      <c r="K1112" s="237" t="str">
        <f>VLOOKUP(B1112,'University Applications'!A:O,15,0)</f>
        <v>Yes</v>
      </c>
      <c r="L1112" s="237" t="str">
        <f>VLOOKUP(B1112,'University Applications'!A:V,22,0)</f>
        <v>Yes</v>
      </c>
      <c r="M1112" s="237" t="str">
        <f>VLOOKUP(B1112,'University Applications'!A:AC,29,0)</f>
        <v>No</v>
      </c>
      <c r="N1112" s="237" t="str">
        <f>VLOOKUP(B1112,'University Applications'!A885:BD2303,36,0)</f>
        <v>Yes</v>
      </c>
      <c r="O1112" s="237" t="str">
        <f>VLOOKUP(B1112,'University Applications'!A:I,9,0)</f>
        <v/>
      </c>
      <c r="P1112" s="237" t="str">
        <f>VLOOKUP($B1112,'University Applications'!$A:P,16,0)</f>
        <v/>
      </c>
      <c r="Q1112" s="237" t="str">
        <f>VLOOKUP($B1112,'University Applications'!$A:W,23,0)</f>
        <v/>
      </c>
      <c r="R1112" s="237" t="str">
        <f>VLOOKUP($B1112,'University Applications'!$A:AD,30,0)</f>
        <v/>
      </c>
      <c r="S1112" s="237" t="str">
        <f>VLOOKUP($B1112,'University Applications'!$A885:BJ2303,37,0)</f>
        <v/>
      </c>
      <c r="T1112" s="183">
        <f t="shared" si="1"/>
        <v>5</v>
      </c>
      <c r="U1112" s="183">
        <f t="shared" si="2"/>
        <v>0</v>
      </c>
      <c r="V1112" s="237">
        <f t="shared" si="3"/>
        <v>4</v>
      </c>
      <c r="W1112" s="237">
        <f t="shared" si="4"/>
        <v>0</v>
      </c>
      <c r="X1112" s="237"/>
    </row>
    <row r="1113">
      <c r="A1113" s="236" t="s">
        <v>3691</v>
      </c>
      <c r="B1113" s="106" t="s">
        <v>3689</v>
      </c>
      <c r="C1113" s="237" t="str">
        <f>VLOOKUP(A1113,'Main Sheet'!F:M,8,0)</f>
        <v>Motherwell</v>
      </c>
      <c r="D1113" s="237" t="str">
        <f>VLOOKUP(B1113,'Main Sheet'!A:N,14,0)</f>
        <v>NMB</v>
      </c>
      <c r="E1113" s="237" t="str">
        <f>VLOOKUP(B1113,'Main Sheet'!A:L,12,0)</f>
        <v>Motherwell HS</v>
      </c>
      <c r="F1113" s="237" t="str">
        <f>Vlookup(B1113,'Main Sheet'!A:J,7,False)</f>
        <v>First</v>
      </c>
      <c r="G1113" s="237" t="str">
        <f>Vlookup(B1113,'Main Sheet'!A:Q,17,0)</f>
        <v>Sive</v>
      </c>
      <c r="H1113" s="237" t="str">
        <f>VLOOKUP(B1113,'Main Sheet'!A:AT,46,0)</f>
        <v>Yes</v>
      </c>
      <c r="I1113" s="237" t="str">
        <f>Trim(Iferror(Vlookup(B1113,'Main Sheet'!A424:BC1517,47,False),""))</f>
        <v>Yes</v>
      </c>
      <c r="J1113" s="237" t="str">
        <f>VLOOKUP(B1113,'University Applications'!A:H,8,0)</f>
        <v>Yes</v>
      </c>
      <c r="K1113" s="237" t="str">
        <f>VLOOKUP(B1113,'University Applications'!A:O,15,0)</f>
        <v>Yes</v>
      </c>
      <c r="L1113" s="237" t="str">
        <f>VLOOKUP(B1113,'University Applications'!A:V,22,0)</f>
        <v>Yes</v>
      </c>
      <c r="M1113" s="237" t="str">
        <f>VLOOKUP(B1113,'University Applications'!A:AC,29,0)</f>
        <v>Yes</v>
      </c>
      <c r="N1113" s="237" t="str">
        <f>VLOOKUP(B1113,'University Applications'!A424:BD1838,36,0)</f>
        <v/>
      </c>
      <c r="O1113" s="237" t="str">
        <f>VLOOKUP(B1113,'University Applications'!A:I,9,0)</f>
        <v>Yes</v>
      </c>
      <c r="P1113" s="237" t="str">
        <f>VLOOKUP($B1113,'University Applications'!$A:P,16,0)</f>
        <v>Yes</v>
      </c>
      <c r="Q1113" s="237" t="str">
        <f>VLOOKUP($B1113,'University Applications'!$A:W,23,0)</f>
        <v>Yes</v>
      </c>
      <c r="R1113" s="237" t="str">
        <f>VLOOKUP($B1113,'University Applications'!$A:AD,30,0)</f>
        <v>Yes</v>
      </c>
      <c r="S1113" s="237" t="str">
        <f>VLOOKUP($B1113,'University Applications'!$A424:BJ1838,37,0)</f>
        <v/>
      </c>
      <c r="T1113" s="183">
        <f t="shared" si="1"/>
        <v>4</v>
      </c>
      <c r="U1113" s="183">
        <f t="shared" si="2"/>
        <v>4</v>
      </c>
      <c r="V1113" s="237">
        <f t="shared" si="3"/>
        <v>4</v>
      </c>
      <c r="W1113" s="237">
        <f t="shared" si="4"/>
        <v>4</v>
      </c>
      <c r="X1113" s="237"/>
    </row>
    <row r="1114">
      <c r="A1114" s="236" t="s">
        <v>3699</v>
      </c>
      <c r="B1114" s="106" t="s">
        <v>3697</v>
      </c>
      <c r="C1114" s="237" t="str">
        <f>VLOOKUP(A1114,'Main Sheet'!F:M,8,0)</f>
        <v>Motherwell</v>
      </c>
      <c r="D1114" s="237" t="str">
        <f>VLOOKUP(B1114,'Main Sheet'!A:N,14,0)</f>
        <v>NMB</v>
      </c>
      <c r="E1114" s="237" t="str">
        <f>VLOOKUP(B1114,'Main Sheet'!A:L,12,0)</f>
        <v>Motherwell HS</v>
      </c>
      <c r="F1114" s="237" t="str">
        <f>Vlookup(B1114,'Main Sheet'!A:J,7,False)</f>
        <v>First</v>
      </c>
      <c r="G1114" s="237" t="str">
        <f>Vlookup(B1114,'Main Sheet'!A:Q,17,0)</f>
        <v>Sive</v>
      </c>
      <c r="H1114" s="237" t="str">
        <f>VLOOKUP(B1114,'Main Sheet'!A:AT,46,0)</f>
        <v>Yes</v>
      </c>
      <c r="I1114" s="237" t="str">
        <f>Trim(Iferror(Vlookup(B1114,'Main Sheet'!A425:BC1518,47,False),""))</f>
        <v>Yes</v>
      </c>
      <c r="J1114" s="237" t="str">
        <f>VLOOKUP(B1114,'University Applications'!A:H,8,0)</f>
        <v>S/A</v>
      </c>
      <c r="K1114" s="237" t="str">
        <f>VLOOKUP(B1114,'University Applications'!A:O,15,0)</f>
        <v>Yes</v>
      </c>
      <c r="L1114" s="237" t="str">
        <f>VLOOKUP(B1114,'University Applications'!A:V,22,0)</f>
        <v>Yes</v>
      </c>
      <c r="M1114" s="237" t="str">
        <f>VLOOKUP(B1114,'University Applications'!A:AC,29,0)</f>
        <v>Yes</v>
      </c>
      <c r="N1114" s="237" t="str">
        <f>VLOOKUP(B1114,'University Applications'!A425:BD1839,36,0)</f>
        <v/>
      </c>
      <c r="O1114" s="237" t="str">
        <f>VLOOKUP(B1114,'University Applications'!A:I,9,0)</f>
        <v>S/A</v>
      </c>
      <c r="P1114" s="237" t="str">
        <f>VLOOKUP($B1114,'University Applications'!$A:P,16,0)</f>
        <v>Yes</v>
      </c>
      <c r="Q1114" s="237" t="str">
        <f>VLOOKUP($B1114,'University Applications'!$A:W,23,0)</f>
        <v>Yes</v>
      </c>
      <c r="R1114" s="237" t="str">
        <f>VLOOKUP($B1114,'University Applications'!$A:AD,30,0)</f>
        <v>Yes</v>
      </c>
      <c r="S1114" s="237" t="str">
        <f>VLOOKUP($B1114,'University Applications'!$A425:BJ1839,37,0)</f>
        <v/>
      </c>
      <c r="T1114" s="183">
        <f t="shared" si="1"/>
        <v>4</v>
      </c>
      <c r="U1114" s="183">
        <f t="shared" si="2"/>
        <v>4</v>
      </c>
      <c r="V1114" s="237">
        <f t="shared" si="3"/>
        <v>3</v>
      </c>
      <c r="W1114" s="237">
        <f t="shared" si="4"/>
        <v>3</v>
      </c>
      <c r="X1114" s="237"/>
    </row>
    <row r="1115">
      <c r="A1115" s="236" t="s">
        <v>10627</v>
      </c>
      <c r="B1115" s="106" t="s">
        <v>7249</v>
      </c>
      <c r="C1115" s="237" t="str">
        <f>VLOOKUP(A1115,'Main Sheet'!F:M,8,0)</f>
        <v>Zwide</v>
      </c>
      <c r="D1115" s="237" t="str">
        <f>VLOOKUP(B1115,'Main Sheet'!A:N,14,0)</f>
        <v>NMB</v>
      </c>
      <c r="E1115" s="237" t="str">
        <f>VLOOKUP(B1115,'Main Sheet'!A:L,12,0)</f>
        <v>Ndzondelelo HS</v>
      </c>
      <c r="F1115" s="237" t="str">
        <f>Vlookup(B1115,'Main Sheet'!A:J,7,False)</f>
        <v>Second</v>
      </c>
      <c r="G1115" s="237" t="str">
        <f>Vlookup(B1115,'Main Sheet'!A:Q,17,0)</f>
        <v>Chulumanco</v>
      </c>
      <c r="H1115" s="237" t="str">
        <f>VLOOKUP(B1115,'Main Sheet'!A:AT,46,0)</f>
        <v>Yes</v>
      </c>
      <c r="I1115" s="237" t="str">
        <f>Trim(Iferror(Vlookup(B1115,'Main Sheet'!A876:BC1973,47,False),""))</f>
        <v>Yes</v>
      </c>
      <c r="J1115" s="237" t="str">
        <f>VLOOKUP(B1115,'University Applications'!A:H,8,0)</f>
        <v>S/A</v>
      </c>
      <c r="K1115" s="237" t="str">
        <f>VLOOKUP(B1115,'University Applications'!A:O,15,0)</f>
        <v/>
      </c>
      <c r="L1115" s="237" t="str">
        <f>VLOOKUP(B1115,'University Applications'!A:V,22,0)</f>
        <v>Yes</v>
      </c>
      <c r="M1115" s="237" t="str">
        <f>VLOOKUP(B1115,'University Applications'!A:AC,29,0)</f>
        <v>Yes</v>
      </c>
      <c r="N1115" s="237" t="str">
        <f>VLOOKUP(B1115,'University Applications'!A876:BD2294,36,0)</f>
        <v/>
      </c>
      <c r="O1115" s="237" t="str">
        <f>VLOOKUP(B1115,'University Applications'!A:I,9,0)</f>
        <v/>
      </c>
      <c r="P1115" s="237" t="str">
        <f>VLOOKUP($B1115,'University Applications'!$A:P,16,0)</f>
        <v/>
      </c>
      <c r="Q1115" s="237" t="str">
        <f>VLOOKUP($B1115,'University Applications'!$A:W,23,0)</f>
        <v/>
      </c>
      <c r="R1115" s="237" t="str">
        <f>VLOOKUP($B1115,'University Applications'!$A:AD,30,0)</f>
        <v/>
      </c>
      <c r="S1115" s="237" t="str">
        <f>VLOOKUP($B1115,'University Applications'!$A876:BJ2294,37,0)</f>
        <v/>
      </c>
      <c r="T1115" s="183">
        <f t="shared" si="1"/>
        <v>3</v>
      </c>
      <c r="U1115" s="183">
        <f t="shared" si="2"/>
        <v>0</v>
      </c>
      <c r="V1115" s="237">
        <f t="shared" si="3"/>
        <v>2</v>
      </c>
      <c r="W1115" s="237">
        <f t="shared" si="4"/>
        <v>0</v>
      </c>
      <c r="X1115" s="237"/>
    </row>
  </sheetData>
  <autoFilter ref="$A$1:$X$111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" width="16.38"/>
    <col customWidth="1" min="4" max="5" width="15.63"/>
    <col customWidth="1" min="6" max="7" width="16.75"/>
    <col customWidth="1" min="8" max="8" width="8.88"/>
    <col customWidth="1" min="9" max="9" width="9.13"/>
    <col customWidth="1" min="10" max="29" width="8.63"/>
  </cols>
  <sheetData>
    <row r="1" ht="48.75" customHeight="1">
      <c r="A1" s="239" t="s">
        <v>66</v>
      </c>
      <c r="B1" s="239" t="s">
        <v>37</v>
      </c>
      <c r="C1" s="240" t="s">
        <v>11197</v>
      </c>
      <c r="D1" s="241" t="s">
        <v>11198</v>
      </c>
      <c r="E1" s="240" t="s">
        <v>11199</v>
      </c>
      <c r="F1" s="240" t="s">
        <v>11200</v>
      </c>
      <c r="G1" s="240" t="s">
        <v>11201</v>
      </c>
      <c r="H1" s="240" t="s">
        <v>11202</v>
      </c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  <c r="AA1" s="242"/>
      <c r="AB1" s="242"/>
      <c r="AC1" s="242"/>
    </row>
    <row r="2">
      <c r="A2" s="243" t="s">
        <v>11203</v>
      </c>
      <c r="B2" s="243" t="s">
        <v>3524</v>
      </c>
      <c r="C2" s="243" t="s">
        <v>1261</v>
      </c>
      <c r="D2" s="244"/>
      <c r="E2" s="243">
        <v>1.0</v>
      </c>
      <c r="F2" s="244"/>
      <c r="G2" s="244"/>
      <c r="H2" s="244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</row>
    <row r="3">
      <c r="A3" s="243" t="s">
        <v>11204</v>
      </c>
      <c r="B3" s="243" t="s">
        <v>3524</v>
      </c>
      <c r="C3" s="243" t="s">
        <v>207</v>
      </c>
      <c r="D3" s="244"/>
      <c r="E3" s="243">
        <v>2.0</v>
      </c>
      <c r="F3" s="243">
        <v>1.0</v>
      </c>
      <c r="G3" s="244"/>
      <c r="H3" s="244"/>
      <c r="I3" s="245"/>
      <c r="J3" s="245"/>
      <c r="K3" s="245"/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  <c r="AA3" s="245"/>
      <c r="AB3" s="245"/>
      <c r="AC3" s="245"/>
    </row>
    <row r="4">
      <c r="A4" s="243" t="s">
        <v>11203</v>
      </c>
      <c r="B4" s="243" t="s">
        <v>3524</v>
      </c>
      <c r="C4" s="243" t="s">
        <v>11205</v>
      </c>
      <c r="D4" s="244"/>
      <c r="E4" s="243">
        <v>2.0</v>
      </c>
      <c r="F4" s="244"/>
      <c r="G4" s="244"/>
      <c r="H4" s="244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X4" s="245"/>
      <c r="Y4" s="245"/>
      <c r="Z4" s="245"/>
      <c r="AA4" s="245"/>
      <c r="AB4" s="245"/>
      <c r="AC4" s="245"/>
    </row>
    <row r="5">
      <c r="A5" s="243" t="s">
        <v>11206</v>
      </c>
      <c r="B5" s="243" t="s">
        <v>3524</v>
      </c>
      <c r="C5" s="243" t="s">
        <v>116</v>
      </c>
      <c r="D5" s="244"/>
      <c r="E5" s="243">
        <v>2.0</v>
      </c>
      <c r="F5" s="244"/>
      <c r="G5" s="244"/>
      <c r="H5" s="244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X5" s="245"/>
      <c r="Y5" s="245"/>
      <c r="Z5" s="245"/>
      <c r="AA5" s="245"/>
      <c r="AB5" s="245"/>
      <c r="AC5" s="245"/>
    </row>
    <row r="6">
      <c r="A6" s="243" t="s">
        <v>11206</v>
      </c>
      <c r="B6" s="243" t="s">
        <v>3524</v>
      </c>
      <c r="C6" s="243" t="s">
        <v>11207</v>
      </c>
      <c r="D6" s="244"/>
      <c r="E6" s="243">
        <v>1.0</v>
      </c>
      <c r="F6" s="244"/>
      <c r="G6" s="244"/>
      <c r="H6" s="244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X6" s="245"/>
      <c r="Y6" s="245"/>
      <c r="Z6" s="245"/>
      <c r="AA6" s="245"/>
      <c r="AB6" s="245"/>
      <c r="AC6" s="245"/>
    </row>
    <row r="7">
      <c r="A7" s="243" t="s">
        <v>11206</v>
      </c>
      <c r="B7" s="243" t="s">
        <v>3524</v>
      </c>
      <c r="C7" s="243" t="s">
        <v>11205</v>
      </c>
      <c r="D7" s="244"/>
      <c r="E7" s="243">
        <v>1.0</v>
      </c>
      <c r="F7" s="244"/>
      <c r="G7" s="244"/>
      <c r="H7" s="244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X7" s="245"/>
      <c r="Y7" s="245"/>
      <c r="Z7" s="245"/>
      <c r="AA7" s="245"/>
      <c r="AB7" s="245"/>
      <c r="AC7" s="245"/>
    </row>
    <row r="8">
      <c r="A8" s="243" t="s">
        <v>149</v>
      </c>
      <c r="B8" s="243" t="s">
        <v>3524</v>
      </c>
      <c r="C8" s="243" t="s">
        <v>230</v>
      </c>
      <c r="D8" s="244"/>
      <c r="E8" s="243">
        <v>1.0</v>
      </c>
      <c r="F8" s="244"/>
      <c r="G8" s="244"/>
      <c r="H8" s="244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X8" s="245"/>
      <c r="Y8" s="245"/>
      <c r="Z8" s="245"/>
      <c r="AA8" s="245"/>
      <c r="AB8" s="245"/>
      <c r="AC8" s="245"/>
    </row>
    <row r="9">
      <c r="A9" s="243" t="s">
        <v>149</v>
      </c>
      <c r="B9" s="243" t="s">
        <v>3524</v>
      </c>
      <c r="C9" s="243" t="s">
        <v>11207</v>
      </c>
      <c r="D9" s="244"/>
      <c r="E9" s="243">
        <v>13.0</v>
      </c>
      <c r="F9" s="244"/>
      <c r="G9" s="244"/>
      <c r="H9" s="244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  <c r="X9" s="245"/>
      <c r="Y9" s="245"/>
      <c r="Z9" s="245"/>
      <c r="AA9" s="245"/>
      <c r="AB9" s="245"/>
      <c r="AC9" s="245"/>
    </row>
    <row r="10">
      <c r="A10" s="243" t="s">
        <v>149</v>
      </c>
      <c r="B10" s="243" t="s">
        <v>3524</v>
      </c>
      <c r="C10" s="243" t="s">
        <v>11205</v>
      </c>
      <c r="D10" s="244"/>
      <c r="E10" s="243">
        <v>1.0</v>
      </c>
      <c r="F10" s="244"/>
      <c r="G10" s="244"/>
      <c r="H10" s="244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</row>
    <row r="11">
      <c r="A11" s="243" t="s">
        <v>11204</v>
      </c>
      <c r="B11" s="243" t="s">
        <v>3524</v>
      </c>
      <c r="C11" s="243" t="s">
        <v>11207</v>
      </c>
      <c r="D11" s="244"/>
      <c r="E11" s="243">
        <v>1.0</v>
      </c>
      <c r="F11" s="243">
        <v>3.0</v>
      </c>
      <c r="G11" s="244"/>
      <c r="H11" s="244"/>
      <c r="I11" s="245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  <c r="AB11" s="245"/>
      <c r="AC11" s="245"/>
    </row>
    <row r="12">
      <c r="A12" s="243" t="s">
        <v>11204</v>
      </c>
      <c r="B12" s="243" t="s">
        <v>3524</v>
      </c>
      <c r="C12" s="243" t="s">
        <v>134</v>
      </c>
      <c r="D12" s="244"/>
      <c r="E12" s="243">
        <v>1.0</v>
      </c>
      <c r="F12" s="243">
        <v>1.0</v>
      </c>
      <c r="G12" s="244"/>
      <c r="H12" s="244"/>
      <c r="I12" s="245"/>
      <c r="J12" s="245"/>
      <c r="K12" s="245"/>
      <c r="L12" s="245"/>
      <c r="M12" s="245"/>
      <c r="N12" s="245"/>
      <c r="O12" s="245"/>
      <c r="P12" s="245"/>
      <c r="Q12" s="245"/>
      <c r="R12" s="245"/>
      <c r="S12" s="245"/>
      <c r="T12" s="245"/>
      <c r="U12" s="245"/>
      <c r="V12" s="245"/>
      <c r="W12" s="245"/>
      <c r="X12" s="245"/>
      <c r="Y12" s="245"/>
      <c r="Z12" s="245"/>
      <c r="AA12" s="245"/>
      <c r="AB12" s="245"/>
      <c r="AC12" s="245"/>
    </row>
    <row r="13">
      <c r="A13" s="243" t="s">
        <v>149</v>
      </c>
      <c r="B13" s="243" t="s">
        <v>3524</v>
      </c>
      <c r="C13" s="243" t="s">
        <v>400</v>
      </c>
      <c r="D13" s="244"/>
      <c r="E13" s="243">
        <v>6.0</v>
      </c>
      <c r="F13" s="244"/>
      <c r="G13" s="244"/>
      <c r="H13" s="244"/>
      <c r="I13" s="245"/>
      <c r="J13" s="245"/>
      <c r="K13" s="245"/>
      <c r="L13" s="245"/>
      <c r="M13" s="245"/>
      <c r="N13" s="245"/>
      <c r="O13" s="245"/>
      <c r="P13" s="245"/>
      <c r="Q13" s="245"/>
      <c r="R13" s="245"/>
      <c r="S13" s="245"/>
      <c r="T13" s="245"/>
      <c r="U13" s="245"/>
      <c r="V13" s="245"/>
      <c r="W13" s="245"/>
      <c r="X13" s="245"/>
      <c r="Y13" s="245"/>
      <c r="Z13" s="245"/>
      <c r="AA13" s="245"/>
      <c r="AB13" s="245"/>
      <c r="AC13" s="245"/>
    </row>
    <row r="14">
      <c r="A14" s="243" t="s">
        <v>1538</v>
      </c>
      <c r="B14" s="243" t="s">
        <v>3524</v>
      </c>
      <c r="C14" s="243" t="s">
        <v>272</v>
      </c>
      <c r="D14" s="244"/>
      <c r="E14" s="243">
        <v>3.0</v>
      </c>
      <c r="F14" s="244"/>
      <c r="G14" s="244"/>
      <c r="H14" s="244"/>
      <c r="I14" s="245"/>
      <c r="J14" s="245"/>
      <c r="K14" s="245"/>
      <c r="L14" s="245"/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  <c r="AA14" s="245"/>
      <c r="AB14" s="245"/>
      <c r="AC14" s="245"/>
    </row>
    <row r="15">
      <c r="A15" s="243" t="s">
        <v>1538</v>
      </c>
      <c r="B15" s="243" t="s">
        <v>3524</v>
      </c>
      <c r="C15" s="243" t="s">
        <v>134</v>
      </c>
      <c r="D15" s="244"/>
      <c r="E15" s="243">
        <v>1.0</v>
      </c>
      <c r="F15" s="244"/>
      <c r="G15" s="244"/>
      <c r="H15" s="244"/>
      <c r="I15" s="245"/>
      <c r="J15" s="245"/>
      <c r="K15" s="245"/>
      <c r="L15" s="245"/>
      <c r="M15" s="245"/>
      <c r="N15" s="245"/>
      <c r="O15" s="245"/>
      <c r="P15" s="245"/>
      <c r="Q15" s="245"/>
      <c r="R15" s="245"/>
      <c r="S15" s="245"/>
      <c r="T15" s="245"/>
      <c r="U15" s="245"/>
      <c r="V15" s="245"/>
      <c r="W15" s="245"/>
      <c r="X15" s="245"/>
      <c r="Y15" s="245"/>
      <c r="Z15" s="245"/>
      <c r="AA15" s="245"/>
      <c r="AB15" s="245"/>
      <c r="AC15" s="245"/>
    </row>
    <row r="16">
      <c r="A16" s="243" t="s">
        <v>257</v>
      </c>
      <c r="B16" s="243" t="s">
        <v>3524</v>
      </c>
      <c r="C16" s="243" t="s">
        <v>312</v>
      </c>
      <c r="D16" s="244"/>
      <c r="E16" s="243">
        <v>3.0</v>
      </c>
      <c r="F16" s="244"/>
      <c r="G16" s="244"/>
      <c r="H16" s="244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  <c r="X16" s="245"/>
      <c r="Y16" s="245"/>
      <c r="Z16" s="245"/>
      <c r="AA16" s="245"/>
      <c r="AB16" s="245"/>
      <c r="AC16" s="245"/>
    </row>
    <row r="17">
      <c r="A17" s="243" t="s">
        <v>257</v>
      </c>
      <c r="B17" s="243" t="s">
        <v>3524</v>
      </c>
      <c r="C17" s="243" t="s">
        <v>230</v>
      </c>
      <c r="D17" s="244"/>
      <c r="E17" s="243">
        <v>6.0</v>
      </c>
      <c r="F17" s="244"/>
      <c r="G17" s="244"/>
      <c r="H17" s="244"/>
      <c r="I17" s="245"/>
      <c r="J17" s="245"/>
      <c r="K17" s="245"/>
      <c r="L17" s="245"/>
      <c r="M17" s="245"/>
      <c r="N17" s="245"/>
      <c r="O17" s="245"/>
      <c r="P17" s="245"/>
      <c r="Q17" s="245"/>
      <c r="R17" s="245"/>
      <c r="S17" s="245"/>
      <c r="T17" s="245"/>
      <c r="U17" s="245"/>
      <c r="V17" s="245"/>
      <c r="W17" s="245"/>
      <c r="X17" s="245"/>
      <c r="Y17" s="245"/>
      <c r="Z17" s="245"/>
      <c r="AA17" s="245"/>
      <c r="AB17" s="245"/>
      <c r="AC17" s="245"/>
    </row>
    <row r="18">
      <c r="A18" s="243" t="s">
        <v>257</v>
      </c>
      <c r="B18" s="243" t="s">
        <v>3524</v>
      </c>
      <c r="C18" s="243" t="s">
        <v>116</v>
      </c>
      <c r="D18" s="244"/>
      <c r="E18" s="243">
        <v>12.0</v>
      </c>
      <c r="F18" s="244"/>
      <c r="G18" s="244"/>
      <c r="H18" s="244"/>
      <c r="I18" s="245"/>
      <c r="J18" s="245"/>
      <c r="K18" s="245"/>
      <c r="L18" s="245"/>
      <c r="M18" s="245"/>
      <c r="N18" s="245"/>
      <c r="O18" s="245"/>
      <c r="P18" s="245"/>
      <c r="Q18" s="245"/>
      <c r="R18" s="245"/>
      <c r="S18" s="245"/>
      <c r="T18" s="245"/>
      <c r="U18" s="245"/>
      <c r="V18" s="245"/>
      <c r="W18" s="245"/>
      <c r="X18" s="245"/>
      <c r="Y18" s="245"/>
      <c r="Z18" s="245"/>
      <c r="AA18" s="245"/>
      <c r="AB18" s="245"/>
      <c r="AC18" s="245"/>
    </row>
    <row r="19">
      <c r="A19" s="243" t="s">
        <v>257</v>
      </c>
      <c r="B19" s="243" t="s">
        <v>3524</v>
      </c>
      <c r="C19" s="243" t="s">
        <v>11207</v>
      </c>
      <c r="D19" s="244"/>
      <c r="E19" s="243">
        <v>4.0</v>
      </c>
      <c r="F19" s="244"/>
      <c r="G19" s="244"/>
      <c r="H19" s="244"/>
      <c r="I19" s="245"/>
      <c r="J19" s="245"/>
      <c r="K19" s="245"/>
      <c r="L19" s="245"/>
      <c r="M19" s="245"/>
      <c r="N19" s="245"/>
      <c r="O19" s="245"/>
      <c r="P19" s="245"/>
      <c r="Q19" s="245"/>
      <c r="R19" s="245"/>
      <c r="S19" s="245"/>
      <c r="T19" s="245"/>
      <c r="U19" s="245"/>
      <c r="V19" s="245"/>
      <c r="W19" s="245"/>
      <c r="X19" s="245"/>
      <c r="Y19" s="245"/>
      <c r="Z19" s="245"/>
      <c r="AA19" s="245"/>
      <c r="AB19" s="245"/>
      <c r="AC19" s="245"/>
    </row>
    <row r="20">
      <c r="A20" s="243" t="s">
        <v>11204</v>
      </c>
      <c r="B20" s="243" t="s">
        <v>3524</v>
      </c>
      <c r="C20" s="243" t="s">
        <v>566</v>
      </c>
      <c r="D20" s="244"/>
      <c r="E20" s="243">
        <v>6.0</v>
      </c>
      <c r="F20" s="243">
        <v>1.0</v>
      </c>
      <c r="G20" s="244"/>
      <c r="H20" s="244"/>
      <c r="I20" s="245"/>
      <c r="J20" s="245"/>
      <c r="K20" s="245"/>
      <c r="L20" s="245"/>
      <c r="M20" s="245"/>
      <c r="N20" s="245"/>
      <c r="O20" s="245"/>
      <c r="P20" s="245"/>
      <c r="Q20" s="245"/>
      <c r="R20" s="245"/>
      <c r="S20" s="245"/>
      <c r="T20" s="245"/>
      <c r="U20" s="245"/>
      <c r="V20" s="245"/>
      <c r="W20" s="245"/>
      <c r="X20" s="245"/>
      <c r="Y20" s="245"/>
      <c r="Z20" s="245"/>
      <c r="AA20" s="245"/>
      <c r="AB20" s="245"/>
      <c r="AC20" s="245"/>
    </row>
    <row r="21" ht="15.75" customHeight="1">
      <c r="A21" s="243" t="s">
        <v>257</v>
      </c>
      <c r="B21" s="243" t="s">
        <v>3524</v>
      </c>
      <c r="C21" s="243" t="s">
        <v>134</v>
      </c>
      <c r="D21" s="244"/>
      <c r="E21" s="243">
        <v>2.0</v>
      </c>
      <c r="F21" s="244"/>
      <c r="G21" s="244"/>
      <c r="H21" s="244"/>
      <c r="I21" s="245"/>
      <c r="J21" s="245"/>
      <c r="K21" s="245"/>
      <c r="L21" s="245"/>
      <c r="M21" s="245"/>
      <c r="N21" s="245"/>
      <c r="O21" s="245"/>
      <c r="P21" s="245"/>
      <c r="Q21" s="245"/>
      <c r="R21" s="245"/>
      <c r="S21" s="245"/>
      <c r="T21" s="245"/>
      <c r="U21" s="245"/>
      <c r="V21" s="245"/>
      <c r="W21" s="245"/>
      <c r="X21" s="245"/>
      <c r="Y21" s="245"/>
      <c r="Z21" s="245"/>
      <c r="AA21" s="245"/>
      <c r="AB21" s="245"/>
      <c r="AC21" s="245"/>
    </row>
    <row r="22" ht="15.75" customHeight="1">
      <c r="A22" s="243" t="s">
        <v>257</v>
      </c>
      <c r="B22" s="243" t="s">
        <v>3524</v>
      </c>
      <c r="C22" s="243" t="s">
        <v>1440</v>
      </c>
      <c r="D22" s="244"/>
      <c r="E22" s="243">
        <v>3.0</v>
      </c>
      <c r="F22" s="244"/>
      <c r="G22" s="244"/>
      <c r="H22" s="244"/>
      <c r="I22" s="245"/>
      <c r="J22" s="245"/>
      <c r="K22" s="245"/>
      <c r="L22" s="245"/>
      <c r="M22" s="245"/>
      <c r="N22" s="245"/>
      <c r="O22" s="245"/>
      <c r="P22" s="245"/>
      <c r="Q22" s="245"/>
      <c r="R22" s="245"/>
      <c r="S22" s="245"/>
      <c r="T22" s="245"/>
      <c r="U22" s="245"/>
      <c r="V22" s="245"/>
      <c r="W22" s="245"/>
      <c r="X22" s="245"/>
      <c r="Y22" s="245"/>
      <c r="Z22" s="245"/>
      <c r="AA22" s="245"/>
      <c r="AB22" s="245"/>
      <c r="AC22" s="245"/>
    </row>
    <row r="23" ht="15.75" customHeight="1">
      <c r="A23" s="243" t="s">
        <v>257</v>
      </c>
      <c r="B23" s="243" t="s">
        <v>3524</v>
      </c>
      <c r="C23" s="243" t="s">
        <v>207</v>
      </c>
      <c r="D23" s="244"/>
      <c r="E23" s="243">
        <v>1.0</v>
      </c>
      <c r="F23" s="244"/>
      <c r="G23" s="244"/>
      <c r="H23" s="244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  <c r="X23" s="245"/>
      <c r="Y23" s="245"/>
      <c r="Z23" s="245"/>
      <c r="AA23" s="245"/>
      <c r="AB23" s="245"/>
      <c r="AC23" s="245"/>
    </row>
    <row r="24" ht="15.75" customHeight="1">
      <c r="A24" s="243" t="s">
        <v>257</v>
      </c>
      <c r="B24" s="243" t="s">
        <v>3524</v>
      </c>
      <c r="C24" s="243" t="s">
        <v>362</v>
      </c>
      <c r="D24" s="244"/>
      <c r="E24" s="243">
        <v>2.0</v>
      </c>
      <c r="F24" s="244"/>
      <c r="G24" s="244"/>
      <c r="H24" s="244"/>
      <c r="I24" s="245"/>
      <c r="J24" s="245"/>
      <c r="K24" s="245"/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245"/>
      <c r="W24" s="245"/>
      <c r="X24" s="245"/>
      <c r="Y24" s="245"/>
      <c r="Z24" s="245"/>
      <c r="AA24" s="245"/>
      <c r="AB24" s="245"/>
      <c r="AC24" s="245"/>
    </row>
    <row r="25" ht="15.75" customHeight="1">
      <c r="A25" s="243" t="s">
        <v>11208</v>
      </c>
      <c r="B25" s="243" t="s">
        <v>3524</v>
      </c>
      <c r="C25" s="243" t="s">
        <v>312</v>
      </c>
      <c r="D25" s="244"/>
      <c r="E25" s="243">
        <v>2.0</v>
      </c>
      <c r="F25" s="244"/>
      <c r="G25" s="244"/>
      <c r="H25" s="244"/>
      <c r="I25" s="245"/>
      <c r="J25" s="245"/>
      <c r="K25" s="245"/>
      <c r="L25" s="245"/>
      <c r="M25" s="245"/>
      <c r="N25" s="245"/>
      <c r="O25" s="245"/>
      <c r="P25" s="245"/>
      <c r="Q25" s="245"/>
      <c r="R25" s="245"/>
      <c r="S25" s="245"/>
      <c r="T25" s="245"/>
      <c r="U25" s="245"/>
      <c r="V25" s="245"/>
      <c r="W25" s="245"/>
      <c r="X25" s="245"/>
      <c r="Y25" s="245"/>
      <c r="Z25" s="245"/>
      <c r="AA25" s="245"/>
      <c r="AB25" s="245"/>
      <c r="AC25" s="245"/>
    </row>
    <row r="26" ht="15.75" customHeight="1">
      <c r="A26" s="243" t="s">
        <v>11208</v>
      </c>
      <c r="B26" s="243" t="s">
        <v>3524</v>
      </c>
      <c r="C26" s="243" t="s">
        <v>11207</v>
      </c>
      <c r="D26" s="244"/>
      <c r="E26" s="243">
        <v>4.0</v>
      </c>
      <c r="F26" s="244"/>
      <c r="G26" s="244"/>
      <c r="H26" s="244"/>
      <c r="I26" s="245"/>
      <c r="J26" s="245"/>
      <c r="K26" s="245"/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245"/>
      <c r="W26" s="245"/>
      <c r="X26" s="245"/>
      <c r="Y26" s="245"/>
      <c r="Z26" s="245"/>
      <c r="AA26" s="245"/>
      <c r="AB26" s="245"/>
      <c r="AC26" s="245"/>
    </row>
    <row r="27" ht="15.75" customHeight="1">
      <c r="A27" s="243" t="s">
        <v>1409</v>
      </c>
      <c r="B27" s="243" t="s">
        <v>3524</v>
      </c>
      <c r="C27" s="243" t="s">
        <v>312</v>
      </c>
      <c r="D27" s="244"/>
      <c r="E27" s="243">
        <v>2.0</v>
      </c>
      <c r="F27" s="244"/>
      <c r="G27" s="244"/>
      <c r="H27" s="244"/>
      <c r="I27" s="245"/>
      <c r="J27" s="245"/>
      <c r="K27" s="245"/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245"/>
      <c r="W27" s="245"/>
      <c r="X27" s="245"/>
      <c r="Y27" s="245"/>
      <c r="Z27" s="245"/>
      <c r="AA27" s="245"/>
      <c r="AB27" s="245"/>
      <c r="AC27" s="245"/>
    </row>
    <row r="28" ht="15.75" customHeight="1">
      <c r="A28" s="243" t="s">
        <v>1409</v>
      </c>
      <c r="B28" s="243" t="s">
        <v>3524</v>
      </c>
      <c r="C28" s="243" t="s">
        <v>272</v>
      </c>
      <c r="D28" s="244"/>
      <c r="E28" s="243">
        <v>1.0</v>
      </c>
      <c r="F28" s="244"/>
      <c r="G28" s="244"/>
      <c r="H28" s="244"/>
      <c r="I28" s="245"/>
      <c r="J28" s="245"/>
      <c r="K28" s="245"/>
      <c r="L28" s="245"/>
      <c r="M28" s="245"/>
      <c r="N28" s="245"/>
      <c r="O28" s="245"/>
      <c r="P28" s="245"/>
      <c r="Q28" s="245"/>
      <c r="R28" s="245"/>
      <c r="S28" s="245"/>
      <c r="T28" s="245"/>
      <c r="U28" s="245"/>
      <c r="V28" s="245"/>
      <c r="W28" s="245"/>
      <c r="X28" s="245"/>
      <c r="Y28" s="245"/>
      <c r="Z28" s="245"/>
      <c r="AA28" s="245"/>
      <c r="AB28" s="245"/>
      <c r="AC28" s="245"/>
    </row>
    <row r="29" ht="15.75" customHeight="1">
      <c r="A29" s="243" t="s">
        <v>1409</v>
      </c>
      <c r="B29" s="243" t="s">
        <v>3524</v>
      </c>
      <c r="C29" s="243" t="s">
        <v>1440</v>
      </c>
      <c r="D29" s="244"/>
      <c r="E29" s="243">
        <v>2.0</v>
      </c>
      <c r="F29" s="244"/>
      <c r="G29" s="244"/>
      <c r="H29" s="244"/>
      <c r="I29" s="245"/>
      <c r="J29" s="245"/>
      <c r="K29" s="245"/>
      <c r="L29" s="245"/>
      <c r="M29" s="245"/>
      <c r="N29" s="245"/>
      <c r="O29" s="245"/>
      <c r="P29" s="245"/>
      <c r="Q29" s="245"/>
      <c r="R29" s="245"/>
      <c r="S29" s="245"/>
      <c r="T29" s="245"/>
      <c r="U29" s="245"/>
      <c r="V29" s="245"/>
      <c r="W29" s="245"/>
      <c r="X29" s="245"/>
      <c r="Y29" s="245"/>
      <c r="Z29" s="245"/>
      <c r="AA29" s="245"/>
      <c r="AB29" s="245"/>
      <c r="AC29" s="245"/>
    </row>
    <row r="30" ht="15.75" customHeight="1">
      <c r="A30" s="243" t="s">
        <v>11209</v>
      </c>
      <c r="B30" s="243" t="s">
        <v>3524</v>
      </c>
      <c r="C30" s="243" t="s">
        <v>272</v>
      </c>
      <c r="D30" s="244"/>
      <c r="E30" s="243">
        <v>1.0</v>
      </c>
      <c r="F30" s="244"/>
      <c r="G30" s="244"/>
      <c r="H30" s="244"/>
      <c r="I30" s="245"/>
      <c r="J30" s="245"/>
      <c r="K30" s="245"/>
      <c r="L30" s="245"/>
      <c r="M30" s="245"/>
      <c r="N30" s="245"/>
      <c r="O30" s="245"/>
      <c r="P30" s="245"/>
      <c r="Q30" s="245"/>
      <c r="R30" s="245"/>
      <c r="S30" s="245"/>
      <c r="T30" s="245"/>
      <c r="U30" s="245"/>
      <c r="V30" s="245"/>
      <c r="W30" s="245"/>
      <c r="X30" s="245"/>
      <c r="Y30" s="245"/>
      <c r="Z30" s="245"/>
      <c r="AA30" s="245"/>
      <c r="AB30" s="245"/>
      <c r="AC30" s="245"/>
    </row>
    <row r="31" ht="15.75" customHeight="1">
      <c r="A31" s="243" t="s">
        <v>11210</v>
      </c>
      <c r="B31" s="243" t="s">
        <v>44</v>
      </c>
      <c r="C31" s="243" t="s">
        <v>312</v>
      </c>
      <c r="D31" s="244"/>
      <c r="E31" s="243">
        <v>1.0</v>
      </c>
      <c r="F31" s="244"/>
      <c r="G31" s="244"/>
      <c r="H31" s="244"/>
      <c r="I31" s="245"/>
      <c r="J31" s="245"/>
      <c r="K31" s="245"/>
      <c r="L31" s="245"/>
      <c r="M31" s="245"/>
      <c r="N31" s="245"/>
      <c r="O31" s="245"/>
      <c r="P31" s="245"/>
      <c r="Q31" s="245"/>
      <c r="R31" s="245"/>
      <c r="S31" s="245"/>
      <c r="T31" s="245"/>
      <c r="U31" s="245"/>
      <c r="V31" s="245"/>
      <c r="W31" s="245"/>
      <c r="X31" s="245"/>
      <c r="Y31" s="245"/>
      <c r="Z31" s="245"/>
      <c r="AA31" s="245"/>
      <c r="AB31" s="245"/>
      <c r="AC31" s="245"/>
    </row>
    <row r="32" ht="15.75" customHeight="1">
      <c r="A32" s="243" t="s">
        <v>11210</v>
      </c>
      <c r="B32" s="243" t="s">
        <v>44</v>
      </c>
      <c r="C32" s="243" t="s">
        <v>11207</v>
      </c>
      <c r="D32" s="244"/>
      <c r="E32" s="243">
        <v>4.0</v>
      </c>
      <c r="F32" s="244"/>
      <c r="G32" s="244"/>
      <c r="H32" s="244"/>
      <c r="I32" s="245"/>
      <c r="J32" s="245"/>
      <c r="K32" s="245"/>
      <c r="L32" s="245"/>
      <c r="M32" s="245"/>
      <c r="N32" s="245"/>
      <c r="O32" s="245"/>
      <c r="P32" s="245"/>
      <c r="Q32" s="245"/>
      <c r="R32" s="245"/>
      <c r="S32" s="245"/>
      <c r="T32" s="245"/>
      <c r="U32" s="245"/>
      <c r="V32" s="245"/>
      <c r="W32" s="245"/>
      <c r="X32" s="245"/>
      <c r="Y32" s="245"/>
      <c r="Z32" s="245"/>
      <c r="AA32" s="245"/>
      <c r="AB32" s="245"/>
      <c r="AC32" s="245"/>
    </row>
    <row r="33" ht="15.75" customHeight="1">
      <c r="A33" s="243" t="s">
        <v>11210</v>
      </c>
      <c r="B33" s="243" t="s">
        <v>44</v>
      </c>
      <c r="C33" s="243" t="s">
        <v>116</v>
      </c>
      <c r="D33" s="244"/>
      <c r="E33" s="243">
        <v>4.0</v>
      </c>
      <c r="F33" s="244"/>
      <c r="G33" s="244"/>
      <c r="H33" s="244"/>
      <c r="I33" s="245"/>
      <c r="J33" s="245"/>
      <c r="K33" s="245"/>
      <c r="L33" s="245"/>
      <c r="M33" s="245"/>
      <c r="N33" s="245"/>
      <c r="O33" s="245"/>
      <c r="P33" s="245"/>
      <c r="Q33" s="245"/>
      <c r="R33" s="245"/>
      <c r="S33" s="245"/>
      <c r="T33" s="245"/>
      <c r="U33" s="245"/>
      <c r="V33" s="245"/>
      <c r="W33" s="245"/>
      <c r="X33" s="245"/>
      <c r="Y33" s="245"/>
      <c r="Z33" s="245"/>
      <c r="AA33" s="245"/>
      <c r="AB33" s="245"/>
      <c r="AC33" s="245"/>
    </row>
    <row r="34" ht="15.75" customHeight="1">
      <c r="A34" s="243" t="s">
        <v>11210</v>
      </c>
      <c r="B34" s="243" t="s">
        <v>44</v>
      </c>
      <c r="C34" s="243" t="s">
        <v>272</v>
      </c>
      <c r="D34" s="244"/>
      <c r="E34" s="243">
        <v>4.0</v>
      </c>
      <c r="F34" s="244"/>
      <c r="G34" s="244"/>
      <c r="H34" s="244"/>
      <c r="I34" s="245"/>
      <c r="J34" s="245"/>
      <c r="K34" s="245"/>
      <c r="L34" s="245"/>
      <c r="M34" s="245"/>
      <c r="N34" s="245"/>
      <c r="O34" s="245"/>
      <c r="P34" s="245"/>
      <c r="Q34" s="245"/>
      <c r="R34" s="245"/>
      <c r="S34" s="245"/>
      <c r="T34" s="245"/>
      <c r="U34" s="245"/>
      <c r="V34" s="245"/>
      <c r="W34" s="245"/>
      <c r="X34" s="245"/>
      <c r="Y34" s="245"/>
      <c r="Z34" s="245"/>
      <c r="AA34" s="245"/>
      <c r="AB34" s="245"/>
      <c r="AC34" s="245"/>
    </row>
    <row r="35" ht="15.75" customHeight="1">
      <c r="A35" s="243" t="s">
        <v>11210</v>
      </c>
      <c r="B35" s="243" t="s">
        <v>44</v>
      </c>
      <c r="C35" s="243" t="s">
        <v>230</v>
      </c>
      <c r="D35" s="244"/>
      <c r="E35" s="243">
        <v>3.0</v>
      </c>
      <c r="F35" s="244"/>
      <c r="G35" s="244"/>
      <c r="H35" s="244"/>
      <c r="I35" s="245"/>
      <c r="J35" s="245"/>
      <c r="K35" s="245"/>
      <c r="L35" s="245"/>
      <c r="M35" s="245"/>
      <c r="N35" s="245"/>
      <c r="O35" s="245"/>
      <c r="P35" s="245"/>
      <c r="Q35" s="245"/>
      <c r="R35" s="245"/>
      <c r="S35" s="245"/>
      <c r="T35" s="245"/>
      <c r="U35" s="245"/>
      <c r="V35" s="245"/>
      <c r="W35" s="245"/>
      <c r="X35" s="245"/>
      <c r="Y35" s="245"/>
      <c r="Z35" s="245"/>
      <c r="AA35" s="245"/>
      <c r="AB35" s="245"/>
      <c r="AC35" s="245"/>
    </row>
    <row r="36" ht="15.75" customHeight="1">
      <c r="A36" s="243" t="s">
        <v>11210</v>
      </c>
      <c r="B36" s="243" t="s">
        <v>44</v>
      </c>
      <c r="C36" s="243" t="s">
        <v>362</v>
      </c>
      <c r="D36" s="244"/>
      <c r="E36" s="243">
        <v>3.0</v>
      </c>
      <c r="F36" s="244"/>
      <c r="G36" s="244"/>
      <c r="H36" s="244"/>
      <c r="I36" s="245"/>
      <c r="J36" s="245"/>
      <c r="K36" s="245"/>
      <c r="L36" s="245"/>
      <c r="M36" s="245"/>
      <c r="N36" s="245"/>
      <c r="O36" s="245"/>
      <c r="P36" s="245"/>
      <c r="Q36" s="245"/>
      <c r="R36" s="245"/>
      <c r="S36" s="245"/>
      <c r="T36" s="245"/>
      <c r="U36" s="245"/>
      <c r="V36" s="245"/>
      <c r="W36" s="245"/>
      <c r="X36" s="245"/>
      <c r="Y36" s="245"/>
      <c r="Z36" s="245"/>
      <c r="AA36" s="245"/>
      <c r="AB36" s="245"/>
      <c r="AC36" s="245"/>
    </row>
    <row r="37" ht="15.75" customHeight="1">
      <c r="A37" s="243" t="s">
        <v>11210</v>
      </c>
      <c r="B37" s="243" t="s">
        <v>44</v>
      </c>
      <c r="C37" s="243" t="s">
        <v>1005</v>
      </c>
      <c r="D37" s="244"/>
      <c r="E37" s="243">
        <v>1.0</v>
      </c>
      <c r="F37" s="244"/>
      <c r="G37" s="244"/>
      <c r="H37" s="244"/>
      <c r="I37" s="245"/>
      <c r="J37" s="245"/>
      <c r="K37" s="245"/>
      <c r="L37" s="245"/>
      <c r="M37" s="245"/>
      <c r="N37" s="245"/>
      <c r="O37" s="245"/>
      <c r="P37" s="245"/>
      <c r="Q37" s="245"/>
      <c r="R37" s="245"/>
      <c r="S37" s="245"/>
      <c r="T37" s="245"/>
      <c r="U37" s="245"/>
      <c r="V37" s="245"/>
      <c r="W37" s="245"/>
      <c r="X37" s="245"/>
      <c r="Y37" s="245"/>
      <c r="Z37" s="245"/>
      <c r="AA37" s="245"/>
      <c r="AB37" s="245"/>
      <c r="AC37" s="245"/>
    </row>
    <row r="38" ht="15.75" customHeight="1">
      <c r="A38" s="243" t="s">
        <v>11210</v>
      </c>
      <c r="B38" s="243" t="s">
        <v>44</v>
      </c>
      <c r="C38" s="243" t="s">
        <v>134</v>
      </c>
      <c r="D38" s="244"/>
      <c r="E38" s="243">
        <v>3.0</v>
      </c>
      <c r="F38" s="244"/>
      <c r="G38" s="244"/>
      <c r="H38" s="244"/>
      <c r="I38" s="245"/>
      <c r="J38" s="245"/>
      <c r="K38" s="245"/>
      <c r="L38" s="245"/>
      <c r="M38" s="245"/>
      <c r="N38" s="245"/>
      <c r="O38" s="245"/>
      <c r="P38" s="245"/>
      <c r="Q38" s="245"/>
      <c r="R38" s="245"/>
      <c r="S38" s="245"/>
      <c r="T38" s="245"/>
      <c r="U38" s="245"/>
      <c r="V38" s="245"/>
      <c r="W38" s="245"/>
      <c r="X38" s="245"/>
      <c r="Y38" s="245"/>
      <c r="Z38" s="245"/>
      <c r="AA38" s="245"/>
      <c r="AB38" s="245"/>
      <c r="AC38" s="245"/>
    </row>
    <row r="39" ht="15.75" customHeight="1">
      <c r="A39" s="243" t="s">
        <v>11210</v>
      </c>
      <c r="B39" s="243" t="s">
        <v>44</v>
      </c>
      <c r="C39" s="243" t="s">
        <v>400</v>
      </c>
      <c r="D39" s="244"/>
      <c r="E39" s="243">
        <v>1.0</v>
      </c>
      <c r="F39" s="244"/>
      <c r="G39" s="244"/>
      <c r="H39" s="244"/>
      <c r="I39" s="245"/>
      <c r="J39" s="245"/>
      <c r="K39" s="245"/>
      <c r="L39" s="245"/>
      <c r="M39" s="245"/>
      <c r="N39" s="245"/>
      <c r="O39" s="245"/>
      <c r="P39" s="245"/>
      <c r="Q39" s="245"/>
      <c r="R39" s="245"/>
      <c r="S39" s="245"/>
      <c r="T39" s="245"/>
      <c r="U39" s="245"/>
      <c r="V39" s="245"/>
      <c r="W39" s="245"/>
      <c r="X39" s="245"/>
      <c r="Y39" s="245"/>
      <c r="Z39" s="245"/>
      <c r="AA39" s="245"/>
      <c r="AB39" s="245"/>
      <c r="AC39" s="245"/>
    </row>
    <row r="40" ht="15.75" customHeight="1">
      <c r="A40" s="243" t="s">
        <v>617</v>
      </c>
      <c r="B40" s="243" t="s">
        <v>44</v>
      </c>
      <c r="C40" s="243" t="s">
        <v>11207</v>
      </c>
      <c r="D40" s="244"/>
      <c r="E40" s="243">
        <v>6.0</v>
      </c>
      <c r="F40" s="244"/>
      <c r="G40" s="244"/>
      <c r="H40" s="244"/>
      <c r="I40" s="245"/>
      <c r="J40" s="245"/>
      <c r="K40" s="245"/>
      <c r="L40" s="245"/>
      <c r="M40" s="245"/>
      <c r="N40" s="245"/>
      <c r="O40" s="245"/>
      <c r="P40" s="245"/>
      <c r="Q40" s="245"/>
      <c r="R40" s="245"/>
      <c r="S40" s="245"/>
      <c r="T40" s="245"/>
      <c r="U40" s="245"/>
      <c r="V40" s="245"/>
      <c r="W40" s="245"/>
      <c r="X40" s="245"/>
      <c r="Y40" s="245"/>
      <c r="Z40" s="245"/>
      <c r="AA40" s="245"/>
      <c r="AB40" s="245"/>
      <c r="AC40" s="245"/>
    </row>
    <row r="41" ht="15.75" customHeight="1">
      <c r="A41" s="243" t="s">
        <v>617</v>
      </c>
      <c r="B41" s="243" t="s">
        <v>44</v>
      </c>
      <c r="C41" s="243" t="s">
        <v>230</v>
      </c>
      <c r="D41" s="244"/>
      <c r="E41" s="243">
        <v>1.0</v>
      </c>
      <c r="F41" s="244"/>
      <c r="G41" s="244"/>
      <c r="H41" s="244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  <c r="X41" s="245"/>
      <c r="Y41" s="245"/>
      <c r="Z41" s="245"/>
      <c r="AA41" s="245"/>
      <c r="AB41" s="245"/>
      <c r="AC41" s="245"/>
    </row>
    <row r="42" ht="15.75" customHeight="1">
      <c r="A42" s="243" t="s">
        <v>617</v>
      </c>
      <c r="B42" s="243" t="s">
        <v>44</v>
      </c>
      <c r="C42" s="243" t="s">
        <v>362</v>
      </c>
      <c r="D42" s="244"/>
      <c r="E42" s="243">
        <v>1.0</v>
      </c>
      <c r="F42" s="244"/>
      <c r="G42" s="244"/>
      <c r="H42" s="244"/>
      <c r="I42" s="245"/>
      <c r="J42" s="245"/>
      <c r="K42" s="245"/>
      <c r="L42" s="245"/>
      <c r="M42" s="245"/>
      <c r="N42" s="245"/>
      <c r="O42" s="245"/>
      <c r="P42" s="245"/>
      <c r="Q42" s="245"/>
      <c r="R42" s="245"/>
      <c r="S42" s="245"/>
      <c r="T42" s="245"/>
      <c r="U42" s="245"/>
      <c r="V42" s="245"/>
      <c r="W42" s="245"/>
      <c r="X42" s="245"/>
      <c r="Y42" s="245"/>
      <c r="Z42" s="245"/>
      <c r="AA42" s="245"/>
      <c r="AB42" s="245"/>
      <c r="AC42" s="245"/>
    </row>
    <row r="43" ht="15.75" customHeight="1">
      <c r="A43" s="243" t="s">
        <v>617</v>
      </c>
      <c r="B43" s="243" t="s">
        <v>44</v>
      </c>
      <c r="C43" s="243" t="s">
        <v>618</v>
      </c>
      <c r="D43" s="244"/>
      <c r="E43" s="243">
        <v>2.0</v>
      </c>
      <c r="F43" s="244"/>
      <c r="G43" s="244"/>
      <c r="H43" s="244"/>
      <c r="I43" s="245"/>
      <c r="J43" s="245"/>
      <c r="K43" s="245"/>
      <c r="L43" s="245"/>
      <c r="M43" s="245"/>
      <c r="N43" s="245"/>
      <c r="O43" s="245"/>
      <c r="P43" s="245"/>
      <c r="Q43" s="245"/>
      <c r="R43" s="245"/>
      <c r="S43" s="245"/>
      <c r="T43" s="245"/>
      <c r="U43" s="245"/>
      <c r="V43" s="245"/>
      <c r="W43" s="245"/>
      <c r="X43" s="245"/>
      <c r="Y43" s="245"/>
      <c r="Z43" s="245"/>
      <c r="AA43" s="245"/>
      <c r="AB43" s="245"/>
      <c r="AC43" s="245"/>
    </row>
    <row r="44" ht="15.75" customHeight="1">
      <c r="A44" s="243" t="s">
        <v>11211</v>
      </c>
      <c r="B44" s="243" t="s">
        <v>46</v>
      </c>
      <c r="C44" s="243" t="s">
        <v>312</v>
      </c>
      <c r="D44" s="244"/>
      <c r="E44" s="243">
        <v>1.0</v>
      </c>
      <c r="F44" s="244"/>
      <c r="G44" s="244"/>
      <c r="H44" s="244"/>
      <c r="I44" s="245"/>
      <c r="J44" s="245"/>
      <c r="K44" s="245"/>
      <c r="L44" s="245"/>
      <c r="M44" s="245"/>
      <c r="N44" s="245"/>
      <c r="O44" s="245"/>
      <c r="P44" s="245"/>
      <c r="Q44" s="245"/>
      <c r="R44" s="245"/>
      <c r="S44" s="245"/>
      <c r="T44" s="245"/>
      <c r="U44" s="245"/>
      <c r="V44" s="245"/>
      <c r="W44" s="245"/>
      <c r="X44" s="245"/>
      <c r="Y44" s="245"/>
      <c r="Z44" s="245"/>
      <c r="AA44" s="245"/>
      <c r="AB44" s="245"/>
      <c r="AC44" s="245"/>
    </row>
    <row r="45" ht="15.75" customHeight="1">
      <c r="A45" s="243" t="s">
        <v>11212</v>
      </c>
      <c r="B45" s="243" t="s">
        <v>46</v>
      </c>
      <c r="C45" s="243" t="s">
        <v>312</v>
      </c>
      <c r="D45" s="244"/>
      <c r="E45" s="243">
        <v>1.0</v>
      </c>
      <c r="F45" s="244"/>
      <c r="G45" s="244"/>
      <c r="H45" s="244"/>
      <c r="I45" s="245"/>
      <c r="J45" s="245"/>
      <c r="K45" s="245"/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245"/>
      <c r="W45" s="245"/>
      <c r="X45" s="245"/>
      <c r="Y45" s="245"/>
      <c r="Z45" s="245"/>
      <c r="AA45" s="245"/>
      <c r="AB45" s="245"/>
      <c r="AC45" s="245"/>
    </row>
    <row r="46" ht="15.75" customHeight="1">
      <c r="A46" s="243" t="s">
        <v>11213</v>
      </c>
      <c r="B46" s="243" t="s">
        <v>46</v>
      </c>
      <c r="C46" s="243" t="s">
        <v>1240</v>
      </c>
      <c r="D46" s="244"/>
      <c r="E46" s="243">
        <v>1.0</v>
      </c>
      <c r="F46" s="244"/>
      <c r="G46" s="244"/>
      <c r="H46" s="244"/>
      <c r="I46" s="245"/>
      <c r="J46" s="245"/>
      <c r="K46" s="245"/>
      <c r="L46" s="245"/>
      <c r="M46" s="245"/>
      <c r="N46" s="245"/>
      <c r="O46" s="245"/>
      <c r="P46" s="245"/>
      <c r="Q46" s="245"/>
      <c r="R46" s="245"/>
      <c r="S46" s="245"/>
      <c r="T46" s="245"/>
      <c r="U46" s="245"/>
      <c r="V46" s="245"/>
      <c r="W46" s="245"/>
      <c r="X46" s="245"/>
      <c r="Y46" s="245"/>
      <c r="Z46" s="245"/>
      <c r="AA46" s="245"/>
      <c r="AB46" s="245"/>
      <c r="AC46" s="245"/>
    </row>
    <row r="47" ht="15.75" customHeight="1">
      <c r="A47" s="243" t="s">
        <v>11213</v>
      </c>
      <c r="B47" s="243" t="s">
        <v>46</v>
      </c>
      <c r="C47" s="243" t="s">
        <v>116</v>
      </c>
      <c r="D47" s="244"/>
      <c r="E47" s="243">
        <v>25.0</v>
      </c>
      <c r="F47" s="244"/>
      <c r="G47" s="244"/>
      <c r="H47" s="244"/>
      <c r="I47" s="245"/>
      <c r="J47" s="245"/>
      <c r="K47" s="245"/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245"/>
      <c r="W47" s="245"/>
      <c r="X47" s="245"/>
      <c r="Y47" s="245"/>
      <c r="Z47" s="245"/>
      <c r="AA47" s="245"/>
      <c r="AB47" s="245"/>
      <c r="AC47" s="245"/>
    </row>
    <row r="48" ht="15.75" customHeight="1">
      <c r="A48" s="243" t="s">
        <v>11212</v>
      </c>
      <c r="B48" s="243" t="s">
        <v>46</v>
      </c>
      <c r="C48" s="243" t="s">
        <v>116</v>
      </c>
      <c r="D48" s="244"/>
      <c r="E48" s="243">
        <v>4.0</v>
      </c>
      <c r="F48" s="244"/>
      <c r="G48" s="244"/>
      <c r="H48" s="244"/>
      <c r="I48" s="245"/>
      <c r="J48" s="245"/>
      <c r="K48" s="245"/>
      <c r="L48" s="245"/>
      <c r="M48" s="245"/>
      <c r="N48" s="245"/>
      <c r="O48" s="245"/>
      <c r="P48" s="245"/>
      <c r="Q48" s="245"/>
      <c r="R48" s="245"/>
      <c r="S48" s="245"/>
      <c r="T48" s="245"/>
      <c r="U48" s="245"/>
      <c r="V48" s="245"/>
      <c r="W48" s="245"/>
      <c r="X48" s="245"/>
      <c r="Y48" s="245"/>
      <c r="Z48" s="245"/>
      <c r="AA48" s="245"/>
      <c r="AB48" s="245"/>
      <c r="AC48" s="245"/>
    </row>
    <row r="49" ht="15.75" customHeight="1">
      <c r="A49" s="243" t="s">
        <v>11214</v>
      </c>
      <c r="B49" s="243" t="s">
        <v>46</v>
      </c>
      <c r="C49" s="243" t="s">
        <v>215</v>
      </c>
      <c r="D49" s="244"/>
      <c r="E49" s="243">
        <v>3.0</v>
      </c>
      <c r="F49" s="244"/>
      <c r="G49" s="244"/>
      <c r="H49" s="244"/>
      <c r="I49" s="245"/>
      <c r="J49" s="245"/>
      <c r="K49" s="245"/>
      <c r="L49" s="245"/>
      <c r="M49" s="245"/>
      <c r="N49" s="245"/>
      <c r="O49" s="245"/>
      <c r="P49" s="245"/>
      <c r="Q49" s="245"/>
      <c r="R49" s="245"/>
      <c r="S49" s="245"/>
      <c r="T49" s="245"/>
      <c r="U49" s="245"/>
      <c r="V49" s="245"/>
      <c r="W49" s="245"/>
      <c r="X49" s="245"/>
      <c r="Y49" s="245"/>
      <c r="Z49" s="245"/>
      <c r="AA49" s="245"/>
      <c r="AB49" s="245"/>
      <c r="AC49" s="245"/>
    </row>
    <row r="50" ht="15.75" customHeight="1">
      <c r="A50" s="243" t="s">
        <v>11213</v>
      </c>
      <c r="B50" s="243" t="s">
        <v>46</v>
      </c>
      <c r="C50" s="243" t="s">
        <v>437</v>
      </c>
      <c r="D50" s="244"/>
      <c r="E50" s="243">
        <v>11.0</v>
      </c>
      <c r="F50" s="244"/>
      <c r="G50" s="244"/>
      <c r="H50" s="244"/>
      <c r="I50" s="245"/>
      <c r="J50" s="245"/>
      <c r="K50" s="245"/>
      <c r="L50" s="245"/>
      <c r="M50" s="245"/>
      <c r="N50" s="245"/>
      <c r="O50" s="245"/>
      <c r="P50" s="245"/>
      <c r="Q50" s="245"/>
      <c r="R50" s="245"/>
      <c r="S50" s="245"/>
      <c r="T50" s="245"/>
      <c r="U50" s="245"/>
      <c r="V50" s="245"/>
      <c r="W50" s="245"/>
      <c r="X50" s="245"/>
      <c r="Y50" s="245"/>
      <c r="Z50" s="245"/>
      <c r="AA50" s="245"/>
      <c r="AB50" s="245"/>
      <c r="AC50" s="245"/>
    </row>
    <row r="51" ht="15.75" customHeight="1">
      <c r="A51" s="243" t="s">
        <v>11215</v>
      </c>
      <c r="B51" s="243" t="s">
        <v>46</v>
      </c>
      <c r="C51" s="243" t="s">
        <v>11207</v>
      </c>
      <c r="D51" s="244"/>
      <c r="E51" s="243">
        <v>3.0</v>
      </c>
      <c r="F51" s="244"/>
      <c r="G51" s="244"/>
      <c r="H51" s="244"/>
      <c r="I51" s="245"/>
      <c r="J51" s="245"/>
      <c r="K51" s="245"/>
      <c r="L51" s="245"/>
      <c r="M51" s="245"/>
      <c r="N51" s="245"/>
      <c r="O51" s="245"/>
      <c r="P51" s="245"/>
      <c r="Q51" s="245"/>
      <c r="R51" s="245"/>
      <c r="S51" s="245"/>
      <c r="T51" s="245"/>
      <c r="U51" s="245"/>
      <c r="V51" s="245"/>
      <c r="W51" s="245"/>
      <c r="X51" s="245"/>
      <c r="Y51" s="245"/>
      <c r="Z51" s="245"/>
      <c r="AA51" s="245"/>
      <c r="AB51" s="245"/>
      <c r="AC51" s="245"/>
    </row>
    <row r="52" ht="15.75" customHeight="1">
      <c r="A52" s="243" t="s">
        <v>11212</v>
      </c>
      <c r="B52" s="243" t="s">
        <v>46</v>
      </c>
      <c r="C52" s="243" t="s">
        <v>11207</v>
      </c>
      <c r="D52" s="244"/>
      <c r="E52" s="243">
        <v>1.0</v>
      </c>
      <c r="F52" s="244"/>
      <c r="G52" s="244"/>
      <c r="H52" s="244"/>
      <c r="I52" s="245"/>
      <c r="J52" s="245"/>
      <c r="K52" s="245"/>
      <c r="L52" s="245"/>
      <c r="M52" s="245"/>
      <c r="N52" s="245"/>
      <c r="O52" s="245"/>
      <c r="P52" s="245"/>
      <c r="Q52" s="245"/>
      <c r="R52" s="245"/>
      <c r="S52" s="245"/>
      <c r="T52" s="245"/>
      <c r="U52" s="245"/>
      <c r="V52" s="245"/>
      <c r="W52" s="245"/>
      <c r="X52" s="245"/>
      <c r="Y52" s="245"/>
      <c r="Z52" s="245"/>
      <c r="AA52" s="245"/>
      <c r="AB52" s="245"/>
      <c r="AC52" s="245"/>
    </row>
    <row r="53" ht="15.75" customHeight="1">
      <c r="A53" s="243" t="s">
        <v>11216</v>
      </c>
      <c r="B53" s="243" t="s">
        <v>46</v>
      </c>
      <c r="C53" s="243" t="s">
        <v>11207</v>
      </c>
      <c r="D53" s="244"/>
      <c r="E53" s="243">
        <v>2.0</v>
      </c>
      <c r="F53" s="244"/>
      <c r="G53" s="244"/>
      <c r="H53" s="244"/>
      <c r="I53" s="245"/>
      <c r="J53" s="245"/>
      <c r="K53" s="245"/>
      <c r="L53" s="245"/>
      <c r="M53" s="245"/>
      <c r="N53" s="245"/>
      <c r="O53" s="245"/>
      <c r="P53" s="245"/>
      <c r="Q53" s="245"/>
      <c r="R53" s="245"/>
      <c r="S53" s="245"/>
      <c r="T53" s="245"/>
      <c r="U53" s="245"/>
      <c r="V53" s="245"/>
      <c r="W53" s="245"/>
      <c r="X53" s="245"/>
      <c r="Y53" s="245"/>
      <c r="Z53" s="245"/>
      <c r="AA53" s="245"/>
      <c r="AB53" s="245"/>
      <c r="AC53" s="245"/>
    </row>
    <row r="54" ht="15.75" customHeight="1">
      <c r="A54" s="243" t="s">
        <v>11217</v>
      </c>
      <c r="B54" s="243" t="s">
        <v>46</v>
      </c>
      <c r="C54" s="243" t="s">
        <v>11207</v>
      </c>
      <c r="D54" s="244"/>
      <c r="E54" s="243">
        <v>6.0</v>
      </c>
      <c r="F54" s="244"/>
      <c r="G54" s="244"/>
      <c r="H54" s="244"/>
      <c r="I54" s="245"/>
      <c r="J54" s="245"/>
      <c r="K54" s="245"/>
      <c r="L54" s="245"/>
      <c r="M54" s="245"/>
      <c r="N54" s="245"/>
      <c r="O54" s="245"/>
      <c r="P54" s="245"/>
      <c r="Q54" s="245"/>
      <c r="R54" s="245"/>
      <c r="S54" s="245"/>
      <c r="T54" s="245"/>
      <c r="U54" s="245"/>
      <c r="V54" s="245"/>
      <c r="W54" s="245"/>
      <c r="X54" s="245"/>
      <c r="Y54" s="245"/>
      <c r="Z54" s="245"/>
      <c r="AA54" s="245"/>
      <c r="AB54" s="245"/>
      <c r="AC54" s="245"/>
    </row>
    <row r="55" ht="15.75" customHeight="1">
      <c r="A55" s="243" t="s">
        <v>11213</v>
      </c>
      <c r="B55" s="243" t="s">
        <v>46</v>
      </c>
      <c r="C55" s="243" t="s">
        <v>11207</v>
      </c>
      <c r="D55" s="244"/>
      <c r="E55" s="243">
        <v>19.0</v>
      </c>
      <c r="F55" s="244"/>
      <c r="G55" s="244"/>
      <c r="H55" s="244"/>
      <c r="I55" s="245"/>
      <c r="J55" s="245"/>
      <c r="K55" s="245"/>
      <c r="L55" s="245"/>
      <c r="M55" s="245"/>
      <c r="N55" s="245"/>
      <c r="O55" s="245"/>
      <c r="P55" s="245"/>
      <c r="Q55" s="245"/>
      <c r="R55" s="245"/>
      <c r="S55" s="245"/>
      <c r="T55" s="245"/>
      <c r="U55" s="245"/>
      <c r="V55" s="245"/>
      <c r="W55" s="245"/>
      <c r="X55" s="245"/>
      <c r="Y55" s="245"/>
      <c r="Z55" s="245"/>
      <c r="AA55" s="245"/>
      <c r="AB55" s="245"/>
      <c r="AC55" s="245"/>
    </row>
    <row r="56" ht="15.75" customHeight="1">
      <c r="A56" s="243" t="s">
        <v>11211</v>
      </c>
      <c r="B56" s="243" t="s">
        <v>46</v>
      </c>
      <c r="C56" s="243" t="s">
        <v>272</v>
      </c>
      <c r="D56" s="244"/>
      <c r="E56" s="243">
        <v>13.0</v>
      </c>
      <c r="F56" s="244"/>
      <c r="G56" s="244"/>
      <c r="H56" s="244"/>
      <c r="I56" s="245"/>
      <c r="J56" s="245"/>
      <c r="K56" s="245"/>
      <c r="L56" s="245"/>
      <c r="M56" s="245"/>
      <c r="N56" s="245"/>
      <c r="O56" s="245"/>
      <c r="P56" s="245"/>
      <c r="Q56" s="245"/>
      <c r="R56" s="245"/>
      <c r="S56" s="245"/>
      <c r="T56" s="245"/>
      <c r="U56" s="245"/>
      <c r="V56" s="245"/>
      <c r="W56" s="245"/>
      <c r="X56" s="245"/>
      <c r="Y56" s="245"/>
      <c r="Z56" s="245"/>
      <c r="AA56" s="245"/>
      <c r="AB56" s="245"/>
      <c r="AC56" s="245"/>
    </row>
    <row r="57" ht="15.75" customHeight="1">
      <c r="A57" s="243" t="s">
        <v>11213</v>
      </c>
      <c r="B57" s="243" t="s">
        <v>46</v>
      </c>
      <c r="C57" s="243" t="s">
        <v>272</v>
      </c>
      <c r="D57" s="244"/>
      <c r="E57" s="243">
        <v>12.0</v>
      </c>
      <c r="F57" s="244"/>
      <c r="G57" s="244"/>
      <c r="H57" s="244"/>
      <c r="I57" s="245"/>
      <c r="J57" s="245"/>
      <c r="K57" s="245"/>
      <c r="L57" s="245"/>
      <c r="M57" s="245"/>
      <c r="N57" s="245"/>
      <c r="O57" s="245"/>
      <c r="P57" s="245"/>
      <c r="Q57" s="245"/>
      <c r="R57" s="245"/>
      <c r="S57" s="245"/>
      <c r="T57" s="245"/>
      <c r="U57" s="245"/>
      <c r="V57" s="245"/>
      <c r="W57" s="245"/>
      <c r="X57" s="245"/>
      <c r="Y57" s="245"/>
      <c r="Z57" s="245"/>
      <c r="AA57" s="245"/>
      <c r="AB57" s="245"/>
      <c r="AC57" s="245"/>
    </row>
    <row r="58" ht="15.75" customHeight="1">
      <c r="A58" s="243" t="s">
        <v>11218</v>
      </c>
      <c r="B58" s="243" t="s">
        <v>46</v>
      </c>
      <c r="C58" s="243" t="s">
        <v>272</v>
      </c>
      <c r="D58" s="244"/>
      <c r="E58" s="243">
        <v>1.0</v>
      </c>
      <c r="F58" s="244"/>
      <c r="G58" s="244"/>
      <c r="H58" s="244"/>
      <c r="I58" s="245"/>
      <c r="J58" s="245"/>
      <c r="K58" s="245"/>
      <c r="L58" s="245"/>
      <c r="M58" s="245"/>
      <c r="N58" s="245"/>
      <c r="O58" s="245"/>
      <c r="P58" s="245"/>
      <c r="Q58" s="245"/>
      <c r="R58" s="245"/>
      <c r="S58" s="245"/>
      <c r="T58" s="245"/>
      <c r="U58" s="245"/>
      <c r="V58" s="245"/>
      <c r="W58" s="245"/>
      <c r="X58" s="245"/>
      <c r="Y58" s="245"/>
      <c r="Z58" s="245"/>
      <c r="AA58" s="245"/>
      <c r="AB58" s="245"/>
      <c r="AC58" s="245"/>
    </row>
    <row r="59" ht="15.75" customHeight="1">
      <c r="A59" s="243" t="s">
        <v>11219</v>
      </c>
      <c r="B59" s="243" t="s">
        <v>46</v>
      </c>
      <c r="C59" s="243" t="s">
        <v>566</v>
      </c>
      <c r="D59" s="244"/>
      <c r="E59" s="243">
        <v>7.0</v>
      </c>
      <c r="F59" s="244"/>
      <c r="G59" s="244"/>
      <c r="H59" s="244"/>
      <c r="I59" s="245"/>
      <c r="J59" s="245"/>
      <c r="K59" s="245"/>
      <c r="L59" s="245"/>
      <c r="M59" s="245"/>
      <c r="N59" s="245"/>
      <c r="O59" s="245"/>
      <c r="P59" s="245"/>
      <c r="Q59" s="245"/>
      <c r="R59" s="245"/>
      <c r="S59" s="245"/>
      <c r="T59" s="245"/>
      <c r="U59" s="245"/>
      <c r="V59" s="245"/>
      <c r="W59" s="245"/>
      <c r="X59" s="245"/>
      <c r="Y59" s="245"/>
      <c r="Z59" s="245"/>
      <c r="AA59" s="245"/>
      <c r="AB59" s="245"/>
      <c r="AC59" s="245"/>
    </row>
    <row r="60" ht="15.75" customHeight="1">
      <c r="A60" s="243" t="s">
        <v>11211</v>
      </c>
      <c r="B60" s="243" t="s">
        <v>46</v>
      </c>
      <c r="C60" s="243" t="s">
        <v>230</v>
      </c>
      <c r="D60" s="244"/>
      <c r="E60" s="243">
        <v>1.0</v>
      </c>
      <c r="F60" s="244"/>
      <c r="G60" s="244"/>
      <c r="H60" s="244"/>
      <c r="I60" s="245"/>
      <c r="J60" s="245"/>
      <c r="K60" s="245"/>
      <c r="L60" s="245"/>
      <c r="M60" s="245"/>
      <c r="N60" s="245"/>
      <c r="O60" s="245"/>
      <c r="P60" s="245"/>
      <c r="Q60" s="245"/>
      <c r="R60" s="245"/>
      <c r="S60" s="245"/>
      <c r="T60" s="245"/>
      <c r="U60" s="245"/>
      <c r="V60" s="245"/>
      <c r="W60" s="245"/>
      <c r="X60" s="245"/>
      <c r="Y60" s="245"/>
      <c r="Z60" s="245"/>
      <c r="AA60" s="245"/>
      <c r="AB60" s="245"/>
      <c r="AC60" s="245"/>
    </row>
    <row r="61" ht="15.75" customHeight="1">
      <c r="A61" s="243" t="s">
        <v>11212</v>
      </c>
      <c r="B61" s="243" t="s">
        <v>46</v>
      </c>
      <c r="C61" s="243" t="s">
        <v>230</v>
      </c>
      <c r="D61" s="244"/>
      <c r="E61" s="243">
        <v>2.0</v>
      </c>
      <c r="F61" s="244"/>
      <c r="G61" s="244"/>
      <c r="H61" s="244"/>
      <c r="I61" s="245"/>
      <c r="J61" s="245"/>
      <c r="K61" s="245"/>
      <c r="L61" s="245"/>
      <c r="M61" s="245"/>
      <c r="N61" s="245"/>
      <c r="O61" s="245"/>
      <c r="P61" s="245"/>
      <c r="Q61" s="245"/>
      <c r="R61" s="245"/>
      <c r="S61" s="245"/>
      <c r="T61" s="245"/>
      <c r="U61" s="245"/>
      <c r="V61" s="245"/>
      <c r="W61" s="245"/>
      <c r="X61" s="245"/>
      <c r="Y61" s="245"/>
      <c r="Z61" s="245"/>
      <c r="AA61" s="245"/>
      <c r="AB61" s="245"/>
      <c r="AC61" s="245"/>
    </row>
    <row r="62" ht="15.75" customHeight="1">
      <c r="A62" s="243" t="s">
        <v>11213</v>
      </c>
      <c r="B62" s="243" t="s">
        <v>46</v>
      </c>
      <c r="C62" s="243" t="s">
        <v>230</v>
      </c>
      <c r="D62" s="244"/>
      <c r="E62" s="243">
        <v>1.0</v>
      </c>
      <c r="F62" s="244"/>
      <c r="G62" s="244"/>
      <c r="H62" s="244"/>
      <c r="I62" s="245"/>
      <c r="J62" s="245"/>
      <c r="K62" s="245"/>
      <c r="L62" s="245"/>
      <c r="M62" s="245"/>
      <c r="N62" s="245"/>
      <c r="O62" s="245"/>
      <c r="P62" s="245"/>
      <c r="Q62" s="245"/>
      <c r="R62" s="245"/>
      <c r="S62" s="245"/>
      <c r="T62" s="245"/>
      <c r="U62" s="245"/>
      <c r="V62" s="245"/>
      <c r="W62" s="245"/>
      <c r="X62" s="245"/>
      <c r="Y62" s="245"/>
      <c r="Z62" s="245"/>
      <c r="AA62" s="245"/>
      <c r="AB62" s="245"/>
      <c r="AC62" s="245"/>
    </row>
    <row r="63" ht="15.75" customHeight="1">
      <c r="A63" s="243" t="s">
        <v>11211</v>
      </c>
      <c r="B63" s="243" t="s">
        <v>46</v>
      </c>
      <c r="C63" s="243" t="s">
        <v>362</v>
      </c>
      <c r="D63" s="244"/>
      <c r="E63" s="243">
        <v>1.0</v>
      </c>
      <c r="F63" s="244"/>
      <c r="G63" s="244"/>
      <c r="H63" s="244"/>
      <c r="I63" s="245"/>
      <c r="J63" s="245"/>
      <c r="K63" s="245"/>
      <c r="L63" s="245"/>
      <c r="M63" s="245"/>
      <c r="N63" s="245"/>
      <c r="O63" s="245"/>
      <c r="P63" s="245"/>
      <c r="Q63" s="245"/>
      <c r="R63" s="245"/>
      <c r="S63" s="245"/>
      <c r="T63" s="245"/>
      <c r="U63" s="245"/>
      <c r="V63" s="245"/>
      <c r="W63" s="245"/>
      <c r="X63" s="245"/>
      <c r="Y63" s="245"/>
      <c r="Z63" s="245"/>
      <c r="AA63" s="245"/>
      <c r="AB63" s="245"/>
      <c r="AC63" s="245"/>
    </row>
    <row r="64" ht="15.75" customHeight="1">
      <c r="A64" s="243" t="s">
        <v>11218</v>
      </c>
      <c r="B64" s="243" t="s">
        <v>46</v>
      </c>
      <c r="C64" s="243" t="s">
        <v>362</v>
      </c>
      <c r="D64" s="244"/>
      <c r="E64" s="243">
        <v>1.0</v>
      </c>
      <c r="F64" s="244"/>
      <c r="G64" s="244"/>
      <c r="H64" s="244"/>
      <c r="I64" s="245"/>
      <c r="J64" s="245"/>
      <c r="K64" s="245"/>
      <c r="L64" s="245"/>
      <c r="M64" s="245"/>
      <c r="N64" s="245"/>
      <c r="O64" s="245"/>
      <c r="P64" s="245"/>
      <c r="Q64" s="245"/>
      <c r="R64" s="245"/>
      <c r="S64" s="245"/>
      <c r="T64" s="245"/>
      <c r="U64" s="245"/>
      <c r="V64" s="245"/>
      <c r="W64" s="245"/>
      <c r="X64" s="245"/>
      <c r="Y64" s="245"/>
      <c r="Z64" s="245"/>
      <c r="AA64" s="245"/>
      <c r="AB64" s="245"/>
      <c r="AC64" s="245"/>
    </row>
    <row r="65" ht="15.75" customHeight="1">
      <c r="A65" s="243" t="s">
        <v>11213</v>
      </c>
      <c r="B65" s="243" t="s">
        <v>46</v>
      </c>
      <c r="C65" s="243" t="s">
        <v>207</v>
      </c>
      <c r="D65" s="244"/>
      <c r="E65" s="243">
        <v>1.0</v>
      </c>
      <c r="F65" s="244"/>
      <c r="G65" s="244"/>
      <c r="H65" s="244"/>
      <c r="I65" s="245"/>
      <c r="J65" s="245"/>
      <c r="K65" s="245"/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245"/>
      <c r="W65" s="245"/>
      <c r="X65" s="245"/>
      <c r="Y65" s="245"/>
      <c r="Z65" s="245"/>
      <c r="AA65" s="245"/>
      <c r="AB65" s="245"/>
      <c r="AC65" s="245"/>
    </row>
    <row r="66" ht="15.75" customHeight="1">
      <c r="A66" s="243" t="s">
        <v>11217</v>
      </c>
      <c r="B66" s="243" t="s">
        <v>46</v>
      </c>
      <c r="C66" s="243" t="s">
        <v>1440</v>
      </c>
      <c r="D66" s="244"/>
      <c r="E66" s="243">
        <v>1.0</v>
      </c>
      <c r="F66" s="244"/>
      <c r="G66" s="244"/>
      <c r="H66" s="244"/>
      <c r="I66" s="245"/>
      <c r="J66" s="245"/>
      <c r="K66" s="245"/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245"/>
      <c r="W66" s="245"/>
      <c r="X66" s="245"/>
      <c r="Y66" s="245"/>
      <c r="Z66" s="245"/>
      <c r="AA66" s="245"/>
      <c r="AB66" s="245"/>
      <c r="AC66" s="245"/>
    </row>
    <row r="67" ht="15.75" customHeight="1">
      <c r="A67" s="243" t="s">
        <v>11215</v>
      </c>
      <c r="B67" s="243" t="s">
        <v>46</v>
      </c>
      <c r="C67" s="243" t="s">
        <v>134</v>
      </c>
      <c r="D67" s="244"/>
      <c r="E67" s="243">
        <v>1.0</v>
      </c>
      <c r="F67" s="244"/>
      <c r="G67" s="244"/>
      <c r="H67" s="244"/>
      <c r="I67" s="245"/>
      <c r="J67" s="245"/>
      <c r="K67" s="245"/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245"/>
      <c r="W67" s="245"/>
      <c r="X67" s="245"/>
      <c r="Y67" s="245"/>
      <c r="Z67" s="245"/>
      <c r="AA67" s="245"/>
      <c r="AB67" s="245"/>
      <c r="AC67" s="245"/>
    </row>
    <row r="68" ht="15.75" customHeight="1">
      <c r="A68" s="243" t="s">
        <v>11211</v>
      </c>
      <c r="B68" s="243" t="s">
        <v>46</v>
      </c>
      <c r="C68" s="243" t="s">
        <v>134</v>
      </c>
      <c r="D68" s="244"/>
      <c r="E68" s="243">
        <v>1.0</v>
      </c>
      <c r="F68" s="244"/>
      <c r="G68" s="244"/>
      <c r="H68" s="244"/>
      <c r="I68" s="245"/>
      <c r="J68" s="245"/>
      <c r="K68" s="245"/>
      <c r="L68" s="245"/>
      <c r="M68" s="245"/>
      <c r="N68" s="245"/>
      <c r="O68" s="245"/>
      <c r="P68" s="245"/>
      <c r="Q68" s="245"/>
      <c r="R68" s="245"/>
      <c r="S68" s="245"/>
      <c r="T68" s="245"/>
      <c r="U68" s="245"/>
      <c r="V68" s="245"/>
      <c r="W68" s="245"/>
      <c r="X68" s="245"/>
      <c r="Y68" s="245"/>
      <c r="Z68" s="245"/>
      <c r="AA68" s="245"/>
      <c r="AB68" s="245"/>
      <c r="AC68" s="245"/>
    </row>
    <row r="69" ht="15.75" customHeight="1">
      <c r="A69" s="243" t="s">
        <v>11216</v>
      </c>
      <c r="B69" s="243" t="s">
        <v>46</v>
      </c>
      <c r="C69" s="243" t="s">
        <v>400</v>
      </c>
      <c r="D69" s="244"/>
      <c r="E69" s="243">
        <v>1.0</v>
      </c>
      <c r="F69" s="244"/>
      <c r="G69" s="244"/>
      <c r="H69" s="244"/>
      <c r="I69" s="245"/>
      <c r="J69" s="245"/>
      <c r="K69" s="245"/>
      <c r="L69" s="245"/>
      <c r="M69" s="245"/>
      <c r="N69" s="245"/>
      <c r="O69" s="245"/>
      <c r="P69" s="245"/>
      <c r="Q69" s="245"/>
      <c r="R69" s="245"/>
      <c r="S69" s="245"/>
      <c r="T69" s="245"/>
      <c r="U69" s="245"/>
      <c r="V69" s="245"/>
      <c r="W69" s="245"/>
      <c r="X69" s="245"/>
      <c r="Y69" s="245"/>
      <c r="Z69" s="245"/>
      <c r="AA69" s="245"/>
      <c r="AB69" s="245"/>
      <c r="AC69" s="245"/>
    </row>
    <row r="70" ht="15.75" customHeight="1">
      <c r="A70" s="243" t="s">
        <v>11211</v>
      </c>
      <c r="B70" s="243" t="s">
        <v>46</v>
      </c>
      <c r="C70" s="243" t="s">
        <v>618</v>
      </c>
      <c r="D70" s="244"/>
      <c r="E70" s="243">
        <v>1.0</v>
      </c>
      <c r="F70" s="244"/>
      <c r="G70" s="244"/>
      <c r="H70" s="244"/>
      <c r="I70" s="245"/>
      <c r="J70" s="245"/>
      <c r="K70" s="245"/>
      <c r="L70" s="245"/>
      <c r="M70" s="245"/>
      <c r="N70" s="245"/>
      <c r="O70" s="245"/>
      <c r="P70" s="245"/>
      <c r="Q70" s="245"/>
      <c r="R70" s="245"/>
      <c r="S70" s="245"/>
      <c r="T70" s="245"/>
      <c r="U70" s="245"/>
      <c r="V70" s="245"/>
      <c r="W70" s="245"/>
      <c r="X70" s="245"/>
      <c r="Y70" s="245"/>
      <c r="Z70" s="245"/>
      <c r="AA70" s="245"/>
      <c r="AB70" s="245"/>
      <c r="AC70" s="245"/>
    </row>
    <row r="71" ht="15.75" customHeight="1">
      <c r="A71" s="243" t="s">
        <v>11212</v>
      </c>
      <c r="B71" s="243" t="s">
        <v>46</v>
      </c>
      <c r="C71" s="243" t="s">
        <v>1398</v>
      </c>
      <c r="D71" s="244"/>
      <c r="E71" s="243">
        <v>1.0</v>
      </c>
      <c r="F71" s="244"/>
      <c r="G71" s="244"/>
      <c r="H71" s="244"/>
      <c r="I71" s="245"/>
      <c r="J71" s="245"/>
      <c r="K71" s="245"/>
      <c r="L71" s="245"/>
      <c r="M71" s="245"/>
      <c r="N71" s="245"/>
      <c r="O71" s="245"/>
      <c r="P71" s="245"/>
      <c r="Q71" s="245"/>
      <c r="R71" s="245"/>
      <c r="S71" s="245"/>
      <c r="T71" s="245"/>
      <c r="U71" s="245"/>
      <c r="V71" s="245"/>
      <c r="W71" s="245"/>
      <c r="X71" s="245"/>
      <c r="Y71" s="245"/>
      <c r="Z71" s="245"/>
      <c r="AA71" s="245"/>
      <c r="AB71" s="245"/>
      <c r="AC71" s="245"/>
    </row>
    <row r="72" ht="15.75" customHeight="1">
      <c r="A72" s="243" t="s">
        <v>11213</v>
      </c>
      <c r="B72" s="243" t="s">
        <v>46</v>
      </c>
      <c r="C72" s="243" t="s">
        <v>134</v>
      </c>
      <c r="D72" s="244"/>
      <c r="E72" s="243">
        <v>1.0</v>
      </c>
      <c r="F72" s="244"/>
      <c r="G72" s="244"/>
      <c r="H72" s="244"/>
      <c r="I72" s="245"/>
      <c r="J72" s="245"/>
      <c r="K72" s="245"/>
      <c r="L72" s="245"/>
      <c r="M72" s="245"/>
      <c r="N72" s="245"/>
      <c r="O72" s="245"/>
      <c r="P72" s="245"/>
      <c r="Q72" s="245"/>
      <c r="R72" s="245"/>
      <c r="S72" s="245"/>
      <c r="T72" s="245"/>
      <c r="U72" s="245"/>
      <c r="V72" s="245"/>
      <c r="W72" s="245"/>
      <c r="X72" s="245"/>
      <c r="Y72" s="245"/>
      <c r="Z72" s="245"/>
      <c r="AA72" s="245"/>
      <c r="AB72" s="245"/>
      <c r="AC72" s="245"/>
    </row>
    <row r="73" ht="15.75" customHeight="1">
      <c r="A73" s="243" t="s">
        <v>11220</v>
      </c>
      <c r="B73" s="243" t="s">
        <v>44</v>
      </c>
      <c r="C73" s="243" t="s">
        <v>230</v>
      </c>
      <c r="D73" s="244"/>
      <c r="E73" s="243">
        <v>1.0</v>
      </c>
      <c r="F73" s="244"/>
      <c r="G73" s="244"/>
      <c r="H73" s="244"/>
      <c r="I73" s="245"/>
      <c r="J73" s="245"/>
      <c r="K73" s="245"/>
      <c r="L73" s="245"/>
      <c r="M73" s="245"/>
      <c r="N73" s="245"/>
      <c r="O73" s="245"/>
      <c r="P73" s="245"/>
      <c r="Q73" s="245"/>
      <c r="R73" s="245"/>
      <c r="S73" s="245"/>
      <c r="T73" s="245"/>
      <c r="U73" s="245"/>
      <c r="V73" s="245"/>
      <c r="W73" s="245"/>
      <c r="X73" s="245"/>
      <c r="Y73" s="245"/>
      <c r="Z73" s="245"/>
      <c r="AA73" s="245"/>
      <c r="AB73" s="245"/>
      <c r="AC73" s="245"/>
    </row>
    <row r="74" ht="15.75" customHeight="1">
      <c r="A74" s="243" t="s">
        <v>2535</v>
      </c>
      <c r="B74" s="243" t="s">
        <v>44</v>
      </c>
      <c r="C74" s="243" t="s">
        <v>1398</v>
      </c>
      <c r="D74" s="244"/>
      <c r="E74" s="243">
        <v>1.0</v>
      </c>
      <c r="F74" s="244"/>
      <c r="G74" s="244"/>
      <c r="H74" s="244"/>
      <c r="I74" s="245"/>
      <c r="J74" s="245"/>
      <c r="K74" s="245"/>
      <c r="L74" s="245"/>
      <c r="M74" s="245"/>
      <c r="N74" s="245"/>
      <c r="O74" s="245"/>
      <c r="P74" s="245"/>
      <c r="Q74" s="245"/>
      <c r="R74" s="245"/>
      <c r="S74" s="245"/>
      <c r="T74" s="245"/>
      <c r="U74" s="245"/>
      <c r="V74" s="245"/>
      <c r="W74" s="245"/>
      <c r="X74" s="245"/>
      <c r="Y74" s="245"/>
      <c r="Z74" s="245"/>
      <c r="AA74" s="245"/>
      <c r="AB74" s="245"/>
      <c r="AC74" s="245"/>
    </row>
    <row r="75" ht="15.75" customHeight="1">
      <c r="A75" s="243" t="s">
        <v>11221</v>
      </c>
      <c r="B75" s="243" t="s">
        <v>44</v>
      </c>
      <c r="C75" s="243" t="s">
        <v>116</v>
      </c>
      <c r="D75" s="244"/>
      <c r="E75" s="243">
        <v>2.0</v>
      </c>
      <c r="F75" s="244"/>
      <c r="G75" s="244"/>
      <c r="H75" s="244"/>
      <c r="I75" s="245"/>
      <c r="J75" s="245"/>
      <c r="K75" s="245"/>
      <c r="L75" s="245"/>
      <c r="M75" s="245"/>
      <c r="N75" s="245"/>
      <c r="O75" s="245"/>
      <c r="P75" s="245"/>
      <c r="Q75" s="245"/>
      <c r="R75" s="245"/>
      <c r="S75" s="245"/>
      <c r="T75" s="245"/>
      <c r="U75" s="245"/>
      <c r="V75" s="245"/>
      <c r="W75" s="245"/>
      <c r="X75" s="245"/>
      <c r="Y75" s="245"/>
      <c r="Z75" s="245"/>
      <c r="AA75" s="245"/>
      <c r="AB75" s="245"/>
      <c r="AC75" s="245"/>
    </row>
    <row r="76" ht="15.75" customHeight="1">
      <c r="A76" s="243" t="s">
        <v>919</v>
      </c>
      <c r="B76" s="243" t="s">
        <v>44</v>
      </c>
      <c r="C76" s="243" t="s">
        <v>116</v>
      </c>
      <c r="D76" s="244"/>
      <c r="E76" s="243">
        <v>3.0</v>
      </c>
      <c r="F76" s="244"/>
      <c r="G76" s="244"/>
      <c r="H76" s="244"/>
      <c r="I76" s="245"/>
      <c r="J76" s="245"/>
      <c r="K76" s="245"/>
      <c r="L76" s="245"/>
      <c r="M76" s="245"/>
      <c r="N76" s="245"/>
      <c r="O76" s="245"/>
      <c r="P76" s="245"/>
      <c r="Q76" s="245"/>
      <c r="R76" s="245"/>
      <c r="S76" s="245"/>
      <c r="T76" s="245"/>
      <c r="U76" s="245"/>
      <c r="V76" s="245"/>
      <c r="W76" s="245"/>
      <c r="X76" s="245"/>
      <c r="Y76" s="245"/>
      <c r="Z76" s="245"/>
      <c r="AA76" s="245"/>
      <c r="AB76" s="245"/>
      <c r="AC76" s="245"/>
    </row>
    <row r="77" ht="15.75" customHeight="1">
      <c r="A77" s="243" t="s">
        <v>919</v>
      </c>
      <c r="B77" s="243" t="s">
        <v>44</v>
      </c>
      <c r="C77" s="243" t="s">
        <v>11207</v>
      </c>
      <c r="D77" s="244"/>
      <c r="E77" s="243">
        <v>7.0</v>
      </c>
      <c r="F77" s="244"/>
      <c r="G77" s="244"/>
      <c r="H77" s="244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5"/>
      <c r="U77" s="245"/>
      <c r="V77" s="245"/>
      <c r="W77" s="245"/>
      <c r="X77" s="245"/>
      <c r="Y77" s="245"/>
      <c r="Z77" s="245"/>
      <c r="AA77" s="245"/>
      <c r="AB77" s="245"/>
      <c r="AC77" s="245"/>
    </row>
    <row r="78" ht="15.75" customHeight="1">
      <c r="A78" s="243" t="s">
        <v>919</v>
      </c>
      <c r="B78" s="243" t="s">
        <v>44</v>
      </c>
      <c r="C78" s="243" t="s">
        <v>230</v>
      </c>
      <c r="D78" s="244"/>
      <c r="E78" s="243">
        <v>3.0</v>
      </c>
      <c r="F78" s="244"/>
      <c r="G78" s="244"/>
      <c r="H78" s="244"/>
      <c r="I78" s="245"/>
      <c r="J78" s="245"/>
      <c r="K78" s="245"/>
      <c r="L78" s="245"/>
      <c r="M78" s="245"/>
      <c r="N78" s="245"/>
      <c r="O78" s="245"/>
      <c r="P78" s="245"/>
      <c r="Q78" s="245"/>
      <c r="R78" s="245"/>
      <c r="S78" s="245"/>
      <c r="T78" s="245"/>
      <c r="U78" s="245"/>
      <c r="V78" s="245"/>
      <c r="W78" s="245"/>
      <c r="X78" s="245"/>
      <c r="Y78" s="245"/>
      <c r="Z78" s="245"/>
      <c r="AA78" s="245"/>
      <c r="AB78" s="245"/>
      <c r="AC78" s="245"/>
    </row>
    <row r="79" ht="15.75" customHeight="1">
      <c r="A79" s="243" t="s">
        <v>977</v>
      </c>
      <c r="B79" s="243" t="s">
        <v>44</v>
      </c>
      <c r="C79" s="243" t="s">
        <v>230</v>
      </c>
      <c r="D79" s="244"/>
      <c r="E79" s="243">
        <v>1.0</v>
      </c>
      <c r="F79" s="244"/>
      <c r="G79" s="244"/>
      <c r="H79" s="244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5"/>
      <c r="U79" s="245"/>
      <c r="V79" s="245"/>
      <c r="W79" s="245"/>
      <c r="X79" s="245"/>
      <c r="Y79" s="245"/>
      <c r="Z79" s="245"/>
      <c r="AA79" s="245"/>
      <c r="AB79" s="245"/>
      <c r="AC79" s="245"/>
    </row>
    <row r="80" ht="15.75" customHeight="1">
      <c r="A80" s="243" t="s">
        <v>977</v>
      </c>
      <c r="B80" s="243" t="s">
        <v>44</v>
      </c>
      <c r="C80" s="243" t="s">
        <v>11207</v>
      </c>
      <c r="D80" s="244"/>
      <c r="E80" s="243">
        <v>1.0</v>
      </c>
      <c r="F80" s="244"/>
      <c r="G80" s="244"/>
      <c r="H80" s="244"/>
      <c r="I80" s="245"/>
      <c r="J80" s="245"/>
      <c r="K80" s="245"/>
      <c r="L80" s="245"/>
      <c r="M80" s="245"/>
      <c r="N80" s="245"/>
      <c r="O80" s="245"/>
      <c r="P80" s="245"/>
      <c r="Q80" s="245"/>
      <c r="R80" s="245"/>
      <c r="S80" s="245"/>
      <c r="T80" s="245"/>
      <c r="U80" s="245"/>
      <c r="V80" s="245"/>
      <c r="W80" s="245"/>
      <c r="X80" s="245"/>
      <c r="Y80" s="245"/>
      <c r="Z80" s="245"/>
      <c r="AA80" s="245"/>
      <c r="AB80" s="245"/>
      <c r="AC80" s="245"/>
    </row>
    <row r="81" ht="15.75" customHeight="1">
      <c r="A81" s="243" t="s">
        <v>768</v>
      </c>
      <c r="B81" s="243" t="s">
        <v>44</v>
      </c>
      <c r="C81" s="243" t="s">
        <v>11207</v>
      </c>
      <c r="D81" s="244"/>
      <c r="E81" s="243">
        <v>3.0</v>
      </c>
      <c r="F81" s="244"/>
      <c r="G81" s="244"/>
      <c r="H81" s="244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5"/>
      <c r="U81" s="245"/>
      <c r="V81" s="245"/>
      <c r="W81" s="245"/>
      <c r="X81" s="245"/>
      <c r="Y81" s="245"/>
      <c r="Z81" s="245"/>
      <c r="AA81" s="245"/>
      <c r="AB81" s="245"/>
      <c r="AC81" s="245"/>
    </row>
    <row r="82" ht="15.75" customHeight="1">
      <c r="A82" s="243" t="s">
        <v>768</v>
      </c>
      <c r="B82" s="243" t="s">
        <v>44</v>
      </c>
      <c r="C82" s="243" t="s">
        <v>230</v>
      </c>
      <c r="D82" s="244"/>
      <c r="E82" s="243">
        <v>3.0</v>
      </c>
      <c r="F82" s="244"/>
      <c r="G82" s="244"/>
      <c r="H82" s="244"/>
      <c r="I82" s="245"/>
      <c r="J82" s="245"/>
      <c r="K82" s="245"/>
      <c r="L82" s="245"/>
      <c r="M82" s="245"/>
      <c r="N82" s="245"/>
      <c r="O82" s="245"/>
      <c r="P82" s="245"/>
      <c r="Q82" s="245"/>
      <c r="R82" s="245"/>
      <c r="S82" s="245"/>
      <c r="T82" s="245"/>
      <c r="U82" s="245"/>
      <c r="V82" s="245"/>
      <c r="W82" s="245"/>
      <c r="X82" s="245"/>
      <c r="Y82" s="245"/>
      <c r="Z82" s="245"/>
      <c r="AA82" s="245"/>
      <c r="AB82" s="245"/>
      <c r="AC82" s="245"/>
    </row>
    <row r="83" ht="15.75" customHeight="1">
      <c r="A83" s="243" t="s">
        <v>245</v>
      </c>
      <c r="B83" s="243" t="s">
        <v>44</v>
      </c>
      <c r="C83" s="243" t="s">
        <v>312</v>
      </c>
      <c r="D83" s="244"/>
      <c r="E83" s="243">
        <v>1.0</v>
      </c>
      <c r="F83" s="244"/>
      <c r="G83" s="244"/>
      <c r="H83" s="244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5"/>
      <c r="U83" s="245"/>
      <c r="V83" s="245"/>
      <c r="W83" s="245"/>
      <c r="X83" s="245"/>
      <c r="Y83" s="245"/>
      <c r="Z83" s="245"/>
      <c r="AA83" s="245"/>
      <c r="AB83" s="245"/>
      <c r="AC83" s="245"/>
    </row>
    <row r="84" ht="15.75" customHeight="1">
      <c r="A84" s="243" t="s">
        <v>245</v>
      </c>
      <c r="B84" s="243" t="s">
        <v>44</v>
      </c>
      <c r="C84" s="243" t="s">
        <v>11207</v>
      </c>
      <c r="D84" s="244"/>
      <c r="E84" s="243">
        <v>5.0</v>
      </c>
      <c r="F84" s="244"/>
      <c r="G84" s="244"/>
      <c r="H84" s="244"/>
      <c r="I84" s="245"/>
      <c r="J84" s="245"/>
      <c r="K84" s="245"/>
      <c r="L84" s="245"/>
      <c r="M84" s="245"/>
      <c r="N84" s="245"/>
      <c r="O84" s="245"/>
      <c r="P84" s="245"/>
      <c r="Q84" s="245"/>
      <c r="R84" s="245"/>
      <c r="S84" s="245"/>
      <c r="T84" s="245"/>
      <c r="U84" s="245"/>
      <c r="V84" s="245"/>
      <c r="W84" s="245"/>
      <c r="X84" s="245"/>
      <c r="Y84" s="245"/>
      <c r="Z84" s="245"/>
      <c r="AA84" s="245"/>
      <c r="AB84" s="245"/>
      <c r="AC84" s="245"/>
    </row>
    <row r="85" ht="15.75" customHeight="1">
      <c r="A85" s="243" t="s">
        <v>245</v>
      </c>
      <c r="B85" s="243" t="s">
        <v>44</v>
      </c>
      <c r="C85" s="243" t="s">
        <v>116</v>
      </c>
      <c r="D85" s="244"/>
      <c r="E85" s="243">
        <v>8.0</v>
      </c>
      <c r="F85" s="244"/>
      <c r="G85" s="244"/>
      <c r="H85" s="244"/>
      <c r="I85" s="245"/>
      <c r="J85" s="245"/>
      <c r="K85" s="245"/>
      <c r="L85" s="245"/>
      <c r="M85" s="245"/>
      <c r="N85" s="245"/>
      <c r="O85" s="245"/>
      <c r="P85" s="245"/>
      <c r="Q85" s="245"/>
      <c r="R85" s="245"/>
      <c r="S85" s="245"/>
      <c r="T85" s="245"/>
      <c r="U85" s="245"/>
      <c r="V85" s="245"/>
      <c r="W85" s="245"/>
      <c r="X85" s="245"/>
      <c r="Y85" s="245"/>
      <c r="Z85" s="245"/>
      <c r="AA85" s="245"/>
      <c r="AB85" s="245"/>
      <c r="AC85" s="245"/>
    </row>
    <row r="86" ht="15.75" customHeight="1">
      <c r="A86" s="243" t="s">
        <v>245</v>
      </c>
      <c r="B86" s="243" t="s">
        <v>44</v>
      </c>
      <c r="C86" s="243" t="s">
        <v>230</v>
      </c>
      <c r="D86" s="244"/>
      <c r="E86" s="243">
        <v>7.0</v>
      </c>
      <c r="F86" s="244"/>
      <c r="G86" s="244"/>
      <c r="H86" s="244"/>
      <c r="I86" s="245"/>
      <c r="J86" s="245"/>
      <c r="K86" s="245"/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245"/>
      <c r="W86" s="245"/>
      <c r="X86" s="245"/>
      <c r="Y86" s="245"/>
      <c r="Z86" s="245"/>
      <c r="AA86" s="245"/>
      <c r="AB86" s="245"/>
      <c r="AC86" s="245"/>
    </row>
    <row r="87" ht="15.75" customHeight="1">
      <c r="A87" s="243" t="s">
        <v>245</v>
      </c>
      <c r="B87" s="243" t="s">
        <v>44</v>
      </c>
      <c r="C87" s="243" t="s">
        <v>362</v>
      </c>
      <c r="D87" s="244"/>
      <c r="E87" s="243">
        <v>2.0</v>
      </c>
      <c r="F87" s="244"/>
      <c r="G87" s="244"/>
      <c r="H87" s="244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245"/>
      <c r="W87" s="245"/>
      <c r="X87" s="245"/>
      <c r="Y87" s="245"/>
      <c r="Z87" s="245"/>
      <c r="AA87" s="245"/>
      <c r="AB87" s="245"/>
      <c r="AC87" s="245"/>
    </row>
    <row r="88" ht="15.75" customHeight="1">
      <c r="A88" s="243" t="s">
        <v>245</v>
      </c>
      <c r="B88" s="243" t="s">
        <v>44</v>
      </c>
      <c r="C88" s="243" t="s">
        <v>2599</v>
      </c>
      <c r="D88" s="244"/>
      <c r="E88" s="243">
        <v>1.0</v>
      </c>
      <c r="F88" s="244"/>
      <c r="G88" s="244"/>
      <c r="H88" s="244"/>
      <c r="I88" s="245"/>
      <c r="J88" s="245"/>
      <c r="K88" s="245"/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245"/>
      <c r="W88" s="245"/>
      <c r="X88" s="245"/>
      <c r="Y88" s="245"/>
      <c r="Z88" s="245"/>
      <c r="AA88" s="245"/>
      <c r="AB88" s="245"/>
      <c r="AC88" s="245"/>
    </row>
    <row r="89" ht="15.75" customHeight="1">
      <c r="A89" s="243" t="s">
        <v>676</v>
      </c>
      <c r="B89" s="243" t="s">
        <v>44</v>
      </c>
      <c r="C89" s="243" t="s">
        <v>272</v>
      </c>
      <c r="D89" s="244"/>
      <c r="E89" s="243">
        <v>6.0</v>
      </c>
      <c r="F89" s="244"/>
      <c r="G89" s="244"/>
      <c r="H89" s="244"/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5"/>
      <c r="U89" s="245"/>
      <c r="V89" s="245"/>
      <c r="W89" s="245"/>
      <c r="X89" s="245"/>
      <c r="Y89" s="245"/>
      <c r="Z89" s="245"/>
      <c r="AA89" s="245"/>
      <c r="AB89" s="245"/>
      <c r="AC89" s="245"/>
    </row>
    <row r="90" ht="15.75" customHeight="1">
      <c r="A90" s="243" t="s">
        <v>676</v>
      </c>
      <c r="B90" s="243" t="s">
        <v>44</v>
      </c>
      <c r="C90" s="243" t="s">
        <v>11222</v>
      </c>
      <c r="D90" s="244"/>
      <c r="E90" s="243">
        <v>3.0</v>
      </c>
      <c r="F90" s="244"/>
      <c r="G90" s="244"/>
      <c r="H90" s="244"/>
      <c r="I90" s="245"/>
      <c r="J90" s="245"/>
      <c r="K90" s="245"/>
      <c r="L90" s="245"/>
      <c r="M90" s="245"/>
      <c r="N90" s="245"/>
      <c r="O90" s="245"/>
      <c r="P90" s="245"/>
      <c r="Q90" s="245"/>
      <c r="R90" s="245"/>
      <c r="S90" s="245"/>
      <c r="T90" s="245"/>
      <c r="U90" s="245"/>
      <c r="V90" s="245"/>
      <c r="W90" s="245"/>
      <c r="X90" s="245"/>
      <c r="Y90" s="245"/>
      <c r="Z90" s="245"/>
      <c r="AA90" s="245"/>
      <c r="AB90" s="245"/>
      <c r="AC90" s="245"/>
    </row>
    <row r="91" ht="15.75" customHeight="1">
      <c r="A91" s="243" t="s">
        <v>7834</v>
      </c>
      <c r="B91" s="243" t="s">
        <v>44</v>
      </c>
      <c r="C91" s="243" t="s">
        <v>7835</v>
      </c>
      <c r="D91" s="244"/>
      <c r="E91" s="244"/>
      <c r="F91" s="243">
        <v>1.0</v>
      </c>
      <c r="G91" s="244"/>
      <c r="H91" s="244"/>
      <c r="I91" s="245"/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5"/>
      <c r="U91" s="245"/>
      <c r="V91" s="245"/>
      <c r="W91" s="245"/>
      <c r="X91" s="245"/>
      <c r="Y91" s="245"/>
      <c r="Z91" s="245"/>
      <c r="AA91" s="245"/>
      <c r="AB91" s="245"/>
      <c r="AC91" s="245"/>
    </row>
    <row r="92" ht="15.75" customHeight="1">
      <c r="A92" s="243" t="s">
        <v>617</v>
      </c>
      <c r="B92" s="243" t="s">
        <v>44</v>
      </c>
      <c r="C92" s="243" t="s">
        <v>151</v>
      </c>
      <c r="D92" s="244"/>
      <c r="E92" s="244"/>
      <c r="F92" s="243">
        <v>1.0</v>
      </c>
      <c r="G92" s="244"/>
      <c r="H92" s="244"/>
      <c r="I92" s="245"/>
      <c r="J92" s="245"/>
      <c r="K92" s="245"/>
      <c r="L92" s="245"/>
      <c r="M92" s="245"/>
      <c r="N92" s="245"/>
      <c r="O92" s="245"/>
      <c r="P92" s="245"/>
      <c r="Q92" s="245"/>
      <c r="R92" s="245"/>
      <c r="S92" s="245"/>
      <c r="T92" s="245"/>
      <c r="U92" s="245"/>
      <c r="V92" s="245"/>
      <c r="W92" s="245"/>
      <c r="X92" s="245"/>
      <c r="Y92" s="245"/>
      <c r="Z92" s="245"/>
      <c r="AA92" s="245"/>
      <c r="AB92" s="245"/>
      <c r="AC92" s="245"/>
    </row>
    <row r="93" ht="15.75" customHeight="1">
      <c r="A93" s="243" t="s">
        <v>617</v>
      </c>
      <c r="B93" s="243" t="s">
        <v>44</v>
      </c>
      <c r="C93" s="243" t="s">
        <v>11207</v>
      </c>
      <c r="D93" s="244"/>
      <c r="E93" s="244"/>
      <c r="F93" s="243">
        <v>8.0</v>
      </c>
      <c r="G93" s="244"/>
      <c r="H93" s="244"/>
      <c r="I93" s="245"/>
      <c r="J93" s="245"/>
      <c r="K93" s="245"/>
      <c r="L93" s="245"/>
      <c r="M93" s="245"/>
      <c r="N93" s="245"/>
      <c r="O93" s="245"/>
      <c r="P93" s="245"/>
      <c r="Q93" s="245"/>
      <c r="R93" s="245"/>
      <c r="S93" s="245"/>
      <c r="T93" s="245"/>
      <c r="U93" s="245"/>
      <c r="V93" s="245"/>
      <c r="W93" s="245"/>
      <c r="X93" s="245"/>
      <c r="Y93" s="245"/>
      <c r="Z93" s="245"/>
      <c r="AA93" s="245"/>
      <c r="AB93" s="245"/>
      <c r="AC93" s="245"/>
    </row>
    <row r="94" ht="15.75" customHeight="1">
      <c r="A94" s="243" t="s">
        <v>617</v>
      </c>
      <c r="B94" s="243" t="s">
        <v>44</v>
      </c>
      <c r="C94" s="243" t="s">
        <v>230</v>
      </c>
      <c r="D94" s="244"/>
      <c r="E94" s="244"/>
      <c r="F94" s="243">
        <v>2.0</v>
      </c>
      <c r="G94" s="244"/>
      <c r="H94" s="244"/>
      <c r="I94" s="245"/>
      <c r="J94" s="245"/>
      <c r="K94" s="245"/>
      <c r="L94" s="245"/>
      <c r="M94" s="245"/>
      <c r="N94" s="245"/>
      <c r="O94" s="245"/>
      <c r="P94" s="245"/>
      <c r="Q94" s="245"/>
      <c r="R94" s="245"/>
      <c r="S94" s="245"/>
      <c r="T94" s="245"/>
      <c r="U94" s="245"/>
      <c r="V94" s="245"/>
      <c r="W94" s="245"/>
      <c r="X94" s="245"/>
      <c r="Y94" s="245"/>
      <c r="Z94" s="245"/>
      <c r="AA94" s="245"/>
      <c r="AB94" s="245"/>
      <c r="AC94" s="245"/>
    </row>
    <row r="95" ht="15.75" customHeight="1">
      <c r="A95" s="243" t="s">
        <v>617</v>
      </c>
      <c r="B95" s="243" t="s">
        <v>44</v>
      </c>
      <c r="C95" s="243" t="s">
        <v>400</v>
      </c>
      <c r="D95" s="244"/>
      <c r="E95" s="244"/>
      <c r="F95" s="243">
        <v>11.0</v>
      </c>
      <c r="G95" s="244"/>
      <c r="H95" s="244"/>
      <c r="I95" s="245"/>
      <c r="J95" s="245"/>
      <c r="K95" s="245"/>
      <c r="L95" s="245"/>
      <c r="M95" s="245"/>
      <c r="N95" s="245"/>
      <c r="O95" s="245"/>
      <c r="P95" s="245"/>
      <c r="Q95" s="245"/>
      <c r="R95" s="245"/>
      <c r="S95" s="245"/>
      <c r="T95" s="245"/>
      <c r="U95" s="245"/>
      <c r="V95" s="245"/>
      <c r="W95" s="245"/>
      <c r="X95" s="245"/>
      <c r="Y95" s="245"/>
      <c r="Z95" s="245"/>
      <c r="AA95" s="245"/>
      <c r="AB95" s="245"/>
      <c r="AC95" s="245"/>
    </row>
    <row r="96" ht="15.75" customHeight="1">
      <c r="A96" s="243" t="s">
        <v>617</v>
      </c>
      <c r="B96" s="243" t="s">
        <v>44</v>
      </c>
      <c r="C96" s="243" t="s">
        <v>618</v>
      </c>
      <c r="D96" s="244"/>
      <c r="E96" s="244"/>
      <c r="F96" s="243">
        <v>16.0</v>
      </c>
      <c r="G96" s="244"/>
      <c r="H96" s="244"/>
      <c r="I96" s="245"/>
      <c r="J96" s="245"/>
      <c r="K96" s="245"/>
      <c r="L96" s="245"/>
      <c r="M96" s="245"/>
      <c r="N96" s="245"/>
      <c r="O96" s="245"/>
      <c r="P96" s="245"/>
      <c r="Q96" s="245"/>
      <c r="R96" s="245"/>
      <c r="S96" s="245"/>
      <c r="T96" s="245"/>
      <c r="U96" s="245"/>
      <c r="V96" s="245"/>
      <c r="W96" s="245"/>
      <c r="X96" s="245"/>
      <c r="Y96" s="245"/>
      <c r="Z96" s="245"/>
      <c r="AA96" s="245"/>
      <c r="AB96" s="245"/>
      <c r="AC96" s="245"/>
    </row>
    <row r="97" ht="15.75" customHeight="1">
      <c r="A97" s="243" t="s">
        <v>617</v>
      </c>
      <c r="B97" s="243" t="s">
        <v>44</v>
      </c>
      <c r="C97" s="243" t="s">
        <v>1398</v>
      </c>
      <c r="D97" s="244"/>
      <c r="E97" s="244"/>
      <c r="F97" s="243">
        <v>3.0</v>
      </c>
      <c r="G97" s="244"/>
      <c r="H97" s="244"/>
      <c r="I97" s="245"/>
      <c r="J97" s="245"/>
      <c r="K97" s="245"/>
      <c r="L97" s="245"/>
      <c r="M97" s="245"/>
      <c r="N97" s="245"/>
      <c r="O97" s="245"/>
      <c r="P97" s="245"/>
      <c r="Q97" s="245"/>
      <c r="R97" s="245"/>
      <c r="S97" s="245"/>
      <c r="T97" s="245"/>
      <c r="U97" s="245"/>
      <c r="V97" s="245"/>
      <c r="W97" s="245"/>
      <c r="X97" s="245"/>
      <c r="Y97" s="245"/>
      <c r="Z97" s="245"/>
      <c r="AA97" s="245"/>
      <c r="AB97" s="245"/>
      <c r="AC97" s="245"/>
    </row>
    <row r="98" ht="15.75" customHeight="1">
      <c r="A98" s="243" t="s">
        <v>11210</v>
      </c>
      <c r="B98" s="243" t="s">
        <v>44</v>
      </c>
      <c r="C98" s="243" t="s">
        <v>116</v>
      </c>
      <c r="D98" s="244"/>
      <c r="E98" s="244"/>
      <c r="F98" s="243">
        <v>4.0</v>
      </c>
      <c r="G98" s="244"/>
      <c r="H98" s="244"/>
      <c r="I98" s="245"/>
      <c r="J98" s="245"/>
      <c r="K98" s="245"/>
      <c r="L98" s="245"/>
      <c r="M98" s="245"/>
      <c r="N98" s="245"/>
      <c r="O98" s="245"/>
      <c r="P98" s="245"/>
      <c r="Q98" s="245"/>
      <c r="R98" s="245"/>
      <c r="S98" s="245"/>
      <c r="T98" s="245"/>
      <c r="U98" s="245"/>
      <c r="V98" s="245"/>
      <c r="W98" s="245"/>
      <c r="X98" s="245"/>
      <c r="Y98" s="245"/>
      <c r="Z98" s="245"/>
      <c r="AA98" s="245"/>
      <c r="AB98" s="245"/>
      <c r="AC98" s="245"/>
    </row>
    <row r="99" ht="15.75" customHeight="1">
      <c r="A99" s="243" t="s">
        <v>11210</v>
      </c>
      <c r="B99" s="243" t="s">
        <v>44</v>
      </c>
      <c r="C99" s="243" t="s">
        <v>272</v>
      </c>
      <c r="D99" s="244"/>
      <c r="E99" s="244"/>
      <c r="F99" s="243">
        <v>4.0</v>
      </c>
      <c r="G99" s="244"/>
      <c r="H99" s="244"/>
      <c r="I99" s="245"/>
      <c r="J99" s="245"/>
      <c r="K99" s="245"/>
      <c r="L99" s="245"/>
      <c r="M99" s="245"/>
      <c r="N99" s="245"/>
      <c r="O99" s="245"/>
      <c r="P99" s="245"/>
      <c r="Q99" s="245"/>
      <c r="R99" s="245"/>
      <c r="S99" s="245"/>
      <c r="T99" s="245"/>
      <c r="U99" s="245"/>
      <c r="V99" s="245"/>
      <c r="W99" s="245"/>
      <c r="X99" s="245"/>
      <c r="Y99" s="245"/>
      <c r="Z99" s="245"/>
      <c r="AA99" s="245"/>
      <c r="AB99" s="245"/>
      <c r="AC99" s="245"/>
    </row>
    <row r="100" ht="15.75" customHeight="1">
      <c r="A100" s="243" t="s">
        <v>11210</v>
      </c>
      <c r="B100" s="243" t="s">
        <v>44</v>
      </c>
      <c r="C100" s="243" t="s">
        <v>230</v>
      </c>
      <c r="D100" s="244"/>
      <c r="E100" s="244"/>
      <c r="F100" s="243">
        <v>2.0</v>
      </c>
      <c r="G100" s="244"/>
      <c r="H100" s="244"/>
      <c r="I100" s="245"/>
      <c r="J100" s="245"/>
      <c r="K100" s="245"/>
      <c r="L100" s="245"/>
      <c r="M100" s="245"/>
      <c r="N100" s="245"/>
      <c r="O100" s="245"/>
      <c r="P100" s="245"/>
      <c r="Q100" s="245"/>
      <c r="R100" s="245"/>
      <c r="S100" s="245"/>
      <c r="T100" s="245"/>
      <c r="U100" s="245"/>
      <c r="V100" s="245"/>
      <c r="W100" s="245"/>
      <c r="X100" s="245"/>
      <c r="Y100" s="245"/>
      <c r="Z100" s="245"/>
      <c r="AA100" s="245"/>
      <c r="AB100" s="245"/>
      <c r="AC100" s="245"/>
    </row>
    <row r="101" ht="15.75" customHeight="1">
      <c r="A101" s="243" t="s">
        <v>11210</v>
      </c>
      <c r="B101" s="243" t="s">
        <v>44</v>
      </c>
      <c r="C101" s="243" t="s">
        <v>362</v>
      </c>
      <c r="D101" s="244"/>
      <c r="E101" s="244"/>
      <c r="F101" s="243">
        <v>2.0</v>
      </c>
      <c r="G101" s="244"/>
      <c r="H101" s="244"/>
      <c r="I101" s="245"/>
      <c r="J101" s="245"/>
      <c r="K101" s="245"/>
      <c r="L101" s="245"/>
      <c r="M101" s="245"/>
      <c r="N101" s="245"/>
      <c r="O101" s="245"/>
      <c r="P101" s="245"/>
      <c r="Q101" s="245"/>
      <c r="R101" s="245"/>
      <c r="S101" s="245"/>
      <c r="T101" s="245"/>
      <c r="U101" s="245"/>
      <c r="V101" s="245"/>
      <c r="W101" s="245"/>
      <c r="X101" s="245"/>
      <c r="Y101" s="245"/>
      <c r="Z101" s="245"/>
      <c r="AA101" s="245"/>
      <c r="AB101" s="245"/>
      <c r="AC101" s="245"/>
    </row>
    <row r="102" ht="15.75" customHeight="1">
      <c r="A102" s="243" t="s">
        <v>11210</v>
      </c>
      <c r="B102" s="243" t="s">
        <v>44</v>
      </c>
      <c r="C102" s="243" t="s">
        <v>5968</v>
      </c>
      <c r="D102" s="244"/>
      <c r="E102" s="244"/>
      <c r="F102" s="243">
        <v>1.0</v>
      </c>
      <c r="G102" s="244"/>
      <c r="H102" s="244"/>
      <c r="I102" s="245"/>
      <c r="J102" s="245"/>
      <c r="K102" s="245"/>
      <c r="L102" s="245"/>
      <c r="M102" s="245"/>
      <c r="N102" s="245"/>
      <c r="O102" s="245"/>
      <c r="P102" s="245"/>
      <c r="Q102" s="245"/>
      <c r="R102" s="245"/>
      <c r="S102" s="245"/>
      <c r="T102" s="245"/>
      <c r="U102" s="245"/>
      <c r="V102" s="245"/>
      <c r="W102" s="245"/>
      <c r="X102" s="245"/>
      <c r="Y102" s="245"/>
      <c r="Z102" s="245"/>
      <c r="AA102" s="245"/>
      <c r="AB102" s="245"/>
      <c r="AC102" s="245"/>
    </row>
    <row r="103" ht="15.75" customHeight="1">
      <c r="A103" s="243" t="s">
        <v>11210</v>
      </c>
      <c r="B103" s="243" t="s">
        <v>44</v>
      </c>
      <c r="C103" s="243" t="s">
        <v>134</v>
      </c>
      <c r="D103" s="244"/>
      <c r="E103" s="244"/>
      <c r="F103" s="243">
        <v>7.0</v>
      </c>
      <c r="G103" s="244"/>
      <c r="H103" s="244"/>
      <c r="I103" s="245"/>
      <c r="J103" s="245"/>
      <c r="K103" s="245"/>
      <c r="L103" s="245"/>
      <c r="M103" s="245"/>
      <c r="N103" s="245"/>
      <c r="O103" s="245"/>
      <c r="P103" s="245"/>
      <c r="Q103" s="245"/>
      <c r="R103" s="245"/>
      <c r="S103" s="245"/>
      <c r="T103" s="245"/>
      <c r="U103" s="245"/>
      <c r="V103" s="245"/>
      <c r="W103" s="245"/>
      <c r="X103" s="245"/>
      <c r="Y103" s="245"/>
      <c r="Z103" s="245"/>
      <c r="AA103" s="245"/>
      <c r="AB103" s="245"/>
      <c r="AC103" s="245"/>
    </row>
    <row r="104" ht="15.75" customHeight="1">
      <c r="A104" s="243" t="s">
        <v>11210</v>
      </c>
      <c r="B104" s="243" t="s">
        <v>44</v>
      </c>
      <c r="C104" s="243" t="s">
        <v>400</v>
      </c>
      <c r="D104" s="244"/>
      <c r="E104" s="244"/>
      <c r="F104" s="243">
        <v>5.0</v>
      </c>
      <c r="G104" s="244"/>
      <c r="H104" s="244"/>
      <c r="I104" s="245"/>
      <c r="J104" s="245"/>
      <c r="K104" s="245"/>
      <c r="L104" s="245"/>
      <c r="M104" s="245"/>
      <c r="N104" s="245"/>
      <c r="O104" s="245"/>
      <c r="P104" s="245"/>
      <c r="Q104" s="245"/>
      <c r="R104" s="245"/>
      <c r="S104" s="245"/>
      <c r="T104" s="245"/>
      <c r="U104" s="245"/>
      <c r="V104" s="245"/>
      <c r="W104" s="245"/>
      <c r="X104" s="245"/>
      <c r="Y104" s="245"/>
      <c r="Z104" s="245"/>
      <c r="AA104" s="245"/>
      <c r="AB104" s="245"/>
      <c r="AC104" s="245"/>
    </row>
    <row r="105" ht="15.75" customHeight="1">
      <c r="A105" s="243" t="s">
        <v>11221</v>
      </c>
      <c r="B105" s="243" t="s">
        <v>44</v>
      </c>
      <c r="C105" s="243" t="s">
        <v>116</v>
      </c>
      <c r="D105" s="244"/>
      <c r="E105" s="244"/>
      <c r="F105" s="243">
        <v>2.0</v>
      </c>
      <c r="G105" s="244"/>
      <c r="H105" s="244"/>
      <c r="I105" s="245"/>
      <c r="J105" s="245"/>
      <c r="K105" s="245"/>
      <c r="L105" s="245"/>
      <c r="M105" s="245"/>
      <c r="N105" s="245"/>
      <c r="O105" s="245"/>
      <c r="P105" s="245"/>
      <c r="Q105" s="245"/>
      <c r="R105" s="245"/>
      <c r="S105" s="245"/>
      <c r="T105" s="245"/>
      <c r="U105" s="245"/>
      <c r="V105" s="245"/>
      <c r="W105" s="245"/>
      <c r="X105" s="245"/>
      <c r="Y105" s="245"/>
      <c r="Z105" s="245"/>
      <c r="AA105" s="245"/>
      <c r="AB105" s="245"/>
      <c r="AC105" s="245"/>
    </row>
    <row r="106" ht="15.75" customHeight="1">
      <c r="A106" s="243" t="s">
        <v>11221</v>
      </c>
      <c r="B106" s="243" t="s">
        <v>44</v>
      </c>
      <c r="C106" s="243" t="s">
        <v>230</v>
      </c>
      <c r="D106" s="244"/>
      <c r="E106" s="244"/>
      <c r="F106" s="243">
        <v>1.0</v>
      </c>
      <c r="G106" s="244"/>
      <c r="H106" s="244"/>
      <c r="I106" s="245"/>
      <c r="J106" s="245"/>
      <c r="K106" s="245"/>
      <c r="L106" s="245"/>
      <c r="M106" s="245"/>
      <c r="N106" s="245"/>
      <c r="O106" s="245"/>
      <c r="P106" s="245"/>
      <c r="Q106" s="245"/>
      <c r="R106" s="245"/>
      <c r="S106" s="245"/>
      <c r="T106" s="245"/>
      <c r="U106" s="245"/>
      <c r="V106" s="245"/>
      <c r="W106" s="245"/>
      <c r="X106" s="245"/>
      <c r="Y106" s="245"/>
      <c r="Z106" s="245"/>
      <c r="AA106" s="245"/>
      <c r="AB106" s="245"/>
      <c r="AC106" s="245"/>
    </row>
    <row r="107" ht="15.75" customHeight="1">
      <c r="A107" s="243" t="s">
        <v>11221</v>
      </c>
      <c r="B107" s="243" t="s">
        <v>44</v>
      </c>
      <c r="C107" s="243" t="s">
        <v>1440</v>
      </c>
      <c r="D107" s="244"/>
      <c r="E107" s="244"/>
      <c r="F107" s="243">
        <v>7.0</v>
      </c>
      <c r="G107" s="244"/>
      <c r="H107" s="244"/>
      <c r="I107" s="245"/>
      <c r="J107" s="245"/>
      <c r="K107" s="245"/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245"/>
      <c r="W107" s="245"/>
      <c r="X107" s="245"/>
      <c r="Y107" s="245"/>
      <c r="Z107" s="245"/>
      <c r="AA107" s="245"/>
      <c r="AB107" s="245"/>
      <c r="AC107" s="245"/>
    </row>
    <row r="108" ht="15.75" customHeight="1">
      <c r="A108" s="243" t="s">
        <v>11221</v>
      </c>
      <c r="B108" s="243" t="s">
        <v>44</v>
      </c>
      <c r="C108" s="243" t="s">
        <v>134</v>
      </c>
      <c r="D108" s="244"/>
      <c r="E108" s="244"/>
      <c r="F108" s="243">
        <v>2.0</v>
      </c>
      <c r="G108" s="244"/>
      <c r="H108" s="244"/>
      <c r="I108" s="245"/>
      <c r="J108" s="245"/>
      <c r="K108" s="245"/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245"/>
      <c r="W108" s="245"/>
      <c r="X108" s="245"/>
      <c r="Y108" s="245"/>
      <c r="Z108" s="245"/>
      <c r="AA108" s="245"/>
      <c r="AB108" s="245"/>
      <c r="AC108" s="245"/>
    </row>
    <row r="109" ht="15.75" customHeight="1">
      <c r="A109" s="243" t="s">
        <v>11221</v>
      </c>
      <c r="B109" s="243" t="s">
        <v>44</v>
      </c>
      <c r="C109" s="243" t="s">
        <v>400</v>
      </c>
      <c r="D109" s="244"/>
      <c r="E109" s="244"/>
      <c r="F109" s="243">
        <v>5.0</v>
      </c>
      <c r="G109" s="244"/>
      <c r="H109" s="244"/>
      <c r="I109" s="245"/>
      <c r="J109" s="245"/>
      <c r="K109" s="245"/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245"/>
      <c r="W109" s="245"/>
      <c r="X109" s="245"/>
      <c r="Y109" s="245"/>
      <c r="Z109" s="245"/>
      <c r="AA109" s="245"/>
      <c r="AB109" s="245"/>
      <c r="AC109" s="245"/>
    </row>
    <row r="110" ht="15.75" customHeight="1">
      <c r="A110" s="243" t="s">
        <v>11221</v>
      </c>
      <c r="B110" s="243" t="s">
        <v>44</v>
      </c>
      <c r="C110" s="243" t="s">
        <v>4402</v>
      </c>
      <c r="D110" s="244"/>
      <c r="E110" s="244"/>
      <c r="F110" s="243">
        <v>3.0</v>
      </c>
      <c r="G110" s="244"/>
      <c r="H110" s="244"/>
      <c r="I110" s="245"/>
      <c r="J110" s="245"/>
      <c r="K110" s="245"/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245"/>
      <c r="W110" s="245"/>
      <c r="X110" s="245"/>
      <c r="Y110" s="245"/>
      <c r="Z110" s="245"/>
      <c r="AA110" s="245"/>
      <c r="AB110" s="245"/>
      <c r="AC110" s="245"/>
    </row>
    <row r="111" ht="15.75" customHeight="1">
      <c r="A111" s="243" t="s">
        <v>11223</v>
      </c>
      <c r="B111" s="243" t="s">
        <v>44</v>
      </c>
      <c r="C111" s="243" t="s">
        <v>11207</v>
      </c>
      <c r="D111" s="244"/>
      <c r="E111" s="244"/>
      <c r="F111" s="243">
        <v>2.0</v>
      </c>
      <c r="G111" s="244"/>
      <c r="H111" s="244"/>
      <c r="I111" s="245"/>
      <c r="J111" s="245"/>
      <c r="K111" s="245"/>
      <c r="L111" s="245"/>
      <c r="M111" s="245"/>
      <c r="N111" s="245"/>
      <c r="O111" s="245"/>
      <c r="P111" s="245"/>
      <c r="Q111" s="245"/>
      <c r="R111" s="245"/>
      <c r="S111" s="245"/>
      <c r="T111" s="245"/>
      <c r="U111" s="245"/>
      <c r="V111" s="245"/>
      <c r="W111" s="245"/>
      <c r="X111" s="245"/>
      <c r="Y111" s="245"/>
      <c r="Z111" s="245"/>
      <c r="AA111" s="245"/>
      <c r="AB111" s="245"/>
      <c r="AC111" s="245"/>
    </row>
    <row r="112" ht="15.75" customHeight="1">
      <c r="A112" s="243" t="s">
        <v>11223</v>
      </c>
      <c r="B112" s="243" t="s">
        <v>44</v>
      </c>
      <c r="C112" s="243" t="s">
        <v>566</v>
      </c>
      <c r="D112" s="244"/>
      <c r="E112" s="244"/>
      <c r="F112" s="243">
        <v>1.0</v>
      </c>
      <c r="G112" s="244"/>
      <c r="H112" s="244"/>
      <c r="I112" s="245"/>
      <c r="J112" s="245"/>
      <c r="K112" s="245"/>
      <c r="L112" s="245"/>
      <c r="M112" s="245"/>
      <c r="N112" s="245"/>
      <c r="O112" s="245"/>
      <c r="P112" s="245"/>
      <c r="Q112" s="245"/>
      <c r="R112" s="245"/>
      <c r="S112" s="245"/>
      <c r="T112" s="245"/>
      <c r="U112" s="245"/>
      <c r="V112" s="245"/>
      <c r="W112" s="245"/>
      <c r="X112" s="245"/>
      <c r="Y112" s="245"/>
      <c r="Z112" s="245"/>
      <c r="AA112" s="245"/>
      <c r="AB112" s="245"/>
      <c r="AC112" s="245"/>
    </row>
    <row r="113" ht="15.75" customHeight="1">
      <c r="A113" s="243" t="s">
        <v>11223</v>
      </c>
      <c r="B113" s="243" t="s">
        <v>44</v>
      </c>
      <c r="C113" s="243" t="s">
        <v>1398</v>
      </c>
      <c r="D113" s="244"/>
      <c r="E113" s="244"/>
      <c r="F113" s="243">
        <v>4.0</v>
      </c>
      <c r="G113" s="244"/>
      <c r="H113" s="244"/>
      <c r="I113" s="245"/>
      <c r="J113" s="245"/>
      <c r="K113" s="245"/>
      <c r="L113" s="245"/>
      <c r="M113" s="245"/>
      <c r="N113" s="245"/>
      <c r="O113" s="245"/>
      <c r="P113" s="245"/>
      <c r="Q113" s="245"/>
      <c r="R113" s="245"/>
      <c r="S113" s="245"/>
      <c r="T113" s="245"/>
      <c r="U113" s="245"/>
      <c r="V113" s="245"/>
      <c r="W113" s="245"/>
      <c r="X113" s="245"/>
      <c r="Y113" s="245"/>
      <c r="Z113" s="245"/>
      <c r="AA113" s="245"/>
      <c r="AB113" s="245"/>
      <c r="AC113" s="245"/>
    </row>
    <row r="114" ht="15.75" customHeight="1">
      <c r="A114" s="243" t="s">
        <v>919</v>
      </c>
      <c r="B114" s="243" t="s">
        <v>44</v>
      </c>
      <c r="C114" s="243" t="s">
        <v>618</v>
      </c>
      <c r="D114" s="244"/>
      <c r="E114" s="244"/>
      <c r="F114" s="243">
        <v>15.0</v>
      </c>
      <c r="G114" s="244"/>
      <c r="H114" s="244"/>
      <c r="I114" s="245"/>
      <c r="J114" s="245"/>
      <c r="K114" s="245"/>
      <c r="L114" s="245"/>
      <c r="M114" s="245"/>
      <c r="N114" s="245"/>
      <c r="O114" s="245"/>
      <c r="P114" s="245"/>
      <c r="Q114" s="245"/>
      <c r="R114" s="245"/>
      <c r="S114" s="245"/>
      <c r="T114" s="245"/>
      <c r="U114" s="245"/>
      <c r="V114" s="245"/>
      <c r="W114" s="245"/>
      <c r="X114" s="245"/>
      <c r="Y114" s="245"/>
      <c r="Z114" s="245"/>
      <c r="AA114" s="245"/>
      <c r="AB114" s="245"/>
      <c r="AC114" s="245"/>
    </row>
    <row r="115" ht="15.75" customHeight="1">
      <c r="A115" s="243" t="s">
        <v>919</v>
      </c>
      <c r="B115" s="243" t="s">
        <v>44</v>
      </c>
      <c r="C115" s="243" t="s">
        <v>4402</v>
      </c>
      <c r="D115" s="244"/>
      <c r="E115" s="244"/>
      <c r="F115" s="243">
        <v>1.0</v>
      </c>
      <c r="G115" s="244"/>
      <c r="H115" s="244"/>
      <c r="I115" s="245"/>
      <c r="J115" s="245"/>
      <c r="K115" s="245"/>
      <c r="L115" s="245"/>
      <c r="M115" s="245"/>
      <c r="N115" s="245"/>
      <c r="O115" s="245"/>
      <c r="P115" s="245"/>
      <c r="Q115" s="245"/>
      <c r="R115" s="245"/>
      <c r="S115" s="245"/>
      <c r="T115" s="245"/>
      <c r="U115" s="245"/>
      <c r="V115" s="245"/>
      <c r="W115" s="245"/>
      <c r="X115" s="245"/>
      <c r="Y115" s="245"/>
      <c r="Z115" s="245"/>
      <c r="AA115" s="245"/>
      <c r="AB115" s="245"/>
      <c r="AC115" s="245"/>
    </row>
    <row r="116" ht="15.75" customHeight="1">
      <c r="A116" s="243" t="s">
        <v>919</v>
      </c>
      <c r="B116" s="243" t="s">
        <v>44</v>
      </c>
      <c r="C116" s="243" t="s">
        <v>151</v>
      </c>
      <c r="D116" s="244"/>
      <c r="E116" s="244"/>
      <c r="F116" s="243">
        <v>1.0</v>
      </c>
      <c r="G116" s="244"/>
      <c r="H116" s="244"/>
      <c r="I116" s="245"/>
      <c r="J116" s="245"/>
      <c r="K116" s="245"/>
      <c r="L116" s="245"/>
      <c r="M116" s="245"/>
      <c r="N116" s="245"/>
      <c r="O116" s="245"/>
      <c r="P116" s="245"/>
      <c r="Q116" s="245"/>
      <c r="R116" s="245"/>
      <c r="S116" s="245"/>
      <c r="T116" s="245"/>
      <c r="U116" s="245"/>
      <c r="V116" s="245"/>
      <c r="W116" s="245"/>
      <c r="X116" s="245"/>
      <c r="Y116" s="245"/>
      <c r="Z116" s="245"/>
      <c r="AA116" s="245"/>
      <c r="AB116" s="245"/>
      <c r="AC116" s="245"/>
    </row>
    <row r="117" ht="15.75" customHeight="1">
      <c r="A117" s="243" t="s">
        <v>919</v>
      </c>
      <c r="B117" s="243" t="s">
        <v>44</v>
      </c>
      <c r="C117" s="243" t="s">
        <v>11207</v>
      </c>
      <c r="D117" s="244"/>
      <c r="E117" s="244"/>
      <c r="F117" s="243">
        <v>1.0</v>
      </c>
      <c r="G117" s="244"/>
      <c r="H117" s="244"/>
      <c r="I117" s="245"/>
      <c r="J117" s="245"/>
      <c r="K117" s="245"/>
      <c r="L117" s="245"/>
      <c r="M117" s="245"/>
      <c r="N117" s="245"/>
      <c r="O117" s="245"/>
      <c r="P117" s="245"/>
      <c r="Q117" s="245"/>
      <c r="R117" s="245"/>
      <c r="S117" s="245"/>
      <c r="T117" s="245"/>
      <c r="U117" s="245"/>
      <c r="V117" s="245"/>
      <c r="W117" s="245"/>
      <c r="X117" s="245"/>
      <c r="Y117" s="245"/>
      <c r="Z117" s="245"/>
      <c r="AA117" s="245"/>
      <c r="AB117" s="245"/>
      <c r="AC117" s="245"/>
    </row>
    <row r="118" ht="15.75" customHeight="1">
      <c r="A118" s="243" t="s">
        <v>919</v>
      </c>
      <c r="B118" s="243" t="s">
        <v>44</v>
      </c>
      <c r="C118" s="243" t="s">
        <v>230</v>
      </c>
      <c r="D118" s="244"/>
      <c r="E118" s="244"/>
      <c r="F118" s="243">
        <v>4.0</v>
      </c>
      <c r="G118" s="244"/>
      <c r="H118" s="244"/>
      <c r="I118" s="245"/>
      <c r="J118" s="245"/>
      <c r="K118" s="245"/>
      <c r="L118" s="245"/>
      <c r="M118" s="245"/>
      <c r="N118" s="245"/>
      <c r="O118" s="245"/>
      <c r="P118" s="245"/>
      <c r="Q118" s="245"/>
      <c r="R118" s="245"/>
      <c r="S118" s="245"/>
      <c r="T118" s="245"/>
      <c r="U118" s="245"/>
      <c r="V118" s="245"/>
      <c r="W118" s="245"/>
      <c r="X118" s="245"/>
      <c r="Y118" s="245"/>
      <c r="Z118" s="245"/>
      <c r="AA118" s="245"/>
      <c r="AB118" s="245"/>
      <c r="AC118" s="245"/>
    </row>
    <row r="119" ht="15.75" customHeight="1">
      <c r="A119" s="243" t="s">
        <v>919</v>
      </c>
      <c r="B119" s="243" t="s">
        <v>44</v>
      </c>
      <c r="C119" s="243" t="s">
        <v>207</v>
      </c>
      <c r="D119" s="244"/>
      <c r="E119" s="244"/>
      <c r="F119" s="243">
        <v>5.0</v>
      </c>
      <c r="G119" s="244"/>
      <c r="H119" s="244"/>
      <c r="I119" s="245"/>
      <c r="J119" s="245"/>
      <c r="K119" s="245"/>
      <c r="L119" s="245"/>
      <c r="M119" s="245"/>
      <c r="N119" s="245"/>
      <c r="O119" s="245"/>
      <c r="P119" s="245"/>
      <c r="Q119" s="245"/>
      <c r="R119" s="245"/>
      <c r="S119" s="245"/>
      <c r="T119" s="245"/>
      <c r="U119" s="245"/>
      <c r="V119" s="245"/>
      <c r="W119" s="245"/>
      <c r="X119" s="245"/>
      <c r="Y119" s="245"/>
      <c r="Z119" s="245"/>
      <c r="AA119" s="245"/>
      <c r="AB119" s="245"/>
      <c r="AC119" s="245"/>
    </row>
    <row r="120" ht="15.75" customHeight="1">
      <c r="A120" s="243" t="s">
        <v>919</v>
      </c>
      <c r="B120" s="243" t="s">
        <v>44</v>
      </c>
      <c r="C120" s="243" t="s">
        <v>134</v>
      </c>
      <c r="D120" s="244"/>
      <c r="E120" s="244"/>
      <c r="F120" s="243">
        <v>5.0</v>
      </c>
      <c r="G120" s="244"/>
      <c r="H120" s="244"/>
      <c r="I120" s="245"/>
      <c r="J120" s="245"/>
      <c r="K120" s="245"/>
      <c r="L120" s="245"/>
      <c r="M120" s="245"/>
      <c r="N120" s="245"/>
      <c r="O120" s="245"/>
      <c r="P120" s="245"/>
      <c r="Q120" s="245"/>
      <c r="R120" s="245"/>
      <c r="S120" s="245"/>
      <c r="T120" s="245"/>
      <c r="U120" s="245"/>
      <c r="V120" s="245"/>
      <c r="W120" s="245"/>
      <c r="X120" s="245"/>
      <c r="Y120" s="245"/>
      <c r="Z120" s="245"/>
      <c r="AA120" s="245"/>
      <c r="AB120" s="245"/>
      <c r="AC120" s="245"/>
    </row>
    <row r="121" ht="15.75" customHeight="1">
      <c r="A121" s="243" t="s">
        <v>919</v>
      </c>
      <c r="B121" s="243" t="s">
        <v>44</v>
      </c>
      <c r="C121" s="243" t="s">
        <v>400</v>
      </c>
      <c r="D121" s="244"/>
      <c r="E121" s="244"/>
      <c r="F121" s="243">
        <v>3.0</v>
      </c>
      <c r="G121" s="244"/>
      <c r="H121" s="244"/>
      <c r="I121" s="245"/>
      <c r="J121" s="245"/>
      <c r="K121" s="245"/>
      <c r="L121" s="245"/>
      <c r="M121" s="245"/>
      <c r="N121" s="245"/>
      <c r="O121" s="245"/>
      <c r="P121" s="245"/>
      <c r="Q121" s="245"/>
      <c r="R121" s="245"/>
      <c r="S121" s="245"/>
      <c r="T121" s="245"/>
      <c r="U121" s="245"/>
      <c r="V121" s="245"/>
      <c r="W121" s="245"/>
      <c r="X121" s="245"/>
      <c r="Y121" s="245"/>
      <c r="Z121" s="245"/>
      <c r="AA121" s="245"/>
      <c r="AB121" s="245"/>
      <c r="AC121" s="245"/>
    </row>
    <row r="122" ht="15.75" customHeight="1">
      <c r="A122" s="243" t="s">
        <v>977</v>
      </c>
      <c r="B122" s="243" t="s">
        <v>44</v>
      </c>
      <c r="C122" s="243" t="s">
        <v>11207</v>
      </c>
      <c r="D122" s="244"/>
      <c r="E122" s="244"/>
      <c r="F122" s="243">
        <v>1.0</v>
      </c>
      <c r="G122" s="244"/>
      <c r="H122" s="244"/>
      <c r="I122" s="245"/>
      <c r="J122" s="245"/>
      <c r="K122" s="245"/>
      <c r="L122" s="245"/>
      <c r="M122" s="245"/>
      <c r="N122" s="245"/>
      <c r="O122" s="245"/>
      <c r="P122" s="245"/>
      <c r="Q122" s="245"/>
      <c r="R122" s="245"/>
      <c r="S122" s="245"/>
      <c r="T122" s="245"/>
      <c r="U122" s="245"/>
      <c r="V122" s="245"/>
      <c r="W122" s="245"/>
      <c r="X122" s="245"/>
      <c r="Y122" s="245"/>
      <c r="Z122" s="245"/>
      <c r="AA122" s="245"/>
      <c r="AB122" s="245"/>
      <c r="AC122" s="245"/>
    </row>
    <row r="123" ht="15.75" customHeight="1">
      <c r="A123" s="243" t="s">
        <v>977</v>
      </c>
      <c r="B123" s="243" t="s">
        <v>44</v>
      </c>
      <c r="C123" s="243" t="s">
        <v>230</v>
      </c>
      <c r="D123" s="244"/>
      <c r="E123" s="244"/>
      <c r="F123" s="243">
        <v>2.0</v>
      </c>
      <c r="G123" s="244"/>
      <c r="H123" s="244"/>
      <c r="I123" s="245"/>
      <c r="J123" s="245"/>
      <c r="K123" s="245"/>
      <c r="L123" s="245"/>
      <c r="M123" s="245"/>
      <c r="N123" s="245"/>
      <c r="O123" s="245"/>
      <c r="P123" s="245"/>
      <c r="Q123" s="245"/>
      <c r="R123" s="245"/>
      <c r="S123" s="245"/>
      <c r="T123" s="245"/>
      <c r="U123" s="245"/>
      <c r="V123" s="245"/>
      <c r="W123" s="245"/>
      <c r="X123" s="245"/>
      <c r="Y123" s="245"/>
      <c r="Z123" s="245"/>
      <c r="AA123" s="245"/>
      <c r="AB123" s="245"/>
      <c r="AC123" s="245"/>
    </row>
    <row r="124" ht="15.75" customHeight="1">
      <c r="A124" s="243" t="s">
        <v>977</v>
      </c>
      <c r="B124" s="243" t="s">
        <v>44</v>
      </c>
      <c r="C124" s="243" t="s">
        <v>1005</v>
      </c>
      <c r="D124" s="244"/>
      <c r="E124" s="244"/>
      <c r="F124" s="243">
        <v>2.0</v>
      </c>
      <c r="G124" s="244"/>
      <c r="H124" s="244"/>
      <c r="I124" s="245"/>
      <c r="J124" s="245"/>
      <c r="K124" s="245"/>
      <c r="L124" s="245"/>
      <c r="M124" s="245"/>
      <c r="N124" s="245"/>
      <c r="O124" s="245"/>
      <c r="P124" s="245"/>
      <c r="Q124" s="245"/>
      <c r="R124" s="245"/>
      <c r="S124" s="245"/>
      <c r="T124" s="245"/>
      <c r="U124" s="245"/>
      <c r="V124" s="245"/>
      <c r="W124" s="245"/>
      <c r="X124" s="245"/>
      <c r="Y124" s="245"/>
      <c r="Z124" s="245"/>
      <c r="AA124" s="245"/>
      <c r="AB124" s="245"/>
      <c r="AC124" s="245"/>
    </row>
    <row r="125" ht="15.75" customHeight="1">
      <c r="A125" s="243" t="s">
        <v>977</v>
      </c>
      <c r="B125" s="243" t="s">
        <v>44</v>
      </c>
      <c r="C125" s="243" t="s">
        <v>1440</v>
      </c>
      <c r="D125" s="244"/>
      <c r="E125" s="244"/>
      <c r="F125" s="243">
        <v>7.0</v>
      </c>
      <c r="G125" s="244"/>
      <c r="H125" s="244"/>
      <c r="I125" s="245"/>
      <c r="J125" s="245"/>
      <c r="K125" s="245"/>
      <c r="L125" s="245"/>
      <c r="M125" s="245"/>
      <c r="N125" s="245"/>
      <c r="O125" s="245"/>
      <c r="P125" s="245"/>
      <c r="Q125" s="245"/>
      <c r="R125" s="245"/>
      <c r="S125" s="245"/>
      <c r="T125" s="245"/>
      <c r="U125" s="245"/>
      <c r="V125" s="245"/>
      <c r="W125" s="245"/>
      <c r="X125" s="245"/>
      <c r="Y125" s="245"/>
      <c r="Z125" s="245"/>
      <c r="AA125" s="245"/>
      <c r="AB125" s="245"/>
      <c r="AC125" s="245"/>
    </row>
    <row r="126" ht="15.75" customHeight="1">
      <c r="A126" s="243" t="s">
        <v>977</v>
      </c>
      <c r="B126" s="243" t="s">
        <v>44</v>
      </c>
      <c r="C126" s="243" t="s">
        <v>7357</v>
      </c>
      <c r="D126" s="244"/>
      <c r="E126" s="244"/>
      <c r="F126" s="243">
        <v>1.0</v>
      </c>
      <c r="G126" s="244"/>
      <c r="H126" s="244"/>
      <c r="I126" s="245"/>
      <c r="J126" s="245"/>
      <c r="K126" s="245"/>
      <c r="L126" s="245"/>
      <c r="M126" s="245"/>
      <c r="N126" s="245"/>
      <c r="O126" s="245"/>
      <c r="P126" s="245"/>
      <c r="Q126" s="245"/>
      <c r="R126" s="245"/>
      <c r="S126" s="245"/>
      <c r="T126" s="245"/>
      <c r="U126" s="245"/>
      <c r="V126" s="245"/>
      <c r="W126" s="245"/>
      <c r="X126" s="245"/>
      <c r="Y126" s="245"/>
      <c r="Z126" s="245"/>
      <c r="AA126" s="245"/>
      <c r="AB126" s="245"/>
      <c r="AC126" s="245"/>
    </row>
    <row r="127" ht="15.75" customHeight="1">
      <c r="A127" s="243" t="s">
        <v>977</v>
      </c>
      <c r="B127" s="243" t="s">
        <v>44</v>
      </c>
      <c r="C127" s="243" t="s">
        <v>5877</v>
      </c>
      <c r="D127" s="244"/>
      <c r="E127" s="244"/>
      <c r="F127" s="243">
        <v>1.0</v>
      </c>
      <c r="G127" s="244"/>
      <c r="H127" s="244"/>
      <c r="I127" s="245"/>
      <c r="J127" s="245"/>
      <c r="K127" s="245"/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245"/>
      <c r="W127" s="245"/>
      <c r="X127" s="245"/>
      <c r="Y127" s="245"/>
      <c r="Z127" s="245"/>
      <c r="AA127" s="245"/>
      <c r="AB127" s="245"/>
      <c r="AC127" s="245"/>
    </row>
    <row r="128" ht="15.75" customHeight="1">
      <c r="A128" s="243" t="s">
        <v>768</v>
      </c>
      <c r="B128" s="243" t="s">
        <v>44</v>
      </c>
      <c r="C128" s="243" t="s">
        <v>230</v>
      </c>
      <c r="D128" s="244"/>
      <c r="E128" s="244"/>
      <c r="F128" s="243">
        <v>4.0</v>
      </c>
      <c r="G128" s="244"/>
      <c r="H128" s="244"/>
      <c r="I128" s="245"/>
      <c r="J128" s="245"/>
      <c r="K128" s="245"/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245"/>
      <c r="W128" s="245"/>
      <c r="X128" s="245"/>
      <c r="Y128" s="245"/>
      <c r="Z128" s="245"/>
      <c r="AA128" s="245"/>
      <c r="AB128" s="245"/>
      <c r="AC128" s="245"/>
    </row>
    <row r="129" ht="15.75" customHeight="1">
      <c r="A129" s="243" t="s">
        <v>11220</v>
      </c>
      <c r="B129" s="243" t="s">
        <v>44</v>
      </c>
      <c r="C129" s="243" t="s">
        <v>230</v>
      </c>
      <c r="D129" s="244"/>
      <c r="E129" s="244"/>
      <c r="F129" s="243">
        <v>3.0</v>
      </c>
      <c r="G129" s="244"/>
      <c r="H129" s="244"/>
      <c r="I129" s="245"/>
      <c r="J129" s="245"/>
      <c r="K129" s="245"/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245"/>
      <c r="W129" s="245"/>
      <c r="X129" s="245"/>
      <c r="Y129" s="245"/>
      <c r="Z129" s="245"/>
      <c r="AA129" s="245"/>
      <c r="AB129" s="245"/>
      <c r="AC129" s="245"/>
    </row>
    <row r="130" ht="15.75" customHeight="1">
      <c r="A130" s="243" t="s">
        <v>11220</v>
      </c>
      <c r="B130" s="243" t="s">
        <v>44</v>
      </c>
      <c r="C130" s="243" t="s">
        <v>134</v>
      </c>
      <c r="D130" s="244"/>
      <c r="E130" s="244"/>
      <c r="F130" s="243">
        <v>3.0</v>
      </c>
      <c r="G130" s="244"/>
      <c r="H130" s="244"/>
      <c r="I130" s="245"/>
      <c r="J130" s="245"/>
      <c r="K130" s="245"/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245"/>
      <c r="W130" s="245"/>
      <c r="X130" s="245"/>
      <c r="Y130" s="245"/>
      <c r="Z130" s="245"/>
      <c r="AA130" s="245"/>
      <c r="AB130" s="245"/>
      <c r="AC130" s="245"/>
    </row>
    <row r="131" ht="15.75" customHeight="1">
      <c r="A131" s="243" t="s">
        <v>11220</v>
      </c>
      <c r="B131" s="243" t="s">
        <v>44</v>
      </c>
      <c r="C131" s="243" t="s">
        <v>4431</v>
      </c>
      <c r="D131" s="244"/>
      <c r="E131" s="244"/>
      <c r="F131" s="243">
        <v>3.0</v>
      </c>
      <c r="G131" s="244"/>
      <c r="H131" s="244"/>
      <c r="I131" s="245"/>
      <c r="J131" s="245"/>
      <c r="K131" s="245"/>
      <c r="L131" s="245"/>
      <c r="M131" s="245"/>
      <c r="N131" s="245"/>
      <c r="O131" s="245"/>
      <c r="P131" s="245"/>
      <c r="Q131" s="245"/>
      <c r="R131" s="245"/>
      <c r="S131" s="245"/>
      <c r="T131" s="245"/>
      <c r="U131" s="245"/>
      <c r="V131" s="245"/>
      <c r="W131" s="245"/>
      <c r="X131" s="245"/>
      <c r="Y131" s="245"/>
      <c r="Z131" s="245"/>
      <c r="AA131" s="245"/>
      <c r="AB131" s="245"/>
      <c r="AC131" s="245"/>
    </row>
    <row r="132" ht="15.75" customHeight="1">
      <c r="A132" s="243" t="s">
        <v>11220</v>
      </c>
      <c r="B132" s="243" t="s">
        <v>44</v>
      </c>
      <c r="C132" s="243" t="s">
        <v>4402</v>
      </c>
      <c r="D132" s="244"/>
      <c r="E132" s="244"/>
      <c r="F132" s="243">
        <v>1.0</v>
      </c>
      <c r="G132" s="244"/>
      <c r="H132" s="244"/>
      <c r="I132" s="245"/>
      <c r="J132" s="245"/>
      <c r="K132" s="245"/>
      <c r="L132" s="245"/>
      <c r="M132" s="245"/>
      <c r="N132" s="245"/>
      <c r="O132" s="245"/>
      <c r="P132" s="245"/>
      <c r="Q132" s="245"/>
      <c r="R132" s="245"/>
      <c r="S132" s="245"/>
      <c r="T132" s="245"/>
      <c r="U132" s="245"/>
      <c r="V132" s="245"/>
      <c r="W132" s="245"/>
      <c r="X132" s="245"/>
      <c r="Y132" s="245"/>
      <c r="Z132" s="245"/>
      <c r="AA132" s="245"/>
      <c r="AB132" s="245"/>
      <c r="AC132" s="245"/>
    </row>
    <row r="133" ht="15.75" customHeight="1">
      <c r="A133" s="243" t="s">
        <v>11224</v>
      </c>
      <c r="B133" s="243" t="s">
        <v>44</v>
      </c>
      <c r="C133" s="243" t="s">
        <v>11207</v>
      </c>
      <c r="D133" s="244"/>
      <c r="E133" s="244"/>
      <c r="F133" s="243">
        <v>3.0</v>
      </c>
      <c r="G133" s="244"/>
      <c r="H133" s="244"/>
      <c r="I133" s="245"/>
      <c r="J133" s="245"/>
      <c r="K133" s="245"/>
      <c r="L133" s="245"/>
      <c r="M133" s="245"/>
      <c r="N133" s="245"/>
      <c r="O133" s="245"/>
      <c r="P133" s="245"/>
      <c r="Q133" s="245"/>
      <c r="R133" s="245"/>
      <c r="S133" s="245"/>
      <c r="T133" s="245"/>
      <c r="U133" s="245"/>
      <c r="V133" s="245"/>
      <c r="W133" s="245"/>
      <c r="X133" s="245"/>
      <c r="Y133" s="245"/>
      <c r="Z133" s="245"/>
      <c r="AA133" s="245"/>
      <c r="AB133" s="245"/>
      <c r="AC133" s="245"/>
    </row>
    <row r="134" ht="15.75" customHeight="1">
      <c r="A134" s="243" t="s">
        <v>11224</v>
      </c>
      <c r="B134" s="243" t="s">
        <v>44</v>
      </c>
      <c r="C134" s="243" t="s">
        <v>134</v>
      </c>
      <c r="D134" s="244"/>
      <c r="E134" s="244"/>
      <c r="F134" s="243">
        <v>10.0</v>
      </c>
      <c r="G134" s="244"/>
      <c r="H134" s="244"/>
      <c r="I134" s="245"/>
      <c r="J134" s="245"/>
      <c r="K134" s="245"/>
      <c r="L134" s="245"/>
      <c r="M134" s="245"/>
      <c r="N134" s="245"/>
      <c r="O134" s="245"/>
      <c r="P134" s="245"/>
      <c r="Q134" s="245"/>
      <c r="R134" s="245"/>
      <c r="S134" s="245"/>
      <c r="T134" s="245"/>
      <c r="U134" s="245"/>
      <c r="V134" s="245"/>
      <c r="W134" s="245"/>
      <c r="X134" s="245"/>
      <c r="Y134" s="245"/>
      <c r="Z134" s="245"/>
      <c r="AA134" s="245"/>
      <c r="AB134" s="245"/>
      <c r="AC134" s="245"/>
    </row>
    <row r="135" ht="15.75" customHeight="1">
      <c r="A135" s="243" t="s">
        <v>2535</v>
      </c>
      <c r="B135" s="243" t="s">
        <v>44</v>
      </c>
      <c r="C135" s="243" t="s">
        <v>272</v>
      </c>
      <c r="D135" s="244"/>
      <c r="E135" s="244"/>
      <c r="F135" s="243">
        <v>1.0</v>
      </c>
      <c r="G135" s="244"/>
      <c r="H135" s="244"/>
      <c r="I135" s="245"/>
      <c r="J135" s="245"/>
      <c r="K135" s="245"/>
      <c r="L135" s="245"/>
      <c r="M135" s="245"/>
      <c r="N135" s="245"/>
      <c r="O135" s="245"/>
      <c r="P135" s="245"/>
      <c r="Q135" s="245"/>
      <c r="R135" s="245"/>
      <c r="S135" s="245"/>
      <c r="T135" s="245"/>
      <c r="U135" s="245"/>
      <c r="V135" s="245"/>
      <c r="W135" s="245"/>
      <c r="X135" s="245"/>
      <c r="Y135" s="245"/>
      <c r="Z135" s="245"/>
      <c r="AA135" s="245"/>
      <c r="AB135" s="245"/>
      <c r="AC135" s="245"/>
    </row>
    <row r="136" ht="15.75" customHeight="1">
      <c r="A136" s="243" t="s">
        <v>2535</v>
      </c>
      <c r="B136" s="243" t="s">
        <v>44</v>
      </c>
      <c r="C136" s="243" t="s">
        <v>2748</v>
      </c>
      <c r="D136" s="244"/>
      <c r="E136" s="244"/>
      <c r="F136" s="243">
        <v>2.0</v>
      </c>
      <c r="G136" s="244"/>
      <c r="H136" s="244"/>
      <c r="I136" s="245"/>
      <c r="J136" s="245"/>
      <c r="K136" s="245"/>
      <c r="L136" s="245"/>
      <c r="M136" s="245"/>
      <c r="N136" s="245"/>
      <c r="O136" s="245"/>
      <c r="P136" s="245"/>
      <c r="Q136" s="245"/>
      <c r="R136" s="245"/>
      <c r="S136" s="245"/>
      <c r="T136" s="245"/>
      <c r="U136" s="245"/>
      <c r="V136" s="245"/>
      <c r="W136" s="245"/>
      <c r="X136" s="245"/>
      <c r="Y136" s="245"/>
      <c r="Z136" s="245"/>
      <c r="AA136" s="245"/>
      <c r="AB136" s="245"/>
      <c r="AC136" s="245"/>
    </row>
    <row r="137" ht="15.75" customHeight="1">
      <c r="A137" s="243" t="s">
        <v>2535</v>
      </c>
      <c r="B137" s="243" t="s">
        <v>44</v>
      </c>
      <c r="C137" s="243" t="s">
        <v>1440</v>
      </c>
      <c r="D137" s="244"/>
      <c r="E137" s="244"/>
      <c r="F137" s="243">
        <v>6.0</v>
      </c>
      <c r="G137" s="244"/>
      <c r="H137" s="244"/>
      <c r="I137" s="245"/>
      <c r="J137" s="245"/>
      <c r="K137" s="245"/>
      <c r="L137" s="245"/>
      <c r="M137" s="245"/>
      <c r="N137" s="245"/>
      <c r="O137" s="245"/>
      <c r="P137" s="245"/>
      <c r="Q137" s="245"/>
      <c r="R137" s="245"/>
      <c r="S137" s="245"/>
      <c r="T137" s="245"/>
      <c r="U137" s="245"/>
      <c r="V137" s="245"/>
      <c r="W137" s="245"/>
      <c r="X137" s="245"/>
      <c r="Y137" s="245"/>
      <c r="Z137" s="245"/>
      <c r="AA137" s="245"/>
      <c r="AB137" s="245"/>
      <c r="AC137" s="245"/>
    </row>
    <row r="138" ht="15.75" customHeight="1">
      <c r="A138" s="243" t="s">
        <v>2535</v>
      </c>
      <c r="B138" s="243" t="s">
        <v>44</v>
      </c>
      <c r="C138" s="243" t="s">
        <v>1398</v>
      </c>
      <c r="D138" s="244"/>
      <c r="E138" s="244"/>
      <c r="F138" s="243">
        <v>3.0</v>
      </c>
      <c r="G138" s="244"/>
      <c r="H138" s="244"/>
      <c r="I138" s="245"/>
      <c r="J138" s="245"/>
      <c r="K138" s="245"/>
      <c r="L138" s="245"/>
      <c r="M138" s="245"/>
      <c r="N138" s="245"/>
      <c r="O138" s="245"/>
      <c r="P138" s="245"/>
      <c r="Q138" s="245"/>
      <c r="R138" s="245"/>
      <c r="S138" s="245"/>
      <c r="T138" s="245"/>
      <c r="U138" s="245"/>
      <c r="V138" s="245"/>
      <c r="W138" s="245"/>
      <c r="X138" s="245"/>
      <c r="Y138" s="245"/>
      <c r="Z138" s="245"/>
      <c r="AA138" s="245"/>
      <c r="AB138" s="245"/>
      <c r="AC138" s="245"/>
    </row>
    <row r="139" ht="15.75" customHeight="1">
      <c r="A139" s="243" t="s">
        <v>2535</v>
      </c>
      <c r="B139" s="243" t="s">
        <v>44</v>
      </c>
      <c r="C139" s="243" t="s">
        <v>11207</v>
      </c>
      <c r="D139" s="244"/>
      <c r="E139" s="244"/>
      <c r="F139" s="243">
        <v>2.0</v>
      </c>
      <c r="G139" s="244"/>
      <c r="H139" s="244"/>
      <c r="I139" s="245"/>
      <c r="J139" s="245"/>
      <c r="K139" s="245"/>
      <c r="L139" s="245"/>
      <c r="M139" s="245"/>
      <c r="N139" s="245"/>
      <c r="O139" s="245"/>
      <c r="P139" s="245"/>
      <c r="Q139" s="245"/>
      <c r="R139" s="245"/>
      <c r="S139" s="245"/>
      <c r="T139" s="245"/>
      <c r="U139" s="245"/>
      <c r="V139" s="245"/>
      <c r="W139" s="245"/>
      <c r="X139" s="245"/>
      <c r="Y139" s="245"/>
      <c r="Z139" s="245"/>
      <c r="AA139" s="245"/>
      <c r="AB139" s="245"/>
      <c r="AC139" s="245"/>
    </row>
    <row r="140" ht="15.75" customHeight="1">
      <c r="A140" s="243" t="s">
        <v>245</v>
      </c>
      <c r="B140" s="243" t="s">
        <v>44</v>
      </c>
      <c r="C140" s="243" t="s">
        <v>116</v>
      </c>
      <c r="D140" s="244"/>
      <c r="E140" s="244"/>
      <c r="F140" s="243">
        <v>2.0</v>
      </c>
      <c r="G140" s="244"/>
      <c r="H140" s="244"/>
      <c r="I140" s="245"/>
      <c r="J140" s="245"/>
      <c r="K140" s="245"/>
      <c r="L140" s="245"/>
      <c r="M140" s="245"/>
      <c r="N140" s="245"/>
      <c r="O140" s="245"/>
      <c r="P140" s="245"/>
      <c r="Q140" s="245"/>
      <c r="R140" s="245"/>
      <c r="S140" s="245"/>
      <c r="T140" s="245"/>
      <c r="U140" s="245"/>
      <c r="V140" s="245"/>
      <c r="W140" s="245"/>
      <c r="X140" s="245"/>
      <c r="Y140" s="245"/>
      <c r="Z140" s="245"/>
      <c r="AA140" s="245"/>
      <c r="AB140" s="245"/>
      <c r="AC140" s="245"/>
    </row>
    <row r="141" ht="15.75" customHeight="1">
      <c r="A141" s="243" t="s">
        <v>245</v>
      </c>
      <c r="B141" s="243" t="s">
        <v>44</v>
      </c>
      <c r="C141" s="243" t="s">
        <v>11207</v>
      </c>
      <c r="D141" s="244"/>
      <c r="E141" s="244"/>
      <c r="F141" s="243">
        <v>2.0</v>
      </c>
      <c r="G141" s="244"/>
      <c r="H141" s="244"/>
      <c r="I141" s="245"/>
      <c r="J141" s="245"/>
      <c r="K141" s="245"/>
      <c r="L141" s="245"/>
      <c r="M141" s="245"/>
      <c r="N141" s="245"/>
      <c r="O141" s="245"/>
      <c r="P141" s="245"/>
      <c r="Q141" s="245"/>
      <c r="R141" s="245"/>
      <c r="S141" s="245"/>
      <c r="T141" s="245"/>
      <c r="U141" s="245"/>
      <c r="V141" s="245"/>
      <c r="W141" s="245"/>
      <c r="X141" s="245"/>
      <c r="Y141" s="245"/>
      <c r="Z141" s="245"/>
      <c r="AA141" s="245"/>
      <c r="AB141" s="245"/>
      <c r="AC141" s="245"/>
    </row>
    <row r="142" ht="15.75" customHeight="1">
      <c r="A142" s="243" t="s">
        <v>245</v>
      </c>
      <c r="B142" s="243" t="s">
        <v>44</v>
      </c>
      <c r="C142" s="243" t="s">
        <v>230</v>
      </c>
      <c r="D142" s="244"/>
      <c r="E142" s="244"/>
      <c r="F142" s="243">
        <v>4.0</v>
      </c>
      <c r="G142" s="244"/>
      <c r="H142" s="244"/>
      <c r="I142" s="245"/>
      <c r="J142" s="245"/>
      <c r="K142" s="245"/>
      <c r="L142" s="245"/>
      <c r="M142" s="245"/>
      <c r="N142" s="245"/>
      <c r="O142" s="245"/>
      <c r="P142" s="245"/>
      <c r="Q142" s="245"/>
      <c r="R142" s="245"/>
      <c r="S142" s="245"/>
      <c r="T142" s="245"/>
      <c r="U142" s="245"/>
      <c r="V142" s="245"/>
      <c r="W142" s="245"/>
      <c r="X142" s="245"/>
      <c r="Y142" s="245"/>
      <c r="Z142" s="245"/>
      <c r="AA142" s="245"/>
      <c r="AB142" s="245"/>
      <c r="AC142" s="245"/>
    </row>
    <row r="143" ht="15.75" customHeight="1">
      <c r="A143" s="243" t="s">
        <v>245</v>
      </c>
      <c r="B143" s="243" t="s">
        <v>44</v>
      </c>
      <c r="C143" s="243" t="s">
        <v>1440</v>
      </c>
      <c r="D143" s="244"/>
      <c r="E143" s="244"/>
      <c r="F143" s="243">
        <v>5.0</v>
      </c>
      <c r="G143" s="244"/>
      <c r="H143" s="244"/>
      <c r="I143" s="245"/>
      <c r="J143" s="245"/>
      <c r="K143" s="245"/>
      <c r="L143" s="245"/>
      <c r="M143" s="245"/>
      <c r="N143" s="245"/>
      <c r="O143" s="245"/>
      <c r="P143" s="245"/>
      <c r="Q143" s="245"/>
      <c r="R143" s="245"/>
      <c r="S143" s="245"/>
      <c r="T143" s="245"/>
      <c r="U143" s="245"/>
      <c r="V143" s="245"/>
      <c r="W143" s="245"/>
      <c r="X143" s="245"/>
      <c r="Y143" s="245"/>
      <c r="Z143" s="245"/>
      <c r="AA143" s="245"/>
      <c r="AB143" s="245"/>
      <c r="AC143" s="245"/>
    </row>
    <row r="144" ht="15.75" customHeight="1">
      <c r="A144" s="243" t="s">
        <v>676</v>
      </c>
      <c r="B144" s="243" t="s">
        <v>44</v>
      </c>
      <c r="C144" s="243" t="s">
        <v>4266</v>
      </c>
      <c r="D144" s="244"/>
      <c r="E144" s="244"/>
      <c r="F144" s="243">
        <v>4.0</v>
      </c>
      <c r="G144" s="244"/>
      <c r="H144" s="244"/>
      <c r="I144" s="245"/>
      <c r="J144" s="245"/>
      <c r="K144" s="245"/>
      <c r="L144" s="245"/>
      <c r="M144" s="245"/>
      <c r="N144" s="245"/>
      <c r="O144" s="245"/>
      <c r="P144" s="245"/>
      <c r="Q144" s="245"/>
      <c r="R144" s="245"/>
      <c r="S144" s="245"/>
      <c r="T144" s="245"/>
      <c r="U144" s="245"/>
      <c r="V144" s="245"/>
      <c r="W144" s="245"/>
      <c r="X144" s="245"/>
      <c r="Y144" s="245"/>
      <c r="Z144" s="245"/>
      <c r="AA144" s="245"/>
      <c r="AB144" s="245"/>
      <c r="AC144" s="245"/>
    </row>
    <row r="145" ht="15.75" customHeight="1">
      <c r="A145" s="243" t="s">
        <v>676</v>
      </c>
      <c r="B145" s="243" t="s">
        <v>44</v>
      </c>
      <c r="C145" s="243" t="s">
        <v>134</v>
      </c>
      <c r="D145" s="244"/>
      <c r="E145" s="244"/>
      <c r="F145" s="243">
        <v>10.0</v>
      </c>
      <c r="G145" s="244"/>
      <c r="H145" s="244"/>
      <c r="I145" s="245"/>
      <c r="J145" s="245"/>
      <c r="K145" s="245"/>
      <c r="L145" s="245"/>
      <c r="M145" s="245"/>
      <c r="N145" s="245"/>
      <c r="O145" s="245"/>
      <c r="P145" s="245"/>
      <c r="Q145" s="245"/>
      <c r="R145" s="245"/>
      <c r="S145" s="245"/>
      <c r="T145" s="245"/>
      <c r="U145" s="245"/>
      <c r="V145" s="245"/>
      <c r="W145" s="245"/>
      <c r="X145" s="245"/>
      <c r="Y145" s="245"/>
      <c r="Z145" s="245"/>
      <c r="AA145" s="245"/>
      <c r="AB145" s="245"/>
      <c r="AC145" s="245"/>
    </row>
    <row r="146" ht="15.75" customHeight="1">
      <c r="A146" s="243" t="s">
        <v>11218</v>
      </c>
      <c r="B146" s="243" t="s">
        <v>46</v>
      </c>
      <c r="C146" s="243" t="s">
        <v>362</v>
      </c>
      <c r="D146" s="244"/>
      <c r="E146" s="244"/>
      <c r="F146" s="243">
        <v>3.0</v>
      </c>
      <c r="G146" s="244"/>
      <c r="H146" s="244"/>
      <c r="I146" s="245"/>
      <c r="J146" s="245"/>
      <c r="K146" s="245"/>
      <c r="L146" s="245"/>
      <c r="M146" s="245"/>
      <c r="N146" s="245"/>
      <c r="O146" s="245"/>
      <c r="P146" s="245"/>
      <c r="Q146" s="245"/>
      <c r="R146" s="245"/>
      <c r="S146" s="245"/>
      <c r="T146" s="245"/>
      <c r="U146" s="245"/>
      <c r="V146" s="245"/>
      <c r="W146" s="245"/>
      <c r="X146" s="245"/>
      <c r="Y146" s="245"/>
      <c r="Z146" s="245"/>
      <c r="AA146" s="245"/>
      <c r="AB146" s="245"/>
      <c r="AC146" s="245"/>
    </row>
    <row r="147" ht="15.75" customHeight="1">
      <c r="A147" s="243" t="s">
        <v>11218</v>
      </c>
      <c r="B147" s="243" t="s">
        <v>46</v>
      </c>
      <c r="C147" s="243" t="s">
        <v>3745</v>
      </c>
      <c r="D147" s="244"/>
      <c r="E147" s="244"/>
      <c r="F147" s="243">
        <v>1.0</v>
      </c>
      <c r="G147" s="244"/>
      <c r="H147" s="244"/>
      <c r="I147" s="245"/>
      <c r="J147" s="245"/>
      <c r="K147" s="245"/>
      <c r="L147" s="245"/>
      <c r="M147" s="245"/>
      <c r="N147" s="245"/>
      <c r="O147" s="245"/>
      <c r="P147" s="245"/>
      <c r="Q147" s="245"/>
      <c r="R147" s="245"/>
      <c r="S147" s="245"/>
      <c r="T147" s="245"/>
      <c r="U147" s="245"/>
      <c r="V147" s="245"/>
      <c r="W147" s="245"/>
      <c r="X147" s="245"/>
      <c r="Y147" s="245"/>
      <c r="Z147" s="245"/>
      <c r="AA147" s="245"/>
      <c r="AB147" s="245"/>
      <c r="AC147" s="245"/>
    </row>
    <row r="148" ht="15.75" customHeight="1">
      <c r="A148" s="243" t="s">
        <v>11218</v>
      </c>
      <c r="B148" s="243" t="s">
        <v>46</v>
      </c>
      <c r="C148" s="243" t="s">
        <v>134</v>
      </c>
      <c r="D148" s="244"/>
      <c r="E148" s="244"/>
      <c r="F148" s="243">
        <v>1.0</v>
      </c>
      <c r="G148" s="244"/>
      <c r="H148" s="244"/>
      <c r="I148" s="245"/>
      <c r="J148" s="245"/>
      <c r="K148" s="245"/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245"/>
      <c r="W148" s="245"/>
      <c r="X148" s="245"/>
      <c r="Y148" s="245"/>
      <c r="Z148" s="245"/>
      <c r="AA148" s="245"/>
      <c r="AB148" s="245"/>
      <c r="AC148" s="245"/>
    </row>
    <row r="149" ht="15.75" customHeight="1">
      <c r="A149" s="243" t="s">
        <v>11218</v>
      </c>
      <c r="B149" s="243" t="s">
        <v>46</v>
      </c>
      <c r="C149" s="243" t="s">
        <v>1398</v>
      </c>
      <c r="D149" s="244"/>
      <c r="E149" s="244"/>
      <c r="F149" s="243">
        <v>1.0</v>
      </c>
      <c r="G149" s="244"/>
      <c r="H149" s="244"/>
      <c r="I149" s="245"/>
      <c r="J149" s="245"/>
      <c r="K149" s="245"/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245"/>
      <c r="W149" s="245"/>
      <c r="X149" s="245"/>
      <c r="Y149" s="245"/>
      <c r="Z149" s="245"/>
      <c r="AA149" s="245"/>
      <c r="AB149" s="245"/>
      <c r="AC149" s="245"/>
    </row>
    <row r="150" ht="15.75" customHeight="1">
      <c r="A150" s="243" t="s">
        <v>11215</v>
      </c>
      <c r="B150" s="243" t="s">
        <v>46</v>
      </c>
      <c r="C150" s="243" t="s">
        <v>11207</v>
      </c>
      <c r="D150" s="244"/>
      <c r="E150" s="244"/>
      <c r="F150" s="243">
        <v>2.0</v>
      </c>
      <c r="G150" s="244"/>
      <c r="H150" s="244"/>
      <c r="I150" s="245"/>
      <c r="J150" s="245"/>
      <c r="K150" s="245"/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245"/>
      <c r="W150" s="245"/>
      <c r="X150" s="245"/>
      <c r="Y150" s="245"/>
      <c r="Z150" s="245"/>
      <c r="AA150" s="245"/>
      <c r="AB150" s="245"/>
      <c r="AC150" s="245"/>
    </row>
    <row r="151" ht="15.75" customHeight="1">
      <c r="A151" s="243" t="s">
        <v>11215</v>
      </c>
      <c r="B151" s="243" t="s">
        <v>46</v>
      </c>
      <c r="C151" s="243" t="s">
        <v>362</v>
      </c>
      <c r="D151" s="244"/>
      <c r="E151" s="244"/>
      <c r="F151" s="243">
        <v>1.0</v>
      </c>
      <c r="G151" s="244"/>
      <c r="H151" s="244"/>
      <c r="I151" s="245"/>
      <c r="J151" s="245"/>
      <c r="K151" s="245"/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245"/>
      <c r="W151" s="245"/>
      <c r="X151" s="245"/>
      <c r="Y151" s="245"/>
      <c r="Z151" s="245"/>
      <c r="AA151" s="245"/>
      <c r="AB151" s="245"/>
      <c r="AC151" s="245"/>
    </row>
    <row r="152" ht="15.75" customHeight="1">
      <c r="A152" s="243" t="s">
        <v>11215</v>
      </c>
      <c r="B152" s="243" t="s">
        <v>46</v>
      </c>
      <c r="C152" s="243" t="s">
        <v>134</v>
      </c>
      <c r="D152" s="244"/>
      <c r="E152" s="244"/>
      <c r="F152" s="243">
        <v>8.0</v>
      </c>
      <c r="G152" s="244"/>
      <c r="H152" s="244"/>
      <c r="I152" s="245"/>
      <c r="J152" s="245"/>
      <c r="K152" s="245"/>
      <c r="L152" s="245"/>
      <c r="M152" s="245"/>
      <c r="N152" s="245"/>
      <c r="O152" s="245"/>
      <c r="P152" s="245"/>
      <c r="Q152" s="245"/>
      <c r="R152" s="245"/>
      <c r="S152" s="245"/>
      <c r="T152" s="245"/>
      <c r="U152" s="245"/>
      <c r="V152" s="245"/>
      <c r="W152" s="245"/>
      <c r="X152" s="245"/>
      <c r="Y152" s="245"/>
      <c r="Z152" s="245"/>
      <c r="AA152" s="245"/>
      <c r="AB152" s="245"/>
      <c r="AC152" s="245"/>
    </row>
    <row r="153" ht="15.75" customHeight="1">
      <c r="A153" s="243" t="s">
        <v>11214</v>
      </c>
      <c r="B153" s="243" t="s">
        <v>46</v>
      </c>
      <c r="C153" s="243" t="s">
        <v>215</v>
      </c>
      <c r="D153" s="244"/>
      <c r="E153" s="244"/>
      <c r="F153" s="243">
        <v>2.0</v>
      </c>
      <c r="G153" s="244"/>
      <c r="H153" s="244"/>
      <c r="I153" s="245"/>
      <c r="J153" s="245"/>
      <c r="K153" s="245"/>
      <c r="L153" s="245"/>
      <c r="M153" s="245"/>
      <c r="N153" s="245"/>
      <c r="O153" s="245"/>
      <c r="P153" s="245"/>
      <c r="Q153" s="245"/>
      <c r="R153" s="245"/>
      <c r="S153" s="245"/>
      <c r="T153" s="245"/>
      <c r="U153" s="245"/>
      <c r="V153" s="245"/>
      <c r="W153" s="245"/>
      <c r="X153" s="245"/>
      <c r="Y153" s="245"/>
      <c r="Z153" s="245"/>
      <c r="AA153" s="245"/>
      <c r="AB153" s="245"/>
      <c r="AC153" s="245"/>
    </row>
    <row r="154" ht="15.75" customHeight="1">
      <c r="A154" s="243" t="s">
        <v>11214</v>
      </c>
      <c r="B154" s="243" t="s">
        <v>46</v>
      </c>
      <c r="C154" s="243" t="s">
        <v>230</v>
      </c>
      <c r="D154" s="244"/>
      <c r="E154" s="244"/>
      <c r="F154" s="243">
        <v>3.0</v>
      </c>
      <c r="G154" s="244"/>
      <c r="H154" s="244"/>
      <c r="I154" s="245"/>
      <c r="J154" s="245"/>
      <c r="K154" s="245"/>
      <c r="L154" s="245"/>
      <c r="M154" s="245"/>
      <c r="N154" s="245"/>
      <c r="O154" s="245"/>
      <c r="P154" s="245"/>
      <c r="Q154" s="245"/>
      <c r="R154" s="245"/>
      <c r="S154" s="245"/>
      <c r="T154" s="245"/>
      <c r="U154" s="245"/>
      <c r="V154" s="245"/>
      <c r="W154" s="245"/>
      <c r="X154" s="245"/>
      <c r="Y154" s="245"/>
      <c r="Z154" s="245"/>
      <c r="AA154" s="245"/>
      <c r="AB154" s="245"/>
      <c r="AC154" s="245"/>
    </row>
    <row r="155" ht="15.75" customHeight="1">
      <c r="A155" s="243" t="s">
        <v>11214</v>
      </c>
      <c r="B155" s="243" t="s">
        <v>46</v>
      </c>
      <c r="C155" s="243" t="s">
        <v>134</v>
      </c>
      <c r="D155" s="244"/>
      <c r="E155" s="244"/>
      <c r="F155" s="243">
        <v>10.0</v>
      </c>
      <c r="G155" s="244"/>
      <c r="H155" s="244"/>
      <c r="I155" s="245"/>
      <c r="J155" s="245"/>
      <c r="K155" s="245"/>
      <c r="L155" s="245"/>
      <c r="M155" s="245"/>
      <c r="N155" s="245"/>
      <c r="O155" s="245"/>
      <c r="P155" s="245"/>
      <c r="Q155" s="245"/>
      <c r="R155" s="245"/>
      <c r="S155" s="245"/>
      <c r="T155" s="245"/>
      <c r="U155" s="245"/>
      <c r="V155" s="245"/>
      <c r="W155" s="245"/>
      <c r="X155" s="245"/>
      <c r="Y155" s="245"/>
      <c r="Z155" s="245"/>
      <c r="AA155" s="245"/>
      <c r="AB155" s="245"/>
      <c r="AC155" s="245"/>
    </row>
    <row r="156" ht="15.75" customHeight="1">
      <c r="A156" s="243" t="s">
        <v>11217</v>
      </c>
      <c r="B156" s="243" t="s">
        <v>46</v>
      </c>
      <c r="C156" s="243" t="s">
        <v>11207</v>
      </c>
      <c r="D156" s="244"/>
      <c r="E156" s="244"/>
      <c r="F156" s="243">
        <v>1.0</v>
      </c>
      <c r="G156" s="244"/>
      <c r="H156" s="244"/>
      <c r="I156" s="245"/>
      <c r="J156" s="245"/>
      <c r="K156" s="245"/>
      <c r="L156" s="245"/>
      <c r="M156" s="245"/>
      <c r="N156" s="245"/>
      <c r="O156" s="245"/>
      <c r="P156" s="245"/>
      <c r="Q156" s="245"/>
      <c r="R156" s="245"/>
      <c r="S156" s="245"/>
      <c r="T156" s="245"/>
      <c r="U156" s="245"/>
      <c r="V156" s="245"/>
      <c r="W156" s="245"/>
      <c r="X156" s="245"/>
      <c r="Y156" s="245"/>
      <c r="Z156" s="245"/>
      <c r="AA156" s="245"/>
      <c r="AB156" s="245"/>
      <c r="AC156" s="245"/>
    </row>
    <row r="157" ht="15.75" customHeight="1">
      <c r="A157" s="243" t="s">
        <v>11217</v>
      </c>
      <c r="B157" s="243" t="s">
        <v>46</v>
      </c>
      <c r="C157" s="243" t="s">
        <v>230</v>
      </c>
      <c r="D157" s="244"/>
      <c r="E157" s="244"/>
      <c r="F157" s="243">
        <v>3.0</v>
      </c>
      <c r="G157" s="244"/>
      <c r="H157" s="244"/>
      <c r="I157" s="245"/>
      <c r="J157" s="245"/>
      <c r="K157" s="245"/>
      <c r="L157" s="245"/>
      <c r="M157" s="245"/>
      <c r="N157" s="245"/>
      <c r="O157" s="245"/>
      <c r="P157" s="245"/>
      <c r="Q157" s="245"/>
      <c r="R157" s="245"/>
      <c r="S157" s="245"/>
      <c r="T157" s="245"/>
      <c r="U157" s="245"/>
      <c r="V157" s="245"/>
      <c r="W157" s="245"/>
      <c r="X157" s="245"/>
      <c r="Y157" s="245"/>
      <c r="Z157" s="245"/>
      <c r="AA157" s="245"/>
      <c r="AB157" s="245"/>
      <c r="AC157" s="245"/>
    </row>
    <row r="158" ht="15.75" customHeight="1">
      <c r="A158" s="243" t="s">
        <v>11217</v>
      </c>
      <c r="B158" s="243" t="s">
        <v>46</v>
      </c>
      <c r="C158" s="243" t="s">
        <v>207</v>
      </c>
      <c r="D158" s="244"/>
      <c r="E158" s="244"/>
      <c r="F158" s="243">
        <v>2.0</v>
      </c>
      <c r="G158" s="244"/>
      <c r="H158" s="244"/>
      <c r="I158" s="245"/>
      <c r="J158" s="245"/>
      <c r="K158" s="245"/>
      <c r="L158" s="245"/>
      <c r="M158" s="245"/>
      <c r="N158" s="245"/>
      <c r="O158" s="245"/>
      <c r="P158" s="245"/>
      <c r="Q158" s="245"/>
      <c r="R158" s="245"/>
      <c r="S158" s="245"/>
      <c r="T158" s="245"/>
      <c r="U158" s="245"/>
      <c r="V158" s="245"/>
      <c r="W158" s="245"/>
      <c r="X158" s="245"/>
      <c r="Y158" s="245"/>
      <c r="Z158" s="245"/>
      <c r="AA158" s="245"/>
      <c r="AB158" s="245"/>
      <c r="AC158" s="245"/>
    </row>
    <row r="159" ht="15.75" customHeight="1">
      <c r="A159" s="243" t="s">
        <v>11217</v>
      </c>
      <c r="B159" s="243" t="s">
        <v>46</v>
      </c>
      <c r="C159" s="243" t="s">
        <v>134</v>
      </c>
      <c r="D159" s="244"/>
      <c r="E159" s="244"/>
      <c r="F159" s="243">
        <v>4.0</v>
      </c>
      <c r="G159" s="244"/>
      <c r="H159" s="244"/>
      <c r="I159" s="245"/>
      <c r="J159" s="245"/>
      <c r="K159" s="245"/>
      <c r="L159" s="245"/>
      <c r="M159" s="245"/>
      <c r="N159" s="245"/>
      <c r="O159" s="245"/>
      <c r="P159" s="245"/>
      <c r="Q159" s="245"/>
      <c r="R159" s="245"/>
      <c r="S159" s="245"/>
      <c r="T159" s="245"/>
      <c r="U159" s="245"/>
      <c r="V159" s="245"/>
      <c r="W159" s="245"/>
      <c r="X159" s="245"/>
      <c r="Y159" s="245"/>
      <c r="Z159" s="245"/>
      <c r="AA159" s="245"/>
      <c r="AB159" s="245"/>
      <c r="AC159" s="245"/>
    </row>
    <row r="160" ht="15.75" customHeight="1">
      <c r="A160" s="243" t="s">
        <v>11217</v>
      </c>
      <c r="B160" s="243" t="s">
        <v>46</v>
      </c>
      <c r="C160" s="243" t="s">
        <v>4431</v>
      </c>
      <c r="D160" s="244"/>
      <c r="E160" s="244"/>
      <c r="F160" s="243">
        <v>4.0</v>
      </c>
      <c r="G160" s="244"/>
      <c r="H160" s="244"/>
      <c r="I160" s="245"/>
      <c r="J160" s="245"/>
      <c r="K160" s="245"/>
      <c r="L160" s="245"/>
      <c r="M160" s="245"/>
      <c r="N160" s="245"/>
      <c r="O160" s="245"/>
      <c r="P160" s="245"/>
      <c r="Q160" s="245"/>
      <c r="R160" s="245"/>
      <c r="S160" s="245"/>
      <c r="T160" s="245"/>
      <c r="U160" s="245"/>
      <c r="V160" s="245"/>
      <c r="W160" s="245"/>
      <c r="X160" s="245"/>
      <c r="Y160" s="245"/>
      <c r="Z160" s="245"/>
      <c r="AA160" s="245"/>
      <c r="AB160" s="245"/>
      <c r="AC160" s="245"/>
    </row>
    <row r="161" ht="15.75" customHeight="1">
      <c r="A161" s="243" t="s">
        <v>11217</v>
      </c>
      <c r="B161" s="243" t="s">
        <v>46</v>
      </c>
      <c r="C161" s="243" t="s">
        <v>618</v>
      </c>
      <c r="D161" s="244"/>
      <c r="E161" s="244"/>
      <c r="F161" s="243">
        <v>3.0</v>
      </c>
      <c r="G161" s="244"/>
      <c r="H161" s="244"/>
      <c r="I161" s="245"/>
      <c r="J161" s="245"/>
      <c r="K161" s="245"/>
      <c r="L161" s="245"/>
      <c r="M161" s="245"/>
      <c r="N161" s="245"/>
      <c r="O161" s="245"/>
      <c r="P161" s="245"/>
      <c r="Q161" s="245"/>
      <c r="R161" s="245"/>
      <c r="S161" s="245"/>
      <c r="T161" s="245"/>
      <c r="U161" s="245"/>
      <c r="V161" s="245"/>
      <c r="W161" s="245"/>
      <c r="X161" s="245"/>
      <c r="Y161" s="245"/>
      <c r="Z161" s="245"/>
      <c r="AA161" s="245"/>
      <c r="AB161" s="245"/>
      <c r="AC161" s="245"/>
    </row>
    <row r="162" ht="15.75" customHeight="1">
      <c r="A162" s="243" t="s">
        <v>11217</v>
      </c>
      <c r="B162" s="243" t="s">
        <v>46</v>
      </c>
      <c r="C162" s="243" t="s">
        <v>4402</v>
      </c>
      <c r="D162" s="244"/>
      <c r="E162" s="244"/>
      <c r="F162" s="243">
        <v>1.0</v>
      </c>
      <c r="G162" s="244"/>
      <c r="H162" s="244"/>
      <c r="I162" s="245"/>
      <c r="J162" s="245"/>
      <c r="K162" s="245"/>
      <c r="L162" s="245"/>
      <c r="M162" s="245"/>
      <c r="N162" s="245"/>
      <c r="O162" s="245"/>
      <c r="P162" s="245"/>
      <c r="Q162" s="245"/>
      <c r="R162" s="245"/>
      <c r="S162" s="245"/>
      <c r="T162" s="245"/>
      <c r="U162" s="245"/>
      <c r="V162" s="245"/>
      <c r="W162" s="245"/>
      <c r="X162" s="245"/>
      <c r="Y162" s="245"/>
      <c r="Z162" s="245"/>
      <c r="AA162" s="245"/>
      <c r="AB162" s="245"/>
      <c r="AC162" s="245"/>
    </row>
    <row r="163" ht="15.75" customHeight="1">
      <c r="A163" s="243" t="s">
        <v>11216</v>
      </c>
      <c r="B163" s="243" t="s">
        <v>46</v>
      </c>
      <c r="C163" s="243" t="s">
        <v>11207</v>
      </c>
      <c r="D163" s="244"/>
      <c r="E163" s="244"/>
      <c r="F163" s="243">
        <v>1.0</v>
      </c>
      <c r="G163" s="244"/>
      <c r="H163" s="244"/>
      <c r="I163" s="245"/>
      <c r="J163" s="245"/>
      <c r="K163" s="245"/>
      <c r="L163" s="245"/>
      <c r="M163" s="245"/>
      <c r="N163" s="245"/>
      <c r="O163" s="245"/>
      <c r="P163" s="245"/>
      <c r="Q163" s="245"/>
      <c r="R163" s="245"/>
      <c r="S163" s="245"/>
      <c r="T163" s="245"/>
      <c r="U163" s="245"/>
      <c r="V163" s="245"/>
      <c r="W163" s="245"/>
      <c r="X163" s="245"/>
      <c r="Y163" s="245"/>
      <c r="Z163" s="245"/>
      <c r="AA163" s="245"/>
      <c r="AB163" s="245"/>
      <c r="AC163" s="245"/>
    </row>
    <row r="164" ht="15.75" customHeight="1">
      <c r="A164" s="243" t="s">
        <v>11216</v>
      </c>
      <c r="B164" s="243" t="s">
        <v>46</v>
      </c>
      <c r="C164" s="243" t="s">
        <v>230</v>
      </c>
      <c r="D164" s="244"/>
      <c r="E164" s="244"/>
      <c r="F164" s="243">
        <v>4.0</v>
      </c>
      <c r="G164" s="244"/>
      <c r="H164" s="244"/>
      <c r="I164" s="245"/>
      <c r="J164" s="245"/>
      <c r="K164" s="245"/>
      <c r="L164" s="245"/>
      <c r="M164" s="245"/>
      <c r="N164" s="245"/>
      <c r="O164" s="245"/>
      <c r="P164" s="245"/>
      <c r="Q164" s="245"/>
      <c r="R164" s="245"/>
      <c r="S164" s="245"/>
      <c r="T164" s="245"/>
      <c r="U164" s="245"/>
      <c r="V164" s="245"/>
      <c r="W164" s="245"/>
      <c r="X164" s="245"/>
      <c r="Y164" s="245"/>
      <c r="Z164" s="245"/>
      <c r="AA164" s="245"/>
      <c r="AB164" s="245"/>
      <c r="AC164" s="245"/>
    </row>
    <row r="165" ht="15.75" customHeight="1">
      <c r="A165" s="243" t="s">
        <v>11216</v>
      </c>
      <c r="B165" s="243" t="s">
        <v>46</v>
      </c>
      <c r="C165" s="243" t="s">
        <v>362</v>
      </c>
      <c r="D165" s="244"/>
      <c r="E165" s="244"/>
      <c r="F165" s="243">
        <v>2.0</v>
      </c>
      <c r="G165" s="244"/>
      <c r="H165" s="244"/>
      <c r="I165" s="245"/>
      <c r="J165" s="245"/>
      <c r="K165" s="245"/>
      <c r="L165" s="245"/>
      <c r="M165" s="245"/>
      <c r="N165" s="245"/>
      <c r="O165" s="245"/>
      <c r="P165" s="245"/>
      <c r="Q165" s="245"/>
      <c r="R165" s="245"/>
      <c r="S165" s="245"/>
      <c r="T165" s="245"/>
      <c r="U165" s="245"/>
      <c r="V165" s="245"/>
      <c r="W165" s="245"/>
      <c r="X165" s="245"/>
      <c r="Y165" s="245"/>
      <c r="Z165" s="245"/>
      <c r="AA165" s="245"/>
      <c r="AB165" s="245"/>
      <c r="AC165" s="245"/>
    </row>
    <row r="166" ht="15.75" customHeight="1">
      <c r="A166" s="243" t="s">
        <v>11216</v>
      </c>
      <c r="B166" s="243" t="s">
        <v>46</v>
      </c>
      <c r="C166" s="243" t="s">
        <v>134</v>
      </c>
      <c r="D166" s="244"/>
      <c r="E166" s="244"/>
      <c r="F166" s="243">
        <v>8.0</v>
      </c>
      <c r="G166" s="244"/>
      <c r="H166" s="244"/>
      <c r="I166" s="245"/>
      <c r="J166" s="245"/>
      <c r="K166" s="245"/>
      <c r="L166" s="245"/>
      <c r="M166" s="245"/>
      <c r="N166" s="245"/>
      <c r="O166" s="245"/>
      <c r="P166" s="245"/>
      <c r="Q166" s="245"/>
      <c r="R166" s="245"/>
      <c r="S166" s="245"/>
      <c r="T166" s="245"/>
      <c r="U166" s="245"/>
      <c r="V166" s="245"/>
      <c r="W166" s="245"/>
      <c r="X166" s="245"/>
      <c r="Y166" s="245"/>
      <c r="Z166" s="245"/>
      <c r="AA166" s="245"/>
      <c r="AB166" s="245"/>
      <c r="AC166" s="245"/>
    </row>
    <row r="167" ht="15.75" customHeight="1">
      <c r="A167" s="243" t="s">
        <v>11216</v>
      </c>
      <c r="B167" s="243" t="s">
        <v>46</v>
      </c>
      <c r="C167" s="243" t="s">
        <v>400</v>
      </c>
      <c r="D167" s="244"/>
      <c r="E167" s="244"/>
      <c r="F167" s="243">
        <v>4.0</v>
      </c>
      <c r="G167" s="244"/>
      <c r="H167" s="244"/>
      <c r="I167" s="245"/>
      <c r="J167" s="245"/>
      <c r="K167" s="245"/>
      <c r="L167" s="245"/>
      <c r="M167" s="245"/>
      <c r="N167" s="245"/>
      <c r="O167" s="245"/>
      <c r="P167" s="245"/>
      <c r="Q167" s="245"/>
      <c r="R167" s="245"/>
      <c r="S167" s="245"/>
      <c r="T167" s="245"/>
      <c r="U167" s="245"/>
      <c r="V167" s="245"/>
      <c r="W167" s="245"/>
      <c r="X167" s="245"/>
      <c r="Y167" s="245"/>
      <c r="Z167" s="245"/>
      <c r="AA167" s="245"/>
      <c r="AB167" s="245"/>
      <c r="AC167" s="245"/>
    </row>
    <row r="168" ht="15.75" customHeight="1">
      <c r="A168" s="243" t="s">
        <v>11212</v>
      </c>
      <c r="B168" s="243" t="s">
        <v>46</v>
      </c>
      <c r="C168" s="243" t="s">
        <v>230</v>
      </c>
      <c r="D168" s="244"/>
      <c r="E168" s="244"/>
      <c r="F168" s="243">
        <v>5.0</v>
      </c>
      <c r="G168" s="244"/>
      <c r="H168" s="244"/>
      <c r="I168" s="245"/>
      <c r="J168" s="245"/>
      <c r="K168" s="245"/>
      <c r="L168" s="245"/>
      <c r="M168" s="245"/>
      <c r="N168" s="245"/>
      <c r="O168" s="245"/>
      <c r="P168" s="245"/>
      <c r="Q168" s="245"/>
      <c r="R168" s="245"/>
      <c r="S168" s="245"/>
      <c r="T168" s="245"/>
      <c r="U168" s="245"/>
      <c r="V168" s="245"/>
      <c r="W168" s="245"/>
      <c r="X168" s="245"/>
      <c r="Y168" s="245"/>
      <c r="Z168" s="245"/>
      <c r="AA168" s="245"/>
      <c r="AB168" s="245"/>
      <c r="AC168" s="245"/>
    </row>
    <row r="169" ht="15.75" customHeight="1">
      <c r="A169" s="243" t="s">
        <v>11212</v>
      </c>
      <c r="B169" s="243" t="s">
        <v>46</v>
      </c>
      <c r="C169" s="243" t="s">
        <v>362</v>
      </c>
      <c r="D169" s="244"/>
      <c r="E169" s="244"/>
      <c r="F169" s="243">
        <v>1.0</v>
      </c>
      <c r="G169" s="244"/>
      <c r="H169" s="244"/>
      <c r="I169" s="245"/>
      <c r="J169" s="245"/>
      <c r="K169" s="245"/>
      <c r="L169" s="245"/>
      <c r="M169" s="245"/>
      <c r="N169" s="245"/>
      <c r="O169" s="245"/>
      <c r="P169" s="245"/>
      <c r="Q169" s="245"/>
      <c r="R169" s="245"/>
      <c r="S169" s="245"/>
      <c r="T169" s="245"/>
      <c r="U169" s="245"/>
      <c r="V169" s="245"/>
      <c r="W169" s="245"/>
      <c r="X169" s="245"/>
      <c r="Y169" s="245"/>
      <c r="Z169" s="245"/>
      <c r="AA169" s="245"/>
      <c r="AB169" s="245"/>
      <c r="AC169" s="245"/>
    </row>
    <row r="170" ht="15.75" customHeight="1">
      <c r="A170" s="243" t="s">
        <v>11212</v>
      </c>
      <c r="B170" s="243" t="s">
        <v>46</v>
      </c>
      <c r="C170" s="243" t="s">
        <v>1398</v>
      </c>
      <c r="D170" s="244"/>
      <c r="E170" s="244"/>
      <c r="F170" s="243">
        <v>4.0</v>
      </c>
      <c r="G170" s="244"/>
      <c r="H170" s="244"/>
      <c r="I170" s="245"/>
      <c r="J170" s="245"/>
      <c r="K170" s="245"/>
      <c r="L170" s="245"/>
      <c r="M170" s="245"/>
      <c r="N170" s="245"/>
      <c r="O170" s="245"/>
      <c r="P170" s="245"/>
      <c r="Q170" s="245"/>
      <c r="R170" s="245"/>
      <c r="S170" s="245"/>
      <c r="T170" s="245"/>
      <c r="U170" s="245"/>
      <c r="V170" s="245"/>
      <c r="W170" s="245"/>
      <c r="X170" s="245"/>
      <c r="Y170" s="245"/>
      <c r="Z170" s="245"/>
      <c r="AA170" s="245"/>
      <c r="AB170" s="245"/>
      <c r="AC170" s="245"/>
    </row>
    <row r="171" ht="15.75" customHeight="1">
      <c r="A171" s="243" t="s">
        <v>11219</v>
      </c>
      <c r="B171" s="243" t="s">
        <v>46</v>
      </c>
      <c r="C171" s="243" t="s">
        <v>3745</v>
      </c>
      <c r="D171" s="244"/>
      <c r="E171" s="244"/>
      <c r="F171" s="243">
        <v>1.0</v>
      </c>
      <c r="G171" s="244"/>
      <c r="H171" s="244"/>
      <c r="I171" s="245"/>
      <c r="J171" s="245"/>
      <c r="K171" s="245"/>
      <c r="L171" s="245"/>
      <c r="M171" s="245"/>
      <c r="N171" s="245"/>
      <c r="O171" s="245"/>
      <c r="P171" s="245"/>
      <c r="Q171" s="245"/>
      <c r="R171" s="245"/>
      <c r="S171" s="245"/>
      <c r="T171" s="245"/>
      <c r="U171" s="245"/>
      <c r="V171" s="245"/>
      <c r="W171" s="245"/>
      <c r="X171" s="245"/>
      <c r="Y171" s="245"/>
      <c r="Z171" s="245"/>
      <c r="AA171" s="245"/>
      <c r="AB171" s="245"/>
      <c r="AC171" s="245"/>
    </row>
    <row r="172" ht="15.75" customHeight="1">
      <c r="A172" s="243" t="s">
        <v>11219</v>
      </c>
      <c r="B172" s="243" t="s">
        <v>46</v>
      </c>
      <c r="C172" s="243" t="s">
        <v>566</v>
      </c>
      <c r="D172" s="244"/>
      <c r="E172" s="244"/>
      <c r="F172" s="243">
        <v>3.0</v>
      </c>
      <c r="G172" s="244"/>
      <c r="H172" s="244"/>
      <c r="I172" s="245"/>
      <c r="J172" s="245"/>
      <c r="K172" s="245"/>
      <c r="L172" s="245"/>
      <c r="M172" s="245"/>
      <c r="N172" s="245"/>
      <c r="O172" s="245"/>
      <c r="P172" s="245"/>
      <c r="Q172" s="245"/>
      <c r="R172" s="245"/>
      <c r="S172" s="245"/>
      <c r="T172" s="245"/>
      <c r="U172" s="245"/>
      <c r="V172" s="245"/>
      <c r="W172" s="245"/>
      <c r="X172" s="245"/>
      <c r="Y172" s="245"/>
      <c r="Z172" s="245"/>
      <c r="AA172" s="245"/>
      <c r="AB172" s="245"/>
      <c r="AC172" s="245"/>
    </row>
    <row r="173" ht="15.75" customHeight="1">
      <c r="A173" s="243" t="s">
        <v>11219</v>
      </c>
      <c r="B173" s="243" t="s">
        <v>46</v>
      </c>
      <c r="C173" s="243" t="s">
        <v>2748</v>
      </c>
      <c r="D173" s="244"/>
      <c r="E173" s="244"/>
      <c r="F173" s="243">
        <v>3.0</v>
      </c>
      <c r="G173" s="244"/>
      <c r="H173" s="244"/>
      <c r="I173" s="245"/>
      <c r="J173" s="245"/>
      <c r="K173" s="245"/>
      <c r="L173" s="245"/>
      <c r="M173" s="245"/>
      <c r="N173" s="245"/>
      <c r="O173" s="245"/>
      <c r="P173" s="245"/>
      <c r="Q173" s="245"/>
      <c r="R173" s="245"/>
      <c r="S173" s="245"/>
      <c r="T173" s="245"/>
      <c r="U173" s="245"/>
      <c r="V173" s="245"/>
      <c r="W173" s="245"/>
      <c r="X173" s="245"/>
      <c r="Y173" s="245"/>
      <c r="Z173" s="245"/>
      <c r="AA173" s="245"/>
      <c r="AB173" s="245"/>
      <c r="AC173" s="245"/>
    </row>
    <row r="174" ht="15.75" customHeight="1">
      <c r="A174" s="243" t="s">
        <v>11213</v>
      </c>
      <c r="B174" s="243" t="s">
        <v>46</v>
      </c>
      <c r="C174" s="243" t="s">
        <v>312</v>
      </c>
      <c r="D174" s="244"/>
      <c r="E174" s="244"/>
      <c r="F174" s="243">
        <v>1.0</v>
      </c>
      <c r="G174" s="244"/>
      <c r="H174" s="244"/>
      <c r="I174" s="245"/>
      <c r="J174" s="245"/>
      <c r="K174" s="245"/>
      <c r="L174" s="245"/>
      <c r="M174" s="245"/>
      <c r="N174" s="245"/>
      <c r="O174" s="245"/>
      <c r="P174" s="245"/>
      <c r="Q174" s="245"/>
      <c r="R174" s="245"/>
      <c r="S174" s="245"/>
      <c r="T174" s="245"/>
      <c r="U174" s="245"/>
      <c r="V174" s="245"/>
      <c r="W174" s="245"/>
      <c r="X174" s="245"/>
      <c r="Y174" s="245"/>
      <c r="Z174" s="245"/>
      <c r="AA174" s="245"/>
      <c r="AB174" s="245"/>
      <c r="AC174" s="245"/>
    </row>
    <row r="175" ht="15.75" customHeight="1">
      <c r="A175" s="243" t="s">
        <v>11213</v>
      </c>
      <c r="B175" s="243" t="s">
        <v>46</v>
      </c>
      <c r="C175" s="243" t="s">
        <v>5223</v>
      </c>
      <c r="D175" s="244"/>
      <c r="E175" s="244"/>
      <c r="F175" s="243">
        <v>2.0</v>
      </c>
      <c r="G175" s="244"/>
      <c r="H175" s="244"/>
      <c r="I175" s="245"/>
      <c r="J175" s="245"/>
      <c r="K175" s="245"/>
      <c r="L175" s="245"/>
      <c r="M175" s="245"/>
      <c r="N175" s="245"/>
      <c r="O175" s="245"/>
      <c r="P175" s="245"/>
      <c r="Q175" s="245"/>
      <c r="R175" s="245"/>
      <c r="S175" s="245"/>
      <c r="T175" s="245"/>
      <c r="U175" s="245"/>
      <c r="V175" s="245"/>
      <c r="W175" s="245"/>
      <c r="X175" s="245"/>
      <c r="Y175" s="245"/>
      <c r="Z175" s="245"/>
      <c r="AA175" s="245"/>
      <c r="AB175" s="245"/>
      <c r="AC175" s="245"/>
    </row>
    <row r="176" ht="15.75" customHeight="1">
      <c r="A176" s="243" t="s">
        <v>11213</v>
      </c>
      <c r="B176" s="243" t="s">
        <v>46</v>
      </c>
      <c r="C176" s="243" t="s">
        <v>437</v>
      </c>
      <c r="D176" s="244"/>
      <c r="E176" s="244"/>
      <c r="F176" s="243">
        <v>3.0</v>
      </c>
      <c r="G176" s="244"/>
      <c r="H176" s="244"/>
      <c r="I176" s="245"/>
      <c r="J176" s="245"/>
      <c r="K176" s="245"/>
      <c r="L176" s="245"/>
      <c r="M176" s="245"/>
      <c r="N176" s="245"/>
      <c r="O176" s="245"/>
      <c r="P176" s="245"/>
      <c r="Q176" s="245"/>
      <c r="R176" s="245"/>
      <c r="S176" s="245"/>
      <c r="T176" s="245"/>
      <c r="U176" s="245"/>
      <c r="V176" s="245"/>
      <c r="W176" s="245"/>
      <c r="X176" s="245"/>
      <c r="Y176" s="245"/>
      <c r="Z176" s="245"/>
      <c r="AA176" s="245"/>
      <c r="AB176" s="245"/>
      <c r="AC176" s="245"/>
    </row>
    <row r="177" ht="15.75" customHeight="1">
      <c r="A177" s="243" t="s">
        <v>11213</v>
      </c>
      <c r="B177" s="243" t="s">
        <v>46</v>
      </c>
      <c r="C177" s="243" t="s">
        <v>272</v>
      </c>
      <c r="D177" s="244"/>
      <c r="E177" s="244"/>
      <c r="F177" s="243">
        <v>5.0</v>
      </c>
      <c r="G177" s="244"/>
      <c r="H177" s="244"/>
      <c r="I177" s="245"/>
      <c r="J177" s="245"/>
      <c r="K177" s="245"/>
      <c r="L177" s="245"/>
      <c r="M177" s="245"/>
      <c r="N177" s="245"/>
      <c r="O177" s="245"/>
      <c r="P177" s="245"/>
      <c r="Q177" s="245"/>
      <c r="R177" s="245"/>
      <c r="S177" s="245"/>
      <c r="T177" s="245"/>
      <c r="U177" s="245"/>
      <c r="V177" s="245"/>
      <c r="W177" s="245"/>
      <c r="X177" s="245"/>
      <c r="Y177" s="245"/>
      <c r="Z177" s="245"/>
      <c r="AA177" s="245"/>
      <c r="AB177" s="245"/>
      <c r="AC177" s="245"/>
    </row>
    <row r="178" ht="15.75" customHeight="1">
      <c r="A178" s="243" t="s">
        <v>11213</v>
      </c>
      <c r="B178" s="243" t="s">
        <v>46</v>
      </c>
      <c r="C178" s="243" t="s">
        <v>207</v>
      </c>
      <c r="D178" s="244"/>
      <c r="E178" s="244"/>
      <c r="F178" s="243">
        <v>15.0</v>
      </c>
      <c r="G178" s="244"/>
      <c r="H178" s="244"/>
      <c r="I178" s="245"/>
      <c r="J178" s="245"/>
      <c r="K178" s="245"/>
      <c r="L178" s="245"/>
      <c r="M178" s="245"/>
      <c r="N178" s="245"/>
      <c r="O178" s="245"/>
      <c r="P178" s="245"/>
      <c r="Q178" s="245"/>
      <c r="R178" s="245"/>
      <c r="S178" s="245"/>
      <c r="T178" s="245"/>
      <c r="U178" s="245"/>
      <c r="V178" s="245"/>
      <c r="W178" s="245"/>
      <c r="X178" s="245"/>
      <c r="Y178" s="245"/>
      <c r="Z178" s="245"/>
      <c r="AA178" s="245"/>
      <c r="AB178" s="245"/>
      <c r="AC178" s="245"/>
    </row>
    <row r="179" ht="15.75" customHeight="1">
      <c r="A179" s="243" t="s">
        <v>11213</v>
      </c>
      <c r="B179" s="243" t="s">
        <v>46</v>
      </c>
      <c r="C179" s="243" t="s">
        <v>362</v>
      </c>
      <c r="D179" s="244"/>
      <c r="E179" s="244"/>
      <c r="F179" s="243">
        <v>5.0</v>
      </c>
      <c r="G179" s="244"/>
      <c r="H179" s="244"/>
      <c r="I179" s="245"/>
      <c r="J179" s="245"/>
      <c r="K179" s="245"/>
      <c r="L179" s="245"/>
      <c r="M179" s="245"/>
      <c r="N179" s="245"/>
      <c r="O179" s="245"/>
      <c r="P179" s="245"/>
      <c r="Q179" s="245"/>
      <c r="R179" s="245"/>
      <c r="S179" s="245"/>
      <c r="T179" s="245"/>
      <c r="U179" s="245"/>
      <c r="V179" s="245"/>
      <c r="W179" s="245"/>
      <c r="X179" s="245"/>
      <c r="Y179" s="245"/>
      <c r="Z179" s="245"/>
      <c r="AA179" s="245"/>
      <c r="AB179" s="245"/>
      <c r="AC179" s="245"/>
    </row>
    <row r="180" ht="15.75" customHeight="1">
      <c r="A180" s="243" t="s">
        <v>11213</v>
      </c>
      <c r="B180" s="243" t="s">
        <v>46</v>
      </c>
      <c r="C180" s="243" t="s">
        <v>1440</v>
      </c>
      <c r="D180" s="244"/>
      <c r="E180" s="244"/>
      <c r="F180" s="243">
        <v>1.0</v>
      </c>
      <c r="G180" s="244"/>
      <c r="H180" s="244"/>
      <c r="I180" s="245"/>
      <c r="J180" s="245"/>
      <c r="K180" s="245"/>
      <c r="L180" s="245"/>
      <c r="M180" s="245"/>
      <c r="N180" s="245"/>
      <c r="O180" s="245"/>
      <c r="P180" s="245"/>
      <c r="Q180" s="245"/>
      <c r="R180" s="245"/>
      <c r="S180" s="245"/>
      <c r="T180" s="245"/>
      <c r="U180" s="245"/>
      <c r="V180" s="245"/>
      <c r="W180" s="245"/>
      <c r="X180" s="245"/>
      <c r="Y180" s="245"/>
      <c r="Z180" s="245"/>
      <c r="AA180" s="245"/>
      <c r="AB180" s="245"/>
      <c r="AC180" s="245"/>
    </row>
    <row r="181" ht="15.75" customHeight="1">
      <c r="A181" s="243" t="s">
        <v>11213</v>
      </c>
      <c r="B181" s="243" t="s">
        <v>46</v>
      </c>
      <c r="C181" s="243" t="s">
        <v>134</v>
      </c>
      <c r="D181" s="244"/>
      <c r="E181" s="244"/>
      <c r="F181" s="243">
        <v>4.0</v>
      </c>
      <c r="G181" s="244"/>
      <c r="H181" s="244"/>
      <c r="I181" s="245"/>
      <c r="J181" s="245"/>
      <c r="K181" s="245"/>
      <c r="L181" s="245"/>
      <c r="M181" s="245"/>
      <c r="N181" s="245"/>
      <c r="O181" s="245"/>
      <c r="P181" s="245"/>
      <c r="Q181" s="245"/>
      <c r="R181" s="245"/>
      <c r="S181" s="245"/>
      <c r="T181" s="245"/>
      <c r="U181" s="245"/>
      <c r="V181" s="245"/>
      <c r="W181" s="245"/>
      <c r="X181" s="245"/>
      <c r="Y181" s="245"/>
      <c r="Z181" s="245"/>
      <c r="AA181" s="245"/>
      <c r="AB181" s="245"/>
      <c r="AC181" s="245"/>
    </row>
    <row r="182" ht="15.75" customHeight="1">
      <c r="A182" s="243" t="s">
        <v>11213</v>
      </c>
      <c r="B182" s="243" t="s">
        <v>46</v>
      </c>
      <c r="C182" s="243" t="s">
        <v>618</v>
      </c>
      <c r="D182" s="244"/>
      <c r="E182" s="244"/>
      <c r="F182" s="243">
        <v>1.0</v>
      </c>
      <c r="G182" s="244"/>
      <c r="H182" s="244"/>
      <c r="I182" s="245"/>
      <c r="J182" s="245"/>
      <c r="K182" s="245"/>
      <c r="L182" s="245"/>
      <c r="M182" s="245"/>
      <c r="N182" s="245"/>
      <c r="O182" s="245"/>
      <c r="P182" s="245"/>
      <c r="Q182" s="245"/>
      <c r="R182" s="245"/>
      <c r="S182" s="245"/>
      <c r="T182" s="245"/>
      <c r="U182" s="245"/>
      <c r="V182" s="245"/>
      <c r="W182" s="245"/>
      <c r="X182" s="245"/>
      <c r="Y182" s="245"/>
      <c r="Z182" s="245"/>
      <c r="AA182" s="245"/>
      <c r="AB182" s="245"/>
      <c r="AC182" s="245"/>
    </row>
    <row r="183" ht="15.75" customHeight="1">
      <c r="A183" s="243" t="s">
        <v>11211</v>
      </c>
      <c r="B183" s="243" t="s">
        <v>46</v>
      </c>
      <c r="C183" s="243" t="s">
        <v>11207</v>
      </c>
      <c r="D183" s="244"/>
      <c r="E183" s="244"/>
      <c r="F183" s="243">
        <v>2.0</v>
      </c>
      <c r="G183" s="244"/>
      <c r="H183" s="244"/>
      <c r="I183" s="245"/>
      <c r="J183" s="245"/>
      <c r="K183" s="245"/>
      <c r="L183" s="245"/>
      <c r="M183" s="245"/>
      <c r="N183" s="245"/>
      <c r="O183" s="245"/>
      <c r="P183" s="245"/>
      <c r="Q183" s="245"/>
      <c r="R183" s="245"/>
      <c r="S183" s="245"/>
      <c r="T183" s="245"/>
      <c r="U183" s="245"/>
      <c r="V183" s="245"/>
      <c r="W183" s="245"/>
      <c r="X183" s="245"/>
      <c r="Y183" s="245"/>
      <c r="Z183" s="245"/>
      <c r="AA183" s="245"/>
      <c r="AB183" s="245"/>
      <c r="AC183" s="245"/>
    </row>
    <row r="184" ht="15.75" customHeight="1">
      <c r="A184" s="243" t="s">
        <v>11211</v>
      </c>
      <c r="B184" s="243" t="s">
        <v>46</v>
      </c>
      <c r="C184" s="243" t="s">
        <v>272</v>
      </c>
      <c r="D184" s="244"/>
      <c r="E184" s="244"/>
      <c r="F184" s="243">
        <v>1.0</v>
      </c>
      <c r="G184" s="244"/>
      <c r="H184" s="244"/>
      <c r="I184" s="245"/>
      <c r="J184" s="245"/>
      <c r="K184" s="245"/>
      <c r="L184" s="245"/>
      <c r="M184" s="245"/>
      <c r="N184" s="245"/>
      <c r="O184" s="245"/>
      <c r="P184" s="245"/>
      <c r="Q184" s="245"/>
      <c r="R184" s="245"/>
      <c r="S184" s="245"/>
      <c r="T184" s="245"/>
      <c r="U184" s="245"/>
      <c r="V184" s="245"/>
      <c r="W184" s="245"/>
      <c r="X184" s="245"/>
      <c r="Y184" s="245"/>
      <c r="Z184" s="245"/>
      <c r="AA184" s="245"/>
      <c r="AB184" s="245"/>
      <c r="AC184" s="245"/>
    </row>
    <row r="185" ht="15.75" customHeight="1">
      <c r="A185" s="243" t="s">
        <v>11211</v>
      </c>
      <c r="B185" s="243" t="s">
        <v>46</v>
      </c>
      <c r="C185" s="243" t="s">
        <v>362</v>
      </c>
      <c r="D185" s="244"/>
      <c r="E185" s="244"/>
      <c r="F185" s="243">
        <v>3.0</v>
      </c>
      <c r="G185" s="244"/>
      <c r="H185" s="244"/>
      <c r="I185" s="245"/>
      <c r="J185" s="245"/>
      <c r="K185" s="245"/>
      <c r="L185" s="245"/>
      <c r="M185" s="245"/>
      <c r="N185" s="245"/>
      <c r="O185" s="245"/>
      <c r="P185" s="245"/>
      <c r="Q185" s="245"/>
      <c r="R185" s="245"/>
      <c r="S185" s="245"/>
      <c r="T185" s="245"/>
      <c r="U185" s="245"/>
      <c r="V185" s="245"/>
      <c r="W185" s="245"/>
      <c r="X185" s="245"/>
      <c r="Y185" s="245"/>
      <c r="Z185" s="245"/>
      <c r="AA185" s="245"/>
      <c r="AB185" s="245"/>
      <c r="AC185" s="245"/>
    </row>
    <row r="186" ht="15.75" customHeight="1">
      <c r="A186" s="243" t="s">
        <v>11211</v>
      </c>
      <c r="B186" s="243" t="s">
        <v>46</v>
      </c>
      <c r="C186" s="243" t="s">
        <v>134</v>
      </c>
      <c r="D186" s="244"/>
      <c r="E186" s="244"/>
      <c r="F186" s="243">
        <v>3.0</v>
      </c>
      <c r="G186" s="244"/>
      <c r="H186" s="244"/>
      <c r="I186" s="245"/>
      <c r="J186" s="245"/>
      <c r="K186" s="245"/>
      <c r="L186" s="245"/>
      <c r="M186" s="245"/>
      <c r="N186" s="245"/>
      <c r="O186" s="245"/>
      <c r="P186" s="245"/>
      <c r="Q186" s="245"/>
      <c r="R186" s="245"/>
      <c r="S186" s="245"/>
      <c r="T186" s="245"/>
      <c r="U186" s="245"/>
      <c r="V186" s="245"/>
      <c r="W186" s="245"/>
      <c r="X186" s="245"/>
      <c r="Y186" s="245"/>
      <c r="Z186" s="245"/>
      <c r="AA186" s="245"/>
      <c r="AB186" s="245"/>
      <c r="AC186" s="245"/>
    </row>
    <row r="187" ht="15.75" customHeight="1">
      <c r="A187" s="243" t="s">
        <v>11225</v>
      </c>
      <c r="B187" s="243" t="s">
        <v>48</v>
      </c>
      <c r="C187" s="243" t="s">
        <v>272</v>
      </c>
      <c r="D187" s="244"/>
      <c r="E187" s="244"/>
      <c r="F187" s="243">
        <v>5.0</v>
      </c>
      <c r="G187" s="244"/>
      <c r="H187" s="244"/>
      <c r="I187" s="245"/>
      <c r="J187" s="245"/>
      <c r="K187" s="245"/>
      <c r="L187" s="245"/>
      <c r="M187" s="245"/>
      <c r="N187" s="245"/>
      <c r="O187" s="245"/>
      <c r="P187" s="245"/>
      <c r="Q187" s="245"/>
      <c r="R187" s="245"/>
      <c r="S187" s="245"/>
      <c r="T187" s="245"/>
      <c r="U187" s="245"/>
      <c r="V187" s="245"/>
      <c r="W187" s="245"/>
      <c r="X187" s="245"/>
      <c r="Y187" s="245"/>
      <c r="Z187" s="245"/>
      <c r="AA187" s="245"/>
      <c r="AB187" s="245"/>
      <c r="AC187" s="245"/>
    </row>
    <row r="188" ht="15.75" customHeight="1">
      <c r="A188" s="243" t="s">
        <v>11225</v>
      </c>
      <c r="B188" s="243" t="s">
        <v>48</v>
      </c>
      <c r="C188" s="243" t="s">
        <v>312</v>
      </c>
      <c r="D188" s="244"/>
      <c r="E188" s="244"/>
      <c r="F188" s="243">
        <v>1.0</v>
      </c>
      <c r="G188" s="244"/>
      <c r="H188" s="244"/>
      <c r="I188" s="245"/>
      <c r="J188" s="245"/>
      <c r="K188" s="245"/>
      <c r="L188" s="245"/>
      <c r="M188" s="245"/>
      <c r="N188" s="245"/>
      <c r="O188" s="245"/>
      <c r="P188" s="245"/>
      <c r="Q188" s="245"/>
      <c r="R188" s="245"/>
      <c r="S188" s="245"/>
      <c r="T188" s="245"/>
      <c r="U188" s="245"/>
      <c r="V188" s="245"/>
      <c r="W188" s="245"/>
      <c r="X188" s="245"/>
      <c r="Y188" s="245"/>
      <c r="Z188" s="245"/>
      <c r="AA188" s="245"/>
      <c r="AB188" s="245"/>
      <c r="AC188" s="245"/>
    </row>
    <row r="189" ht="15.75" customHeight="1">
      <c r="A189" s="243" t="s">
        <v>11225</v>
      </c>
      <c r="B189" s="243" t="s">
        <v>48</v>
      </c>
      <c r="C189" s="243" t="s">
        <v>116</v>
      </c>
      <c r="D189" s="244"/>
      <c r="E189" s="244"/>
      <c r="F189" s="243">
        <v>2.0</v>
      </c>
      <c r="G189" s="244"/>
      <c r="H189" s="244"/>
      <c r="I189" s="245"/>
      <c r="J189" s="245"/>
      <c r="K189" s="245"/>
      <c r="L189" s="245"/>
      <c r="M189" s="245"/>
      <c r="N189" s="245"/>
      <c r="O189" s="245"/>
      <c r="P189" s="245"/>
      <c r="Q189" s="245"/>
      <c r="R189" s="245"/>
      <c r="S189" s="245"/>
      <c r="T189" s="245"/>
      <c r="U189" s="245"/>
      <c r="V189" s="245"/>
      <c r="W189" s="245"/>
      <c r="X189" s="245"/>
      <c r="Y189" s="245"/>
      <c r="Z189" s="245"/>
      <c r="AA189" s="245"/>
      <c r="AB189" s="245"/>
      <c r="AC189" s="245"/>
    </row>
    <row r="190" ht="15.75" customHeight="1">
      <c r="A190" s="243" t="s">
        <v>11225</v>
      </c>
      <c r="B190" s="243" t="s">
        <v>48</v>
      </c>
      <c r="C190" s="243" t="s">
        <v>230</v>
      </c>
      <c r="D190" s="244"/>
      <c r="E190" s="244"/>
      <c r="F190" s="243">
        <v>6.0</v>
      </c>
      <c r="G190" s="244"/>
      <c r="H190" s="244"/>
      <c r="I190" s="245"/>
      <c r="J190" s="245"/>
      <c r="K190" s="245"/>
      <c r="L190" s="245"/>
      <c r="M190" s="245"/>
      <c r="N190" s="245"/>
      <c r="O190" s="245"/>
      <c r="P190" s="245"/>
      <c r="Q190" s="245"/>
      <c r="R190" s="245"/>
      <c r="S190" s="245"/>
      <c r="T190" s="245"/>
      <c r="U190" s="245"/>
      <c r="V190" s="245"/>
      <c r="W190" s="245"/>
      <c r="X190" s="245"/>
      <c r="Y190" s="245"/>
      <c r="Z190" s="245"/>
      <c r="AA190" s="245"/>
      <c r="AB190" s="245"/>
      <c r="AC190" s="245"/>
    </row>
    <row r="191" ht="15.75" customHeight="1">
      <c r="A191" s="243" t="s">
        <v>11225</v>
      </c>
      <c r="B191" s="243" t="s">
        <v>48</v>
      </c>
      <c r="C191" s="243" t="s">
        <v>362</v>
      </c>
      <c r="D191" s="244"/>
      <c r="E191" s="244"/>
      <c r="F191" s="243">
        <v>11.0</v>
      </c>
      <c r="G191" s="244"/>
      <c r="H191" s="244"/>
      <c r="I191" s="245"/>
      <c r="J191" s="245"/>
      <c r="K191" s="245"/>
      <c r="L191" s="245"/>
      <c r="M191" s="245"/>
      <c r="N191" s="245"/>
      <c r="O191" s="245"/>
      <c r="P191" s="245"/>
      <c r="Q191" s="245"/>
      <c r="R191" s="245"/>
      <c r="S191" s="245"/>
      <c r="T191" s="245"/>
      <c r="U191" s="245"/>
      <c r="V191" s="245"/>
      <c r="W191" s="245"/>
      <c r="X191" s="245"/>
      <c r="Y191" s="245"/>
      <c r="Z191" s="245"/>
      <c r="AA191" s="245"/>
      <c r="AB191" s="245"/>
      <c r="AC191" s="245"/>
    </row>
    <row r="192" ht="15.75" customHeight="1">
      <c r="A192" s="243" t="s">
        <v>11225</v>
      </c>
      <c r="B192" s="243" t="s">
        <v>48</v>
      </c>
      <c r="C192" s="243" t="s">
        <v>134</v>
      </c>
      <c r="D192" s="244"/>
      <c r="E192" s="244"/>
      <c r="F192" s="243">
        <v>2.0</v>
      </c>
      <c r="G192" s="244"/>
      <c r="H192" s="244"/>
      <c r="I192" s="245"/>
      <c r="J192" s="245"/>
      <c r="K192" s="245"/>
      <c r="L192" s="245"/>
      <c r="M192" s="245"/>
      <c r="N192" s="245"/>
      <c r="O192" s="245"/>
      <c r="P192" s="245"/>
      <c r="Q192" s="245"/>
      <c r="R192" s="245"/>
      <c r="S192" s="245"/>
      <c r="T192" s="245"/>
      <c r="U192" s="245"/>
      <c r="V192" s="245"/>
      <c r="W192" s="245"/>
      <c r="X192" s="245"/>
      <c r="Y192" s="245"/>
      <c r="Z192" s="245"/>
      <c r="AA192" s="245"/>
      <c r="AB192" s="245"/>
      <c r="AC192" s="245"/>
    </row>
    <row r="193" ht="15.75" customHeight="1">
      <c r="A193" s="243" t="s">
        <v>11225</v>
      </c>
      <c r="B193" s="243" t="s">
        <v>48</v>
      </c>
      <c r="C193" s="243" t="s">
        <v>400</v>
      </c>
      <c r="D193" s="244"/>
      <c r="E193" s="244"/>
      <c r="F193" s="243">
        <v>6.0</v>
      </c>
      <c r="G193" s="244"/>
      <c r="H193" s="244"/>
      <c r="I193" s="245"/>
      <c r="J193" s="245"/>
      <c r="K193" s="245"/>
      <c r="L193" s="245"/>
      <c r="M193" s="245"/>
      <c r="N193" s="245"/>
      <c r="O193" s="245"/>
      <c r="P193" s="245"/>
      <c r="Q193" s="245"/>
      <c r="R193" s="245"/>
      <c r="S193" s="245"/>
      <c r="T193" s="245"/>
      <c r="U193" s="245"/>
      <c r="V193" s="245"/>
      <c r="W193" s="245"/>
      <c r="X193" s="245"/>
      <c r="Y193" s="245"/>
      <c r="Z193" s="245"/>
      <c r="AA193" s="245"/>
      <c r="AB193" s="245"/>
      <c r="AC193" s="245"/>
    </row>
    <row r="194" ht="15.75" customHeight="1">
      <c r="A194" s="243" t="s">
        <v>11225</v>
      </c>
      <c r="B194" s="243" t="s">
        <v>48</v>
      </c>
      <c r="C194" s="243" t="s">
        <v>618</v>
      </c>
      <c r="D194" s="244"/>
      <c r="E194" s="244"/>
      <c r="F194" s="243">
        <v>3.0</v>
      </c>
      <c r="G194" s="244"/>
      <c r="H194" s="244"/>
      <c r="I194" s="245"/>
      <c r="J194" s="245"/>
      <c r="K194" s="245"/>
      <c r="L194" s="245"/>
      <c r="M194" s="245"/>
      <c r="N194" s="245"/>
      <c r="O194" s="245"/>
      <c r="P194" s="245"/>
      <c r="Q194" s="245"/>
      <c r="R194" s="245"/>
      <c r="S194" s="245"/>
      <c r="T194" s="245"/>
      <c r="U194" s="245"/>
      <c r="V194" s="245"/>
      <c r="W194" s="245"/>
      <c r="X194" s="245"/>
      <c r="Y194" s="245"/>
      <c r="Z194" s="245"/>
      <c r="AA194" s="245"/>
      <c r="AB194" s="245"/>
      <c r="AC194" s="245"/>
    </row>
    <row r="195" ht="15.75" customHeight="1">
      <c r="A195" s="243" t="s">
        <v>11225</v>
      </c>
      <c r="B195" s="243" t="s">
        <v>48</v>
      </c>
      <c r="C195" s="243" t="s">
        <v>1398</v>
      </c>
      <c r="D195" s="244"/>
      <c r="E195" s="244"/>
      <c r="F195" s="243">
        <v>1.0</v>
      </c>
      <c r="G195" s="244"/>
      <c r="H195" s="244"/>
      <c r="I195" s="245"/>
      <c r="J195" s="245"/>
      <c r="K195" s="245"/>
      <c r="L195" s="245"/>
      <c r="M195" s="245"/>
      <c r="N195" s="245"/>
      <c r="O195" s="245"/>
      <c r="P195" s="245"/>
      <c r="Q195" s="245"/>
      <c r="R195" s="245"/>
      <c r="S195" s="245"/>
      <c r="T195" s="245"/>
      <c r="U195" s="245"/>
      <c r="V195" s="245"/>
      <c r="W195" s="245"/>
      <c r="X195" s="245"/>
      <c r="Y195" s="245"/>
      <c r="Z195" s="245"/>
      <c r="AA195" s="245"/>
      <c r="AB195" s="245"/>
      <c r="AC195" s="245"/>
    </row>
    <row r="196" ht="15.75" customHeight="1">
      <c r="A196" s="243" t="s">
        <v>11225</v>
      </c>
      <c r="B196" s="243" t="s">
        <v>48</v>
      </c>
      <c r="C196" s="243" t="s">
        <v>11207</v>
      </c>
      <c r="D196" s="244"/>
      <c r="E196" s="244"/>
      <c r="F196" s="243">
        <v>4.0</v>
      </c>
      <c r="G196" s="244"/>
      <c r="H196" s="244"/>
      <c r="I196" s="245"/>
      <c r="J196" s="245"/>
      <c r="K196" s="245"/>
      <c r="L196" s="245"/>
      <c r="M196" s="245"/>
      <c r="N196" s="245"/>
      <c r="O196" s="245"/>
      <c r="P196" s="245"/>
      <c r="Q196" s="245"/>
      <c r="R196" s="245"/>
      <c r="S196" s="245"/>
      <c r="T196" s="245"/>
      <c r="U196" s="245"/>
      <c r="V196" s="245"/>
      <c r="W196" s="245"/>
      <c r="X196" s="245"/>
      <c r="Y196" s="245"/>
      <c r="Z196" s="245"/>
      <c r="AA196" s="245"/>
      <c r="AB196" s="245"/>
      <c r="AC196" s="245"/>
    </row>
    <row r="197" ht="15.75" customHeight="1">
      <c r="A197" s="243" t="s">
        <v>11226</v>
      </c>
      <c r="B197" s="243" t="s">
        <v>48</v>
      </c>
      <c r="C197" s="243" t="s">
        <v>4431</v>
      </c>
      <c r="D197" s="244"/>
      <c r="E197" s="244"/>
      <c r="F197" s="243">
        <v>4.0</v>
      </c>
      <c r="G197" s="244"/>
      <c r="H197" s="244"/>
      <c r="I197" s="245"/>
      <c r="J197" s="245"/>
      <c r="K197" s="245"/>
      <c r="L197" s="245"/>
      <c r="M197" s="245"/>
      <c r="N197" s="245"/>
      <c r="O197" s="245"/>
      <c r="P197" s="245"/>
      <c r="Q197" s="245"/>
      <c r="R197" s="245"/>
      <c r="S197" s="245"/>
      <c r="T197" s="245"/>
      <c r="U197" s="245"/>
      <c r="V197" s="245"/>
      <c r="W197" s="245"/>
      <c r="X197" s="245"/>
      <c r="Y197" s="245"/>
      <c r="Z197" s="245"/>
      <c r="AA197" s="245"/>
      <c r="AB197" s="245"/>
      <c r="AC197" s="245"/>
    </row>
    <row r="198" ht="15.75" customHeight="1">
      <c r="A198" s="243" t="s">
        <v>11227</v>
      </c>
      <c r="B198" s="243" t="s">
        <v>48</v>
      </c>
      <c r="C198" s="243" t="s">
        <v>519</v>
      </c>
      <c r="D198" s="244"/>
      <c r="E198" s="244"/>
      <c r="F198" s="243">
        <v>2.0</v>
      </c>
      <c r="G198" s="244"/>
      <c r="H198" s="244"/>
      <c r="I198" s="245"/>
      <c r="J198" s="245"/>
      <c r="K198" s="245"/>
      <c r="L198" s="245"/>
      <c r="M198" s="245"/>
      <c r="N198" s="245"/>
      <c r="O198" s="245"/>
      <c r="P198" s="245"/>
      <c r="Q198" s="245"/>
      <c r="R198" s="245"/>
      <c r="S198" s="245"/>
      <c r="T198" s="245"/>
      <c r="U198" s="245"/>
      <c r="V198" s="245"/>
      <c r="W198" s="245"/>
      <c r="X198" s="245"/>
      <c r="Y198" s="245"/>
      <c r="Z198" s="245"/>
      <c r="AA198" s="245"/>
      <c r="AB198" s="245"/>
      <c r="AC198" s="245"/>
    </row>
    <row r="199" ht="15.75" customHeight="1">
      <c r="A199" s="243" t="s">
        <v>1467</v>
      </c>
      <c r="B199" s="243" t="s">
        <v>48</v>
      </c>
      <c r="C199" s="243" t="s">
        <v>4402</v>
      </c>
      <c r="D199" s="244"/>
      <c r="E199" s="244"/>
      <c r="F199" s="243">
        <v>1.0</v>
      </c>
      <c r="G199" s="244"/>
      <c r="H199" s="244"/>
      <c r="I199" s="245"/>
      <c r="J199" s="245"/>
      <c r="K199" s="245"/>
      <c r="L199" s="245"/>
      <c r="M199" s="245"/>
      <c r="N199" s="245"/>
      <c r="O199" s="245"/>
      <c r="P199" s="245"/>
      <c r="Q199" s="245"/>
      <c r="R199" s="245"/>
      <c r="S199" s="245"/>
      <c r="T199" s="245"/>
      <c r="U199" s="245"/>
      <c r="V199" s="245"/>
      <c r="W199" s="245"/>
      <c r="X199" s="245"/>
      <c r="Y199" s="245"/>
      <c r="Z199" s="245"/>
      <c r="AA199" s="245"/>
      <c r="AB199" s="245"/>
      <c r="AC199" s="245"/>
    </row>
    <row r="200" ht="15.75" customHeight="1">
      <c r="A200" s="243" t="s">
        <v>11228</v>
      </c>
      <c r="B200" s="243" t="s">
        <v>48</v>
      </c>
      <c r="C200" s="243" t="s">
        <v>1261</v>
      </c>
      <c r="D200" s="244"/>
      <c r="E200" s="244"/>
      <c r="F200" s="243">
        <v>1.0</v>
      </c>
      <c r="G200" s="244"/>
      <c r="H200" s="244"/>
      <c r="I200" s="245"/>
      <c r="J200" s="245"/>
      <c r="K200" s="245"/>
      <c r="L200" s="245"/>
      <c r="M200" s="245"/>
      <c r="N200" s="245"/>
      <c r="O200" s="245"/>
      <c r="P200" s="245"/>
      <c r="Q200" s="245"/>
      <c r="R200" s="245"/>
      <c r="S200" s="245"/>
      <c r="T200" s="245"/>
      <c r="U200" s="245"/>
      <c r="V200" s="245"/>
      <c r="W200" s="245"/>
      <c r="X200" s="245"/>
      <c r="Y200" s="245"/>
      <c r="Z200" s="245"/>
      <c r="AA200" s="245"/>
      <c r="AB200" s="245"/>
      <c r="AC200" s="245"/>
    </row>
    <row r="201" ht="15.75" customHeight="1">
      <c r="A201" s="243" t="s">
        <v>11228</v>
      </c>
      <c r="B201" s="243" t="s">
        <v>48</v>
      </c>
      <c r="C201" s="243" t="s">
        <v>11207</v>
      </c>
      <c r="D201" s="244"/>
      <c r="E201" s="244"/>
      <c r="F201" s="243">
        <v>3.0</v>
      </c>
      <c r="G201" s="244"/>
      <c r="H201" s="244"/>
      <c r="I201" s="245"/>
      <c r="J201" s="245"/>
      <c r="K201" s="245"/>
      <c r="L201" s="245"/>
      <c r="M201" s="245"/>
      <c r="N201" s="245"/>
      <c r="O201" s="245"/>
      <c r="P201" s="245"/>
      <c r="Q201" s="245"/>
      <c r="R201" s="245"/>
      <c r="S201" s="245"/>
      <c r="T201" s="245"/>
      <c r="U201" s="245"/>
      <c r="V201" s="245"/>
      <c r="W201" s="245"/>
      <c r="X201" s="245"/>
      <c r="Y201" s="245"/>
      <c r="Z201" s="245"/>
      <c r="AA201" s="245"/>
      <c r="AB201" s="245"/>
      <c r="AC201" s="245"/>
    </row>
    <row r="202" ht="15.75" customHeight="1">
      <c r="A202" s="243" t="s">
        <v>11228</v>
      </c>
      <c r="B202" s="243" t="s">
        <v>48</v>
      </c>
      <c r="C202" s="243" t="s">
        <v>272</v>
      </c>
      <c r="D202" s="244"/>
      <c r="E202" s="244"/>
      <c r="F202" s="243">
        <v>3.0</v>
      </c>
      <c r="G202" s="244"/>
      <c r="H202" s="244"/>
      <c r="I202" s="245"/>
      <c r="J202" s="245"/>
      <c r="K202" s="245"/>
      <c r="L202" s="245"/>
      <c r="M202" s="245"/>
      <c r="N202" s="245"/>
      <c r="O202" s="245"/>
      <c r="P202" s="245"/>
      <c r="Q202" s="245"/>
      <c r="R202" s="245"/>
      <c r="S202" s="245"/>
      <c r="T202" s="245"/>
      <c r="U202" s="245"/>
      <c r="V202" s="245"/>
      <c r="W202" s="245"/>
      <c r="X202" s="245"/>
      <c r="Y202" s="245"/>
      <c r="Z202" s="245"/>
      <c r="AA202" s="245"/>
      <c r="AB202" s="245"/>
      <c r="AC202" s="245"/>
    </row>
    <row r="203" ht="15.75" customHeight="1">
      <c r="A203" s="243" t="s">
        <v>11228</v>
      </c>
      <c r="B203" s="243" t="s">
        <v>48</v>
      </c>
      <c r="C203" s="243" t="s">
        <v>230</v>
      </c>
      <c r="D203" s="244"/>
      <c r="E203" s="244"/>
      <c r="F203" s="243">
        <v>2.0</v>
      </c>
      <c r="G203" s="244"/>
      <c r="H203" s="244"/>
      <c r="I203" s="245"/>
      <c r="J203" s="245"/>
      <c r="K203" s="245"/>
      <c r="L203" s="245"/>
      <c r="M203" s="245"/>
      <c r="N203" s="245"/>
      <c r="O203" s="245"/>
      <c r="P203" s="245"/>
      <c r="Q203" s="245"/>
      <c r="R203" s="245"/>
      <c r="S203" s="245"/>
      <c r="T203" s="245"/>
      <c r="U203" s="245"/>
      <c r="V203" s="245"/>
      <c r="W203" s="245"/>
      <c r="X203" s="245"/>
      <c r="Y203" s="245"/>
      <c r="Z203" s="245"/>
      <c r="AA203" s="245"/>
      <c r="AB203" s="245"/>
      <c r="AC203" s="245"/>
    </row>
    <row r="204" ht="15.75" customHeight="1">
      <c r="A204" s="243" t="s">
        <v>11228</v>
      </c>
      <c r="B204" s="243" t="s">
        <v>48</v>
      </c>
      <c r="C204" s="243" t="s">
        <v>1440</v>
      </c>
      <c r="D204" s="244"/>
      <c r="E204" s="244"/>
      <c r="F204" s="243">
        <v>9.0</v>
      </c>
      <c r="G204" s="244"/>
      <c r="H204" s="244"/>
      <c r="I204" s="245"/>
      <c r="J204" s="245"/>
      <c r="K204" s="245"/>
      <c r="L204" s="245"/>
      <c r="M204" s="245"/>
      <c r="N204" s="245"/>
      <c r="O204" s="245"/>
      <c r="P204" s="245"/>
      <c r="Q204" s="245"/>
      <c r="R204" s="245"/>
      <c r="S204" s="245"/>
      <c r="T204" s="245"/>
      <c r="U204" s="245"/>
      <c r="V204" s="245"/>
      <c r="W204" s="245"/>
      <c r="X204" s="245"/>
      <c r="Y204" s="245"/>
      <c r="Z204" s="245"/>
      <c r="AA204" s="245"/>
      <c r="AB204" s="245"/>
      <c r="AC204" s="245"/>
    </row>
    <row r="205" ht="15.75" customHeight="1">
      <c r="A205" s="243" t="s">
        <v>11228</v>
      </c>
      <c r="B205" s="243" t="s">
        <v>48</v>
      </c>
      <c r="C205" s="243" t="s">
        <v>618</v>
      </c>
      <c r="D205" s="244"/>
      <c r="E205" s="244"/>
      <c r="F205" s="243">
        <v>1.0</v>
      </c>
      <c r="G205" s="244"/>
      <c r="H205" s="244"/>
      <c r="I205" s="245"/>
      <c r="J205" s="245"/>
      <c r="K205" s="245"/>
      <c r="L205" s="245"/>
      <c r="M205" s="245"/>
      <c r="N205" s="245"/>
      <c r="O205" s="245"/>
      <c r="P205" s="245"/>
      <c r="Q205" s="245"/>
      <c r="R205" s="245"/>
      <c r="S205" s="245"/>
      <c r="T205" s="245"/>
      <c r="U205" s="245"/>
      <c r="V205" s="245"/>
      <c r="W205" s="245"/>
      <c r="X205" s="245"/>
      <c r="Y205" s="245"/>
      <c r="Z205" s="245"/>
      <c r="AA205" s="245"/>
      <c r="AB205" s="245"/>
      <c r="AC205" s="245"/>
    </row>
    <row r="206" ht="15.75" customHeight="1">
      <c r="A206" s="243" t="s">
        <v>769</v>
      </c>
      <c r="B206" s="243" t="s">
        <v>48</v>
      </c>
      <c r="C206" s="243" t="s">
        <v>272</v>
      </c>
      <c r="D206" s="244"/>
      <c r="E206" s="244"/>
      <c r="F206" s="243">
        <v>1.0</v>
      </c>
      <c r="G206" s="244"/>
      <c r="H206" s="244"/>
      <c r="I206" s="245"/>
      <c r="J206" s="245"/>
      <c r="K206" s="245"/>
      <c r="L206" s="245"/>
      <c r="M206" s="245"/>
      <c r="N206" s="245"/>
      <c r="O206" s="245"/>
      <c r="P206" s="245"/>
      <c r="Q206" s="245"/>
      <c r="R206" s="245"/>
      <c r="S206" s="245"/>
      <c r="T206" s="245"/>
      <c r="U206" s="245"/>
      <c r="V206" s="245"/>
      <c r="W206" s="245"/>
      <c r="X206" s="245"/>
      <c r="Y206" s="245"/>
      <c r="Z206" s="245"/>
      <c r="AA206" s="245"/>
      <c r="AB206" s="245"/>
      <c r="AC206" s="245"/>
    </row>
    <row r="207" ht="15.75" customHeight="1">
      <c r="A207" s="243" t="s">
        <v>769</v>
      </c>
      <c r="B207" s="243" t="s">
        <v>48</v>
      </c>
      <c r="C207" s="243" t="s">
        <v>134</v>
      </c>
      <c r="D207" s="244"/>
      <c r="E207" s="244"/>
      <c r="F207" s="243">
        <v>1.0</v>
      </c>
      <c r="G207" s="244"/>
      <c r="H207" s="244"/>
      <c r="I207" s="245"/>
      <c r="J207" s="245"/>
      <c r="K207" s="245"/>
      <c r="L207" s="245"/>
      <c r="M207" s="245"/>
      <c r="N207" s="245"/>
      <c r="O207" s="245"/>
      <c r="P207" s="245"/>
      <c r="Q207" s="245"/>
      <c r="R207" s="245"/>
      <c r="S207" s="245"/>
      <c r="T207" s="245"/>
      <c r="U207" s="245"/>
      <c r="V207" s="245"/>
      <c r="W207" s="245"/>
      <c r="X207" s="245"/>
      <c r="Y207" s="245"/>
      <c r="Z207" s="245"/>
      <c r="AA207" s="245"/>
      <c r="AB207" s="245"/>
      <c r="AC207" s="245"/>
    </row>
    <row r="208" ht="15.75" customHeight="1">
      <c r="A208" s="243" t="s">
        <v>769</v>
      </c>
      <c r="B208" s="243" t="s">
        <v>48</v>
      </c>
      <c r="C208" s="243" t="s">
        <v>1398</v>
      </c>
      <c r="D208" s="244"/>
      <c r="E208" s="244"/>
      <c r="F208" s="243">
        <v>1.0</v>
      </c>
      <c r="G208" s="244"/>
      <c r="H208" s="244"/>
      <c r="I208" s="245"/>
      <c r="J208" s="245"/>
      <c r="K208" s="245"/>
      <c r="L208" s="245"/>
      <c r="M208" s="245"/>
      <c r="N208" s="245"/>
      <c r="O208" s="245"/>
      <c r="P208" s="245"/>
      <c r="Q208" s="245"/>
      <c r="R208" s="245"/>
      <c r="S208" s="245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</row>
    <row r="209" ht="15.75" customHeight="1">
      <c r="A209" s="243" t="s">
        <v>11229</v>
      </c>
      <c r="B209" s="243" t="s">
        <v>48</v>
      </c>
      <c r="C209" s="243" t="s">
        <v>437</v>
      </c>
      <c r="D209" s="244"/>
      <c r="E209" s="244"/>
      <c r="F209" s="243">
        <v>1.0</v>
      </c>
      <c r="G209" s="244"/>
      <c r="H209" s="244"/>
      <c r="I209" s="245"/>
      <c r="J209" s="245"/>
      <c r="K209" s="245"/>
      <c r="L209" s="245"/>
      <c r="M209" s="245"/>
      <c r="N209" s="245"/>
      <c r="O209" s="245"/>
      <c r="P209" s="245"/>
      <c r="Q209" s="245"/>
      <c r="R209" s="245"/>
      <c r="S209" s="245"/>
      <c r="T209" s="245"/>
      <c r="U209" s="245"/>
      <c r="V209" s="245"/>
      <c r="W209" s="245"/>
      <c r="X209" s="245"/>
      <c r="Y209" s="245"/>
      <c r="Z209" s="245"/>
      <c r="AA209" s="245"/>
      <c r="AB209" s="245"/>
      <c r="AC209" s="245"/>
    </row>
    <row r="210" ht="15.75" customHeight="1">
      <c r="A210" s="243" t="s">
        <v>11229</v>
      </c>
      <c r="B210" s="243" t="s">
        <v>48</v>
      </c>
      <c r="C210" s="243" t="s">
        <v>230</v>
      </c>
      <c r="D210" s="244"/>
      <c r="E210" s="244"/>
      <c r="F210" s="243">
        <v>1.0</v>
      </c>
      <c r="G210" s="244"/>
      <c r="H210" s="244"/>
      <c r="I210" s="245"/>
      <c r="J210" s="245"/>
      <c r="K210" s="245"/>
      <c r="L210" s="245"/>
      <c r="M210" s="245"/>
      <c r="N210" s="245"/>
      <c r="O210" s="245"/>
      <c r="P210" s="245"/>
      <c r="Q210" s="245"/>
      <c r="R210" s="245"/>
      <c r="S210" s="245"/>
      <c r="T210" s="245"/>
      <c r="U210" s="245"/>
      <c r="V210" s="245"/>
      <c r="W210" s="245"/>
      <c r="X210" s="245"/>
      <c r="Y210" s="245"/>
      <c r="Z210" s="245"/>
      <c r="AA210" s="245"/>
      <c r="AB210" s="245"/>
      <c r="AC210" s="245"/>
    </row>
    <row r="211" ht="15.75" customHeight="1">
      <c r="A211" s="243" t="s">
        <v>11229</v>
      </c>
      <c r="B211" s="243" t="s">
        <v>48</v>
      </c>
      <c r="C211" s="243" t="s">
        <v>1440</v>
      </c>
      <c r="D211" s="244"/>
      <c r="E211" s="244"/>
      <c r="F211" s="243">
        <v>3.0</v>
      </c>
      <c r="G211" s="244"/>
      <c r="H211" s="244"/>
      <c r="I211" s="245"/>
      <c r="J211" s="245"/>
      <c r="K211" s="245"/>
      <c r="L211" s="245"/>
      <c r="M211" s="245"/>
      <c r="N211" s="245"/>
      <c r="O211" s="245"/>
      <c r="P211" s="245"/>
      <c r="Q211" s="245"/>
      <c r="R211" s="245"/>
      <c r="S211" s="245"/>
      <c r="T211" s="245"/>
      <c r="U211" s="245"/>
      <c r="V211" s="245"/>
      <c r="W211" s="245"/>
      <c r="X211" s="245"/>
      <c r="Y211" s="245"/>
      <c r="Z211" s="245"/>
      <c r="AA211" s="245"/>
      <c r="AB211" s="245"/>
      <c r="AC211" s="245"/>
    </row>
    <row r="212" ht="15.75" customHeight="1">
      <c r="A212" s="243" t="s">
        <v>11229</v>
      </c>
      <c r="B212" s="243" t="s">
        <v>48</v>
      </c>
      <c r="C212" s="243" t="s">
        <v>400</v>
      </c>
      <c r="D212" s="244"/>
      <c r="E212" s="244"/>
      <c r="F212" s="243">
        <v>4.0</v>
      </c>
      <c r="G212" s="244"/>
      <c r="H212" s="244"/>
      <c r="I212" s="245"/>
      <c r="J212" s="245"/>
      <c r="K212" s="245"/>
      <c r="L212" s="245"/>
      <c r="M212" s="245"/>
      <c r="N212" s="245"/>
      <c r="O212" s="245"/>
      <c r="P212" s="245"/>
      <c r="Q212" s="245"/>
      <c r="R212" s="245"/>
      <c r="S212" s="245"/>
      <c r="T212" s="245"/>
      <c r="U212" s="245"/>
      <c r="V212" s="245"/>
      <c r="W212" s="245"/>
      <c r="X212" s="245"/>
      <c r="Y212" s="245"/>
      <c r="Z212" s="245"/>
      <c r="AA212" s="245"/>
      <c r="AB212" s="245"/>
      <c r="AC212" s="245"/>
    </row>
    <row r="213" ht="15.75" customHeight="1">
      <c r="A213" s="243" t="s">
        <v>11229</v>
      </c>
      <c r="B213" s="243" t="s">
        <v>48</v>
      </c>
      <c r="C213" s="243" t="s">
        <v>11205</v>
      </c>
      <c r="D213" s="244"/>
      <c r="E213" s="244"/>
      <c r="F213" s="243">
        <v>1.0</v>
      </c>
      <c r="G213" s="244"/>
      <c r="H213" s="244"/>
      <c r="I213" s="245"/>
      <c r="J213" s="245"/>
      <c r="K213" s="245"/>
      <c r="L213" s="245"/>
      <c r="M213" s="245"/>
      <c r="N213" s="245"/>
      <c r="O213" s="245"/>
      <c r="P213" s="245"/>
      <c r="Q213" s="245"/>
      <c r="R213" s="245"/>
      <c r="S213" s="245"/>
      <c r="T213" s="245"/>
      <c r="U213" s="245"/>
      <c r="V213" s="245"/>
      <c r="W213" s="245"/>
      <c r="X213" s="245"/>
      <c r="Y213" s="245"/>
      <c r="Z213" s="245"/>
      <c r="AA213" s="245"/>
      <c r="AB213" s="245"/>
      <c r="AC213" s="245"/>
    </row>
    <row r="214" ht="15.75" customHeight="1">
      <c r="A214" s="243" t="s">
        <v>6205</v>
      </c>
      <c r="B214" s="243" t="s">
        <v>48</v>
      </c>
      <c r="C214" s="243" t="s">
        <v>11207</v>
      </c>
      <c r="D214" s="244"/>
      <c r="E214" s="244"/>
      <c r="F214" s="243">
        <v>12.0</v>
      </c>
      <c r="G214" s="244"/>
      <c r="H214" s="244"/>
      <c r="I214" s="245"/>
      <c r="J214" s="245"/>
      <c r="K214" s="245"/>
      <c r="L214" s="245"/>
      <c r="M214" s="245"/>
      <c r="N214" s="245"/>
      <c r="O214" s="245"/>
      <c r="P214" s="245"/>
      <c r="Q214" s="245"/>
      <c r="R214" s="245"/>
      <c r="S214" s="245"/>
      <c r="T214" s="245"/>
      <c r="U214" s="245"/>
      <c r="V214" s="245"/>
      <c r="W214" s="245"/>
      <c r="X214" s="245"/>
      <c r="Y214" s="245"/>
      <c r="Z214" s="245"/>
      <c r="AA214" s="245"/>
      <c r="AB214" s="245"/>
      <c r="AC214" s="245"/>
    </row>
    <row r="215" ht="15.75" customHeight="1">
      <c r="A215" s="243" t="s">
        <v>6205</v>
      </c>
      <c r="B215" s="243" t="s">
        <v>48</v>
      </c>
      <c r="C215" s="243" t="s">
        <v>312</v>
      </c>
      <c r="D215" s="244"/>
      <c r="E215" s="244"/>
      <c r="F215" s="243">
        <v>7.0</v>
      </c>
      <c r="G215" s="244"/>
      <c r="H215" s="244"/>
      <c r="I215" s="245"/>
      <c r="J215" s="245"/>
      <c r="K215" s="245"/>
      <c r="L215" s="245"/>
      <c r="M215" s="245"/>
      <c r="N215" s="245"/>
      <c r="O215" s="245"/>
      <c r="P215" s="245"/>
      <c r="Q215" s="245"/>
      <c r="R215" s="245"/>
      <c r="S215" s="245"/>
      <c r="T215" s="245"/>
      <c r="U215" s="245"/>
      <c r="V215" s="245"/>
      <c r="W215" s="245"/>
      <c r="X215" s="245"/>
      <c r="Y215" s="245"/>
      <c r="Z215" s="245"/>
      <c r="AA215" s="245"/>
      <c r="AB215" s="245"/>
      <c r="AC215" s="245"/>
    </row>
    <row r="216" ht="15.75" customHeight="1">
      <c r="A216" s="243" t="s">
        <v>6205</v>
      </c>
      <c r="B216" s="243" t="s">
        <v>48</v>
      </c>
      <c r="C216" s="243" t="s">
        <v>207</v>
      </c>
      <c r="D216" s="244"/>
      <c r="E216" s="244"/>
      <c r="F216" s="243">
        <v>1.0</v>
      </c>
      <c r="G216" s="244"/>
      <c r="H216" s="244"/>
      <c r="I216" s="245"/>
      <c r="J216" s="245"/>
      <c r="K216" s="245"/>
      <c r="L216" s="245"/>
      <c r="M216" s="245"/>
      <c r="N216" s="245"/>
      <c r="O216" s="245"/>
      <c r="P216" s="245"/>
      <c r="Q216" s="245"/>
      <c r="R216" s="245"/>
      <c r="S216" s="245"/>
      <c r="T216" s="245"/>
      <c r="U216" s="245"/>
      <c r="V216" s="245"/>
      <c r="W216" s="245"/>
      <c r="X216" s="245"/>
      <c r="Y216" s="245"/>
      <c r="Z216" s="245"/>
      <c r="AA216" s="245"/>
      <c r="AB216" s="245"/>
      <c r="AC216" s="245"/>
    </row>
    <row r="217" ht="15.75" customHeight="1">
      <c r="A217" s="243" t="s">
        <v>6205</v>
      </c>
      <c r="B217" s="243" t="s">
        <v>48</v>
      </c>
      <c r="C217" s="243" t="s">
        <v>230</v>
      </c>
      <c r="D217" s="244"/>
      <c r="E217" s="244"/>
      <c r="F217" s="243">
        <v>2.0</v>
      </c>
      <c r="G217" s="244"/>
      <c r="H217" s="244"/>
      <c r="I217" s="245"/>
      <c r="J217" s="245"/>
      <c r="K217" s="245"/>
      <c r="L217" s="245"/>
      <c r="M217" s="245"/>
      <c r="N217" s="245"/>
      <c r="O217" s="245"/>
      <c r="P217" s="245"/>
      <c r="Q217" s="245"/>
      <c r="R217" s="245"/>
      <c r="S217" s="245"/>
      <c r="T217" s="245"/>
      <c r="U217" s="245"/>
      <c r="V217" s="245"/>
      <c r="W217" s="245"/>
      <c r="X217" s="245"/>
      <c r="Y217" s="245"/>
      <c r="Z217" s="245"/>
      <c r="AA217" s="245"/>
      <c r="AB217" s="245"/>
      <c r="AC217" s="245"/>
    </row>
    <row r="218" ht="15.75" customHeight="1">
      <c r="A218" s="243" t="s">
        <v>6205</v>
      </c>
      <c r="B218" s="243" t="s">
        <v>48</v>
      </c>
      <c r="C218" s="243" t="s">
        <v>400</v>
      </c>
      <c r="D218" s="244"/>
      <c r="E218" s="244"/>
      <c r="F218" s="243">
        <v>13.0</v>
      </c>
      <c r="G218" s="244"/>
      <c r="H218" s="244"/>
      <c r="I218" s="245"/>
      <c r="J218" s="245"/>
      <c r="K218" s="245"/>
      <c r="L218" s="245"/>
      <c r="M218" s="245"/>
      <c r="N218" s="245"/>
      <c r="O218" s="245"/>
      <c r="P218" s="245"/>
      <c r="Q218" s="245"/>
      <c r="R218" s="245"/>
      <c r="S218" s="245"/>
      <c r="T218" s="245"/>
      <c r="U218" s="245"/>
      <c r="V218" s="245"/>
      <c r="W218" s="245"/>
      <c r="X218" s="245"/>
      <c r="Y218" s="245"/>
      <c r="Z218" s="245"/>
      <c r="AA218" s="245"/>
      <c r="AB218" s="245"/>
      <c r="AC218" s="245"/>
    </row>
    <row r="219" ht="15.75" customHeight="1">
      <c r="A219" s="243" t="s">
        <v>6205</v>
      </c>
      <c r="B219" s="243" t="s">
        <v>48</v>
      </c>
      <c r="C219" s="243" t="s">
        <v>134</v>
      </c>
      <c r="D219" s="244"/>
      <c r="E219" s="244"/>
      <c r="F219" s="243">
        <v>2.0</v>
      </c>
      <c r="G219" s="244"/>
      <c r="H219" s="244"/>
      <c r="I219" s="245"/>
      <c r="J219" s="245"/>
      <c r="K219" s="245"/>
      <c r="L219" s="245"/>
      <c r="M219" s="245"/>
      <c r="N219" s="245"/>
      <c r="O219" s="245"/>
      <c r="P219" s="245"/>
      <c r="Q219" s="245"/>
      <c r="R219" s="245"/>
      <c r="S219" s="245"/>
      <c r="T219" s="245"/>
      <c r="U219" s="245"/>
      <c r="V219" s="245"/>
      <c r="W219" s="245"/>
      <c r="X219" s="245"/>
      <c r="Y219" s="245"/>
      <c r="Z219" s="245"/>
      <c r="AA219" s="245"/>
      <c r="AB219" s="245"/>
      <c r="AC219" s="245"/>
    </row>
    <row r="220" ht="15.75" customHeight="1">
      <c r="A220" s="243" t="s">
        <v>6205</v>
      </c>
      <c r="B220" s="243" t="s">
        <v>48</v>
      </c>
      <c r="C220" s="243" t="s">
        <v>1440</v>
      </c>
      <c r="D220" s="244"/>
      <c r="E220" s="244"/>
      <c r="F220" s="243">
        <v>12.0</v>
      </c>
      <c r="G220" s="244"/>
      <c r="H220" s="244"/>
      <c r="I220" s="245"/>
      <c r="J220" s="245"/>
      <c r="K220" s="245"/>
      <c r="L220" s="245"/>
      <c r="M220" s="245"/>
      <c r="N220" s="245"/>
      <c r="O220" s="245"/>
      <c r="P220" s="245"/>
      <c r="Q220" s="245"/>
      <c r="R220" s="245"/>
      <c r="S220" s="245"/>
      <c r="T220" s="245"/>
      <c r="U220" s="245"/>
      <c r="V220" s="245"/>
      <c r="W220" s="245"/>
      <c r="X220" s="245"/>
      <c r="Y220" s="245"/>
      <c r="Z220" s="245"/>
      <c r="AA220" s="245"/>
      <c r="AB220" s="245"/>
      <c r="AC220" s="245"/>
    </row>
    <row r="221" ht="15.75" customHeight="1">
      <c r="A221" s="243" t="s">
        <v>6205</v>
      </c>
      <c r="B221" s="243" t="s">
        <v>48</v>
      </c>
      <c r="C221" s="243" t="s">
        <v>362</v>
      </c>
      <c r="D221" s="244"/>
      <c r="E221" s="244"/>
      <c r="F221" s="243">
        <v>2.0</v>
      </c>
      <c r="G221" s="244"/>
      <c r="H221" s="244"/>
      <c r="I221" s="245"/>
      <c r="J221" s="245"/>
      <c r="K221" s="245"/>
      <c r="L221" s="245"/>
      <c r="M221" s="245"/>
      <c r="N221" s="245"/>
      <c r="O221" s="245"/>
      <c r="P221" s="245"/>
      <c r="Q221" s="245"/>
      <c r="R221" s="245"/>
      <c r="S221" s="245"/>
      <c r="T221" s="245"/>
      <c r="U221" s="245"/>
      <c r="V221" s="245"/>
      <c r="W221" s="245"/>
      <c r="X221" s="245"/>
      <c r="Y221" s="245"/>
      <c r="Z221" s="245"/>
      <c r="AA221" s="245"/>
      <c r="AB221" s="245"/>
      <c r="AC221" s="245"/>
    </row>
    <row r="222" ht="15.75" customHeight="1">
      <c r="A222" s="243" t="s">
        <v>11230</v>
      </c>
      <c r="B222" s="243" t="s">
        <v>48</v>
      </c>
      <c r="C222" s="243" t="s">
        <v>362</v>
      </c>
      <c r="D222" s="244"/>
      <c r="E222" s="244"/>
      <c r="F222" s="243">
        <v>1.0</v>
      </c>
      <c r="G222" s="244"/>
      <c r="H222" s="244"/>
      <c r="I222" s="245"/>
      <c r="J222" s="245"/>
      <c r="K222" s="245"/>
      <c r="L222" s="245"/>
      <c r="M222" s="245"/>
      <c r="N222" s="245"/>
      <c r="O222" s="245"/>
      <c r="P222" s="245"/>
      <c r="Q222" s="245"/>
      <c r="R222" s="245"/>
      <c r="S222" s="245"/>
      <c r="T222" s="245"/>
      <c r="U222" s="245"/>
      <c r="V222" s="245"/>
      <c r="W222" s="245"/>
      <c r="X222" s="245"/>
      <c r="Y222" s="245"/>
      <c r="Z222" s="245"/>
      <c r="AA222" s="245"/>
      <c r="AB222" s="245"/>
      <c r="AC222" s="245"/>
    </row>
    <row r="223" ht="15.75" customHeight="1">
      <c r="A223" s="243" t="s">
        <v>11230</v>
      </c>
      <c r="B223" s="243" t="s">
        <v>48</v>
      </c>
      <c r="C223" s="243" t="s">
        <v>11205</v>
      </c>
      <c r="D223" s="244"/>
      <c r="E223" s="244"/>
      <c r="F223" s="243">
        <v>1.0</v>
      </c>
      <c r="G223" s="244"/>
      <c r="H223" s="244"/>
      <c r="I223" s="245"/>
      <c r="J223" s="245"/>
      <c r="K223" s="245"/>
      <c r="L223" s="245"/>
      <c r="M223" s="245"/>
      <c r="N223" s="245"/>
      <c r="O223" s="245"/>
      <c r="P223" s="245"/>
      <c r="Q223" s="245"/>
      <c r="R223" s="245"/>
      <c r="S223" s="245"/>
      <c r="T223" s="245"/>
      <c r="U223" s="245"/>
      <c r="V223" s="245"/>
      <c r="W223" s="245"/>
      <c r="X223" s="245"/>
      <c r="Y223" s="245"/>
      <c r="Z223" s="245"/>
      <c r="AA223" s="245"/>
      <c r="AB223" s="245"/>
      <c r="AC223" s="245"/>
    </row>
    <row r="224" ht="15.75" customHeight="1">
      <c r="A224" s="243" t="s">
        <v>11209</v>
      </c>
      <c r="B224" s="243" t="s">
        <v>48</v>
      </c>
      <c r="C224" s="243" t="s">
        <v>1398</v>
      </c>
      <c r="D224" s="244"/>
      <c r="E224" s="244"/>
      <c r="F224" s="243">
        <v>2.0</v>
      </c>
      <c r="G224" s="244"/>
      <c r="H224" s="244"/>
      <c r="I224" s="245"/>
      <c r="J224" s="245"/>
      <c r="K224" s="245"/>
      <c r="L224" s="245"/>
      <c r="M224" s="245"/>
      <c r="N224" s="245"/>
      <c r="O224" s="245"/>
      <c r="P224" s="245"/>
      <c r="Q224" s="245"/>
      <c r="R224" s="245"/>
      <c r="S224" s="245"/>
      <c r="T224" s="245"/>
      <c r="U224" s="245"/>
      <c r="V224" s="245"/>
      <c r="W224" s="245"/>
      <c r="X224" s="245"/>
      <c r="Y224" s="245"/>
      <c r="Z224" s="245"/>
      <c r="AA224" s="245"/>
      <c r="AB224" s="245"/>
      <c r="AC224" s="245"/>
    </row>
    <row r="225" ht="15.75" customHeight="1">
      <c r="A225" s="243" t="s">
        <v>11209</v>
      </c>
      <c r="B225" s="243" t="s">
        <v>48</v>
      </c>
      <c r="C225" s="243" t="s">
        <v>272</v>
      </c>
      <c r="D225" s="244"/>
      <c r="E225" s="244"/>
      <c r="F225" s="243">
        <v>2.0</v>
      </c>
      <c r="G225" s="244"/>
      <c r="H225" s="244"/>
      <c r="I225" s="245"/>
      <c r="J225" s="245"/>
      <c r="K225" s="245"/>
      <c r="L225" s="245"/>
      <c r="M225" s="245"/>
      <c r="N225" s="245"/>
      <c r="O225" s="245"/>
      <c r="P225" s="245"/>
      <c r="Q225" s="245"/>
      <c r="R225" s="245"/>
      <c r="S225" s="245"/>
      <c r="T225" s="245"/>
      <c r="U225" s="245"/>
      <c r="V225" s="245"/>
      <c r="W225" s="245"/>
      <c r="X225" s="245"/>
      <c r="Y225" s="245"/>
      <c r="Z225" s="245"/>
      <c r="AA225" s="245"/>
      <c r="AB225" s="245"/>
      <c r="AC225" s="245"/>
    </row>
    <row r="226" ht="15.75" customHeight="1">
      <c r="A226" s="243" t="s">
        <v>11231</v>
      </c>
      <c r="B226" s="243" t="s">
        <v>48</v>
      </c>
      <c r="C226" s="243" t="s">
        <v>207</v>
      </c>
      <c r="D226" s="244"/>
      <c r="E226" s="244"/>
      <c r="F226" s="243">
        <v>1.0</v>
      </c>
      <c r="G226" s="244"/>
      <c r="H226" s="244"/>
      <c r="I226" s="245"/>
      <c r="J226" s="245"/>
      <c r="K226" s="245"/>
      <c r="L226" s="245"/>
      <c r="M226" s="245"/>
      <c r="N226" s="245"/>
      <c r="O226" s="245"/>
      <c r="P226" s="245"/>
      <c r="Q226" s="245"/>
      <c r="R226" s="245"/>
      <c r="S226" s="245"/>
      <c r="T226" s="245"/>
      <c r="U226" s="245"/>
      <c r="V226" s="245"/>
      <c r="W226" s="245"/>
      <c r="X226" s="245"/>
      <c r="Y226" s="245"/>
      <c r="Z226" s="245"/>
      <c r="AA226" s="245"/>
      <c r="AB226" s="245"/>
      <c r="AC226" s="245"/>
    </row>
    <row r="227" ht="15.75" customHeight="1">
      <c r="A227" s="243" t="s">
        <v>11231</v>
      </c>
      <c r="B227" s="243" t="s">
        <v>48</v>
      </c>
      <c r="C227" s="243" t="s">
        <v>362</v>
      </c>
      <c r="D227" s="244"/>
      <c r="E227" s="244"/>
      <c r="F227" s="243">
        <v>10.0</v>
      </c>
      <c r="G227" s="244"/>
      <c r="H227" s="244"/>
      <c r="I227" s="245"/>
      <c r="J227" s="245"/>
      <c r="K227" s="245"/>
      <c r="L227" s="245"/>
      <c r="M227" s="245"/>
      <c r="N227" s="245"/>
      <c r="O227" s="245"/>
      <c r="P227" s="245"/>
      <c r="Q227" s="245"/>
      <c r="R227" s="245"/>
      <c r="S227" s="245"/>
      <c r="T227" s="245"/>
      <c r="U227" s="245"/>
      <c r="V227" s="245"/>
      <c r="W227" s="245"/>
      <c r="X227" s="245"/>
      <c r="Y227" s="245"/>
      <c r="Z227" s="245"/>
      <c r="AA227" s="245"/>
      <c r="AB227" s="245"/>
      <c r="AC227" s="245"/>
    </row>
    <row r="228" ht="15.75" customHeight="1">
      <c r="A228" s="243" t="s">
        <v>11231</v>
      </c>
      <c r="B228" s="243" t="s">
        <v>48</v>
      </c>
      <c r="C228" s="243" t="s">
        <v>11232</v>
      </c>
      <c r="D228" s="244"/>
      <c r="E228" s="244"/>
      <c r="F228" s="243">
        <v>5.0</v>
      </c>
      <c r="G228" s="244"/>
      <c r="H228" s="244"/>
      <c r="I228" s="245"/>
      <c r="J228" s="245"/>
      <c r="K228" s="245"/>
      <c r="L228" s="245"/>
      <c r="M228" s="245"/>
      <c r="N228" s="245"/>
      <c r="O228" s="245"/>
      <c r="P228" s="245"/>
      <c r="Q228" s="245"/>
      <c r="R228" s="245"/>
      <c r="S228" s="245"/>
      <c r="T228" s="245"/>
      <c r="U228" s="245"/>
      <c r="V228" s="245"/>
      <c r="W228" s="245"/>
      <c r="X228" s="245"/>
      <c r="Y228" s="245"/>
      <c r="Z228" s="245"/>
      <c r="AA228" s="245"/>
      <c r="AB228" s="245"/>
      <c r="AC228" s="245"/>
    </row>
    <row r="229" ht="15.75" customHeight="1">
      <c r="A229" s="243" t="s">
        <v>11233</v>
      </c>
      <c r="B229" s="243" t="s">
        <v>48</v>
      </c>
      <c r="C229" s="243" t="s">
        <v>272</v>
      </c>
      <c r="D229" s="244"/>
      <c r="E229" s="244"/>
      <c r="F229" s="243">
        <v>2.0</v>
      </c>
      <c r="G229" s="244"/>
      <c r="H229" s="244"/>
      <c r="I229" s="245"/>
      <c r="J229" s="245"/>
      <c r="K229" s="245"/>
      <c r="L229" s="245"/>
      <c r="M229" s="245"/>
      <c r="N229" s="245"/>
      <c r="O229" s="245"/>
      <c r="P229" s="245"/>
      <c r="Q229" s="245"/>
      <c r="R229" s="245"/>
      <c r="S229" s="245"/>
      <c r="T229" s="245"/>
      <c r="U229" s="245"/>
      <c r="V229" s="245"/>
      <c r="W229" s="245"/>
      <c r="X229" s="245"/>
      <c r="Y229" s="245"/>
      <c r="Z229" s="245"/>
      <c r="AA229" s="245"/>
      <c r="AB229" s="245"/>
      <c r="AC229" s="245"/>
    </row>
    <row r="230" ht="15.75" customHeight="1">
      <c r="A230" s="243" t="s">
        <v>11233</v>
      </c>
      <c r="B230" s="243" t="s">
        <v>48</v>
      </c>
      <c r="C230" s="243" t="s">
        <v>4431</v>
      </c>
      <c r="D230" s="244"/>
      <c r="E230" s="244"/>
      <c r="F230" s="243">
        <v>1.0</v>
      </c>
      <c r="G230" s="244"/>
      <c r="H230" s="244"/>
      <c r="I230" s="245"/>
      <c r="J230" s="245"/>
      <c r="K230" s="245"/>
      <c r="L230" s="245"/>
      <c r="M230" s="245"/>
      <c r="N230" s="245"/>
      <c r="O230" s="245"/>
      <c r="P230" s="245"/>
      <c r="Q230" s="245"/>
      <c r="R230" s="245"/>
      <c r="S230" s="245"/>
      <c r="T230" s="245"/>
      <c r="U230" s="245"/>
      <c r="V230" s="245"/>
      <c r="W230" s="245"/>
      <c r="X230" s="245"/>
      <c r="Y230" s="245"/>
      <c r="Z230" s="245"/>
      <c r="AA230" s="245"/>
      <c r="AB230" s="245"/>
      <c r="AC230" s="245"/>
    </row>
    <row r="231" ht="15.75" customHeight="1">
      <c r="A231" s="243" t="s">
        <v>11233</v>
      </c>
      <c r="B231" s="243" t="s">
        <v>48</v>
      </c>
      <c r="C231" s="243" t="s">
        <v>134</v>
      </c>
      <c r="D231" s="244"/>
      <c r="E231" s="244"/>
      <c r="F231" s="243">
        <v>2.0</v>
      </c>
      <c r="G231" s="244"/>
      <c r="H231" s="244"/>
      <c r="I231" s="245"/>
      <c r="J231" s="245"/>
      <c r="K231" s="245"/>
      <c r="L231" s="245"/>
      <c r="M231" s="245"/>
      <c r="N231" s="245"/>
      <c r="O231" s="245"/>
      <c r="P231" s="245"/>
      <c r="Q231" s="245"/>
      <c r="R231" s="245"/>
      <c r="S231" s="245"/>
      <c r="T231" s="245"/>
      <c r="U231" s="245"/>
      <c r="V231" s="245"/>
      <c r="W231" s="245"/>
      <c r="X231" s="245"/>
      <c r="Y231" s="245"/>
      <c r="Z231" s="245"/>
      <c r="AA231" s="245"/>
      <c r="AB231" s="245"/>
      <c r="AC231" s="245"/>
    </row>
    <row r="232" ht="15.75" customHeight="1">
      <c r="A232" s="243" t="s">
        <v>11233</v>
      </c>
      <c r="B232" s="243" t="s">
        <v>48</v>
      </c>
      <c r="C232" s="243" t="s">
        <v>134</v>
      </c>
      <c r="D232" s="244"/>
      <c r="E232" s="244"/>
      <c r="F232" s="243">
        <v>1.0</v>
      </c>
      <c r="G232" s="244"/>
      <c r="H232" s="244"/>
      <c r="I232" s="245"/>
      <c r="J232" s="245"/>
      <c r="K232" s="245"/>
      <c r="L232" s="245"/>
      <c r="M232" s="245"/>
      <c r="N232" s="245"/>
      <c r="O232" s="245"/>
      <c r="P232" s="245"/>
      <c r="Q232" s="245"/>
      <c r="R232" s="245"/>
      <c r="S232" s="245"/>
      <c r="T232" s="245"/>
      <c r="U232" s="245"/>
      <c r="V232" s="245"/>
      <c r="W232" s="245"/>
      <c r="X232" s="245"/>
      <c r="Y232" s="245"/>
      <c r="Z232" s="245"/>
      <c r="AA232" s="245"/>
      <c r="AB232" s="245"/>
      <c r="AC232" s="245"/>
    </row>
    <row r="233" ht="15.75" customHeight="1">
      <c r="A233" s="243" t="s">
        <v>11234</v>
      </c>
      <c r="B233" s="243" t="s">
        <v>3524</v>
      </c>
      <c r="C233" s="243" t="s">
        <v>11207</v>
      </c>
      <c r="D233" s="244"/>
      <c r="E233" s="244"/>
      <c r="F233" s="243">
        <v>1.0</v>
      </c>
      <c r="G233" s="244"/>
      <c r="H233" s="244"/>
      <c r="I233" s="245"/>
      <c r="J233" s="245"/>
      <c r="K233" s="245"/>
      <c r="L233" s="245"/>
      <c r="M233" s="245"/>
      <c r="N233" s="245"/>
      <c r="O233" s="245"/>
      <c r="P233" s="245"/>
      <c r="Q233" s="245"/>
      <c r="R233" s="245"/>
      <c r="S233" s="245"/>
      <c r="T233" s="245"/>
      <c r="U233" s="245"/>
      <c r="V233" s="245"/>
      <c r="W233" s="245"/>
      <c r="X233" s="245"/>
      <c r="Y233" s="245"/>
      <c r="Z233" s="245"/>
      <c r="AA233" s="245"/>
      <c r="AB233" s="245"/>
      <c r="AC233" s="245"/>
    </row>
    <row r="234" ht="15.75" customHeight="1">
      <c r="A234" s="243" t="s">
        <v>11234</v>
      </c>
      <c r="B234" s="243" t="s">
        <v>3524</v>
      </c>
      <c r="C234" s="243" t="s">
        <v>362</v>
      </c>
      <c r="D234" s="244"/>
      <c r="E234" s="244"/>
      <c r="F234" s="243">
        <v>1.0</v>
      </c>
      <c r="G234" s="244"/>
      <c r="H234" s="244"/>
      <c r="I234" s="245"/>
      <c r="J234" s="245"/>
      <c r="K234" s="245"/>
      <c r="L234" s="245"/>
      <c r="M234" s="245"/>
      <c r="N234" s="245"/>
      <c r="O234" s="245"/>
      <c r="P234" s="245"/>
      <c r="Q234" s="245"/>
      <c r="R234" s="245"/>
      <c r="S234" s="245"/>
      <c r="T234" s="245"/>
      <c r="U234" s="245"/>
      <c r="V234" s="245"/>
      <c r="W234" s="245"/>
      <c r="X234" s="245"/>
      <c r="Y234" s="245"/>
      <c r="Z234" s="245"/>
      <c r="AA234" s="245"/>
      <c r="AB234" s="245"/>
      <c r="AC234" s="245"/>
    </row>
    <row r="235" ht="15.75" customHeight="1">
      <c r="A235" s="243" t="s">
        <v>11234</v>
      </c>
      <c r="B235" s="243" t="s">
        <v>3524</v>
      </c>
      <c r="C235" s="243" t="s">
        <v>134</v>
      </c>
      <c r="D235" s="244"/>
      <c r="E235" s="244"/>
      <c r="F235" s="243">
        <v>2.0</v>
      </c>
      <c r="G235" s="244"/>
      <c r="H235" s="244"/>
      <c r="I235" s="245"/>
      <c r="J235" s="245"/>
      <c r="K235" s="245"/>
      <c r="L235" s="245"/>
      <c r="M235" s="245"/>
      <c r="N235" s="245"/>
      <c r="O235" s="245"/>
      <c r="P235" s="245"/>
      <c r="Q235" s="245"/>
      <c r="R235" s="245"/>
      <c r="S235" s="245"/>
      <c r="T235" s="245"/>
      <c r="U235" s="245"/>
      <c r="V235" s="245"/>
      <c r="W235" s="245"/>
      <c r="X235" s="245"/>
      <c r="Y235" s="245"/>
      <c r="Z235" s="245"/>
      <c r="AA235" s="245"/>
      <c r="AB235" s="245"/>
      <c r="AC235" s="245"/>
    </row>
    <row r="236" ht="15.75" customHeight="1">
      <c r="A236" s="243" t="s">
        <v>11235</v>
      </c>
      <c r="B236" s="243" t="s">
        <v>3524</v>
      </c>
      <c r="C236" s="243" t="s">
        <v>272</v>
      </c>
      <c r="D236" s="244"/>
      <c r="E236" s="244"/>
      <c r="F236" s="243">
        <v>2.0</v>
      </c>
      <c r="G236" s="244"/>
      <c r="H236" s="244"/>
      <c r="I236" s="245"/>
      <c r="J236" s="245"/>
      <c r="K236" s="245"/>
      <c r="L236" s="245"/>
      <c r="M236" s="245"/>
      <c r="N236" s="245"/>
      <c r="O236" s="245"/>
      <c r="P236" s="245"/>
      <c r="Q236" s="245"/>
      <c r="R236" s="245"/>
      <c r="S236" s="245"/>
      <c r="T236" s="245"/>
      <c r="U236" s="245"/>
      <c r="V236" s="245"/>
      <c r="W236" s="245"/>
      <c r="X236" s="245"/>
      <c r="Y236" s="245"/>
      <c r="Z236" s="245"/>
      <c r="AA236" s="245"/>
      <c r="AB236" s="245"/>
      <c r="AC236" s="245"/>
    </row>
    <row r="237" ht="15.75" customHeight="1">
      <c r="A237" s="243" t="s">
        <v>11236</v>
      </c>
      <c r="B237" s="243" t="s">
        <v>3524</v>
      </c>
      <c r="C237" s="243" t="s">
        <v>11207</v>
      </c>
      <c r="D237" s="244"/>
      <c r="E237" s="244"/>
      <c r="F237" s="243">
        <v>2.0</v>
      </c>
      <c r="G237" s="244"/>
      <c r="H237" s="244"/>
      <c r="I237" s="245"/>
      <c r="J237" s="245"/>
      <c r="K237" s="245"/>
      <c r="L237" s="245"/>
      <c r="M237" s="245"/>
      <c r="N237" s="245"/>
      <c r="O237" s="245"/>
      <c r="P237" s="245"/>
      <c r="Q237" s="245"/>
      <c r="R237" s="245"/>
      <c r="S237" s="245"/>
      <c r="T237" s="245"/>
      <c r="U237" s="245"/>
      <c r="V237" s="245"/>
      <c r="W237" s="245"/>
      <c r="X237" s="245"/>
      <c r="Y237" s="245"/>
      <c r="Z237" s="245"/>
      <c r="AA237" s="245"/>
      <c r="AB237" s="245"/>
      <c r="AC237" s="245"/>
    </row>
    <row r="238" ht="15.75" customHeight="1">
      <c r="A238" s="243" t="s">
        <v>11236</v>
      </c>
      <c r="B238" s="243" t="s">
        <v>3524</v>
      </c>
      <c r="C238" s="243" t="s">
        <v>207</v>
      </c>
      <c r="D238" s="244"/>
      <c r="E238" s="244"/>
      <c r="F238" s="243">
        <v>3.0</v>
      </c>
      <c r="G238" s="244"/>
      <c r="H238" s="244"/>
      <c r="I238" s="245"/>
      <c r="J238" s="245"/>
      <c r="K238" s="245"/>
      <c r="L238" s="245"/>
      <c r="M238" s="245"/>
      <c r="N238" s="245"/>
      <c r="O238" s="245"/>
      <c r="P238" s="245"/>
      <c r="Q238" s="245"/>
      <c r="R238" s="245"/>
      <c r="S238" s="245"/>
      <c r="T238" s="245"/>
      <c r="U238" s="245"/>
      <c r="V238" s="245"/>
      <c r="W238" s="245"/>
      <c r="X238" s="245"/>
      <c r="Y238" s="245"/>
      <c r="Z238" s="245"/>
      <c r="AA238" s="245"/>
      <c r="AB238" s="245"/>
      <c r="AC238" s="245"/>
    </row>
    <row r="239" ht="15.75" customHeight="1">
      <c r="A239" s="243" t="s">
        <v>11236</v>
      </c>
      <c r="B239" s="243" t="s">
        <v>3524</v>
      </c>
      <c r="C239" s="243" t="s">
        <v>362</v>
      </c>
      <c r="D239" s="244"/>
      <c r="E239" s="244"/>
      <c r="F239" s="243">
        <v>6.0</v>
      </c>
      <c r="G239" s="244"/>
      <c r="H239" s="244"/>
      <c r="I239" s="245"/>
      <c r="J239" s="245"/>
      <c r="K239" s="245"/>
      <c r="L239" s="245"/>
      <c r="M239" s="245"/>
      <c r="N239" s="245"/>
      <c r="O239" s="245"/>
      <c r="P239" s="245"/>
      <c r="Q239" s="245"/>
      <c r="R239" s="245"/>
      <c r="S239" s="245"/>
      <c r="T239" s="245"/>
      <c r="U239" s="245"/>
      <c r="V239" s="245"/>
      <c r="W239" s="245"/>
      <c r="X239" s="245"/>
      <c r="Y239" s="245"/>
      <c r="Z239" s="245"/>
      <c r="AA239" s="245"/>
      <c r="AB239" s="245"/>
      <c r="AC239" s="245"/>
    </row>
    <row r="240" ht="15.75" customHeight="1">
      <c r="A240" s="243" t="s">
        <v>11236</v>
      </c>
      <c r="B240" s="243" t="s">
        <v>3524</v>
      </c>
      <c r="C240" s="243" t="s">
        <v>1440</v>
      </c>
      <c r="D240" s="244"/>
      <c r="E240" s="244"/>
      <c r="F240" s="243">
        <v>1.0</v>
      </c>
      <c r="G240" s="244"/>
      <c r="H240" s="244"/>
      <c r="I240" s="245"/>
      <c r="J240" s="245"/>
      <c r="K240" s="245"/>
      <c r="L240" s="245"/>
      <c r="M240" s="245"/>
      <c r="N240" s="245"/>
      <c r="O240" s="245"/>
      <c r="P240" s="245"/>
      <c r="Q240" s="245"/>
      <c r="R240" s="245"/>
      <c r="S240" s="245"/>
      <c r="T240" s="245"/>
      <c r="U240" s="245"/>
      <c r="V240" s="245"/>
      <c r="W240" s="245"/>
      <c r="X240" s="245"/>
      <c r="Y240" s="245"/>
      <c r="Z240" s="245"/>
      <c r="AA240" s="245"/>
      <c r="AB240" s="245"/>
      <c r="AC240" s="245"/>
    </row>
    <row r="241" ht="15.75" customHeight="1">
      <c r="A241" s="243" t="s">
        <v>11236</v>
      </c>
      <c r="B241" s="243" t="s">
        <v>3524</v>
      </c>
      <c r="C241" s="243" t="s">
        <v>134</v>
      </c>
      <c r="D241" s="244"/>
      <c r="E241" s="244"/>
      <c r="F241" s="243">
        <v>5.0</v>
      </c>
      <c r="G241" s="244"/>
      <c r="H241" s="244"/>
      <c r="I241" s="245"/>
      <c r="J241" s="245"/>
      <c r="K241" s="245"/>
      <c r="L241" s="245"/>
      <c r="M241" s="245"/>
      <c r="N241" s="245"/>
      <c r="O241" s="245"/>
      <c r="P241" s="245"/>
      <c r="Q241" s="245"/>
      <c r="R241" s="245"/>
      <c r="S241" s="245"/>
      <c r="T241" s="245"/>
      <c r="U241" s="245"/>
      <c r="V241" s="245"/>
      <c r="W241" s="245"/>
      <c r="X241" s="245"/>
      <c r="Y241" s="245"/>
      <c r="Z241" s="245"/>
      <c r="AA241" s="245"/>
      <c r="AB241" s="245"/>
      <c r="AC241" s="245"/>
    </row>
    <row r="242" ht="15.75" customHeight="1">
      <c r="A242" s="243" t="s">
        <v>11237</v>
      </c>
      <c r="B242" s="243" t="s">
        <v>3524</v>
      </c>
      <c r="C242" s="243" t="s">
        <v>11205</v>
      </c>
      <c r="D242" s="244"/>
      <c r="E242" s="244"/>
      <c r="F242" s="243">
        <v>2.0</v>
      </c>
      <c r="G242" s="244"/>
      <c r="H242" s="244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245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</row>
    <row r="243" ht="15.75" customHeight="1">
      <c r="A243" s="243" t="s">
        <v>11237</v>
      </c>
      <c r="B243" s="243" t="s">
        <v>3524</v>
      </c>
      <c r="C243" s="243" t="s">
        <v>1440</v>
      </c>
      <c r="D243" s="244"/>
      <c r="E243" s="244"/>
      <c r="F243" s="243">
        <v>1.0</v>
      </c>
      <c r="G243" s="244"/>
      <c r="H243" s="244"/>
      <c r="I243" s="245"/>
      <c r="J243" s="245"/>
      <c r="K243" s="245"/>
      <c r="L243" s="245"/>
      <c r="M243" s="245"/>
      <c r="N243" s="245"/>
      <c r="O243" s="245"/>
      <c r="P243" s="245"/>
      <c r="Q243" s="245"/>
      <c r="R243" s="245"/>
      <c r="S243" s="245"/>
      <c r="T243" s="245"/>
      <c r="U243" s="245"/>
      <c r="V243" s="245"/>
      <c r="W243" s="245"/>
      <c r="X243" s="245"/>
      <c r="Y243" s="245"/>
      <c r="Z243" s="245"/>
      <c r="AA243" s="245"/>
      <c r="AB243" s="245"/>
      <c r="AC243" s="245"/>
    </row>
    <row r="244" ht="15.75" customHeight="1">
      <c r="A244" s="243" t="s">
        <v>11238</v>
      </c>
      <c r="B244" s="243" t="s">
        <v>3524</v>
      </c>
      <c r="C244" s="243" t="s">
        <v>11207</v>
      </c>
      <c r="D244" s="244"/>
      <c r="E244" s="244"/>
      <c r="F244" s="243">
        <v>1.0</v>
      </c>
      <c r="G244" s="244"/>
      <c r="H244" s="244"/>
      <c r="I244" s="245"/>
      <c r="J244" s="245"/>
      <c r="K244" s="245"/>
      <c r="L244" s="245"/>
      <c r="M244" s="245"/>
      <c r="N244" s="245"/>
      <c r="O244" s="245"/>
      <c r="P244" s="245"/>
      <c r="Q244" s="245"/>
      <c r="R244" s="245"/>
      <c r="S244" s="245"/>
      <c r="T244" s="245"/>
      <c r="U244" s="245"/>
      <c r="V244" s="245"/>
      <c r="W244" s="245"/>
      <c r="X244" s="245"/>
      <c r="Y244" s="245"/>
      <c r="Z244" s="245"/>
      <c r="AA244" s="245"/>
      <c r="AB244" s="245"/>
      <c r="AC244" s="245"/>
    </row>
    <row r="245" ht="15.75" customHeight="1">
      <c r="A245" s="243" t="s">
        <v>11238</v>
      </c>
      <c r="B245" s="243" t="s">
        <v>3524</v>
      </c>
      <c r="C245" s="243" t="s">
        <v>207</v>
      </c>
      <c r="D245" s="244"/>
      <c r="E245" s="244"/>
      <c r="F245" s="243">
        <v>1.0</v>
      </c>
      <c r="G245" s="244"/>
      <c r="H245" s="244"/>
      <c r="I245" s="245"/>
      <c r="J245" s="245"/>
      <c r="K245" s="245"/>
      <c r="L245" s="245"/>
      <c r="M245" s="245"/>
      <c r="N245" s="245"/>
      <c r="O245" s="245"/>
      <c r="P245" s="245"/>
      <c r="Q245" s="245"/>
      <c r="R245" s="245"/>
      <c r="S245" s="245"/>
      <c r="T245" s="245"/>
      <c r="U245" s="245"/>
      <c r="V245" s="245"/>
      <c r="W245" s="245"/>
      <c r="X245" s="245"/>
      <c r="Y245" s="245"/>
      <c r="Z245" s="245"/>
      <c r="AA245" s="245"/>
      <c r="AB245" s="245"/>
      <c r="AC245" s="245"/>
    </row>
    <row r="246" ht="15.75" customHeight="1">
      <c r="A246" s="243" t="s">
        <v>11238</v>
      </c>
      <c r="B246" s="243" t="s">
        <v>3524</v>
      </c>
      <c r="C246" s="243" t="s">
        <v>400</v>
      </c>
      <c r="D246" s="244"/>
      <c r="E246" s="244"/>
      <c r="F246" s="243">
        <v>2.0</v>
      </c>
      <c r="G246" s="244"/>
      <c r="H246" s="244"/>
      <c r="I246" s="245"/>
      <c r="J246" s="245"/>
      <c r="K246" s="245"/>
      <c r="L246" s="245"/>
      <c r="M246" s="245"/>
      <c r="N246" s="245"/>
      <c r="O246" s="245"/>
      <c r="P246" s="245"/>
      <c r="Q246" s="245"/>
      <c r="R246" s="245"/>
      <c r="S246" s="245"/>
      <c r="T246" s="245"/>
      <c r="U246" s="245"/>
      <c r="V246" s="245"/>
      <c r="W246" s="245"/>
      <c r="X246" s="245"/>
      <c r="Y246" s="245"/>
      <c r="Z246" s="245"/>
      <c r="AA246" s="245"/>
      <c r="AB246" s="245"/>
      <c r="AC246" s="245"/>
    </row>
    <row r="247" ht="15.75" customHeight="1">
      <c r="A247" s="243" t="s">
        <v>11238</v>
      </c>
      <c r="B247" s="243" t="s">
        <v>3524</v>
      </c>
      <c r="C247" s="243" t="s">
        <v>4431</v>
      </c>
      <c r="D247" s="244"/>
      <c r="E247" s="244"/>
      <c r="F247" s="243">
        <v>1.0</v>
      </c>
      <c r="G247" s="244"/>
      <c r="H247" s="244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245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</row>
    <row r="248" ht="15.75" customHeight="1">
      <c r="A248" s="243" t="s">
        <v>11238</v>
      </c>
      <c r="B248" s="243" t="s">
        <v>3524</v>
      </c>
      <c r="C248" s="243" t="s">
        <v>1398</v>
      </c>
      <c r="D248" s="244"/>
      <c r="E248" s="244"/>
      <c r="F248" s="243">
        <v>1.0</v>
      </c>
      <c r="G248" s="244"/>
      <c r="H248" s="244"/>
      <c r="I248" s="245"/>
      <c r="J248" s="245"/>
      <c r="K248" s="245"/>
      <c r="L248" s="245"/>
      <c r="M248" s="245"/>
      <c r="N248" s="245"/>
      <c r="O248" s="245"/>
      <c r="P248" s="245"/>
      <c r="Q248" s="245"/>
      <c r="R248" s="245"/>
      <c r="S248" s="245"/>
      <c r="T248" s="245"/>
      <c r="U248" s="245"/>
      <c r="V248" s="245"/>
      <c r="W248" s="245"/>
      <c r="X248" s="245"/>
      <c r="Y248" s="245"/>
      <c r="Z248" s="245"/>
      <c r="AA248" s="245"/>
      <c r="AB248" s="245"/>
      <c r="AC248" s="245"/>
    </row>
    <row r="249" ht="15.75" customHeight="1">
      <c r="A249" s="243" t="s">
        <v>11238</v>
      </c>
      <c r="B249" s="243" t="s">
        <v>3524</v>
      </c>
      <c r="C249" s="243" t="s">
        <v>8338</v>
      </c>
      <c r="D249" s="244"/>
      <c r="E249" s="244"/>
      <c r="F249" s="243">
        <v>1.0</v>
      </c>
      <c r="G249" s="244"/>
      <c r="H249" s="244"/>
      <c r="I249" s="245"/>
      <c r="J249" s="245"/>
      <c r="K249" s="245"/>
      <c r="L249" s="245"/>
      <c r="M249" s="245"/>
      <c r="N249" s="245"/>
      <c r="O249" s="245"/>
      <c r="P249" s="245"/>
      <c r="Q249" s="245"/>
      <c r="R249" s="245"/>
      <c r="S249" s="245"/>
      <c r="T249" s="245"/>
      <c r="U249" s="245"/>
      <c r="V249" s="245"/>
      <c r="W249" s="245"/>
      <c r="X249" s="245"/>
      <c r="Y249" s="245"/>
      <c r="Z249" s="245"/>
      <c r="AA249" s="245"/>
      <c r="AB249" s="245"/>
      <c r="AC249" s="245"/>
    </row>
    <row r="250" ht="15.75" customHeight="1">
      <c r="A250" s="243" t="s">
        <v>11239</v>
      </c>
      <c r="B250" s="243" t="s">
        <v>3524</v>
      </c>
      <c r="C250" s="243" t="s">
        <v>11205</v>
      </c>
      <c r="D250" s="244"/>
      <c r="E250" s="244"/>
      <c r="F250" s="243">
        <v>3.0</v>
      </c>
      <c r="G250" s="244"/>
      <c r="H250" s="244"/>
      <c r="I250" s="245"/>
      <c r="J250" s="245"/>
      <c r="K250" s="245"/>
      <c r="L250" s="245"/>
      <c r="M250" s="245"/>
      <c r="N250" s="245"/>
      <c r="O250" s="245"/>
      <c r="P250" s="245"/>
      <c r="Q250" s="245"/>
      <c r="R250" s="245"/>
      <c r="S250" s="245"/>
      <c r="T250" s="245"/>
      <c r="U250" s="245"/>
      <c r="V250" s="245"/>
      <c r="W250" s="245"/>
      <c r="X250" s="245"/>
      <c r="Y250" s="245"/>
      <c r="Z250" s="245"/>
      <c r="AA250" s="245"/>
      <c r="AB250" s="245"/>
      <c r="AC250" s="245"/>
    </row>
    <row r="251" ht="15.75" customHeight="1">
      <c r="A251" s="243" t="s">
        <v>11239</v>
      </c>
      <c r="B251" s="243" t="s">
        <v>3524</v>
      </c>
      <c r="C251" s="243" t="s">
        <v>11205</v>
      </c>
      <c r="D251" s="244"/>
      <c r="E251" s="244"/>
      <c r="F251" s="243">
        <v>1.0</v>
      </c>
      <c r="G251" s="244"/>
      <c r="H251" s="244"/>
      <c r="I251" s="245"/>
      <c r="J251" s="245"/>
      <c r="K251" s="245"/>
      <c r="L251" s="245"/>
      <c r="M251" s="245"/>
      <c r="N251" s="245"/>
      <c r="O251" s="245"/>
      <c r="P251" s="245"/>
      <c r="Q251" s="245"/>
      <c r="R251" s="245"/>
      <c r="S251" s="245"/>
      <c r="T251" s="245"/>
      <c r="U251" s="245"/>
      <c r="V251" s="245"/>
      <c r="W251" s="245"/>
      <c r="X251" s="245"/>
      <c r="Y251" s="245"/>
      <c r="Z251" s="245"/>
      <c r="AA251" s="245"/>
      <c r="AB251" s="245"/>
      <c r="AC251" s="245"/>
    </row>
    <row r="252" ht="15.75" customHeight="1">
      <c r="A252" s="243" t="s">
        <v>11240</v>
      </c>
      <c r="B252" s="243" t="s">
        <v>3524</v>
      </c>
      <c r="C252" s="243" t="s">
        <v>11205</v>
      </c>
      <c r="D252" s="244"/>
      <c r="E252" s="244"/>
      <c r="F252" s="243">
        <v>4.0</v>
      </c>
      <c r="G252" s="244"/>
      <c r="H252" s="244"/>
      <c r="I252" s="245"/>
      <c r="J252" s="245"/>
      <c r="K252" s="245"/>
      <c r="L252" s="245"/>
      <c r="M252" s="245"/>
      <c r="N252" s="245"/>
      <c r="O252" s="245"/>
      <c r="P252" s="245"/>
      <c r="Q252" s="245"/>
      <c r="R252" s="245"/>
      <c r="S252" s="245"/>
      <c r="T252" s="245"/>
      <c r="U252" s="245"/>
      <c r="V252" s="245"/>
      <c r="W252" s="245"/>
      <c r="X252" s="245"/>
      <c r="Y252" s="245"/>
      <c r="Z252" s="245"/>
      <c r="AA252" s="245"/>
      <c r="AB252" s="245"/>
      <c r="AC252" s="245"/>
    </row>
    <row r="253" ht="15.75" customHeight="1">
      <c r="A253" s="243" t="s">
        <v>11240</v>
      </c>
      <c r="B253" s="243" t="s">
        <v>3524</v>
      </c>
      <c r="C253" s="243" t="s">
        <v>437</v>
      </c>
      <c r="D253" s="244"/>
      <c r="E253" s="244"/>
      <c r="F253" s="243">
        <v>1.0</v>
      </c>
      <c r="G253" s="244"/>
      <c r="H253" s="244"/>
      <c r="I253" s="245"/>
      <c r="J253" s="245"/>
      <c r="K253" s="245"/>
      <c r="L253" s="245"/>
      <c r="M253" s="245"/>
      <c r="N253" s="245"/>
      <c r="O253" s="245"/>
      <c r="P253" s="245"/>
      <c r="Q253" s="245"/>
      <c r="R253" s="245"/>
      <c r="S253" s="245"/>
      <c r="T253" s="245"/>
      <c r="U253" s="245"/>
      <c r="V253" s="245"/>
      <c r="W253" s="245"/>
      <c r="X253" s="245"/>
      <c r="Y253" s="245"/>
      <c r="Z253" s="245"/>
      <c r="AA253" s="245"/>
      <c r="AB253" s="245"/>
      <c r="AC253" s="245"/>
    </row>
    <row r="254" ht="15.75" customHeight="1">
      <c r="A254" s="243" t="s">
        <v>11240</v>
      </c>
      <c r="B254" s="243" t="s">
        <v>3524</v>
      </c>
      <c r="C254" s="243" t="s">
        <v>5877</v>
      </c>
      <c r="D254" s="244"/>
      <c r="E254" s="244"/>
      <c r="F254" s="243">
        <v>1.0</v>
      </c>
      <c r="G254" s="244"/>
      <c r="H254" s="244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245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</row>
    <row r="255" ht="15.75" customHeight="1">
      <c r="A255" s="243" t="s">
        <v>11240</v>
      </c>
      <c r="B255" s="243" t="s">
        <v>3524</v>
      </c>
      <c r="C255" s="243" t="s">
        <v>11241</v>
      </c>
      <c r="D255" s="244"/>
      <c r="E255" s="244"/>
      <c r="F255" s="243">
        <v>1.0</v>
      </c>
      <c r="G255" s="244"/>
      <c r="H255" s="244"/>
      <c r="I255" s="245"/>
      <c r="J255" s="245"/>
      <c r="K255" s="245"/>
      <c r="L255" s="245"/>
      <c r="M255" s="245"/>
      <c r="N255" s="245"/>
      <c r="O255" s="245"/>
      <c r="P255" s="245"/>
      <c r="Q255" s="245"/>
      <c r="R255" s="245"/>
      <c r="S255" s="245"/>
      <c r="T255" s="245"/>
      <c r="U255" s="245"/>
      <c r="V255" s="245"/>
      <c r="W255" s="245"/>
      <c r="X255" s="245"/>
      <c r="Y255" s="245"/>
      <c r="Z255" s="245"/>
      <c r="AA255" s="245"/>
      <c r="AB255" s="245"/>
      <c r="AC255" s="245"/>
    </row>
    <row r="256" ht="15.75" customHeight="1">
      <c r="A256" s="243" t="s">
        <v>164</v>
      </c>
      <c r="B256" s="243" t="s">
        <v>3524</v>
      </c>
      <c r="C256" s="243" t="s">
        <v>519</v>
      </c>
      <c r="D256" s="244"/>
      <c r="E256" s="244"/>
      <c r="F256" s="243">
        <v>3.0</v>
      </c>
      <c r="G256" s="244"/>
      <c r="H256" s="244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24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</row>
    <row r="257" ht="15.75" customHeight="1">
      <c r="A257" s="243" t="s">
        <v>11242</v>
      </c>
      <c r="B257" s="243" t="s">
        <v>3524</v>
      </c>
      <c r="C257" s="243" t="s">
        <v>134</v>
      </c>
      <c r="D257" s="244"/>
      <c r="E257" s="244"/>
      <c r="F257" s="243">
        <v>1.0</v>
      </c>
      <c r="G257" s="244"/>
      <c r="H257" s="244"/>
      <c r="I257" s="245"/>
      <c r="J257" s="245"/>
      <c r="K257" s="245"/>
      <c r="L257" s="245"/>
      <c r="M257" s="245"/>
      <c r="N257" s="245"/>
      <c r="O257" s="245"/>
      <c r="P257" s="245"/>
      <c r="Q257" s="245"/>
      <c r="R257" s="245"/>
      <c r="S257" s="245"/>
      <c r="T257" s="245"/>
      <c r="U257" s="245"/>
      <c r="V257" s="245"/>
      <c r="W257" s="245"/>
      <c r="X257" s="245"/>
      <c r="Y257" s="245"/>
      <c r="Z257" s="245"/>
      <c r="AA257" s="245"/>
      <c r="AB257" s="245"/>
      <c r="AC257" s="245"/>
    </row>
    <row r="258" ht="15.75" customHeight="1">
      <c r="A258" s="243" t="s">
        <v>11242</v>
      </c>
      <c r="B258" s="243" t="s">
        <v>3524</v>
      </c>
      <c r="C258" s="243" t="s">
        <v>207</v>
      </c>
      <c r="D258" s="244"/>
      <c r="E258" s="244"/>
      <c r="F258" s="243">
        <v>1.0</v>
      </c>
      <c r="G258" s="244"/>
      <c r="H258" s="244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245"/>
      <c r="T258" s="245"/>
      <c r="U258" s="245"/>
      <c r="V258" s="245"/>
      <c r="W258" s="245"/>
      <c r="X258" s="245"/>
      <c r="Y258" s="245"/>
      <c r="Z258" s="245"/>
      <c r="AA258" s="245"/>
      <c r="AB258" s="245"/>
      <c r="AC258" s="245"/>
    </row>
    <row r="259" ht="15.75" customHeight="1">
      <c r="A259" s="243" t="s">
        <v>11242</v>
      </c>
      <c r="B259" s="243" t="s">
        <v>3524</v>
      </c>
      <c r="C259" s="243" t="s">
        <v>11207</v>
      </c>
      <c r="D259" s="244"/>
      <c r="E259" s="244"/>
      <c r="F259" s="243">
        <v>2.0</v>
      </c>
      <c r="G259" s="244"/>
      <c r="H259" s="244"/>
      <c r="I259" s="245"/>
      <c r="J259" s="245"/>
      <c r="K259" s="245"/>
      <c r="L259" s="245"/>
      <c r="M259" s="245"/>
      <c r="N259" s="245"/>
      <c r="O259" s="245"/>
      <c r="P259" s="245"/>
      <c r="Q259" s="245"/>
      <c r="R259" s="245"/>
      <c r="S259" s="245"/>
      <c r="T259" s="245"/>
      <c r="U259" s="245"/>
      <c r="V259" s="245"/>
      <c r="W259" s="245"/>
      <c r="X259" s="245"/>
      <c r="Y259" s="245"/>
      <c r="Z259" s="245"/>
      <c r="AA259" s="245"/>
      <c r="AB259" s="245"/>
      <c r="AC259" s="245"/>
    </row>
    <row r="260" ht="15.75" customHeight="1">
      <c r="A260" s="243" t="s">
        <v>11242</v>
      </c>
      <c r="B260" s="243" t="s">
        <v>3524</v>
      </c>
      <c r="C260" s="243" t="s">
        <v>400</v>
      </c>
      <c r="D260" s="244"/>
      <c r="E260" s="244"/>
      <c r="F260" s="243">
        <v>1.0</v>
      </c>
      <c r="G260" s="244"/>
      <c r="H260" s="244"/>
      <c r="I260" s="245"/>
      <c r="J260" s="245"/>
      <c r="K260" s="245"/>
      <c r="L260" s="245"/>
      <c r="M260" s="245"/>
      <c r="N260" s="245"/>
      <c r="O260" s="245"/>
      <c r="P260" s="245"/>
      <c r="Q260" s="245"/>
      <c r="R260" s="245"/>
      <c r="S260" s="245"/>
      <c r="T260" s="245"/>
      <c r="U260" s="245"/>
      <c r="V260" s="245"/>
      <c r="W260" s="245"/>
      <c r="X260" s="245"/>
      <c r="Y260" s="245"/>
      <c r="Z260" s="245"/>
      <c r="AA260" s="245"/>
      <c r="AB260" s="245"/>
      <c r="AC260" s="245"/>
    </row>
    <row r="261" ht="15.75" customHeight="1">
      <c r="A261" s="243"/>
      <c r="B261" s="243"/>
      <c r="C261" s="244"/>
      <c r="D261" s="244"/>
      <c r="E261" s="244"/>
      <c r="F261" s="244"/>
      <c r="G261" s="244"/>
      <c r="H261" s="244"/>
      <c r="I261" s="245"/>
      <c r="J261" s="245"/>
      <c r="K261" s="245"/>
      <c r="L261" s="245"/>
      <c r="M261" s="245"/>
      <c r="N261" s="245"/>
      <c r="O261" s="245"/>
      <c r="P261" s="245"/>
      <c r="Q261" s="245"/>
      <c r="R261" s="245"/>
      <c r="S261" s="245"/>
      <c r="T261" s="245"/>
      <c r="U261" s="245"/>
      <c r="V261" s="245"/>
      <c r="W261" s="245"/>
      <c r="X261" s="245"/>
      <c r="Y261" s="245"/>
      <c r="Z261" s="245"/>
      <c r="AA261" s="245"/>
      <c r="AB261" s="245"/>
      <c r="AC261" s="245"/>
    </row>
    <row r="262" ht="15.75" customHeight="1">
      <c r="A262" s="244"/>
      <c r="B262" s="243"/>
      <c r="C262" s="244"/>
      <c r="D262" s="244"/>
      <c r="E262" s="244"/>
      <c r="F262" s="244"/>
      <c r="G262" s="244"/>
      <c r="H262" s="244"/>
      <c r="I262" s="245"/>
      <c r="J262" s="245"/>
      <c r="K262" s="245"/>
      <c r="L262" s="245"/>
      <c r="M262" s="245"/>
      <c r="N262" s="245"/>
      <c r="O262" s="245"/>
      <c r="P262" s="245"/>
      <c r="Q262" s="245"/>
      <c r="R262" s="245"/>
      <c r="S262" s="245"/>
      <c r="T262" s="245"/>
      <c r="U262" s="245"/>
      <c r="V262" s="245"/>
      <c r="W262" s="245"/>
      <c r="X262" s="245"/>
      <c r="Y262" s="245"/>
      <c r="Z262" s="245"/>
      <c r="AA262" s="245"/>
      <c r="AB262" s="245"/>
      <c r="AC262" s="245"/>
    </row>
    <row r="263" ht="15.75" customHeight="1">
      <c r="A263" s="244"/>
      <c r="B263" s="243"/>
      <c r="C263" s="244"/>
      <c r="D263" s="244"/>
      <c r="E263" s="244"/>
      <c r="F263" s="244"/>
      <c r="G263" s="244"/>
      <c r="H263" s="244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245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</row>
    <row r="264" ht="15.75" customHeight="1">
      <c r="A264" s="244"/>
      <c r="B264" s="243"/>
      <c r="C264" s="244"/>
      <c r="D264" s="244"/>
      <c r="E264" s="244"/>
      <c r="F264" s="244"/>
      <c r="G264" s="244"/>
      <c r="H264" s="244"/>
      <c r="I264" s="245"/>
      <c r="J264" s="245"/>
      <c r="K264" s="245"/>
      <c r="L264" s="245"/>
      <c r="M264" s="245"/>
      <c r="N264" s="245"/>
      <c r="O264" s="245"/>
      <c r="P264" s="245"/>
      <c r="Q264" s="245"/>
      <c r="R264" s="245"/>
      <c r="S264" s="245"/>
      <c r="T264" s="245"/>
      <c r="U264" s="245"/>
      <c r="V264" s="245"/>
      <c r="W264" s="245"/>
      <c r="X264" s="245"/>
      <c r="Y264" s="245"/>
      <c r="Z264" s="245"/>
      <c r="AA264" s="245"/>
      <c r="AB264" s="245"/>
      <c r="AC264" s="245"/>
    </row>
    <row r="265" ht="15.75" customHeight="1">
      <c r="A265" s="244"/>
      <c r="B265" s="243"/>
      <c r="C265" s="244"/>
      <c r="D265" s="244"/>
      <c r="E265" s="244"/>
      <c r="F265" s="244"/>
      <c r="G265" s="244"/>
      <c r="H265" s="244"/>
      <c r="I265" s="245"/>
      <c r="J265" s="245"/>
      <c r="K265" s="245"/>
      <c r="L265" s="245"/>
      <c r="M265" s="245"/>
      <c r="N265" s="245"/>
      <c r="O265" s="245"/>
      <c r="P265" s="245"/>
      <c r="Q265" s="245"/>
      <c r="R265" s="245"/>
      <c r="S265" s="245"/>
      <c r="T265" s="245"/>
      <c r="U265" s="245"/>
      <c r="V265" s="245"/>
      <c r="W265" s="245"/>
      <c r="X265" s="245"/>
      <c r="Y265" s="245"/>
      <c r="Z265" s="245"/>
      <c r="AA265" s="245"/>
      <c r="AB265" s="245"/>
      <c r="AC265" s="245"/>
    </row>
    <row r="266" ht="15.75" customHeight="1">
      <c r="A266" s="244"/>
      <c r="B266" s="243"/>
      <c r="C266" s="244"/>
      <c r="D266" s="244"/>
      <c r="E266" s="244"/>
      <c r="F266" s="244"/>
      <c r="G266" s="244"/>
      <c r="H266" s="244"/>
      <c r="I266" s="245"/>
      <c r="J266" s="245"/>
      <c r="K266" s="245"/>
      <c r="L266" s="245"/>
      <c r="M266" s="245"/>
      <c r="N266" s="245"/>
      <c r="O266" s="245"/>
      <c r="P266" s="245"/>
      <c r="Q266" s="245"/>
      <c r="R266" s="245"/>
      <c r="S266" s="245"/>
      <c r="T266" s="245"/>
      <c r="U266" s="245"/>
      <c r="V266" s="245"/>
      <c r="W266" s="245"/>
      <c r="X266" s="245"/>
      <c r="Y266" s="245"/>
      <c r="Z266" s="245"/>
      <c r="AA266" s="245"/>
      <c r="AB266" s="245"/>
      <c r="AC266" s="245"/>
    </row>
    <row r="267" ht="15.75" customHeight="1">
      <c r="A267" s="244"/>
      <c r="B267" s="243"/>
      <c r="C267" s="244"/>
      <c r="D267" s="244"/>
      <c r="E267" s="244"/>
      <c r="F267" s="244"/>
      <c r="G267" s="244"/>
      <c r="H267" s="244"/>
      <c r="I267" s="245"/>
      <c r="J267" s="245"/>
      <c r="K267" s="245"/>
      <c r="L267" s="245"/>
      <c r="M267" s="245"/>
      <c r="N267" s="245"/>
      <c r="O267" s="245"/>
      <c r="P267" s="245"/>
      <c r="Q267" s="245"/>
      <c r="R267" s="245"/>
      <c r="S267" s="245"/>
      <c r="T267" s="245"/>
      <c r="U267" s="245"/>
      <c r="V267" s="245"/>
      <c r="W267" s="245"/>
      <c r="X267" s="245"/>
      <c r="Y267" s="245"/>
      <c r="Z267" s="245"/>
      <c r="AA267" s="245"/>
      <c r="AB267" s="245"/>
      <c r="AC267" s="245"/>
    </row>
    <row r="268" ht="15.75" customHeight="1">
      <c r="A268" s="244"/>
      <c r="B268" s="243"/>
      <c r="C268" s="244"/>
      <c r="D268" s="244"/>
      <c r="E268" s="244"/>
      <c r="F268" s="244"/>
      <c r="G268" s="244"/>
      <c r="H268" s="244"/>
      <c r="I268" s="245"/>
      <c r="J268" s="245"/>
      <c r="K268" s="245"/>
      <c r="L268" s="245"/>
      <c r="M268" s="245"/>
      <c r="N268" s="245"/>
      <c r="O268" s="245"/>
      <c r="P268" s="245"/>
      <c r="Q268" s="245"/>
      <c r="R268" s="245"/>
      <c r="S268" s="245"/>
      <c r="T268" s="245"/>
      <c r="U268" s="245"/>
      <c r="V268" s="245"/>
      <c r="W268" s="245"/>
      <c r="X268" s="245"/>
      <c r="Y268" s="245"/>
      <c r="Z268" s="245"/>
      <c r="AA268" s="245"/>
      <c r="AB268" s="245"/>
      <c r="AC268" s="245"/>
    </row>
    <row r="269" ht="15.75" customHeight="1">
      <c r="A269" s="244"/>
      <c r="B269" s="243"/>
      <c r="C269" s="244"/>
      <c r="D269" s="244"/>
      <c r="E269" s="244"/>
      <c r="F269" s="244"/>
      <c r="G269" s="244"/>
      <c r="H269" s="244"/>
      <c r="I269" s="245"/>
      <c r="J269" s="245"/>
      <c r="K269" s="245"/>
      <c r="L269" s="245"/>
      <c r="M269" s="245"/>
      <c r="N269" s="245"/>
      <c r="O269" s="245"/>
      <c r="P269" s="245"/>
      <c r="Q269" s="245"/>
      <c r="R269" s="245"/>
      <c r="S269" s="245"/>
      <c r="T269" s="245"/>
      <c r="U269" s="245"/>
      <c r="V269" s="245"/>
      <c r="W269" s="245"/>
      <c r="X269" s="245"/>
      <c r="Y269" s="245"/>
      <c r="Z269" s="245"/>
      <c r="AA269" s="245"/>
      <c r="AB269" s="245"/>
      <c r="AC269" s="245"/>
    </row>
    <row r="270" ht="15.75" customHeight="1">
      <c r="A270" s="244"/>
      <c r="B270" s="243"/>
      <c r="C270" s="244"/>
      <c r="D270" s="244"/>
      <c r="E270" s="244"/>
      <c r="F270" s="244"/>
      <c r="G270" s="244"/>
      <c r="H270" s="244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245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</row>
    <row r="271" ht="15.75" customHeight="1">
      <c r="A271" s="244"/>
      <c r="B271" s="243"/>
      <c r="C271" s="244"/>
      <c r="D271" s="244"/>
      <c r="E271" s="244"/>
      <c r="F271" s="244"/>
      <c r="G271" s="244"/>
      <c r="H271" s="244"/>
      <c r="I271" s="245"/>
      <c r="J271" s="245"/>
      <c r="K271" s="245"/>
      <c r="L271" s="245"/>
      <c r="M271" s="245"/>
      <c r="N271" s="245"/>
      <c r="O271" s="245"/>
      <c r="P271" s="245"/>
      <c r="Q271" s="245"/>
      <c r="R271" s="245"/>
      <c r="S271" s="245"/>
      <c r="T271" s="245"/>
      <c r="U271" s="245"/>
      <c r="V271" s="245"/>
      <c r="W271" s="245"/>
      <c r="X271" s="245"/>
      <c r="Y271" s="245"/>
      <c r="Z271" s="245"/>
      <c r="AA271" s="245"/>
      <c r="AB271" s="245"/>
      <c r="AC271" s="245"/>
    </row>
    <row r="272" ht="15.75" customHeight="1">
      <c r="A272" s="244"/>
      <c r="B272" s="243"/>
      <c r="C272" s="244"/>
      <c r="D272" s="244"/>
      <c r="E272" s="244"/>
      <c r="F272" s="244"/>
      <c r="G272" s="244"/>
      <c r="H272" s="244"/>
      <c r="I272" s="245"/>
      <c r="J272" s="245"/>
      <c r="K272" s="245"/>
      <c r="L272" s="245"/>
      <c r="M272" s="245"/>
      <c r="N272" s="245"/>
      <c r="O272" s="245"/>
      <c r="P272" s="245"/>
      <c r="Q272" s="245"/>
      <c r="R272" s="245"/>
      <c r="S272" s="245"/>
      <c r="T272" s="245"/>
      <c r="U272" s="245"/>
      <c r="V272" s="245"/>
      <c r="W272" s="245"/>
      <c r="X272" s="245"/>
      <c r="Y272" s="245"/>
      <c r="Z272" s="245"/>
      <c r="AA272" s="245"/>
      <c r="AB272" s="245"/>
      <c r="AC272" s="245"/>
    </row>
    <row r="273" ht="15.75" customHeight="1">
      <c r="A273" s="244"/>
      <c r="B273" s="243"/>
      <c r="C273" s="244"/>
      <c r="D273" s="244"/>
      <c r="E273" s="244"/>
      <c r="F273" s="244"/>
      <c r="G273" s="244"/>
      <c r="H273" s="244"/>
      <c r="I273" s="245"/>
      <c r="J273" s="245"/>
      <c r="K273" s="245"/>
      <c r="L273" s="245"/>
      <c r="M273" s="245"/>
      <c r="N273" s="245"/>
      <c r="O273" s="245"/>
      <c r="P273" s="245"/>
      <c r="Q273" s="245"/>
      <c r="R273" s="245"/>
      <c r="S273" s="245"/>
      <c r="T273" s="245"/>
      <c r="U273" s="245"/>
      <c r="V273" s="245"/>
      <c r="W273" s="245"/>
      <c r="X273" s="245"/>
      <c r="Y273" s="245"/>
      <c r="Z273" s="245"/>
      <c r="AA273" s="245"/>
      <c r="AB273" s="245"/>
      <c r="AC273" s="245"/>
    </row>
    <row r="274" ht="15.75" customHeight="1">
      <c r="A274" s="244"/>
      <c r="B274" s="243"/>
      <c r="C274" s="244"/>
      <c r="D274" s="244"/>
      <c r="E274" s="244"/>
      <c r="F274" s="244"/>
      <c r="G274" s="244"/>
      <c r="H274" s="244"/>
      <c r="I274" s="245"/>
      <c r="J274" s="245"/>
      <c r="K274" s="245"/>
      <c r="L274" s="245"/>
      <c r="M274" s="245"/>
      <c r="N274" s="245"/>
      <c r="O274" s="245"/>
      <c r="P274" s="245"/>
      <c r="Q274" s="245"/>
      <c r="R274" s="245"/>
      <c r="S274" s="245"/>
      <c r="T274" s="245"/>
      <c r="U274" s="245"/>
      <c r="V274" s="245"/>
      <c r="W274" s="245"/>
      <c r="X274" s="245"/>
      <c r="Y274" s="245"/>
      <c r="Z274" s="245"/>
      <c r="AA274" s="245"/>
      <c r="AB274" s="245"/>
      <c r="AC274" s="245"/>
    </row>
    <row r="275" ht="15.75" customHeight="1">
      <c r="A275" s="244"/>
      <c r="B275" s="243"/>
      <c r="C275" s="244"/>
      <c r="D275" s="244"/>
      <c r="E275" s="244"/>
      <c r="F275" s="244"/>
      <c r="G275" s="244"/>
      <c r="H275" s="244"/>
      <c r="I275" s="245"/>
      <c r="J275" s="245"/>
      <c r="K275" s="245"/>
      <c r="L275" s="245"/>
      <c r="M275" s="245"/>
      <c r="N275" s="245"/>
      <c r="O275" s="245"/>
      <c r="P275" s="245"/>
      <c r="Q275" s="245"/>
      <c r="R275" s="245"/>
      <c r="S275" s="245"/>
      <c r="T275" s="245"/>
      <c r="U275" s="245"/>
      <c r="V275" s="245"/>
      <c r="W275" s="245"/>
      <c r="X275" s="245"/>
      <c r="Y275" s="245"/>
      <c r="Z275" s="245"/>
      <c r="AA275" s="245"/>
      <c r="AB275" s="245"/>
      <c r="AC275" s="245"/>
    </row>
    <row r="276" ht="15.75" customHeight="1">
      <c r="A276" s="244"/>
      <c r="B276" s="243"/>
      <c r="C276" s="244"/>
      <c r="D276" s="244"/>
      <c r="E276" s="244"/>
      <c r="F276" s="244"/>
      <c r="G276" s="244"/>
      <c r="H276" s="244"/>
      <c r="I276" s="245"/>
      <c r="J276" s="245"/>
      <c r="K276" s="245"/>
      <c r="L276" s="245"/>
      <c r="M276" s="245"/>
      <c r="N276" s="245"/>
      <c r="O276" s="245"/>
      <c r="P276" s="245"/>
      <c r="Q276" s="245"/>
      <c r="R276" s="245"/>
      <c r="S276" s="245"/>
      <c r="T276" s="245"/>
      <c r="U276" s="245"/>
      <c r="V276" s="245"/>
      <c r="W276" s="245"/>
      <c r="X276" s="245"/>
      <c r="Y276" s="245"/>
      <c r="Z276" s="245"/>
      <c r="AA276" s="245"/>
      <c r="AB276" s="245"/>
      <c r="AC276" s="245"/>
    </row>
    <row r="277" ht="15.75" customHeight="1">
      <c r="A277" s="244"/>
      <c r="B277" s="243"/>
      <c r="C277" s="244"/>
      <c r="D277" s="244"/>
      <c r="E277" s="244"/>
      <c r="F277" s="244"/>
      <c r="G277" s="244"/>
      <c r="H277" s="244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245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</row>
    <row r="278" ht="15.75" customHeight="1">
      <c r="A278" s="244"/>
      <c r="B278" s="243"/>
      <c r="C278" s="244"/>
      <c r="D278" s="244"/>
      <c r="E278" s="244"/>
      <c r="F278" s="244"/>
      <c r="G278" s="244"/>
      <c r="H278" s="244"/>
      <c r="I278" s="245"/>
      <c r="J278" s="245"/>
      <c r="K278" s="245"/>
      <c r="L278" s="245"/>
      <c r="M278" s="245"/>
      <c r="N278" s="245"/>
      <c r="O278" s="245"/>
      <c r="P278" s="245"/>
      <c r="Q278" s="245"/>
      <c r="R278" s="245"/>
      <c r="S278" s="245"/>
      <c r="T278" s="245"/>
      <c r="U278" s="245"/>
      <c r="V278" s="245"/>
      <c r="W278" s="245"/>
      <c r="X278" s="245"/>
      <c r="Y278" s="245"/>
      <c r="Z278" s="245"/>
      <c r="AA278" s="245"/>
      <c r="AB278" s="245"/>
      <c r="AC278" s="245"/>
    </row>
    <row r="279" ht="15.75" customHeight="1">
      <c r="A279" s="244"/>
      <c r="B279" s="243"/>
      <c r="C279" s="244"/>
      <c r="D279" s="244"/>
      <c r="E279" s="244"/>
      <c r="F279" s="244"/>
      <c r="G279" s="244"/>
      <c r="H279" s="244"/>
      <c r="I279" s="245"/>
      <c r="J279" s="245"/>
      <c r="K279" s="245"/>
      <c r="L279" s="245"/>
      <c r="M279" s="245"/>
      <c r="N279" s="245"/>
      <c r="O279" s="245"/>
      <c r="P279" s="245"/>
      <c r="Q279" s="245"/>
      <c r="R279" s="245"/>
      <c r="S279" s="245"/>
      <c r="T279" s="245"/>
      <c r="U279" s="245"/>
      <c r="V279" s="245"/>
      <c r="W279" s="245"/>
      <c r="X279" s="245"/>
      <c r="Y279" s="245"/>
      <c r="Z279" s="245"/>
      <c r="AA279" s="245"/>
      <c r="AB279" s="245"/>
      <c r="AC279" s="245"/>
    </row>
    <row r="280" ht="15.75" customHeight="1">
      <c r="A280" s="244"/>
      <c r="B280" s="243"/>
      <c r="C280" s="244"/>
      <c r="D280" s="244"/>
      <c r="E280" s="244"/>
      <c r="F280" s="244"/>
      <c r="G280" s="244"/>
      <c r="H280" s="244"/>
      <c r="I280" s="245"/>
      <c r="J280" s="245"/>
      <c r="K280" s="245"/>
      <c r="L280" s="245"/>
      <c r="M280" s="245"/>
      <c r="N280" s="245"/>
      <c r="O280" s="245"/>
      <c r="P280" s="245"/>
      <c r="Q280" s="245"/>
      <c r="R280" s="245"/>
      <c r="S280" s="245"/>
      <c r="T280" s="245"/>
      <c r="U280" s="245"/>
      <c r="V280" s="245"/>
      <c r="W280" s="245"/>
      <c r="X280" s="245"/>
      <c r="Y280" s="245"/>
      <c r="Z280" s="245"/>
      <c r="AA280" s="245"/>
      <c r="AB280" s="245"/>
      <c r="AC280" s="245"/>
    </row>
    <row r="281" ht="15.75" customHeight="1">
      <c r="A281" s="244"/>
      <c r="B281" s="243"/>
      <c r="C281" s="244"/>
      <c r="D281" s="244"/>
      <c r="E281" s="244"/>
      <c r="F281" s="244"/>
      <c r="G281" s="244"/>
      <c r="H281" s="244"/>
      <c r="I281" s="245"/>
      <c r="J281" s="245"/>
      <c r="K281" s="245"/>
      <c r="L281" s="245"/>
      <c r="M281" s="245"/>
      <c r="N281" s="245"/>
      <c r="O281" s="245"/>
      <c r="P281" s="245"/>
      <c r="Q281" s="245"/>
      <c r="R281" s="245"/>
      <c r="S281" s="245"/>
      <c r="T281" s="245"/>
      <c r="U281" s="245"/>
      <c r="V281" s="245"/>
      <c r="W281" s="245"/>
      <c r="X281" s="245"/>
      <c r="Y281" s="245"/>
      <c r="Z281" s="245"/>
      <c r="AA281" s="245"/>
      <c r="AB281" s="245"/>
      <c r="AC281" s="245"/>
    </row>
    <row r="282" ht="15.75" customHeight="1">
      <c r="A282" s="244"/>
      <c r="B282" s="243"/>
      <c r="C282" s="244"/>
      <c r="D282" s="244"/>
      <c r="E282" s="244"/>
      <c r="F282" s="244"/>
      <c r="G282" s="244"/>
      <c r="H282" s="244"/>
      <c r="I282" s="245"/>
      <c r="J282" s="245"/>
      <c r="K282" s="245"/>
      <c r="L282" s="245"/>
      <c r="M282" s="245"/>
      <c r="N282" s="245"/>
      <c r="O282" s="245"/>
      <c r="P282" s="245"/>
      <c r="Q282" s="245"/>
      <c r="R282" s="245"/>
      <c r="S282" s="245"/>
      <c r="T282" s="245"/>
      <c r="U282" s="245"/>
      <c r="V282" s="245"/>
      <c r="W282" s="245"/>
      <c r="X282" s="245"/>
      <c r="Y282" s="245"/>
      <c r="Z282" s="245"/>
      <c r="AA282" s="245"/>
      <c r="AB282" s="245"/>
      <c r="AC282" s="245"/>
    </row>
    <row r="283" ht="15.75" customHeight="1">
      <c r="A283" s="244"/>
      <c r="B283" s="243"/>
      <c r="C283" s="244"/>
      <c r="D283" s="244"/>
      <c r="E283" s="244"/>
      <c r="F283" s="244"/>
      <c r="G283" s="244"/>
      <c r="H283" s="244"/>
      <c r="I283" s="245"/>
      <c r="J283" s="245"/>
      <c r="K283" s="245"/>
      <c r="L283" s="245"/>
      <c r="M283" s="245"/>
      <c r="N283" s="245"/>
      <c r="O283" s="245"/>
      <c r="P283" s="245"/>
      <c r="Q283" s="245"/>
      <c r="R283" s="245"/>
      <c r="S283" s="245"/>
      <c r="T283" s="245"/>
      <c r="U283" s="245"/>
      <c r="V283" s="245"/>
      <c r="W283" s="245"/>
      <c r="X283" s="245"/>
      <c r="Y283" s="245"/>
      <c r="Z283" s="245"/>
      <c r="AA283" s="245"/>
      <c r="AB283" s="245"/>
      <c r="AC283" s="245"/>
    </row>
    <row r="284" ht="15.75" customHeight="1">
      <c r="A284" s="244"/>
      <c r="B284" s="243"/>
      <c r="C284" s="244"/>
      <c r="D284" s="244"/>
      <c r="E284" s="244"/>
      <c r="F284" s="244"/>
      <c r="G284" s="244"/>
      <c r="H284" s="244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245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</row>
    <row r="285" ht="15.75" customHeight="1">
      <c r="A285" s="244"/>
      <c r="B285" s="243"/>
      <c r="C285" s="244"/>
      <c r="D285" s="244"/>
      <c r="E285" s="244"/>
      <c r="F285" s="244"/>
      <c r="G285" s="244"/>
      <c r="H285" s="244"/>
      <c r="I285" s="245"/>
      <c r="J285" s="245"/>
      <c r="K285" s="245"/>
      <c r="L285" s="245"/>
      <c r="M285" s="245"/>
      <c r="N285" s="245"/>
      <c r="O285" s="245"/>
      <c r="P285" s="245"/>
      <c r="Q285" s="245"/>
      <c r="R285" s="245"/>
      <c r="S285" s="245"/>
      <c r="T285" s="245"/>
      <c r="U285" s="245"/>
      <c r="V285" s="245"/>
      <c r="W285" s="245"/>
      <c r="X285" s="245"/>
      <c r="Y285" s="245"/>
      <c r="Z285" s="245"/>
      <c r="AA285" s="245"/>
      <c r="AB285" s="245"/>
      <c r="AC285" s="245"/>
    </row>
    <row r="286" ht="15.75" customHeight="1">
      <c r="A286" s="244"/>
      <c r="B286" s="243"/>
      <c r="C286" s="244"/>
      <c r="D286" s="244"/>
      <c r="E286" s="244"/>
      <c r="F286" s="244"/>
      <c r="G286" s="244"/>
      <c r="H286" s="244"/>
      <c r="I286" s="245"/>
      <c r="J286" s="245"/>
      <c r="K286" s="245"/>
      <c r="L286" s="245"/>
      <c r="M286" s="245"/>
      <c r="N286" s="245"/>
      <c r="O286" s="245"/>
      <c r="P286" s="245"/>
      <c r="Q286" s="245"/>
      <c r="R286" s="245"/>
      <c r="S286" s="245"/>
      <c r="T286" s="245"/>
      <c r="U286" s="245"/>
      <c r="V286" s="245"/>
      <c r="W286" s="245"/>
      <c r="X286" s="245"/>
      <c r="Y286" s="245"/>
      <c r="Z286" s="245"/>
      <c r="AA286" s="245"/>
      <c r="AB286" s="245"/>
      <c r="AC286" s="245"/>
    </row>
    <row r="287" ht="15.75" customHeight="1">
      <c r="A287" s="244"/>
      <c r="B287" s="243"/>
      <c r="C287" s="244"/>
      <c r="D287" s="244"/>
      <c r="E287" s="244"/>
      <c r="F287" s="244"/>
      <c r="G287" s="244"/>
      <c r="H287" s="244"/>
      <c r="I287" s="245"/>
      <c r="J287" s="245"/>
      <c r="K287" s="245"/>
      <c r="L287" s="245"/>
      <c r="M287" s="245"/>
      <c r="N287" s="245"/>
      <c r="O287" s="245"/>
      <c r="P287" s="245"/>
      <c r="Q287" s="245"/>
      <c r="R287" s="245"/>
      <c r="S287" s="245"/>
      <c r="T287" s="245"/>
      <c r="U287" s="245"/>
      <c r="V287" s="245"/>
      <c r="W287" s="245"/>
      <c r="X287" s="245"/>
      <c r="Y287" s="245"/>
      <c r="Z287" s="245"/>
      <c r="AA287" s="245"/>
      <c r="AB287" s="245"/>
      <c r="AC287" s="245"/>
    </row>
    <row r="288" ht="15.75" customHeight="1">
      <c r="A288" s="244"/>
      <c r="B288" s="243"/>
      <c r="C288" s="244"/>
      <c r="D288" s="244"/>
      <c r="E288" s="244"/>
      <c r="F288" s="244"/>
      <c r="G288" s="244"/>
      <c r="H288" s="244"/>
      <c r="I288" s="245"/>
      <c r="J288" s="245"/>
      <c r="K288" s="245"/>
      <c r="L288" s="245"/>
      <c r="M288" s="245"/>
      <c r="N288" s="245"/>
      <c r="O288" s="245"/>
      <c r="P288" s="245"/>
      <c r="Q288" s="245"/>
      <c r="R288" s="245"/>
      <c r="S288" s="245"/>
      <c r="T288" s="245"/>
      <c r="U288" s="245"/>
      <c r="V288" s="245"/>
      <c r="W288" s="245"/>
      <c r="X288" s="245"/>
      <c r="Y288" s="245"/>
      <c r="Z288" s="245"/>
      <c r="AA288" s="245"/>
      <c r="AB288" s="245"/>
      <c r="AC288" s="245"/>
    </row>
    <row r="289" ht="15.75" customHeight="1">
      <c r="A289" s="244"/>
      <c r="B289" s="243"/>
      <c r="C289" s="244"/>
      <c r="D289" s="244"/>
      <c r="E289" s="244"/>
      <c r="F289" s="244"/>
      <c r="G289" s="244"/>
      <c r="H289" s="244"/>
      <c r="I289" s="245"/>
      <c r="J289" s="245"/>
      <c r="K289" s="245"/>
      <c r="L289" s="245"/>
      <c r="M289" s="245"/>
      <c r="N289" s="245"/>
      <c r="O289" s="245"/>
      <c r="P289" s="245"/>
      <c r="Q289" s="245"/>
      <c r="R289" s="245"/>
      <c r="S289" s="245"/>
      <c r="T289" s="245"/>
      <c r="U289" s="245"/>
      <c r="V289" s="245"/>
      <c r="W289" s="245"/>
      <c r="X289" s="245"/>
      <c r="Y289" s="245"/>
      <c r="Z289" s="245"/>
      <c r="AA289" s="245"/>
      <c r="AB289" s="245"/>
      <c r="AC289" s="245"/>
    </row>
    <row r="290" ht="15.75" customHeight="1">
      <c r="A290" s="244"/>
      <c r="B290" s="243"/>
      <c r="C290" s="244"/>
      <c r="D290" s="244"/>
      <c r="E290" s="244"/>
      <c r="F290" s="244"/>
      <c r="G290" s="244"/>
      <c r="H290" s="244"/>
      <c r="I290" s="245"/>
      <c r="J290" s="245"/>
      <c r="K290" s="245"/>
      <c r="L290" s="245"/>
      <c r="M290" s="245"/>
      <c r="N290" s="245"/>
      <c r="O290" s="245"/>
      <c r="P290" s="245"/>
      <c r="Q290" s="245"/>
      <c r="R290" s="245"/>
      <c r="S290" s="245"/>
      <c r="T290" s="245"/>
      <c r="U290" s="245"/>
      <c r="V290" s="245"/>
      <c r="W290" s="245"/>
      <c r="X290" s="245"/>
      <c r="Y290" s="245"/>
      <c r="Z290" s="245"/>
      <c r="AA290" s="245"/>
      <c r="AB290" s="245"/>
      <c r="AC290" s="245"/>
    </row>
    <row r="291" ht="15.75" customHeight="1">
      <c r="A291" s="244"/>
      <c r="B291" s="243"/>
      <c r="C291" s="244"/>
      <c r="D291" s="244"/>
      <c r="E291" s="244"/>
      <c r="F291" s="244"/>
      <c r="G291" s="244"/>
      <c r="H291" s="244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24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</row>
    <row r="292" ht="15.75" customHeight="1">
      <c r="A292" s="244"/>
      <c r="B292" s="243"/>
      <c r="C292" s="244"/>
      <c r="D292" s="244"/>
      <c r="E292" s="244"/>
      <c r="F292" s="244"/>
      <c r="G292" s="244"/>
      <c r="H292" s="244"/>
      <c r="I292" s="245"/>
      <c r="J292" s="245"/>
      <c r="K292" s="245"/>
      <c r="L292" s="245"/>
      <c r="M292" s="245"/>
      <c r="N292" s="245"/>
      <c r="O292" s="245"/>
      <c r="P292" s="245"/>
      <c r="Q292" s="245"/>
      <c r="R292" s="245"/>
      <c r="S292" s="245"/>
      <c r="T292" s="245"/>
      <c r="U292" s="245"/>
      <c r="V292" s="245"/>
      <c r="W292" s="245"/>
      <c r="X292" s="245"/>
      <c r="Y292" s="245"/>
      <c r="Z292" s="245"/>
      <c r="AA292" s="245"/>
      <c r="AB292" s="245"/>
      <c r="AC292" s="245"/>
    </row>
    <row r="293" ht="15.75" customHeight="1">
      <c r="A293" s="244"/>
      <c r="B293" s="243"/>
      <c r="C293" s="244"/>
      <c r="D293" s="244"/>
      <c r="E293" s="244"/>
      <c r="F293" s="244"/>
      <c r="G293" s="244"/>
      <c r="H293" s="244"/>
      <c r="I293" s="245"/>
      <c r="J293" s="245"/>
      <c r="K293" s="245"/>
      <c r="L293" s="245"/>
      <c r="M293" s="245"/>
      <c r="N293" s="245"/>
      <c r="O293" s="245"/>
      <c r="P293" s="245"/>
      <c r="Q293" s="245"/>
      <c r="R293" s="245"/>
      <c r="S293" s="245"/>
      <c r="T293" s="245"/>
      <c r="U293" s="245"/>
      <c r="V293" s="245"/>
      <c r="W293" s="245"/>
      <c r="X293" s="245"/>
      <c r="Y293" s="245"/>
      <c r="Z293" s="245"/>
      <c r="AA293" s="245"/>
      <c r="AB293" s="245"/>
      <c r="AC293" s="245"/>
    </row>
    <row r="294" ht="15.75" customHeight="1">
      <c r="A294" s="244"/>
      <c r="B294" s="243"/>
      <c r="C294" s="244"/>
      <c r="D294" s="244"/>
      <c r="E294" s="244"/>
      <c r="F294" s="244"/>
      <c r="G294" s="244"/>
      <c r="H294" s="244"/>
      <c r="I294" s="245"/>
      <c r="J294" s="245"/>
      <c r="K294" s="245"/>
      <c r="L294" s="245"/>
      <c r="M294" s="245"/>
      <c r="N294" s="245"/>
      <c r="O294" s="245"/>
      <c r="P294" s="245"/>
      <c r="Q294" s="245"/>
      <c r="R294" s="245"/>
      <c r="S294" s="245"/>
      <c r="T294" s="245"/>
      <c r="U294" s="245"/>
      <c r="V294" s="245"/>
      <c r="W294" s="245"/>
      <c r="X294" s="245"/>
      <c r="Y294" s="245"/>
      <c r="Z294" s="245"/>
      <c r="AA294" s="245"/>
      <c r="AB294" s="245"/>
      <c r="AC294" s="245"/>
    </row>
    <row r="295" ht="15.75" customHeight="1">
      <c r="A295" s="244"/>
      <c r="B295" s="243"/>
      <c r="C295" s="244"/>
      <c r="D295" s="244"/>
      <c r="E295" s="244"/>
      <c r="F295" s="244"/>
      <c r="G295" s="244"/>
      <c r="H295" s="244"/>
      <c r="I295" s="245"/>
      <c r="J295" s="245"/>
      <c r="K295" s="245"/>
      <c r="L295" s="245"/>
      <c r="M295" s="245"/>
      <c r="N295" s="245"/>
      <c r="O295" s="245"/>
      <c r="P295" s="245"/>
      <c r="Q295" s="245"/>
      <c r="R295" s="245"/>
      <c r="S295" s="245"/>
      <c r="T295" s="245"/>
      <c r="U295" s="245"/>
      <c r="V295" s="245"/>
      <c r="W295" s="245"/>
      <c r="X295" s="245"/>
      <c r="Y295" s="245"/>
      <c r="Z295" s="245"/>
      <c r="AA295" s="245"/>
      <c r="AB295" s="245"/>
      <c r="AC295" s="245"/>
    </row>
    <row r="296" ht="15.75" customHeight="1">
      <c r="A296" s="244"/>
      <c r="B296" s="243"/>
      <c r="C296" s="244"/>
      <c r="D296" s="244"/>
      <c r="E296" s="244"/>
      <c r="F296" s="244"/>
      <c r="G296" s="244"/>
      <c r="H296" s="244"/>
      <c r="I296" s="245"/>
      <c r="J296" s="245"/>
      <c r="K296" s="245"/>
      <c r="L296" s="245"/>
      <c r="M296" s="245"/>
      <c r="N296" s="245"/>
      <c r="O296" s="245"/>
      <c r="P296" s="245"/>
      <c r="Q296" s="245"/>
      <c r="R296" s="245"/>
      <c r="S296" s="245"/>
      <c r="T296" s="245"/>
      <c r="U296" s="245"/>
      <c r="V296" s="245"/>
      <c r="W296" s="245"/>
      <c r="X296" s="245"/>
      <c r="Y296" s="245"/>
      <c r="Z296" s="245"/>
      <c r="AA296" s="245"/>
      <c r="AB296" s="245"/>
      <c r="AC296" s="245"/>
    </row>
    <row r="297" ht="15.75" customHeight="1">
      <c r="A297" s="244"/>
      <c r="B297" s="243"/>
      <c r="C297" s="244"/>
      <c r="D297" s="244"/>
      <c r="E297" s="244"/>
      <c r="F297" s="244"/>
      <c r="G297" s="244"/>
      <c r="H297" s="244"/>
      <c r="I297" s="245"/>
      <c r="J297" s="245"/>
      <c r="K297" s="245"/>
      <c r="L297" s="245"/>
      <c r="M297" s="245"/>
      <c r="N297" s="245"/>
      <c r="O297" s="245"/>
      <c r="P297" s="245"/>
      <c r="Q297" s="245"/>
      <c r="R297" s="245"/>
      <c r="S297" s="245"/>
      <c r="T297" s="245"/>
      <c r="U297" s="245"/>
      <c r="V297" s="245"/>
      <c r="W297" s="245"/>
      <c r="X297" s="245"/>
      <c r="Y297" s="245"/>
      <c r="Z297" s="245"/>
      <c r="AA297" s="245"/>
      <c r="AB297" s="245"/>
      <c r="AC297" s="245"/>
    </row>
    <row r="298" ht="15.75" customHeight="1">
      <c r="A298" s="244"/>
      <c r="B298" s="243"/>
      <c r="C298" s="244"/>
      <c r="D298" s="244"/>
      <c r="E298" s="244"/>
      <c r="F298" s="244"/>
      <c r="G298" s="244"/>
      <c r="H298" s="244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245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</row>
    <row r="299" ht="15.75" customHeight="1">
      <c r="A299" s="244"/>
      <c r="B299" s="243"/>
      <c r="C299" s="244"/>
      <c r="D299" s="244"/>
      <c r="E299" s="244"/>
      <c r="F299" s="244"/>
      <c r="G299" s="244"/>
      <c r="H299" s="244"/>
      <c r="I299" s="245"/>
      <c r="J299" s="245"/>
      <c r="K299" s="245"/>
      <c r="L299" s="245"/>
      <c r="M299" s="245"/>
      <c r="N299" s="245"/>
      <c r="O299" s="245"/>
      <c r="P299" s="245"/>
      <c r="Q299" s="245"/>
      <c r="R299" s="245"/>
      <c r="S299" s="245"/>
      <c r="T299" s="245"/>
      <c r="U299" s="245"/>
      <c r="V299" s="245"/>
      <c r="W299" s="245"/>
      <c r="X299" s="245"/>
      <c r="Y299" s="245"/>
      <c r="Z299" s="245"/>
      <c r="AA299" s="245"/>
      <c r="AB299" s="245"/>
      <c r="AC299" s="245"/>
    </row>
    <row r="300" ht="15.75" customHeight="1">
      <c r="A300" s="244"/>
      <c r="B300" s="243"/>
      <c r="C300" s="244"/>
      <c r="D300" s="244"/>
      <c r="E300" s="244"/>
      <c r="F300" s="244"/>
      <c r="G300" s="244"/>
      <c r="H300" s="244"/>
      <c r="I300" s="245"/>
      <c r="J300" s="245"/>
      <c r="K300" s="245"/>
      <c r="L300" s="245"/>
      <c r="M300" s="245"/>
      <c r="N300" s="245"/>
      <c r="O300" s="245"/>
      <c r="P300" s="245"/>
      <c r="Q300" s="245"/>
      <c r="R300" s="245"/>
      <c r="S300" s="245"/>
      <c r="T300" s="245"/>
      <c r="U300" s="245"/>
      <c r="V300" s="245"/>
      <c r="W300" s="245"/>
      <c r="X300" s="245"/>
      <c r="Y300" s="245"/>
      <c r="Z300" s="245"/>
      <c r="AA300" s="245"/>
      <c r="AB300" s="245"/>
      <c r="AC300" s="245"/>
    </row>
    <row r="301" ht="15.75" customHeight="1">
      <c r="A301" s="244"/>
      <c r="B301" s="243"/>
      <c r="C301" s="244"/>
      <c r="D301" s="244"/>
      <c r="E301" s="244"/>
      <c r="F301" s="244"/>
      <c r="G301" s="244"/>
      <c r="H301" s="244"/>
      <c r="I301" s="245"/>
      <c r="J301" s="245"/>
      <c r="K301" s="245"/>
      <c r="L301" s="245"/>
      <c r="M301" s="245"/>
      <c r="N301" s="245"/>
      <c r="O301" s="245"/>
      <c r="P301" s="245"/>
      <c r="Q301" s="245"/>
      <c r="R301" s="245"/>
      <c r="S301" s="245"/>
      <c r="T301" s="245"/>
      <c r="U301" s="245"/>
      <c r="V301" s="245"/>
      <c r="W301" s="245"/>
      <c r="X301" s="245"/>
      <c r="Y301" s="245"/>
      <c r="Z301" s="245"/>
      <c r="AA301" s="245"/>
      <c r="AB301" s="245"/>
      <c r="AC301" s="245"/>
    </row>
    <row r="302" ht="15.75" customHeight="1">
      <c r="A302" s="244"/>
      <c r="B302" s="243"/>
      <c r="C302" s="244"/>
      <c r="D302" s="244"/>
      <c r="E302" s="244"/>
      <c r="F302" s="244"/>
      <c r="G302" s="244"/>
      <c r="H302" s="244"/>
      <c r="I302" s="245"/>
      <c r="J302" s="245"/>
      <c r="K302" s="245"/>
      <c r="L302" s="245"/>
      <c r="M302" s="245"/>
      <c r="N302" s="245"/>
      <c r="O302" s="245"/>
      <c r="P302" s="245"/>
      <c r="Q302" s="245"/>
      <c r="R302" s="245"/>
      <c r="S302" s="245"/>
      <c r="T302" s="245"/>
      <c r="U302" s="245"/>
      <c r="V302" s="245"/>
      <c r="W302" s="245"/>
      <c r="X302" s="245"/>
      <c r="Y302" s="245"/>
      <c r="Z302" s="245"/>
      <c r="AA302" s="245"/>
      <c r="AB302" s="245"/>
      <c r="AC302" s="245"/>
    </row>
    <row r="303" ht="15.75" customHeight="1">
      <c r="A303" s="244"/>
      <c r="B303" s="243"/>
      <c r="C303" s="244"/>
      <c r="D303" s="244"/>
      <c r="E303" s="244"/>
      <c r="F303" s="244"/>
      <c r="G303" s="244"/>
      <c r="H303" s="244"/>
      <c r="I303" s="245"/>
      <c r="J303" s="245"/>
      <c r="K303" s="245"/>
      <c r="L303" s="245"/>
      <c r="M303" s="245"/>
      <c r="N303" s="245"/>
      <c r="O303" s="245"/>
      <c r="P303" s="245"/>
      <c r="Q303" s="245"/>
      <c r="R303" s="245"/>
      <c r="S303" s="245"/>
      <c r="T303" s="245"/>
      <c r="U303" s="245"/>
      <c r="V303" s="245"/>
      <c r="W303" s="245"/>
      <c r="X303" s="245"/>
      <c r="Y303" s="245"/>
      <c r="Z303" s="245"/>
      <c r="AA303" s="245"/>
      <c r="AB303" s="245"/>
      <c r="AC303" s="245"/>
    </row>
    <row r="304" ht="15.75" customHeight="1">
      <c r="A304" s="244"/>
      <c r="B304" s="243"/>
      <c r="C304" s="244"/>
      <c r="D304" s="244"/>
      <c r="E304" s="244"/>
      <c r="F304" s="244"/>
      <c r="G304" s="244"/>
      <c r="H304" s="244"/>
      <c r="I304" s="245"/>
      <c r="J304" s="245"/>
      <c r="K304" s="245"/>
      <c r="L304" s="245"/>
      <c r="M304" s="245"/>
      <c r="N304" s="245"/>
      <c r="O304" s="245"/>
      <c r="P304" s="245"/>
      <c r="Q304" s="245"/>
      <c r="R304" s="245"/>
      <c r="S304" s="245"/>
      <c r="T304" s="245"/>
      <c r="U304" s="245"/>
      <c r="V304" s="245"/>
      <c r="W304" s="245"/>
      <c r="X304" s="245"/>
      <c r="Y304" s="245"/>
      <c r="Z304" s="245"/>
      <c r="AA304" s="245"/>
      <c r="AB304" s="245"/>
      <c r="AC304" s="245"/>
    </row>
    <row r="305" ht="15.75" customHeight="1">
      <c r="A305" s="244"/>
      <c r="B305" s="243"/>
      <c r="C305" s="244"/>
      <c r="D305" s="244"/>
      <c r="E305" s="244"/>
      <c r="F305" s="244"/>
      <c r="G305" s="244"/>
      <c r="H305" s="244"/>
      <c r="I305" s="245"/>
      <c r="J305" s="245"/>
      <c r="K305" s="245"/>
      <c r="L305" s="245"/>
      <c r="M305" s="245"/>
      <c r="N305" s="245"/>
      <c r="O305" s="245"/>
      <c r="P305" s="245"/>
      <c r="Q305" s="245"/>
      <c r="R305" s="245"/>
      <c r="S305" s="245"/>
      <c r="T305" s="245"/>
      <c r="U305" s="245"/>
      <c r="V305" s="245"/>
      <c r="W305" s="245"/>
      <c r="X305" s="245"/>
      <c r="Y305" s="245"/>
      <c r="Z305" s="245"/>
      <c r="AA305" s="245"/>
      <c r="AB305" s="245"/>
      <c r="AC305" s="245"/>
    </row>
    <row r="306" ht="15.75" customHeight="1">
      <c r="A306" s="244"/>
      <c r="B306" s="243"/>
      <c r="C306" s="244"/>
      <c r="D306" s="244"/>
      <c r="E306" s="244"/>
      <c r="F306" s="244"/>
      <c r="G306" s="244"/>
      <c r="H306" s="244"/>
      <c r="I306" s="245"/>
      <c r="J306" s="245"/>
      <c r="K306" s="245"/>
      <c r="L306" s="245"/>
      <c r="M306" s="245"/>
      <c r="N306" s="245"/>
      <c r="O306" s="245"/>
      <c r="P306" s="245"/>
      <c r="Q306" s="245"/>
      <c r="R306" s="245"/>
      <c r="S306" s="245"/>
      <c r="T306" s="245"/>
      <c r="U306" s="245"/>
      <c r="V306" s="245"/>
      <c r="W306" s="245"/>
      <c r="X306" s="245"/>
      <c r="Y306" s="245"/>
      <c r="Z306" s="245"/>
      <c r="AA306" s="245"/>
      <c r="AB306" s="245"/>
      <c r="AC306" s="245"/>
    </row>
    <row r="307" ht="15.75" customHeight="1">
      <c r="A307" s="244"/>
      <c r="B307" s="243"/>
      <c r="C307" s="244"/>
      <c r="D307" s="244"/>
      <c r="E307" s="244"/>
      <c r="F307" s="244"/>
      <c r="G307" s="244"/>
      <c r="H307" s="244"/>
      <c r="I307" s="245"/>
      <c r="J307" s="245"/>
      <c r="K307" s="245"/>
      <c r="L307" s="245"/>
      <c r="M307" s="245"/>
      <c r="N307" s="245"/>
      <c r="O307" s="245"/>
      <c r="P307" s="245"/>
      <c r="Q307" s="245"/>
      <c r="R307" s="245"/>
      <c r="S307" s="245"/>
      <c r="T307" s="245"/>
      <c r="U307" s="245"/>
      <c r="V307" s="245"/>
      <c r="W307" s="245"/>
      <c r="X307" s="245"/>
      <c r="Y307" s="245"/>
      <c r="Z307" s="245"/>
      <c r="AA307" s="245"/>
      <c r="AB307" s="245"/>
      <c r="AC307" s="245"/>
    </row>
    <row r="308" ht="15.75" customHeight="1">
      <c r="A308" s="244"/>
      <c r="B308" s="243"/>
      <c r="C308" s="244"/>
      <c r="D308" s="244"/>
      <c r="E308" s="244"/>
      <c r="F308" s="244"/>
      <c r="G308" s="244"/>
      <c r="H308" s="244"/>
      <c r="I308" s="245"/>
      <c r="J308" s="245"/>
      <c r="K308" s="245"/>
      <c r="L308" s="245"/>
      <c r="M308" s="245"/>
      <c r="N308" s="245"/>
      <c r="O308" s="245"/>
      <c r="P308" s="245"/>
      <c r="Q308" s="245"/>
      <c r="R308" s="245"/>
      <c r="S308" s="245"/>
      <c r="T308" s="245"/>
      <c r="U308" s="245"/>
      <c r="V308" s="245"/>
      <c r="W308" s="245"/>
      <c r="X308" s="245"/>
      <c r="Y308" s="245"/>
      <c r="Z308" s="245"/>
      <c r="AA308" s="245"/>
      <c r="AB308" s="245"/>
      <c r="AC308" s="245"/>
    </row>
    <row r="309" ht="15.75" customHeight="1">
      <c r="A309" s="244"/>
      <c r="B309" s="243"/>
      <c r="C309" s="244"/>
      <c r="D309" s="244"/>
      <c r="E309" s="244"/>
      <c r="F309" s="244"/>
      <c r="G309" s="244"/>
      <c r="H309" s="244"/>
      <c r="I309" s="245"/>
      <c r="J309" s="245"/>
      <c r="K309" s="245"/>
      <c r="L309" s="245"/>
      <c r="M309" s="245"/>
      <c r="N309" s="245"/>
      <c r="O309" s="245"/>
      <c r="P309" s="245"/>
      <c r="Q309" s="245"/>
      <c r="R309" s="245"/>
      <c r="S309" s="245"/>
      <c r="T309" s="245"/>
      <c r="U309" s="245"/>
      <c r="V309" s="245"/>
      <c r="W309" s="245"/>
      <c r="X309" s="245"/>
      <c r="Y309" s="245"/>
      <c r="Z309" s="245"/>
      <c r="AA309" s="245"/>
      <c r="AB309" s="245"/>
      <c r="AC309" s="245"/>
    </row>
    <row r="310" ht="15.75" customHeight="1">
      <c r="A310" s="244"/>
      <c r="B310" s="243"/>
      <c r="C310" s="244"/>
      <c r="D310" s="244"/>
      <c r="E310" s="244"/>
      <c r="F310" s="244"/>
      <c r="G310" s="244"/>
      <c r="H310" s="244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245"/>
      <c r="T310" s="245"/>
      <c r="U310" s="245"/>
      <c r="V310" s="245"/>
      <c r="W310" s="245"/>
      <c r="X310" s="245"/>
      <c r="Y310" s="245"/>
      <c r="Z310" s="245"/>
      <c r="AA310" s="245"/>
      <c r="AB310" s="245"/>
      <c r="AC310" s="245"/>
    </row>
    <row r="311" ht="15.75" customHeight="1">
      <c r="A311" s="244"/>
      <c r="B311" s="243"/>
      <c r="C311" s="244"/>
      <c r="D311" s="244"/>
      <c r="E311" s="244"/>
      <c r="F311" s="244"/>
      <c r="G311" s="244"/>
      <c r="H311" s="244"/>
      <c r="I311" s="245"/>
      <c r="J311" s="245"/>
      <c r="K311" s="245"/>
      <c r="L311" s="245"/>
      <c r="M311" s="245"/>
      <c r="N311" s="245"/>
      <c r="O311" s="245"/>
      <c r="P311" s="245"/>
      <c r="Q311" s="245"/>
      <c r="R311" s="245"/>
      <c r="S311" s="245"/>
      <c r="T311" s="245"/>
      <c r="U311" s="245"/>
      <c r="V311" s="245"/>
      <c r="W311" s="245"/>
      <c r="X311" s="245"/>
      <c r="Y311" s="245"/>
      <c r="Z311" s="245"/>
      <c r="AA311" s="245"/>
      <c r="AB311" s="245"/>
      <c r="AC311" s="245"/>
    </row>
    <row r="312" ht="15.75" customHeight="1">
      <c r="A312" s="244"/>
      <c r="B312" s="243"/>
      <c r="C312" s="244"/>
      <c r="D312" s="244"/>
      <c r="E312" s="244"/>
      <c r="F312" s="244"/>
      <c r="G312" s="244"/>
      <c r="H312" s="244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245"/>
      <c r="T312" s="245"/>
      <c r="U312" s="245"/>
      <c r="V312" s="245"/>
      <c r="W312" s="245"/>
      <c r="X312" s="245"/>
      <c r="Y312" s="245"/>
      <c r="Z312" s="245"/>
      <c r="AA312" s="245"/>
      <c r="AB312" s="245"/>
      <c r="AC312" s="245"/>
    </row>
    <row r="313" ht="15.75" customHeight="1">
      <c r="A313" s="244"/>
      <c r="B313" s="243"/>
      <c r="C313" s="244"/>
      <c r="D313" s="244"/>
      <c r="E313" s="244"/>
      <c r="F313" s="244"/>
      <c r="G313" s="244"/>
      <c r="H313" s="244"/>
      <c r="I313" s="245"/>
      <c r="J313" s="245"/>
      <c r="K313" s="245"/>
      <c r="L313" s="245"/>
      <c r="M313" s="245"/>
      <c r="N313" s="245"/>
      <c r="O313" s="245"/>
      <c r="P313" s="245"/>
      <c r="Q313" s="245"/>
      <c r="R313" s="245"/>
      <c r="S313" s="245"/>
      <c r="T313" s="245"/>
      <c r="U313" s="245"/>
      <c r="V313" s="245"/>
      <c r="W313" s="245"/>
      <c r="X313" s="245"/>
      <c r="Y313" s="245"/>
      <c r="Z313" s="245"/>
      <c r="AA313" s="245"/>
      <c r="AB313" s="245"/>
      <c r="AC313" s="245"/>
    </row>
    <row r="314" ht="15.75" customHeight="1">
      <c r="A314" s="244"/>
      <c r="B314" s="243"/>
      <c r="C314" s="244"/>
      <c r="D314" s="244"/>
      <c r="E314" s="244"/>
      <c r="F314" s="244"/>
      <c r="G314" s="244"/>
      <c r="H314" s="244"/>
      <c r="I314" s="245"/>
      <c r="J314" s="245"/>
      <c r="K314" s="245"/>
      <c r="L314" s="245"/>
      <c r="M314" s="245"/>
      <c r="N314" s="245"/>
      <c r="O314" s="245"/>
      <c r="P314" s="245"/>
      <c r="Q314" s="245"/>
      <c r="R314" s="245"/>
      <c r="S314" s="245"/>
      <c r="T314" s="245"/>
      <c r="U314" s="245"/>
      <c r="V314" s="245"/>
      <c r="W314" s="245"/>
      <c r="X314" s="245"/>
      <c r="Y314" s="245"/>
      <c r="Z314" s="245"/>
      <c r="AA314" s="245"/>
      <c r="AB314" s="245"/>
      <c r="AC314" s="245"/>
    </row>
    <row r="315" ht="15.75" customHeight="1">
      <c r="A315" s="244"/>
      <c r="B315" s="243"/>
      <c r="C315" s="244"/>
      <c r="D315" s="244"/>
      <c r="E315" s="244"/>
      <c r="F315" s="244"/>
      <c r="G315" s="244"/>
      <c r="H315" s="244"/>
      <c r="I315" s="245"/>
      <c r="J315" s="245"/>
      <c r="K315" s="245"/>
      <c r="L315" s="245"/>
      <c r="M315" s="245"/>
      <c r="N315" s="245"/>
      <c r="O315" s="245"/>
      <c r="P315" s="245"/>
      <c r="Q315" s="245"/>
      <c r="R315" s="245"/>
      <c r="S315" s="245"/>
      <c r="T315" s="245"/>
      <c r="U315" s="245"/>
      <c r="V315" s="245"/>
      <c r="W315" s="245"/>
      <c r="X315" s="245"/>
      <c r="Y315" s="245"/>
      <c r="Z315" s="245"/>
      <c r="AA315" s="245"/>
      <c r="AB315" s="245"/>
      <c r="AC315" s="245"/>
    </row>
    <row r="316" ht="15.75" customHeight="1">
      <c r="A316" s="244"/>
      <c r="B316" s="243"/>
      <c r="C316" s="244"/>
      <c r="D316" s="244"/>
      <c r="E316" s="244"/>
      <c r="F316" s="244"/>
      <c r="G316" s="244"/>
      <c r="H316" s="244"/>
      <c r="I316" s="245"/>
      <c r="J316" s="245"/>
      <c r="K316" s="245"/>
      <c r="L316" s="245"/>
      <c r="M316" s="245"/>
      <c r="N316" s="245"/>
      <c r="O316" s="245"/>
      <c r="P316" s="245"/>
      <c r="Q316" s="245"/>
      <c r="R316" s="245"/>
      <c r="S316" s="245"/>
      <c r="T316" s="245"/>
      <c r="U316" s="245"/>
      <c r="V316" s="245"/>
      <c r="W316" s="245"/>
      <c r="X316" s="245"/>
      <c r="Y316" s="245"/>
      <c r="Z316" s="245"/>
      <c r="AA316" s="245"/>
      <c r="AB316" s="245"/>
      <c r="AC316" s="245"/>
    </row>
    <row r="317" ht="15.75" customHeight="1">
      <c r="A317" s="244"/>
      <c r="B317" s="243"/>
      <c r="C317" s="244"/>
      <c r="D317" s="244"/>
      <c r="E317" s="244"/>
      <c r="F317" s="244"/>
      <c r="G317" s="244"/>
      <c r="H317" s="244"/>
      <c r="I317" s="245"/>
      <c r="J317" s="245"/>
      <c r="K317" s="245"/>
      <c r="L317" s="245"/>
      <c r="M317" s="245"/>
      <c r="N317" s="245"/>
      <c r="O317" s="245"/>
      <c r="P317" s="245"/>
      <c r="Q317" s="245"/>
      <c r="R317" s="245"/>
      <c r="S317" s="245"/>
      <c r="T317" s="245"/>
      <c r="U317" s="245"/>
      <c r="V317" s="245"/>
      <c r="W317" s="245"/>
      <c r="X317" s="245"/>
      <c r="Y317" s="245"/>
      <c r="Z317" s="245"/>
      <c r="AA317" s="245"/>
      <c r="AB317" s="245"/>
      <c r="AC317" s="245"/>
    </row>
    <row r="318" ht="15.75" customHeight="1">
      <c r="A318" s="244"/>
      <c r="B318" s="243"/>
      <c r="C318" s="244"/>
      <c r="D318" s="244"/>
      <c r="E318" s="244"/>
      <c r="F318" s="244"/>
      <c r="G318" s="244"/>
      <c r="H318" s="244"/>
      <c r="I318" s="245"/>
      <c r="J318" s="245"/>
      <c r="K318" s="245"/>
      <c r="L318" s="245"/>
      <c r="M318" s="245"/>
      <c r="N318" s="245"/>
      <c r="O318" s="245"/>
      <c r="P318" s="245"/>
      <c r="Q318" s="245"/>
      <c r="R318" s="245"/>
      <c r="S318" s="245"/>
      <c r="T318" s="245"/>
      <c r="U318" s="245"/>
      <c r="V318" s="245"/>
      <c r="W318" s="245"/>
      <c r="X318" s="245"/>
      <c r="Y318" s="245"/>
      <c r="Z318" s="245"/>
      <c r="AA318" s="245"/>
      <c r="AB318" s="245"/>
      <c r="AC318" s="245"/>
    </row>
    <row r="319" ht="15.75" customHeight="1">
      <c r="A319" s="244"/>
      <c r="B319" s="243"/>
      <c r="C319" s="244"/>
      <c r="D319" s="244"/>
      <c r="E319" s="244"/>
      <c r="F319" s="244"/>
      <c r="G319" s="244"/>
      <c r="H319" s="244"/>
      <c r="I319" s="245"/>
      <c r="J319" s="245"/>
      <c r="K319" s="245"/>
      <c r="L319" s="245"/>
      <c r="M319" s="245"/>
      <c r="N319" s="245"/>
      <c r="O319" s="245"/>
      <c r="P319" s="245"/>
      <c r="Q319" s="245"/>
      <c r="R319" s="245"/>
      <c r="S319" s="245"/>
      <c r="T319" s="245"/>
      <c r="U319" s="245"/>
      <c r="V319" s="245"/>
      <c r="W319" s="245"/>
      <c r="X319" s="245"/>
      <c r="Y319" s="245"/>
      <c r="Z319" s="245"/>
      <c r="AA319" s="245"/>
      <c r="AB319" s="245"/>
      <c r="AC319" s="245"/>
    </row>
    <row r="320" ht="15.75" customHeight="1">
      <c r="A320" s="244"/>
      <c r="B320" s="243"/>
      <c r="C320" s="244"/>
      <c r="D320" s="244"/>
      <c r="E320" s="244"/>
      <c r="F320" s="244"/>
      <c r="G320" s="244"/>
      <c r="H320" s="244"/>
      <c r="I320" s="245"/>
      <c r="J320" s="245"/>
      <c r="K320" s="245"/>
      <c r="L320" s="245"/>
      <c r="M320" s="245"/>
      <c r="N320" s="245"/>
      <c r="O320" s="245"/>
      <c r="P320" s="245"/>
      <c r="Q320" s="245"/>
      <c r="R320" s="245"/>
      <c r="S320" s="245"/>
      <c r="T320" s="245"/>
      <c r="U320" s="245"/>
      <c r="V320" s="245"/>
      <c r="W320" s="245"/>
      <c r="X320" s="245"/>
      <c r="Y320" s="245"/>
      <c r="Z320" s="245"/>
      <c r="AA320" s="245"/>
      <c r="AB320" s="245"/>
      <c r="AC320" s="245"/>
    </row>
    <row r="321" ht="15.75" customHeight="1">
      <c r="A321" s="244"/>
      <c r="B321" s="243"/>
      <c r="C321" s="244"/>
      <c r="D321" s="244"/>
      <c r="E321" s="244"/>
      <c r="F321" s="244"/>
      <c r="G321" s="244"/>
      <c r="H321" s="244"/>
      <c r="I321" s="245"/>
      <c r="J321" s="245"/>
      <c r="K321" s="245"/>
      <c r="L321" s="245"/>
      <c r="M321" s="245"/>
      <c r="N321" s="245"/>
      <c r="O321" s="245"/>
      <c r="P321" s="245"/>
      <c r="Q321" s="245"/>
      <c r="R321" s="245"/>
      <c r="S321" s="245"/>
      <c r="T321" s="245"/>
      <c r="U321" s="245"/>
      <c r="V321" s="245"/>
      <c r="W321" s="245"/>
      <c r="X321" s="245"/>
      <c r="Y321" s="245"/>
      <c r="Z321" s="245"/>
      <c r="AA321" s="245"/>
      <c r="AB321" s="245"/>
      <c r="AC321" s="245"/>
    </row>
    <row r="322" ht="15.75" customHeight="1">
      <c r="A322" s="244"/>
      <c r="B322" s="243"/>
      <c r="C322" s="244"/>
      <c r="D322" s="244"/>
      <c r="E322" s="244"/>
      <c r="F322" s="244"/>
      <c r="G322" s="244"/>
      <c r="H322" s="244"/>
      <c r="I322" s="245"/>
      <c r="J322" s="245"/>
      <c r="K322" s="245"/>
      <c r="L322" s="245"/>
      <c r="M322" s="245"/>
      <c r="N322" s="245"/>
      <c r="O322" s="245"/>
      <c r="P322" s="245"/>
      <c r="Q322" s="245"/>
      <c r="R322" s="245"/>
      <c r="S322" s="245"/>
      <c r="T322" s="245"/>
      <c r="U322" s="245"/>
      <c r="V322" s="245"/>
      <c r="W322" s="245"/>
      <c r="X322" s="245"/>
      <c r="Y322" s="245"/>
      <c r="Z322" s="245"/>
      <c r="AA322" s="245"/>
      <c r="AB322" s="245"/>
      <c r="AC322" s="245"/>
    </row>
    <row r="323" ht="15.75" customHeight="1">
      <c r="A323" s="244"/>
      <c r="B323" s="243"/>
      <c r="C323" s="244"/>
      <c r="D323" s="244"/>
      <c r="E323" s="244"/>
      <c r="F323" s="244"/>
      <c r="G323" s="244"/>
      <c r="H323" s="244"/>
      <c r="I323" s="245"/>
      <c r="J323" s="245"/>
      <c r="K323" s="245"/>
      <c r="L323" s="245"/>
      <c r="M323" s="245"/>
      <c r="N323" s="245"/>
      <c r="O323" s="245"/>
      <c r="P323" s="245"/>
      <c r="Q323" s="245"/>
      <c r="R323" s="245"/>
      <c r="S323" s="245"/>
      <c r="T323" s="245"/>
      <c r="U323" s="245"/>
      <c r="V323" s="245"/>
      <c r="W323" s="245"/>
      <c r="X323" s="245"/>
      <c r="Y323" s="245"/>
      <c r="Z323" s="245"/>
      <c r="AA323" s="245"/>
      <c r="AB323" s="245"/>
      <c r="AC323" s="245"/>
    </row>
    <row r="324" ht="15.75" customHeight="1">
      <c r="A324" s="244"/>
      <c r="B324" s="243"/>
      <c r="C324" s="244"/>
      <c r="D324" s="244"/>
      <c r="E324" s="244"/>
      <c r="F324" s="244"/>
      <c r="G324" s="244"/>
      <c r="H324" s="244"/>
      <c r="I324" s="245"/>
      <c r="J324" s="245"/>
      <c r="K324" s="245"/>
      <c r="L324" s="245"/>
      <c r="M324" s="245"/>
      <c r="N324" s="245"/>
      <c r="O324" s="245"/>
      <c r="P324" s="245"/>
      <c r="Q324" s="245"/>
      <c r="R324" s="245"/>
      <c r="S324" s="245"/>
      <c r="T324" s="245"/>
      <c r="U324" s="245"/>
      <c r="V324" s="245"/>
      <c r="W324" s="245"/>
      <c r="X324" s="245"/>
      <c r="Y324" s="245"/>
      <c r="Z324" s="245"/>
      <c r="AA324" s="245"/>
      <c r="AB324" s="245"/>
      <c r="AC324" s="245"/>
    </row>
    <row r="325" ht="15.75" customHeight="1">
      <c r="A325" s="244"/>
      <c r="B325" s="243"/>
      <c r="C325" s="244"/>
      <c r="D325" s="244"/>
      <c r="E325" s="244"/>
      <c r="F325" s="244"/>
      <c r="G325" s="244"/>
      <c r="H325" s="244"/>
      <c r="I325" s="245"/>
      <c r="J325" s="245"/>
      <c r="K325" s="245"/>
      <c r="L325" s="245"/>
      <c r="M325" s="245"/>
      <c r="N325" s="245"/>
      <c r="O325" s="245"/>
      <c r="P325" s="245"/>
      <c r="Q325" s="245"/>
      <c r="R325" s="245"/>
      <c r="S325" s="245"/>
      <c r="T325" s="245"/>
      <c r="U325" s="245"/>
      <c r="V325" s="245"/>
      <c r="W325" s="245"/>
      <c r="X325" s="245"/>
      <c r="Y325" s="245"/>
      <c r="Z325" s="245"/>
      <c r="AA325" s="245"/>
      <c r="AB325" s="245"/>
      <c r="AC325" s="245"/>
    </row>
    <row r="326" ht="15.75" customHeight="1">
      <c r="A326" s="244"/>
      <c r="B326" s="243"/>
      <c r="C326" s="244"/>
      <c r="D326" s="244"/>
      <c r="E326" s="244"/>
      <c r="F326" s="244"/>
      <c r="G326" s="244"/>
      <c r="H326" s="244"/>
      <c r="I326" s="245"/>
      <c r="J326" s="245"/>
      <c r="K326" s="245"/>
      <c r="L326" s="245"/>
      <c r="M326" s="245"/>
      <c r="N326" s="245"/>
      <c r="O326" s="245"/>
      <c r="P326" s="245"/>
      <c r="Q326" s="245"/>
      <c r="R326" s="245"/>
      <c r="S326" s="245"/>
      <c r="T326" s="245"/>
      <c r="U326" s="245"/>
      <c r="V326" s="245"/>
      <c r="W326" s="245"/>
      <c r="X326" s="245"/>
      <c r="Y326" s="245"/>
      <c r="Z326" s="245"/>
      <c r="AA326" s="245"/>
      <c r="AB326" s="245"/>
      <c r="AC326" s="245"/>
    </row>
    <row r="327" ht="15.75" customHeight="1">
      <c r="A327" s="244"/>
      <c r="B327" s="243"/>
      <c r="C327" s="244"/>
      <c r="D327" s="244"/>
      <c r="E327" s="244"/>
      <c r="F327" s="244"/>
      <c r="G327" s="244"/>
      <c r="H327" s="244"/>
      <c r="I327" s="245"/>
      <c r="J327" s="245"/>
      <c r="K327" s="245"/>
      <c r="L327" s="245"/>
      <c r="M327" s="245"/>
      <c r="N327" s="245"/>
      <c r="O327" s="245"/>
      <c r="P327" s="245"/>
      <c r="Q327" s="245"/>
      <c r="R327" s="245"/>
      <c r="S327" s="245"/>
      <c r="T327" s="245"/>
      <c r="U327" s="245"/>
      <c r="V327" s="245"/>
      <c r="W327" s="245"/>
      <c r="X327" s="245"/>
      <c r="Y327" s="245"/>
      <c r="Z327" s="245"/>
      <c r="AA327" s="245"/>
      <c r="AB327" s="245"/>
      <c r="AC327" s="245"/>
    </row>
    <row r="328" ht="15.75" customHeight="1">
      <c r="A328" s="244"/>
      <c r="B328" s="243"/>
      <c r="C328" s="244"/>
      <c r="D328" s="244"/>
      <c r="E328" s="244"/>
      <c r="F328" s="244"/>
      <c r="G328" s="244"/>
      <c r="H328" s="244"/>
      <c r="I328" s="245"/>
      <c r="J328" s="245"/>
      <c r="K328" s="245"/>
      <c r="L328" s="245"/>
      <c r="M328" s="245"/>
      <c r="N328" s="245"/>
      <c r="O328" s="245"/>
      <c r="P328" s="245"/>
      <c r="Q328" s="245"/>
      <c r="R328" s="245"/>
      <c r="S328" s="245"/>
      <c r="T328" s="245"/>
      <c r="U328" s="245"/>
      <c r="V328" s="245"/>
      <c r="W328" s="245"/>
      <c r="X328" s="245"/>
      <c r="Y328" s="245"/>
      <c r="Z328" s="245"/>
      <c r="AA328" s="245"/>
      <c r="AB328" s="245"/>
      <c r="AC328" s="245"/>
    </row>
    <row r="329" ht="15.75" customHeight="1">
      <c r="A329" s="244"/>
      <c r="B329" s="243"/>
      <c r="C329" s="244"/>
      <c r="D329" s="244"/>
      <c r="E329" s="244"/>
      <c r="F329" s="244"/>
      <c r="G329" s="244"/>
      <c r="H329" s="244"/>
      <c r="I329" s="245"/>
      <c r="J329" s="245"/>
      <c r="K329" s="245"/>
      <c r="L329" s="245"/>
      <c r="M329" s="245"/>
      <c r="N329" s="245"/>
      <c r="O329" s="245"/>
      <c r="P329" s="245"/>
      <c r="Q329" s="245"/>
      <c r="R329" s="245"/>
      <c r="S329" s="245"/>
      <c r="T329" s="245"/>
      <c r="U329" s="245"/>
      <c r="V329" s="245"/>
      <c r="W329" s="245"/>
      <c r="X329" s="245"/>
      <c r="Y329" s="245"/>
      <c r="Z329" s="245"/>
      <c r="AA329" s="245"/>
      <c r="AB329" s="245"/>
      <c r="AC329" s="245"/>
    </row>
    <row r="330" ht="15.75" customHeight="1">
      <c r="A330" s="244"/>
      <c r="B330" s="243"/>
      <c r="C330" s="244"/>
      <c r="D330" s="244"/>
      <c r="E330" s="244"/>
      <c r="F330" s="244"/>
      <c r="G330" s="244"/>
      <c r="H330" s="244"/>
      <c r="I330" s="245"/>
      <c r="J330" s="245"/>
      <c r="K330" s="245"/>
      <c r="L330" s="245"/>
      <c r="M330" s="245"/>
      <c r="N330" s="245"/>
      <c r="O330" s="245"/>
      <c r="P330" s="245"/>
      <c r="Q330" s="245"/>
      <c r="R330" s="245"/>
      <c r="S330" s="245"/>
      <c r="T330" s="245"/>
      <c r="U330" s="245"/>
      <c r="V330" s="245"/>
      <c r="W330" s="245"/>
      <c r="X330" s="245"/>
      <c r="Y330" s="245"/>
      <c r="Z330" s="245"/>
      <c r="AA330" s="245"/>
      <c r="AB330" s="245"/>
      <c r="AC330" s="245"/>
    </row>
    <row r="331" ht="15.75" customHeight="1">
      <c r="A331" s="244"/>
      <c r="B331" s="243"/>
      <c r="C331" s="244"/>
      <c r="D331" s="244"/>
      <c r="E331" s="244"/>
      <c r="F331" s="244"/>
      <c r="G331" s="244"/>
      <c r="H331" s="244"/>
      <c r="I331" s="245"/>
      <c r="J331" s="245"/>
      <c r="K331" s="245"/>
      <c r="L331" s="245"/>
      <c r="M331" s="245"/>
      <c r="N331" s="245"/>
      <c r="O331" s="245"/>
      <c r="P331" s="245"/>
      <c r="Q331" s="245"/>
      <c r="R331" s="245"/>
      <c r="S331" s="245"/>
      <c r="T331" s="245"/>
      <c r="U331" s="245"/>
      <c r="V331" s="245"/>
      <c r="W331" s="245"/>
      <c r="X331" s="245"/>
      <c r="Y331" s="245"/>
      <c r="Z331" s="245"/>
      <c r="AA331" s="245"/>
      <c r="AB331" s="245"/>
      <c r="AC331" s="245"/>
    </row>
    <row r="332" ht="15.75" customHeight="1">
      <c r="A332" s="244"/>
      <c r="B332" s="243"/>
      <c r="C332" s="244"/>
      <c r="D332" s="244"/>
      <c r="E332" s="244"/>
      <c r="F332" s="244"/>
      <c r="G332" s="244"/>
      <c r="H332" s="244"/>
      <c r="I332" s="245"/>
      <c r="J332" s="245"/>
      <c r="K332" s="245"/>
      <c r="L332" s="245"/>
      <c r="M332" s="245"/>
      <c r="N332" s="245"/>
      <c r="O332" s="245"/>
      <c r="P332" s="245"/>
      <c r="Q332" s="245"/>
      <c r="R332" s="245"/>
      <c r="S332" s="245"/>
      <c r="T332" s="245"/>
      <c r="U332" s="245"/>
      <c r="V332" s="245"/>
      <c r="W332" s="245"/>
      <c r="X332" s="245"/>
      <c r="Y332" s="245"/>
      <c r="Z332" s="245"/>
      <c r="AA332" s="245"/>
      <c r="AB332" s="245"/>
      <c r="AC332" s="245"/>
    </row>
    <row r="333" ht="15.75" customHeight="1">
      <c r="A333" s="244"/>
      <c r="B333" s="243"/>
      <c r="C333" s="244"/>
      <c r="D333" s="244"/>
      <c r="E333" s="244"/>
      <c r="F333" s="244"/>
      <c r="G333" s="244"/>
      <c r="H333" s="244"/>
      <c r="I333" s="245"/>
      <c r="J333" s="245"/>
      <c r="K333" s="245"/>
      <c r="L333" s="245"/>
      <c r="M333" s="245"/>
      <c r="N333" s="245"/>
      <c r="O333" s="245"/>
      <c r="P333" s="245"/>
      <c r="Q333" s="245"/>
      <c r="R333" s="245"/>
      <c r="S333" s="245"/>
      <c r="T333" s="245"/>
      <c r="U333" s="245"/>
      <c r="V333" s="245"/>
      <c r="W333" s="245"/>
      <c r="X333" s="245"/>
      <c r="Y333" s="245"/>
      <c r="Z333" s="245"/>
      <c r="AA333" s="245"/>
      <c r="AB333" s="245"/>
      <c r="AC333" s="245"/>
    </row>
    <row r="334" ht="15.75" customHeight="1">
      <c r="A334" s="244"/>
      <c r="B334" s="243"/>
      <c r="C334" s="244"/>
      <c r="D334" s="244"/>
      <c r="E334" s="244"/>
      <c r="F334" s="244"/>
      <c r="G334" s="244"/>
      <c r="H334" s="244"/>
      <c r="I334" s="245"/>
      <c r="J334" s="245"/>
      <c r="K334" s="245"/>
      <c r="L334" s="245"/>
      <c r="M334" s="245"/>
      <c r="N334" s="245"/>
      <c r="O334" s="245"/>
      <c r="P334" s="245"/>
      <c r="Q334" s="245"/>
      <c r="R334" s="245"/>
      <c r="S334" s="245"/>
      <c r="T334" s="245"/>
      <c r="U334" s="245"/>
      <c r="V334" s="245"/>
      <c r="W334" s="245"/>
      <c r="X334" s="245"/>
      <c r="Y334" s="245"/>
      <c r="Z334" s="245"/>
      <c r="AA334" s="245"/>
      <c r="AB334" s="245"/>
      <c r="AC334" s="245"/>
    </row>
    <row r="335" ht="15.75" customHeight="1">
      <c r="A335" s="244"/>
      <c r="B335" s="243"/>
      <c r="C335" s="244"/>
      <c r="D335" s="244"/>
      <c r="E335" s="244"/>
      <c r="F335" s="244"/>
      <c r="G335" s="244"/>
      <c r="H335" s="244"/>
      <c r="I335" s="245"/>
      <c r="J335" s="245"/>
      <c r="K335" s="245"/>
      <c r="L335" s="245"/>
      <c r="M335" s="245"/>
      <c r="N335" s="245"/>
      <c r="O335" s="245"/>
      <c r="P335" s="245"/>
      <c r="Q335" s="245"/>
      <c r="R335" s="245"/>
      <c r="S335" s="245"/>
      <c r="T335" s="245"/>
      <c r="U335" s="245"/>
      <c r="V335" s="245"/>
      <c r="W335" s="245"/>
      <c r="X335" s="245"/>
      <c r="Y335" s="245"/>
      <c r="Z335" s="245"/>
      <c r="AA335" s="245"/>
      <c r="AB335" s="245"/>
      <c r="AC335" s="245"/>
    </row>
    <row r="336" ht="15.75" customHeight="1">
      <c r="A336" s="244"/>
      <c r="B336" s="243"/>
      <c r="C336" s="244"/>
      <c r="D336" s="244"/>
      <c r="E336" s="244"/>
      <c r="F336" s="244"/>
      <c r="G336" s="244"/>
      <c r="H336" s="244"/>
      <c r="I336" s="245"/>
      <c r="J336" s="245"/>
      <c r="K336" s="245"/>
      <c r="L336" s="245"/>
      <c r="M336" s="245"/>
      <c r="N336" s="245"/>
      <c r="O336" s="245"/>
      <c r="P336" s="245"/>
      <c r="Q336" s="245"/>
      <c r="R336" s="245"/>
      <c r="S336" s="245"/>
      <c r="T336" s="245"/>
      <c r="U336" s="245"/>
      <c r="V336" s="245"/>
      <c r="W336" s="245"/>
      <c r="X336" s="245"/>
      <c r="Y336" s="245"/>
      <c r="Z336" s="245"/>
      <c r="AA336" s="245"/>
      <c r="AB336" s="245"/>
      <c r="AC336" s="245"/>
    </row>
    <row r="337" ht="15.75" customHeight="1">
      <c r="A337" s="244"/>
      <c r="B337" s="243"/>
      <c r="C337" s="244"/>
      <c r="D337" s="244"/>
      <c r="E337" s="244"/>
      <c r="F337" s="244"/>
      <c r="G337" s="244"/>
      <c r="H337" s="244"/>
      <c r="I337" s="245"/>
      <c r="J337" s="245"/>
      <c r="K337" s="245"/>
      <c r="L337" s="245"/>
      <c r="M337" s="245"/>
      <c r="N337" s="245"/>
      <c r="O337" s="245"/>
      <c r="P337" s="245"/>
      <c r="Q337" s="245"/>
      <c r="R337" s="245"/>
      <c r="S337" s="245"/>
      <c r="T337" s="245"/>
      <c r="U337" s="245"/>
      <c r="V337" s="245"/>
      <c r="W337" s="245"/>
      <c r="X337" s="245"/>
      <c r="Y337" s="245"/>
      <c r="Z337" s="245"/>
      <c r="AA337" s="245"/>
      <c r="AB337" s="245"/>
      <c r="AC337" s="245"/>
    </row>
    <row r="338" ht="15.75" customHeight="1">
      <c r="A338" s="244"/>
      <c r="B338" s="243"/>
      <c r="C338" s="244"/>
      <c r="D338" s="244"/>
      <c r="E338" s="244"/>
      <c r="F338" s="244"/>
      <c r="G338" s="244"/>
      <c r="H338" s="244"/>
      <c r="I338" s="245"/>
      <c r="J338" s="245"/>
      <c r="K338" s="245"/>
      <c r="L338" s="245"/>
      <c r="M338" s="245"/>
      <c r="N338" s="245"/>
      <c r="O338" s="245"/>
      <c r="P338" s="245"/>
      <c r="Q338" s="245"/>
      <c r="R338" s="245"/>
      <c r="S338" s="245"/>
      <c r="T338" s="245"/>
      <c r="U338" s="245"/>
      <c r="V338" s="245"/>
      <c r="W338" s="245"/>
      <c r="X338" s="245"/>
      <c r="Y338" s="245"/>
      <c r="Z338" s="245"/>
      <c r="AA338" s="245"/>
      <c r="AB338" s="245"/>
      <c r="AC338" s="245"/>
    </row>
    <row r="339" ht="15.75" customHeight="1">
      <c r="A339" s="244"/>
      <c r="B339" s="243"/>
      <c r="C339" s="244"/>
      <c r="D339" s="244"/>
      <c r="E339" s="244"/>
      <c r="F339" s="244"/>
      <c r="G339" s="244"/>
      <c r="H339" s="244"/>
      <c r="I339" s="245"/>
      <c r="J339" s="245"/>
      <c r="K339" s="245"/>
      <c r="L339" s="245"/>
      <c r="M339" s="245"/>
      <c r="N339" s="245"/>
      <c r="O339" s="245"/>
      <c r="P339" s="245"/>
      <c r="Q339" s="245"/>
      <c r="R339" s="245"/>
      <c r="S339" s="245"/>
      <c r="T339" s="245"/>
      <c r="U339" s="245"/>
      <c r="V339" s="245"/>
      <c r="W339" s="245"/>
      <c r="X339" s="245"/>
      <c r="Y339" s="245"/>
      <c r="Z339" s="245"/>
      <c r="AA339" s="245"/>
      <c r="AB339" s="245"/>
      <c r="AC339" s="245"/>
    </row>
    <row r="340" ht="15.75" customHeight="1">
      <c r="A340" s="244"/>
      <c r="B340" s="243"/>
      <c r="C340" s="244"/>
      <c r="D340" s="244"/>
      <c r="E340" s="244"/>
      <c r="F340" s="244"/>
      <c r="G340" s="244"/>
      <c r="H340" s="244"/>
      <c r="I340" s="245"/>
      <c r="J340" s="245"/>
      <c r="K340" s="245"/>
      <c r="L340" s="245"/>
      <c r="M340" s="245"/>
      <c r="N340" s="245"/>
      <c r="O340" s="245"/>
      <c r="P340" s="245"/>
      <c r="Q340" s="245"/>
      <c r="R340" s="245"/>
      <c r="S340" s="245"/>
      <c r="T340" s="245"/>
      <c r="U340" s="245"/>
      <c r="V340" s="245"/>
      <c r="W340" s="245"/>
      <c r="X340" s="245"/>
      <c r="Y340" s="245"/>
      <c r="Z340" s="245"/>
      <c r="AA340" s="245"/>
      <c r="AB340" s="245"/>
      <c r="AC340" s="245"/>
    </row>
    <row r="341" ht="15.75" customHeight="1">
      <c r="A341" s="244"/>
      <c r="B341" s="243"/>
      <c r="C341" s="244"/>
      <c r="D341" s="244"/>
      <c r="E341" s="244"/>
      <c r="F341" s="244"/>
      <c r="G341" s="244"/>
      <c r="H341" s="244"/>
      <c r="I341" s="245"/>
      <c r="J341" s="245"/>
      <c r="K341" s="245"/>
      <c r="L341" s="245"/>
      <c r="M341" s="245"/>
      <c r="N341" s="245"/>
      <c r="O341" s="245"/>
      <c r="P341" s="245"/>
      <c r="Q341" s="245"/>
      <c r="R341" s="245"/>
      <c r="S341" s="245"/>
      <c r="T341" s="245"/>
      <c r="U341" s="245"/>
      <c r="V341" s="245"/>
      <c r="W341" s="245"/>
      <c r="X341" s="245"/>
      <c r="Y341" s="245"/>
      <c r="Z341" s="245"/>
      <c r="AA341" s="245"/>
      <c r="AB341" s="245"/>
      <c r="AC341" s="245"/>
    </row>
    <row r="342" ht="15.75" customHeight="1">
      <c r="A342" s="244"/>
      <c r="B342" s="243"/>
      <c r="C342" s="244"/>
      <c r="D342" s="244"/>
      <c r="E342" s="244"/>
      <c r="F342" s="244"/>
      <c r="G342" s="244"/>
      <c r="H342" s="244"/>
      <c r="I342" s="245"/>
      <c r="J342" s="245"/>
      <c r="K342" s="245"/>
      <c r="L342" s="245"/>
      <c r="M342" s="245"/>
      <c r="N342" s="245"/>
      <c r="O342" s="245"/>
      <c r="P342" s="245"/>
      <c r="Q342" s="245"/>
      <c r="R342" s="245"/>
      <c r="S342" s="245"/>
      <c r="T342" s="245"/>
      <c r="U342" s="245"/>
      <c r="V342" s="245"/>
      <c r="W342" s="245"/>
      <c r="X342" s="245"/>
      <c r="Y342" s="245"/>
      <c r="Z342" s="245"/>
      <c r="AA342" s="245"/>
      <c r="AB342" s="245"/>
      <c r="AC342" s="245"/>
    </row>
    <row r="343" ht="15.75" customHeight="1">
      <c r="A343" s="244"/>
      <c r="B343" s="243"/>
      <c r="C343" s="244"/>
      <c r="D343" s="244"/>
      <c r="E343" s="244"/>
      <c r="F343" s="244"/>
      <c r="G343" s="244"/>
      <c r="H343" s="244"/>
      <c r="I343" s="245"/>
      <c r="J343" s="245"/>
      <c r="K343" s="245"/>
      <c r="L343" s="245"/>
      <c r="M343" s="245"/>
      <c r="N343" s="245"/>
      <c r="O343" s="245"/>
      <c r="P343" s="245"/>
      <c r="Q343" s="245"/>
      <c r="R343" s="245"/>
      <c r="S343" s="245"/>
      <c r="T343" s="245"/>
      <c r="U343" s="245"/>
      <c r="V343" s="245"/>
      <c r="W343" s="245"/>
      <c r="X343" s="245"/>
      <c r="Y343" s="245"/>
      <c r="Z343" s="245"/>
      <c r="AA343" s="245"/>
      <c r="AB343" s="245"/>
      <c r="AC343" s="245"/>
    </row>
    <row r="344" ht="15.75" customHeight="1">
      <c r="A344" s="244"/>
      <c r="B344" s="243"/>
      <c r="C344" s="244"/>
      <c r="D344" s="244"/>
      <c r="E344" s="244"/>
      <c r="F344" s="244"/>
      <c r="G344" s="244"/>
      <c r="H344" s="244"/>
      <c r="I344" s="245"/>
      <c r="J344" s="245"/>
      <c r="K344" s="245"/>
      <c r="L344" s="245"/>
      <c r="M344" s="245"/>
      <c r="N344" s="245"/>
      <c r="O344" s="245"/>
      <c r="P344" s="245"/>
      <c r="Q344" s="245"/>
      <c r="R344" s="245"/>
      <c r="S344" s="245"/>
      <c r="T344" s="245"/>
      <c r="U344" s="245"/>
      <c r="V344" s="245"/>
      <c r="W344" s="245"/>
      <c r="X344" s="245"/>
      <c r="Y344" s="245"/>
      <c r="Z344" s="245"/>
      <c r="AA344" s="245"/>
      <c r="AB344" s="245"/>
      <c r="AC344" s="245"/>
    </row>
    <row r="345" ht="15.75" customHeight="1">
      <c r="A345" s="244"/>
      <c r="B345" s="243"/>
      <c r="C345" s="244"/>
      <c r="D345" s="244"/>
      <c r="E345" s="244"/>
      <c r="F345" s="244"/>
      <c r="G345" s="244"/>
      <c r="H345" s="244"/>
      <c r="I345" s="245"/>
      <c r="J345" s="245"/>
      <c r="K345" s="245"/>
      <c r="L345" s="245"/>
      <c r="M345" s="245"/>
      <c r="N345" s="245"/>
      <c r="O345" s="245"/>
      <c r="P345" s="245"/>
      <c r="Q345" s="245"/>
      <c r="R345" s="245"/>
      <c r="S345" s="245"/>
      <c r="T345" s="245"/>
      <c r="U345" s="245"/>
      <c r="V345" s="245"/>
      <c r="W345" s="245"/>
      <c r="X345" s="245"/>
      <c r="Y345" s="245"/>
      <c r="Z345" s="245"/>
      <c r="AA345" s="245"/>
      <c r="AB345" s="245"/>
      <c r="AC345" s="245"/>
    </row>
    <row r="346" ht="15.75" customHeight="1">
      <c r="A346" s="244"/>
      <c r="B346" s="243"/>
      <c r="C346" s="244"/>
      <c r="D346" s="244"/>
      <c r="E346" s="244"/>
      <c r="F346" s="244"/>
      <c r="G346" s="244"/>
      <c r="H346" s="244"/>
      <c r="I346" s="245"/>
      <c r="J346" s="245"/>
      <c r="K346" s="245"/>
      <c r="L346" s="245"/>
      <c r="M346" s="245"/>
      <c r="N346" s="245"/>
      <c r="O346" s="245"/>
      <c r="P346" s="245"/>
      <c r="Q346" s="245"/>
      <c r="R346" s="245"/>
      <c r="S346" s="245"/>
      <c r="T346" s="245"/>
      <c r="U346" s="245"/>
      <c r="V346" s="245"/>
      <c r="W346" s="245"/>
      <c r="X346" s="245"/>
      <c r="Y346" s="245"/>
      <c r="Z346" s="245"/>
      <c r="AA346" s="245"/>
      <c r="AB346" s="245"/>
      <c r="AC346" s="245"/>
    </row>
    <row r="347" ht="15.75" customHeight="1">
      <c r="A347" s="244"/>
      <c r="B347" s="243"/>
      <c r="C347" s="244"/>
      <c r="D347" s="244"/>
      <c r="E347" s="244"/>
      <c r="F347" s="244"/>
      <c r="G347" s="244"/>
      <c r="H347" s="244"/>
      <c r="I347" s="245"/>
      <c r="J347" s="245"/>
      <c r="K347" s="245"/>
      <c r="L347" s="245"/>
      <c r="M347" s="245"/>
      <c r="N347" s="245"/>
      <c r="O347" s="245"/>
      <c r="P347" s="245"/>
      <c r="Q347" s="245"/>
      <c r="R347" s="245"/>
      <c r="S347" s="245"/>
      <c r="T347" s="245"/>
      <c r="U347" s="245"/>
      <c r="V347" s="245"/>
      <c r="W347" s="245"/>
      <c r="X347" s="245"/>
      <c r="Y347" s="245"/>
      <c r="Z347" s="245"/>
      <c r="AA347" s="245"/>
      <c r="AB347" s="245"/>
      <c r="AC347" s="245"/>
    </row>
    <row r="348" ht="15.75" customHeight="1">
      <c r="A348" s="244"/>
      <c r="B348" s="243"/>
      <c r="C348" s="244"/>
      <c r="D348" s="244"/>
      <c r="E348" s="244"/>
      <c r="F348" s="244"/>
      <c r="G348" s="244"/>
      <c r="H348" s="244"/>
      <c r="I348" s="245"/>
      <c r="J348" s="245"/>
      <c r="K348" s="245"/>
      <c r="L348" s="245"/>
      <c r="M348" s="245"/>
      <c r="N348" s="245"/>
      <c r="O348" s="245"/>
      <c r="P348" s="245"/>
      <c r="Q348" s="245"/>
      <c r="R348" s="245"/>
      <c r="S348" s="245"/>
      <c r="T348" s="245"/>
      <c r="U348" s="245"/>
      <c r="V348" s="245"/>
      <c r="W348" s="245"/>
      <c r="X348" s="245"/>
      <c r="Y348" s="245"/>
      <c r="Z348" s="245"/>
      <c r="AA348" s="245"/>
      <c r="AB348" s="245"/>
      <c r="AC348" s="245"/>
    </row>
    <row r="349" ht="15.75" customHeight="1">
      <c r="A349" s="244"/>
      <c r="B349" s="243"/>
      <c r="C349" s="244"/>
      <c r="D349" s="244"/>
      <c r="E349" s="244"/>
      <c r="F349" s="244"/>
      <c r="G349" s="244"/>
      <c r="H349" s="244"/>
      <c r="I349" s="245"/>
      <c r="J349" s="245"/>
      <c r="K349" s="245"/>
      <c r="L349" s="245"/>
      <c r="M349" s="245"/>
      <c r="N349" s="245"/>
      <c r="O349" s="245"/>
      <c r="P349" s="245"/>
      <c r="Q349" s="245"/>
      <c r="R349" s="245"/>
      <c r="S349" s="245"/>
      <c r="T349" s="245"/>
      <c r="U349" s="245"/>
      <c r="V349" s="245"/>
      <c r="W349" s="245"/>
      <c r="X349" s="245"/>
      <c r="Y349" s="245"/>
      <c r="Z349" s="245"/>
      <c r="AA349" s="245"/>
      <c r="AB349" s="245"/>
      <c r="AC349" s="245"/>
    </row>
    <row r="350" ht="15.75" customHeight="1">
      <c r="A350" s="244"/>
      <c r="B350" s="243"/>
      <c r="C350" s="244"/>
      <c r="D350" s="244"/>
      <c r="E350" s="244"/>
      <c r="F350" s="244"/>
      <c r="G350" s="244"/>
      <c r="H350" s="244"/>
      <c r="I350" s="245"/>
      <c r="J350" s="245"/>
      <c r="K350" s="245"/>
      <c r="L350" s="245"/>
      <c r="M350" s="245"/>
      <c r="N350" s="245"/>
      <c r="O350" s="245"/>
      <c r="P350" s="245"/>
      <c r="Q350" s="245"/>
      <c r="R350" s="245"/>
      <c r="S350" s="245"/>
      <c r="T350" s="245"/>
      <c r="U350" s="245"/>
      <c r="V350" s="245"/>
      <c r="W350" s="245"/>
      <c r="X350" s="245"/>
      <c r="Y350" s="245"/>
      <c r="Z350" s="245"/>
      <c r="AA350" s="245"/>
      <c r="AB350" s="245"/>
      <c r="AC350" s="245"/>
    </row>
    <row r="351" ht="15.75" customHeight="1">
      <c r="A351" s="244"/>
      <c r="B351" s="243"/>
      <c r="C351" s="244"/>
      <c r="D351" s="244"/>
      <c r="E351" s="244"/>
      <c r="F351" s="244"/>
      <c r="G351" s="244"/>
      <c r="H351" s="244"/>
      <c r="I351" s="245"/>
      <c r="J351" s="245"/>
      <c r="K351" s="245"/>
      <c r="L351" s="245"/>
      <c r="M351" s="245"/>
      <c r="N351" s="245"/>
      <c r="O351" s="245"/>
      <c r="P351" s="245"/>
      <c r="Q351" s="245"/>
      <c r="R351" s="245"/>
      <c r="S351" s="245"/>
      <c r="T351" s="245"/>
      <c r="U351" s="245"/>
      <c r="V351" s="245"/>
      <c r="W351" s="245"/>
      <c r="X351" s="245"/>
      <c r="Y351" s="245"/>
      <c r="Z351" s="245"/>
      <c r="AA351" s="245"/>
      <c r="AB351" s="245"/>
      <c r="AC351" s="245"/>
    </row>
    <row r="352" ht="15.75" customHeight="1">
      <c r="A352" s="244"/>
      <c r="B352" s="243"/>
      <c r="C352" s="244"/>
      <c r="D352" s="244"/>
      <c r="E352" s="244"/>
      <c r="F352" s="244"/>
      <c r="G352" s="244"/>
      <c r="H352" s="244"/>
      <c r="I352" s="245"/>
      <c r="J352" s="245"/>
      <c r="K352" s="245"/>
      <c r="L352" s="245"/>
      <c r="M352" s="245"/>
      <c r="N352" s="245"/>
      <c r="O352" s="245"/>
      <c r="P352" s="245"/>
      <c r="Q352" s="245"/>
      <c r="R352" s="245"/>
      <c r="S352" s="245"/>
      <c r="T352" s="245"/>
      <c r="U352" s="245"/>
      <c r="V352" s="245"/>
      <c r="W352" s="245"/>
      <c r="X352" s="245"/>
      <c r="Y352" s="245"/>
      <c r="Z352" s="245"/>
      <c r="AA352" s="245"/>
      <c r="AB352" s="245"/>
      <c r="AC352" s="245"/>
    </row>
    <row r="353" ht="15.75" customHeight="1">
      <c r="A353" s="244"/>
      <c r="B353" s="243"/>
      <c r="C353" s="244"/>
      <c r="D353" s="244"/>
      <c r="E353" s="244"/>
      <c r="F353" s="244"/>
      <c r="G353" s="244"/>
      <c r="H353" s="244"/>
      <c r="I353" s="245"/>
      <c r="J353" s="245"/>
      <c r="K353" s="245"/>
      <c r="L353" s="245"/>
      <c r="M353" s="245"/>
      <c r="N353" s="245"/>
      <c r="O353" s="245"/>
      <c r="P353" s="245"/>
      <c r="Q353" s="245"/>
      <c r="R353" s="245"/>
      <c r="S353" s="245"/>
      <c r="T353" s="245"/>
      <c r="U353" s="245"/>
      <c r="V353" s="245"/>
      <c r="W353" s="245"/>
      <c r="X353" s="245"/>
      <c r="Y353" s="245"/>
      <c r="Z353" s="245"/>
      <c r="AA353" s="245"/>
      <c r="AB353" s="245"/>
      <c r="AC353" s="245"/>
    </row>
    <row r="354" ht="15.75" customHeight="1">
      <c r="A354" s="244"/>
      <c r="B354" s="243"/>
      <c r="C354" s="244"/>
      <c r="D354" s="244"/>
      <c r="E354" s="244"/>
      <c r="F354" s="244"/>
      <c r="G354" s="244"/>
      <c r="H354" s="244"/>
      <c r="I354" s="245"/>
      <c r="J354" s="245"/>
      <c r="K354" s="245"/>
      <c r="L354" s="245"/>
      <c r="M354" s="245"/>
      <c r="N354" s="245"/>
      <c r="O354" s="245"/>
      <c r="P354" s="245"/>
      <c r="Q354" s="245"/>
      <c r="R354" s="245"/>
      <c r="S354" s="245"/>
      <c r="T354" s="245"/>
      <c r="U354" s="245"/>
      <c r="V354" s="245"/>
      <c r="W354" s="245"/>
      <c r="X354" s="245"/>
      <c r="Y354" s="245"/>
      <c r="Z354" s="245"/>
      <c r="AA354" s="245"/>
      <c r="AB354" s="245"/>
      <c r="AC354" s="245"/>
    </row>
    <row r="355" ht="15.75" customHeight="1">
      <c r="A355" s="244"/>
      <c r="B355" s="243"/>
      <c r="C355" s="244"/>
      <c r="D355" s="244"/>
      <c r="E355" s="244"/>
      <c r="F355" s="244"/>
      <c r="G355" s="244"/>
      <c r="H355" s="244"/>
      <c r="I355" s="245"/>
      <c r="J355" s="245"/>
      <c r="K355" s="245"/>
      <c r="L355" s="245"/>
      <c r="M355" s="245"/>
      <c r="N355" s="245"/>
      <c r="O355" s="245"/>
      <c r="P355" s="245"/>
      <c r="Q355" s="245"/>
      <c r="R355" s="245"/>
      <c r="S355" s="245"/>
      <c r="T355" s="245"/>
      <c r="U355" s="245"/>
      <c r="V355" s="245"/>
      <c r="W355" s="245"/>
      <c r="X355" s="245"/>
      <c r="Y355" s="245"/>
      <c r="Z355" s="245"/>
      <c r="AA355" s="245"/>
      <c r="AB355" s="245"/>
      <c r="AC355" s="245"/>
    </row>
    <row r="356" ht="15.75" customHeight="1">
      <c r="A356" s="244"/>
      <c r="B356" s="243"/>
      <c r="C356" s="244"/>
      <c r="D356" s="244"/>
      <c r="E356" s="244"/>
      <c r="F356" s="244"/>
      <c r="G356" s="244"/>
      <c r="H356" s="244"/>
      <c r="I356" s="245"/>
      <c r="J356" s="245"/>
      <c r="K356" s="245"/>
      <c r="L356" s="245"/>
      <c r="M356" s="245"/>
      <c r="N356" s="245"/>
      <c r="O356" s="245"/>
      <c r="P356" s="245"/>
      <c r="Q356" s="245"/>
      <c r="R356" s="245"/>
      <c r="S356" s="245"/>
      <c r="T356" s="245"/>
      <c r="U356" s="245"/>
      <c r="V356" s="245"/>
      <c r="W356" s="245"/>
      <c r="X356" s="245"/>
      <c r="Y356" s="245"/>
      <c r="Z356" s="245"/>
      <c r="AA356" s="245"/>
      <c r="AB356" s="245"/>
      <c r="AC356" s="245"/>
    </row>
    <row r="357" ht="15.75" customHeight="1">
      <c r="A357" s="244"/>
      <c r="B357" s="243"/>
      <c r="C357" s="244"/>
      <c r="D357" s="244"/>
      <c r="E357" s="244"/>
      <c r="F357" s="244"/>
      <c r="G357" s="244"/>
      <c r="H357" s="244"/>
      <c r="I357" s="245"/>
      <c r="J357" s="245"/>
      <c r="K357" s="245"/>
      <c r="L357" s="245"/>
      <c r="M357" s="245"/>
      <c r="N357" s="245"/>
      <c r="O357" s="245"/>
      <c r="P357" s="245"/>
      <c r="Q357" s="245"/>
      <c r="R357" s="245"/>
      <c r="S357" s="245"/>
      <c r="T357" s="245"/>
      <c r="U357" s="245"/>
      <c r="V357" s="245"/>
      <c r="W357" s="245"/>
      <c r="X357" s="245"/>
      <c r="Y357" s="245"/>
      <c r="Z357" s="245"/>
      <c r="AA357" s="245"/>
      <c r="AB357" s="245"/>
      <c r="AC357" s="245"/>
    </row>
    <row r="358" ht="15.75" customHeight="1">
      <c r="A358" s="244"/>
      <c r="B358" s="243"/>
      <c r="C358" s="244"/>
      <c r="D358" s="244"/>
      <c r="E358" s="244"/>
      <c r="F358" s="244"/>
      <c r="G358" s="244"/>
      <c r="H358" s="244"/>
      <c r="I358" s="245"/>
      <c r="J358" s="245"/>
      <c r="K358" s="245"/>
      <c r="L358" s="245"/>
      <c r="M358" s="245"/>
      <c r="N358" s="245"/>
      <c r="O358" s="245"/>
      <c r="P358" s="245"/>
      <c r="Q358" s="245"/>
      <c r="R358" s="245"/>
      <c r="S358" s="245"/>
      <c r="T358" s="245"/>
      <c r="U358" s="245"/>
      <c r="V358" s="245"/>
      <c r="W358" s="245"/>
      <c r="X358" s="245"/>
      <c r="Y358" s="245"/>
      <c r="Z358" s="245"/>
      <c r="AA358" s="245"/>
      <c r="AB358" s="245"/>
      <c r="AC358" s="245"/>
    </row>
    <row r="359" ht="15.75" customHeight="1">
      <c r="A359" s="244"/>
      <c r="B359" s="243"/>
      <c r="C359" s="244"/>
      <c r="D359" s="244"/>
      <c r="E359" s="244"/>
      <c r="F359" s="244"/>
      <c r="G359" s="244"/>
      <c r="H359" s="244"/>
      <c r="I359" s="245"/>
      <c r="J359" s="245"/>
      <c r="K359" s="245"/>
      <c r="L359" s="245"/>
      <c r="M359" s="245"/>
      <c r="N359" s="245"/>
      <c r="O359" s="245"/>
      <c r="P359" s="245"/>
      <c r="Q359" s="245"/>
      <c r="R359" s="245"/>
      <c r="S359" s="245"/>
      <c r="T359" s="245"/>
      <c r="U359" s="245"/>
      <c r="V359" s="245"/>
      <c r="W359" s="245"/>
      <c r="X359" s="245"/>
      <c r="Y359" s="245"/>
      <c r="Z359" s="245"/>
      <c r="AA359" s="245"/>
      <c r="AB359" s="245"/>
      <c r="AC359" s="245"/>
    </row>
    <row r="360" ht="15.75" customHeight="1">
      <c r="A360" s="244"/>
      <c r="B360" s="243"/>
      <c r="C360" s="244"/>
      <c r="D360" s="244"/>
      <c r="E360" s="244"/>
      <c r="F360" s="244"/>
      <c r="G360" s="244"/>
      <c r="H360" s="244"/>
      <c r="I360" s="245"/>
      <c r="J360" s="245"/>
      <c r="K360" s="245"/>
      <c r="L360" s="245"/>
      <c r="M360" s="245"/>
      <c r="N360" s="245"/>
      <c r="O360" s="245"/>
      <c r="P360" s="245"/>
      <c r="Q360" s="245"/>
      <c r="R360" s="245"/>
      <c r="S360" s="245"/>
      <c r="T360" s="245"/>
      <c r="U360" s="245"/>
      <c r="V360" s="245"/>
      <c r="W360" s="245"/>
      <c r="X360" s="245"/>
      <c r="Y360" s="245"/>
      <c r="Z360" s="245"/>
      <c r="AA360" s="245"/>
      <c r="AB360" s="245"/>
      <c r="AC360" s="245"/>
    </row>
    <row r="361" ht="15.75" customHeight="1">
      <c r="A361" s="244"/>
      <c r="B361" s="243"/>
      <c r="C361" s="244"/>
      <c r="D361" s="244"/>
      <c r="E361" s="244"/>
      <c r="F361" s="244"/>
      <c r="G361" s="244"/>
      <c r="H361" s="244"/>
      <c r="I361" s="245"/>
      <c r="J361" s="245"/>
      <c r="K361" s="245"/>
      <c r="L361" s="245"/>
      <c r="M361" s="245"/>
      <c r="N361" s="245"/>
      <c r="O361" s="245"/>
      <c r="P361" s="245"/>
      <c r="Q361" s="245"/>
      <c r="R361" s="245"/>
      <c r="S361" s="245"/>
      <c r="T361" s="245"/>
      <c r="U361" s="245"/>
      <c r="V361" s="245"/>
      <c r="W361" s="245"/>
      <c r="X361" s="245"/>
      <c r="Y361" s="245"/>
      <c r="Z361" s="245"/>
      <c r="AA361" s="245"/>
      <c r="AB361" s="245"/>
      <c r="AC361" s="245"/>
    </row>
    <row r="362" ht="15.75" customHeight="1">
      <c r="A362" s="244"/>
      <c r="B362" s="243"/>
      <c r="C362" s="244"/>
      <c r="D362" s="244"/>
      <c r="E362" s="244"/>
      <c r="F362" s="244"/>
      <c r="G362" s="244"/>
      <c r="H362" s="244"/>
      <c r="I362" s="245"/>
      <c r="J362" s="245"/>
      <c r="K362" s="245"/>
      <c r="L362" s="245"/>
      <c r="M362" s="245"/>
      <c r="N362" s="245"/>
      <c r="O362" s="245"/>
      <c r="P362" s="245"/>
      <c r="Q362" s="245"/>
      <c r="R362" s="245"/>
      <c r="S362" s="245"/>
      <c r="T362" s="245"/>
      <c r="U362" s="245"/>
      <c r="V362" s="245"/>
      <c r="W362" s="245"/>
      <c r="X362" s="245"/>
      <c r="Y362" s="245"/>
      <c r="Z362" s="245"/>
      <c r="AA362" s="245"/>
      <c r="AB362" s="245"/>
      <c r="AC362" s="245"/>
    </row>
    <row r="363" ht="15.75" customHeight="1">
      <c r="A363" s="244"/>
      <c r="B363" s="243"/>
      <c r="C363" s="244"/>
      <c r="D363" s="244"/>
      <c r="E363" s="244"/>
      <c r="F363" s="244"/>
      <c r="G363" s="244"/>
      <c r="H363" s="244"/>
      <c r="I363" s="245"/>
      <c r="J363" s="245"/>
      <c r="K363" s="245"/>
      <c r="L363" s="245"/>
      <c r="M363" s="245"/>
      <c r="N363" s="245"/>
      <c r="O363" s="245"/>
      <c r="P363" s="245"/>
      <c r="Q363" s="245"/>
      <c r="R363" s="245"/>
      <c r="S363" s="245"/>
      <c r="T363" s="245"/>
      <c r="U363" s="245"/>
      <c r="V363" s="245"/>
      <c r="W363" s="245"/>
      <c r="X363" s="245"/>
      <c r="Y363" s="245"/>
      <c r="Z363" s="245"/>
      <c r="AA363" s="245"/>
      <c r="AB363" s="245"/>
      <c r="AC363" s="245"/>
    </row>
    <row r="364" ht="15.75" customHeight="1">
      <c r="A364" s="244"/>
      <c r="B364" s="243"/>
      <c r="C364" s="244"/>
      <c r="D364" s="244"/>
      <c r="E364" s="244"/>
      <c r="F364" s="244"/>
      <c r="G364" s="244"/>
      <c r="H364" s="244"/>
      <c r="I364" s="245"/>
      <c r="J364" s="245"/>
      <c r="K364" s="245"/>
      <c r="L364" s="245"/>
      <c r="M364" s="245"/>
      <c r="N364" s="245"/>
      <c r="O364" s="245"/>
      <c r="P364" s="245"/>
      <c r="Q364" s="245"/>
      <c r="R364" s="245"/>
      <c r="S364" s="245"/>
      <c r="T364" s="245"/>
      <c r="U364" s="245"/>
      <c r="V364" s="245"/>
      <c r="W364" s="245"/>
      <c r="X364" s="245"/>
      <c r="Y364" s="245"/>
      <c r="Z364" s="245"/>
      <c r="AA364" s="245"/>
      <c r="AB364" s="245"/>
      <c r="AC364" s="245"/>
    </row>
    <row r="365" ht="15.75" customHeight="1">
      <c r="A365" s="244"/>
      <c r="B365" s="243"/>
      <c r="C365" s="244"/>
      <c r="D365" s="244"/>
      <c r="E365" s="244"/>
      <c r="F365" s="244"/>
      <c r="G365" s="244"/>
      <c r="H365" s="244"/>
      <c r="I365" s="245"/>
      <c r="J365" s="245"/>
      <c r="K365" s="245"/>
      <c r="L365" s="245"/>
      <c r="M365" s="245"/>
      <c r="N365" s="245"/>
      <c r="O365" s="245"/>
      <c r="P365" s="245"/>
      <c r="Q365" s="245"/>
      <c r="R365" s="245"/>
      <c r="S365" s="245"/>
      <c r="T365" s="245"/>
      <c r="U365" s="245"/>
      <c r="V365" s="245"/>
      <c r="W365" s="245"/>
      <c r="X365" s="245"/>
      <c r="Y365" s="245"/>
      <c r="Z365" s="245"/>
      <c r="AA365" s="245"/>
      <c r="AB365" s="245"/>
      <c r="AC365" s="245"/>
    </row>
    <row r="366" ht="15.75" customHeight="1">
      <c r="A366" s="244"/>
      <c r="B366" s="243"/>
      <c r="C366" s="244"/>
      <c r="D366" s="244"/>
      <c r="E366" s="244"/>
      <c r="F366" s="244"/>
      <c r="G366" s="244"/>
      <c r="H366" s="244"/>
      <c r="I366" s="245"/>
      <c r="J366" s="245"/>
      <c r="K366" s="245"/>
      <c r="L366" s="245"/>
      <c r="M366" s="245"/>
      <c r="N366" s="245"/>
      <c r="O366" s="245"/>
      <c r="P366" s="245"/>
      <c r="Q366" s="245"/>
      <c r="R366" s="245"/>
      <c r="S366" s="245"/>
      <c r="T366" s="245"/>
      <c r="U366" s="245"/>
      <c r="V366" s="245"/>
      <c r="W366" s="245"/>
      <c r="X366" s="245"/>
      <c r="Y366" s="245"/>
      <c r="Z366" s="245"/>
      <c r="AA366" s="245"/>
      <c r="AB366" s="245"/>
      <c r="AC366" s="245"/>
    </row>
    <row r="367" ht="15.75" customHeight="1">
      <c r="A367" s="244"/>
      <c r="B367" s="243"/>
      <c r="C367" s="244"/>
      <c r="D367" s="244"/>
      <c r="E367" s="244"/>
      <c r="F367" s="244"/>
      <c r="G367" s="244"/>
      <c r="H367" s="244"/>
      <c r="I367" s="245"/>
      <c r="J367" s="245"/>
      <c r="K367" s="245"/>
      <c r="L367" s="245"/>
      <c r="M367" s="245"/>
      <c r="N367" s="245"/>
      <c r="O367" s="245"/>
      <c r="P367" s="245"/>
      <c r="Q367" s="245"/>
      <c r="R367" s="245"/>
      <c r="S367" s="245"/>
      <c r="T367" s="245"/>
      <c r="U367" s="245"/>
      <c r="V367" s="245"/>
      <c r="W367" s="245"/>
      <c r="X367" s="245"/>
      <c r="Y367" s="245"/>
      <c r="Z367" s="245"/>
      <c r="AA367" s="245"/>
      <c r="AB367" s="245"/>
      <c r="AC367" s="245"/>
    </row>
    <row r="368" ht="15.75" customHeight="1">
      <c r="A368" s="244"/>
      <c r="B368" s="243"/>
      <c r="C368" s="244"/>
      <c r="D368" s="244"/>
      <c r="E368" s="244"/>
      <c r="F368" s="244"/>
      <c r="G368" s="244"/>
      <c r="H368" s="244"/>
      <c r="I368" s="245"/>
      <c r="J368" s="245"/>
      <c r="K368" s="245"/>
      <c r="L368" s="245"/>
      <c r="M368" s="245"/>
      <c r="N368" s="245"/>
      <c r="O368" s="245"/>
      <c r="P368" s="245"/>
      <c r="Q368" s="245"/>
      <c r="R368" s="245"/>
      <c r="S368" s="245"/>
      <c r="T368" s="245"/>
      <c r="U368" s="245"/>
      <c r="V368" s="245"/>
      <c r="W368" s="245"/>
      <c r="X368" s="245"/>
      <c r="Y368" s="245"/>
      <c r="Z368" s="245"/>
      <c r="AA368" s="245"/>
      <c r="AB368" s="245"/>
      <c r="AC368" s="245"/>
    </row>
    <row r="369" ht="15.75" customHeight="1">
      <c r="A369" s="244"/>
      <c r="B369" s="243"/>
      <c r="C369" s="244"/>
      <c r="D369" s="244"/>
      <c r="E369" s="244"/>
      <c r="F369" s="244"/>
      <c r="G369" s="244"/>
      <c r="H369" s="244"/>
      <c r="I369" s="245"/>
      <c r="J369" s="245"/>
      <c r="K369" s="245"/>
      <c r="L369" s="245"/>
      <c r="M369" s="245"/>
      <c r="N369" s="245"/>
      <c r="O369" s="245"/>
      <c r="P369" s="245"/>
      <c r="Q369" s="245"/>
      <c r="R369" s="245"/>
      <c r="S369" s="245"/>
      <c r="T369" s="245"/>
      <c r="U369" s="245"/>
      <c r="V369" s="245"/>
      <c r="W369" s="245"/>
      <c r="X369" s="245"/>
      <c r="Y369" s="245"/>
      <c r="Z369" s="245"/>
      <c r="AA369" s="245"/>
      <c r="AB369" s="245"/>
      <c r="AC369" s="245"/>
    </row>
    <row r="370" ht="15.75" customHeight="1">
      <c r="A370" s="244"/>
      <c r="B370" s="243"/>
      <c r="C370" s="244"/>
      <c r="D370" s="244"/>
      <c r="E370" s="244"/>
      <c r="F370" s="244"/>
      <c r="G370" s="244"/>
      <c r="H370" s="244"/>
      <c r="I370" s="245"/>
      <c r="J370" s="245"/>
      <c r="K370" s="245"/>
      <c r="L370" s="245"/>
      <c r="M370" s="245"/>
      <c r="N370" s="245"/>
      <c r="O370" s="245"/>
      <c r="P370" s="245"/>
      <c r="Q370" s="245"/>
      <c r="R370" s="245"/>
      <c r="S370" s="245"/>
      <c r="T370" s="245"/>
      <c r="U370" s="245"/>
      <c r="V370" s="245"/>
      <c r="W370" s="245"/>
      <c r="X370" s="245"/>
      <c r="Y370" s="245"/>
      <c r="Z370" s="245"/>
      <c r="AA370" s="245"/>
      <c r="AB370" s="245"/>
      <c r="AC370" s="245"/>
    </row>
    <row r="371" ht="15.75" customHeight="1">
      <c r="A371" s="244"/>
      <c r="B371" s="243"/>
      <c r="C371" s="244"/>
      <c r="D371" s="244"/>
      <c r="E371" s="244"/>
      <c r="F371" s="244"/>
      <c r="G371" s="244"/>
      <c r="H371" s="244"/>
      <c r="I371" s="245"/>
      <c r="J371" s="245"/>
      <c r="K371" s="245"/>
      <c r="L371" s="245"/>
      <c r="M371" s="245"/>
      <c r="N371" s="245"/>
      <c r="O371" s="245"/>
      <c r="P371" s="245"/>
      <c r="Q371" s="245"/>
      <c r="R371" s="245"/>
      <c r="S371" s="245"/>
      <c r="T371" s="245"/>
      <c r="U371" s="245"/>
      <c r="V371" s="245"/>
      <c r="W371" s="245"/>
      <c r="X371" s="245"/>
      <c r="Y371" s="245"/>
      <c r="Z371" s="245"/>
      <c r="AA371" s="245"/>
      <c r="AB371" s="245"/>
      <c r="AC371" s="245"/>
    </row>
    <row r="372" ht="15.75" customHeight="1">
      <c r="A372" s="244"/>
      <c r="B372" s="243"/>
      <c r="C372" s="244"/>
      <c r="D372" s="244"/>
      <c r="E372" s="244"/>
      <c r="F372" s="244"/>
      <c r="G372" s="244"/>
      <c r="H372" s="244"/>
      <c r="I372" s="245"/>
      <c r="J372" s="245"/>
      <c r="K372" s="245"/>
      <c r="L372" s="245"/>
      <c r="M372" s="245"/>
      <c r="N372" s="245"/>
      <c r="O372" s="245"/>
      <c r="P372" s="245"/>
      <c r="Q372" s="245"/>
      <c r="R372" s="245"/>
      <c r="S372" s="245"/>
      <c r="T372" s="245"/>
      <c r="U372" s="245"/>
      <c r="V372" s="245"/>
      <c r="W372" s="245"/>
      <c r="X372" s="245"/>
      <c r="Y372" s="245"/>
      <c r="Z372" s="245"/>
      <c r="AA372" s="245"/>
      <c r="AB372" s="245"/>
      <c r="AC372" s="245"/>
    </row>
    <row r="373" ht="15.75" customHeight="1">
      <c r="A373" s="244"/>
      <c r="B373" s="243"/>
      <c r="C373" s="244"/>
      <c r="D373" s="244"/>
      <c r="E373" s="244"/>
      <c r="F373" s="244"/>
      <c r="G373" s="244"/>
      <c r="H373" s="244"/>
      <c r="I373" s="245"/>
      <c r="J373" s="245"/>
      <c r="K373" s="245"/>
      <c r="L373" s="245"/>
      <c r="M373" s="245"/>
      <c r="N373" s="245"/>
      <c r="O373" s="245"/>
      <c r="P373" s="245"/>
      <c r="Q373" s="245"/>
      <c r="R373" s="245"/>
      <c r="S373" s="245"/>
      <c r="T373" s="245"/>
      <c r="U373" s="245"/>
      <c r="V373" s="245"/>
      <c r="W373" s="245"/>
      <c r="X373" s="245"/>
      <c r="Y373" s="245"/>
      <c r="Z373" s="245"/>
      <c r="AA373" s="245"/>
      <c r="AB373" s="245"/>
      <c r="AC373" s="245"/>
    </row>
    <row r="374" ht="15.75" customHeight="1">
      <c r="A374" s="244"/>
      <c r="B374" s="243"/>
      <c r="C374" s="244"/>
      <c r="D374" s="244"/>
      <c r="E374" s="244"/>
      <c r="F374" s="244"/>
      <c r="G374" s="244"/>
      <c r="H374" s="244"/>
      <c r="I374" s="245"/>
      <c r="J374" s="245"/>
      <c r="K374" s="245"/>
      <c r="L374" s="245"/>
      <c r="M374" s="245"/>
      <c r="N374" s="245"/>
      <c r="O374" s="245"/>
      <c r="P374" s="245"/>
      <c r="Q374" s="245"/>
      <c r="R374" s="245"/>
      <c r="S374" s="245"/>
      <c r="T374" s="245"/>
      <c r="U374" s="245"/>
      <c r="V374" s="245"/>
      <c r="W374" s="245"/>
      <c r="X374" s="245"/>
      <c r="Y374" s="245"/>
      <c r="Z374" s="245"/>
      <c r="AA374" s="245"/>
      <c r="AB374" s="245"/>
      <c r="AC374" s="245"/>
    </row>
    <row r="375" ht="15.75" customHeight="1">
      <c r="A375" s="244"/>
      <c r="B375" s="243"/>
      <c r="C375" s="244"/>
      <c r="D375" s="244"/>
      <c r="E375" s="244"/>
      <c r="F375" s="244"/>
      <c r="G375" s="244"/>
      <c r="H375" s="244"/>
      <c r="I375" s="245"/>
      <c r="J375" s="245"/>
      <c r="K375" s="245"/>
      <c r="L375" s="245"/>
      <c r="M375" s="245"/>
      <c r="N375" s="245"/>
      <c r="O375" s="245"/>
      <c r="P375" s="245"/>
      <c r="Q375" s="245"/>
      <c r="R375" s="245"/>
      <c r="S375" s="245"/>
      <c r="T375" s="245"/>
      <c r="U375" s="245"/>
      <c r="V375" s="245"/>
      <c r="W375" s="245"/>
      <c r="X375" s="245"/>
      <c r="Y375" s="245"/>
      <c r="Z375" s="245"/>
      <c r="AA375" s="245"/>
      <c r="AB375" s="245"/>
      <c r="AC375" s="245"/>
    </row>
    <row r="376" ht="15.75" customHeight="1">
      <c r="A376" s="244"/>
      <c r="B376" s="243"/>
      <c r="C376" s="244"/>
      <c r="D376" s="244"/>
      <c r="E376" s="244"/>
      <c r="F376" s="244"/>
      <c r="G376" s="244"/>
      <c r="H376" s="244"/>
      <c r="I376" s="245"/>
      <c r="J376" s="245"/>
      <c r="K376" s="245"/>
      <c r="L376" s="245"/>
      <c r="M376" s="245"/>
      <c r="N376" s="245"/>
      <c r="O376" s="245"/>
      <c r="P376" s="245"/>
      <c r="Q376" s="245"/>
      <c r="R376" s="245"/>
      <c r="S376" s="245"/>
      <c r="T376" s="245"/>
      <c r="U376" s="245"/>
      <c r="V376" s="245"/>
      <c r="W376" s="245"/>
      <c r="X376" s="245"/>
      <c r="Y376" s="245"/>
      <c r="Z376" s="245"/>
      <c r="AA376" s="245"/>
      <c r="AB376" s="245"/>
      <c r="AC376" s="245"/>
    </row>
    <row r="377" ht="15.75" customHeight="1">
      <c r="A377" s="244"/>
      <c r="B377" s="243"/>
      <c r="C377" s="244"/>
      <c r="D377" s="244"/>
      <c r="E377" s="244"/>
      <c r="F377" s="244"/>
      <c r="G377" s="244"/>
      <c r="H377" s="244"/>
      <c r="I377" s="245"/>
      <c r="J377" s="245"/>
      <c r="K377" s="245"/>
      <c r="L377" s="245"/>
      <c r="M377" s="245"/>
      <c r="N377" s="245"/>
      <c r="O377" s="245"/>
      <c r="P377" s="245"/>
      <c r="Q377" s="245"/>
      <c r="R377" s="245"/>
      <c r="S377" s="245"/>
      <c r="T377" s="245"/>
      <c r="U377" s="245"/>
      <c r="V377" s="245"/>
      <c r="W377" s="245"/>
      <c r="X377" s="245"/>
      <c r="Y377" s="245"/>
      <c r="Z377" s="245"/>
      <c r="AA377" s="245"/>
      <c r="AB377" s="245"/>
      <c r="AC377" s="245"/>
    </row>
    <row r="378" ht="15.75" customHeight="1">
      <c r="A378" s="244"/>
      <c r="B378" s="243"/>
      <c r="C378" s="244"/>
      <c r="D378" s="244"/>
      <c r="E378" s="244"/>
      <c r="F378" s="244"/>
      <c r="G378" s="244"/>
      <c r="H378" s="244"/>
      <c r="I378" s="245"/>
      <c r="J378" s="245"/>
      <c r="K378" s="245"/>
      <c r="L378" s="245"/>
      <c r="M378" s="245"/>
      <c r="N378" s="245"/>
      <c r="O378" s="245"/>
      <c r="P378" s="245"/>
      <c r="Q378" s="245"/>
      <c r="R378" s="245"/>
      <c r="S378" s="245"/>
      <c r="T378" s="245"/>
      <c r="U378" s="245"/>
      <c r="V378" s="245"/>
      <c r="W378" s="245"/>
      <c r="X378" s="245"/>
      <c r="Y378" s="245"/>
      <c r="Z378" s="245"/>
      <c r="AA378" s="245"/>
      <c r="AB378" s="245"/>
      <c r="AC378" s="245"/>
    </row>
    <row r="379" ht="15.75" customHeight="1">
      <c r="A379" s="244"/>
      <c r="B379" s="243"/>
      <c r="C379" s="244"/>
      <c r="D379" s="244"/>
      <c r="E379" s="244"/>
      <c r="F379" s="244"/>
      <c r="G379" s="244"/>
      <c r="H379" s="244"/>
      <c r="I379" s="245"/>
      <c r="J379" s="245"/>
      <c r="K379" s="245"/>
      <c r="L379" s="245"/>
      <c r="M379" s="245"/>
      <c r="N379" s="245"/>
      <c r="O379" s="245"/>
      <c r="P379" s="245"/>
      <c r="Q379" s="245"/>
      <c r="R379" s="245"/>
      <c r="S379" s="245"/>
      <c r="T379" s="245"/>
      <c r="U379" s="245"/>
      <c r="V379" s="245"/>
      <c r="W379" s="245"/>
      <c r="X379" s="245"/>
      <c r="Y379" s="245"/>
      <c r="Z379" s="245"/>
      <c r="AA379" s="245"/>
      <c r="AB379" s="245"/>
      <c r="AC379" s="245"/>
    </row>
    <row r="380" ht="15.75" customHeight="1">
      <c r="A380" s="244"/>
      <c r="B380" s="243"/>
      <c r="C380" s="244"/>
      <c r="D380" s="244"/>
      <c r="E380" s="244"/>
      <c r="F380" s="244"/>
      <c r="G380" s="244"/>
      <c r="H380" s="244"/>
      <c r="I380" s="245"/>
      <c r="J380" s="245"/>
      <c r="K380" s="245"/>
      <c r="L380" s="245"/>
      <c r="M380" s="245"/>
      <c r="N380" s="245"/>
      <c r="O380" s="245"/>
      <c r="P380" s="245"/>
      <c r="Q380" s="245"/>
      <c r="R380" s="245"/>
      <c r="S380" s="245"/>
      <c r="T380" s="245"/>
      <c r="U380" s="245"/>
      <c r="V380" s="245"/>
      <c r="W380" s="245"/>
      <c r="X380" s="245"/>
      <c r="Y380" s="245"/>
      <c r="Z380" s="245"/>
      <c r="AA380" s="245"/>
      <c r="AB380" s="245"/>
      <c r="AC380" s="245"/>
    </row>
    <row r="381" ht="15.75" customHeight="1">
      <c r="A381" s="244"/>
      <c r="B381" s="243"/>
      <c r="C381" s="244"/>
      <c r="D381" s="244"/>
      <c r="E381" s="244"/>
      <c r="F381" s="244"/>
      <c r="G381" s="244"/>
      <c r="H381" s="244"/>
      <c r="I381" s="245"/>
      <c r="J381" s="245"/>
      <c r="K381" s="245"/>
      <c r="L381" s="245"/>
      <c r="M381" s="245"/>
      <c r="N381" s="245"/>
      <c r="O381" s="245"/>
      <c r="P381" s="245"/>
      <c r="Q381" s="245"/>
      <c r="R381" s="245"/>
      <c r="S381" s="245"/>
      <c r="T381" s="245"/>
      <c r="U381" s="245"/>
      <c r="V381" s="245"/>
      <c r="W381" s="245"/>
      <c r="X381" s="245"/>
      <c r="Y381" s="245"/>
      <c r="Z381" s="245"/>
      <c r="AA381" s="245"/>
      <c r="AB381" s="245"/>
      <c r="AC381" s="245"/>
    </row>
    <row r="382" ht="15.75" customHeight="1">
      <c r="A382" s="244"/>
      <c r="B382" s="243"/>
      <c r="C382" s="244"/>
      <c r="D382" s="244"/>
      <c r="E382" s="244"/>
      <c r="F382" s="244"/>
      <c r="G382" s="244"/>
      <c r="H382" s="244"/>
      <c r="I382" s="245"/>
      <c r="J382" s="245"/>
      <c r="K382" s="245"/>
      <c r="L382" s="245"/>
      <c r="M382" s="245"/>
      <c r="N382" s="245"/>
      <c r="O382" s="245"/>
      <c r="P382" s="245"/>
      <c r="Q382" s="245"/>
      <c r="R382" s="245"/>
      <c r="S382" s="245"/>
      <c r="T382" s="245"/>
      <c r="U382" s="245"/>
      <c r="V382" s="245"/>
      <c r="W382" s="245"/>
      <c r="X382" s="245"/>
      <c r="Y382" s="245"/>
      <c r="Z382" s="245"/>
      <c r="AA382" s="245"/>
      <c r="AB382" s="245"/>
      <c r="AC382" s="245"/>
    </row>
    <row r="383" ht="15.75" customHeight="1">
      <c r="A383" s="244"/>
      <c r="B383" s="243"/>
      <c r="C383" s="244"/>
      <c r="D383" s="244"/>
      <c r="E383" s="244"/>
      <c r="F383" s="244"/>
      <c r="G383" s="244"/>
      <c r="H383" s="244"/>
      <c r="I383" s="245"/>
      <c r="J383" s="245"/>
      <c r="K383" s="245"/>
      <c r="L383" s="245"/>
      <c r="M383" s="245"/>
      <c r="N383" s="245"/>
      <c r="O383" s="245"/>
      <c r="P383" s="245"/>
      <c r="Q383" s="245"/>
      <c r="R383" s="245"/>
      <c r="S383" s="245"/>
      <c r="T383" s="245"/>
      <c r="U383" s="245"/>
      <c r="V383" s="245"/>
      <c r="W383" s="245"/>
      <c r="X383" s="245"/>
      <c r="Y383" s="245"/>
      <c r="Z383" s="245"/>
      <c r="AA383" s="245"/>
      <c r="AB383" s="245"/>
      <c r="AC383" s="245"/>
    </row>
    <row r="384" ht="15.75" customHeight="1">
      <c r="A384" s="244"/>
      <c r="B384" s="243"/>
      <c r="C384" s="244"/>
      <c r="D384" s="244"/>
      <c r="E384" s="244"/>
      <c r="F384" s="244"/>
      <c r="G384" s="244"/>
      <c r="H384" s="244"/>
      <c r="I384" s="245"/>
      <c r="J384" s="245"/>
      <c r="K384" s="245"/>
      <c r="L384" s="245"/>
      <c r="M384" s="245"/>
      <c r="N384" s="245"/>
      <c r="O384" s="245"/>
      <c r="P384" s="245"/>
      <c r="Q384" s="245"/>
      <c r="R384" s="245"/>
      <c r="S384" s="245"/>
      <c r="T384" s="245"/>
      <c r="U384" s="245"/>
      <c r="V384" s="245"/>
      <c r="W384" s="245"/>
      <c r="X384" s="245"/>
      <c r="Y384" s="245"/>
      <c r="Z384" s="245"/>
      <c r="AA384" s="245"/>
      <c r="AB384" s="245"/>
      <c r="AC384" s="245"/>
    </row>
    <row r="385" ht="15.75" customHeight="1">
      <c r="A385" s="244"/>
      <c r="B385" s="243"/>
      <c r="C385" s="244"/>
      <c r="D385" s="244"/>
      <c r="E385" s="244"/>
      <c r="F385" s="244"/>
      <c r="G385" s="244"/>
      <c r="H385" s="244"/>
      <c r="I385" s="245"/>
      <c r="J385" s="245"/>
      <c r="K385" s="245"/>
      <c r="L385" s="245"/>
      <c r="M385" s="245"/>
      <c r="N385" s="245"/>
      <c r="O385" s="245"/>
      <c r="P385" s="245"/>
      <c r="Q385" s="245"/>
      <c r="R385" s="245"/>
      <c r="S385" s="245"/>
      <c r="T385" s="245"/>
      <c r="U385" s="245"/>
      <c r="V385" s="245"/>
      <c r="W385" s="245"/>
      <c r="X385" s="245"/>
      <c r="Y385" s="245"/>
      <c r="Z385" s="245"/>
      <c r="AA385" s="245"/>
      <c r="AB385" s="245"/>
      <c r="AC385" s="245"/>
    </row>
    <row r="386" ht="15.75" customHeight="1">
      <c r="A386" s="244"/>
      <c r="B386" s="243"/>
      <c r="C386" s="244"/>
      <c r="D386" s="244"/>
      <c r="E386" s="244"/>
      <c r="F386" s="244"/>
      <c r="G386" s="244"/>
      <c r="H386" s="244"/>
      <c r="I386" s="245"/>
      <c r="J386" s="245"/>
      <c r="K386" s="245"/>
      <c r="L386" s="245"/>
      <c r="M386" s="245"/>
      <c r="N386" s="245"/>
      <c r="O386" s="245"/>
      <c r="P386" s="245"/>
      <c r="Q386" s="245"/>
      <c r="R386" s="245"/>
      <c r="S386" s="245"/>
      <c r="T386" s="245"/>
      <c r="U386" s="245"/>
      <c r="V386" s="245"/>
      <c r="W386" s="245"/>
      <c r="X386" s="245"/>
      <c r="Y386" s="245"/>
      <c r="Z386" s="245"/>
      <c r="AA386" s="245"/>
      <c r="AB386" s="245"/>
      <c r="AC386" s="245"/>
    </row>
    <row r="387" ht="15.75" customHeight="1">
      <c r="A387" s="244"/>
      <c r="B387" s="243"/>
      <c r="C387" s="244"/>
      <c r="D387" s="244"/>
      <c r="E387" s="244"/>
      <c r="F387" s="244"/>
      <c r="G387" s="244"/>
      <c r="H387" s="244"/>
      <c r="I387" s="245"/>
      <c r="J387" s="245"/>
      <c r="K387" s="245"/>
      <c r="L387" s="245"/>
      <c r="M387" s="245"/>
      <c r="N387" s="245"/>
      <c r="O387" s="245"/>
      <c r="P387" s="245"/>
      <c r="Q387" s="245"/>
      <c r="R387" s="245"/>
      <c r="S387" s="245"/>
      <c r="T387" s="245"/>
      <c r="U387" s="245"/>
      <c r="V387" s="245"/>
      <c r="W387" s="245"/>
      <c r="X387" s="245"/>
      <c r="Y387" s="245"/>
      <c r="Z387" s="245"/>
      <c r="AA387" s="245"/>
      <c r="AB387" s="245"/>
      <c r="AC387" s="245"/>
    </row>
    <row r="388" ht="15.75" customHeight="1">
      <c r="A388" s="244"/>
      <c r="B388" s="243"/>
      <c r="C388" s="244"/>
      <c r="D388" s="244"/>
      <c r="E388" s="244"/>
      <c r="F388" s="244"/>
      <c r="G388" s="244"/>
      <c r="H388" s="244"/>
      <c r="I388" s="245"/>
      <c r="J388" s="245"/>
      <c r="K388" s="245"/>
      <c r="L388" s="245"/>
      <c r="M388" s="245"/>
      <c r="N388" s="245"/>
      <c r="O388" s="245"/>
      <c r="P388" s="245"/>
      <c r="Q388" s="245"/>
      <c r="R388" s="245"/>
      <c r="S388" s="245"/>
      <c r="T388" s="245"/>
      <c r="U388" s="245"/>
      <c r="V388" s="245"/>
      <c r="W388" s="245"/>
      <c r="X388" s="245"/>
      <c r="Y388" s="245"/>
      <c r="Z388" s="245"/>
      <c r="AA388" s="245"/>
      <c r="AB388" s="245"/>
      <c r="AC388" s="245"/>
    </row>
    <row r="389" ht="15.75" customHeight="1">
      <c r="A389" s="244"/>
      <c r="B389" s="243"/>
      <c r="C389" s="244"/>
      <c r="D389" s="244"/>
      <c r="E389" s="244"/>
      <c r="F389" s="244"/>
      <c r="G389" s="244"/>
      <c r="H389" s="244"/>
      <c r="I389" s="245"/>
      <c r="J389" s="245"/>
      <c r="K389" s="245"/>
      <c r="L389" s="245"/>
      <c r="M389" s="245"/>
      <c r="N389" s="245"/>
      <c r="O389" s="245"/>
      <c r="P389" s="245"/>
      <c r="Q389" s="245"/>
      <c r="R389" s="245"/>
      <c r="S389" s="245"/>
      <c r="T389" s="245"/>
      <c r="U389" s="245"/>
      <c r="V389" s="245"/>
      <c r="W389" s="245"/>
      <c r="X389" s="245"/>
      <c r="Y389" s="245"/>
      <c r="Z389" s="245"/>
      <c r="AA389" s="245"/>
      <c r="AB389" s="245"/>
      <c r="AC389" s="245"/>
    </row>
    <row r="390" ht="15.75" customHeight="1">
      <c r="A390" s="244"/>
      <c r="B390" s="243"/>
      <c r="C390" s="244"/>
      <c r="D390" s="244"/>
      <c r="E390" s="244"/>
      <c r="F390" s="244"/>
      <c r="G390" s="244"/>
      <c r="H390" s="244"/>
      <c r="I390" s="245"/>
      <c r="J390" s="245"/>
      <c r="K390" s="245"/>
      <c r="L390" s="245"/>
      <c r="M390" s="245"/>
      <c r="N390" s="245"/>
      <c r="O390" s="245"/>
      <c r="P390" s="245"/>
      <c r="Q390" s="245"/>
      <c r="R390" s="245"/>
      <c r="S390" s="245"/>
      <c r="T390" s="245"/>
      <c r="U390" s="245"/>
      <c r="V390" s="245"/>
      <c r="W390" s="245"/>
      <c r="X390" s="245"/>
      <c r="Y390" s="245"/>
      <c r="Z390" s="245"/>
      <c r="AA390" s="245"/>
      <c r="AB390" s="245"/>
      <c r="AC390" s="245"/>
    </row>
    <row r="391" ht="15.75" customHeight="1">
      <c r="A391" s="244"/>
      <c r="B391" s="243"/>
      <c r="C391" s="244"/>
      <c r="D391" s="244"/>
      <c r="E391" s="244"/>
      <c r="F391" s="244"/>
      <c r="G391" s="244"/>
      <c r="H391" s="244"/>
      <c r="I391" s="245"/>
      <c r="J391" s="245"/>
      <c r="K391" s="245"/>
      <c r="L391" s="245"/>
      <c r="M391" s="245"/>
      <c r="N391" s="245"/>
      <c r="O391" s="245"/>
      <c r="P391" s="245"/>
      <c r="Q391" s="245"/>
      <c r="R391" s="245"/>
      <c r="S391" s="245"/>
      <c r="T391" s="245"/>
      <c r="U391" s="245"/>
      <c r="V391" s="245"/>
      <c r="W391" s="245"/>
      <c r="X391" s="245"/>
      <c r="Y391" s="245"/>
      <c r="Z391" s="245"/>
      <c r="AA391" s="245"/>
      <c r="AB391" s="245"/>
      <c r="AC391" s="245"/>
    </row>
    <row r="392" ht="15.75" customHeight="1">
      <c r="A392" s="244"/>
      <c r="B392" s="243"/>
      <c r="C392" s="244"/>
      <c r="D392" s="244"/>
      <c r="E392" s="244"/>
      <c r="F392" s="244"/>
      <c r="G392" s="244"/>
      <c r="H392" s="244"/>
      <c r="I392" s="245"/>
      <c r="J392" s="245"/>
      <c r="K392" s="245"/>
      <c r="L392" s="245"/>
      <c r="M392" s="245"/>
      <c r="N392" s="245"/>
      <c r="O392" s="245"/>
      <c r="P392" s="245"/>
      <c r="Q392" s="245"/>
      <c r="R392" s="245"/>
      <c r="S392" s="245"/>
      <c r="T392" s="245"/>
      <c r="U392" s="245"/>
      <c r="V392" s="245"/>
      <c r="W392" s="245"/>
      <c r="X392" s="245"/>
      <c r="Y392" s="245"/>
      <c r="Z392" s="245"/>
      <c r="AA392" s="245"/>
      <c r="AB392" s="245"/>
      <c r="AC392" s="245"/>
    </row>
    <row r="393" ht="15.75" customHeight="1">
      <c r="A393" s="244"/>
      <c r="B393" s="243"/>
      <c r="C393" s="244"/>
      <c r="D393" s="244"/>
      <c r="E393" s="244"/>
      <c r="F393" s="244"/>
      <c r="G393" s="244"/>
      <c r="H393" s="244"/>
      <c r="I393" s="245"/>
      <c r="J393" s="245"/>
      <c r="K393" s="245"/>
      <c r="L393" s="245"/>
      <c r="M393" s="245"/>
      <c r="N393" s="245"/>
      <c r="O393" s="245"/>
      <c r="P393" s="245"/>
      <c r="Q393" s="245"/>
      <c r="R393" s="245"/>
      <c r="S393" s="245"/>
      <c r="T393" s="245"/>
      <c r="U393" s="245"/>
      <c r="V393" s="245"/>
      <c r="W393" s="245"/>
      <c r="X393" s="245"/>
      <c r="Y393" s="245"/>
      <c r="Z393" s="245"/>
      <c r="AA393" s="245"/>
      <c r="AB393" s="245"/>
      <c r="AC393" s="245"/>
    </row>
    <row r="394" ht="15.75" customHeight="1">
      <c r="A394" s="244"/>
      <c r="B394" s="243"/>
      <c r="C394" s="244"/>
      <c r="D394" s="244"/>
      <c r="E394" s="244"/>
      <c r="F394" s="244"/>
      <c r="G394" s="244"/>
      <c r="H394" s="244"/>
      <c r="I394" s="245"/>
      <c r="J394" s="245"/>
      <c r="K394" s="245"/>
      <c r="L394" s="245"/>
      <c r="M394" s="245"/>
      <c r="N394" s="245"/>
      <c r="O394" s="245"/>
      <c r="P394" s="245"/>
      <c r="Q394" s="245"/>
      <c r="R394" s="245"/>
      <c r="S394" s="245"/>
      <c r="T394" s="245"/>
      <c r="U394" s="245"/>
      <c r="V394" s="245"/>
      <c r="W394" s="245"/>
      <c r="X394" s="245"/>
      <c r="Y394" s="245"/>
      <c r="Z394" s="245"/>
      <c r="AA394" s="245"/>
      <c r="AB394" s="245"/>
      <c r="AC394" s="245"/>
    </row>
    <row r="395" ht="15.75" customHeight="1">
      <c r="A395" s="244"/>
      <c r="B395" s="243"/>
      <c r="C395" s="244"/>
      <c r="D395" s="244"/>
      <c r="E395" s="244"/>
      <c r="F395" s="244"/>
      <c r="G395" s="244"/>
      <c r="H395" s="244"/>
      <c r="I395" s="245"/>
      <c r="J395" s="245"/>
      <c r="K395" s="245"/>
      <c r="L395" s="245"/>
      <c r="M395" s="245"/>
      <c r="N395" s="245"/>
      <c r="O395" s="245"/>
      <c r="P395" s="245"/>
      <c r="Q395" s="245"/>
      <c r="R395" s="245"/>
      <c r="S395" s="245"/>
      <c r="T395" s="245"/>
      <c r="U395" s="245"/>
      <c r="V395" s="245"/>
      <c r="W395" s="245"/>
      <c r="X395" s="245"/>
      <c r="Y395" s="245"/>
      <c r="Z395" s="245"/>
      <c r="AA395" s="245"/>
      <c r="AB395" s="245"/>
      <c r="AC395" s="245"/>
    </row>
    <row r="396" ht="15.75" customHeight="1">
      <c r="A396" s="244"/>
      <c r="B396" s="243"/>
      <c r="C396" s="244"/>
      <c r="D396" s="244"/>
      <c r="E396" s="244"/>
      <c r="F396" s="244"/>
      <c r="G396" s="244"/>
      <c r="H396" s="244"/>
      <c r="I396" s="245"/>
      <c r="J396" s="245"/>
      <c r="K396" s="245"/>
      <c r="L396" s="245"/>
      <c r="M396" s="245"/>
      <c r="N396" s="245"/>
      <c r="O396" s="245"/>
      <c r="P396" s="245"/>
      <c r="Q396" s="245"/>
      <c r="R396" s="245"/>
      <c r="S396" s="245"/>
      <c r="T396" s="245"/>
      <c r="U396" s="245"/>
      <c r="V396" s="245"/>
      <c r="W396" s="245"/>
      <c r="X396" s="245"/>
      <c r="Y396" s="245"/>
      <c r="Z396" s="245"/>
      <c r="AA396" s="245"/>
      <c r="AB396" s="245"/>
      <c r="AC396" s="245"/>
    </row>
    <row r="397" ht="15.75" customHeight="1">
      <c r="A397" s="244"/>
      <c r="B397" s="243"/>
      <c r="C397" s="244"/>
      <c r="D397" s="244"/>
      <c r="E397" s="244"/>
      <c r="F397" s="244"/>
      <c r="G397" s="244"/>
      <c r="H397" s="244"/>
      <c r="I397" s="245"/>
      <c r="J397" s="245"/>
      <c r="K397" s="245"/>
      <c r="L397" s="245"/>
      <c r="M397" s="245"/>
      <c r="N397" s="245"/>
      <c r="O397" s="245"/>
      <c r="P397" s="245"/>
      <c r="Q397" s="245"/>
      <c r="R397" s="245"/>
      <c r="S397" s="245"/>
      <c r="T397" s="245"/>
      <c r="U397" s="245"/>
      <c r="V397" s="245"/>
      <c r="W397" s="245"/>
      <c r="X397" s="245"/>
      <c r="Y397" s="245"/>
      <c r="Z397" s="245"/>
      <c r="AA397" s="245"/>
      <c r="AB397" s="245"/>
      <c r="AC397" s="245"/>
    </row>
    <row r="398" ht="15.75" customHeight="1">
      <c r="A398" s="244"/>
      <c r="B398" s="243"/>
      <c r="C398" s="244"/>
      <c r="D398" s="244"/>
      <c r="E398" s="244"/>
      <c r="F398" s="244"/>
      <c r="G398" s="244"/>
      <c r="H398" s="244"/>
      <c r="I398" s="245"/>
      <c r="J398" s="245"/>
      <c r="K398" s="245"/>
      <c r="L398" s="245"/>
      <c r="M398" s="245"/>
      <c r="N398" s="245"/>
      <c r="O398" s="245"/>
      <c r="P398" s="245"/>
      <c r="Q398" s="245"/>
      <c r="R398" s="245"/>
      <c r="S398" s="245"/>
      <c r="T398" s="245"/>
      <c r="U398" s="245"/>
      <c r="V398" s="245"/>
      <c r="W398" s="245"/>
      <c r="X398" s="245"/>
      <c r="Y398" s="245"/>
      <c r="Z398" s="245"/>
      <c r="AA398" s="245"/>
      <c r="AB398" s="245"/>
      <c r="AC398" s="245"/>
    </row>
    <row r="399" ht="15.75" customHeight="1">
      <c r="A399" s="244"/>
      <c r="B399" s="243"/>
      <c r="C399" s="244"/>
      <c r="D399" s="244"/>
      <c r="E399" s="244"/>
      <c r="F399" s="244"/>
      <c r="G399" s="244"/>
      <c r="H399" s="244"/>
      <c r="I399" s="245"/>
      <c r="J399" s="245"/>
      <c r="K399" s="245"/>
      <c r="L399" s="245"/>
      <c r="M399" s="245"/>
      <c r="N399" s="245"/>
      <c r="O399" s="245"/>
      <c r="P399" s="245"/>
      <c r="Q399" s="245"/>
      <c r="R399" s="245"/>
      <c r="S399" s="245"/>
      <c r="T399" s="245"/>
      <c r="U399" s="245"/>
      <c r="V399" s="245"/>
      <c r="W399" s="245"/>
      <c r="X399" s="245"/>
      <c r="Y399" s="245"/>
      <c r="Z399" s="245"/>
      <c r="AA399" s="245"/>
      <c r="AB399" s="245"/>
      <c r="AC399" s="245"/>
    </row>
    <row r="400" ht="15.75" customHeight="1">
      <c r="A400" s="244"/>
      <c r="B400" s="243"/>
      <c r="C400" s="244"/>
      <c r="D400" s="244"/>
      <c r="E400" s="244"/>
      <c r="F400" s="244"/>
      <c r="G400" s="244"/>
      <c r="H400" s="244"/>
      <c r="I400" s="245"/>
      <c r="J400" s="245"/>
      <c r="K400" s="245"/>
      <c r="L400" s="245"/>
      <c r="M400" s="245"/>
      <c r="N400" s="245"/>
      <c r="O400" s="245"/>
      <c r="P400" s="245"/>
      <c r="Q400" s="245"/>
      <c r="R400" s="245"/>
      <c r="S400" s="245"/>
      <c r="T400" s="245"/>
      <c r="U400" s="245"/>
      <c r="V400" s="245"/>
      <c r="W400" s="245"/>
      <c r="X400" s="245"/>
      <c r="Y400" s="245"/>
      <c r="Z400" s="245"/>
      <c r="AA400" s="245"/>
      <c r="AB400" s="245"/>
      <c r="AC400" s="245"/>
    </row>
    <row r="401" ht="15.75" customHeight="1">
      <c r="A401" s="244"/>
      <c r="B401" s="243"/>
      <c r="C401" s="244"/>
      <c r="D401" s="244"/>
      <c r="E401" s="244"/>
      <c r="F401" s="244"/>
      <c r="G401" s="244"/>
      <c r="H401" s="244"/>
      <c r="I401" s="245"/>
      <c r="J401" s="245"/>
      <c r="K401" s="245"/>
      <c r="L401" s="245"/>
      <c r="M401" s="245"/>
      <c r="N401" s="245"/>
      <c r="O401" s="245"/>
      <c r="P401" s="245"/>
      <c r="Q401" s="245"/>
      <c r="R401" s="245"/>
      <c r="S401" s="245"/>
      <c r="T401" s="245"/>
      <c r="U401" s="245"/>
      <c r="V401" s="245"/>
      <c r="W401" s="245"/>
      <c r="X401" s="245"/>
      <c r="Y401" s="245"/>
      <c r="Z401" s="245"/>
      <c r="AA401" s="245"/>
      <c r="AB401" s="245"/>
      <c r="AC401" s="245"/>
    </row>
    <row r="402" ht="15.75" customHeight="1">
      <c r="A402" s="244"/>
      <c r="B402" s="243"/>
      <c r="C402" s="244"/>
      <c r="D402" s="244"/>
      <c r="E402" s="244"/>
      <c r="F402" s="244"/>
      <c r="G402" s="244"/>
      <c r="H402" s="244"/>
      <c r="I402" s="245"/>
      <c r="J402" s="245"/>
      <c r="K402" s="245"/>
      <c r="L402" s="245"/>
      <c r="M402" s="245"/>
      <c r="N402" s="245"/>
      <c r="O402" s="245"/>
      <c r="P402" s="245"/>
      <c r="Q402" s="245"/>
      <c r="R402" s="245"/>
      <c r="S402" s="245"/>
      <c r="T402" s="245"/>
      <c r="U402" s="245"/>
      <c r="V402" s="245"/>
      <c r="W402" s="245"/>
      <c r="X402" s="245"/>
      <c r="Y402" s="245"/>
      <c r="Z402" s="245"/>
      <c r="AA402" s="245"/>
      <c r="AB402" s="245"/>
      <c r="AC402" s="245"/>
    </row>
    <row r="403" ht="15.75" customHeight="1">
      <c r="A403" s="244"/>
      <c r="B403" s="243"/>
      <c r="C403" s="244"/>
      <c r="D403" s="244"/>
      <c r="E403" s="244"/>
      <c r="F403" s="244"/>
      <c r="G403" s="244"/>
      <c r="H403" s="244"/>
      <c r="I403" s="245"/>
      <c r="J403" s="245"/>
      <c r="K403" s="245"/>
      <c r="L403" s="245"/>
      <c r="M403" s="245"/>
      <c r="N403" s="245"/>
      <c r="O403" s="245"/>
      <c r="P403" s="245"/>
      <c r="Q403" s="245"/>
      <c r="R403" s="245"/>
      <c r="S403" s="245"/>
      <c r="T403" s="245"/>
      <c r="U403" s="245"/>
      <c r="V403" s="245"/>
      <c r="W403" s="245"/>
      <c r="X403" s="245"/>
      <c r="Y403" s="245"/>
      <c r="Z403" s="245"/>
      <c r="AA403" s="245"/>
      <c r="AB403" s="245"/>
      <c r="AC403" s="245"/>
    </row>
    <row r="404" ht="15.75" customHeight="1">
      <c r="A404" s="244"/>
      <c r="B404" s="243"/>
      <c r="C404" s="244"/>
      <c r="D404" s="244"/>
      <c r="E404" s="244"/>
      <c r="F404" s="244"/>
      <c r="G404" s="244"/>
      <c r="H404" s="244"/>
      <c r="I404" s="245"/>
      <c r="J404" s="245"/>
      <c r="K404" s="245"/>
      <c r="L404" s="245"/>
      <c r="M404" s="245"/>
      <c r="N404" s="245"/>
      <c r="O404" s="245"/>
      <c r="P404" s="245"/>
      <c r="Q404" s="245"/>
      <c r="R404" s="245"/>
      <c r="S404" s="245"/>
      <c r="T404" s="245"/>
      <c r="U404" s="245"/>
      <c r="V404" s="245"/>
      <c r="W404" s="245"/>
      <c r="X404" s="245"/>
      <c r="Y404" s="245"/>
      <c r="Z404" s="245"/>
      <c r="AA404" s="245"/>
      <c r="AB404" s="245"/>
      <c r="AC404" s="245"/>
    </row>
    <row r="405" ht="15.75" customHeight="1">
      <c r="A405" s="244"/>
      <c r="B405" s="243"/>
      <c r="C405" s="244"/>
      <c r="D405" s="244"/>
      <c r="E405" s="244"/>
      <c r="F405" s="244"/>
      <c r="G405" s="244"/>
      <c r="H405" s="244"/>
      <c r="I405" s="245"/>
      <c r="J405" s="245"/>
      <c r="K405" s="245"/>
      <c r="L405" s="245"/>
      <c r="M405" s="245"/>
      <c r="N405" s="245"/>
      <c r="O405" s="245"/>
      <c r="P405" s="245"/>
      <c r="Q405" s="245"/>
      <c r="R405" s="245"/>
      <c r="S405" s="245"/>
      <c r="T405" s="245"/>
      <c r="U405" s="245"/>
      <c r="V405" s="245"/>
      <c r="W405" s="245"/>
      <c r="X405" s="245"/>
      <c r="Y405" s="245"/>
      <c r="Z405" s="245"/>
      <c r="AA405" s="245"/>
      <c r="AB405" s="245"/>
      <c r="AC405" s="245"/>
    </row>
    <row r="406" ht="15.75" customHeight="1">
      <c r="A406" s="244"/>
      <c r="B406" s="243"/>
      <c r="C406" s="244"/>
      <c r="D406" s="244"/>
      <c r="E406" s="244"/>
      <c r="F406" s="244"/>
      <c r="G406" s="244"/>
      <c r="H406" s="244"/>
      <c r="I406" s="245"/>
      <c r="J406" s="245"/>
      <c r="K406" s="245"/>
      <c r="L406" s="245"/>
      <c r="M406" s="245"/>
      <c r="N406" s="245"/>
      <c r="O406" s="245"/>
      <c r="P406" s="245"/>
      <c r="Q406" s="245"/>
      <c r="R406" s="245"/>
      <c r="S406" s="245"/>
      <c r="T406" s="245"/>
      <c r="U406" s="245"/>
      <c r="V406" s="245"/>
      <c r="W406" s="245"/>
      <c r="X406" s="245"/>
      <c r="Y406" s="245"/>
      <c r="Z406" s="245"/>
      <c r="AA406" s="245"/>
      <c r="AB406" s="245"/>
      <c r="AC406" s="245"/>
    </row>
    <row r="407" ht="15.75" customHeight="1">
      <c r="A407" s="244"/>
      <c r="B407" s="243"/>
      <c r="C407" s="244"/>
      <c r="D407" s="244"/>
      <c r="E407" s="244"/>
      <c r="F407" s="244"/>
      <c r="G407" s="244"/>
      <c r="H407" s="244"/>
      <c r="I407" s="245"/>
      <c r="J407" s="245"/>
      <c r="K407" s="245"/>
      <c r="L407" s="245"/>
      <c r="M407" s="245"/>
      <c r="N407" s="245"/>
      <c r="O407" s="245"/>
      <c r="P407" s="245"/>
      <c r="Q407" s="245"/>
      <c r="R407" s="245"/>
      <c r="S407" s="245"/>
      <c r="T407" s="245"/>
      <c r="U407" s="245"/>
      <c r="V407" s="245"/>
      <c r="W407" s="245"/>
      <c r="X407" s="245"/>
      <c r="Y407" s="245"/>
      <c r="Z407" s="245"/>
      <c r="AA407" s="245"/>
      <c r="AB407" s="245"/>
      <c r="AC407" s="245"/>
    </row>
    <row r="408" ht="15.75" customHeight="1">
      <c r="A408" s="244"/>
      <c r="B408" s="243"/>
      <c r="C408" s="244"/>
      <c r="D408" s="244"/>
      <c r="E408" s="244"/>
      <c r="F408" s="244"/>
      <c r="G408" s="244"/>
      <c r="H408" s="244"/>
      <c r="I408" s="245"/>
      <c r="J408" s="245"/>
      <c r="K408" s="245"/>
      <c r="L408" s="245"/>
      <c r="M408" s="245"/>
      <c r="N408" s="245"/>
      <c r="O408" s="245"/>
      <c r="P408" s="245"/>
      <c r="Q408" s="245"/>
      <c r="R408" s="245"/>
      <c r="S408" s="245"/>
      <c r="T408" s="245"/>
      <c r="U408" s="245"/>
      <c r="V408" s="245"/>
      <c r="W408" s="245"/>
      <c r="X408" s="245"/>
      <c r="Y408" s="245"/>
      <c r="Z408" s="245"/>
      <c r="AA408" s="245"/>
      <c r="AB408" s="245"/>
      <c r="AC408" s="245"/>
    </row>
    <row r="409" ht="15.75" customHeight="1">
      <c r="A409" s="244"/>
      <c r="B409" s="243"/>
      <c r="C409" s="244"/>
      <c r="D409" s="244"/>
      <c r="E409" s="244"/>
      <c r="F409" s="244"/>
      <c r="G409" s="244"/>
      <c r="H409" s="244"/>
      <c r="I409" s="245"/>
      <c r="J409" s="245"/>
      <c r="K409" s="245"/>
      <c r="L409" s="245"/>
      <c r="M409" s="245"/>
      <c r="N409" s="245"/>
      <c r="O409" s="245"/>
      <c r="P409" s="245"/>
      <c r="Q409" s="245"/>
      <c r="R409" s="245"/>
      <c r="S409" s="245"/>
      <c r="T409" s="245"/>
      <c r="U409" s="245"/>
      <c r="V409" s="245"/>
      <c r="W409" s="245"/>
      <c r="X409" s="245"/>
      <c r="Y409" s="245"/>
      <c r="Z409" s="245"/>
      <c r="AA409" s="245"/>
      <c r="AB409" s="245"/>
      <c r="AC409" s="245"/>
    </row>
    <row r="410" ht="15.75" customHeight="1">
      <c r="A410" s="244"/>
      <c r="B410" s="243"/>
      <c r="C410" s="244"/>
      <c r="D410" s="244"/>
      <c r="E410" s="244"/>
      <c r="F410" s="244"/>
      <c r="G410" s="244"/>
      <c r="H410" s="244"/>
      <c r="I410" s="245"/>
      <c r="J410" s="245"/>
      <c r="K410" s="245"/>
      <c r="L410" s="245"/>
      <c r="M410" s="245"/>
      <c r="N410" s="245"/>
      <c r="O410" s="245"/>
      <c r="P410" s="245"/>
      <c r="Q410" s="245"/>
      <c r="R410" s="245"/>
      <c r="S410" s="245"/>
      <c r="T410" s="245"/>
      <c r="U410" s="245"/>
      <c r="V410" s="245"/>
      <c r="W410" s="245"/>
      <c r="X410" s="245"/>
      <c r="Y410" s="245"/>
      <c r="Z410" s="245"/>
      <c r="AA410" s="245"/>
      <c r="AB410" s="245"/>
      <c r="AC410" s="245"/>
    </row>
    <row r="411" ht="15.75" customHeight="1">
      <c r="A411" s="244"/>
      <c r="B411" s="243"/>
      <c r="C411" s="244"/>
      <c r="D411" s="244"/>
      <c r="E411" s="244"/>
      <c r="F411" s="244"/>
      <c r="G411" s="244"/>
      <c r="H411" s="244"/>
      <c r="I411" s="245"/>
      <c r="J411" s="245"/>
      <c r="K411" s="245"/>
      <c r="L411" s="245"/>
      <c r="M411" s="245"/>
      <c r="N411" s="245"/>
      <c r="O411" s="245"/>
      <c r="P411" s="245"/>
      <c r="Q411" s="245"/>
      <c r="R411" s="245"/>
      <c r="S411" s="245"/>
      <c r="T411" s="245"/>
      <c r="U411" s="245"/>
      <c r="V411" s="245"/>
      <c r="W411" s="245"/>
      <c r="X411" s="245"/>
      <c r="Y411" s="245"/>
      <c r="Z411" s="245"/>
      <c r="AA411" s="245"/>
      <c r="AB411" s="245"/>
      <c r="AC411" s="245"/>
    </row>
    <row r="412" ht="15.75" customHeight="1">
      <c r="A412" s="244"/>
      <c r="B412" s="243"/>
      <c r="C412" s="244"/>
      <c r="D412" s="244"/>
      <c r="E412" s="244"/>
      <c r="F412" s="244"/>
      <c r="G412" s="244"/>
      <c r="H412" s="244"/>
      <c r="I412" s="245"/>
      <c r="J412" s="245"/>
      <c r="K412" s="245"/>
      <c r="L412" s="245"/>
      <c r="M412" s="245"/>
      <c r="N412" s="245"/>
      <c r="O412" s="245"/>
      <c r="P412" s="245"/>
      <c r="Q412" s="245"/>
      <c r="R412" s="245"/>
      <c r="S412" s="245"/>
      <c r="T412" s="245"/>
      <c r="U412" s="245"/>
      <c r="V412" s="245"/>
      <c r="W412" s="245"/>
      <c r="X412" s="245"/>
      <c r="Y412" s="245"/>
      <c r="Z412" s="245"/>
      <c r="AA412" s="245"/>
      <c r="AB412" s="245"/>
      <c r="AC412" s="245"/>
    </row>
    <row r="413" ht="15.75" customHeight="1">
      <c r="A413" s="244"/>
      <c r="B413" s="243"/>
      <c r="C413" s="244"/>
      <c r="D413" s="244"/>
      <c r="E413" s="244"/>
      <c r="F413" s="244"/>
      <c r="G413" s="244"/>
      <c r="H413" s="244"/>
      <c r="I413" s="245"/>
      <c r="J413" s="245"/>
      <c r="K413" s="245"/>
      <c r="L413" s="245"/>
      <c r="M413" s="245"/>
      <c r="N413" s="245"/>
      <c r="O413" s="245"/>
      <c r="P413" s="245"/>
      <c r="Q413" s="245"/>
      <c r="R413" s="245"/>
      <c r="S413" s="245"/>
      <c r="T413" s="245"/>
      <c r="U413" s="245"/>
      <c r="V413" s="245"/>
      <c r="W413" s="245"/>
      <c r="X413" s="245"/>
      <c r="Y413" s="245"/>
      <c r="Z413" s="245"/>
      <c r="AA413" s="245"/>
      <c r="AB413" s="245"/>
      <c r="AC413" s="245"/>
    </row>
    <row r="414" ht="15.75" customHeight="1">
      <c r="A414" s="244"/>
      <c r="B414" s="243"/>
      <c r="C414" s="244"/>
      <c r="D414" s="244"/>
      <c r="E414" s="244"/>
      <c r="F414" s="244"/>
      <c r="G414" s="244"/>
      <c r="H414" s="244"/>
      <c r="I414" s="245"/>
      <c r="J414" s="245"/>
      <c r="K414" s="245"/>
      <c r="L414" s="245"/>
      <c r="M414" s="245"/>
      <c r="N414" s="245"/>
      <c r="O414" s="245"/>
      <c r="P414" s="245"/>
      <c r="Q414" s="245"/>
      <c r="R414" s="245"/>
      <c r="S414" s="245"/>
      <c r="T414" s="245"/>
      <c r="U414" s="245"/>
      <c r="V414" s="245"/>
      <c r="W414" s="245"/>
      <c r="X414" s="245"/>
      <c r="Y414" s="245"/>
      <c r="Z414" s="245"/>
      <c r="AA414" s="245"/>
      <c r="AB414" s="245"/>
      <c r="AC414" s="245"/>
    </row>
    <row r="415" ht="15.75" customHeight="1">
      <c r="A415" s="244"/>
      <c r="B415" s="243"/>
      <c r="C415" s="244"/>
      <c r="D415" s="244"/>
      <c r="E415" s="244"/>
      <c r="F415" s="244"/>
      <c r="G415" s="244"/>
      <c r="H415" s="244"/>
      <c r="I415" s="245"/>
      <c r="J415" s="245"/>
      <c r="K415" s="245"/>
      <c r="L415" s="245"/>
      <c r="M415" s="245"/>
      <c r="N415" s="245"/>
      <c r="O415" s="245"/>
      <c r="P415" s="245"/>
      <c r="Q415" s="245"/>
      <c r="R415" s="245"/>
      <c r="S415" s="245"/>
      <c r="T415" s="245"/>
      <c r="U415" s="245"/>
      <c r="V415" s="245"/>
      <c r="W415" s="245"/>
      <c r="X415" s="245"/>
      <c r="Y415" s="245"/>
      <c r="Z415" s="245"/>
      <c r="AA415" s="245"/>
      <c r="AB415" s="245"/>
      <c r="AC415" s="245"/>
    </row>
    <row r="416" ht="15.75" customHeight="1">
      <c r="A416" s="244"/>
      <c r="B416" s="243"/>
      <c r="C416" s="244"/>
      <c r="D416" s="244"/>
      <c r="E416" s="244"/>
      <c r="F416" s="244"/>
      <c r="G416" s="244"/>
      <c r="H416" s="244"/>
      <c r="I416" s="245"/>
      <c r="J416" s="245"/>
      <c r="K416" s="245"/>
      <c r="L416" s="245"/>
      <c r="M416" s="245"/>
      <c r="N416" s="245"/>
      <c r="O416" s="245"/>
      <c r="P416" s="245"/>
      <c r="Q416" s="245"/>
      <c r="R416" s="245"/>
      <c r="S416" s="245"/>
      <c r="T416" s="245"/>
      <c r="U416" s="245"/>
      <c r="V416" s="245"/>
      <c r="W416" s="245"/>
      <c r="X416" s="245"/>
      <c r="Y416" s="245"/>
      <c r="Z416" s="245"/>
      <c r="AA416" s="245"/>
      <c r="AB416" s="245"/>
      <c r="AC416" s="245"/>
    </row>
    <row r="417" ht="15.75" customHeight="1">
      <c r="A417" s="244"/>
      <c r="B417" s="243"/>
      <c r="C417" s="244"/>
      <c r="D417" s="244"/>
      <c r="E417" s="244"/>
      <c r="F417" s="244"/>
      <c r="G417" s="244"/>
      <c r="H417" s="244"/>
      <c r="I417" s="245"/>
      <c r="J417" s="245"/>
      <c r="K417" s="245"/>
      <c r="L417" s="245"/>
      <c r="M417" s="245"/>
      <c r="N417" s="245"/>
      <c r="O417" s="245"/>
      <c r="P417" s="245"/>
      <c r="Q417" s="245"/>
      <c r="R417" s="245"/>
      <c r="S417" s="245"/>
      <c r="T417" s="245"/>
      <c r="U417" s="245"/>
      <c r="V417" s="245"/>
      <c r="W417" s="245"/>
      <c r="X417" s="245"/>
      <c r="Y417" s="245"/>
      <c r="Z417" s="245"/>
      <c r="AA417" s="245"/>
      <c r="AB417" s="245"/>
      <c r="AC417" s="245"/>
    </row>
    <row r="418" ht="15.75" customHeight="1">
      <c r="A418" s="244"/>
      <c r="B418" s="243"/>
      <c r="C418" s="244"/>
      <c r="D418" s="244"/>
      <c r="E418" s="244"/>
      <c r="F418" s="244"/>
      <c r="G418" s="244"/>
      <c r="H418" s="244"/>
      <c r="I418" s="245"/>
      <c r="J418" s="245"/>
      <c r="K418" s="245"/>
      <c r="L418" s="245"/>
      <c r="M418" s="245"/>
      <c r="N418" s="245"/>
      <c r="O418" s="245"/>
      <c r="P418" s="245"/>
      <c r="Q418" s="245"/>
      <c r="R418" s="245"/>
      <c r="S418" s="245"/>
      <c r="T418" s="245"/>
      <c r="U418" s="245"/>
      <c r="V418" s="245"/>
      <c r="W418" s="245"/>
      <c r="X418" s="245"/>
      <c r="Y418" s="245"/>
      <c r="Z418" s="245"/>
      <c r="AA418" s="245"/>
      <c r="AB418" s="245"/>
      <c r="AC418" s="245"/>
    </row>
    <row r="419" ht="15.75" customHeight="1">
      <c r="A419" s="244"/>
      <c r="B419" s="243"/>
      <c r="C419" s="244"/>
      <c r="D419" s="244"/>
      <c r="E419" s="244"/>
      <c r="F419" s="244"/>
      <c r="G419" s="244"/>
      <c r="H419" s="244"/>
      <c r="I419" s="245"/>
      <c r="J419" s="245"/>
      <c r="K419" s="245"/>
      <c r="L419" s="245"/>
      <c r="M419" s="245"/>
      <c r="N419" s="245"/>
      <c r="O419" s="245"/>
      <c r="P419" s="245"/>
      <c r="Q419" s="245"/>
      <c r="R419" s="245"/>
      <c r="S419" s="245"/>
      <c r="T419" s="245"/>
      <c r="U419" s="245"/>
      <c r="V419" s="245"/>
      <c r="W419" s="245"/>
      <c r="X419" s="245"/>
      <c r="Y419" s="245"/>
      <c r="Z419" s="245"/>
      <c r="AA419" s="245"/>
      <c r="AB419" s="245"/>
      <c r="AC419" s="245"/>
    </row>
    <row r="420" ht="15.75" customHeight="1">
      <c r="A420" s="244"/>
      <c r="B420" s="243"/>
      <c r="C420" s="244"/>
      <c r="D420" s="244"/>
      <c r="E420" s="244"/>
      <c r="F420" s="244"/>
      <c r="G420" s="244"/>
      <c r="H420" s="244"/>
      <c r="I420" s="245"/>
      <c r="J420" s="245"/>
      <c r="K420" s="245"/>
      <c r="L420" s="245"/>
      <c r="M420" s="245"/>
      <c r="N420" s="245"/>
      <c r="O420" s="245"/>
      <c r="P420" s="245"/>
      <c r="Q420" s="245"/>
      <c r="R420" s="245"/>
      <c r="S420" s="245"/>
      <c r="T420" s="245"/>
      <c r="U420" s="245"/>
      <c r="V420" s="245"/>
      <c r="W420" s="245"/>
      <c r="X420" s="245"/>
      <c r="Y420" s="245"/>
      <c r="Z420" s="245"/>
      <c r="AA420" s="245"/>
      <c r="AB420" s="245"/>
      <c r="AC420" s="245"/>
    </row>
    <row r="421" ht="15.75" customHeight="1">
      <c r="A421" s="244"/>
      <c r="B421" s="243"/>
      <c r="C421" s="244"/>
      <c r="D421" s="244"/>
      <c r="E421" s="244"/>
      <c r="F421" s="244"/>
      <c r="G421" s="244"/>
      <c r="H421" s="244"/>
      <c r="I421" s="245"/>
      <c r="J421" s="245"/>
      <c r="K421" s="245"/>
      <c r="L421" s="245"/>
      <c r="M421" s="245"/>
      <c r="N421" s="245"/>
      <c r="O421" s="245"/>
      <c r="P421" s="245"/>
      <c r="Q421" s="245"/>
      <c r="R421" s="245"/>
      <c r="S421" s="245"/>
      <c r="T421" s="245"/>
      <c r="U421" s="245"/>
      <c r="V421" s="245"/>
      <c r="W421" s="245"/>
      <c r="X421" s="245"/>
      <c r="Y421" s="245"/>
      <c r="Z421" s="245"/>
      <c r="AA421" s="245"/>
      <c r="AB421" s="245"/>
      <c r="AC421" s="245"/>
    </row>
    <row r="422" ht="15.75" customHeight="1">
      <c r="A422" s="244"/>
      <c r="B422" s="243"/>
      <c r="C422" s="244"/>
      <c r="D422" s="244"/>
      <c r="E422" s="244"/>
      <c r="F422" s="244"/>
      <c r="G422" s="244"/>
      <c r="H422" s="244"/>
      <c r="I422" s="245"/>
      <c r="J422" s="245"/>
      <c r="K422" s="245"/>
      <c r="L422" s="245"/>
      <c r="M422" s="245"/>
      <c r="N422" s="245"/>
      <c r="O422" s="245"/>
      <c r="P422" s="245"/>
      <c r="Q422" s="245"/>
      <c r="R422" s="245"/>
      <c r="S422" s="245"/>
      <c r="T422" s="245"/>
      <c r="U422" s="245"/>
      <c r="V422" s="245"/>
      <c r="W422" s="245"/>
      <c r="X422" s="245"/>
      <c r="Y422" s="245"/>
      <c r="Z422" s="245"/>
      <c r="AA422" s="245"/>
      <c r="AB422" s="245"/>
      <c r="AC422" s="245"/>
    </row>
    <row r="423" ht="15.75" customHeight="1">
      <c r="A423" s="245"/>
      <c r="B423" s="243"/>
      <c r="C423" s="244"/>
      <c r="D423" s="245"/>
      <c r="E423" s="245"/>
      <c r="F423" s="245"/>
      <c r="G423" s="245"/>
      <c r="H423" s="245"/>
      <c r="I423" s="245"/>
      <c r="J423" s="245"/>
      <c r="K423" s="245"/>
      <c r="L423" s="245"/>
      <c r="M423" s="245"/>
      <c r="N423" s="245"/>
      <c r="O423" s="245"/>
      <c r="P423" s="245"/>
      <c r="Q423" s="245"/>
      <c r="R423" s="245"/>
      <c r="S423" s="245"/>
      <c r="T423" s="245"/>
      <c r="U423" s="245"/>
      <c r="V423" s="245"/>
      <c r="W423" s="245"/>
      <c r="X423" s="245"/>
      <c r="Y423" s="245"/>
      <c r="Z423" s="245"/>
      <c r="AA423" s="245"/>
      <c r="AB423" s="245"/>
      <c r="AC423" s="245"/>
    </row>
    <row r="424" ht="15.75" customHeight="1">
      <c r="A424" s="245"/>
      <c r="B424" s="243"/>
      <c r="C424" s="244"/>
      <c r="D424" s="245"/>
      <c r="E424" s="245"/>
      <c r="F424" s="245"/>
      <c r="G424" s="245"/>
      <c r="H424" s="245"/>
      <c r="I424" s="245"/>
      <c r="J424" s="245"/>
      <c r="K424" s="245"/>
      <c r="L424" s="245"/>
      <c r="M424" s="245"/>
      <c r="N424" s="245"/>
      <c r="O424" s="245"/>
      <c r="P424" s="245"/>
      <c r="Q424" s="245"/>
      <c r="R424" s="245"/>
      <c r="S424" s="245"/>
      <c r="T424" s="245"/>
      <c r="U424" s="245"/>
      <c r="V424" s="245"/>
      <c r="W424" s="245"/>
      <c r="X424" s="245"/>
      <c r="Y424" s="245"/>
      <c r="Z424" s="245"/>
      <c r="AA424" s="245"/>
      <c r="AB424" s="245"/>
      <c r="AC424" s="245"/>
    </row>
    <row r="425" ht="15.75" customHeight="1">
      <c r="A425" s="245"/>
      <c r="B425" s="243"/>
      <c r="C425" s="244"/>
      <c r="D425" s="245"/>
      <c r="E425" s="245"/>
      <c r="F425" s="245"/>
      <c r="G425" s="245"/>
      <c r="H425" s="245"/>
      <c r="I425" s="245"/>
      <c r="J425" s="245"/>
      <c r="K425" s="245"/>
      <c r="L425" s="245"/>
      <c r="M425" s="245"/>
      <c r="N425" s="245"/>
      <c r="O425" s="245"/>
      <c r="P425" s="245"/>
      <c r="Q425" s="245"/>
      <c r="R425" s="245"/>
      <c r="S425" s="245"/>
      <c r="T425" s="245"/>
      <c r="U425" s="245"/>
      <c r="V425" s="245"/>
      <c r="W425" s="245"/>
      <c r="X425" s="245"/>
      <c r="Y425" s="245"/>
      <c r="Z425" s="245"/>
      <c r="AA425" s="245"/>
      <c r="AB425" s="245"/>
      <c r="AC425" s="245"/>
    </row>
    <row r="426" ht="15.75" customHeight="1">
      <c r="A426" s="245"/>
      <c r="B426" s="243"/>
      <c r="C426" s="244"/>
      <c r="D426" s="245"/>
      <c r="E426" s="245"/>
      <c r="F426" s="245"/>
      <c r="G426" s="245"/>
      <c r="H426" s="245"/>
      <c r="I426" s="245"/>
      <c r="J426" s="245"/>
      <c r="K426" s="245"/>
      <c r="L426" s="245"/>
      <c r="M426" s="245"/>
      <c r="N426" s="245"/>
      <c r="O426" s="245"/>
      <c r="P426" s="245"/>
      <c r="Q426" s="245"/>
      <c r="R426" s="245"/>
      <c r="S426" s="245"/>
      <c r="T426" s="245"/>
      <c r="U426" s="245"/>
      <c r="V426" s="245"/>
      <c r="W426" s="245"/>
      <c r="X426" s="245"/>
      <c r="Y426" s="245"/>
      <c r="Z426" s="245"/>
      <c r="AA426" s="245"/>
      <c r="AB426" s="245"/>
      <c r="AC426" s="245"/>
    </row>
    <row r="427" ht="15.75" customHeight="1">
      <c r="A427" s="245"/>
      <c r="B427" s="243"/>
      <c r="C427" s="244"/>
      <c r="D427" s="245"/>
      <c r="E427" s="245"/>
      <c r="F427" s="245"/>
      <c r="G427" s="245"/>
      <c r="H427" s="245"/>
      <c r="I427" s="245"/>
      <c r="J427" s="245"/>
      <c r="K427" s="245"/>
      <c r="L427" s="245"/>
      <c r="M427" s="245"/>
      <c r="N427" s="245"/>
      <c r="O427" s="245"/>
      <c r="P427" s="245"/>
      <c r="Q427" s="245"/>
      <c r="R427" s="245"/>
      <c r="S427" s="245"/>
      <c r="T427" s="245"/>
      <c r="U427" s="245"/>
      <c r="V427" s="245"/>
      <c r="W427" s="245"/>
      <c r="X427" s="245"/>
      <c r="Y427" s="245"/>
      <c r="Z427" s="245"/>
      <c r="AA427" s="245"/>
      <c r="AB427" s="245"/>
      <c r="AC427" s="245"/>
    </row>
    <row r="428" ht="15.75" customHeight="1">
      <c r="A428" s="245"/>
      <c r="B428" s="243"/>
      <c r="C428" s="244"/>
      <c r="D428" s="245"/>
      <c r="E428" s="245"/>
      <c r="F428" s="245"/>
      <c r="G428" s="245"/>
      <c r="H428" s="245"/>
      <c r="I428" s="245"/>
      <c r="J428" s="245"/>
      <c r="K428" s="245"/>
      <c r="L428" s="245"/>
      <c r="M428" s="245"/>
      <c r="N428" s="245"/>
      <c r="O428" s="245"/>
      <c r="P428" s="245"/>
      <c r="Q428" s="245"/>
      <c r="R428" s="245"/>
      <c r="S428" s="245"/>
      <c r="T428" s="245"/>
      <c r="U428" s="245"/>
      <c r="V428" s="245"/>
      <c r="W428" s="245"/>
      <c r="X428" s="245"/>
      <c r="Y428" s="245"/>
      <c r="Z428" s="245"/>
      <c r="AA428" s="245"/>
      <c r="AB428" s="245"/>
      <c r="AC428" s="245"/>
    </row>
    <row r="429" ht="15.75" customHeight="1">
      <c r="A429" s="245"/>
      <c r="B429" s="243"/>
      <c r="C429" s="244"/>
      <c r="D429" s="245"/>
      <c r="E429" s="245"/>
      <c r="F429" s="245"/>
      <c r="G429" s="245"/>
      <c r="H429" s="245"/>
      <c r="I429" s="245"/>
      <c r="J429" s="245"/>
      <c r="K429" s="245"/>
      <c r="L429" s="245"/>
      <c r="M429" s="245"/>
      <c r="N429" s="245"/>
      <c r="O429" s="245"/>
      <c r="P429" s="245"/>
      <c r="Q429" s="245"/>
      <c r="R429" s="245"/>
      <c r="S429" s="245"/>
      <c r="T429" s="245"/>
      <c r="U429" s="245"/>
      <c r="V429" s="245"/>
      <c r="W429" s="245"/>
      <c r="X429" s="245"/>
      <c r="Y429" s="245"/>
      <c r="Z429" s="245"/>
      <c r="AA429" s="245"/>
      <c r="AB429" s="245"/>
      <c r="AC429" s="245"/>
    </row>
    <row r="430" ht="15.75" customHeight="1">
      <c r="A430" s="245"/>
      <c r="B430" s="243"/>
      <c r="C430" s="244"/>
      <c r="D430" s="245"/>
      <c r="E430" s="245"/>
      <c r="F430" s="245"/>
      <c r="G430" s="245"/>
      <c r="H430" s="245"/>
      <c r="I430" s="245"/>
      <c r="J430" s="245"/>
      <c r="K430" s="245"/>
      <c r="L430" s="245"/>
      <c r="M430" s="245"/>
      <c r="N430" s="245"/>
      <c r="O430" s="245"/>
      <c r="P430" s="245"/>
      <c r="Q430" s="245"/>
      <c r="R430" s="245"/>
      <c r="S430" s="245"/>
      <c r="T430" s="245"/>
      <c r="U430" s="245"/>
      <c r="V430" s="245"/>
      <c r="W430" s="245"/>
      <c r="X430" s="245"/>
      <c r="Y430" s="245"/>
      <c r="Z430" s="245"/>
      <c r="AA430" s="245"/>
      <c r="AB430" s="245"/>
      <c r="AC430" s="245"/>
    </row>
    <row r="431" ht="15.75" customHeight="1">
      <c r="A431" s="245"/>
      <c r="B431" s="243"/>
      <c r="C431" s="244"/>
      <c r="D431" s="245"/>
      <c r="E431" s="245"/>
      <c r="F431" s="245"/>
      <c r="G431" s="245"/>
      <c r="H431" s="245"/>
      <c r="I431" s="245"/>
      <c r="J431" s="245"/>
      <c r="K431" s="245"/>
      <c r="L431" s="245"/>
      <c r="M431" s="245"/>
      <c r="N431" s="245"/>
      <c r="O431" s="245"/>
      <c r="P431" s="245"/>
      <c r="Q431" s="245"/>
      <c r="R431" s="245"/>
      <c r="S431" s="245"/>
      <c r="T431" s="245"/>
      <c r="U431" s="245"/>
      <c r="V431" s="245"/>
      <c r="W431" s="245"/>
      <c r="X431" s="245"/>
      <c r="Y431" s="245"/>
      <c r="Z431" s="245"/>
      <c r="AA431" s="245"/>
      <c r="AB431" s="245"/>
      <c r="AC431" s="245"/>
    </row>
    <row r="432" ht="15.75" customHeight="1">
      <c r="A432" s="245"/>
      <c r="B432" s="243"/>
      <c r="C432" s="244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245"/>
      <c r="T432" s="245"/>
      <c r="U432" s="245"/>
      <c r="V432" s="245"/>
      <c r="W432" s="245"/>
      <c r="X432" s="245"/>
      <c r="Y432" s="245"/>
      <c r="Z432" s="245"/>
      <c r="AA432" s="245"/>
      <c r="AB432" s="245"/>
      <c r="AC432" s="245"/>
    </row>
    <row r="433" ht="15.75" customHeight="1">
      <c r="A433" s="245"/>
      <c r="B433" s="243"/>
      <c r="C433" s="244"/>
      <c r="D433" s="245"/>
      <c r="E433" s="245"/>
      <c r="F433" s="245"/>
      <c r="G433" s="245"/>
      <c r="H433" s="245"/>
      <c r="I433" s="245"/>
      <c r="J433" s="245"/>
      <c r="K433" s="245"/>
      <c r="L433" s="245"/>
      <c r="M433" s="245"/>
      <c r="N433" s="245"/>
      <c r="O433" s="245"/>
      <c r="P433" s="245"/>
      <c r="Q433" s="245"/>
      <c r="R433" s="245"/>
      <c r="S433" s="245"/>
      <c r="T433" s="245"/>
      <c r="U433" s="245"/>
      <c r="V433" s="245"/>
      <c r="W433" s="245"/>
      <c r="X433" s="245"/>
      <c r="Y433" s="245"/>
      <c r="Z433" s="245"/>
      <c r="AA433" s="245"/>
      <c r="AB433" s="245"/>
      <c r="AC433" s="245"/>
    </row>
    <row r="434" ht="15.75" customHeight="1">
      <c r="A434" s="245"/>
      <c r="B434" s="243"/>
      <c r="C434" s="244"/>
      <c r="D434" s="245"/>
      <c r="E434" s="245"/>
      <c r="F434" s="245"/>
      <c r="G434" s="245"/>
      <c r="H434" s="245"/>
      <c r="I434" s="245"/>
      <c r="J434" s="245"/>
      <c r="K434" s="245"/>
      <c r="L434" s="245"/>
      <c r="M434" s="245"/>
      <c r="N434" s="245"/>
      <c r="O434" s="245"/>
      <c r="P434" s="245"/>
      <c r="Q434" s="245"/>
      <c r="R434" s="245"/>
      <c r="S434" s="245"/>
      <c r="T434" s="245"/>
      <c r="U434" s="245"/>
      <c r="V434" s="245"/>
      <c r="W434" s="245"/>
      <c r="X434" s="245"/>
      <c r="Y434" s="245"/>
      <c r="Z434" s="245"/>
      <c r="AA434" s="245"/>
      <c r="AB434" s="245"/>
      <c r="AC434" s="245"/>
    </row>
    <row r="435" ht="15.75" customHeight="1">
      <c r="A435" s="245"/>
      <c r="B435" s="243"/>
      <c r="C435" s="244"/>
      <c r="D435" s="245"/>
      <c r="E435" s="245"/>
      <c r="F435" s="245"/>
      <c r="G435" s="245"/>
      <c r="H435" s="245"/>
      <c r="I435" s="245"/>
      <c r="J435" s="245"/>
      <c r="K435" s="245"/>
      <c r="L435" s="245"/>
      <c r="M435" s="245"/>
      <c r="N435" s="245"/>
      <c r="O435" s="245"/>
      <c r="P435" s="245"/>
      <c r="Q435" s="245"/>
      <c r="R435" s="245"/>
      <c r="S435" s="245"/>
      <c r="T435" s="245"/>
      <c r="U435" s="245"/>
      <c r="V435" s="245"/>
      <c r="W435" s="245"/>
      <c r="X435" s="245"/>
      <c r="Y435" s="245"/>
      <c r="Z435" s="245"/>
      <c r="AA435" s="245"/>
      <c r="AB435" s="245"/>
      <c r="AC435" s="245"/>
    </row>
    <row r="436" ht="15.75" customHeight="1">
      <c r="A436" s="245"/>
      <c r="B436" s="245"/>
      <c r="C436" s="244"/>
      <c r="D436" s="245"/>
      <c r="E436" s="245"/>
      <c r="F436" s="245"/>
      <c r="G436" s="245"/>
      <c r="H436" s="245"/>
      <c r="I436" s="245"/>
      <c r="J436" s="245"/>
      <c r="K436" s="245"/>
      <c r="L436" s="245"/>
      <c r="M436" s="245"/>
      <c r="N436" s="245"/>
      <c r="O436" s="245"/>
      <c r="P436" s="245"/>
      <c r="Q436" s="245"/>
      <c r="R436" s="245"/>
      <c r="S436" s="245"/>
      <c r="T436" s="245"/>
      <c r="U436" s="245"/>
      <c r="V436" s="245"/>
      <c r="W436" s="245"/>
      <c r="X436" s="245"/>
      <c r="Y436" s="245"/>
      <c r="Z436" s="245"/>
      <c r="AA436" s="245"/>
      <c r="AB436" s="245"/>
      <c r="AC436" s="245"/>
    </row>
    <row r="437" ht="15.75" customHeight="1">
      <c r="A437" s="245"/>
      <c r="B437" s="245"/>
      <c r="C437" s="244"/>
      <c r="D437" s="245"/>
      <c r="E437" s="245"/>
      <c r="F437" s="245"/>
      <c r="G437" s="245"/>
      <c r="H437" s="245"/>
      <c r="I437" s="245"/>
      <c r="J437" s="245"/>
      <c r="K437" s="245"/>
      <c r="L437" s="245"/>
      <c r="M437" s="245"/>
      <c r="N437" s="245"/>
      <c r="O437" s="245"/>
      <c r="P437" s="245"/>
      <c r="Q437" s="245"/>
      <c r="R437" s="245"/>
      <c r="S437" s="245"/>
      <c r="T437" s="245"/>
      <c r="U437" s="245"/>
      <c r="V437" s="245"/>
      <c r="W437" s="245"/>
      <c r="X437" s="245"/>
      <c r="Y437" s="245"/>
      <c r="Z437" s="245"/>
      <c r="AA437" s="245"/>
      <c r="AB437" s="245"/>
      <c r="AC437" s="245"/>
    </row>
    <row r="438" ht="15.75" customHeight="1">
      <c r="A438" s="245"/>
      <c r="B438" s="245"/>
      <c r="C438" s="244"/>
      <c r="D438" s="245"/>
      <c r="E438" s="245"/>
      <c r="F438" s="245"/>
      <c r="G438" s="245"/>
      <c r="H438" s="245"/>
      <c r="I438" s="245"/>
      <c r="J438" s="245"/>
      <c r="K438" s="245"/>
      <c r="L438" s="245"/>
      <c r="M438" s="245"/>
      <c r="N438" s="245"/>
      <c r="O438" s="245"/>
      <c r="P438" s="245"/>
      <c r="Q438" s="245"/>
      <c r="R438" s="245"/>
      <c r="S438" s="245"/>
      <c r="T438" s="245"/>
      <c r="U438" s="245"/>
      <c r="V438" s="245"/>
      <c r="W438" s="245"/>
      <c r="X438" s="245"/>
      <c r="Y438" s="245"/>
      <c r="Z438" s="245"/>
      <c r="AA438" s="245"/>
      <c r="AB438" s="245"/>
      <c r="AC438" s="245"/>
    </row>
    <row r="439" ht="15.75" customHeight="1">
      <c r="A439" s="245"/>
      <c r="B439" s="245"/>
      <c r="C439" s="244"/>
      <c r="D439" s="245"/>
      <c r="E439" s="245"/>
      <c r="F439" s="245"/>
      <c r="G439" s="245"/>
      <c r="H439" s="245"/>
      <c r="I439" s="245"/>
      <c r="J439" s="245"/>
      <c r="K439" s="245"/>
      <c r="L439" s="245"/>
      <c r="M439" s="245"/>
      <c r="N439" s="245"/>
      <c r="O439" s="245"/>
      <c r="P439" s="245"/>
      <c r="Q439" s="245"/>
      <c r="R439" s="245"/>
      <c r="S439" s="245"/>
      <c r="T439" s="245"/>
      <c r="U439" s="245"/>
      <c r="V439" s="245"/>
      <c r="W439" s="245"/>
      <c r="X439" s="245"/>
      <c r="Y439" s="245"/>
      <c r="Z439" s="245"/>
      <c r="AA439" s="245"/>
      <c r="AB439" s="245"/>
      <c r="AC439" s="245"/>
    </row>
    <row r="440" ht="15.75" customHeight="1">
      <c r="A440" s="245"/>
      <c r="B440" s="245"/>
      <c r="C440" s="244"/>
      <c r="D440" s="245"/>
      <c r="E440" s="245"/>
      <c r="F440" s="245"/>
      <c r="G440" s="245"/>
      <c r="H440" s="245"/>
      <c r="I440" s="245"/>
      <c r="J440" s="245"/>
      <c r="K440" s="245"/>
      <c r="L440" s="245"/>
      <c r="M440" s="245"/>
      <c r="N440" s="245"/>
      <c r="O440" s="245"/>
      <c r="P440" s="245"/>
      <c r="Q440" s="245"/>
      <c r="R440" s="245"/>
      <c r="S440" s="245"/>
      <c r="T440" s="245"/>
      <c r="U440" s="245"/>
      <c r="V440" s="245"/>
      <c r="W440" s="245"/>
      <c r="X440" s="245"/>
      <c r="Y440" s="245"/>
      <c r="Z440" s="245"/>
      <c r="AA440" s="245"/>
      <c r="AB440" s="245"/>
      <c r="AC440" s="245"/>
    </row>
    <row r="441" ht="15.75" customHeight="1">
      <c r="A441" s="245"/>
      <c r="B441" s="245"/>
      <c r="C441" s="244"/>
      <c r="D441" s="245"/>
      <c r="E441" s="245"/>
      <c r="F441" s="245"/>
      <c r="G441" s="245"/>
      <c r="H441" s="245"/>
      <c r="I441" s="245"/>
      <c r="J441" s="245"/>
      <c r="K441" s="245"/>
      <c r="L441" s="245"/>
      <c r="M441" s="245"/>
      <c r="N441" s="245"/>
      <c r="O441" s="245"/>
      <c r="P441" s="245"/>
      <c r="Q441" s="245"/>
      <c r="R441" s="245"/>
      <c r="S441" s="245"/>
      <c r="T441" s="245"/>
      <c r="U441" s="245"/>
      <c r="V441" s="245"/>
      <c r="W441" s="245"/>
      <c r="X441" s="245"/>
      <c r="Y441" s="245"/>
      <c r="Z441" s="245"/>
      <c r="AA441" s="245"/>
      <c r="AB441" s="245"/>
      <c r="AC441" s="245"/>
    </row>
    <row r="442" ht="15.75" customHeight="1">
      <c r="A442" s="245"/>
      <c r="B442" s="245"/>
      <c r="C442" s="244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245"/>
      <c r="T442" s="245"/>
      <c r="U442" s="245"/>
      <c r="V442" s="245"/>
      <c r="W442" s="245"/>
      <c r="X442" s="245"/>
      <c r="Y442" s="245"/>
      <c r="Z442" s="245"/>
      <c r="AA442" s="245"/>
      <c r="AB442" s="245"/>
      <c r="AC442" s="245"/>
    </row>
    <row r="443" ht="15.75" customHeight="1">
      <c r="A443" s="245"/>
      <c r="B443" s="245"/>
      <c r="C443" s="244"/>
      <c r="D443" s="245"/>
      <c r="E443" s="245"/>
      <c r="F443" s="245"/>
      <c r="G443" s="245"/>
      <c r="H443" s="245"/>
      <c r="I443" s="245"/>
      <c r="J443" s="245"/>
      <c r="K443" s="245"/>
      <c r="L443" s="245"/>
      <c r="M443" s="245"/>
      <c r="N443" s="245"/>
      <c r="O443" s="245"/>
      <c r="P443" s="245"/>
      <c r="Q443" s="245"/>
      <c r="R443" s="245"/>
      <c r="S443" s="245"/>
      <c r="T443" s="245"/>
      <c r="U443" s="245"/>
      <c r="V443" s="245"/>
      <c r="W443" s="245"/>
      <c r="X443" s="245"/>
      <c r="Y443" s="245"/>
      <c r="Z443" s="245"/>
      <c r="AA443" s="245"/>
      <c r="AB443" s="245"/>
      <c r="AC443" s="245"/>
    </row>
    <row r="444" ht="15.75" customHeight="1">
      <c r="A444" s="245"/>
      <c r="B444" s="245"/>
      <c r="C444" s="244"/>
      <c r="D444" s="245"/>
      <c r="E444" s="245"/>
      <c r="F444" s="245"/>
      <c r="G444" s="245"/>
      <c r="H444" s="245"/>
      <c r="I444" s="245"/>
      <c r="J444" s="245"/>
      <c r="K444" s="245"/>
      <c r="L444" s="245"/>
      <c r="M444" s="245"/>
      <c r="N444" s="245"/>
      <c r="O444" s="245"/>
      <c r="P444" s="245"/>
      <c r="Q444" s="245"/>
      <c r="R444" s="245"/>
      <c r="S444" s="245"/>
      <c r="T444" s="245"/>
      <c r="U444" s="245"/>
      <c r="V444" s="245"/>
      <c r="W444" s="245"/>
      <c r="X444" s="245"/>
      <c r="Y444" s="245"/>
      <c r="Z444" s="245"/>
      <c r="AA444" s="245"/>
      <c r="AB444" s="245"/>
      <c r="AC444" s="245"/>
    </row>
    <row r="445" ht="15.75" customHeight="1">
      <c r="A445" s="245"/>
      <c r="B445" s="245"/>
      <c r="C445" s="244"/>
      <c r="D445" s="245"/>
      <c r="E445" s="245"/>
      <c r="F445" s="245"/>
      <c r="G445" s="245"/>
      <c r="H445" s="245"/>
      <c r="I445" s="245"/>
      <c r="J445" s="245"/>
      <c r="K445" s="245"/>
      <c r="L445" s="245"/>
      <c r="M445" s="245"/>
      <c r="N445" s="245"/>
      <c r="O445" s="245"/>
      <c r="P445" s="245"/>
      <c r="Q445" s="245"/>
      <c r="R445" s="245"/>
      <c r="S445" s="245"/>
      <c r="T445" s="245"/>
      <c r="U445" s="245"/>
      <c r="V445" s="245"/>
      <c r="W445" s="245"/>
      <c r="X445" s="245"/>
      <c r="Y445" s="245"/>
      <c r="Z445" s="245"/>
      <c r="AA445" s="245"/>
      <c r="AB445" s="245"/>
      <c r="AC445" s="245"/>
    </row>
    <row r="446" ht="15.75" customHeight="1">
      <c r="A446" s="245"/>
      <c r="B446" s="245"/>
      <c r="C446" s="244"/>
      <c r="D446" s="245"/>
      <c r="E446" s="245"/>
      <c r="F446" s="245"/>
      <c r="G446" s="245"/>
      <c r="H446" s="245"/>
      <c r="I446" s="245"/>
      <c r="J446" s="245"/>
      <c r="K446" s="245"/>
      <c r="L446" s="245"/>
      <c r="M446" s="245"/>
      <c r="N446" s="245"/>
      <c r="O446" s="245"/>
      <c r="P446" s="245"/>
      <c r="Q446" s="245"/>
      <c r="R446" s="245"/>
      <c r="S446" s="245"/>
      <c r="T446" s="245"/>
      <c r="U446" s="245"/>
      <c r="V446" s="245"/>
      <c r="W446" s="245"/>
      <c r="X446" s="245"/>
      <c r="Y446" s="245"/>
      <c r="Z446" s="245"/>
      <c r="AA446" s="245"/>
      <c r="AB446" s="245"/>
      <c r="AC446" s="245"/>
    </row>
    <row r="447" ht="15.75" customHeight="1">
      <c r="A447" s="245"/>
      <c r="B447" s="245"/>
      <c r="C447" s="244"/>
      <c r="D447" s="245"/>
      <c r="E447" s="245"/>
      <c r="F447" s="245"/>
      <c r="G447" s="245"/>
      <c r="H447" s="245"/>
      <c r="I447" s="245"/>
      <c r="J447" s="245"/>
      <c r="K447" s="245"/>
      <c r="L447" s="245"/>
      <c r="M447" s="245"/>
      <c r="N447" s="245"/>
      <c r="O447" s="245"/>
      <c r="P447" s="245"/>
      <c r="Q447" s="245"/>
      <c r="R447" s="245"/>
      <c r="S447" s="245"/>
      <c r="T447" s="245"/>
      <c r="U447" s="245"/>
      <c r="V447" s="245"/>
      <c r="W447" s="245"/>
      <c r="X447" s="245"/>
      <c r="Y447" s="245"/>
      <c r="Z447" s="245"/>
      <c r="AA447" s="245"/>
      <c r="AB447" s="245"/>
      <c r="AC447" s="245"/>
    </row>
    <row r="448" ht="15.75" customHeight="1">
      <c r="A448" s="245"/>
      <c r="B448" s="245"/>
      <c r="C448" s="245"/>
      <c r="D448" s="245"/>
      <c r="E448" s="245"/>
      <c r="F448" s="245"/>
      <c r="G448" s="245"/>
      <c r="H448" s="245"/>
      <c r="I448" s="245"/>
      <c r="J448" s="245"/>
      <c r="K448" s="245"/>
      <c r="L448" s="245"/>
      <c r="M448" s="245"/>
      <c r="N448" s="245"/>
      <c r="O448" s="245"/>
      <c r="P448" s="245"/>
      <c r="Q448" s="245"/>
      <c r="R448" s="245"/>
      <c r="S448" s="245"/>
      <c r="T448" s="245"/>
      <c r="U448" s="245"/>
      <c r="V448" s="245"/>
      <c r="W448" s="245"/>
      <c r="X448" s="245"/>
      <c r="Y448" s="245"/>
      <c r="Z448" s="245"/>
      <c r="AA448" s="245"/>
      <c r="AB448" s="245"/>
      <c r="AC448" s="245"/>
    </row>
    <row r="449" ht="15.75" customHeight="1">
      <c r="A449" s="245"/>
      <c r="B449" s="245"/>
      <c r="C449" s="245"/>
      <c r="D449" s="245"/>
      <c r="E449" s="245"/>
      <c r="F449" s="245"/>
      <c r="G449" s="245"/>
      <c r="H449" s="245"/>
      <c r="I449" s="245"/>
      <c r="J449" s="245"/>
      <c r="K449" s="245"/>
      <c r="L449" s="245"/>
      <c r="M449" s="245"/>
      <c r="N449" s="245"/>
      <c r="O449" s="245"/>
      <c r="P449" s="245"/>
      <c r="Q449" s="245"/>
      <c r="R449" s="245"/>
      <c r="S449" s="245"/>
      <c r="T449" s="245"/>
      <c r="U449" s="245"/>
      <c r="V449" s="245"/>
      <c r="W449" s="245"/>
      <c r="X449" s="245"/>
      <c r="Y449" s="245"/>
      <c r="Z449" s="245"/>
      <c r="AA449" s="245"/>
      <c r="AB449" s="245"/>
      <c r="AC449" s="245"/>
    </row>
    <row r="450" ht="15.75" customHeight="1">
      <c r="A450" s="245"/>
      <c r="B450" s="245"/>
      <c r="C450" s="245"/>
      <c r="D450" s="245"/>
      <c r="E450" s="245"/>
      <c r="F450" s="245"/>
      <c r="G450" s="245"/>
      <c r="H450" s="245"/>
      <c r="I450" s="245"/>
      <c r="J450" s="245"/>
      <c r="K450" s="245"/>
      <c r="L450" s="245"/>
      <c r="M450" s="245"/>
      <c r="N450" s="245"/>
      <c r="O450" s="245"/>
      <c r="P450" s="245"/>
      <c r="Q450" s="245"/>
      <c r="R450" s="245"/>
      <c r="S450" s="245"/>
      <c r="T450" s="245"/>
      <c r="U450" s="245"/>
      <c r="V450" s="245"/>
      <c r="W450" s="245"/>
      <c r="X450" s="245"/>
      <c r="Y450" s="245"/>
      <c r="Z450" s="245"/>
      <c r="AA450" s="245"/>
      <c r="AB450" s="245"/>
      <c r="AC450" s="245"/>
    </row>
    <row r="451" ht="15.75" customHeight="1">
      <c r="A451" s="245"/>
      <c r="B451" s="245"/>
      <c r="C451" s="245"/>
      <c r="D451" s="245"/>
      <c r="E451" s="245"/>
      <c r="F451" s="245"/>
      <c r="G451" s="245"/>
      <c r="H451" s="245"/>
      <c r="I451" s="245"/>
      <c r="J451" s="245"/>
      <c r="K451" s="245"/>
      <c r="L451" s="245"/>
      <c r="M451" s="245"/>
      <c r="N451" s="245"/>
      <c r="O451" s="245"/>
      <c r="P451" s="245"/>
      <c r="Q451" s="245"/>
      <c r="R451" s="245"/>
      <c r="S451" s="245"/>
      <c r="T451" s="245"/>
      <c r="U451" s="245"/>
      <c r="V451" s="245"/>
      <c r="W451" s="245"/>
      <c r="X451" s="245"/>
      <c r="Y451" s="245"/>
      <c r="Z451" s="245"/>
      <c r="AA451" s="245"/>
      <c r="AB451" s="245"/>
      <c r="AC451" s="245"/>
    </row>
    <row r="452" ht="15.75" customHeight="1">
      <c r="A452" s="245"/>
      <c r="B452" s="245"/>
      <c r="C452" s="245"/>
      <c r="D452" s="245"/>
      <c r="E452" s="245"/>
      <c r="F452" s="245"/>
      <c r="G452" s="245"/>
      <c r="H452" s="245"/>
      <c r="I452" s="245"/>
      <c r="J452" s="245"/>
      <c r="K452" s="245"/>
      <c r="L452" s="245"/>
      <c r="M452" s="245"/>
      <c r="N452" s="245"/>
      <c r="O452" s="245"/>
      <c r="P452" s="245"/>
      <c r="Q452" s="245"/>
      <c r="R452" s="245"/>
      <c r="S452" s="245"/>
      <c r="T452" s="245"/>
      <c r="U452" s="245"/>
      <c r="V452" s="245"/>
      <c r="W452" s="245"/>
      <c r="X452" s="245"/>
      <c r="Y452" s="245"/>
      <c r="Z452" s="245"/>
      <c r="AA452" s="245"/>
      <c r="AB452" s="245"/>
      <c r="AC452" s="245"/>
    </row>
    <row r="453" ht="15.75" customHeight="1">
      <c r="A453" s="245"/>
      <c r="B453" s="245"/>
      <c r="C453" s="245"/>
      <c r="D453" s="245"/>
      <c r="E453" s="245"/>
      <c r="F453" s="245"/>
      <c r="G453" s="245"/>
      <c r="H453" s="245"/>
      <c r="I453" s="245"/>
      <c r="J453" s="245"/>
      <c r="K453" s="245"/>
      <c r="L453" s="245"/>
      <c r="M453" s="245"/>
      <c r="N453" s="245"/>
      <c r="O453" s="245"/>
      <c r="P453" s="245"/>
      <c r="Q453" s="245"/>
      <c r="R453" s="245"/>
      <c r="S453" s="245"/>
      <c r="T453" s="245"/>
      <c r="U453" s="245"/>
      <c r="V453" s="245"/>
      <c r="W453" s="245"/>
      <c r="X453" s="245"/>
      <c r="Y453" s="245"/>
      <c r="Z453" s="245"/>
      <c r="AA453" s="245"/>
      <c r="AB453" s="245"/>
      <c r="AC453" s="245"/>
    </row>
    <row r="454" ht="15.75" customHeight="1">
      <c r="A454" s="245"/>
      <c r="B454" s="245"/>
      <c r="C454" s="245"/>
      <c r="D454" s="245"/>
      <c r="E454" s="245"/>
      <c r="F454" s="245"/>
      <c r="G454" s="245"/>
      <c r="H454" s="245"/>
      <c r="I454" s="245"/>
      <c r="J454" s="245"/>
      <c r="K454" s="245"/>
      <c r="L454" s="245"/>
      <c r="M454" s="245"/>
      <c r="N454" s="245"/>
      <c r="O454" s="245"/>
      <c r="P454" s="245"/>
      <c r="Q454" s="245"/>
      <c r="R454" s="245"/>
      <c r="S454" s="245"/>
      <c r="T454" s="245"/>
      <c r="U454" s="245"/>
      <c r="V454" s="245"/>
      <c r="W454" s="245"/>
      <c r="X454" s="245"/>
      <c r="Y454" s="245"/>
      <c r="Z454" s="245"/>
      <c r="AA454" s="245"/>
      <c r="AB454" s="245"/>
      <c r="AC454" s="245"/>
    </row>
    <row r="455" ht="15.75" customHeight="1">
      <c r="A455" s="245"/>
      <c r="B455" s="245"/>
      <c r="C455" s="245"/>
      <c r="D455" s="245"/>
      <c r="E455" s="245"/>
      <c r="F455" s="245"/>
      <c r="G455" s="245"/>
      <c r="H455" s="245"/>
      <c r="I455" s="245"/>
      <c r="J455" s="245"/>
      <c r="K455" s="245"/>
      <c r="L455" s="245"/>
      <c r="M455" s="245"/>
      <c r="N455" s="245"/>
      <c r="O455" s="245"/>
      <c r="P455" s="245"/>
      <c r="Q455" s="245"/>
      <c r="R455" s="245"/>
      <c r="S455" s="245"/>
      <c r="T455" s="245"/>
      <c r="U455" s="245"/>
      <c r="V455" s="245"/>
      <c r="W455" s="245"/>
      <c r="X455" s="245"/>
      <c r="Y455" s="245"/>
      <c r="Z455" s="245"/>
      <c r="AA455" s="245"/>
      <c r="AB455" s="245"/>
      <c r="AC455" s="245"/>
    </row>
    <row r="456" ht="15.75" customHeight="1">
      <c r="A456" s="245"/>
      <c r="B456" s="245"/>
      <c r="C456" s="245"/>
      <c r="D456" s="245"/>
      <c r="E456" s="245"/>
      <c r="F456" s="245"/>
      <c r="G456" s="245"/>
      <c r="H456" s="245"/>
      <c r="I456" s="245"/>
      <c r="J456" s="245"/>
      <c r="K456" s="245"/>
      <c r="L456" s="245"/>
      <c r="M456" s="245"/>
      <c r="N456" s="245"/>
      <c r="O456" s="245"/>
      <c r="P456" s="245"/>
      <c r="Q456" s="245"/>
      <c r="R456" s="245"/>
      <c r="S456" s="245"/>
      <c r="T456" s="245"/>
      <c r="U456" s="245"/>
      <c r="V456" s="245"/>
      <c r="W456" s="245"/>
      <c r="X456" s="245"/>
      <c r="Y456" s="245"/>
      <c r="Z456" s="245"/>
      <c r="AA456" s="245"/>
      <c r="AB456" s="245"/>
      <c r="AC456" s="245"/>
    </row>
    <row r="457" ht="15.75" customHeight="1">
      <c r="A457" s="245"/>
      <c r="B457" s="245"/>
      <c r="C457" s="245"/>
      <c r="D457" s="245"/>
      <c r="E457" s="245"/>
      <c r="F457" s="245"/>
      <c r="G457" s="245"/>
      <c r="H457" s="245"/>
      <c r="I457" s="245"/>
      <c r="J457" s="245"/>
      <c r="K457" s="245"/>
      <c r="L457" s="245"/>
      <c r="M457" s="245"/>
      <c r="N457" s="245"/>
      <c r="O457" s="245"/>
      <c r="P457" s="245"/>
      <c r="Q457" s="245"/>
      <c r="R457" s="245"/>
      <c r="S457" s="245"/>
      <c r="T457" s="245"/>
      <c r="U457" s="245"/>
      <c r="V457" s="245"/>
      <c r="W457" s="245"/>
      <c r="X457" s="245"/>
      <c r="Y457" s="245"/>
      <c r="Z457" s="245"/>
      <c r="AA457" s="245"/>
      <c r="AB457" s="245"/>
      <c r="AC457" s="245"/>
    </row>
    <row r="458" ht="15.75" customHeight="1">
      <c r="A458" s="245"/>
      <c r="B458" s="245"/>
      <c r="C458" s="245"/>
      <c r="D458" s="245"/>
      <c r="E458" s="245"/>
      <c r="F458" s="245"/>
      <c r="G458" s="245"/>
      <c r="H458" s="245"/>
      <c r="I458" s="245"/>
      <c r="J458" s="245"/>
      <c r="K458" s="245"/>
      <c r="L458" s="245"/>
      <c r="M458" s="245"/>
      <c r="N458" s="245"/>
      <c r="O458" s="245"/>
      <c r="P458" s="245"/>
      <c r="Q458" s="245"/>
      <c r="R458" s="245"/>
      <c r="S458" s="245"/>
      <c r="T458" s="245"/>
      <c r="U458" s="245"/>
      <c r="V458" s="245"/>
      <c r="W458" s="245"/>
      <c r="X458" s="245"/>
      <c r="Y458" s="245"/>
      <c r="Z458" s="245"/>
      <c r="AA458" s="245"/>
      <c r="AB458" s="245"/>
      <c r="AC458" s="245"/>
    </row>
    <row r="459" ht="15.75" customHeight="1">
      <c r="A459" s="245"/>
      <c r="B459" s="245"/>
      <c r="C459" s="245"/>
      <c r="D459" s="245"/>
      <c r="E459" s="245"/>
      <c r="F459" s="245"/>
      <c r="G459" s="245"/>
      <c r="H459" s="245"/>
      <c r="I459" s="245"/>
      <c r="J459" s="245"/>
      <c r="K459" s="245"/>
      <c r="L459" s="245"/>
      <c r="M459" s="245"/>
      <c r="N459" s="245"/>
      <c r="O459" s="245"/>
      <c r="P459" s="245"/>
      <c r="Q459" s="245"/>
      <c r="R459" s="245"/>
      <c r="S459" s="245"/>
      <c r="T459" s="245"/>
      <c r="U459" s="245"/>
      <c r="V459" s="245"/>
      <c r="W459" s="245"/>
      <c r="X459" s="245"/>
      <c r="Y459" s="245"/>
      <c r="Z459" s="245"/>
      <c r="AA459" s="245"/>
      <c r="AB459" s="245"/>
      <c r="AC459" s="245"/>
    </row>
    <row r="460" ht="15.75" customHeight="1">
      <c r="A460" s="245"/>
      <c r="B460" s="245"/>
      <c r="C460" s="245"/>
      <c r="D460" s="245"/>
      <c r="E460" s="245"/>
      <c r="F460" s="245"/>
      <c r="G460" s="245"/>
      <c r="H460" s="245"/>
      <c r="I460" s="245"/>
      <c r="J460" s="245"/>
      <c r="K460" s="245"/>
      <c r="L460" s="245"/>
      <c r="M460" s="245"/>
      <c r="N460" s="245"/>
      <c r="O460" s="245"/>
      <c r="P460" s="245"/>
      <c r="Q460" s="245"/>
      <c r="R460" s="245"/>
      <c r="S460" s="245"/>
      <c r="T460" s="245"/>
      <c r="U460" s="245"/>
      <c r="V460" s="245"/>
      <c r="W460" s="245"/>
      <c r="X460" s="245"/>
      <c r="Y460" s="245"/>
      <c r="Z460" s="245"/>
      <c r="AA460" s="245"/>
      <c r="AB460" s="245"/>
      <c r="AC460" s="245"/>
    </row>
    <row r="461" ht="15.75" customHeight="1">
      <c r="A461" s="245"/>
      <c r="B461" s="245"/>
      <c r="C461" s="245"/>
      <c r="D461" s="245"/>
      <c r="E461" s="245"/>
      <c r="F461" s="245"/>
      <c r="G461" s="245"/>
      <c r="H461" s="245"/>
      <c r="I461" s="245"/>
      <c r="J461" s="245"/>
      <c r="K461" s="245"/>
      <c r="L461" s="245"/>
      <c r="M461" s="245"/>
      <c r="N461" s="245"/>
      <c r="O461" s="245"/>
      <c r="P461" s="245"/>
      <c r="Q461" s="245"/>
      <c r="R461" s="245"/>
      <c r="S461" s="245"/>
      <c r="T461" s="245"/>
      <c r="U461" s="245"/>
      <c r="V461" s="245"/>
      <c r="W461" s="245"/>
      <c r="X461" s="245"/>
      <c r="Y461" s="245"/>
      <c r="Z461" s="245"/>
      <c r="AA461" s="245"/>
      <c r="AB461" s="245"/>
      <c r="AC461" s="245"/>
    </row>
    <row r="462" ht="15.75" customHeight="1">
      <c r="A462" s="245"/>
      <c r="B462" s="245"/>
      <c r="C462" s="245"/>
      <c r="D462" s="245"/>
      <c r="E462" s="245"/>
      <c r="F462" s="245"/>
      <c r="G462" s="245"/>
      <c r="H462" s="245"/>
      <c r="I462" s="245"/>
      <c r="J462" s="245"/>
      <c r="K462" s="245"/>
      <c r="L462" s="245"/>
      <c r="M462" s="245"/>
      <c r="N462" s="245"/>
      <c r="O462" s="245"/>
      <c r="P462" s="245"/>
      <c r="Q462" s="245"/>
      <c r="R462" s="245"/>
      <c r="S462" s="245"/>
      <c r="T462" s="245"/>
      <c r="U462" s="245"/>
      <c r="V462" s="245"/>
      <c r="W462" s="245"/>
      <c r="X462" s="245"/>
      <c r="Y462" s="245"/>
      <c r="Z462" s="245"/>
      <c r="AA462" s="245"/>
      <c r="AB462" s="245"/>
      <c r="AC462" s="245"/>
    </row>
    <row r="463" ht="15.75" customHeight="1">
      <c r="A463" s="245"/>
      <c r="B463" s="245"/>
      <c r="C463" s="245"/>
      <c r="D463" s="245"/>
      <c r="E463" s="245"/>
      <c r="F463" s="245"/>
      <c r="G463" s="245"/>
      <c r="H463" s="245"/>
      <c r="I463" s="245"/>
      <c r="J463" s="245"/>
      <c r="K463" s="245"/>
      <c r="L463" s="245"/>
      <c r="M463" s="245"/>
      <c r="N463" s="245"/>
      <c r="O463" s="245"/>
      <c r="P463" s="245"/>
      <c r="Q463" s="245"/>
      <c r="R463" s="245"/>
      <c r="S463" s="245"/>
      <c r="T463" s="245"/>
      <c r="U463" s="245"/>
      <c r="V463" s="245"/>
      <c r="W463" s="245"/>
      <c r="X463" s="245"/>
      <c r="Y463" s="245"/>
      <c r="Z463" s="245"/>
      <c r="AA463" s="245"/>
      <c r="AB463" s="245"/>
      <c r="AC463" s="245"/>
    </row>
    <row r="464" ht="15.75" customHeight="1">
      <c r="A464" s="245"/>
      <c r="B464" s="245"/>
      <c r="C464" s="245"/>
      <c r="D464" s="245"/>
      <c r="E464" s="245"/>
      <c r="F464" s="245"/>
      <c r="G464" s="245"/>
      <c r="H464" s="245"/>
      <c r="I464" s="245"/>
      <c r="J464" s="245"/>
      <c r="K464" s="245"/>
      <c r="L464" s="245"/>
      <c r="M464" s="245"/>
      <c r="N464" s="245"/>
      <c r="O464" s="245"/>
      <c r="P464" s="245"/>
      <c r="Q464" s="245"/>
      <c r="R464" s="245"/>
      <c r="S464" s="245"/>
      <c r="T464" s="245"/>
      <c r="U464" s="245"/>
      <c r="V464" s="245"/>
      <c r="W464" s="245"/>
      <c r="X464" s="245"/>
      <c r="Y464" s="245"/>
      <c r="Z464" s="245"/>
      <c r="AA464" s="245"/>
      <c r="AB464" s="245"/>
      <c r="AC464" s="245"/>
    </row>
    <row r="465" ht="15.75" customHeight="1">
      <c r="A465" s="245"/>
      <c r="B465" s="245"/>
      <c r="C465" s="245"/>
      <c r="D465" s="245"/>
      <c r="E465" s="245"/>
      <c r="F465" s="245"/>
      <c r="G465" s="245"/>
      <c r="H465" s="245"/>
      <c r="I465" s="245"/>
      <c r="J465" s="245"/>
      <c r="K465" s="245"/>
      <c r="L465" s="245"/>
      <c r="M465" s="245"/>
      <c r="N465" s="245"/>
      <c r="O465" s="245"/>
      <c r="P465" s="245"/>
      <c r="Q465" s="245"/>
      <c r="R465" s="245"/>
      <c r="S465" s="245"/>
      <c r="T465" s="245"/>
      <c r="U465" s="245"/>
      <c r="V465" s="245"/>
      <c r="W465" s="245"/>
      <c r="X465" s="245"/>
      <c r="Y465" s="245"/>
      <c r="Z465" s="245"/>
      <c r="AA465" s="245"/>
      <c r="AB465" s="245"/>
      <c r="AC465" s="245"/>
    </row>
    <row r="466" ht="15.75" customHeight="1">
      <c r="A466" s="245"/>
      <c r="B466" s="245"/>
      <c r="C466" s="245"/>
      <c r="D466" s="245"/>
      <c r="E466" s="245"/>
      <c r="F466" s="245"/>
      <c r="G466" s="245"/>
      <c r="H466" s="245"/>
      <c r="I466" s="245"/>
      <c r="J466" s="245"/>
      <c r="K466" s="245"/>
      <c r="L466" s="245"/>
      <c r="M466" s="245"/>
      <c r="N466" s="245"/>
      <c r="O466" s="245"/>
      <c r="P466" s="245"/>
      <c r="Q466" s="245"/>
      <c r="R466" s="245"/>
      <c r="S466" s="245"/>
      <c r="T466" s="245"/>
      <c r="U466" s="245"/>
      <c r="V466" s="245"/>
      <c r="W466" s="245"/>
      <c r="X466" s="245"/>
      <c r="Y466" s="245"/>
      <c r="Z466" s="245"/>
      <c r="AA466" s="245"/>
      <c r="AB466" s="245"/>
      <c r="AC466" s="245"/>
    </row>
    <row r="467" ht="15.75" customHeight="1">
      <c r="A467" s="245"/>
      <c r="B467" s="245"/>
      <c r="C467" s="245"/>
      <c r="D467" s="245"/>
      <c r="E467" s="245"/>
      <c r="F467" s="245"/>
      <c r="G467" s="245"/>
      <c r="H467" s="245"/>
      <c r="I467" s="245"/>
      <c r="J467" s="245"/>
      <c r="K467" s="245"/>
      <c r="L467" s="245"/>
      <c r="M467" s="245"/>
      <c r="N467" s="245"/>
      <c r="O467" s="245"/>
      <c r="P467" s="245"/>
      <c r="Q467" s="245"/>
      <c r="R467" s="245"/>
      <c r="S467" s="245"/>
      <c r="T467" s="245"/>
      <c r="U467" s="245"/>
      <c r="V467" s="245"/>
      <c r="W467" s="245"/>
      <c r="X467" s="245"/>
      <c r="Y467" s="245"/>
      <c r="Z467" s="245"/>
      <c r="AA467" s="245"/>
      <c r="AB467" s="245"/>
      <c r="AC467" s="245"/>
    </row>
    <row r="468" ht="15.75" customHeight="1">
      <c r="A468" s="245"/>
      <c r="B468" s="245"/>
      <c r="C468" s="245"/>
      <c r="D468" s="245"/>
      <c r="E468" s="245"/>
      <c r="F468" s="245"/>
      <c r="G468" s="245"/>
      <c r="H468" s="245"/>
      <c r="I468" s="245"/>
      <c r="J468" s="245"/>
      <c r="K468" s="245"/>
      <c r="L468" s="245"/>
      <c r="M468" s="245"/>
      <c r="N468" s="245"/>
      <c r="O468" s="245"/>
      <c r="P468" s="245"/>
      <c r="Q468" s="245"/>
      <c r="R468" s="245"/>
      <c r="S468" s="245"/>
      <c r="T468" s="245"/>
      <c r="U468" s="245"/>
      <c r="V468" s="245"/>
      <c r="W468" s="245"/>
      <c r="X468" s="245"/>
      <c r="Y468" s="245"/>
      <c r="Z468" s="245"/>
      <c r="AA468" s="245"/>
      <c r="AB468" s="245"/>
      <c r="AC468" s="245"/>
    </row>
    <row r="469" ht="15.75" customHeight="1">
      <c r="A469" s="245"/>
      <c r="B469" s="245"/>
      <c r="C469" s="245"/>
      <c r="D469" s="245"/>
      <c r="E469" s="245"/>
      <c r="F469" s="245"/>
      <c r="G469" s="245"/>
      <c r="H469" s="245"/>
      <c r="I469" s="245"/>
      <c r="J469" s="245"/>
      <c r="K469" s="245"/>
      <c r="L469" s="245"/>
      <c r="M469" s="245"/>
      <c r="N469" s="245"/>
      <c r="O469" s="245"/>
      <c r="P469" s="245"/>
      <c r="Q469" s="245"/>
      <c r="R469" s="245"/>
      <c r="S469" s="245"/>
      <c r="T469" s="245"/>
      <c r="U469" s="245"/>
      <c r="V469" s="245"/>
      <c r="W469" s="245"/>
      <c r="X469" s="245"/>
      <c r="Y469" s="245"/>
      <c r="Z469" s="245"/>
      <c r="AA469" s="245"/>
      <c r="AB469" s="245"/>
      <c r="AC469" s="245"/>
    </row>
    <row r="470" ht="15.75" customHeight="1">
      <c r="A470" s="245"/>
      <c r="B470" s="245"/>
      <c r="C470" s="245"/>
      <c r="D470" s="245"/>
      <c r="E470" s="245"/>
      <c r="F470" s="245"/>
      <c r="G470" s="245"/>
      <c r="H470" s="245"/>
      <c r="I470" s="245"/>
      <c r="J470" s="245"/>
      <c r="K470" s="245"/>
      <c r="L470" s="245"/>
      <c r="M470" s="245"/>
      <c r="N470" s="245"/>
      <c r="O470" s="245"/>
      <c r="P470" s="245"/>
      <c r="Q470" s="245"/>
      <c r="R470" s="245"/>
      <c r="S470" s="245"/>
      <c r="T470" s="245"/>
      <c r="U470" s="245"/>
      <c r="V470" s="245"/>
      <c r="W470" s="245"/>
      <c r="X470" s="245"/>
      <c r="Y470" s="245"/>
      <c r="Z470" s="245"/>
      <c r="AA470" s="245"/>
      <c r="AB470" s="245"/>
      <c r="AC470" s="245"/>
    </row>
    <row r="471" ht="15.75" customHeight="1">
      <c r="A471" s="245"/>
      <c r="B471" s="245"/>
      <c r="C471" s="245"/>
      <c r="D471" s="245"/>
      <c r="E471" s="245"/>
      <c r="F471" s="245"/>
      <c r="G471" s="245"/>
      <c r="H471" s="245"/>
      <c r="I471" s="245"/>
      <c r="J471" s="245"/>
      <c r="K471" s="245"/>
      <c r="L471" s="245"/>
      <c r="M471" s="245"/>
      <c r="N471" s="245"/>
      <c r="O471" s="245"/>
      <c r="P471" s="245"/>
      <c r="Q471" s="245"/>
      <c r="R471" s="245"/>
      <c r="S471" s="245"/>
      <c r="T471" s="245"/>
      <c r="U471" s="245"/>
      <c r="V471" s="245"/>
      <c r="W471" s="245"/>
      <c r="X471" s="245"/>
      <c r="Y471" s="245"/>
      <c r="Z471" s="245"/>
      <c r="AA471" s="245"/>
      <c r="AB471" s="245"/>
      <c r="AC471" s="245"/>
    </row>
    <row r="472" ht="15.75" customHeight="1">
      <c r="A472" s="245"/>
      <c r="B472" s="245"/>
      <c r="C472" s="245"/>
      <c r="D472" s="245"/>
      <c r="E472" s="245"/>
      <c r="F472" s="245"/>
      <c r="G472" s="245"/>
      <c r="H472" s="245"/>
      <c r="I472" s="245"/>
      <c r="J472" s="245"/>
      <c r="K472" s="245"/>
      <c r="L472" s="245"/>
      <c r="M472" s="245"/>
      <c r="N472" s="245"/>
      <c r="O472" s="245"/>
      <c r="P472" s="245"/>
      <c r="Q472" s="245"/>
      <c r="R472" s="245"/>
      <c r="S472" s="245"/>
      <c r="T472" s="245"/>
      <c r="U472" s="245"/>
      <c r="V472" s="245"/>
      <c r="W472" s="245"/>
      <c r="X472" s="245"/>
      <c r="Y472" s="245"/>
      <c r="Z472" s="245"/>
      <c r="AA472" s="245"/>
      <c r="AB472" s="245"/>
      <c r="AC472" s="245"/>
    </row>
    <row r="473" ht="15.75" customHeight="1">
      <c r="A473" s="245"/>
      <c r="B473" s="245"/>
      <c r="C473" s="245"/>
      <c r="D473" s="245"/>
      <c r="E473" s="245"/>
      <c r="F473" s="245"/>
      <c r="G473" s="245"/>
      <c r="H473" s="245"/>
      <c r="I473" s="245"/>
      <c r="J473" s="245"/>
      <c r="K473" s="245"/>
      <c r="L473" s="245"/>
      <c r="M473" s="245"/>
      <c r="N473" s="245"/>
      <c r="O473" s="245"/>
      <c r="P473" s="245"/>
      <c r="Q473" s="245"/>
      <c r="R473" s="245"/>
      <c r="S473" s="245"/>
      <c r="T473" s="245"/>
      <c r="U473" s="245"/>
      <c r="V473" s="245"/>
      <c r="W473" s="245"/>
      <c r="X473" s="245"/>
      <c r="Y473" s="245"/>
      <c r="Z473" s="245"/>
      <c r="AA473" s="245"/>
      <c r="AB473" s="245"/>
      <c r="AC473" s="245"/>
    </row>
    <row r="474" ht="15.75" customHeight="1">
      <c r="A474" s="245"/>
      <c r="B474" s="245"/>
      <c r="C474" s="245"/>
      <c r="D474" s="245"/>
      <c r="E474" s="245"/>
      <c r="F474" s="245"/>
      <c r="G474" s="245"/>
      <c r="H474" s="245"/>
      <c r="I474" s="245"/>
      <c r="J474" s="245"/>
      <c r="K474" s="245"/>
      <c r="L474" s="245"/>
      <c r="M474" s="245"/>
      <c r="N474" s="245"/>
      <c r="O474" s="245"/>
      <c r="P474" s="245"/>
      <c r="Q474" s="245"/>
      <c r="R474" s="245"/>
      <c r="S474" s="245"/>
      <c r="T474" s="245"/>
      <c r="U474" s="245"/>
      <c r="V474" s="245"/>
      <c r="W474" s="245"/>
      <c r="X474" s="245"/>
      <c r="Y474" s="245"/>
      <c r="Z474" s="245"/>
      <c r="AA474" s="245"/>
      <c r="AB474" s="245"/>
      <c r="AC474" s="245"/>
    </row>
    <row r="475" ht="15.75" customHeight="1">
      <c r="A475" s="245"/>
      <c r="B475" s="245"/>
      <c r="C475" s="245"/>
      <c r="D475" s="245"/>
      <c r="E475" s="245"/>
      <c r="F475" s="245"/>
      <c r="G475" s="245"/>
      <c r="H475" s="245"/>
      <c r="I475" s="245"/>
      <c r="J475" s="245"/>
      <c r="K475" s="245"/>
      <c r="L475" s="245"/>
      <c r="M475" s="245"/>
      <c r="N475" s="245"/>
      <c r="O475" s="245"/>
      <c r="P475" s="245"/>
      <c r="Q475" s="245"/>
      <c r="R475" s="245"/>
      <c r="S475" s="245"/>
      <c r="T475" s="245"/>
      <c r="U475" s="245"/>
      <c r="V475" s="245"/>
      <c r="W475" s="245"/>
      <c r="X475" s="245"/>
      <c r="Y475" s="245"/>
      <c r="Z475" s="245"/>
      <c r="AA475" s="245"/>
      <c r="AB475" s="245"/>
      <c r="AC475" s="245"/>
    </row>
    <row r="476" ht="15.75" customHeight="1">
      <c r="A476" s="245"/>
      <c r="B476" s="245"/>
      <c r="C476" s="245"/>
      <c r="D476" s="245"/>
      <c r="E476" s="245"/>
      <c r="F476" s="245"/>
      <c r="G476" s="245"/>
      <c r="H476" s="245"/>
      <c r="I476" s="245"/>
      <c r="J476" s="245"/>
      <c r="K476" s="245"/>
      <c r="L476" s="245"/>
      <c r="M476" s="245"/>
      <c r="N476" s="245"/>
      <c r="O476" s="245"/>
      <c r="P476" s="245"/>
      <c r="Q476" s="245"/>
      <c r="R476" s="245"/>
      <c r="S476" s="245"/>
      <c r="T476" s="245"/>
      <c r="U476" s="245"/>
      <c r="V476" s="245"/>
      <c r="W476" s="245"/>
      <c r="X476" s="245"/>
      <c r="Y476" s="245"/>
      <c r="Z476" s="245"/>
      <c r="AA476" s="245"/>
      <c r="AB476" s="245"/>
      <c r="AC476" s="245"/>
    </row>
    <row r="477" ht="15.75" customHeight="1">
      <c r="A477" s="245"/>
      <c r="B477" s="245"/>
      <c r="C477" s="245"/>
      <c r="D477" s="245"/>
      <c r="E477" s="245"/>
      <c r="F477" s="245"/>
      <c r="G477" s="245"/>
      <c r="H477" s="245"/>
      <c r="I477" s="245"/>
      <c r="J477" s="245"/>
      <c r="K477" s="245"/>
      <c r="L477" s="245"/>
      <c r="M477" s="245"/>
      <c r="N477" s="245"/>
      <c r="O477" s="245"/>
      <c r="P477" s="245"/>
      <c r="Q477" s="245"/>
      <c r="R477" s="245"/>
      <c r="S477" s="245"/>
      <c r="T477" s="245"/>
      <c r="U477" s="245"/>
      <c r="V477" s="245"/>
      <c r="W477" s="245"/>
      <c r="X477" s="245"/>
      <c r="Y477" s="245"/>
      <c r="Z477" s="245"/>
      <c r="AA477" s="245"/>
      <c r="AB477" s="245"/>
      <c r="AC477" s="245"/>
    </row>
    <row r="478" ht="15.75" customHeight="1">
      <c r="A478" s="245"/>
      <c r="B478" s="245"/>
      <c r="C478" s="245"/>
      <c r="D478" s="245"/>
      <c r="E478" s="245"/>
      <c r="F478" s="245"/>
      <c r="G478" s="245"/>
      <c r="H478" s="245"/>
      <c r="I478" s="245"/>
      <c r="J478" s="245"/>
      <c r="K478" s="245"/>
      <c r="L478" s="245"/>
      <c r="M478" s="245"/>
      <c r="N478" s="245"/>
      <c r="O478" s="245"/>
      <c r="P478" s="245"/>
      <c r="Q478" s="245"/>
      <c r="R478" s="245"/>
      <c r="S478" s="245"/>
      <c r="T478" s="245"/>
      <c r="U478" s="245"/>
      <c r="V478" s="245"/>
      <c r="W478" s="245"/>
      <c r="X478" s="245"/>
      <c r="Y478" s="245"/>
      <c r="Z478" s="245"/>
      <c r="AA478" s="245"/>
      <c r="AB478" s="245"/>
      <c r="AC478" s="245"/>
    </row>
    <row r="479" ht="15.75" customHeight="1">
      <c r="A479" s="245"/>
      <c r="B479" s="245"/>
      <c r="C479" s="245"/>
      <c r="D479" s="245"/>
      <c r="E479" s="245"/>
      <c r="F479" s="245"/>
      <c r="G479" s="245"/>
      <c r="H479" s="245"/>
      <c r="I479" s="245"/>
      <c r="J479" s="245"/>
      <c r="K479" s="245"/>
      <c r="L479" s="245"/>
      <c r="M479" s="245"/>
      <c r="N479" s="245"/>
      <c r="O479" s="245"/>
      <c r="P479" s="245"/>
      <c r="Q479" s="245"/>
      <c r="R479" s="245"/>
      <c r="S479" s="245"/>
      <c r="T479" s="245"/>
      <c r="U479" s="245"/>
      <c r="V479" s="245"/>
      <c r="W479" s="245"/>
      <c r="X479" s="245"/>
      <c r="Y479" s="245"/>
      <c r="Z479" s="245"/>
      <c r="AA479" s="245"/>
      <c r="AB479" s="245"/>
      <c r="AC479" s="245"/>
    </row>
    <row r="480" ht="15.75" customHeight="1">
      <c r="A480" s="245"/>
      <c r="B480" s="245"/>
      <c r="C480" s="245"/>
      <c r="D480" s="245"/>
      <c r="E480" s="245"/>
      <c r="F480" s="245"/>
      <c r="G480" s="245"/>
      <c r="H480" s="245"/>
      <c r="I480" s="245"/>
      <c r="J480" s="245"/>
      <c r="K480" s="245"/>
      <c r="L480" s="245"/>
      <c r="M480" s="245"/>
      <c r="N480" s="245"/>
      <c r="O480" s="245"/>
      <c r="P480" s="245"/>
      <c r="Q480" s="245"/>
      <c r="R480" s="245"/>
      <c r="S480" s="245"/>
      <c r="T480" s="245"/>
      <c r="U480" s="245"/>
      <c r="V480" s="245"/>
      <c r="W480" s="245"/>
      <c r="X480" s="245"/>
      <c r="Y480" s="245"/>
      <c r="Z480" s="245"/>
      <c r="AA480" s="245"/>
      <c r="AB480" s="245"/>
      <c r="AC480" s="245"/>
    </row>
    <row r="481" ht="15.75" customHeight="1">
      <c r="A481" s="245"/>
      <c r="B481" s="245"/>
      <c r="C481" s="245"/>
      <c r="D481" s="245"/>
      <c r="E481" s="245"/>
      <c r="F481" s="245"/>
      <c r="G481" s="245"/>
      <c r="H481" s="245"/>
      <c r="I481" s="245"/>
      <c r="J481" s="245"/>
      <c r="K481" s="245"/>
      <c r="L481" s="245"/>
      <c r="M481" s="245"/>
      <c r="N481" s="245"/>
      <c r="O481" s="245"/>
      <c r="P481" s="245"/>
      <c r="Q481" s="245"/>
      <c r="R481" s="245"/>
      <c r="S481" s="245"/>
      <c r="T481" s="245"/>
      <c r="U481" s="245"/>
      <c r="V481" s="245"/>
      <c r="W481" s="245"/>
      <c r="X481" s="245"/>
      <c r="Y481" s="245"/>
      <c r="Z481" s="245"/>
      <c r="AA481" s="245"/>
      <c r="AB481" s="245"/>
      <c r="AC481" s="245"/>
    </row>
    <row r="482" ht="15.75" customHeight="1">
      <c r="A482" s="245"/>
      <c r="B482" s="245"/>
      <c r="C482" s="245"/>
      <c r="D482" s="245"/>
      <c r="E482" s="245"/>
      <c r="F482" s="245"/>
      <c r="G482" s="245"/>
      <c r="H482" s="245"/>
      <c r="I482" s="245"/>
      <c r="J482" s="245"/>
      <c r="K482" s="245"/>
      <c r="L482" s="245"/>
      <c r="M482" s="245"/>
      <c r="N482" s="245"/>
      <c r="O482" s="245"/>
      <c r="P482" s="245"/>
      <c r="Q482" s="245"/>
      <c r="R482" s="245"/>
      <c r="S482" s="245"/>
      <c r="T482" s="245"/>
      <c r="U482" s="245"/>
      <c r="V482" s="245"/>
      <c r="W482" s="245"/>
      <c r="X482" s="245"/>
      <c r="Y482" s="245"/>
      <c r="Z482" s="245"/>
      <c r="AA482" s="245"/>
      <c r="AB482" s="245"/>
      <c r="AC482" s="245"/>
    </row>
    <row r="483" ht="15.75" customHeight="1">
      <c r="A483" s="245"/>
      <c r="B483" s="245"/>
      <c r="C483" s="245"/>
      <c r="D483" s="245"/>
      <c r="E483" s="245"/>
      <c r="F483" s="245"/>
      <c r="G483" s="245"/>
      <c r="H483" s="245"/>
      <c r="I483" s="245"/>
      <c r="J483" s="245"/>
      <c r="K483" s="245"/>
      <c r="L483" s="245"/>
      <c r="M483" s="245"/>
      <c r="N483" s="245"/>
      <c r="O483" s="245"/>
      <c r="P483" s="245"/>
      <c r="Q483" s="245"/>
      <c r="R483" s="245"/>
      <c r="S483" s="245"/>
      <c r="T483" s="245"/>
      <c r="U483" s="245"/>
      <c r="V483" s="245"/>
      <c r="W483" s="245"/>
      <c r="X483" s="245"/>
      <c r="Y483" s="245"/>
      <c r="Z483" s="245"/>
      <c r="AA483" s="245"/>
      <c r="AB483" s="245"/>
      <c r="AC483" s="245"/>
    </row>
    <row r="484" ht="15.75" customHeight="1">
      <c r="A484" s="245"/>
      <c r="B484" s="245"/>
      <c r="C484" s="245"/>
      <c r="D484" s="245"/>
      <c r="E484" s="245"/>
      <c r="F484" s="245"/>
      <c r="G484" s="245"/>
      <c r="H484" s="245"/>
      <c r="I484" s="245"/>
      <c r="J484" s="245"/>
      <c r="K484" s="245"/>
      <c r="L484" s="245"/>
      <c r="M484" s="245"/>
      <c r="N484" s="245"/>
      <c r="O484" s="245"/>
      <c r="P484" s="245"/>
      <c r="Q484" s="245"/>
      <c r="R484" s="245"/>
      <c r="S484" s="245"/>
      <c r="T484" s="245"/>
      <c r="U484" s="245"/>
      <c r="V484" s="245"/>
      <c r="W484" s="245"/>
      <c r="X484" s="245"/>
      <c r="Y484" s="245"/>
      <c r="Z484" s="245"/>
      <c r="AA484" s="245"/>
      <c r="AB484" s="245"/>
      <c r="AC484" s="245"/>
    </row>
    <row r="485" ht="15.75" customHeight="1">
      <c r="A485" s="245"/>
      <c r="B485" s="245"/>
      <c r="C485" s="245"/>
      <c r="D485" s="245"/>
      <c r="E485" s="245"/>
      <c r="F485" s="245"/>
      <c r="G485" s="245"/>
      <c r="H485" s="245"/>
      <c r="I485" s="245"/>
      <c r="J485" s="245"/>
      <c r="K485" s="245"/>
      <c r="L485" s="245"/>
      <c r="M485" s="245"/>
      <c r="N485" s="245"/>
      <c r="O485" s="245"/>
      <c r="P485" s="245"/>
      <c r="Q485" s="245"/>
      <c r="R485" s="245"/>
      <c r="S485" s="245"/>
      <c r="T485" s="245"/>
      <c r="U485" s="245"/>
      <c r="V485" s="245"/>
      <c r="W485" s="245"/>
      <c r="X485" s="245"/>
      <c r="Y485" s="245"/>
      <c r="Z485" s="245"/>
      <c r="AA485" s="245"/>
      <c r="AB485" s="245"/>
      <c r="AC485" s="245"/>
    </row>
    <row r="486" ht="15.75" customHeight="1">
      <c r="A486" s="245"/>
      <c r="B486" s="245"/>
      <c r="C486" s="245"/>
      <c r="D486" s="245"/>
      <c r="E486" s="245"/>
      <c r="F486" s="245"/>
      <c r="G486" s="245"/>
      <c r="H486" s="245"/>
      <c r="I486" s="245"/>
      <c r="J486" s="245"/>
      <c r="K486" s="245"/>
      <c r="L486" s="245"/>
      <c r="M486" s="245"/>
      <c r="N486" s="245"/>
      <c r="O486" s="245"/>
      <c r="P486" s="245"/>
      <c r="Q486" s="245"/>
      <c r="R486" s="245"/>
      <c r="S486" s="245"/>
      <c r="T486" s="245"/>
      <c r="U486" s="245"/>
      <c r="V486" s="245"/>
      <c r="W486" s="245"/>
      <c r="X486" s="245"/>
      <c r="Y486" s="245"/>
      <c r="Z486" s="245"/>
      <c r="AA486" s="245"/>
      <c r="AB486" s="245"/>
      <c r="AC486" s="245"/>
    </row>
    <row r="487" ht="15.75" customHeight="1">
      <c r="A487" s="245"/>
      <c r="B487" s="245"/>
      <c r="C487" s="245"/>
      <c r="D487" s="245"/>
      <c r="E487" s="245"/>
      <c r="F487" s="245"/>
      <c r="G487" s="245"/>
      <c r="H487" s="245"/>
      <c r="I487" s="245"/>
      <c r="J487" s="245"/>
      <c r="K487" s="245"/>
      <c r="L487" s="245"/>
      <c r="M487" s="245"/>
      <c r="N487" s="245"/>
      <c r="O487" s="245"/>
      <c r="P487" s="245"/>
      <c r="Q487" s="245"/>
      <c r="R487" s="245"/>
      <c r="S487" s="245"/>
      <c r="T487" s="245"/>
      <c r="U487" s="245"/>
      <c r="V487" s="245"/>
      <c r="W487" s="245"/>
      <c r="X487" s="245"/>
      <c r="Y487" s="245"/>
      <c r="Z487" s="245"/>
      <c r="AA487" s="245"/>
      <c r="AB487" s="245"/>
      <c r="AC487" s="245"/>
    </row>
    <row r="488" ht="15.75" customHeight="1">
      <c r="A488" s="245"/>
      <c r="B488" s="245"/>
      <c r="C488" s="245"/>
      <c r="D488" s="245"/>
      <c r="E488" s="245"/>
      <c r="F488" s="245"/>
      <c r="G488" s="245"/>
      <c r="H488" s="245"/>
      <c r="I488" s="245"/>
      <c r="J488" s="245"/>
      <c r="K488" s="245"/>
      <c r="L488" s="245"/>
      <c r="M488" s="245"/>
      <c r="N488" s="245"/>
      <c r="O488" s="245"/>
      <c r="P488" s="245"/>
      <c r="Q488" s="245"/>
      <c r="R488" s="245"/>
      <c r="S488" s="245"/>
      <c r="T488" s="245"/>
      <c r="U488" s="245"/>
      <c r="V488" s="245"/>
      <c r="W488" s="245"/>
      <c r="X488" s="245"/>
      <c r="Y488" s="245"/>
      <c r="Z488" s="245"/>
      <c r="AA488" s="245"/>
      <c r="AB488" s="245"/>
      <c r="AC488" s="245"/>
    </row>
    <row r="489" ht="15.75" customHeight="1">
      <c r="A489" s="245"/>
      <c r="B489" s="245"/>
      <c r="C489" s="245"/>
      <c r="D489" s="245"/>
      <c r="E489" s="245"/>
      <c r="F489" s="245"/>
      <c r="G489" s="245"/>
      <c r="H489" s="245"/>
      <c r="I489" s="245"/>
      <c r="J489" s="245"/>
      <c r="K489" s="245"/>
      <c r="L489" s="245"/>
      <c r="M489" s="245"/>
      <c r="N489" s="245"/>
      <c r="O489" s="245"/>
      <c r="P489" s="245"/>
      <c r="Q489" s="245"/>
      <c r="R489" s="245"/>
      <c r="S489" s="245"/>
      <c r="T489" s="245"/>
      <c r="U489" s="245"/>
      <c r="V489" s="245"/>
      <c r="W489" s="245"/>
      <c r="X489" s="245"/>
      <c r="Y489" s="245"/>
      <c r="Z489" s="245"/>
      <c r="AA489" s="245"/>
      <c r="AB489" s="245"/>
      <c r="AC489" s="245"/>
    </row>
    <row r="490" ht="15.75" customHeight="1">
      <c r="A490" s="245"/>
      <c r="B490" s="245"/>
      <c r="C490" s="245"/>
      <c r="D490" s="245"/>
      <c r="E490" s="245"/>
      <c r="F490" s="245"/>
      <c r="G490" s="245"/>
      <c r="H490" s="245"/>
      <c r="I490" s="245"/>
      <c r="J490" s="245"/>
      <c r="K490" s="245"/>
      <c r="L490" s="245"/>
      <c r="M490" s="245"/>
      <c r="N490" s="245"/>
      <c r="O490" s="245"/>
      <c r="P490" s="245"/>
      <c r="Q490" s="245"/>
      <c r="R490" s="245"/>
      <c r="S490" s="245"/>
      <c r="T490" s="245"/>
      <c r="U490" s="245"/>
      <c r="V490" s="245"/>
      <c r="W490" s="245"/>
      <c r="X490" s="245"/>
      <c r="Y490" s="245"/>
      <c r="Z490" s="245"/>
      <c r="AA490" s="245"/>
      <c r="AB490" s="245"/>
      <c r="AC490" s="245"/>
    </row>
    <row r="491" ht="15.75" customHeight="1">
      <c r="A491" s="245"/>
      <c r="B491" s="245"/>
      <c r="C491" s="245"/>
      <c r="D491" s="245"/>
      <c r="E491" s="245"/>
      <c r="F491" s="245"/>
      <c r="G491" s="245"/>
      <c r="H491" s="245"/>
      <c r="I491" s="245"/>
      <c r="J491" s="245"/>
      <c r="K491" s="245"/>
      <c r="L491" s="245"/>
      <c r="M491" s="245"/>
      <c r="N491" s="245"/>
      <c r="O491" s="245"/>
      <c r="P491" s="245"/>
      <c r="Q491" s="245"/>
      <c r="R491" s="245"/>
      <c r="S491" s="245"/>
      <c r="T491" s="245"/>
      <c r="U491" s="245"/>
      <c r="V491" s="245"/>
      <c r="W491" s="245"/>
      <c r="X491" s="245"/>
      <c r="Y491" s="245"/>
      <c r="Z491" s="245"/>
      <c r="AA491" s="245"/>
      <c r="AB491" s="245"/>
      <c r="AC491" s="245"/>
    </row>
    <row r="492" ht="15.75" customHeight="1">
      <c r="A492" s="245"/>
      <c r="B492" s="245"/>
      <c r="C492" s="245"/>
      <c r="D492" s="245"/>
      <c r="E492" s="245"/>
      <c r="F492" s="245"/>
      <c r="G492" s="245"/>
      <c r="H492" s="245"/>
      <c r="I492" s="245"/>
      <c r="J492" s="245"/>
      <c r="K492" s="245"/>
      <c r="L492" s="245"/>
      <c r="M492" s="245"/>
      <c r="N492" s="245"/>
      <c r="O492" s="245"/>
      <c r="P492" s="245"/>
      <c r="Q492" s="245"/>
      <c r="R492" s="245"/>
      <c r="S492" s="245"/>
      <c r="T492" s="245"/>
      <c r="U492" s="245"/>
      <c r="V492" s="245"/>
      <c r="W492" s="245"/>
      <c r="X492" s="245"/>
      <c r="Y492" s="245"/>
      <c r="Z492" s="245"/>
      <c r="AA492" s="245"/>
      <c r="AB492" s="245"/>
      <c r="AC492" s="245"/>
    </row>
    <row r="493" ht="15.75" customHeight="1">
      <c r="A493" s="245"/>
      <c r="B493" s="245"/>
      <c r="C493" s="245"/>
      <c r="D493" s="245"/>
      <c r="E493" s="245"/>
      <c r="F493" s="245"/>
      <c r="G493" s="245"/>
      <c r="H493" s="245"/>
      <c r="I493" s="245"/>
      <c r="J493" s="245"/>
      <c r="K493" s="245"/>
      <c r="L493" s="245"/>
      <c r="M493" s="245"/>
      <c r="N493" s="245"/>
      <c r="O493" s="245"/>
      <c r="P493" s="245"/>
      <c r="Q493" s="245"/>
      <c r="R493" s="245"/>
      <c r="S493" s="245"/>
      <c r="T493" s="245"/>
      <c r="U493" s="245"/>
      <c r="V493" s="245"/>
      <c r="W493" s="245"/>
      <c r="X493" s="245"/>
      <c r="Y493" s="245"/>
      <c r="Z493" s="245"/>
      <c r="AA493" s="245"/>
      <c r="AB493" s="245"/>
      <c r="AC493" s="245"/>
    </row>
    <row r="494" ht="15.75" customHeight="1">
      <c r="A494" s="245"/>
      <c r="B494" s="245"/>
      <c r="C494" s="245"/>
      <c r="D494" s="245"/>
      <c r="E494" s="245"/>
      <c r="F494" s="245"/>
      <c r="G494" s="245"/>
      <c r="H494" s="245"/>
      <c r="I494" s="245"/>
      <c r="J494" s="245"/>
      <c r="K494" s="245"/>
      <c r="L494" s="245"/>
      <c r="M494" s="245"/>
      <c r="N494" s="245"/>
      <c r="O494" s="245"/>
      <c r="P494" s="245"/>
      <c r="Q494" s="245"/>
      <c r="R494" s="245"/>
      <c r="S494" s="245"/>
      <c r="T494" s="245"/>
      <c r="U494" s="245"/>
      <c r="V494" s="245"/>
      <c r="W494" s="245"/>
      <c r="X494" s="245"/>
      <c r="Y494" s="245"/>
      <c r="Z494" s="245"/>
      <c r="AA494" s="245"/>
      <c r="AB494" s="245"/>
      <c r="AC494" s="245"/>
    </row>
    <row r="495" ht="15.75" customHeight="1">
      <c r="A495" s="245"/>
      <c r="B495" s="245"/>
      <c r="C495" s="245"/>
      <c r="D495" s="245"/>
      <c r="E495" s="245"/>
      <c r="F495" s="245"/>
      <c r="G495" s="245"/>
      <c r="H495" s="245"/>
      <c r="I495" s="245"/>
      <c r="J495" s="245"/>
      <c r="K495" s="245"/>
      <c r="L495" s="245"/>
      <c r="M495" s="245"/>
      <c r="N495" s="245"/>
      <c r="O495" s="245"/>
      <c r="P495" s="245"/>
      <c r="Q495" s="245"/>
      <c r="R495" s="245"/>
      <c r="S495" s="245"/>
      <c r="T495" s="245"/>
      <c r="U495" s="245"/>
      <c r="V495" s="245"/>
      <c r="W495" s="245"/>
      <c r="X495" s="245"/>
      <c r="Y495" s="245"/>
      <c r="Z495" s="245"/>
      <c r="AA495" s="245"/>
      <c r="AB495" s="245"/>
      <c r="AC495" s="245"/>
    </row>
    <row r="496" ht="15.75" customHeight="1">
      <c r="A496" s="245"/>
      <c r="B496" s="245"/>
      <c r="C496" s="245"/>
      <c r="D496" s="245"/>
      <c r="E496" s="245"/>
      <c r="F496" s="245"/>
      <c r="G496" s="245"/>
      <c r="H496" s="245"/>
      <c r="I496" s="245"/>
      <c r="J496" s="245"/>
      <c r="K496" s="245"/>
      <c r="L496" s="245"/>
      <c r="M496" s="245"/>
      <c r="N496" s="245"/>
      <c r="O496" s="245"/>
      <c r="P496" s="245"/>
      <c r="Q496" s="245"/>
      <c r="R496" s="245"/>
      <c r="S496" s="245"/>
      <c r="T496" s="245"/>
      <c r="U496" s="245"/>
      <c r="V496" s="245"/>
      <c r="W496" s="245"/>
      <c r="X496" s="245"/>
      <c r="Y496" s="245"/>
      <c r="Z496" s="245"/>
      <c r="AA496" s="245"/>
      <c r="AB496" s="245"/>
      <c r="AC496" s="245"/>
    </row>
    <row r="497" ht="15.75" customHeight="1">
      <c r="A497" s="245"/>
      <c r="B497" s="245"/>
      <c r="C497" s="245"/>
      <c r="D497" s="245"/>
      <c r="E497" s="245"/>
      <c r="F497" s="245"/>
      <c r="G497" s="245"/>
      <c r="H497" s="245"/>
      <c r="I497" s="245"/>
      <c r="J497" s="245"/>
      <c r="K497" s="245"/>
      <c r="L497" s="245"/>
      <c r="M497" s="245"/>
      <c r="N497" s="245"/>
      <c r="O497" s="245"/>
      <c r="P497" s="245"/>
      <c r="Q497" s="245"/>
      <c r="R497" s="245"/>
      <c r="S497" s="245"/>
      <c r="T497" s="245"/>
      <c r="U497" s="245"/>
      <c r="V497" s="245"/>
      <c r="W497" s="245"/>
      <c r="X497" s="245"/>
      <c r="Y497" s="245"/>
      <c r="Z497" s="245"/>
      <c r="AA497" s="245"/>
      <c r="AB497" s="245"/>
      <c r="AC497" s="245"/>
    </row>
    <row r="498" ht="15.75" customHeight="1">
      <c r="A498" s="245"/>
      <c r="B498" s="245"/>
      <c r="C498" s="245"/>
      <c r="D498" s="245"/>
      <c r="E498" s="245"/>
      <c r="F498" s="245"/>
      <c r="G498" s="245"/>
      <c r="H498" s="245"/>
      <c r="I498" s="245"/>
      <c r="J498" s="245"/>
      <c r="K498" s="245"/>
      <c r="L498" s="245"/>
      <c r="M498" s="245"/>
      <c r="N498" s="245"/>
      <c r="O498" s="245"/>
      <c r="P498" s="245"/>
      <c r="Q498" s="245"/>
      <c r="R498" s="245"/>
      <c r="S498" s="245"/>
      <c r="T498" s="245"/>
      <c r="U498" s="245"/>
      <c r="V498" s="245"/>
      <c r="W498" s="245"/>
      <c r="X498" s="245"/>
      <c r="Y498" s="245"/>
      <c r="Z498" s="245"/>
      <c r="AA498" s="245"/>
      <c r="AB498" s="245"/>
      <c r="AC498" s="245"/>
    </row>
    <row r="499" ht="15.75" customHeight="1">
      <c r="A499" s="245"/>
      <c r="B499" s="245"/>
      <c r="C499" s="245"/>
      <c r="D499" s="245"/>
      <c r="E499" s="245"/>
      <c r="F499" s="245"/>
      <c r="G499" s="245"/>
      <c r="H499" s="245"/>
      <c r="I499" s="245"/>
      <c r="J499" s="245"/>
      <c r="K499" s="245"/>
      <c r="L499" s="245"/>
      <c r="M499" s="245"/>
      <c r="N499" s="245"/>
      <c r="O499" s="245"/>
      <c r="P499" s="245"/>
      <c r="Q499" s="245"/>
      <c r="R499" s="245"/>
      <c r="S499" s="245"/>
      <c r="T499" s="245"/>
      <c r="U499" s="245"/>
      <c r="V499" s="245"/>
      <c r="W499" s="245"/>
      <c r="X499" s="245"/>
      <c r="Y499" s="245"/>
      <c r="Z499" s="245"/>
      <c r="AA499" s="245"/>
      <c r="AB499" s="245"/>
      <c r="AC499" s="245"/>
    </row>
    <row r="500" ht="15.75" customHeight="1">
      <c r="A500" s="245"/>
      <c r="B500" s="245"/>
      <c r="C500" s="245"/>
      <c r="D500" s="245"/>
      <c r="E500" s="245"/>
      <c r="F500" s="245"/>
      <c r="G500" s="245"/>
      <c r="H500" s="245"/>
      <c r="I500" s="245"/>
      <c r="J500" s="245"/>
      <c r="K500" s="245"/>
      <c r="L500" s="245"/>
      <c r="M500" s="245"/>
      <c r="N500" s="245"/>
      <c r="O500" s="245"/>
      <c r="P500" s="245"/>
      <c r="Q500" s="245"/>
      <c r="R500" s="245"/>
      <c r="S500" s="245"/>
      <c r="T500" s="245"/>
      <c r="U500" s="245"/>
      <c r="V500" s="245"/>
      <c r="W500" s="245"/>
      <c r="X500" s="245"/>
      <c r="Y500" s="245"/>
      <c r="Z500" s="245"/>
      <c r="AA500" s="245"/>
      <c r="AB500" s="245"/>
      <c r="AC500" s="245"/>
    </row>
    <row r="501" ht="15.75" customHeight="1">
      <c r="A501" s="245"/>
      <c r="B501" s="245"/>
      <c r="C501" s="245"/>
      <c r="D501" s="245"/>
      <c r="E501" s="245"/>
      <c r="F501" s="245"/>
      <c r="G501" s="245"/>
      <c r="H501" s="245"/>
      <c r="I501" s="245"/>
      <c r="J501" s="245"/>
      <c r="K501" s="245"/>
      <c r="L501" s="245"/>
      <c r="M501" s="245"/>
      <c r="N501" s="245"/>
      <c r="O501" s="245"/>
      <c r="P501" s="245"/>
      <c r="Q501" s="245"/>
      <c r="R501" s="245"/>
      <c r="S501" s="245"/>
      <c r="T501" s="245"/>
      <c r="U501" s="245"/>
      <c r="V501" s="245"/>
      <c r="W501" s="245"/>
      <c r="X501" s="245"/>
      <c r="Y501" s="245"/>
      <c r="Z501" s="245"/>
      <c r="AA501" s="245"/>
      <c r="AB501" s="245"/>
      <c r="AC501" s="245"/>
    </row>
    <row r="502" ht="15.75" customHeight="1">
      <c r="A502" s="245"/>
      <c r="B502" s="245"/>
      <c r="C502" s="245"/>
      <c r="D502" s="245"/>
      <c r="E502" s="245"/>
      <c r="F502" s="245"/>
      <c r="G502" s="245"/>
      <c r="H502" s="245"/>
      <c r="I502" s="245"/>
      <c r="J502" s="245"/>
      <c r="K502" s="245"/>
      <c r="L502" s="245"/>
      <c r="M502" s="245"/>
      <c r="N502" s="245"/>
      <c r="O502" s="245"/>
      <c r="P502" s="245"/>
      <c r="Q502" s="245"/>
      <c r="R502" s="245"/>
      <c r="S502" s="245"/>
      <c r="T502" s="245"/>
      <c r="U502" s="245"/>
      <c r="V502" s="245"/>
      <c r="W502" s="245"/>
      <c r="X502" s="245"/>
      <c r="Y502" s="245"/>
      <c r="Z502" s="245"/>
      <c r="AA502" s="245"/>
      <c r="AB502" s="245"/>
      <c r="AC502" s="245"/>
    </row>
    <row r="503" ht="15.75" customHeight="1">
      <c r="A503" s="245"/>
      <c r="B503" s="245"/>
      <c r="C503" s="245"/>
      <c r="D503" s="245"/>
      <c r="E503" s="245"/>
      <c r="F503" s="245"/>
      <c r="G503" s="245"/>
      <c r="H503" s="245"/>
      <c r="I503" s="245"/>
      <c r="J503" s="245"/>
      <c r="K503" s="245"/>
      <c r="L503" s="245"/>
      <c r="M503" s="245"/>
      <c r="N503" s="245"/>
      <c r="O503" s="245"/>
      <c r="P503" s="245"/>
      <c r="Q503" s="245"/>
      <c r="R503" s="245"/>
      <c r="S503" s="245"/>
      <c r="T503" s="245"/>
      <c r="U503" s="245"/>
      <c r="V503" s="245"/>
      <c r="W503" s="245"/>
      <c r="X503" s="245"/>
      <c r="Y503" s="245"/>
      <c r="Z503" s="245"/>
      <c r="AA503" s="245"/>
      <c r="AB503" s="245"/>
      <c r="AC503" s="245"/>
    </row>
    <row r="504" ht="15.75" customHeight="1">
      <c r="A504" s="245"/>
      <c r="B504" s="245"/>
      <c r="C504" s="245"/>
      <c r="D504" s="245"/>
      <c r="E504" s="245"/>
      <c r="F504" s="245"/>
      <c r="G504" s="245"/>
      <c r="H504" s="245"/>
      <c r="I504" s="245"/>
      <c r="J504" s="245"/>
      <c r="K504" s="245"/>
      <c r="L504" s="245"/>
      <c r="M504" s="245"/>
      <c r="N504" s="245"/>
      <c r="O504" s="245"/>
      <c r="P504" s="245"/>
      <c r="Q504" s="245"/>
      <c r="R504" s="245"/>
      <c r="S504" s="245"/>
      <c r="T504" s="245"/>
      <c r="U504" s="245"/>
      <c r="V504" s="245"/>
      <c r="W504" s="245"/>
      <c r="X504" s="245"/>
      <c r="Y504" s="245"/>
      <c r="Z504" s="245"/>
      <c r="AA504" s="245"/>
      <c r="AB504" s="245"/>
      <c r="AC504" s="245"/>
    </row>
    <row r="505" ht="15.75" customHeight="1">
      <c r="A505" s="245"/>
      <c r="B505" s="245"/>
      <c r="C505" s="245"/>
      <c r="D505" s="245"/>
      <c r="E505" s="245"/>
      <c r="F505" s="245"/>
      <c r="G505" s="245"/>
      <c r="H505" s="245"/>
      <c r="I505" s="245"/>
      <c r="J505" s="245"/>
      <c r="K505" s="245"/>
      <c r="L505" s="245"/>
      <c r="M505" s="245"/>
      <c r="N505" s="245"/>
      <c r="O505" s="245"/>
      <c r="P505" s="245"/>
      <c r="Q505" s="245"/>
      <c r="R505" s="245"/>
      <c r="S505" s="245"/>
      <c r="T505" s="245"/>
      <c r="U505" s="245"/>
      <c r="V505" s="245"/>
      <c r="W505" s="245"/>
      <c r="X505" s="245"/>
      <c r="Y505" s="245"/>
      <c r="Z505" s="245"/>
      <c r="AA505" s="245"/>
      <c r="AB505" s="245"/>
      <c r="AC505" s="245"/>
    </row>
    <row r="506" ht="15.75" customHeight="1">
      <c r="A506" s="245"/>
      <c r="B506" s="245"/>
      <c r="C506" s="245"/>
      <c r="D506" s="245"/>
      <c r="E506" s="245"/>
      <c r="F506" s="245"/>
      <c r="G506" s="245"/>
      <c r="H506" s="245"/>
      <c r="I506" s="245"/>
      <c r="J506" s="245"/>
      <c r="K506" s="245"/>
      <c r="L506" s="245"/>
      <c r="M506" s="245"/>
      <c r="N506" s="245"/>
      <c r="O506" s="245"/>
      <c r="P506" s="245"/>
      <c r="Q506" s="245"/>
      <c r="R506" s="245"/>
      <c r="S506" s="245"/>
      <c r="T506" s="245"/>
      <c r="U506" s="245"/>
      <c r="V506" s="245"/>
      <c r="W506" s="245"/>
      <c r="X506" s="245"/>
      <c r="Y506" s="245"/>
      <c r="Z506" s="245"/>
      <c r="AA506" s="245"/>
      <c r="AB506" s="245"/>
      <c r="AC506" s="245"/>
    </row>
    <row r="507" ht="15.75" customHeight="1">
      <c r="A507" s="245"/>
      <c r="B507" s="245"/>
      <c r="C507" s="245"/>
      <c r="D507" s="245"/>
      <c r="E507" s="245"/>
      <c r="F507" s="245"/>
      <c r="G507" s="245"/>
      <c r="H507" s="245"/>
      <c r="I507" s="245"/>
      <c r="J507" s="245"/>
      <c r="K507" s="245"/>
      <c r="L507" s="245"/>
      <c r="M507" s="245"/>
      <c r="N507" s="245"/>
      <c r="O507" s="245"/>
      <c r="P507" s="245"/>
      <c r="Q507" s="245"/>
      <c r="R507" s="245"/>
      <c r="S507" s="245"/>
      <c r="T507" s="245"/>
      <c r="U507" s="245"/>
      <c r="V507" s="245"/>
      <c r="W507" s="245"/>
      <c r="X507" s="245"/>
      <c r="Y507" s="245"/>
      <c r="Z507" s="245"/>
      <c r="AA507" s="245"/>
      <c r="AB507" s="245"/>
      <c r="AC507" s="245"/>
    </row>
    <row r="508" ht="15.75" customHeight="1">
      <c r="A508" s="245"/>
      <c r="B508" s="245"/>
      <c r="C508" s="245"/>
      <c r="D508" s="245"/>
      <c r="E508" s="245"/>
      <c r="F508" s="245"/>
      <c r="G508" s="245"/>
      <c r="H508" s="245"/>
      <c r="I508" s="245"/>
      <c r="J508" s="245"/>
      <c r="K508" s="245"/>
      <c r="L508" s="245"/>
      <c r="M508" s="245"/>
      <c r="N508" s="245"/>
      <c r="O508" s="245"/>
      <c r="P508" s="245"/>
      <c r="Q508" s="245"/>
      <c r="R508" s="245"/>
      <c r="S508" s="245"/>
      <c r="T508" s="245"/>
      <c r="U508" s="245"/>
      <c r="V508" s="245"/>
      <c r="W508" s="245"/>
      <c r="X508" s="245"/>
      <c r="Y508" s="245"/>
      <c r="Z508" s="245"/>
      <c r="AA508" s="245"/>
      <c r="AB508" s="245"/>
      <c r="AC508" s="245"/>
    </row>
    <row r="509" ht="15.75" customHeight="1">
      <c r="A509" s="245"/>
      <c r="B509" s="245"/>
      <c r="C509" s="245"/>
      <c r="D509" s="245"/>
      <c r="E509" s="245"/>
      <c r="F509" s="245"/>
      <c r="G509" s="245"/>
      <c r="H509" s="245"/>
      <c r="I509" s="245"/>
      <c r="J509" s="245"/>
      <c r="K509" s="245"/>
      <c r="L509" s="245"/>
      <c r="M509" s="245"/>
      <c r="N509" s="245"/>
      <c r="O509" s="245"/>
      <c r="P509" s="245"/>
      <c r="Q509" s="245"/>
      <c r="R509" s="245"/>
      <c r="S509" s="245"/>
      <c r="T509" s="245"/>
      <c r="U509" s="245"/>
      <c r="V509" s="245"/>
      <c r="W509" s="245"/>
      <c r="X509" s="245"/>
      <c r="Y509" s="245"/>
      <c r="Z509" s="245"/>
      <c r="AA509" s="245"/>
      <c r="AB509" s="245"/>
      <c r="AC509" s="245"/>
    </row>
    <row r="510" ht="15.75" customHeight="1">
      <c r="A510" s="245"/>
      <c r="B510" s="245"/>
      <c r="C510" s="245"/>
      <c r="D510" s="245"/>
      <c r="E510" s="245"/>
      <c r="F510" s="245"/>
      <c r="G510" s="245"/>
      <c r="H510" s="245"/>
      <c r="I510" s="245"/>
      <c r="J510" s="245"/>
      <c r="K510" s="245"/>
      <c r="L510" s="245"/>
      <c r="M510" s="245"/>
      <c r="N510" s="245"/>
      <c r="O510" s="245"/>
      <c r="P510" s="245"/>
      <c r="Q510" s="245"/>
      <c r="R510" s="245"/>
      <c r="S510" s="245"/>
      <c r="T510" s="245"/>
      <c r="U510" s="245"/>
      <c r="V510" s="245"/>
      <c r="W510" s="245"/>
      <c r="X510" s="245"/>
      <c r="Y510" s="245"/>
      <c r="Z510" s="245"/>
      <c r="AA510" s="245"/>
      <c r="AB510" s="245"/>
      <c r="AC510" s="245"/>
    </row>
    <row r="511" ht="15.75" customHeight="1">
      <c r="A511" s="245"/>
      <c r="B511" s="245"/>
      <c r="C511" s="245"/>
      <c r="D511" s="245"/>
      <c r="E511" s="245"/>
      <c r="F511" s="245"/>
      <c r="G511" s="245"/>
      <c r="H511" s="245"/>
      <c r="I511" s="245"/>
      <c r="J511" s="245"/>
      <c r="K511" s="245"/>
      <c r="L511" s="245"/>
      <c r="M511" s="245"/>
      <c r="N511" s="245"/>
      <c r="O511" s="245"/>
      <c r="P511" s="245"/>
      <c r="Q511" s="245"/>
      <c r="R511" s="245"/>
      <c r="S511" s="245"/>
      <c r="T511" s="245"/>
      <c r="U511" s="245"/>
      <c r="V511" s="245"/>
      <c r="W511" s="245"/>
      <c r="X511" s="245"/>
      <c r="Y511" s="245"/>
      <c r="Z511" s="245"/>
      <c r="AA511" s="245"/>
      <c r="AB511" s="245"/>
      <c r="AC511" s="245"/>
    </row>
    <row r="512" ht="15.75" customHeight="1">
      <c r="A512" s="245"/>
      <c r="B512" s="245"/>
      <c r="C512" s="245"/>
      <c r="D512" s="245"/>
      <c r="E512" s="245"/>
      <c r="F512" s="245"/>
      <c r="G512" s="245"/>
      <c r="H512" s="245"/>
      <c r="I512" s="245"/>
      <c r="J512" s="245"/>
      <c r="K512" s="245"/>
      <c r="L512" s="245"/>
      <c r="M512" s="245"/>
      <c r="N512" s="245"/>
      <c r="O512" s="245"/>
      <c r="P512" s="245"/>
      <c r="Q512" s="245"/>
      <c r="R512" s="245"/>
      <c r="S512" s="245"/>
      <c r="T512" s="245"/>
      <c r="U512" s="245"/>
      <c r="V512" s="245"/>
      <c r="W512" s="245"/>
      <c r="X512" s="245"/>
      <c r="Y512" s="245"/>
      <c r="Z512" s="245"/>
      <c r="AA512" s="245"/>
      <c r="AB512" s="245"/>
      <c r="AC512" s="245"/>
    </row>
    <row r="513" ht="15.75" customHeight="1">
      <c r="A513" s="245"/>
      <c r="B513" s="245"/>
      <c r="C513" s="245"/>
      <c r="D513" s="245"/>
      <c r="E513" s="245"/>
      <c r="F513" s="245"/>
      <c r="G513" s="245"/>
      <c r="H513" s="245"/>
      <c r="I513" s="245"/>
      <c r="J513" s="245"/>
      <c r="K513" s="245"/>
      <c r="L513" s="245"/>
      <c r="M513" s="245"/>
      <c r="N513" s="245"/>
      <c r="O513" s="245"/>
      <c r="P513" s="245"/>
      <c r="Q513" s="245"/>
      <c r="R513" s="245"/>
      <c r="S513" s="245"/>
      <c r="T513" s="245"/>
      <c r="U513" s="245"/>
      <c r="V513" s="245"/>
      <c r="W513" s="245"/>
      <c r="X513" s="245"/>
      <c r="Y513" s="245"/>
      <c r="Z513" s="245"/>
      <c r="AA513" s="245"/>
      <c r="AB513" s="245"/>
      <c r="AC513" s="245"/>
    </row>
    <row r="514" ht="15.75" customHeight="1">
      <c r="A514" s="245"/>
      <c r="B514" s="245"/>
      <c r="C514" s="245"/>
      <c r="D514" s="245"/>
      <c r="E514" s="245"/>
      <c r="F514" s="245"/>
      <c r="G514" s="245"/>
      <c r="H514" s="245"/>
      <c r="I514" s="245"/>
      <c r="J514" s="245"/>
      <c r="K514" s="245"/>
      <c r="L514" s="245"/>
      <c r="M514" s="245"/>
      <c r="N514" s="245"/>
      <c r="O514" s="245"/>
      <c r="P514" s="245"/>
      <c r="Q514" s="245"/>
      <c r="R514" s="245"/>
      <c r="S514" s="245"/>
      <c r="T514" s="245"/>
      <c r="U514" s="245"/>
      <c r="V514" s="245"/>
      <c r="W514" s="245"/>
      <c r="X514" s="245"/>
      <c r="Y514" s="245"/>
      <c r="Z514" s="245"/>
      <c r="AA514" s="245"/>
      <c r="AB514" s="245"/>
      <c r="AC514" s="245"/>
    </row>
    <row r="515" ht="15.75" customHeight="1">
      <c r="A515" s="245"/>
      <c r="B515" s="245"/>
      <c r="C515" s="245"/>
      <c r="D515" s="245"/>
      <c r="E515" s="245"/>
      <c r="F515" s="245"/>
      <c r="G515" s="245"/>
      <c r="H515" s="245"/>
      <c r="I515" s="245"/>
      <c r="J515" s="245"/>
      <c r="K515" s="245"/>
      <c r="L515" s="245"/>
      <c r="M515" s="245"/>
      <c r="N515" s="245"/>
      <c r="O515" s="245"/>
      <c r="P515" s="245"/>
      <c r="Q515" s="245"/>
      <c r="R515" s="245"/>
      <c r="S515" s="245"/>
      <c r="T515" s="245"/>
      <c r="U515" s="245"/>
      <c r="V515" s="245"/>
      <c r="W515" s="245"/>
      <c r="X515" s="245"/>
      <c r="Y515" s="245"/>
      <c r="Z515" s="245"/>
      <c r="AA515" s="245"/>
      <c r="AB515" s="245"/>
      <c r="AC515" s="245"/>
    </row>
    <row r="516" ht="15.75" customHeight="1">
      <c r="A516" s="245"/>
      <c r="B516" s="245"/>
      <c r="C516" s="245"/>
      <c r="D516" s="245"/>
      <c r="E516" s="245"/>
      <c r="F516" s="245"/>
      <c r="G516" s="245"/>
      <c r="H516" s="245"/>
      <c r="I516" s="245"/>
      <c r="J516" s="245"/>
      <c r="K516" s="245"/>
      <c r="L516" s="245"/>
      <c r="M516" s="245"/>
      <c r="N516" s="245"/>
      <c r="O516" s="245"/>
      <c r="P516" s="245"/>
      <c r="Q516" s="245"/>
      <c r="R516" s="245"/>
      <c r="S516" s="245"/>
      <c r="T516" s="245"/>
      <c r="U516" s="245"/>
      <c r="V516" s="245"/>
      <c r="W516" s="245"/>
      <c r="X516" s="245"/>
      <c r="Y516" s="245"/>
      <c r="Z516" s="245"/>
      <c r="AA516" s="245"/>
      <c r="AB516" s="245"/>
      <c r="AC516" s="245"/>
    </row>
    <row r="517" ht="15.75" customHeight="1">
      <c r="A517" s="245"/>
      <c r="B517" s="245"/>
      <c r="C517" s="245"/>
      <c r="D517" s="245"/>
      <c r="E517" s="245"/>
      <c r="F517" s="245"/>
      <c r="G517" s="245"/>
      <c r="H517" s="245"/>
      <c r="I517" s="245"/>
      <c r="J517" s="245"/>
      <c r="K517" s="245"/>
      <c r="L517" s="245"/>
      <c r="M517" s="245"/>
      <c r="N517" s="245"/>
      <c r="O517" s="245"/>
      <c r="P517" s="245"/>
      <c r="Q517" s="245"/>
      <c r="R517" s="245"/>
      <c r="S517" s="245"/>
      <c r="T517" s="245"/>
      <c r="U517" s="245"/>
      <c r="V517" s="245"/>
      <c r="W517" s="245"/>
      <c r="X517" s="245"/>
      <c r="Y517" s="245"/>
      <c r="Z517" s="245"/>
      <c r="AA517" s="245"/>
      <c r="AB517" s="245"/>
      <c r="AC517" s="245"/>
    </row>
    <row r="518" ht="15.75" customHeight="1">
      <c r="A518" s="245"/>
      <c r="B518" s="245"/>
      <c r="C518" s="245"/>
      <c r="D518" s="245"/>
      <c r="E518" s="245"/>
      <c r="F518" s="245"/>
      <c r="G518" s="245"/>
      <c r="H518" s="245"/>
      <c r="I518" s="245"/>
      <c r="J518" s="245"/>
      <c r="K518" s="245"/>
      <c r="L518" s="245"/>
      <c r="M518" s="245"/>
      <c r="N518" s="245"/>
      <c r="O518" s="245"/>
      <c r="P518" s="245"/>
      <c r="Q518" s="245"/>
      <c r="R518" s="245"/>
      <c r="S518" s="245"/>
      <c r="T518" s="245"/>
      <c r="U518" s="245"/>
      <c r="V518" s="245"/>
      <c r="W518" s="245"/>
      <c r="X518" s="245"/>
      <c r="Y518" s="245"/>
      <c r="Z518" s="245"/>
      <c r="AA518" s="245"/>
      <c r="AB518" s="245"/>
      <c r="AC518" s="245"/>
    </row>
    <row r="519" ht="15.75" customHeight="1">
      <c r="A519" s="245"/>
      <c r="B519" s="245"/>
      <c r="C519" s="245"/>
      <c r="D519" s="245"/>
      <c r="E519" s="245"/>
      <c r="F519" s="245"/>
      <c r="G519" s="245"/>
      <c r="H519" s="245"/>
      <c r="I519" s="245"/>
      <c r="J519" s="245"/>
      <c r="K519" s="245"/>
      <c r="L519" s="245"/>
      <c r="M519" s="245"/>
      <c r="N519" s="245"/>
      <c r="O519" s="245"/>
      <c r="P519" s="245"/>
      <c r="Q519" s="245"/>
      <c r="R519" s="245"/>
      <c r="S519" s="245"/>
      <c r="T519" s="245"/>
      <c r="U519" s="245"/>
      <c r="V519" s="245"/>
      <c r="W519" s="245"/>
      <c r="X519" s="245"/>
      <c r="Y519" s="245"/>
      <c r="Z519" s="245"/>
      <c r="AA519" s="245"/>
      <c r="AB519" s="245"/>
      <c r="AC519" s="245"/>
    </row>
    <row r="520" ht="15.75" customHeight="1">
      <c r="A520" s="245"/>
      <c r="B520" s="245"/>
      <c r="C520" s="245"/>
      <c r="D520" s="245"/>
      <c r="E520" s="245"/>
      <c r="F520" s="245"/>
      <c r="G520" s="245"/>
      <c r="H520" s="245"/>
      <c r="I520" s="245"/>
      <c r="J520" s="245"/>
      <c r="K520" s="245"/>
      <c r="L520" s="245"/>
      <c r="M520" s="245"/>
      <c r="N520" s="245"/>
      <c r="O520" s="245"/>
      <c r="P520" s="245"/>
      <c r="Q520" s="245"/>
      <c r="R520" s="245"/>
      <c r="S520" s="245"/>
      <c r="T520" s="245"/>
      <c r="U520" s="245"/>
      <c r="V520" s="245"/>
      <c r="W520" s="245"/>
      <c r="X520" s="245"/>
      <c r="Y520" s="245"/>
      <c r="Z520" s="245"/>
      <c r="AA520" s="245"/>
      <c r="AB520" s="245"/>
      <c r="AC520" s="245"/>
    </row>
    <row r="521" ht="15.75" customHeight="1">
      <c r="A521" s="245"/>
      <c r="B521" s="245"/>
      <c r="C521" s="245"/>
      <c r="D521" s="245"/>
      <c r="E521" s="245"/>
      <c r="F521" s="245"/>
      <c r="G521" s="245"/>
      <c r="H521" s="245"/>
      <c r="I521" s="245"/>
      <c r="J521" s="245"/>
      <c r="K521" s="245"/>
      <c r="L521" s="245"/>
      <c r="M521" s="245"/>
      <c r="N521" s="245"/>
      <c r="O521" s="245"/>
      <c r="P521" s="245"/>
      <c r="Q521" s="245"/>
      <c r="R521" s="245"/>
      <c r="S521" s="245"/>
      <c r="T521" s="245"/>
      <c r="U521" s="245"/>
      <c r="V521" s="245"/>
      <c r="W521" s="245"/>
      <c r="X521" s="245"/>
      <c r="Y521" s="245"/>
      <c r="Z521" s="245"/>
      <c r="AA521" s="245"/>
      <c r="AB521" s="245"/>
      <c r="AC521" s="245"/>
    </row>
    <row r="522" ht="15.75" customHeight="1">
      <c r="A522" s="245"/>
      <c r="B522" s="245"/>
      <c r="C522" s="245"/>
      <c r="D522" s="245"/>
      <c r="E522" s="245"/>
      <c r="F522" s="245"/>
      <c r="G522" s="245"/>
      <c r="H522" s="245"/>
      <c r="I522" s="245"/>
      <c r="J522" s="245"/>
      <c r="K522" s="245"/>
      <c r="L522" s="245"/>
      <c r="M522" s="245"/>
      <c r="N522" s="245"/>
      <c r="O522" s="245"/>
      <c r="P522" s="245"/>
      <c r="Q522" s="245"/>
      <c r="R522" s="245"/>
      <c r="S522" s="245"/>
      <c r="T522" s="245"/>
      <c r="U522" s="245"/>
      <c r="V522" s="245"/>
      <c r="W522" s="245"/>
      <c r="X522" s="245"/>
      <c r="Y522" s="245"/>
      <c r="Z522" s="245"/>
      <c r="AA522" s="245"/>
      <c r="AB522" s="245"/>
      <c r="AC522" s="245"/>
    </row>
    <row r="523" ht="15.75" customHeight="1">
      <c r="A523" s="245"/>
      <c r="B523" s="245"/>
      <c r="C523" s="245"/>
      <c r="D523" s="245"/>
      <c r="E523" s="245"/>
      <c r="F523" s="245"/>
      <c r="G523" s="245"/>
      <c r="H523" s="245"/>
      <c r="I523" s="245"/>
      <c r="J523" s="245"/>
      <c r="K523" s="245"/>
      <c r="L523" s="245"/>
      <c r="M523" s="245"/>
      <c r="N523" s="245"/>
      <c r="O523" s="245"/>
      <c r="P523" s="245"/>
      <c r="Q523" s="245"/>
      <c r="R523" s="245"/>
      <c r="S523" s="245"/>
      <c r="T523" s="245"/>
      <c r="U523" s="245"/>
      <c r="V523" s="245"/>
      <c r="W523" s="245"/>
      <c r="X523" s="245"/>
      <c r="Y523" s="245"/>
      <c r="Z523" s="245"/>
      <c r="AA523" s="245"/>
      <c r="AB523" s="245"/>
      <c r="AC523" s="245"/>
    </row>
    <row r="524" ht="15.75" customHeight="1">
      <c r="A524" s="245"/>
      <c r="B524" s="245"/>
      <c r="C524" s="245"/>
      <c r="D524" s="245"/>
      <c r="E524" s="245"/>
      <c r="F524" s="245"/>
      <c r="G524" s="245"/>
      <c r="H524" s="245"/>
      <c r="I524" s="245"/>
      <c r="J524" s="245"/>
      <c r="K524" s="245"/>
      <c r="L524" s="245"/>
      <c r="M524" s="245"/>
      <c r="N524" s="245"/>
      <c r="O524" s="245"/>
      <c r="P524" s="245"/>
      <c r="Q524" s="245"/>
      <c r="R524" s="245"/>
      <c r="S524" s="245"/>
      <c r="T524" s="245"/>
      <c r="U524" s="245"/>
      <c r="V524" s="245"/>
      <c r="W524" s="245"/>
      <c r="X524" s="245"/>
      <c r="Y524" s="245"/>
      <c r="Z524" s="245"/>
      <c r="AA524" s="245"/>
      <c r="AB524" s="245"/>
      <c r="AC524" s="245"/>
    </row>
    <row r="525" ht="15.75" customHeight="1">
      <c r="A525" s="245"/>
      <c r="B525" s="245"/>
      <c r="C525" s="245"/>
      <c r="D525" s="245"/>
      <c r="E525" s="245"/>
      <c r="F525" s="245"/>
      <c r="G525" s="245"/>
      <c r="H525" s="245"/>
      <c r="I525" s="245"/>
      <c r="J525" s="245"/>
      <c r="K525" s="245"/>
      <c r="L525" s="245"/>
      <c r="M525" s="245"/>
      <c r="N525" s="245"/>
      <c r="O525" s="245"/>
      <c r="P525" s="245"/>
      <c r="Q525" s="245"/>
      <c r="R525" s="245"/>
      <c r="S525" s="245"/>
      <c r="T525" s="245"/>
      <c r="U525" s="245"/>
      <c r="V525" s="245"/>
      <c r="W525" s="245"/>
      <c r="X525" s="245"/>
      <c r="Y525" s="245"/>
      <c r="Z525" s="245"/>
      <c r="AA525" s="245"/>
      <c r="AB525" s="245"/>
      <c r="AC525" s="245"/>
    </row>
    <row r="526" ht="15.75" customHeight="1">
      <c r="A526" s="245"/>
      <c r="B526" s="245"/>
      <c r="C526" s="245"/>
      <c r="D526" s="245"/>
      <c r="E526" s="245"/>
      <c r="F526" s="245"/>
      <c r="G526" s="245"/>
      <c r="H526" s="245"/>
      <c r="I526" s="245"/>
      <c r="J526" s="245"/>
      <c r="K526" s="245"/>
      <c r="L526" s="245"/>
      <c r="M526" s="245"/>
      <c r="N526" s="245"/>
      <c r="O526" s="245"/>
      <c r="P526" s="245"/>
      <c r="Q526" s="245"/>
      <c r="R526" s="245"/>
      <c r="S526" s="245"/>
      <c r="T526" s="245"/>
      <c r="U526" s="245"/>
      <c r="V526" s="245"/>
      <c r="W526" s="245"/>
      <c r="X526" s="245"/>
      <c r="Y526" s="245"/>
      <c r="Z526" s="245"/>
      <c r="AA526" s="245"/>
      <c r="AB526" s="245"/>
      <c r="AC526" s="245"/>
    </row>
    <row r="527" ht="15.75" customHeight="1">
      <c r="A527" s="245"/>
      <c r="B527" s="245"/>
      <c r="C527" s="245"/>
      <c r="D527" s="245"/>
      <c r="E527" s="245"/>
      <c r="F527" s="245"/>
      <c r="G527" s="245"/>
      <c r="H527" s="245"/>
      <c r="I527" s="245"/>
      <c r="J527" s="245"/>
      <c r="K527" s="245"/>
      <c r="L527" s="245"/>
      <c r="M527" s="245"/>
      <c r="N527" s="245"/>
      <c r="O527" s="245"/>
      <c r="P527" s="245"/>
      <c r="Q527" s="245"/>
      <c r="R527" s="245"/>
      <c r="S527" s="245"/>
      <c r="T527" s="245"/>
      <c r="U527" s="245"/>
      <c r="V527" s="245"/>
      <c r="W527" s="245"/>
      <c r="X527" s="245"/>
      <c r="Y527" s="245"/>
      <c r="Z527" s="245"/>
      <c r="AA527" s="245"/>
      <c r="AB527" s="245"/>
      <c r="AC527" s="245"/>
    </row>
    <row r="528" ht="15.75" customHeight="1">
      <c r="A528" s="245"/>
      <c r="B528" s="245"/>
      <c r="C528" s="245"/>
      <c r="D528" s="245"/>
      <c r="E528" s="245"/>
      <c r="F528" s="245"/>
      <c r="G528" s="245"/>
      <c r="H528" s="245"/>
      <c r="I528" s="245"/>
      <c r="J528" s="245"/>
      <c r="K528" s="245"/>
      <c r="L528" s="245"/>
      <c r="M528" s="245"/>
      <c r="N528" s="245"/>
      <c r="O528" s="245"/>
      <c r="P528" s="245"/>
      <c r="Q528" s="245"/>
      <c r="R528" s="245"/>
      <c r="S528" s="245"/>
      <c r="T528" s="245"/>
      <c r="U528" s="245"/>
      <c r="V528" s="245"/>
      <c r="W528" s="245"/>
      <c r="X528" s="245"/>
      <c r="Y528" s="245"/>
      <c r="Z528" s="245"/>
      <c r="AA528" s="245"/>
      <c r="AB528" s="245"/>
      <c r="AC528" s="245"/>
    </row>
    <row r="529" ht="15.75" customHeight="1">
      <c r="A529" s="245"/>
      <c r="B529" s="245"/>
      <c r="C529" s="245"/>
      <c r="D529" s="245"/>
      <c r="E529" s="245"/>
      <c r="F529" s="245"/>
      <c r="G529" s="245"/>
      <c r="H529" s="245"/>
      <c r="I529" s="245"/>
      <c r="J529" s="245"/>
      <c r="K529" s="245"/>
      <c r="L529" s="245"/>
      <c r="M529" s="245"/>
      <c r="N529" s="245"/>
      <c r="O529" s="245"/>
      <c r="P529" s="245"/>
      <c r="Q529" s="245"/>
      <c r="R529" s="245"/>
      <c r="S529" s="245"/>
      <c r="T529" s="245"/>
      <c r="U529" s="245"/>
      <c r="V529" s="245"/>
      <c r="W529" s="245"/>
      <c r="X529" s="245"/>
      <c r="Y529" s="245"/>
      <c r="Z529" s="245"/>
      <c r="AA529" s="245"/>
      <c r="AB529" s="245"/>
      <c r="AC529" s="245"/>
    </row>
    <row r="530" ht="15.75" customHeight="1">
      <c r="A530" s="245"/>
      <c r="B530" s="245"/>
      <c r="C530" s="245"/>
      <c r="D530" s="245"/>
      <c r="E530" s="245"/>
      <c r="F530" s="245"/>
      <c r="G530" s="245"/>
      <c r="H530" s="245"/>
      <c r="I530" s="245"/>
      <c r="J530" s="245"/>
      <c r="K530" s="245"/>
      <c r="L530" s="245"/>
      <c r="M530" s="245"/>
      <c r="N530" s="245"/>
      <c r="O530" s="245"/>
      <c r="P530" s="245"/>
      <c r="Q530" s="245"/>
      <c r="R530" s="245"/>
      <c r="S530" s="245"/>
      <c r="T530" s="245"/>
      <c r="U530" s="245"/>
      <c r="V530" s="245"/>
      <c r="W530" s="245"/>
      <c r="X530" s="245"/>
      <c r="Y530" s="245"/>
      <c r="Z530" s="245"/>
      <c r="AA530" s="245"/>
      <c r="AB530" s="245"/>
      <c r="AC530" s="245"/>
    </row>
    <row r="531" ht="15.75" customHeight="1">
      <c r="A531" s="245"/>
      <c r="B531" s="245"/>
      <c r="C531" s="245"/>
      <c r="D531" s="245"/>
      <c r="E531" s="245"/>
      <c r="F531" s="245"/>
      <c r="G531" s="245"/>
      <c r="H531" s="245"/>
      <c r="I531" s="245"/>
      <c r="J531" s="245"/>
      <c r="K531" s="245"/>
      <c r="L531" s="245"/>
      <c r="M531" s="245"/>
      <c r="N531" s="245"/>
      <c r="O531" s="245"/>
      <c r="P531" s="245"/>
      <c r="Q531" s="245"/>
      <c r="R531" s="245"/>
      <c r="S531" s="245"/>
      <c r="T531" s="245"/>
      <c r="U531" s="245"/>
      <c r="V531" s="245"/>
      <c r="W531" s="245"/>
      <c r="X531" s="245"/>
      <c r="Y531" s="245"/>
      <c r="Z531" s="245"/>
      <c r="AA531" s="245"/>
      <c r="AB531" s="245"/>
      <c r="AC531" s="245"/>
    </row>
    <row r="532" ht="15.75" customHeight="1">
      <c r="A532" s="245"/>
      <c r="B532" s="245"/>
      <c r="C532" s="245"/>
      <c r="D532" s="245"/>
      <c r="E532" s="245"/>
      <c r="F532" s="245"/>
      <c r="G532" s="245"/>
      <c r="H532" s="245"/>
      <c r="I532" s="245"/>
      <c r="J532" s="245"/>
      <c r="K532" s="245"/>
      <c r="L532" s="245"/>
      <c r="M532" s="245"/>
      <c r="N532" s="245"/>
      <c r="O532" s="245"/>
      <c r="P532" s="245"/>
      <c r="Q532" s="245"/>
      <c r="R532" s="245"/>
      <c r="S532" s="245"/>
      <c r="T532" s="245"/>
      <c r="U532" s="245"/>
      <c r="V532" s="245"/>
      <c r="W532" s="245"/>
      <c r="X532" s="245"/>
      <c r="Y532" s="245"/>
      <c r="Z532" s="245"/>
      <c r="AA532" s="245"/>
      <c r="AB532" s="245"/>
      <c r="AC532" s="245"/>
    </row>
    <row r="533" ht="15.75" customHeight="1">
      <c r="A533" s="245"/>
      <c r="B533" s="245"/>
      <c r="C533" s="245"/>
      <c r="D533" s="245"/>
      <c r="E533" s="245"/>
      <c r="F533" s="245"/>
      <c r="G533" s="245"/>
      <c r="H533" s="245"/>
      <c r="I533" s="245"/>
      <c r="J533" s="245"/>
      <c r="K533" s="245"/>
      <c r="L533" s="245"/>
      <c r="M533" s="245"/>
      <c r="N533" s="245"/>
      <c r="O533" s="245"/>
      <c r="P533" s="245"/>
      <c r="Q533" s="245"/>
      <c r="R533" s="245"/>
      <c r="S533" s="245"/>
      <c r="T533" s="245"/>
      <c r="U533" s="245"/>
      <c r="V533" s="245"/>
      <c r="W533" s="245"/>
      <c r="X533" s="245"/>
      <c r="Y533" s="245"/>
      <c r="Z533" s="245"/>
      <c r="AA533" s="245"/>
      <c r="AB533" s="245"/>
      <c r="AC533" s="245"/>
    </row>
    <row r="534" ht="15.75" customHeight="1">
      <c r="A534" s="245"/>
      <c r="B534" s="245"/>
      <c r="C534" s="245"/>
      <c r="D534" s="245"/>
      <c r="E534" s="245"/>
      <c r="F534" s="245"/>
      <c r="G534" s="245"/>
      <c r="H534" s="245"/>
      <c r="I534" s="245"/>
      <c r="J534" s="245"/>
      <c r="K534" s="245"/>
      <c r="L534" s="245"/>
      <c r="M534" s="245"/>
      <c r="N534" s="245"/>
      <c r="O534" s="245"/>
      <c r="P534" s="245"/>
      <c r="Q534" s="245"/>
      <c r="R534" s="245"/>
      <c r="S534" s="245"/>
      <c r="T534" s="245"/>
      <c r="U534" s="245"/>
      <c r="V534" s="245"/>
      <c r="W534" s="245"/>
      <c r="X534" s="245"/>
      <c r="Y534" s="245"/>
      <c r="Z534" s="245"/>
      <c r="AA534" s="245"/>
      <c r="AB534" s="245"/>
      <c r="AC534" s="245"/>
    </row>
    <row r="535" ht="15.75" customHeight="1">
      <c r="A535" s="245"/>
      <c r="B535" s="245"/>
      <c r="C535" s="245"/>
      <c r="D535" s="245"/>
      <c r="E535" s="245"/>
      <c r="F535" s="245"/>
      <c r="G535" s="245"/>
      <c r="H535" s="245"/>
      <c r="I535" s="245"/>
      <c r="J535" s="245"/>
      <c r="K535" s="245"/>
      <c r="L535" s="245"/>
      <c r="M535" s="245"/>
      <c r="N535" s="245"/>
      <c r="O535" s="245"/>
      <c r="P535" s="245"/>
      <c r="Q535" s="245"/>
      <c r="R535" s="245"/>
      <c r="S535" s="245"/>
      <c r="T535" s="245"/>
      <c r="U535" s="245"/>
      <c r="V535" s="245"/>
      <c r="W535" s="245"/>
      <c r="X535" s="245"/>
      <c r="Y535" s="245"/>
      <c r="Z535" s="245"/>
      <c r="AA535" s="245"/>
      <c r="AB535" s="245"/>
      <c r="AC535" s="245"/>
    </row>
    <row r="536" ht="15.75" customHeight="1">
      <c r="A536" s="245"/>
      <c r="B536" s="245"/>
      <c r="C536" s="245"/>
      <c r="D536" s="245"/>
      <c r="E536" s="245"/>
      <c r="F536" s="245"/>
      <c r="G536" s="245"/>
      <c r="H536" s="245"/>
      <c r="I536" s="245"/>
      <c r="J536" s="245"/>
      <c r="K536" s="245"/>
      <c r="L536" s="245"/>
      <c r="M536" s="245"/>
      <c r="N536" s="245"/>
      <c r="O536" s="245"/>
      <c r="P536" s="245"/>
      <c r="Q536" s="245"/>
      <c r="R536" s="245"/>
      <c r="S536" s="245"/>
      <c r="T536" s="245"/>
      <c r="U536" s="245"/>
      <c r="V536" s="245"/>
      <c r="W536" s="245"/>
      <c r="X536" s="245"/>
      <c r="Y536" s="245"/>
      <c r="Z536" s="245"/>
      <c r="AA536" s="245"/>
      <c r="AB536" s="245"/>
      <c r="AC536" s="245"/>
    </row>
    <row r="537" ht="15.75" customHeight="1">
      <c r="A537" s="245"/>
      <c r="B537" s="245"/>
      <c r="C537" s="245"/>
      <c r="D537" s="245"/>
      <c r="E537" s="245"/>
      <c r="F537" s="245"/>
      <c r="G537" s="245"/>
      <c r="H537" s="245"/>
      <c r="I537" s="245"/>
      <c r="J537" s="245"/>
      <c r="K537" s="245"/>
      <c r="L537" s="245"/>
      <c r="M537" s="245"/>
      <c r="N537" s="245"/>
      <c r="O537" s="245"/>
      <c r="P537" s="245"/>
      <c r="Q537" s="245"/>
      <c r="R537" s="245"/>
      <c r="S537" s="245"/>
      <c r="T537" s="245"/>
      <c r="U537" s="245"/>
      <c r="V537" s="245"/>
      <c r="W537" s="245"/>
      <c r="X537" s="245"/>
      <c r="Y537" s="245"/>
      <c r="Z537" s="245"/>
      <c r="AA537" s="245"/>
      <c r="AB537" s="245"/>
      <c r="AC537" s="245"/>
    </row>
    <row r="538" ht="15.75" customHeight="1">
      <c r="A538" s="245"/>
      <c r="B538" s="245"/>
      <c r="C538" s="245"/>
      <c r="D538" s="245"/>
      <c r="E538" s="245"/>
      <c r="F538" s="245"/>
      <c r="G538" s="245"/>
      <c r="H538" s="245"/>
      <c r="I538" s="245"/>
      <c r="J538" s="245"/>
      <c r="K538" s="245"/>
      <c r="L538" s="245"/>
      <c r="M538" s="245"/>
      <c r="N538" s="245"/>
      <c r="O538" s="245"/>
      <c r="P538" s="245"/>
      <c r="Q538" s="245"/>
      <c r="R538" s="245"/>
      <c r="S538" s="245"/>
      <c r="T538" s="245"/>
      <c r="U538" s="245"/>
      <c r="V538" s="245"/>
      <c r="W538" s="245"/>
      <c r="X538" s="245"/>
      <c r="Y538" s="245"/>
      <c r="Z538" s="245"/>
      <c r="AA538" s="245"/>
      <c r="AB538" s="245"/>
      <c r="AC538" s="245"/>
    </row>
    <row r="539" ht="15.75" customHeight="1">
      <c r="A539" s="245"/>
      <c r="B539" s="245"/>
      <c r="C539" s="245"/>
      <c r="D539" s="245"/>
      <c r="E539" s="245"/>
      <c r="F539" s="245"/>
      <c r="G539" s="245"/>
      <c r="H539" s="245"/>
      <c r="I539" s="245"/>
      <c r="J539" s="245"/>
      <c r="K539" s="245"/>
      <c r="L539" s="245"/>
      <c r="M539" s="245"/>
      <c r="N539" s="245"/>
      <c r="O539" s="245"/>
      <c r="P539" s="245"/>
      <c r="Q539" s="245"/>
      <c r="R539" s="245"/>
      <c r="S539" s="245"/>
      <c r="T539" s="245"/>
      <c r="U539" s="245"/>
      <c r="V539" s="245"/>
      <c r="W539" s="245"/>
      <c r="X539" s="245"/>
      <c r="Y539" s="245"/>
      <c r="Z539" s="245"/>
      <c r="AA539" s="245"/>
      <c r="AB539" s="245"/>
      <c r="AC539" s="245"/>
    </row>
    <row r="540" ht="15.75" customHeight="1">
      <c r="A540" s="245"/>
      <c r="B540" s="245"/>
      <c r="C540" s="245"/>
      <c r="D540" s="245"/>
      <c r="E540" s="245"/>
      <c r="F540" s="245"/>
      <c r="G540" s="245"/>
      <c r="H540" s="245"/>
      <c r="I540" s="245"/>
      <c r="J540" s="245"/>
      <c r="K540" s="245"/>
      <c r="L540" s="245"/>
      <c r="M540" s="245"/>
      <c r="N540" s="245"/>
      <c r="O540" s="245"/>
      <c r="P540" s="245"/>
      <c r="Q540" s="245"/>
      <c r="R540" s="245"/>
      <c r="S540" s="245"/>
      <c r="T540" s="245"/>
      <c r="U540" s="245"/>
      <c r="V540" s="245"/>
      <c r="W540" s="245"/>
      <c r="X540" s="245"/>
      <c r="Y540" s="245"/>
      <c r="Z540" s="245"/>
      <c r="AA540" s="245"/>
      <c r="AB540" s="245"/>
      <c r="AC540" s="245"/>
    </row>
    <row r="541" ht="15.75" customHeight="1">
      <c r="A541" s="245"/>
      <c r="B541" s="245"/>
      <c r="C541" s="245"/>
      <c r="D541" s="245"/>
      <c r="E541" s="245"/>
      <c r="F541" s="245"/>
      <c r="G541" s="245"/>
      <c r="H541" s="245"/>
      <c r="I541" s="245"/>
      <c r="J541" s="245"/>
      <c r="K541" s="245"/>
      <c r="L541" s="245"/>
      <c r="M541" s="245"/>
      <c r="N541" s="245"/>
      <c r="O541" s="245"/>
      <c r="P541" s="245"/>
      <c r="Q541" s="245"/>
      <c r="R541" s="245"/>
      <c r="S541" s="245"/>
      <c r="T541" s="245"/>
      <c r="U541" s="245"/>
      <c r="V541" s="245"/>
      <c r="W541" s="245"/>
      <c r="X541" s="245"/>
      <c r="Y541" s="245"/>
      <c r="Z541" s="245"/>
      <c r="AA541" s="245"/>
      <c r="AB541" s="245"/>
      <c r="AC541" s="245"/>
    </row>
    <row r="542" ht="15.75" customHeight="1">
      <c r="A542" s="245"/>
      <c r="B542" s="245"/>
      <c r="C542" s="245"/>
      <c r="D542" s="245"/>
      <c r="E542" s="245"/>
      <c r="F542" s="245"/>
      <c r="G542" s="245"/>
      <c r="H542" s="245"/>
      <c r="I542" s="245"/>
      <c r="J542" s="245"/>
      <c r="K542" s="245"/>
      <c r="L542" s="245"/>
      <c r="M542" s="245"/>
      <c r="N542" s="245"/>
      <c r="O542" s="245"/>
      <c r="P542" s="245"/>
      <c r="Q542" s="245"/>
      <c r="R542" s="245"/>
      <c r="S542" s="245"/>
      <c r="T542" s="245"/>
      <c r="U542" s="245"/>
      <c r="V542" s="245"/>
      <c r="W542" s="245"/>
      <c r="X542" s="245"/>
      <c r="Y542" s="245"/>
      <c r="Z542" s="245"/>
      <c r="AA542" s="245"/>
      <c r="AB542" s="245"/>
      <c r="AC542" s="245"/>
    </row>
    <row r="543" ht="15.75" customHeight="1">
      <c r="A543" s="245"/>
      <c r="B543" s="245"/>
      <c r="C543" s="245"/>
      <c r="D543" s="245"/>
      <c r="E543" s="245"/>
      <c r="F543" s="245"/>
      <c r="G543" s="245"/>
      <c r="H543" s="245"/>
      <c r="I543" s="245"/>
      <c r="J543" s="245"/>
      <c r="K543" s="245"/>
      <c r="L543" s="245"/>
      <c r="M543" s="245"/>
      <c r="N543" s="245"/>
      <c r="O543" s="245"/>
      <c r="P543" s="245"/>
      <c r="Q543" s="245"/>
      <c r="R543" s="245"/>
      <c r="S543" s="245"/>
      <c r="T543" s="245"/>
      <c r="U543" s="245"/>
      <c r="V543" s="245"/>
      <c r="W543" s="245"/>
      <c r="X543" s="245"/>
      <c r="Y543" s="245"/>
      <c r="Z543" s="245"/>
      <c r="AA543" s="245"/>
      <c r="AB543" s="245"/>
      <c r="AC543" s="245"/>
    </row>
    <row r="544" ht="15.75" customHeight="1">
      <c r="A544" s="245"/>
      <c r="B544" s="245"/>
      <c r="C544" s="245"/>
      <c r="D544" s="245"/>
      <c r="E544" s="245"/>
      <c r="F544" s="245"/>
      <c r="G544" s="245"/>
      <c r="H544" s="245"/>
      <c r="I544" s="245"/>
      <c r="J544" s="245"/>
      <c r="K544" s="245"/>
      <c r="L544" s="245"/>
      <c r="M544" s="245"/>
      <c r="N544" s="245"/>
      <c r="O544" s="245"/>
      <c r="P544" s="245"/>
      <c r="Q544" s="245"/>
      <c r="R544" s="245"/>
      <c r="S544" s="245"/>
      <c r="T544" s="245"/>
      <c r="U544" s="245"/>
      <c r="V544" s="245"/>
      <c r="W544" s="245"/>
      <c r="X544" s="245"/>
      <c r="Y544" s="245"/>
      <c r="Z544" s="245"/>
      <c r="AA544" s="245"/>
      <c r="AB544" s="245"/>
      <c r="AC544" s="245"/>
    </row>
    <row r="545" ht="15.75" customHeight="1">
      <c r="A545" s="245"/>
      <c r="B545" s="245"/>
      <c r="C545" s="245"/>
      <c r="D545" s="245"/>
      <c r="E545" s="245"/>
      <c r="F545" s="245"/>
      <c r="G545" s="245"/>
      <c r="H545" s="245"/>
      <c r="I545" s="245"/>
      <c r="J545" s="245"/>
      <c r="K545" s="245"/>
      <c r="L545" s="245"/>
      <c r="M545" s="245"/>
      <c r="N545" s="245"/>
      <c r="O545" s="245"/>
      <c r="P545" s="245"/>
      <c r="Q545" s="245"/>
      <c r="R545" s="245"/>
      <c r="S545" s="245"/>
      <c r="T545" s="245"/>
      <c r="U545" s="245"/>
      <c r="V545" s="245"/>
      <c r="W545" s="245"/>
      <c r="X545" s="245"/>
      <c r="Y545" s="245"/>
      <c r="Z545" s="245"/>
      <c r="AA545" s="245"/>
      <c r="AB545" s="245"/>
      <c r="AC545" s="245"/>
    </row>
    <row r="546" ht="15.75" customHeight="1">
      <c r="A546" s="245"/>
      <c r="B546" s="245"/>
      <c r="C546" s="245"/>
      <c r="D546" s="245"/>
      <c r="E546" s="245"/>
      <c r="F546" s="245"/>
      <c r="G546" s="245"/>
      <c r="H546" s="245"/>
      <c r="I546" s="245"/>
      <c r="J546" s="245"/>
      <c r="K546" s="245"/>
      <c r="L546" s="245"/>
      <c r="M546" s="245"/>
      <c r="N546" s="245"/>
      <c r="O546" s="245"/>
      <c r="P546" s="245"/>
      <c r="Q546" s="245"/>
      <c r="R546" s="245"/>
      <c r="S546" s="245"/>
      <c r="T546" s="245"/>
      <c r="U546" s="245"/>
      <c r="V546" s="245"/>
      <c r="W546" s="245"/>
      <c r="X546" s="245"/>
      <c r="Y546" s="245"/>
      <c r="Z546" s="245"/>
      <c r="AA546" s="245"/>
      <c r="AB546" s="245"/>
      <c r="AC546" s="245"/>
    </row>
    <row r="547" ht="15.75" customHeight="1">
      <c r="A547" s="245"/>
      <c r="B547" s="245"/>
      <c r="C547" s="245"/>
      <c r="D547" s="245"/>
      <c r="E547" s="245"/>
      <c r="F547" s="245"/>
      <c r="G547" s="245"/>
      <c r="H547" s="245"/>
      <c r="I547" s="245"/>
      <c r="J547" s="245"/>
      <c r="K547" s="245"/>
      <c r="L547" s="245"/>
      <c r="M547" s="245"/>
      <c r="N547" s="245"/>
      <c r="O547" s="245"/>
      <c r="P547" s="245"/>
      <c r="Q547" s="245"/>
      <c r="R547" s="245"/>
      <c r="S547" s="245"/>
      <c r="T547" s="245"/>
      <c r="U547" s="245"/>
      <c r="V547" s="245"/>
      <c r="W547" s="245"/>
      <c r="X547" s="245"/>
      <c r="Y547" s="245"/>
      <c r="Z547" s="245"/>
      <c r="AA547" s="245"/>
      <c r="AB547" s="245"/>
      <c r="AC547" s="245"/>
    </row>
    <row r="548" ht="15.75" customHeight="1">
      <c r="A548" s="245"/>
      <c r="B548" s="245"/>
      <c r="C548" s="245"/>
      <c r="D548" s="245"/>
      <c r="E548" s="245"/>
      <c r="F548" s="245"/>
      <c r="G548" s="245"/>
      <c r="H548" s="245"/>
      <c r="I548" s="245"/>
      <c r="J548" s="245"/>
      <c r="K548" s="245"/>
      <c r="L548" s="245"/>
      <c r="M548" s="245"/>
      <c r="N548" s="245"/>
      <c r="O548" s="245"/>
      <c r="P548" s="245"/>
      <c r="Q548" s="245"/>
      <c r="R548" s="245"/>
      <c r="S548" s="245"/>
      <c r="T548" s="245"/>
      <c r="U548" s="245"/>
      <c r="V548" s="245"/>
      <c r="W548" s="245"/>
      <c r="X548" s="245"/>
      <c r="Y548" s="245"/>
      <c r="Z548" s="245"/>
      <c r="AA548" s="245"/>
      <c r="AB548" s="245"/>
      <c r="AC548" s="245"/>
    </row>
    <row r="549" ht="15.75" customHeight="1">
      <c r="A549" s="245"/>
      <c r="B549" s="245"/>
      <c r="C549" s="245"/>
      <c r="D549" s="245"/>
      <c r="E549" s="245"/>
      <c r="F549" s="245"/>
      <c r="G549" s="245"/>
      <c r="H549" s="245"/>
      <c r="I549" s="245"/>
      <c r="J549" s="245"/>
      <c r="K549" s="245"/>
      <c r="L549" s="245"/>
      <c r="M549" s="245"/>
      <c r="N549" s="245"/>
      <c r="O549" s="245"/>
      <c r="P549" s="245"/>
      <c r="Q549" s="245"/>
      <c r="R549" s="245"/>
      <c r="S549" s="245"/>
      <c r="T549" s="245"/>
      <c r="U549" s="245"/>
      <c r="V549" s="245"/>
      <c r="W549" s="245"/>
      <c r="X549" s="245"/>
      <c r="Y549" s="245"/>
      <c r="Z549" s="245"/>
      <c r="AA549" s="245"/>
      <c r="AB549" s="245"/>
      <c r="AC549" s="245"/>
    </row>
    <row r="550" ht="15.75" customHeight="1">
      <c r="A550" s="245"/>
      <c r="B550" s="245"/>
      <c r="C550" s="245"/>
      <c r="D550" s="245"/>
      <c r="E550" s="245"/>
      <c r="F550" s="245"/>
      <c r="G550" s="245"/>
      <c r="H550" s="245"/>
      <c r="I550" s="245"/>
      <c r="J550" s="245"/>
      <c r="K550" s="245"/>
      <c r="L550" s="245"/>
      <c r="M550" s="245"/>
      <c r="N550" s="245"/>
      <c r="O550" s="245"/>
      <c r="P550" s="245"/>
      <c r="Q550" s="245"/>
      <c r="R550" s="245"/>
      <c r="S550" s="245"/>
      <c r="T550" s="245"/>
      <c r="U550" s="245"/>
      <c r="V550" s="245"/>
      <c r="W550" s="245"/>
      <c r="X550" s="245"/>
      <c r="Y550" s="245"/>
      <c r="Z550" s="245"/>
      <c r="AA550" s="245"/>
      <c r="AB550" s="245"/>
      <c r="AC550" s="245"/>
    </row>
    <row r="551" ht="15.75" customHeight="1">
      <c r="A551" s="245"/>
      <c r="B551" s="245"/>
      <c r="C551" s="245"/>
      <c r="D551" s="245"/>
      <c r="E551" s="245"/>
      <c r="F551" s="245"/>
      <c r="G551" s="245"/>
      <c r="H551" s="245"/>
      <c r="I551" s="245"/>
      <c r="J551" s="245"/>
      <c r="K551" s="245"/>
      <c r="L551" s="245"/>
      <c r="M551" s="245"/>
      <c r="N551" s="245"/>
      <c r="O551" s="245"/>
      <c r="P551" s="245"/>
      <c r="Q551" s="245"/>
      <c r="R551" s="245"/>
      <c r="S551" s="245"/>
      <c r="T551" s="245"/>
      <c r="U551" s="245"/>
      <c r="V551" s="245"/>
      <c r="W551" s="245"/>
      <c r="X551" s="245"/>
      <c r="Y551" s="245"/>
      <c r="Z551" s="245"/>
      <c r="AA551" s="245"/>
      <c r="AB551" s="245"/>
      <c r="AC551" s="245"/>
    </row>
    <row r="552" ht="15.75" customHeight="1">
      <c r="A552" s="245"/>
      <c r="B552" s="245"/>
      <c r="C552" s="245"/>
      <c r="D552" s="245"/>
      <c r="E552" s="245"/>
      <c r="F552" s="245"/>
      <c r="G552" s="245"/>
      <c r="H552" s="245"/>
      <c r="I552" s="245"/>
      <c r="J552" s="245"/>
      <c r="K552" s="245"/>
      <c r="L552" s="245"/>
      <c r="M552" s="245"/>
      <c r="N552" s="245"/>
      <c r="O552" s="245"/>
      <c r="P552" s="245"/>
      <c r="Q552" s="245"/>
      <c r="R552" s="245"/>
      <c r="S552" s="245"/>
      <c r="T552" s="245"/>
      <c r="U552" s="245"/>
      <c r="V552" s="245"/>
      <c r="W552" s="245"/>
      <c r="X552" s="245"/>
      <c r="Y552" s="245"/>
      <c r="Z552" s="245"/>
      <c r="AA552" s="245"/>
      <c r="AB552" s="245"/>
      <c r="AC552" s="245"/>
    </row>
    <row r="553" ht="15.75" customHeight="1">
      <c r="A553" s="245"/>
      <c r="B553" s="245"/>
      <c r="C553" s="245"/>
      <c r="D553" s="245"/>
      <c r="E553" s="245"/>
      <c r="F553" s="245"/>
      <c r="G553" s="245"/>
      <c r="H553" s="245"/>
      <c r="I553" s="245"/>
      <c r="J553" s="245"/>
      <c r="K553" s="245"/>
      <c r="L553" s="245"/>
      <c r="M553" s="245"/>
      <c r="N553" s="245"/>
      <c r="O553" s="245"/>
      <c r="P553" s="245"/>
      <c r="Q553" s="245"/>
      <c r="R553" s="245"/>
      <c r="S553" s="245"/>
      <c r="T553" s="245"/>
      <c r="U553" s="245"/>
      <c r="V553" s="245"/>
      <c r="W553" s="245"/>
      <c r="X553" s="245"/>
      <c r="Y553" s="245"/>
      <c r="Z553" s="245"/>
      <c r="AA553" s="245"/>
      <c r="AB553" s="245"/>
      <c r="AC553" s="245"/>
    </row>
    <row r="554" ht="15.75" customHeight="1">
      <c r="A554" s="245"/>
      <c r="B554" s="245"/>
      <c r="C554" s="245"/>
      <c r="D554" s="245"/>
      <c r="E554" s="245"/>
      <c r="F554" s="245"/>
      <c r="G554" s="245"/>
      <c r="H554" s="245"/>
      <c r="I554" s="245"/>
      <c r="J554" s="245"/>
      <c r="K554" s="245"/>
      <c r="L554" s="245"/>
      <c r="M554" s="245"/>
      <c r="N554" s="245"/>
      <c r="O554" s="245"/>
      <c r="P554" s="245"/>
      <c r="Q554" s="245"/>
      <c r="R554" s="245"/>
      <c r="S554" s="245"/>
      <c r="T554" s="245"/>
      <c r="U554" s="245"/>
      <c r="V554" s="245"/>
      <c r="W554" s="245"/>
      <c r="X554" s="245"/>
      <c r="Y554" s="245"/>
      <c r="Z554" s="245"/>
      <c r="AA554" s="245"/>
      <c r="AB554" s="245"/>
      <c r="AC554" s="245"/>
    </row>
    <row r="555" ht="15.75" customHeight="1">
      <c r="A555" s="245"/>
      <c r="B555" s="245"/>
      <c r="C555" s="245"/>
      <c r="D555" s="245"/>
      <c r="E555" s="245"/>
      <c r="F555" s="245"/>
      <c r="G555" s="245"/>
      <c r="H555" s="245"/>
      <c r="I555" s="245"/>
      <c r="J555" s="245"/>
      <c r="K555" s="245"/>
      <c r="L555" s="245"/>
      <c r="M555" s="245"/>
      <c r="N555" s="245"/>
      <c r="O555" s="245"/>
      <c r="P555" s="245"/>
      <c r="Q555" s="245"/>
      <c r="R555" s="245"/>
      <c r="S555" s="245"/>
      <c r="T555" s="245"/>
      <c r="U555" s="245"/>
      <c r="V555" s="245"/>
      <c r="W555" s="245"/>
      <c r="X555" s="245"/>
      <c r="Y555" s="245"/>
      <c r="Z555" s="245"/>
      <c r="AA555" s="245"/>
      <c r="AB555" s="245"/>
      <c r="AC555" s="245"/>
    </row>
    <row r="556" ht="15.75" customHeight="1">
      <c r="A556" s="245"/>
      <c r="B556" s="245"/>
      <c r="C556" s="245"/>
      <c r="D556" s="245"/>
      <c r="E556" s="245"/>
      <c r="F556" s="245"/>
      <c r="G556" s="245"/>
      <c r="H556" s="245"/>
      <c r="I556" s="245"/>
      <c r="J556" s="245"/>
      <c r="K556" s="245"/>
      <c r="L556" s="245"/>
      <c r="M556" s="245"/>
      <c r="N556" s="245"/>
      <c r="O556" s="245"/>
      <c r="P556" s="245"/>
      <c r="Q556" s="245"/>
      <c r="R556" s="245"/>
      <c r="S556" s="245"/>
      <c r="T556" s="245"/>
      <c r="U556" s="245"/>
      <c r="V556" s="245"/>
      <c r="W556" s="245"/>
      <c r="X556" s="245"/>
      <c r="Y556" s="245"/>
      <c r="Z556" s="245"/>
      <c r="AA556" s="245"/>
      <c r="AB556" s="245"/>
      <c r="AC556" s="245"/>
    </row>
    <row r="557" ht="15.75" customHeight="1">
      <c r="A557" s="245"/>
      <c r="B557" s="245"/>
      <c r="C557" s="245"/>
      <c r="D557" s="245"/>
      <c r="E557" s="245"/>
      <c r="F557" s="245"/>
      <c r="G557" s="245"/>
      <c r="H557" s="245"/>
      <c r="I557" s="245"/>
      <c r="J557" s="245"/>
      <c r="K557" s="245"/>
      <c r="L557" s="245"/>
      <c r="M557" s="245"/>
      <c r="N557" s="245"/>
      <c r="O557" s="245"/>
      <c r="P557" s="245"/>
      <c r="Q557" s="245"/>
      <c r="R557" s="245"/>
      <c r="S557" s="245"/>
      <c r="T557" s="245"/>
      <c r="U557" s="245"/>
      <c r="V557" s="245"/>
      <c r="W557" s="245"/>
      <c r="X557" s="245"/>
      <c r="Y557" s="245"/>
      <c r="Z557" s="245"/>
      <c r="AA557" s="245"/>
      <c r="AB557" s="245"/>
      <c r="AC557" s="245"/>
    </row>
    <row r="558" ht="15.75" customHeight="1">
      <c r="A558" s="245"/>
      <c r="B558" s="245"/>
      <c r="C558" s="245"/>
      <c r="D558" s="245"/>
      <c r="E558" s="245"/>
      <c r="F558" s="245"/>
      <c r="G558" s="245"/>
      <c r="H558" s="245"/>
      <c r="I558" s="245"/>
      <c r="J558" s="245"/>
      <c r="K558" s="245"/>
      <c r="L558" s="245"/>
      <c r="M558" s="245"/>
      <c r="N558" s="245"/>
      <c r="O558" s="245"/>
      <c r="P558" s="245"/>
      <c r="Q558" s="245"/>
      <c r="R558" s="245"/>
      <c r="S558" s="245"/>
      <c r="T558" s="245"/>
      <c r="U558" s="245"/>
      <c r="V558" s="245"/>
      <c r="W558" s="245"/>
      <c r="X558" s="245"/>
      <c r="Y558" s="245"/>
      <c r="Z558" s="245"/>
      <c r="AA558" s="245"/>
      <c r="AB558" s="245"/>
      <c r="AC558" s="245"/>
    </row>
    <row r="559" ht="15.75" customHeight="1">
      <c r="A559" s="245"/>
      <c r="B559" s="245"/>
      <c r="C559" s="245"/>
      <c r="D559" s="245"/>
      <c r="E559" s="245"/>
      <c r="F559" s="245"/>
      <c r="G559" s="245"/>
      <c r="H559" s="245"/>
      <c r="I559" s="245"/>
      <c r="J559" s="245"/>
      <c r="K559" s="245"/>
      <c r="L559" s="245"/>
      <c r="M559" s="245"/>
      <c r="N559" s="245"/>
      <c r="O559" s="245"/>
      <c r="P559" s="245"/>
      <c r="Q559" s="245"/>
      <c r="R559" s="245"/>
      <c r="S559" s="245"/>
      <c r="T559" s="245"/>
      <c r="U559" s="245"/>
      <c r="V559" s="245"/>
      <c r="W559" s="245"/>
      <c r="X559" s="245"/>
      <c r="Y559" s="245"/>
      <c r="Z559" s="245"/>
      <c r="AA559" s="245"/>
      <c r="AB559" s="245"/>
      <c r="AC559" s="245"/>
    </row>
    <row r="560" ht="15.75" customHeight="1">
      <c r="A560" s="245"/>
      <c r="B560" s="245"/>
      <c r="C560" s="245"/>
      <c r="D560" s="245"/>
      <c r="E560" s="245"/>
      <c r="F560" s="245"/>
      <c r="G560" s="245"/>
      <c r="H560" s="245"/>
      <c r="I560" s="245"/>
      <c r="J560" s="245"/>
      <c r="K560" s="245"/>
      <c r="L560" s="245"/>
      <c r="M560" s="245"/>
      <c r="N560" s="245"/>
      <c r="O560" s="245"/>
      <c r="P560" s="245"/>
      <c r="Q560" s="245"/>
      <c r="R560" s="245"/>
      <c r="S560" s="245"/>
      <c r="T560" s="245"/>
      <c r="U560" s="245"/>
      <c r="V560" s="245"/>
      <c r="W560" s="245"/>
      <c r="X560" s="245"/>
      <c r="Y560" s="245"/>
      <c r="Z560" s="245"/>
      <c r="AA560" s="245"/>
      <c r="AB560" s="245"/>
      <c r="AC560" s="245"/>
    </row>
    <row r="561" ht="15.75" customHeight="1">
      <c r="A561" s="245"/>
      <c r="B561" s="245"/>
      <c r="C561" s="245"/>
      <c r="D561" s="245"/>
      <c r="E561" s="245"/>
      <c r="F561" s="245"/>
      <c r="G561" s="245"/>
      <c r="H561" s="245"/>
      <c r="I561" s="245"/>
      <c r="J561" s="245"/>
      <c r="K561" s="245"/>
      <c r="L561" s="245"/>
      <c r="M561" s="245"/>
      <c r="N561" s="245"/>
      <c r="O561" s="245"/>
      <c r="P561" s="245"/>
      <c r="Q561" s="245"/>
      <c r="R561" s="245"/>
      <c r="S561" s="245"/>
      <c r="T561" s="245"/>
      <c r="U561" s="245"/>
      <c r="V561" s="245"/>
      <c r="W561" s="245"/>
      <c r="X561" s="245"/>
      <c r="Y561" s="245"/>
      <c r="Z561" s="245"/>
      <c r="AA561" s="245"/>
      <c r="AB561" s="245"/>
      <c r="AC561" s="245"/>
    </row>
    <row r="562" ht="15.75" customHeight="1">
      <c r="A562" s="245"/>
      <c r="B562" s="245"/>
      <c r="C562" s="245"/>
      <c r="D562" s="245"/>
      <c r="E562" s="245"/>
      <c r="F562" s="245"/>
      <c r="G562" s="245"/>
      <c r="H562" s="245"/>
      <c r="I562" s="245"/>
      <c r="J562" s="245"/>
      <c r="K562" s="245"/>
      <c r="L562" s="245"/>
      <c r="M562" s="245"/>
      <c r="N562" s="245"/>
      <c r="O562" s="245"/>
      <c r="P562" s="245"/>
      <c r="Q562" s="245"/>
      <c r="R562" s="245"/>
      <c r="S562" s="245"/>
      <c r="T562" s="245"/>
      <c r="U562" s="245"/>
      <c r="V562" s="245"/>
      <c r="W562" s="245"/>
      <c r="X562" s="245"/>
      <c r="Y562" s="245"/>
      <c r="Z562" s="245"/>
      <c r="AA562" s="245"/>
      <c r="AB562" s="245"/>
      <c r="AC562" s="245"/>
    </row>
    <row r="563" ht="15.75" customHeight="1">
      <c r="A563" s="245"/>
      <c r="B563" s="245"/>
      <c r="C563" s="245"/>
      <c r="D563" s="245"/>
      <c r="E563" s="245"/>
      <c r="F563" s="245"/>
      <c r="G563" s="245"/>
      <c r="H563" s="245"/>
      <c r="I563" s="245"/>
      <c r="J563" s="245"/>
      <c r="K563" s="245"/>
      <c r="L563" s="245"/>
      <c r="M563" s="245"/>
      <c r="N563" s="245"/>
      <c r="O563" s="245"/>
      <c r="P563" s="245"/>
      <c r="Q563" s="245"/>
      <c r="R563" s="245"/>
      <c r="S563" s="245"/>
      <c r="T563" s="245"/>
      <c r="U563" s="245"/>
      <c r="V563" s="245"/>
      <c r="W563" s="245"/>
      <c r="X563" s="245"/>
      <c r="Y563" s="245"/>
      <c r="Z563" s="245"/>
      <c r="AA563" s="245"/>
      <c r="AB563" s="245"/>
      <c r="AC563" s="245"/>
    </row>
    <row r="564" ht="15.75" customHeight="1">
      <c r="A564" s="245"/>
      <c r="B564" s="245"/>
      <c r="C564" s="245"/>
      <c r="D564" s="245"/>
      <c r="E564" s="245"/>
      <c r="F564" s="245"/>
      <c r="G564" s="245"/>
      <c r="H564" s="245"/>
      <c r="I564" s="245"/>
      <c r="J564" s="245"/>
      <c r="K564" s="245"/>
      <c r="L564" s="245"/>
      <c r="M564" s="245"/>
      <c r="N564" s="245"/>
      <c r="O564" s="245"/>
      <c r="P564" s="245"/>
      <c r="Q564" s="245"/>
      <c r="R564" s="245"/>
      <c r="S564" s="245"/>
      <c r="T564" s="245"/>
      <c r="U564" s="245"/>
      <c r="V564" s="245"/>
      <c r="W564" s="245"/>
      <c r="X564" s="245"/>
      <c r="Y564" s="245"/>
      <c r="Z564" s="245"/>
      <c r="AA564" s="245"/>
      <c r="AB564" s="245"/>
      <c r="AC564" s="245"/>
    </row>
    <row r="565" ht="15.75" customHeight="1">
      <c r="A565" s="245"/>
      <c r="B565" s="245"/>
      <c r="C565" s="245"/>
      <c r="D565" s="245"/>
      <c r="E565" s="245"/>
      <c r="F565" s="245"/>
      <c r="G565" s="245"/>
      <c r="H565" s="245"/>
      <c r="I565" s="245"/>
      <c r="J565" s="245"/>
      <c r="K565" s="245"/>
      <c r="L565" s="245"/>
      <c r="M565" s="245"/>
      <c r="N565" s="245"/>
      <c r="O565" s="245"/>
      <c r="P565" s="245"/>
      <c r="Q565" s="245"/>
      <c r="R565" s="245"/>
      <c r="S565" s="245"/>
      <c r="T565" s="245"/>
      <c r="U565" s="245"/>
      <c r="V565" s="245"/>
      <c r="W565" s="245"/>
      <c r="X565" s="245"/>
      <c r="Y565" s="245"/>
      <c r="Z565" s="245"/>
      <c r="AA565" s="245"/>
      <c r="AB565" s="245"/>
      <c r="AC565" s="245"/>
    </row>
    <row r="566" ht="15.75" customHeight="1">
      <c r="A566" s="245"/>
      <c r="B566" s="245"/>
      <c r="C566" s="245"/>
      <c r="D566" s="245"/>
      <c r="E566" s="245"/>
      <c r="F566" s="245"/>
      <c r="G566" s="245"/>
      <c r="H566" s="245"/>
      <c r="I566" s="245"/>
      <c r="J566" s="245"/>
      <c r="K566" s="245"/>
      <c r="L566" s="245"/>
      <c r="M566" s="245"/>
      <c r="N566" s="245"/>
      <c r="O566" s="245"/>
      <c r="P566" s="245"/>
      <c r="Q566" s="245"/>
      <c r="R566" s="245"/>
      <c r="S566" s="245"/>
      <c r="T566" s="245"/>
      <c r="U566" s="245"/>
      <c r="V566" s="245"/>
      <c r="W566" s="245"/>
      <c r="X566" s="245"/>
      <c r="Y566" s="245"/>
      <c r="Z566" s="245"/>
      <c r="AA566" s="245"/>
      <c r="AB566" s="245"/>
      <c r="AC566" s="245"/>
    </row>
    <row r="567" ht="15.75" customHeight="1">
      <c r="A567" s="245"/>
      <c r="B567" s="245"/>
      <c r="C567" s="245"/>
      <c r="D567" s="245"/>
      <c r="E567" s="245"/>
      <c r="F567" s="245"/>
      <c r="G567" s="245"/>
      <c r="H567" s="245"/>
      <c r="I567" s="245"/>
      <c r="J567" s="245"/>
      <c r="K567" s="245"/>
      <c r="L567" s="245"/>
      <c r="M567" s="245"/>
      <c r="N567" s="245"/>
      <c r="O567" s="245"/>
      <c r="P567" s="245"/>
      <c r="Q567" s="245"/>
      <c r="R567" s="245"/>
      <c r="S567" s="245"/>
      <c r="T567" s="245"/>
      <c r="U567" s="245"/>
      <c r="V567" s="245"/>
      <c r="W567" s="245"/>
      <c r="X567" s="245"/>
      <c r="Y567" s="245"/>
      <c r="Z567" s="245"/>
      <c r="AA567" s="245"/>
      <c r="AB567" s="245"/>
      <c r="AC567" s="245"/>
    </row>
    <row r="568" ht="15.75" customHeight="1">
      <c r="A568" s="245"/>
      <c r="B568" s="245"/>
      <c r="C568" s="245"/>
      <c r="D568" s="245"/>
      <c r="E568" s="245"/>
      <c r="F568" s="245"/>
      <c r="G568" s="245"/>
      <c r="H568" s="245"/>
      <c r="I568" s="245"/>
      <c r="J568" s="245"/>
      <c r="K568" s="245"/>
      <c r="L568" s="245"/>
      <c r="M568" s="245"/>
      <c r="N568" s="245"/>
      <c r="O568" s="245"/>
      <c r="P568" s="245"/>
      <c r="Q568" s="245"/>
      <c r="R568" s="245"/>
      <c r="S568" s="245"/>
      <c r="T568" s="245"/>
      <c r="U568" s="245"/>
      <c r="V568" s="245"/>
      <c r="W568" s="245"/>
      <c r="X568" s="245"/>
      <c r="Y568" s="245"/>
      <c r="Z568" s="245"/>
      <c r="AA568" s="245"/>
      <c r="AB568" s="245"/>
      <c r="AC568" s="245"/>
    </row>
    <row r="569" ht="15.75" customHeight="1">
      <c r="A569" s="245"/>
      <c r="B569" s="245"/>
      <c r="C569" s="245"/>
      <c r="D569" s="245"/>
      <c r="E569" s="245"/>
      <c r="F569" s="245"/>
      <c r="G569" s="245"/>
      <c r="H569" s="245"/>
      <c r="I569" s="245"/>
      <c r="J569" s="245"/>
      <c r="K569" s="245"/>
      <c r="L569" s="245"/>
      <c r="M569" s="245"/>
      <c r="N569" s="245"/>
      <c r="O569" s="245"/>
      <c r="P569" s="245"/>
      <c r="Q569" s="245"/>
      <c r="R569" s="245"/>
      <c r="S569" s="245"/>
      <c r="T569" s="245"/>
      <c r="U569" s="245"/>
      <c r="V569" s="245"/>
      <c r="W569" s="245"/>
      <c r="X569" s="245"/>
      <c r="Y569" s="245"/>
      <c r="Z569" s="245"/>
      <c r="AA569" s="245"/>
      <c r="AB569" s="245"/>
      <c r="AC569" s="245"/>
    </row>
    <row r="570" ht="15.75" customHeight="1">
      <c r="A570" s="245"/>
      <c r="B570" s="245"/>
      <c r="C570" s="245"/>
      <c r="D570" s="245"/>
      <c r="E570" s="245"/>
      <c r="F570" s="245"/>
      <c r="G570" s="245"/>
      <c r="H570" s="245"/>
      <c r="I570" s="245"/>
      <c r="J570" s="245"/>
      <c r="K570" s="245"/>
      <c r="L570" s="245"/>
      <c r="M570" s="245"/>
      <c r="N570" s="245"/>
      <c r="O570" s="245"/>
      <c r="P570" s="245"/>
      <c r="Q570" s="245"/>
      <c r="R570" s="245"/>
      <c r="S570" s="245"/>
      <c r="T570" s="245"/>
      <c r="U570" s="245"/>
      <c r="V570" s="245"/>
      <c r="W570" s="245"/>
      <c r="X570" s="245"/>
      <c r="Y570" s="245"/>
      <c r="Z570" s="245"/>
      <c r="AA570" s="245"/>
      <c r="AB570" s="245"/>
      <c r="AC570" s="245"/>
    </row>
    <row r="571" ht="15.75" customHeight="1">
      <c r="A571" s="245"/>
      <c r="B571" s="245"/>
      <c r="C571" s="245"/>
      <c r="D571" s="245"/>
      <c r="E571" s="245"/>
      <c r="F571" s="245"/>
      <c r="G571" s="245"/>
      <c r="H571" s="245"/>
      <c r="I571" s="245"/>
      <c r="J571" s="245"/>
      <c r="K571" s="245"/>
      <c r="L571" s="245"/>
      <c r="M571" s="245"/>
      <c r="N571" s="245"/>
      <c r="O571" s="245"/>
      <c r="P571" s="245"/>
      <c r="Q571" s="245"/>
      <c r="R571" s="245"/>
      <c r="S571" s="245"/>
      <c r="T571" s="245"/>
      <c r="U571" s="245"/>
      <c r="V571" s="245"/>
      <c r="W571" s="245"/>
      <c r="X571" s="245"/>
      <c r="Y571" s="245"/>
      <c r="Z571" s="245"/>
      <c r="AA571" s="245"/>
      <c r="AB571" s="245"/>
      <c r="AC571" s="245"/>
    </row>
    <row r="572" ht="15.75" customHeight="1">
      <c r="A572" s="245"/>
      <c r="B572" s="245"/>
      <c r="C572" s="245"/>
      <c r="D572" s="245"/>
      <c r="E572" s="245"/>
      <c r="F572" s="245"/>
      <c r="G572" s="245"/>
      <c r="H572" s="245"/>
      <c r="I572" s="245"/>
      <c r="J572" s="245"/>
      <c r="K572" s="245"/>
      <c r="L572" s="245"/>
      <c r="M572" s="245"/>
      <c r="N572" s="245"/>
      <c r="O572" s="245"/>
      <c r="P572" s="245"/>
      <c r="Q572" s="245"/>
      <c r="R572" s="245"/>
      <c r="S572" s="245"/>
      <c r="T572" s="245"/>
      <c r="U572" s="245"/>
      <c r="V572" s="245"/>
      <c r="W572" s="245"/>
      <c r="X572" s="245"/>
      <c r="Y572" s="245"/>
      <c r="Z572" s="245"/>
      <c r="AA572" s="245"/>
      <c r="AB572" s="245"/>
      <c r="AC572" s="245"/>
    </row>
    <row r="573" ht="15.75" customHeight="1">
      <c r="A573" s="245"/>
      <c r="B573" s="245"/>
      <c r="C573" s="245"/>
      <c r="D573" s="245"/>
      <c r="E573" s="245"/>
      <c r="F573" s="245"/>
      <c r="G573" s="245"/>
      <c r="H573" s="245"/>
      <c r="I573" s="245"/>
      <c r="J573" s="245"/>
      <c r="K573" s="245"/>
      <c r="L573" s="245"/>
      <c r="M573" s="245"/>
      <c r="N573" s="245"/>
      <c r="O573" s="245"/>
      <c r="P573" s="245"/>
      <c r="Q573" s="245"/>
      <c r="R573" s="245"/>
      <c r="S573" s="245"/>
      <c r="T573" s="245"/>
      <c r="U573" s="245"/>
      <c r="V573" s="245"/>
      <c r="W573" s="245"/>
      <c r="X573" s="245"/>
      <c r="Y573" s="245"/>
      <c r="Z573" s="245"/>
      <c r="AA573" s="245"/>
      <c r="AB573" s="245"/>
      <c r="AC573" s="245"/>
    </row>
    <row r="574" ht="15.75" customHeight="1">
      <c r="A574" s="245"/>
      <c r="B574" s="245"/>
      <c r="C574" s="245"/>
      <c r="D574" s="245"/>
      <c r="E574" s="245"/>
      <c r="F574" s="245"/>
      <c r="G574" s="245"/>
      <c r="H574" s="245"/>
      <c r="I574" s="245"/>
      <c r="J574" s="245"/>
      <c r="K574" s="245"/>
      <c r="L574" s="245"/>
      <c r="M574" s="245"/>
      <c r="N574" s="245"/>
      <c r="O574" s="245"/>
      <c r="P574" s="245"/>
      <c r="Q574" s="245"/>
      <c r="R574" s="245"/>
      <c r="S574" s="245"/>
      <c r="T574" s="245"/>
      <c r="U574" s="245"/>
      <c r="V574" s="245"/>
      <c r="W574" s="245"/>
      <c r="X574" s="245"/>
      <c r="Y574" s="245"/>
      <c r="Z574" s="245"/>
      <c r="AA574" s="245"/>
      <c r="AB574" s="245"/>
      <c r="AC574" s="245"/>
    </row>
    <row r="575" ht="15.75" customHeight="1">
      <c r="A575" s="245"/>
      <c r="B575" s="245"/>
      <c r="C575" s="245"/>
      <c r="D575" s="245"/>
      <c r="E575" s="245"/>
      <c r="F575" s="245"/>
      <c r="G575" s="245"/>
      <c r="H575" s="245"/>
      <c r="I575" s="245"/>
      <c r="J575" s="245"/>
      <c r="K575" s="245"/>
      <c r="L575" s="245"/>
      <c r="M575" s="245"/>
      <c r="N575" s="245"/>
      <c r="O575" s="245"/>
      <c r="P575" s="245"/>
      <c r="Q575" s="245"/>
      <c r="R575" s="245"/>
      <c r="S575" s="245"/>
      <c r="T575" s="245"/>
      <c r="U575" s="245"/>
      <c r="V575" s="245"/>
      <c r="W575" s="245"/>
      <c r="X575" s="245"/>
      <c r="Y575" s="245"/>
      <c r="Z575" s="245"/>
      <c r="AA575" s="245"/>
      <c r="AB575" s="245"/>
      <c r="AC575" s="245"/>
    </row>
    <row r="576" ht="15.75" customHeight="1">
      <c r="A576" s="245"/>
      <c r="B576" s="245"/>
      <c r="C576" s="245"/>
      <c r="D576" s="245"/>
      <c r="E576" s="245"/>
      <c r="F576" s="245"/>
      <c r="G576" s="245"/>
      <c r="H576" s="245"/>
      <c r="I576" s="245"/>
      <c r="J576" s="245"/>
      <c r="K576" s="245"/>
      <c r="L576" s="245"/>
      <c r="M576" s="245"/>
      <c r="N576" s="245"/>
      <c r="O576" s="245"/>
      <c r="P576" s="245"/>
      <c r="Q576" s="245"/>
      <c r="R576" s="245"/>
      <c r="S576" s="245"/>
      <c r="T576" s="245"/>
      <c r="U576" s="245"/>
      <c r="V576" s="245"/>
      <c r="W576" s="245"/>
      <c r="X576" s="245"/>
      <c r="Y576" s="245"/>
      <c r="Z576" s="245"/>
      <c r="AA576" s="245"/>
      <c r="AB576" s="245"/>
      <c r="AC576" s="245"/>
    </row>
    <row r="577" ht="15.75" customHeight="1">
      <c r="A577" s="245"/>
      <c r="B577" s="245"/>
      <c r="C577" s="245"/>
      <c r="D577" s="245"/>
      <c r="E577" s="245"/>
      <c r="F577" s="245"/>
      <c r="G577" s="245"/>
      <c r="H577" s="245"/>
      <c r="I577" s="245"/>
      <c r="J577" s="245"/>
      <c r="K577" s="245"/>
      <c r="L577" s="245"/>
      <c r="M577" s="245"/>
      <c r="N577" s="245"/>
      <c r="O577" s="245"/>
      <c r="P577" s="245"/>
      <c r="Q577" s="245"/>
      <c r="R577" s="245"/>
      <c r="S577" s="245"/>
      <c r="T577" s="245"/>
      <c r="U577" s="245"/>
      <c r="V577" s="245"/>
      <c r="W577" s="245"/>
      <c r="X577" s="245"/>
      <c r="Y577" s="245"/>
      <c r="Z577" s="245"/>
      <c r="AA577" s="245"/>
      <c r="AB577" s="245"/>
      <c r="AC577" s="245"/>
    </row>
    <row r="578" ht="15.75" customHeight="1">
      <c r="A578" s="245"/>
      <c r="B578" s="245"/>
      <c r="C578" s="245"/>
      <c r="D578" s="245"/>
      <c r="E578" s="245"/>
      <c r="F578" s="245"/>
      <c r="G578" s="245"/>
      <c r="H578" s="245"/>
      <c r="I578" s="245"/>
      <c r="J578" s="245"/>
      <c r="K578" s="245"/>
      <c r="L578" s="245"/>
      <c r="M578" s="245"/>
      <c r="N578" s="245"/>
      <c r="O578" s="245"/>
      <c r="P578" s="245"/>
      <c r="Q578" s="245"/>
      <c r="R578" s="245"/>
      <c r="S578" s="245"/>
      <c r="T578" s="245"/>
      <c r="U578" s="245"/>
      <c r="V578" s="245"/>
      <c r="W578" s="245"/>
      <c r="X578" s="245"/>
      <c r="Y578" s="245"/>
      <c r="Z578" s="245"/>
      <c r="AA578" s="245"/>
      <c r="AB578" s="245"/>
      <c r="AC578" s="245"/>
    </row>
    <row r="579" ht="15.75" customHeight="1">
      <c r="A579" s="245"/>
      <c r="B579" s="245"/>
      <c r="C579" s="245"/>
      <c r="D579" s="245"/>
      <c r="E579" s="245"/>
      <c r="F579" s="245"/>
      <c r="G579" s="245"/>
      <c r="H579" s="245"/>
      <c r="I579" s="245"/>
      <c r="J579" s="245"/>
      <c r="K579" s="245"/>
      <c r="L579" s="245"/>
      <c r="M579" s="245"/>
      <c r="N579" s="245"/>
      <c r="O579" s="245"/>
      <c r="P579" s="245"/>
      <c r="Q579" s="245"/>
      <c r="R579" s="245"/>
      <c r="S579" s="245"/>
      <c r="T579" s="245"/>
      <c r="U579" s="245"/>
      <c r="V579" s="245"/>
      <c r="W579" s="245"/>
      <c r="X579" s="245"/>
      <c r="Y579" s="245"/>
      <c r="Z579" s="245"/>
      <c r="AA579" s="245"/>
      <c r="AB579" s="245"/>
      <c r="AC579" s="245"/>
    </row>
    <row r="580" ht="15.75" customHeight="1">
      <c r="A580" s="245"/>
      <c r="B580" s="245"/>
      <c r="C580" s="245"/>
      <c r="D580" s="245"/>
      <c r="E580" s="245"/>
      <c r="F580" s="245"/>
      <c r="G580" s="245"/>
      <c r="H580" s="245"/>
      <c r="I580" s="245"/>
      <c r="J580" s="245"/>
      <c r="K580" s="245"/>
      <c r="L580" s="245"/>
      <c r="M580" s="245"/>
      <c r="N580" s="245"/>
      <c r="O580" s="245"/>
      <c r="P580" s="245"/>
      <c r="Q580" s="245"/>
      <c r="R580" s="245"/>
      <c r="S580" s="245"/>
      <c r="T580" s="245"/>
      <c r="U580" s="245"/>
      <c r="V580" s="245"/>
      <c r="W580" s="245"/>
      <c r="X580" s="245"/>
      <c r="Y580" s="245"/>
      <c r="Z580" s="245"/>
      <c r="AA580" s="245"/>
      <c r="AB580" s="245"/>
      <c r="AC580" s="245"/>
    </row>
    <row r="581" ht="15.75" customHeight="1">
      <c r="A581" s="245"/>
      <c r="B581" s="245"/>
      <c r="C581" s="245"/>
      <c r="D581" s="245"/>
      <c r="E581" s="245"/>
      <c r="F581" s="245"/>
      <c r="G581" s="245"/>
      <c r="H581" s="245"/>
      <c r="I581" s="245"/>
      <c r="J581" s="245"/>
      <c r="K581" s="245"/>
      <c r="L581" s="245"/>
      <c r="M581" s="245"/>
      <c r="N581" s="245"/>
      <c r="O581" s="245"/>
      <c r="P581" s="245"/>
      <c r="Q581" s="245"/>
      <c r="R581" s="245"/>
      <c r="S581" s="245"/>
      <c r="T581" s="245"/>
      <c r="U581" s="245"/>
      <c r="V581" s="245"/>
      <c r="W581" s="245"/>
      <c r="X581" s="245"/>
      <c r="Y581" s="245"/>
      <c r="Z581" s="245"/>
      <c r="AA581" s="245"/>
      <c r="AB581" s="245"/>
      <c r="AC581" s="245"/>
    </row>
    <row r="582" ht="15.75" customHeight="1">
      <c r="A582" s="245"/>
      <c r="B582" s="245"/>
      <c r="C582" s="245"/>
      <c r="D582" s="245"/>
      <c r="E582" s="245"/>
      <c r="F582" s="245"/>
      <c r="G582" s="245"/>
      <c r="H582" s="245"/>
      <c r="I582" s="245"/>
      <c r="J582" s="245"/>
      <c r="K582" s="245"/>
      <c r="L582" s="245"/>
      <c r="M582" s="245"/>
      <c r="N582" s="245"/>
      <c r="O582" s="245"/>
      <c r="P582" s="245"/>
      <c r="Q582" s="245"/>
      <c r="R582" s="245"/>
      <c r="S582" s="245"/>
      <c r="T582" s="245"/>
      <c r="U582" s="245"/>
      <c r="V582" s="245"/>
      <c r="W582" s="245"/>
      <c r="X582" s="245"/>
      <c r="Y582" s="245"/>
      <c r="Z582" s="245"/>
      <c r="AA582" s="245"/>
      <c r="AB582" s="245"/>
      <c r="AC582" s="245"/>
    </row>
    <row r="583" ht="15.75" customHeight="1">
      <c r="A583" s="245"/>
      <c r="B583" s="245"/>
      <c r="C583" s="245"/>
      <c r="D583" s="245"/>
      <c r="E583" s="245"/>
      <c r="F583" s="245"/>
      <c r="G583" s="245"/>
      <c r="H583" s="245"/>
      <c r="I583" s="245"/>
      <c r="J583" s="245"/>
      <c r="K583" s="245"/>
      <c r="L583" s="245"/>
      <c r="M583" s="245"/>
      <c r="N583" s="245"/>
      <c r="O583" s="245"/>
      <c r="P583" s="245"/>
      <c r="Q583" s="245"/>
      <c r="R583" s="245"/>
      <c r="S583" s="245"/>
      <c r="T583" s="245"/>
      <c r="U583" s="245"/>
      <c r="V583" s="245"/>
      <c r="W583" s="245"/>
      <c r="X583" s="245"/>
      <c r="Y583" s="245"/>
      <c r="Z583" s="245"/>
      <c r="AA583" s="245"/>
      <c r="AB583" s="245"/>
      <c r="AC583" s="245"/>
    </row>
    <row r="584" ht="15.75" customHeight="1">
      <c r="A584" s="245"/>
      <c r="B584" s="245"/>
      <c r="C584" s="245"/>
      <c r="D584" s="245"/>
      <c r="E584" s="245"/>
      <c r="F584" s="245"/>
      <c r="G584" s="245"/>
      <c r="H584" s="245"/>
      <c r="I584" s="245"/>
      <c r="J584" s="245"/>
      <c r="K584" s="245"/>
      <c r="L584" s="245"/>
      <c r="M584" s="245"/>
      <c r="N584" s="245"/>
      <c r="O584" s="245"/>
      <c r="P584" s="245"/>
      <c r="Q584" s="245"/>
      <c r="R584" s="245"/>
      <c r="S584" s="245"/>
      <c r="T584" s="245"/>
      <c r="U584" s="245"/>
      <c r="V584" s="245"/>
      <c r="W584" s="245"/>
      <c r="X584" s="245"/>
      <c r="Y584" s="245"/>
      <c r="Z584" s="245"/>
      <c r="AA584" s="245"/>
      <c r="AB584" s="245"/>
      <c r="AC584" s="245"/>
    </row>
    <row r="585" ht="15.75" customHeight="1">
      <c r="A585" s="245"/>
      <c r="B585" s="245"/>
      <c r="C585" s="245"/>
      <c r="D585" s="245"/>
      <c r="E585" s="245"/>
      <c r="F585" s="245"/>
      <c r="G585" s="245"/>
      <c r="H585" s="245"/>
      <c r="I585" s="245"/>
      <c r="J585" s="245"/>
      <c r="K585" s="245"/>
      <c r="L585" s="245"/>
      <c r="M585" s="245"/>
      <c r="N585" s="245"/>
      <c r="O585" s="245"/>
      <c r="P585" s="245"/>
      <c r="Q585" s="245"/>
      <c r="R585" s="245"/>
      <c r="S585" s="245"/>
      <c r="T585" s="245"/>
      <c r="U585" s="245"/>
      <c r="V585" s="245"/>
      <c r="W585" s="245"/>
      <c r="X585" s="245"/>
      <c r="Y585" s="245"/>
      <c r="Z585" s="245"/>
      <c r="AA585" s="245"/>
      <c r="AB585" s="245"/>
      <c r="AC585" s="245"/>
    </row>
    <row r="586" ht="15.75" customHeight="1">
      <c r="A586" s="245"/>
      <c r="B586" s="245"/>
      <c r="C586" s="245"/>
      <c r="D586" s="245"/>
      <c r="E586" s="245"/>
      <c r="F586" s="245"/>
      <c r="G586" s="245"/>
      <c r="H586" s="245"/>
      <c r="I586" s="245"/>
      <c r="J586" s="245"/>
      <c r="K586" s="245"/>
      <c r="L586" s="245"/>
      <c r="M586" s="245"/>
      <c r="N586" s="245"/>
      <c r="O586" s="245"/>
      <c r="P586" s="245"/>
      <c r="Q586" s="245"/>
      <c r="R586" s="245"/>
      <c r="S586" s="245"/>
      <c r="T586" s="245"/>
      <c r="U586" s="245"/>
      <c r="V586" s="245"/>
      <c r="W586" s="245"/>
      <c r="X586" s="245"/>
      <c r="Y586" s="245"/>
      <c r="Z586" s="245"/>
      <c r="AA586" s="245"/>
      <c r="AB586" s="245"/>
      <c r="AC586" s="245"/>
    </row>
    <row r="587" ht="15.75" customHeight="1">
      <c r="A587" s="245"/>
      <c r="B587" s="245"/>
      <c r="C587" s="245"/>
      <c r="D587" s="245"/>
      <c r="E587" s="245"/>
      <c r="F587" s="245"/>
      <c r="G587" s="245"/>
      <c r="H587" s="245"/>
      <c r="I587" s="245"/>
      <c r="J587" s="245"/>
      <c r="K587" s="245"/>
      <c r="L587" s="245"/>
      <c r="M587" s="245"/>
      <c r="N587" s="245"/>
      <c r="O587" s="245"/>
      <c r="P587" s="245"/>
      <c r="Q587" s="245"/>
      <c r="R587" s="245"/>
      <c r="S587" s="245"/>
      <c r="T587" s="245"/>
      <c r="U587" s="245"/>
      <c r="V587" s="245"/>
      <c r="W587" s="245"/>
      <c r="X587" s="245"/>
      <c r="Y587" s="245"/>
      <c r="Z587" s="245"/>
      <c r="AA587" s="245"/>
      <c r="AB587" s="245"/>
      <c r="AC587" s="245"/>
    </row>
    <row r="588" ht="15.75" customHeight="1">
      <c r="A588" s="245"/>
      <c r="B588" s="245"/>
      <c r="C588" s="245"/>
      <c r="D588" s="245"/>
      <c r="E588" s="245"/>
      <c r="F588" s="245"/>
      <c r="G588" s="245"/>
      <c r="H588" s="245"/>
      <c r="I588" s="245"/>
      <c r="J588" s="245"/>
      <c r="K588" s="245"/>
      <c r="L588" s="245"/>
      <c r="M588" s="245"/>
      <c r="N588" s="245"/>
      <c r="O588" s="245"/>
      <c r="P588" s="245"/>
      <c r="Q588" s="245"/>
      <c r="R588" s="245"/>
      <c r="S588" s="245"/>
      <c r="T588" s="245"/>
      <c r="U588" s="245"/>
      <c r="V588" s="245"/>
      <c r="W588" s="245"/>
      <c r="X588" s="245"/>
      <c r="Y588" s="245"/>
      <c r="Z588" s="245"/>
      <c r="AA588" s="245"/>
      <c r="AB588" s="245"/>
      <c r="AC588" s="245"/>
    </row>
    <row r="589" ht="15.75" customHeight="1">
      <c r="A589" s="245"/>
      <c r="B589" s="245"/>
      <c r="C589" s="245"/>
      <c r="D589" s="245"/>
      <c r="E589" s="245"/>
      <c r="F589" s="245"/>
      <c r="G589" s="245"/>
      <c r="H589" s="245"/>
      <c r="I589" s="245"/>
      <c r="J589" s="245"/>
      <c r="K589" s="245"/>
      <c r="L589" s="245"/>
      <c r="M589" s="245"/>
      <c r="N589" s="245"/>
      <c r="O589" s="245"/>
      <c r="P589" s="245"/>
      <c r="Q589" s="245"/>
      <c r="R589" s="245"/>
      <c r="S589" s="245"/>
      <c r="T589" s="245"/>
      <c r="U589" s="245"/>
      <c r="V589" s="245"/>
      <c r="W589" s="245"/>
      <c r="X589" s="245"/>
      <c r="Y589" s="245"/>
      <c r="Z589" s="245"/>
      <c r="AA589" s="245"/>
      <c r="AB589" s="245"/>
      <c r="AC589" s="245"/>
    </row>
    <row r="590" ht="15.75" customHeight="1">
      <c r="A590" s="245"/>
      <c r="B590" s="245"/>
      <c r="C590" s="245"/>
      <c r="D590" s="245"/>
      <c r="E590" s="245"/>
      <c r="F590" s="245"/>
      <c r="G590" s="245"/>
      <c r="H590" s="245"/>
      <c r="I590" s="245"/>
      <c r="J590" s="245"/>
      <c r="K590" s="245"/>
      <c r="L590" s="245"/>
      <c r="M590" s="245"/>
      <c r="N590" s="245"/>
      <c r="O590" s="245"/>
      <c r="P590" s="245"/>
      <c r="Q590" s="245"/>
      <c r="R590" s="245"/>
      <c r="S590" s="245"/>
      <c r="T590" s="245"/>
      <c r="U590" s="245"/>
      <c r="V590" s="245"/>
      <c r="W590" s="245"/>
      <c r="X590" s="245"/>
      <c r="Y590" s="245"/>
      <c r="Z590" s="245"/>
      <c r="AA590" s="245"/>
      <c r="AB590" s="245"/>
      <c r="AC590" s="245"/>
    </row>
    <row r="591" ht="15.75" customHeight="1">
      <c r="A591" s="245"/>
      <c r="B591" s="245"/>
      <c r="C591" s="245"/>
      <c r="D591" s="245"/>
      <c r="E591" s="245"/>
      <c r="F591" s="245"/>
      <c r="G591" s="245"/>
      <c r="H591" s="245"/>
      <c r="I591" s="245"/>
      <c r="J591" s="245"/>
      <c r="K591" s="245"/>
      <c r="L591" s="245"/>
      <c r="M591" s="245"/>
      <c r="N591" s="245"/>
      <c r="O591" s="245"/>
      <c r="P591" s="245"/>
      <c r="Q591" s="245"/>
      <c r="R591" s="245"/>
      <c r="S591" s="245"/>
      <c r="T591" s="245"/>
      <c r="U591" s="245"/>
      <c r="V591" s="245"/>
      <c r="W591" s="245"/>
      <c r="X591" s="245"/>
      <c r="Y591" s="245"/>
      <c r="Z591" s="245"/>
      <c r="AA591" s="245"/>
      <c r="AB591" s="245"/>
      <c r="AC591" s="245"/>
    </row>
    <row r="592" ht="15.75" customHeight="1">
      <c r="A592" s="245"/>
      <c r="B592" s="245"/>
      <c r="C592" s="245"/>
      <c r="D592" s="245"/>
      <c r="E592" s="245"/>
      <c r="F592" s="245"/>
      <c r="G592" s="245"/>
      <c r="H592" s="245"/>
      <c r="I592" s="245"/>
      <c r="J592" s="245"/>
      <c r="K592" s="245"/>
      <c r="L592" s="245"/>
      <c r="M592" s="245"/>
      <c r="N592" s="245"/>
      <c r="O592" s="245"/>
      <c r="P592" s="245"/>
      <c r="Q592" s="245"/>
      <c r="R592" s="245"/>
      <c r="S592" s="245"/>
      <c r="T592" s="245"/>
      <c r="U592" s="245"/>
      <c r="V592" s="245"/>
      <c r="W592" s="245"/>
      <c r="X592" s="245"/>
      <c r="Y592" s="245"/>
      <c r="Z592" s="245"/>
      <c r="AA592" s="245"/>
      <c r="AB592" s="245"/>
      <c r="AC592" s="245"/>
    </row>
    <row r="593" ht="15.75" customHeight="1">
      <c r="A593" s="245"/>
      <c r="B593" s="245"/>
      <c r="C593" s="245"/>
      <c r="D593" s="245"/>
      <c r="E593" s="245"/>
      <c r="F593" s="245"/>
      <c r="G593" s="245"/>
      <c r="H593" s="245"/>
      <c r="I593" s="245"/>
      <c r="J593" s="245"/>
      <c r="K593" s="245"/>
      <c r="L593" s="245"/>
      <c r="M593" s="245"/>
      <c r="N593" s="245"/>
      <c r="O593" s="245"/>
      <c r="P593" s="245"/>
      <c r="Q593" s="245"/>
      <c r="R593" s="245"/>
      <c r="S593" s="245"/>
      <c r="T593" s="245"/>
      <c r="U593" s="245"/>
      <c r="V593" s="245"/>
      <c r="W593" s="245"/>
      <c r="X593" s="245"/>
      <c r="Y593" s="245"/>
      <c r="Z593" s="245"/>
      <c r="AA593" s="245"/>
      <c r="AB593" s="245"/>
      <c r="AC593" s="245"/>
    </row>
    <row r="594" ht="15.75" customHeight="1">
      <c r="A594" s="245"/>
      <c r="B594" s="245"/>
      <c r="C594" s="245"/>
      <c r="D594" s="245"/>
      <c r="E594" s="245"/>
      <c r="F594" s="245"/>
      <c r="G594" s="245"/>
      <c r="H594" s="245"/>
      <c r="I594" s="245"/>
      <c r="J594" s="245"/>
      <c r="K594" s="245"/>
      <c r="L594" s="245"/>
      <c r="M594" s="245"/>
      <c r="N594" s="245"/>
      <c r="O594" s="245"/>
      <c r="P594" s="245"/>
      <c r="Q594" s="245"/>
      <c r="R594" s="245"/>
      <c r="S594" s="245"/>
      <c r="T594" s="245"/>
      <c r="U594" s="245"/>
      <c r="V594" s="245"/>
      <c r="W594" s="245"/>
      <c r="X594" s="245"/>
      <c r="Y594" s="245"/>
      <c r="Z594" s="245"/>
      <c r="AA594" s="245"/>
      <c r="AB594" s="245"/>
      <c r="AC594" s="245"/>
    </row>
    <row r="595" ht="15.75" customHeight="1">
      <c r="A595" s="245"/>
      <c r="B595" s="245"/>
      <c r="C595" s="245"/>
      <c r="D595" s="245"/>
      <c r="E595" s="245"/>
      <c r="F595" s="245"/>
      <c r="G595" s="245"/>
      <c r="H595" s="245"/>
      <c r="I595" s="245"/>
      <c r="J595" s="245"/>
      <c r="K595" s="245"/>
      <c r="L595" s="245"/>
      <c r="M595" s="245"/>
      <c r="N595" s="245"/>
      <c r="O595" s="245"/>
      <c r="P595" s="245"/>
      <c r="Q595" s="245"/>
      <c r="R595" s="245"/>
      <c r="S595" s="245"/>
      <c r="T595" s="245"/>
      <c r="U595" s="245"/>
      <c r="V595" s="245"/>
      <c r="W595" s="245"/>
      <c r="X595" s="245"/>
      <c r="Y595" s="245"/>
      <c r="Z595" s="245"/>
      <c r="AA595" s="245"/>
      <c r="AB595" s="245"/>
      <c r="AC595" s="245"/>
    </row>
    <row r="596" ht="15.75" customHeight="1">
      <c r="A596" s="245"/>
      <c r="B596" s="245"/>
      <c r="C596" s="245"/>
      <c r="D596" s="245"/>
      <c r="E596" s="245"/>
      <c r="F596" s="245"/>
      <c r="G596" s="245"/>
      <c r="H596" s="245"/>
      <c r="I596" s="245"/>
      <c r="J596" s="245"/>
      <c r="K596" s="245"/>
      <c r="L596" s="245"/>
      <c r="M596" s="245"/>
      <c r="N596" s="245"/>
      <c r="O596" s="245"/>
      <c r="P596" s="245"/>
      <c r="Q596" s="245"/>
      <c r="R596" s="245"/>
      <c r="S596" s="245"/>
      <c r="T596" s="245"/>
      <c r="U596" s="245"/>
      <c r="V596" s="245"/>
      <c r="W596" s="245"/>
      <c r="X596" s="245"/>
      <c r="Y596" s="245"/>
      <c r="Z596" s="245"/>
      <c r="AA596" s="245"/>
      <c r="AB596" s="245"/>
      <c r="AC596" s="245"/>
    </row>
    <row r="597" ht="15.75" customHeight="1">
      <c r="A597" s="245"/>
      <c r="B597" s="245"/>
      <c r="C597" s="245"/>
      <c r="D597" s="245"/>
      <c r="E597" s="245"/>
      <c r="F597" s="245"/>
      <c r="G597" s="245"/>
      <c r="H597" s="245"/>
      <c r="I597" s="245"/>
      <c r="J597" s="245"/>
      <c r="K597" s="245"/>
      <c r="L597" s="245"/>
      <c r="M597" s="245"/>
      <c r="N597" s="245"/>
      <c r="O597" s="245"/>
      <c r="P597" s="245"/>
      <c r="Q597" s="245"/>
      <c r="R597" s="245"/>
      <c r="S597" s="245"/>
      <c r="T597" s="245"/>
      <c r="U597" s="245"/>
      <c r="V597" s="245"/>
      <c r="W597" s="245"/>
      <c r="X597" s="245"/>
      <c r="Y597" s="245"/>
      <c r="Z597" s="245"/>
      <c r="AA597" s="245"/>
      <c r="AB597" s="245"/>
      <c r="AC597" s="245"/>
    </row>
    <row r="598" ht="15.75" customHeight="1">
      <c r="A598" s="245"/>
      <c r="B598" s="245"/>
      <c r="C598" s="245"/>
      <c r="D598" s="245"/>
      <c r="E598" s="245"/>
      <c r="F598" s="245"/>
      <c r="G598" s="245"/>
      <c r="H598" s="245"/>
      <c r="I598" s="245"/>
      <c r="J598" s="245"/>
      <c r="K598" s="245"/>
      <c r="L598" s="245"/>
      <c r="M598" s="245"/>
      <c r="N598" s="245"/>
      <c r="O598" s="245"/>
      <c r="P598" s="245"/>
      <c r="Q598" s="245"/>
      <c r="R598" s="245"/>
      <c r="S598" s="245"/>
      <c r="T598" s="245"/>
      <c r="U598" s="245"/>
      <c r="V598" s="245"/>
      <c r="W598" s="245"/>
      <c r="X598" s="245"/>
      <c r="Y598" s="245"/>
      <c r="Z598" s="245"/>
      <c r="AA598" s="245"/>
      <c r="AB598" s="245"/>
      <c r="AC598" s="245"/>
    </row>
    <row r="599" ht="15.75" customHeight="1">
      <c r="A599" s="245"/>
      <c r="B599" s="245"/>
      <c r="C599" s="245"/>
      <c r="D599" s="245"/>
      <c r="E599" s="245"/>
      <c r="F599" s="245"/>
      <c r="G599" s="245"/>
      <c r="H599" s="245"/>
      <c r="I599" s="245"/>
      <c r="J599" s="245"/>
      <c r="K599" s="245"/>
      <c r="L599" s="245"/>
      <c r="M599" s="245"/>
      <c r="N599" s="245"/>
      <c r="O599" s="245"/>
      <c r="P599" s="245"/>
      <c r="Q599" s="245"/>
      <c r="R599" s="245"/>
      <c r="S599" s="245"/>
      <c r="T599" s="245"/>
      <c r="U599" s="245"/>
      <c r="V599" s="245"/>
      <c r="W599" s="245"/>
      <c r="X599" s="245"/>
      <c r="Y599" s="245"/>
      <c r="Z599" s="245"/>
      <c r="AA599" s="245"/>
      <c r="AB599" s="245"/>
      <c r="AC599" s="245"/>
    </row>
    <row r="600" ht="15.75" customHeight="1">
      <c r="A600" s="245"/>
      <c r="B600" s="245"/>
      <c r="C600" s="245"/>
      <c r="D600" s="245"/>
      <c r="E600" s="245"/>
      <c r="F600" s="245"/>
      <c r="G600" s="245"/>
      <c r="H600" s="245"/>
      <c r="I600" s="245"/>
      <c r="J600" s="245"/>
      <c r="K600" s="245"/>
      <c r="L600" s="245"/>
      <c r="M600" s="245"/>
      <c r="N600" s="245"/>
      <c r="O600" s="245"/>
      <c r="P600" s="245"/>
      <c r="Q600" s="245"/>
      <c r="R600" s="245"/>
      <c r="S600" s="245"/>
      <c r="T600" s="245"/>
      <c r="U600" s="245"/>
      <c r="V600" s="245"/>
      <c r="W600" s="245"/>
      <c r="X600" s="245"/>
      <c r="Y600" s="245"/>
      <c r="Z600" s="245"/>
      <c r="AA600" s="245"/>
      <c r="AB600" s="245"/>
      <c r="AC600" s="245"/>
    </row>
    <row r="601" ht="15.75" customHeight="1">
      <c r="A601" s="245"/>
      <c r="B601" s="245"/>
      <c r="C601" s="245"/>
      <c r="D601" s="245"/>
      <c r="E601" s="245"/>
      <c r="F601" s="245"/>
      <c r="G601" s="245"/>
      <c r="H601" s="245"/>
      <c r="I601" s="245"/>
      <c r="J601" s="245"/>
      <c r="K601" s="245"/>
      <c r="L601" s="245"/>
      <c r="M601" s="245"/>
      <c r="N601" s="245"/>
      <c r="O601" s="245"/>
      <c r="P601" s="245"/>
      <c r="Q601" s="245"/>
      <c r="R601" s="245"/>
      <c r="S601" s="245"/>
      <c r="T601" s="245"/>
      <c r="U601" s="245"/>
      <c r="V601" s="245"/>
      <c r="W601" s="245"/>
      <c r="X601" s="245"/>
      <c r="Y601" s="245"/>
      <c r="Z601" s="245"/>
      <c r="AA601" s="245"/>
      <c r="AB601" s="245"/>
      <c r="AC601" s="245"/>
    </row>
    <row r="602" ht="15.75" customHeight="1">
      <c r="A602" s="245"/>
      <c r="B602" s="245"/>
      <c r="C602" s="245"/>
      <c r="D602" s="245"/>
      <c r="E602" s="245"/>
      <c r="F602" s="245"/>
      <c r="G602" s="245"/>
      <c r="H602" s="245"/>
      <c r="I602" s="245"/>
      <c r="J602" s="245"/>
      <c r="K602" s="245"/>
      <c r="L602" s="245"/>
      <c r="M602" s="245"/>
      <c r="N602" s="245"/>
      <c r="O602" s="245"/>
      <c r="P602" s="245"/>
      <c r="Q602" s="245"/>
      <c r="R602" s="245"/>
      <c r="S602" s="245"/>
      <c r="T602" s="245"/>
      <c r="U602" s="245"/>
      <c r="V602" s="245"/>
      <c r="W602" s="245"/>
      <c r="X602" s="245"/>
      <c r="Y602" s="245"/>
      <c r="Z602" s="245"/>
      <c r="AA602" s="245"/>
      <c r="AB602" s="245"/>
      <c r="AC602" s="245"/>
    </row>
    <row r="603" ht="15.75" customHeight="1">
      <c r="A603" s="245"/>
      <c r="B603" s="245"/>
      <c r="C603" s="245"/>
      <c r="D603" s="245"/>
      <c r="E603" s="245"/>
      <c r="F603" s="245"/>
      <c r="G603" s="245"/>
      <c r="H603" s="245"/>
      <c r="I603" s="245"/>
      <c r="J603" s="245"/>
      <c r="K603" s="245"/>
      <c r="L603" s="245"/>
      <c r="M603" s="245"/>
      <c r="N603" s="245"/>
      <c r="O603" s="245"/>
      <c r="P603" s="245"/>
      <c r="Q603" s="245"/>
      <c r="R603" s="245"/>
      <c r="S603" s="245"/>
      <c r="T603" s="245"/>
      <c r="U603" s="245"/>
      <c r="V603" s="245"/>
      <c r="W603" s="245"/>
      <c r="X603" s="245"/>
      <c r="Y603" s="245"/>
      <c r="Z603" s="245"/>
      <c r="AA603" s="245"/>
      <c r="AB603" s="245"/>
      <c r="AC603" s="245"/>
    </row>
    <row r="604" ht="15.75" customHeight="1">
      <c r="A604" s="245"/>
      <c r="B604" s="245"/>
      <c r="C604" s="245"/>
      <c r="D604" s="245"/>
      <c r="E604" s="245"/>
      <c r="F604" s="245"/>
      <c r="G604" s="245"/>
      <c r="H604" s="245"/>
      <c r="I604" s="245"/>
      <c r="J604" s="245"/>
      <c r="K604" s="245"/>
      <c r="L604" s="245"/>
      <c r="M604" s="245"/>
      <c r="N604" s="245"/>
      <c r="O604" s="245"/>
      <c r="P604" s="245"/>
      <c r="Q604" s="245"/>
      <c r="R604" s="245"/>
      <c r="S604" s="245"/>
      <c r="T604" s="245"/>
      <c r="U604" s="245"/>
      <c r="V604" s="245"/>
      <c r="W604" s="245"/>
      <c r="X604" s="245"/>
      <c r="Y604" s="245"/>
      <c r="Z604" s="245"/>
      <c r="AA604" s="245"/>
      <c r="AB604" s="245"/>
      <c r="AC604" s="245"/>
    </row>
    <row r="605" ht="15.75" customHeight="1">
      <c r="A605" s="245"/>
      <c r="B605" s="245"/>
      <c r="C605" s="245"/>
      <c r="D605" s="245"/>
      <c r="E605" s="245"/>
      <c r="F605" s="245"/>
      <c r="G605" s="245"/>
      <c r="H605" s="245"/>
      <c r="I605" s="245"/>
      <c r="J605" s="245"/>
      <c r="K605" s="245"/>
      <c r="L605" s="245"/>
      <c r="M605" s="245"/>
      <c r="N605" s="245"/>
      <c r="O605" s="245"/>
      <c r="P605" s="245"/>
      <c r="Q605" s="245"/>
      <c r="R605" s="245"/>
      <c r="S605" s="245"/>
      <c r="T605" s="245"/>
      <c r="U605" s="245"/>
      <c r="V605" s="245"/>
      <c r="W605" s="245"/>
      <c r="X605" s="245"/>
      <c r="Y605" s="245"/>
      <c r="Z605" s="245"/>
      <c r="AA605" s="245"/>
      <c r="AB605" s="245"/>
      <c r="AC605" s="245"/>
    </row>
    <row r="606" ht="15.75" customHeight="1">
      <c r="A606" s="245"/>
      <c r="B606" s="245"/>
      <c r="C606" s="245"/>
      <c r="D606" s="245"/>
      <c r="E606" s="245"/>
      <c r="F606" s="245"/>
      <c r="G606" s="245"/>
      <c r="H606" s="245"/>
      <c r="I606" s="245"/>
      <c r="J606" s="245"/>
      <c r="K606" s="245"/>
      <c r="L606" s="245"/>
      <c r="M606" s="245"/>
      <c r="N606" s="245"/>
      <c r="O606" s="245"/>
      <c r="P606" s="245"/>
      <c r="Q606" s="245"/>
      <c r="R606" s="245"/>
      <c r="S606" s="245"/>
      <c r="T606" s="245"/>
      <c r="U606" s="245"/>
      <c r="V606" s="245"/>
      <c r="W606" s="245"/>
      <c r="X606" s="245"/>
      <c r="Y606" s="245"/>
      <c r="Z606" s="245"/>
      <c r="AA606" s="245"/>
      <c r="AB606" s="245"/>
      <c r="AC606" s="245"/>
    </row>
    <row r="607" ht="15.75" customHeight="1">
      <c r="A607" s="245"/>
      <c r="B607" s="245"/>
      <c r="C607" s="245"/>
      <c r="D607" s="245"/>
      <c r="E607" s="245"/>
      <c r="F607" s="245"/>
      <c r="G607" s="245"/>
      <c r="H607" s="245"/>
      <c r="I607" s="245"/>
      <c r="J607" s="245"/>
      <c r="K607" s="245"/>
      <c r="L607" s="245"/>
      <c r="M607" s="245"/>
      <c r="N607" s="245"/>
      <c r="O607" s="245"/>
      <c r="P607" s="245"/>
      <c r="Q607" s="245"/>
      <c r="R607" s="245"/>
      <c r="S607" s="245"/>
      <c r="T607" s="245"/>
      <c r="U607" s="245"/>
      <c r="V607" s="245"/>
      <c r="W607" s="245"/>
      <c r="X607" s="245"/>
      <c r="Y607" s="245"/>
      <c r="Z607" s="245"/>
      <c r="AA607" s="245"/>
      <c r="AB607" s="245"/>
      <c r="AC607" s="245"/>
    </row>
    <row r="608" ht="15.75" customHeight="1">
      <c r="A608" s="245"/>
      <c r="B608" s="245"/>
      <c r="C608" s="245"/>
      <c r="D608" s="245"/>
      <c r="E608" s="245"/>
      <c r="F608" s="245"/>
      <c r="G608" s="245"/>
      <c r="H608" s="245"/>
      <c r="I608" s="245"/>
      <c r="J608" s="245"/>
      <c r="K608" s="245"/>
      <c r="L608" s="245"/>
      <c r="M608" s="245"/>
      <c r="N608" s="245"/>
      <c r="O608" s="245"/>
      <c r="P608" s="245"/>
      <c r="Q608" s="245"/>
      <c r="R608" s="245"/>
      <c r="S608" s="245"/>
      <c r="T608" s="245"/>
      <c r="U608" s="245"/>
      <c r="V608" s="245"/>
      <c r="W608" s="245"/>
      <c r="X608" s="245"/>
      <c r="Y608" s="245"/>
      <c r="Z608" s="245"/>
      <c r="AA608" s="245"/>
      <c r="AB608" s="245"/>
      <c r="AC608" s="245"/>
    </row>
    <row r="609" ht="15.75" customHeight="1">
      <c r="A609" s="245"/>
      <c r="B609" s="245"/>
      <c r="C609" s="245"/>
      <c r="D609" s="245"/>
      <c r="E609" s="245"/>
      <c r="F609" s="245"/>
      <c r="G609" s="245"/>
      <c r="H609" s="245"/>
      <c r="I609" s="245"/>
      <c r="J609" s="245"/>
      <c r="K609" s="245"/>
      <c r="L609" s="245"/>
      <c r="M609" s="245"/>
      <c r="N609" s="245"/>
      <c r="O609" s="245"/>
      <c r="P609" s="245"/>
      <c r="Q609" s="245"/>
      <c r="R609" s="245"/>
      <c r="S609" s="245"/>
      <c r="T609" s="245"/>
      <c r="U609" s="245"/>
      <c r="V609" s="245"/>
      <c r="W609" s="245"/>
      <c r="X609" s="245"/>
      <c r="Y609" s="245"/>
      <c r="Z609" s="245"/>
      <c r="AA609" s="245"/>
      <c r="AB609" s="245"/>
      <c r="AC609" s="245"/>
    </row>
    <row r="610" ht="15.75" customHeight="1">
      <c r="A610" s="245"/>
      <c r="B610" s="245"/>
      <c r="C610" s="245"/>
      <c r="D610" s="245"/>
      <c r="E610" s="245"/>
      <c r="F610" s="245"/>
      <c r="G610" s="245"/>
      <c r="H610" s="245"/>
      <c r="I610" s="245"/>
      <c r="J610" s="245"/>
      <c r="K610" s="245"/>
      <c r="L610" s="245"/>
      <c r="M610" s="245"/>
      <c r="N610" s="245"/>
      <c r="O610" s="245"/>
      <c r="P610" s="245"/>
      <c r="Q610" s="245"/>
      <c r="R610" s="245"/>
      <c r="S610" s="245"/>
      <c r="T610" s="245"/>
      <c r="U610" s="245"/>
      <c r="V610" s="245"/>
      <c r="W610" s="245"/>
      <c r="X610" s="245"/>
      <c r="Y610" s="245"/>
      <c r="Z610" s="245"/>
      <c r="AA610" s="245"/>
      <c r="AB610" s="245"/>
      <c r="AC610" s="245"/>
    </row>
    <row r="611" ht="15.75" customHeight="1">
      <c r="A611" s="245"/>
      <c r="B611" s="245"/>
      <c r="C611" s="245"/>
      <c r="D611" s="245"/>
      <c r="E611" s="245"/>
      <c r="F611" s="245"/>
      <c r="G611" s="245"/>
      <c r="H611" s="245"/>
      <c r="I611" s="245"/>
      <c r="J611" s="245"/>
      <c r="K611" s="245"/>
      <c r="L611" s="245"/>
      <c r="M611" s="245"/>
      <c r="N611" s="245"/>
      <c r="O611" s="245"/>
      <c r="P611" s="245"/>
      <c r="Q611" s="245"/>
      <c r="R611" s="245"/>
      <c r="S611" s="245"/>
      <c r="T611" s="245"/>
      <c r="U611" s="245"/>
      <c r="V611" s="245"/>
      <c r="W611" s="245"/>
      <c r="X611" s="245"/>
      <c r="Y611" s="245"/>
      <c r="Z611" s="245"/>
      <c r="AA611" s="245"/>
      <c r="AB611" s="245"/>
      <c r="AC611" s="245"/>
    </row>
    <row r="612" ht="15.75" customHeight="1">
      <c r="A612" s="245"/>
      <c r="B612" s="245"/>
      <c r="C612" s="245"/>
      <c r="D612" s="245"/>
      <c r="E612" s="245"/>
      <c r="F612" s="245"/>
      <c r="G612" s="245"/>
      <c r="H612" s="245"/>
      <c r="I612" s="245"/>
      <c r="J612" s="245"/>
      <c r="K612" s="245"/>
      <c r="L612" s="245"/>
      <c r="M612" s="245"/>
      <c r="N612" s="245"/>
      <c r="O612" s="245"/>
      <c r="P612" s="245"/>
      <c r="Q612" s="245"/>
      <c r="R612" s="245"/>
      <c r="S612" s="245"/>
      <c r="T612" s="245"/>
      <c r="U612" s="245"/>
      <c r="V612" s="245"/>
      <c r="W612" s="245"/>
      <c r="X612" s="245"/>
      <c r="Y612" s="245"/>
      <c r="Z612" s="245"/>
      <c r="AA612" s="245"/>
      <c r="AB612" s="245"/>
      <c r="AC612" s="245"/>
    </row>
    <row r="613" ht="15.75" customHeight="1">
      <c r="A613" s="245"/>
      <c r="B613" s="245"/>
      <c r="C613" s="245"/>
      <c r="D613" s="245"/>
      <c r="E613" s="245"/>
      <c r="F613" s="245"/>
      <c r="G613" s="245"/>
      <c r="H613" s="245"/>
      <c r="I613" s="245"/>
      <c r="J613" s="245"/>
      <c r="K613" s="245"/>
      <c r="L613" s="245"/>
      <c r="M613" s="245"/>
      <c r="N613" s="245"/>
      <c r="O613" s="245"/>
      <c r="P613" s="245"/>
      <c r="Q613" s="245"/>
      <c r="R613" s="245"/>
      <c r="S613" s="245"/>
      <c r="T613" s="245"/>
      <c r="U613" s="245"/>
      <c r="V613" s="245"/>
      <c r="W613" s="245"/>
      <c r="X613" s="245"/>
      <c r="Y613" s="245"/>
      <c r="Z613" s="245"/>
      <c r="AA613" s="245"/>
      <c r="AB613" s="245"/>
      <c r="AC613" s="245"/>
    </row>
    <row r="614" ht="15.75" customHeight="1">
      <c r="A614" s="245"/>
      <c r="B614" s="245"/>
      <c r="C614" s="245"/>
      <c r="D614" s="245"/>
      <c r="E614" s="245"/>
      <c r="F614" s="245"/>
      <c r="G614" s="245"/>
      <c r="H614" s="245"/>
      <c r="I614" s="245"/>
      <c r="J614" s="245"/>
      <c r="K614" s="245"/>
      <c r="L614" s="245"/>
      <c r="M614" s="245"/>
      <c r="N614" s="245"/>
      <c r="O614" s="245"/>
      <c r="P614" s="245"/>
      <c r="Q614" s="245"/>
      <c r="R614" s="245"/>
      <c r="S614" s="245"/>
      <c r="T614" s="245"/>
      <c r="U614" s="245"/>
      <c r="V614" s="245"/>
      <c r="W614" s="245"/>
      <c r="X614" s="245"/>
      <c r="Y614" s="245"/>
      <c r="Z614" s="245"/>
      <c r="AA614" s="245"/>
      <c r="AB614" s="245"/>
      <c r="AC614" s="245"/>
    </row>
    <row r="615" ht="15.75" customHeight="1">
      <c r="A615" s="245"/>
      <c r="B615" s="245"/>
      <c r="C615" s="245"/>
      <c r="D615" s="245"/>
      <c r="E615" s="245"/>
      <c r="F615" s="245"/>
      <c r="G615" s="245"/>
      <c r="H615" s="245"/>
      <c r="I615" s="245"/>
      <c r="J615" s="245"/>
      <c r="K615" s="245"/>
      <c r="L615" s="245"/>
      <c r="M615" s="245"/>
      <c r="N615" s="245"/>
      <c r="O615" s="245"/>
      <c r="P615" s="245"/>
      <c r="Q615" s="245"/>
      <c r="R615" s="245"/>
      <c r="S615" s="245"/>
      <c r="T615" s="245"/>
      <c r="U615" s="245"/>
      <c r="V615" s="245"/>
      <c r="W615" s="245"/>
      <c r="X615" s="245"/>
      <c r="Y615" s="245"/>
      <c r="Z615" s="245"/>
      <c r="AA615" s="245"/>
      <c r="AB615" s="245"/>
      <c r="AC615" s="245"/>
    </row>
    <row r="616" ht="15.75" customHeight="1">
      <c r="A616" s="245"/>
      <c r="B616" s="245"/>
      <c r="C616" s="245"/>
      <c r="D616" s="245"/>
      <c r="E616" s="245"/>
      <c r="F616" s="245"/>
      <c r="G616" s="245"/>
      <c r="H616" s="245"/>
      <c r="I616" s="245"/>
      <c r="J616" s="245"/>
      <c r="K616" s="245"/>
      <c r="L616" s="245"/>
      <c r="M616" s="245"/>
      <c r="N616" s="245"/>
      <c r="O616" s="245"/>
      <c r="P616" s="245"/>
      <c r="Q616" s="245"/>
      <c r="R616" s="245"/>
      <c r="S616" s="245"/>
      <c r="T616" s="245"/>
      <c r="U616" s="245"/>
      <c r="V616" s="245"/>
      <c r="W616" s="245"/>
      <c r="X616" s="245"/>
      <c r="Y616" s="245"/>
      <c r="Z616" s="245"/>
      <c r="AA616" s="245"/>
      <c r="AB616" s="245"/>
      <c r="AC616" s="245"/>
    </row>
    <row r="617" ht="15.75" customHeight="1">
      <c r="A617" s="245"/>
      <c r="B617" s="245"/>
      <c r="C617" s="245"/>
      <c r="D617" s="245"/>
      <c r="E617" s="245"/>
      <c r="F617" s="245"/>
      <c r="G617" s="245"/>
      <c r="H617" s="245"/>
      <c r="I617" s="245"/>
      <c r="J617" s="245"/>
      <c r="K617" s="245"/>
      <c r="L617" s="245"/>
      <c r="M617" s="245"/>
      <c r="N617" s="245"/>
      <c r="O617" s="245"/>
      <c r="P617" s="245"/>
      <c r="Q617" s="245"/>
      <c r="R617" s="245"/>
      <c r="S617" s="245"/>
      <c r="T617" s="245"/>
      <c r="U617" s="245"/>
      <c r="V617" s="245"/>
      <c r="W617" s="245"/>
      <c r="X617" s="245"/>
      <c r="Y617" s="245"/>
      <c r="Z617" s="245"/>
      <c r="AA617" s="245"/>
      <c r="AB617" s="245"/>
      <c r="AC617" s="245"/>
    </row>
    <row r="618" ht="15.75" customHeight="1">
      <c r="A618" s="245"/>
      <c r="B618" s="245"/>
      <c r="C618" s="245"/>
      <c r="D618" s="245"/>
      <c r="E618" s="245"/>
      <c r="F618" s="245"/>
      <c r="G618" s="245"/>
      <c r="H618" s="245"/>
      <c r="I618" s="245"/>
      <c r="J618" s="245"/>
      <c r="K618" s="245"/>
      <c r="L618" s="245"/>
      <c r="M618" s="245"/>
      <c r="N618" s="245"/>
      <c r="O618" s="245"/>
      <c r="P618" s="245"/>
      <c r="Q618" s="245"/>
      <c r="R618" s="245"/>
      <c r="S618" s="245"/>
      <c r="T618" s="245"/>
      <c r="U618" s="245"/>
      <c r="V618" s="245"/>
      <c r="W618" s="245"/>
      <c r="X618" s="245"/>
      <c r="Y618" s="245"/>
      <c r="Z618" s="245"/>
      <c r="AA618" s="245"/>
      <c r="AB618" s="245"/>
      <c r="AC618" s="245"/>
    </row>
    <row r="619" ht="15.75" customHeight="1">
      <c r="A619" s="245"/>
      <c r="B619" s="245"/>
      <c r="C619" s="245"/>
      <c r="D619" s="245"/>
      <c r="E619" s="245"/>
      <c r="F619" s="245"/>
      <c r="G619" s="245"/>
      <c r="H619" s="245"/>
      <c r="I619" s="245"/>
      <c r="J619" s="245"/>
      <c r="K619" s="245"/>
      <c r="L619" s="245"/>
      <c r="M619" s="245"/>
      <c r="N619" s="245"/>
      <c r="O619" s="245"/>
      <c r="P619" s="245"/>
      <c r="Q619" s="245"/>
      <c r="R619" s="245"/>
      <c r="S619" s="245"/>
      <c r="T619" s="245"/>
      <c r="U619" s="245"/>
      <c r="V619" s="245"/>
      <c r="W619" s="245"/>
      <c r="X619" s="245"/>
      <c r="Y619" s="245"/>
      <c r="Z619" s="245"/>
      <c r="AA619" s="245"/>
      <c r="AB619" s="245"/>
      <c r="AC619" s="245"/>
    </row>
    <row r="620" ht="15.75" customHeight="1">
      <c r="A620" s="245"/>
      <c r="B620" s="245"/>
      <c r="C620" s="245"/>
      <c r="D620" s="245"/>
      <c r="E620" s="245"/>
      <c r="F620" s="245"/>
      <c r="G620" s="245"/>
      <c r="H620" s="245"/>
      <c r="I620" s="245"/>
      <c r="J620" s="245"/>
      <c r="K620" s="245"/>
      <c r="L620" s="245"/>
      <c r="M620" s="245"/>
      <c r="N620" s="245"/>
      <c r="O620" s="245"/>
      <c r="P620" s="245"/>
      <c r="Q620" s="245"/>
      <c r="R620" s="245"/>
      <c r="S620" s="245"/>
      <c r="T620" s="245"/>
      <c r="U620" s="245"/>
      <c r="V620" s="245"/>
      <c r="W620" s="245"/>
      <c r="X620" s="245"/>
      <c r="Y620" s="245"/>
      <c r="Z620" s="245"/>
      <c r="AA620" s="245"/>
      <c r="AB620" s="245"/>
      <c r="AC620" s="245"/>
    </row>
    <row r="621" ht="15.75" customHeight="1">
      <c r="A621" s="245"/>
      <c r="B621" s="245"/>
      <c r="C621" s="245"/>
      <c r="D621" s="245"/>
      <c r="E621" s="245"/>
      <c r="F621" s="245"/>
      <c r="G621" s="245"/>
      <c r="H621" s="245"/>
      <c r="I621" s="245"/>
      <c r="J621" s="245"/>
      <c r="K621" s="245"/>
      <c r="L621" s="245"/>
      <c r="M621" s="245"/>
      <c r="N621" s="245"/>
      <c r="O621" s="245"/>
      <c r="P621" s="245"/>
      <c r="Q621" s="245"/>
      <c r="R621" s="245"/>
      <c r="S621" s="245"/>
      <c r="T621" s="245"/>
      <c r="U621" s="245"/>
      <c r="V621" s="245"/>
      <c r="W621" s="245"/>
      <c r="X621" s="245"/>
      <c r="Y621" s="245"/>
      <c r="Z621" s="245"/>
      <c r="AA621" s="245"/>
      <c r="AB621" s="245"/>
      <c r="AC621" s="245"/>
    </row>
    <row r="622" ht="15.75" customHeight="1">
      <c r="A622" s="245"/>
      <c r="B622" s="245"/>
      <c r="C622" s="245"/>
      <c r="D622" s="245"/>
      <c r="E622" s="245"/>
      <c r="F622" s="245"/>
      <c r="G622" s="245"/>
      <c r="H622" s="245"/>
      <c r="I622" s="245"/>
      <c r="J622" s="245"/>
      <c r="K622" s="245"/>
      <c r="L622" s="245"/>
      <c r="M622" s="245"/>
      <c r="N622" s="245"/>
      <c r="O622" s="245"/>
      <c r="P622" s="245"/>
      <c r="Q622" s="245"/>
      <c r="R622" s="245"/>
      <c r="S622" s="245"/>
      <c r="T622" s="245"/>
      <c r="U622" s="245"/>
      <c r="V622" s="245"/>
      <c r="W622" s="245"/>
      <c r="X622" s="245"/>
      <c r="Y622" s="245"/>
      <c r="Z622" s="245"/>
      <c r="AA622" s="245"/>
      <c r="AB622" s="245"/>
      <c r="AC622" s="245"/>
    </row>
    <row r="623" ht="15.75" customHeight="1">
      <c r="A623" s="245"/>
      <c r="B623" s="245"/>
      <c r="C623" s="245"/>
      <c r="D623" s="245"/>
      <c r="E623" s="245"/>
      <c r="F623" s="245"/>
      <c r="G623" s="245"/>
      <c r="H623" s="245"/>
      <c r="I623" s="245"/>
      <c r="J623" s="245"/>
      <c r="K623" s="245"/>
      <c r="L623" s="245"/>
      <c r="M623" s="245"/>
      <c r="N623" s="245"/>
      <c r="O623" s="245"/>
      <c r="P623" s="245"/>
      <c r="Q623" s="245"/>
      <c r="R623" s="245"/>
      <c r="S623" s="245"/>
      <c r="T623" s="245"/>
      <c r="U623" s="245"/>
      <c r="V623" s="245"/>
      <c r="W623" s="245"/>
      <c r="X623" s="245"/>
      <c r="Y623" s="245"/>
      <c r="Z623" s="245"/>
      <c r="AA623" s="245"/>
      <c r="AB623" s="245"/>
      <c r="AC623" s="245"/>
    </row>
    <row r="624" ht="15.75" customHeight="1">
      <c r="A624" s="245"/>
      <c r="B624" s="245"/>
      <c r="C624" s="245"/>
      <c r="D624" s="245"/>
      <c r="E624" s="245"/>
      <c r="F624" s="245"/>
      <c r="G624" s="245"/>
      <c r="H624" s="245"/>
      <c r="I624" s="245"/>
      <c r="J624" s="245"/>
      <c r="K624" s="245"/>
      <c r="L624" s="245"/>
      <c r="M624" s="245"/>
      <c r="N624" s="245"/>
      <c r="O624" s="245"/>
      <c r="P624" s="245"/>
      <c r="Q624" s="245"/>
      <c r="R624" s="245"/>
      <c r="S624" s="245"/>
      <c r="T624" s="245"/>
      <c r="U624" s="245"/>
      <c r="V624" s="245"/>
      <c r="W624" s="245"/>
      <c r="X624" s="245"/>
      <c r="Y624" s="245"/>
      <c r="Z624" s="245"/>
      <c r="AA624" s="245"/>
      <c r="AB624" s="245"/>
      <c r="AC624" s="245"/>
    </row>
    <row r="625" ht="15.75" customHeight="1">
      <c r="A625" s="245"/>
      <c r="B625" s="245"/>
      <c r="C625" s="245"/>
      <c r="D625" s="245"/>
      <c r="E625" s="245"/>
      <c r="F625" s="245"/>
      <c r="G625" s="245"/>
      <c r="H625" s="245"/>
      <c r="I625" s="245"/>
      <c r="J625" s="245"/>
      <c r="K625" s="245"/>
      <c r="L625" s="245"/>
      <c r="M625" s="245"/>
      <c r="N625" s="245"/>
      <c r="O625" s="245"/>
      <c r="P625" s="245"/>
      <c r="Q625" s="245"/>
      <c r="R625" s="245"/>
      <c r="S625" s="245"/>
      <c r="T625" s="245"/>
      <c r="U625" s="245"/>
      <c r="V625" s="245"/>
      <c r="W625" s="245"/>
      <c r="X625" s="245"/>
      <c r="Y625" s="245"/>
      <c r="Z625" s="245"/>
      <c r="AA625" s="245"/>
      <c r="AB625" s="245"/>
      <c r="AC625" s="245"/>
    </row>
    <row r="626" ht="15.75" customHeight="1">
      <c r="A626" s="245"/>
      <c r="B626" s="245"/>
      <c r="C626" s="245"/>
      <c r="D626" s="245"/>
      <c r="E626" s="245"/>
      <c r="F626" s="245"/>
      <c r="G626" s="245"/>
      <c r="H626" s="245"/>
      <c r="I626" s="245"/>
      <c r="J626" s="245"/>
      <c r="K626" s="245"/>
      <c r="L626" s="245"/>
      <c r="M626" s="245"/>
      <c r="N626" s="245"/>
      <c r="O626" s="245"/>
      <c r="P626" s="245"/>
      <c r="Q626" s="245"/>
      <c r="R626" s="245"/>
      <c r="S626" s="245"/>
      <c r="T626" s="245"/>
      <c r="U626" s="245"/>
      <c r="V626" s="245"/>
      <c r="W626" s="245"/>
      <c r="X626" s="245"/>
      <c r="Y626" s="245"/>
      <c r="Z626" s="245"/>
      <c r="AA626" s="245"/>
      <c r="AB626" s="245"/>
      <c r="AC626" s="245"/>
    </row>
    <row r="627" ht="15.75" customHeight="1">
      <c r="A627" s="245"/>
      <c r="B627" s="245"/>
      <c r="C627" s="245"/>
      <c r="D627" s="245"/>
      <c r="E627" s="245"/>
      <c r="F627" s="245"/>
      <c r="G627" s="245"/>
      <c r="H627" s="245"/>
      <c r="I627" s="245"/>
      <c r="J627" s="245"/>
      <c r="K627" s="245"/>
      <c r="L627" s="245"/>
      <c r="M627" s="245"/>
      <c r="N627" s="245"/>
      <c r="O627" s="245"/>
      <c r="P627" s="245"/>
      <c r="Q627" s="245"/>
      <c r="R627" s="245"/>
      <c r="S627" s="245"/>
      <c r="T627" s="245"/>
      <c r="U627" s="245"/>
      <c r="V627" s="245"/>
      <c r="W627" s="245"/>
      <c r="X627" s="245"/>
      <c r="Y627" s="245"/>
      <c r="Z627" s="245"/>
      <c r="AA627" s="245"/>
      <c r="AB627" s="245"/>
      <c r="AC627" s="245"/>
    </row>
    <row r="628" ht="15.75" customHeight="1">
      <c r="A628" s="245"/>
      <c r="B628" s="245"/>
      <c r="C628" s="245"/>
      <c r="D628" s="245"/>
      <c r="E628" s="245"/>
      <c r="F628" s="245"/>
      <c r="G628" s="245"/>
      <c r="H628" s="245"/>
      <c r="I628" s="245"/>
      <c r="J628" s="245"/>
      <c r="K628" s="245"/>
      <c r="L628" s="245"/>
      <c r="M628" s="245"/>
      <c r="N628" s="245"/>
      <c r="O628" s="245"/>
      <c r="P628" s="245"/>
      <c r="Q628" s="245"/>
      <c r="R628" s="245"/>
      <c r="S628" s="245"/>
      <c r="T628" s="245"/>
      <c r="U628" s="245"/>
      <c r="V628" s="245"/>
      <c r="W628" s="245"/>
      <c r="X628" s="245"/>
      <c r="Y628" s="245"/>
      <c r="Z628" s="245"/>
      <c r="AA628" s="245"/>
      <c r="AB628" s="245"/>
      <c r="AC628" s="245"/>
    </row>
    <row r="629" ht="15.75" customHeight="1">
      <c r="A629" s="245"/>
      <c r="B629" s="245"/>
      <c r="C629" s="245"/>
      <c r="D629" s="245"/>
      <c r="E629" s="245"/>
      <c r="F629" s="245"/>
      <c r="G629" s="245"/>
      <c r="H629" s="245"/>
      <c r="I629" s="245"/>
      <c r="J629" s="245"/>
      <c r="K629" s="245"/>
      <c r="L629" s="245"/>
      <c r="M629" s="245"/>
      <c r="N629" s="245"/>
      <c r="O629" s="245"/>
      <c r="P629" s="245"/>
      <c r="Q629" s="245"/>
      <c r="R629" s="245"/>
      <c r="S629" s="245"/>
      <c r="T629" s="245"/>
      <c r="U629" s="245"/>
      <c r="V629" s="245"/>
      <c r="W629" s="245"/>
      <c r="X629" s="245"/>
      <c r="Y629" s="245"/>
      <c r="Z629" s="245"/>
      <c r="AA629" s="245"/>
      <c r="AB629" s="245"/>
      <c r="AC629" s="245"/>
    </row>
    <row r="630" ht="15.75" customHeight="1">
      <c r="A630" s="245"/>
      <c r="B630" s="245"/>
      <c r="C630" s="245"/>
      <c r="D630" s="245"/>
      <c r="E630" s="245"/>
      <c r="F630" s="245"/>
      <c r="G630" s="245"/>
      <c r="H630" s="245"/>
      <c r="I630" s="245"/>
      <c r="J630" s="245"/>
      <c r="K630" s="245"/>
      <c r="L630" s="245"/>
      <c r="M630" s="245"/>
      <c r="N630" s="245"/>
      <c r="O630" s="245"/>
      <c r="P630" s="245"/>
      <c r="Q630" s="245"/>
      <c r="R630" s="245"/>
      <c r="S630" s="245"/>
      <c r="T630" s="245"/>
      <c r="U630" s="245"/>
      <c r="V630" s="245"/>
      <c r="W630" s="245"/>
      <c r="X630" s="245"/>
      <c r="Y630" s="245"/>
      <c r="Z630" s="245"/>
      <c r="AA630" s="245"/>
      <c r="AB630" s="245"/>
      <c r="AC630" s="245"/>
    </row>
    <row r="631" ht="15.75" customHeight="1">
      <c r="A631" s="245"/>
      <c r="B631" s="245"/>
      <c r="C631" s="245"/>
      <c r="D631" s="245"/>
      <c r="E631" s="245"/>
      <c r="F631" s="245"/>
      <c r="G631" s="245"/>
      <c r="H631" s="245"/>
      <c r="I631" s="245"/>
      <c r="J631" s="245"/>
      <c r="K631" s="245"/>
      <c r="L631" s="245"/>
      <c r="M631" s="245"/>
      <c r="N631" s="245"/>
      <c r="O631" s="245"/>
      <c r="P631" s="245"/>
      <c r="Q631" s="245"/>
      <c r="R631" s="245"/>
      <c r="S631" s="245"/>
      <c r="T631" s="245"/>
      <c r="U631" s="245"/>
      <c r="V631" s="245"/>
      <c r="W631" s="245"/>
      <c r="X631" s="245"/>
      <c r="Y631" s="245"/>
      <c r="Z631" s="245"/>
      <c r="AA631" s="245"/>
      <c r="AB631" s="245"/>
      <c r="AC631" s="245"/>
    </row>
    <row r="632" ht="15.75" customHeight="1">
      <c r="A632" s="245"/>
      <c r="B632" s="245"/>
      <c r="C632" s="245"/>
      <c r="D632" s="245"/>
      <c r="E632" s="245"/>
      <c r="F632" s="245"/>
      <c r="G632" s="245"/>
      <c r="H632" s="245"/>
      <c r="I632" s="245"/>
      <c r="J632" s="245"/>
      <c r="K632" s="245"/>
      <c r="L632" s="245"/>
      <c r="M632" s="245"/>
      <c r="N632" s="245"/>
      <c r="O632" s="245"/>
      <c r="P632" s="245"/>
      <c r="Q632" s="245"/>
      <c r="R632" s="245"/>
      <c r="S632" s="245"/>
      <c r="T632" s="245"/>
      <c r="U632" s="245"/>
      <c r="V632" s="245"/>
      <c r="W632" s="245"/>
      <c r="X632" s="245"/>
      <c r="Y632" s="245"/>
      <c r="Z632" s="245"/>
      <c r="AA632" s="245"/>
      <c r="AB632" s="245"/>
      <c r="AC632" s="245"/>
    </row>
    <row r="633" ht="15.75" customHeight="1">
      <c r="A633" s="245"/>
      <c r="B633" s="245"/>
      <c r="C633" s="245"/>
      <c r="D633" s="245"/>
      <c r="E633" s="245"/>
      <c r="F633" s="245"/>
      <c r="G633" s="245"/>
      <c r="H633" s="245"/>
      <c r="I633" s="245"/>
      <c r="J633" s="245"/>
      <c r="K633" s="245"/>
      <c r="L633" s="245"/>
      <c r="M633" s="245"/>
      <c r="N633" s="245"/>
      <c r="O633" s="245"/>
      <c r="P633" s="245"/>
      <c r="Q633" s="245"/>
      <c r="R633" s="245"/>
      <c r="S633" s="245"/>
      <c r="T633" s="245"/>
      <c r="U633" s="245"/>
      <c r="V633" s="245"/>
      <c r="W633" s="245"/>
      <c r="X633" s="245"/>
      <c r="Y633" s="245"/>
      <c r="Z633" s="245"/>
      <c r="AA633" s="245"/>
      <c r="AB633" s="245"/>
      <c r="AC633" s="245"/>
    </row>
    <row r="634" ht="15.75" customHeight="1">
      <c r="A634" s="245"/>
      <c r="B634" s="245"/>
      <c r="C634" s="245"/>
      <c r="D634" s="245"/>
      <c r="E634" s="245"/>
      <c r="F634" s="245"/>
      <c r="G634" s="245"/>
      <c r="H634" s="245"/>
      <c r="I634" s="245"/>
      <c r="J634" s="245"/>
      <c r="K634" s="245"/>
      <c r="L634" s="245"/>
      <c r="M634" s="245"/>
      <c r="N634" s="245"/>
      <c r="O634" s="245"/>
      <c r="P634" s="245"/>
      <c r="Q634" s="245"/>
      <c r="R634" s="245"/>
      <c r="S634" s="245"/>
      <c r="T634" s="245"/>
      <c r="U634" s="245"/>
      <c r="V634" s="245"/>
      <c r="W634" s="245"/>
      <c r="X634" s="245"/>
      <c r="Y634" s="245"/>
      <c r="Z634" s="245"/>
      <c r="AA634" s="245"/>
      <c r="AB634" s="245"/>
      <c r="AC634" s="245"/>
    </row>
    <row r="635" ht="15.75" customHeight="1">
      <c r="A635" s="245"/>
      <c r="B635" s="245"/>
      <c r="C635" s="245"/>
      <c r="D635" s="245"/>
      <c r="E635" s="245"/>
      <c r="F635" s="245"/>
      <c r="G635" s="245"/>
      <c r="H635" s="245"/>
      <c r="I635" s="245"/>
      <c r="J635" s="245"/>
      <c r="K635" s="245"/>
      <c r="L635" s="245"/>
      <c r="M635" s="245"/>
      <c r="N635" s="245"/>
      <c r="O635" s="245"/>
      <c r="P635" s="245"/>
      <c r="Q635" s="245"/>
      <c r="R635" s="245"/>
      <c r="S635" s="245"/>
      <c r="T635" s="245"/>
      <c r="U635" s="245"/>
      <c r="V635" s="245"/>
      <c r="W635" s="245"/>
      <c r="X635" s="245"/>
      <c r="Y635" s="245"/>
      <c r="Z635" s="245"/>
      <c r="AA635" s="245"/>
      <c r="AB635" s="245"/>
      <c r="AC635" s="245"/>
    </row>
    <row r="636" ht="15.75" customHeight="1">
      <c r="A636" s="245"/>
      <c r="B636" s="245"/>
      <c r="C636" s="245"/>
      <c r="D636" s="245"/>
      <c r="E636" s="245"/>
      <c r="F636" s="245"/>
      <c r="G636" s="245"/>
      <c r="H636" s="245"/>
      <c r="I636" s="245"/>
      <c r="J636" s="245"/>
      <c r="K636" s="245"/>
      <c r="L636" s="245"/>
      <c r="M636" s="245"/>
      <c r="N636" s="245"/>
      <c r="O636" s="245"/>
      <c r="P636" s="245"/>
      <c r="Q636" s="245"/>
      <c r="R636" s="245"/>
      <c r="S636" s="245"/>
      <c r="T636" s="245"/>
      <c r="U636" s="245"/>
      <c r="V636" s="245"/>
      <c r="W636" s="245"/>
      <c r="X636" s="245"/>
      <c r="Y636" s="245"/>
      <c r="Z636" s="245"/>
      <c r="AA636" s="245"/>
      <c r="AB636" s="245"/>
      <c r="AC636" s="245"/>
    </row>
    <row r="637" ht="15.75" customHeight="1">
      <c r="A637" s="245"/>
      <c r="B637" s="245"/>
      <c r="C637" s="245"/>
      <c r="D637" s="245"/>
      <c r="E637" s="245"/>
      <c r="F637" s="245"/>
      <c r="G637" s="245"/>
      <c r="H637" s="245"/>
      <c r="I637" s="245"/>
      <c r="J637" s="245"/>
      <c r="K637" s="245"/>
      <c r="L637" s="245"/>
      <c r="M637" s="245"/>
      <c r="N637" s="245"/>
      <c r="O637" s="245"/>
      <c r="P637" s="245"/>
      <c r="Q637" s="245"/>
      <c r="R637" s="245"/>
      <c r="S637" s="245"/>
      <c r="T637" s="245"/>
      <c r="U637" s="245"/>
      <c r="V637" s="245"/>
      <c r="W637" s="245"/>
      <c r="X637" s="245"/>
      <c r="Y637" s="245"/>
      <c r="Z637" s="245"/>
      <c r="AA637" s="245"/>
      <c r="AB637" s="245"/>
      <c r="AC637" s="245"/>
    </row>
    <row r="638" ht="15.75" customHeight="1">
      <c r="A638" s="245"/>
      <c r="B638" s="245"/>
      <c r="C638" s="245"/>
      <c r="D638" s="245"/>
      <c r="E638" s="245"/>
      <c r="F638" s="245"/>
      <c r="G638" s="245"/>
      <c r="H638" s="245"/>
      <c r="I638" s="245"/>
      <c r="J638" s="245"/>
      <c r="K638" s="245"/>
      <c r="L638" s="245"/>
      <c r="M638" s="245"/>
      <c r="N638" s="245"/>
      <c r="O638" s="245"/>
      <c r="P638" s="245"/>
      <c r="Q638" s="245"/>
      <c r="R638" s="245"/>
      <c r="S638" s="245"/>
      <c r="T638" s="245"/>
      <c r="U638" s="245"/>
      <c r="V638" s="245"/>
      <c r="W638" s="245"/>
      <c r="X638" s="245"/>
      <c r="Y638" s="245"/>
      <c r="Z638" s="245"/>
      <c r="AA638" s="245"/>
      <c r="AB638" s="245"/>
      <c r="AC638" s="245"/>
    </row>
    <row r="639" ht="15.75" customHeight="1">
      <c r="A639" s="245"/>
      <c r="B639" s="245"/>
      <c r="C639" s="245"/>
      <c r="D639" s="245"/>
      <c r="E639" s="245"/>
      <c r="F639" s="245"/>
      <c r="G639" s="245"/>
      <c r="H639" s="245"/>
      <c r="I639" s="245"/>
      <c r="J639" s="245"/>
      <c r="K639" s="245"/>
      <c r="L639" s="245"/>
      <c r="M639" s="245"/>
      <c r="N639" s="245"/>
      <c r="O639" s="245"/>
      <c r="P639" s="245"/>
      <c r="Q639" s="245"/>
      <c r="R639" s="245"/>
      <c r="S639" s="245"/>
      <c r="T639" s="245"/>
      <c r="U639" s="245"/>
      <c r="V639" s="245"/>
      <c r="W639" s="245"/>
      <c r="X639" s="245"/>
      <c r="Y639" s="245"/>
      <c r="Z639" s="245"/>
      <c r="AA639" s="245"/>
      <c r="AB639" s="245"/>
      <c r="AC639" s="245"/>
    </row>
    <row r="640" ht="15.75" customHeight="1">
      <c r="A640" s="245"/>
      <c r="B640" s="245"/>
      <c r="C640" s="245"/>
      <c r="D640" s="245"/>
      <c r="E640" s="245"/>
      <c r="F640" s="245"/>
      <c r="G640" s="245"/>
      <c r="H640" s="245"/>
      <c r="I640" s="245"/>
      <c r="J640" s="245"/>
      <c r="K640" s="245"/>
      <c r="L640" s="245"/>
      <c r="M640" s="245"/>
      <c r="N640" s="245"/>
      <c r="O640" s="245"/>
      <c r="P640" s="245"/>
      <c r="Q640" s="245"/>
      <c r="R640" s="245"/>
      <c r="S640" s="245"/>
      <c r="T640" s="245"/>
      <c r="U640" s="245"/>
      <c r="V640" s="245"/>
      <c r="W640" s="245"/>
      <c r="X640" s="245"/>
      <c r="Y640" s="245"/>
      <c r="Z640" s="245"/>
      <c r="AA640" s="245"/>
      <c r="AB640" s="245"/>
      <c r="AC640" s="245"/>
    </row>
    <row r="641" ht="15.75" customHeight="1">
      <c r="A641" s="245"/>
      <c r="B641" s="245"/>
      <c r="C641" s="245"/>
      <c r="D641" s="245"/>
      <c r="E641" s="245"/>
      <c r="F641" s="245"/>
      <c r="G641" s="245"/>
      <c r="H641" s="245"/>
      <c r="I641" s="245"/>
      <c r="J641" s="245"/>
      <c r="K641" s="245"/>
      <c r="L641" s="245"/>
      <c r="M641" s="245"/>
      <c r="N641" s="245"/>
      <c r="O641" s="245"/>
      <c r="P641" s="245"/>
      <c r="Q641" s="245"/>
      <c r="R641" s="245"/>
      <c r="S641" s="245"/>
      <c r="T641" s="245"/>
      <c r="U641" s="245"/>
      <c r="V641" s="245"/>
      <c r="W641" s="245"/>
      <c r="X641" s="245"/>
      <c r="Y641" s="245"/>
      <c r="Z641" s="245"/>
      <c r="AA641" s="245"/>
      <c r="AB641" s="245"/>
      <c r="AC641" s="245"/>
    </row>
    <row r="642" ht="15.75" customHeight="1">
      <c r="A642" s="245"/>
      <c r="B642" s="245"/>
      <c r="C642" s="245"/>
      <c r="D642" s="245"/>
      <c r="E642" s="245"/>
      <c r="F642" s="245"/>
      <c r="G642" s="245"/>
      <c r="H642" s="245"/>
      <c r="I642" s="245"/>
      <c r="J642" s="245"/>
      <c r="K642" s="245"/>
      <c r="L642" s="245"/>
      <c r="M642" s="245"/>
      <c r="N642" s="245"/>
      <c r="O642" s="245"/>
      <c r="P642" s="245"/>
      <c r="Q642" s="245"/>
      <c r="R642" s="245"/>
      <c r="S642" s="245"/>
      <c r="T642" s="245"/>
      <c r="U642" s="245"/>
      <c r="V642" s="245"/>
      <c r="W642" s="245"/>
      <c r="X642" s="245"/>
      <c r="Y642" s="245"/>
      <c r="Z642" s="245"/>
      <c r="AA642" s="245"/>
      <c r="AB642" s="245"/>
      <c r="AC642" s="245"/>
    </row>
    <row r="643" ht="15.75" customHeight="1">
      <c r="A643" s="245"/>
      <c r="B643" s="245"/>
      <c r="C643" s="245"/>
      <c r="D643" s="245"/>
      <c r="E643" s="245"/>
      <c r="F643" s="245"/>
      <c r="G643" s="245"/>
      <c r="H643" s="245"/>
      <c r="I643" s="245"/>
      <c r="J643" s="245"/>
      <c r="K643" s="245"/>
      <c r="L643" s="245"/>
      <c r="M643" s="245"/>
      <c r="N643" s="245"/>
      <c r="O643" s="245"/>
      <c r="P643" s="245"/>
      <c r="Q643" s="245"/>
      <c r="R643" s="245"/>
      <c r="S643" s="245"/>
      <c r="T643" s="245"/>
      <c r="U643" s="245"/>
      <c r="V643" s="245"/>
      <c r="W643" s="245"/>
      <c r="X643" s="245"/>
      <c r="Y643" s="245"/>
      <c r="Z643" s="245"/>
      <c r="AA643" s="245"/>
      <c r="AB643" s="245"/>
      <c r="AC643" s="245"/>
    </row>
    <row r="644" ht="15.75" customHeight="1">
      <c r="A644" s="245"/>
      <c r="B644" s="245"/>
      <c r="C644" s="245"/>
      <c r="D644" s="245"/>
      <c r="E644" s="245"/>
      <c r="F644" s="245"/>
      <c r="G644" s="245"/>
      <c r="H644" s="245"/>
      <c r="I644" s="245"/>
      <c r="J644" s="245"/>
      <c r="K644" s="245"/>
      <c r="L644" s="245"/>
      <c r="M644" s="245"/>
      <c r="N644" s="245"/>
      <c r="O644" s="245"/>
      <c r="P644" s="245"/>
      <c r="Q644" s="245"/>
      <c r="R644" s="245"/>
      <c r="S644" s="245"/>
      <c r="T644" s="245"/>
      <c r="U644" s="245"/>
      <c r="V644" s="245"/>
      <c r="W644" s="245"/>
      <c r="X644" s="245"/>
      <c r="Y644" s="245"/>
      <c r="Z644" s="245"/>
      <c r="AA644" s="245"/>
      <c r="AB644" s="245"/>
      <c r="AC644" s="245"/>
    </row>
    <row r="645" ht="15.75" customHeight="1">
      <c r="A645" s="245"/>
      <c r="B645" s="245"/>
      <c r="C645" s="245"/>
      <c r="D645" s="245"/>
      <c r="E645" s="245"/>
      <c r="F645" s="245"/>
      <c r="G645" s="245"/>
      <c r="H645" s="245"/>
      <c r="I645" s="245"/>
      <c r="J645" s="245"/>
      <c r="K645" s="245"/>
      <c r="L645" s="245"/>
      <c r="M645" s="245"/>
      <c r="N645" s="245"/>
      <c r="O645" s="245"/>
      <c r="P645" s="245"/>
      <c r="Q645" s="245"/>
      <c r="R645" s="245"/>
      <c r="S645" s="245"/>
      <c r="T645" s="245"/>
      <c r="U645" s="245"/>
      <c r="V645" s="245"/>
      <c r="W645" s="245"/>
      <c r="X645" s="245"/>
      <c r="Y645" s="245"/>
      <c r="Z645" s="245"/>
      <c r="AA645" s="245"/>
      <c r="AB645" s="245"/>
      <c r="AC645" s="245"/>
    </row>
    <row r="646" ht="15.75" customHeight="1">
      <c r="A646" s="245"/>
      <c r="B646" s="245"/>
      <c r="C646" s="245"/>
      <c r="D646" s="245"/>
      <c r="E646" s="245"/>
      <c r="F646" s="245"/>
      <c r="G646" s="245"/>
      <c r="H646" s="245"/>
      <c r="I646" s="245"/>
      <c r="J646" s="245"/>
      <c r="K646" s="245"/>
      <c r="L646" s="245"/>
      <c r="M646" s="245"/>
      <c r="N646" s="245"/>
      <c r="O646" s="245"/>
      <c r="P646" s="245"/>
      <c r="Q646" s="245"/>
      <c r="R646" s="245"/>
      <c r="S646" s="245"/>
      <c r="T646" s="245"/>
      <c r="U646" s="245"/>
      <c r="V646" s="245"/>
      <c r="W646" s="245"/>
      <c r="X646" s="245"/>
      <c r="Y646" s="245"/>
      <c r="Z646" s="245"/>
      <c r="AA646" s="245"/>
      <c r="AB646" s="245"/>
      <c r="AC646" s="245"/>
    </row>
    <row r="647" ht="15.75" customHeight="1">
      <c r="A647" s="245"/>
      <c r="B647" s="245"/>
      <c r="C647" s="245"/>
      <c r="D647" s="245"/>
      <c r="E647" s="245"/>
      <c r="F647" s="245"/>
      <c r="G647" s="245"/>
      <c r="H647" s="245"/>
      <c r="I647" s="245"/>
      <c r="J647" s="245"/>
      <c r="K647" s="245"/>
      <c r="L647" s="245"/>
      <c r="M647" s="245"/>
      <c r="N647" s="245"/>
      <c r="O647" s="245"/>
      <c r="P647" s="245"/>
      <c r="Q647" s="245"/>
      <c r="R647" s="245"/>
      <c r="S647" s="245"/>
      <c r="T647" s="245"/>
      <c r="U647" s="245"/>
      <c r="V647" s="245"/>
      <c r="W647" s="245"/>
      <c r="X647" s="245"/>
      <c r="Y647" s="245"/>
      <c r="Z647" s="245"/>
      <c r="AA647" s="245"/>
      <c r="AB647" s="245"/>
      <c r="AC647" s="245"/>
    </row>
    <row r="648" ht="15.75" customHeight="1">
      <c r="A648" s="245"/>
      <c r="B648" s="245"/>
      <c r="C648" s="245"/>
      <c r="D648" s="245"/>
      <c r="E648" s="245"/>
      <c r="F648" s="245"/>
      <c r="G648" s="245"/>
      <c r="H648" s="245"/>
      <c r="I648" s="245"/>
      <c r="J648" s="245"/>
      <c r="K648" s="245"/>
      <c r="L648" s="245"/>
      <c r="M648" s="245"/>
      <c r="N648" s="245"/>
      <c r="O648" s="245"/>
      <c r="P648" s="245"/>
      <c r="Q648" s="245"/>
      <c r="R648" s="245"/>
      <c r="S648" s="245"/>
      <c r="T648" s="245"/>
      <c r="U648" s="245"/>
      <c r="V648" s="245"/>
      <c r="W648" s="245"/>
      <c r="X648" s="245"/>
      <c r="Y648" s="245"/>
      <c r="Z648" s="245"/>
      <c r="AA648" s="245"/>
      <c r="AB648" s="245"/>
      <c r="AC648" s="245"/>
    </row>
    <row r="649" ht="15.75" customHeight="1">
      <c r="A649" s="245"/>
      <c r="B649" s="245"/>
      <c r="C649" s="245"/>
      <c r="D649" s="245"/>
      <c r="E649" s="245"/>
      <c r="F649" s="245"/>
      <c r="G649" s="245"/>
      <c r="H649" s="245"/>
      <c r="I649" s="245"/>
      <c r="J649" s="245"/>
      <c r="K649" s="245"/>
      <c r="L649" s="245"/>
      <c r="M649" s="245"/>
      <c r="N649" s="245"/>
      <c r="O649" s="245"/>
      <c r="P649" s="245"/>
      <c r="Q649" s="245"/>
      <c r="R649" s="245"/>
      <c r="S649" s="245"/>
      <c r="T649" s="245"/>
      <c r="U649" s="245"/>
      <c r="V649" s="245"/>
      <c r="W649" s="245"/>
      <c r="X649" s="245"/>
      <c r="Y649" s="245"/>
      <c r="Z649" s="245"/>
      <c r="AA649" s="245"/>
      <c r="AB649" s="245"/>
      <c r="AC649" s="245"/>
    </row>
    <row r="650" ht="15.75" customHeight="1">
      <c r="A650" s="245"/>
      <c r="B650" s="245"/>
      <c r="C650" s="245"/>
      <c r="D650" s="245"/>
      <c r="E650" s="245"/>
      <c r="F650" s="245"/>
      <c r="G650" s="245"/>
      <c r="H650" s="245"/>
      <c r="I650" s="245"/>
      <c r="J650" s="245"/>
      <c r="K650" s="245"/>
      <c r="L650" s="245"/>
      <c r="M650" s="245"/>
      <c r="N650" s="245"/>
      <c r="O650" s="245"/>
      <c r="P650" s="245"/>
      <c r="Q650" s="245"/>
      <c r="R650" s="245"/>
      <c r="S650" s="245"/>
      <c r="T650" s="245"/>
      <c r="U650" s="245"/>
      <c r="V650" s="245"/>
      <c r="W650" s="245"/>
      <c r="X650" s="245"/>
      <c r="Y650" s="245"/>
      <c r="Z650" s="245"/>
      <c r="AA650" s="245"/>
      <c r="AB650" s="245"/>
      <c r="AC650" s="245"/>
    </row>
    <row r="651" ht="15.75" customHeight="1">
      <c r="A651" s="245"/>
      <c r="B651" s="245"/>
      <c r="C651" s="245"/>
      <c r="D651" s="245"/>
      <c r="E651" s="245"/>
      <c r="F651" s="245"/>
      <c r="G651" s="245"/>
      <c r="H651" s="245"/>
      <c r="I651" s="245"/>
      <c r="J651" s="245"/>
      <c r="K651" s="245"/>
      <c r="L651" s="245"/>
      <c r="M651" s="245"/>
      <c r="N651" s="245"/>
      <c r="O651" s="245"/>
      <c r="P651" s="245"/>
      <c r="Q651" s="245"/>
      <c r="R651" s="245"/>
      <c r="S651" s="245"/>
      <c r="T651" s="245"/>
      <c r="U651" s="245"/>
      <c r="V651" s="245"/>
      <c r="W651" s="245"/>
      <c r="X651" s="245"/>
      <c r="Y651" s="245"/>
      <c r="Z651" s="245"/>
      <c r="AA651" s="245"/>
      <c r="AB651" s="245"/>
      <c r="AC651" s="245"/>
    </row>
    <row r="652" ht="15.75" customHeight="1">
      <c r="A652" s="245"/>
      <c r="B652" s="245"/>
      <c r="C652" s="245"/>
      <c r="D652" s="245"/>
      <c r="E652" s="245"/>
      <c r="F652" s="245"/>
      <c r="G652" s="245"/>
      <c r="H652" s="245"/>
      <c r="I652" s="245"/>
      <c r="J652" s="245"/>
      <c r="K652" s="245"/>
      <c r="L652" s="245"/>
      <c r="M652" s="245"/>
      <c r="N652" s="245"/>
      <c r="O652" s="245"/>
      <c r="P652" s="245"/>
      <c r="Q652" s="245"/>
      <c r="R652" s="245"/>
      <c r="S652" s="245"/>
      <c r="T652" s="245"/>
      <c r="U652" s="245"/>
      <c r="V652" s="245"/>
      <c r="W652" s="245"/>
      <c r="X652" s="245"/>
      <c r="Y652" s="245"/>
      <c r="Z652" s="245"/>
      <c r="AA652" s="245"/>
      <c r="AB652" s="245"/>
      <c r="AC652" s="245"/>
    </row>
    <row r="653" ht="15.75" customHeight="1">
      <c r="A653" s="245"/>
      <c r="B653" s="245"/>
      <c r="C653" s="245"/>
      <c r="D653" s="245"/>
      <c r="E653" s="245"/>
      <c r="F653" s="245"/>
      <c r="G653" s="245"/>
      <c r="H653" s="245"/>
      <c r="I653" s="245"/>
      <c r="J653" s="245"/>
      <c r="K653" s="245"/>
      <c r="L653" s="245"/>
      <c r="M653" s="245"/>
      <c r="N653" s="245"/>
      <c r="O653" s="245"/>
      <c r="P653" s="245"/>
      <c r="Q653" s="245"/>
      <c r="R653" s="245"/>
      <c r="S653" s="245"/>
      <c r="T653" s="245"/>
      <c r="U653" s="245"/>
      <c r="V653" s="245"/>
      <c r="W653" s="245"/>
      <c r="X653" s="245"/>
      <c r="Y653" s="245"/>
      <c r="Z653" s="245"/>
      <c r="AA653" s="245"/>
      <c r="AB653" s="245"/>
      <c r="AC653" s="245"/>
    </row>
    <row r="654" ht="15.75" customHeight="1">
      <c r="A654" s="245"/>
      <c r="B654" s="245"/>
      <c r="C654" s="245"/>
      <c r="D654" s="245"/>
      <c r="E654" s="245"/>
      <c r="F654" s="245"/>
      <c r="G654" s="245"/>
      <c r="H654" s="245"/>
      <c r="I654" s="245"/>
      <c r="J654" s="245"/>
      <c r="K654" s="245"/>
      <c r="L654" s="245"/>
      <c r="M654" s="245"/>
      <c r="N654" s="245"/>
      <c r="O654" s="245"/>
      <c r="P654" s="245"/>
      <c r="Q654" s="245"/>
      <c r="R654" s="245"/>
      <c r="S654" s="245"/>
      <c r="T654" s="245"/>
      <c r="U654" s="245"/>
      <c r="V654" s="245"/>
      <c r="W654" s="245"/>
      <c r="X654" s="245"/>
      <c r="Y654" s="245"/>
      <c r="Z654" s="245"/>
      <c r="AA654" s="245"/>
      <c r="AB654" s="245"/>
      <c r="AC654" s="245"/>
    </row>
    <row r="655" ht="15.75" customHeight="1">
      <c r="A655" s="245"/>
      <c r="B655" s="245"/>
      <c r="C655" s="245"/>
      <c r="D655" s="245"/>
      <c r="E655" s="245"/>
      <c r="F655" s="245"/>
      <c r="G655" s="245"/>
      <c r="H655" s="245"/>
      <c r="I655" s="245"/>
      <c r="J655" s="245"/>
      <c r="K655" s="245"/>
      <c r="L655" s="245"/>
      <c r="M655" s="245"/>
      <c r="N655" s="245"/>
      <c r="O655" s="245"/>
      <c r="P655" s="245"/>
      <c r="Q655" s="245"/>
      <c r="R655" s="245"/>
      <c r="S655" s="245"/>
      <c r="T655" s="245"/>
      <c r="U655" s="245"/>
      <c r="V655" s="245"/>
      <c r="W655" s="245"/>
      <c r="X655" s="245"/>
      <c r="Y655" s="245"/>
      <c r="Z655" s="245"/>
      <c r="AA655" s="245"/>
      <c r="AB655" s="245"/>
      <c r="AC655" s="245"/>
    </row>
    <row r="656" ht="15.75" customHeight="1">
      <c r="A656" s="245"/>
      <c r="B656" s="245"/>
      <c r="C656" s="245"/>
      <c r="D656" s="245"/>
      <c r="E656" s="245"/>
      <c r="F656" s="245"/>
      <c r="G656" s="245"/>
      <c r="H656" s="245"/>
      <c r="I656" s="245"/>
      <c r="J656" s="245"/>
      <c r="K656" s="245"/>
      <c r="L656" s="245"/>
      <c r="M656" s="245"/>
      <c r="N656" s="245"/>
      <c r="O656" s="245"/>
      <c r="P656" s="245"/>
      <c r="Q656" s="245"/>
      <c r="R656" s="245"/>
      <c r="S656" s="245"/>
      <c r="T656" s="245"/>
      <c r="U656" s="245"/>
      <c r="V656" s="245"/>
      <c r="W656" s="245"/>
      <c r="X656" s="245"/>
      <c r="Y656" s="245"/>
      <c r="Z656" s="245"/>
      <c r="AA656" s="245"/>
      <c r="AB656" s="245"/>
      <c r="AC656" s="245"/>
    </row>
    <row r="657" ht="15.75" customHeight="1">
      <c r="A657" s="245"/>
      <c r="B657" s="245"/>
      <c r="C657" s="245"/>
      <c r="D657" s="245"/>
      <c r="E657" s="245"/>
      <c r="F657" s="245"/>
      <c r="G657" s="245"/>
      <c r="H657" s="245"/>
      <c r="I657" s="245"/>
      <c r="J657" s="245"/>
      <c r="K657" s="245"/>
      <c r="L657" s="245"/>
      <c r="M657" s="245"/>
      <c r="N657" s="245"/>
      <c r="O657" s="245"/>
      <c r="P657" s="245"/>
      <c r="Q657" s="245"/>
      <c r="R657" s="245"/>
      <c r="S657" s="245"/>
      <c r="T657" s="245"/>
      <c r="U657" s="245"/>
      <c r="V657" s="245"/>
      <c r="W657" s="245"/>
      <c r="X657" s="245"/>
      <c r="Y657" s="245"/>
      <c r="Z657" s="245"/>
      <c r="AA657" s="245"/>
      <c r="AB657" s="245"/>
      <c r="AC657" s="245"/>
    </row>
    <row r="658" ht="15.75" customHeight="1">
      <c r="A658" s="245"/>
      <c r="B658" s="245"/>
      <c r="C658" s="245"/>
      <c r="D658" s="245"/>
      <c r="E658" s="245"/>
      <c r="F658" s="245"/>
      <c r="G658" s="245"/>
      <c r="H658" s="245"/>
      <c r="I658" s="245"/>
      <c r="J658" s="245"/>
      <c r="K658" s="245"/>
      <c r="L658" s="245"/>
      <c r="M658" s="245"/>
      <c r="N658" s="245"/>
      <c r="O658" s="245"/>
      <c r="P658" s="245"/>
      <c r="Q658" s="245"/>
      <c r="R658" s="245"/>
      <c r="S658" s="245"/>
      <c r="T658" s="245"/>
      <c r="U658" s="245"/>
      <c r="V658" s="245"/>
      <c r="W658" s="245"/>
      <c r="X658" s="245"/>
      <c r="Y658" s="245"/>
      <c r="Z658" s="245"/>
      <c r="AA658" s="245"/>
      <c r="AB658" s="245"/>
      <c r="AC658" s="245"/>
    </row>
    <row r="659" ht="15.75" customHeight="1">
      <c r="A659" s="245"/>
      <c r="B659" s="245"/>
      <c r="C659" s="245"/>
      <c r="D659" s="245"/>
      <c r="E659" s="245"/>
      <c r="F659" s="245"/>
      <c r="G659" s="245"/>
      <c r="H659" s="245"/>
      <c r="I659" s="245"/>
      <c r="J659" s="245"/>
      <c r="K659" s="245"/>
      <c r="L659" s="245"/>
      <c r="M659" s="245"/>
      <c r="N659" s="245"/>
      <c r="O659" s="245"/>
      <c r="P659" s="245"/>
      <c r="Q659" s="245"/>
      <c r="R659" s="245"/>
      <c r="S659" s="245"/>
      <c r="T659" s="245"/>
      <c r="U659" s="245"/>
      <c r="V659" s="245"/>
      <c r="W659" s="245"/>
      <c r="X659" s="245"/>
      <c r="Y659" s="245"/>
      <c r="Z659" s="245"/>
      <c r="AA659" s="245"/>
      <c r="AB659" s="245"/>
      <c r="AC659" s="245"/>
    </row>
    <row r="660" ht="15.75" customHeight="1">
      <c r="A660" s="245"/>
      <c r="B660" s="245"/>
      <c r="C660" s="245"/>
      <c r="D660" s="245"/>
      <c r="E660" s="245"/>
      <c r="F660" s="245"/>
      <c r="G660" s="245"/>
      <c r="H660" s="245"/>
      <c r="I660" s="245"/>
      <c r="J660" s="245"/>
      <c r="K660" s="245"/>
      <c r="L660" s="245"/>
      <c r="M660" s="245"/>
      <c r="N660" s="245"/>
      <c r="O660" s="245"/>
      <c r="P660" s="245"/>
      <c r="Q660" s="245"/>
      <c r="R660" s="245"/>
      <c r="S660" s="245"/>
      <c r="T660" s="245"/>
      <c r="U660" s="245"/>
      <c r="V660" s="245"/>
      <c r="W660" s="245"/>
      <c r="X660" s="245"/>
      <c r="Y660" s="245"/>
      <c r="Z660" s="245"/>
      <c r="AA660" s="245"/>
      <c r="AB660" s="245"/>
      <c r="AC660" s="245"/>
    </row>
    <row r="661" ht="15.75" customHeight="1">
      <c r="A661" s="245"/>
      <c r="B661" s="245"/>
      <c r="C661" s="245"/>
      <c r="D661" s="245"/>
      <c r="E661" s="245"/>
      <c r="F661" s="245"/>
      <c r="G661" s="245"/>
      <c r="H661" s="245"/>
      <c r="I661" s="245"/>
      <c r="J661" s="245"/>
      <c r="K661" s="245"/>
      <c r="L661" s="245"/>
      <c r="M661" s="245"/>
      <c r="N661" s="245"/>
      <c r="O661" s="245"/>
      <c r="P661" s="245"/>
      <c r="Q661" s="245"/>
      <c r="R661" s="245"/>
      <c r="S661" s="245"/>
      <c r="T661" s="245"/>
      <c r="U661" s="245"/>
      <c r="V661" s="245"/>
      <c r="W661" s="245"/>
      <c r="X661" s="245"/>
      <c r="Y661" s="245"/>
      <c r="Z661" s="245"/>
      <c r="AA661" s="245"/>
      <c r="AB661" s="245"/>
      <c r="AC661" s="245"/>
    </row>
    <row r="662" ht="15.75" customHeight="1">
      <c r="A662" s="245"/>
      <c r="B662" s="245"/>
      <c r="C662" s="245"/>
      <c r="D662" s="245"/>
      <c r="E662" s="245"/>
      <c r="F662" s="245"/>
      <c r="G662" s="245"/>
      <c r="H662" s="245"/>
      <c r="I662" s="245"/>
      <c r="J662" s="245"/>
      <c r="K662" s="245"/>
      <c r="L662" s="245"/>
      <c r="M662" s="245"/>
      <c r="N662" s="245"/>
      <c r="O662" s="245"/>
      <c r="P662" s="245"/>
      <c r="Q662" s="245"/>
      <c r="R662" s="245"/>
      <c r="S662" s="245"/>
      <c r="T662" s="245"/>
      <c r="U662" s="245"/>
      <c r="V662" s="245"/>
      <c r="W662" s="245"/>
      <c r="X662" s="245"/>
      <c r="Y662" s="245"/>
      <c r="Z662" s="245"/>
      <c r="AA662" s="245"/>
      <c r="AB662" s="245"/>
      <c r="AC662" s="245"/>
    </row>
    <row r="663" ht="15.75" customHeight="1">
      <c r="A663" s="245"/>
      <c r="B663" s="245"/>
      <c r="C663" s="245"/>
      <c r="D663" s="245"/>
      <c r="E663" s="245"/>
      <c r="F663" s="245"/>
      <c r="G663" s="245"/>
      <c r="H663" s="245"/>
      <c r="I663" s="245"/>
      <c r="J663" s="245"/>
      <c r="K663" s="245"/>
      <c r="L663" s="245"/>
      <c r="M663" s="245"/>
      <c r="N663" s="245"/>
      <c r="O663" s="245"/>
      <c r="P663" s="245"/>
      <c r="Q663" s="245"/>
      <c r="R663" s="245"/>
      <c r="S663" s="245"/>
      <c r="T663" s="245"/>
      <c r="U663" s="245"/>
      <c r="V663" s="245"/>
      <c r="W663" s="245"/>
      <c r="X663" s="245"/>
      <c r="Y663" s="245"/>
      <c r="Z663" s="245"/>
      <c r="AA663" s="245"/>
      <c r="AB663" s="245"/>
      <c r="AC663" s="245"/>
    </row>
    <row r="664" ht="15.75" customHeight="1">
      <c r="A664" s="245"/>
      <c r="B664" s="245"/>
      <c r="C664" s="245"/>
      <c r="D664" s="245"/>
      <c r="E664" s="245"/>
      <c r="F664" s="245"/>
      <c r="G664" s="245"/>
      <c r="H664" s="245"/>
      <c r="I664" s="245"/>
      <c r="J664" s="245"/>
      <c r="K664" s="245"/>
      <c r="L664" s="245"/>
      <c r="M664" s="245"/>
      <c r="N664" s="245"/>
      <c r="O664" s="245"/>
      <c r="P664" s="245"/>
      <c r="Q664" s="245"/>
      <c r="R664" s="245"/>
      <c r="S664" s="245"/>
      <c r="T664" s="245"/>
      <c r="U664" s="245"/>
      <c r="V664" s="245"/>
      <c r="W664" s="245"/>
      <c r="X664" s="245"/>
      <c r="Y664" s="245"/>
      <c r="Z664" s="245"/>
      <c r="AA664" s="245"/>
      <c r="AB664" s="245"/>
      <c r="AC664" s="245"/>
    </row>
    <row r="665" ht="15.75" customHeight="1">
      <c r="A665" s="245"/>
      <c r="B665" s="245"/>
      <c r="C665" s="245"/>
      <c r="D665" s="245"/>
      <c r="E665" s="245"/>
      <c r="F665" s="245"/>
      <c r="G665" s="245"/>
      <c r="H665" s="245"/>
      <c r="I665" s="245"/>
      <c r="J665" s="245"/>
      <c r="K665" s="245"/>
      <c r="L665" s="245"/>
      <c r="M665" s="245"/>
      <c r="N665" s="245"/>
      <c r="O665" s="245"/>
      <c r="P665" s="245"/>
      <c r="Q665" s="245"/>
      <c r="R665" s="245"/>
      <c r="S665" s="245"/>
      <c r="T665" s="245"/>
      <c r="U665" s="245"/>
      <c r="V665" s="245"/>
      <c r="W665" s="245"/>
      <c r="X665" s="245"/>
      <c r="Y665" s="245"/>
      <c r="Z665" s="245"/>
      <c r="AA665" s="245"/>
      <c r="AB665" s="245"/>
      <c r="AC665" s="245"/>
    </row>
    <row r="666" ht="15.75" customHeight="1">
      <c r="A666" s="245"/>
      <c r="B666" s="245"/>
      <c r="C666" s="245"/>
      <c r="D666" s="245"/>
      <c r="E666" s="245"/>
      <c r="F666" s="245"/>
      <c r="G666" s="245"/>
      <c r="H666" s="245"/>
      <c r="I666" s="245"/>
      <c r="J666" s="245"/>
      <c r="K666" s="245"/>
      <c r="L666" s="245"/>
      <c r="M666" s="245"/>
      <c r="N666" s="245"/>
      <c r="O666" s="245"/>
      <c r="P666" s="245"/>
      <c r="Q666" s="245"/>
      <c r="R666" s="245"/>
      <c r="S666" s="245"/>
      <c r="T666" s="245"/>
      <c r="U666" s="245"/>
      <c r="V666" s="245"/>
      <c r="W666" s="245"/>
      <c r="X666" s="245"/>
      <c r="Y666" s="245"/>
      <c r="Z666" s="245"/>
      <c r="AA666" s="245"/>
      <c r="AB666" s="245"/>
      <c r="AC666" s="245"/>
    </row>
    <row r="667" ht="15.75" customHeight="1">
      <c r="A667" s="245"/>
      <c r="B667" s="245"/>
      <c r="C667" s="245"/>
      <c r="D667" s="245"/>
      <c r="E667" s="245"/>
      <c r="F667" s="245"/>
      <c r="G667" s="245"/>
      <c r="H667" s="245"/>
      <c r="I667" s="245"/>
      <c r="J667" s="245"/>
      <c r="K667" s="245"/>
      <c r="L667" s="245"/>
      <c r="M667" s="245"/>
      <c r="N667" s="245"/>
      <c r="O667" s="245"/>
      <c r="P667" s="245"/>
      <c r="Q667" s="245"/>
      <c r="R667" s="245"/>
      <c r="S667" s="245"/>
      <c r="T667" s="245"/>
      <c r="U667" s="245"/>
      <c r="V667" s="245"/>
      <c r="W667" s="245"/>
      <c r="X667" s="245"/>
      <c r="Y667" s="245"/>
      <c r="Z667" s="245"/>
      <c r="AA667" s="245"/>
      <c r="AB667" s="245"/>
      <c r="AC667" s="245"/>
    </row>
    <row r="668" ht="15.75" customHeight="1">
      <c r="A668" s="245"/>
      <c r="B668" s="245"/>
      <c r="C668" s="245"/>
      <c r="D668" s="245"/>
      <c r="E668" s="245"/>
      <c r="F668" s="245"/>
      <c r="G668" s="245"/>
      <c r="H668" s="245"/>
      <c r="I668" s="245"/>
      <c r="J668" s="245"/>
      <c r="K668" s="245"/>
      <c r="L668" s="245"/>
      <c r="M668" s="245"/>
      <c r="N668" s="245"/>
      <c r="O668" s="245"/>
      <c r="P668" s="245"/>
      <c r="Q668" s="245"/>
      <c r="R668" s="245"/>
      <c r="S668" s="245"/>
      <c r="T668" s="245"/>
      <c r="U668" s="245"/>
      <c r="V668" s="245"/>
      <c r="W668" s="245"/>
      <c r="X668" s="245"/>
      <c r="Y668" s="245"/>
      <c r="Z668" s="245"/>
      <c r="AA668" s="245"/>
      <c r="AB668" s="245"/>
      <c r="AC668" s="245"/>
    </row>
    <row r="669" ht="15.75" customHeight="1">
      <c r="A669" s="245"/>
      <c r="B669" s="245"/>
      <c r="C669" s="245"/>
      <c r="D669" s="245"/>
      <c r="E669" s="245"/>
      <c r="F669" s="245"/>
      <c r="G669" s="245"/>
      <c r="H669" s="245"/>
      <c r="I669" s="245"/>
      <c r="J669" s="245"/>
      <c r="K669" s="245"/>
      <c r="L669" s="245"/>
      <c r="M669" s="245"/>
      <c r="N669" s="245"/>
      <c r="O669" s="245"/>
      <c r="P669" s="245"/>
      <c r="Q669" s="245"/>
      <c r="R669" s="245"/>
      <c r="S669" s="245"/>
      <c r="T669" s="245"/>
      <c r="U669" s="245"/>
      <c r="V669" s="245"/>
      <c r="W669" s="245"/>
      <c r="X669" s="245"/>
      <c r="Y669" s="245"/>
      <c r="Z669" s="245"/>
      <c r="AA669" s="245"/>
      <c r="AB669" s="245"/>
      <c r="AC669" s="245"/>
    </row>
    <row r="670" ht="15.75" customHeight="1">
      <c r="A670" s="245"/>
      <c r="B670" s="245"/>
      <c r="C670" s="245"/>
      <c r="D670" s="245"/>
      <c r="E670" s="245"/>
      <c r="F670" s="245"/>
      <c r="G670" s="245"/>
      <c r="H670" s="245"/>
      <c r="I670" s="245"/>
      <c r="J670" s="245"/>
      <c r="K670" s="245"/>
      <c r="L670" s="245"/>
      <c r="M670" s="245"/>
      <c r="N670" s="245"/>
      <c r="O670" s="245"/>
      <c r="P670" s="245"/>
      <c r="Q670" s="245"/>
      <c r="R670" s="245"/>
      <c r="S670" s="245"/>
      <c r="T670" s="245"/>
      <c r="U670" s="245"/>
      <c r="V670" s="245"/>
      <c r="W670" s="245"/>
      <c r="X670" s="245"/>
      <c r="Y670" s="245"/>
      <c r="Z670" s="245"/>
      <c r="AA670" s="245"/>
      <c r="AB670" s="245"/>
      <c r="AC670" s="245"/>
    </row>
    <row r="671" ht="15.75" customHeight="1">
      <c r="A671" s="245"/>
      <c r="B671" s="245"/>
      <c r="C671" s="245"/>
      <c r="D671" s="245"/>
      <c r="E671" s="245"/>
      <c r="F671" s="245"/>
      <c r="G671" s="245"/>
      <c r="H671" s="245"/>
      <c r="I671" s="245"/>
      <c r="J671" s="245"/>
      <c r="K671" s="245"/>
      <c r="L671" s="245"/>
      <c r="M671" s="245"/>
      <c r="N671" s="245"/>
      <c r="O671" s="245"/>
      <c r="P671" s="245"/>
      <c r="Q671" s="245"/>
      <c r="R671" s="245"/>
      <c r="S671" s="245"/>
      <c r="T671" s="245"/>
      <c r="U671" s="245"/>
      <c r="V671" s="245"/>
      <c r="W671" s="245"/>
      <c r="X671" s="245"/>
      <c r="Y671" s="245"/>
      <c r="Z671" s="245"/>
      <c r="AA671" s="245"/>
      <c r="AB671" s="245"/>
      <c r="AC671" s="245"/>
    </row>
    <row r="672" ht="15.75" customHeight="1">
      <c r="A672" s="245"/>
      <c r="B672" s="245"/>
      <c r="C672" s="245"/>
      <c r="D672" s="245"/>
      <c r="E672" s="245"/>
      <c r="F672" s="245"/>
      <c r="G672" s="245"/>
      <c r="H672" s="245"/>
      <c r="I672" s="245"/>
      <c r="J672" s="245"/>
      <c r="K672" s="245"/>
      <c r="L672" s="245"/>
      <c r="M672" s="245"/>
      <c r="N672" s="245"/>
      <c r="O672" s="245"/>
      <c r="P672" s="245"/>
      <c r="Q672" s="245"/>
      <c r="R672" s="245"/>
      <c r="S672" s="245"/>
      <c r="T672" s="245"/>
      <c r="U672" s="245"/>
      <c r="V672" s="245"/>
      <c r="W672" s="245"/>
      <c r="X672" s="245"/>
      <c r="Y672" s="245"/>
      <c r="Z672" s="245"/>
      <c r="AA672" s="245"/>
      <c r="AB672" s="245"/>
      <c r="AC672" s="245"/>
    </row>
    <row r="673" ht="15.75" customHeight="1">
      <c r="A673" s="245"/>
      <c r="B673" s="245"/>
      <c r="C673" s="245"/>
      <c r="D673" s="245"/>
      <c r="E673" s="245"/>
      <c r="F673" s="245"/>
      <c r="G673" s="245"/>
      <c r="H673" s="245"/>
      <c r="I673" s="245"/>
      <c r="J673" s="245"/>
      <c r="K673" s="245"/>
      <c r="L673" s="245"/>
      <c r="M673" s="245"/>
      <c r="N673" s="245"/>
      <c r="O673" s="245"/>
      <c r="P673" s="245"/>
      <c r="Q673" s="245"/>
      <c r="R673" s="245"/>
      <c r="S673" s="245"/>
      <c r="T673" s="245"/>
      <c r="U673" s="245"/>
      <c r="V673" s="245"/>
      <c r="W673" s="245"/>
      <c r="X673" s="245"/>
      <c r="Y673" s="245"/>
      <c r="Z673" s="245"/>
      <c r="AA673" s="245"/>
      <c r="AB673" s="245"/>
      <c r="AC673" s="245"/>
    </row>
    <row r="674" ht="15.75" customHeight="1">
      <c r="A674" s="245"/>
      <c r="B674" s="245"/>
      <c r="C674" s="245"/>
      <c r="D674" s="245"/>
      <c r="E674" s="245"/>
      <c r="F674" s="245"/>
      <c r="G674" s="245"/>
      <c r="H674" s="245"/>
      <c r="I674" s="245"/>
      <c r="J674" s="245"/>
      <c r="K674" s="245"/>
      <c r="L674" s="245"/>
      <c r="M674" s="245"/>
      <c r="N674" s="245"/>
      <c r="O674" s="245"/>
      <c r="P674" s="245"/>
      <c r="Q674" s="245"/>
      <c r="R674" s="245"/>
      <c r="S674" s="245"/>
      <c r="T674" s="245"/>
      <c r="U674" s="245"/>
      <c r="V674" s="245"/>
      <c r="W674" s="245"/>
      <c r="X674" s="245"/>
      <c r="Y674" s="245"/>
      <c r="Z674" s="245"/>
      <c r="AA674" s="245"/>
      <c r="AB674" s="245"/>
      <c r="AC674" s="245"/>
    </row>
    <row r="675" ht="15.75" customHeight="1">
      <c r="A675" s="245"/>
      <c r="B675" s="245"/>
      <c r="C675" s="245"/>
      <c r="D675" s="245"/>
      <c r="E675" s="245"/>
      <c r="F675" s="245"/>
      <c r="G675" s="245"/>
      <c r="H675" s="245"/>
      <c r="I675" s="245"/>
      <c r="J675" s="245"/>
      <c r="K675" s="245"/>
      <c r="L675" s="245"/>
      <c r="M675" s="245"/>
      <c r="N675" s="245"/>
      <c r="O675" s="245"/>
      <c r="P675" s="245"/>
      <c r="Q675" s="245"/>
      <c r="R675" s="245"/>
      <c r="S675" s="245"/>
      <c r="T675" s="245"/>
      <c r="U675" s="245"/>
      <c r="V675" s="245"/>
      <c r="W675" s="245"/>
      <c r="X675" s="245"/>
      <c r="Y675" s="245"/>
      <c r="Z675" s="245"/>
      <c r="AA675" s="245"/>
      <c r="AB675" s="245"/>
      <c r="AC675" s="245"/>
    </row>
    <row r="676" ht="15.75" customHeight="1">
      <c r="A676" s="245"/>
      <c r="B676" s="245"/>
      <c r="C676" s="245"/>
      <c r="D676" s="245"/>
      <c r="E676" s="245"/>
      <c r="F676" s="245"/>
      <c r="G676" s="245"/>
      <c r="H676" s="245"/>
      <c r="I676" s="245"/>
      <c r="J676" s="245"/>
      <c r="K676" s="245"/>
      <c r="L676" s="245"/>
      <c r="M676" s="245"/>
      <c r="N676" s="245"/>
      <c r="O676" s="245"/>
      <c r="P676" s="245"/>
      <c r="Q676" s="245"/>
      <c r="R676" s="245"/>
      <c r="S676" s="245"/>
      <c r="T676" s="245"/>
      <c r="U676" s="245"/>
      <c r="V676" s="245"/>
      <c r="W676" s="245"/>
      <c r="X676" s="245"/>
      <c r="Y676" s="245"/>
      <c r="Z676" s="245"/>
      <c r="AA676" s="245"/>
      <c r="AB676" s="245"/>
      <c r="AC676" s="245"/>
    </row>
    <row r="677" ht="15.75" customHeight="1">
      <c r="A677" s="245"/>
      <c r="B677" s="245"/>
      <c r="C677" s="245"/>
      <c r="D677" s="245"/>
      <c r="E677" s="245"/>
      <c r="F677" s="245"/>
      <c r="G677" s="245"/>
      <c r="H677" s="245"/>
      <c r="I677" s="245"/>
      <c r="J677" s="245"/>
      <c r="K677" s="245"/>
      <c r="L677" s="245"/>
      <c r="M677" s="245"/>
      <c r="N677" s="245"/>
      <c r="O677" s="245"/>
      <c r="P677" s="245"/>
      <c r="Q677" s="245"/>
      <c r="R677" s="245"/>
      <c r="S677" s="245"/>
      <c r="T677" s="245"/>
      <c r="U677" s="245"/>
      <c r="V677" s="245"/>
      <c r="W677" s="245"/>
      <c r="X677" s="245"/>
      <c r="Y677" s="245"/>
      <c r="Z677" s="245"/>
      <c r="AA677" s="245"/>
      <c r="AB677" s="245"/>
      <c r="AC677" s="245"/>
    </row>
    <row r="678" ht="15.75" customHeight="1">
      <c r="A678" s="245"/>
      <c r="B678" s="245"/>
      <c r="C678" s="245"/>
      <c r="D678" s="245"/>
      <c r="E678" s="245"/>
      <c r="F678" s="245"/>
      <c r="G678" s="245"/>
      <c r="H678" s="245"/>
      <c r="I678" s="245"/>
      <c r="J678" s="245"/>
      <c r="K678" s="245"/>
      <c r="L678" s="245"/>
      <c r="M678" s="245"/>
      <c r="N678" s="245"/>
      <c r="O678" s="245"/>
      <c r="P678" s="245"/>
      <c r="Q678" s="245"/>
      <c r="R678" s="245"/>
      <c r="S678" s="245"/>
      <c r="T678" s="245"/>
      <c r="U678" s="245"/>
      <c r="V678" s="245"/>
      <c r="W678" s="245"/>
      <c r="X678" s="245"/>
      <c r="Y678" s="245"/>
      <c r="Z678" s="245"/>
      <c r="AA678" s="245"/>
      <c r="AB678" s="245"/>
      <c r="AC678" s="245"/>
    </row>
    <row r="679" ht="15.75" customHeight="1">
      <c r="A679" s="245"/>
      <c r="B679" s="245"/>
      <c r="C679" s="245"/>
      <c r="D679" s="245"/>
      <c r="E679" s="245"/>
      <c r="F679" s="245"/>
      <c r="G679" s="245"/>
      <c r="H679" s="245"/>
      <c r="I679" s="245"/>
      <c r="J679" s="245"/>
      <c r="K679" s="245"/>
      <c r="L679" s="245"/>
      <c r="M679" s="245"/>
      <c r="N679" s="245"/>
      <c r="O679" s="245"/>
      <c r="P679" s="245"/>
      <c r="Q679" s="245"/>
      <c r="R679" s="245"/>
      <c r="S679" s="245"/>
      <c r="T679" s="245"/>
      <c r="U679" s="245"/>
      <c r="V679" s="245"/>
      <c r="W679" s="245"/>
      <c r="X679" s="245"/>
      <c r="Y679" s="245"/>
      <c r="Z679" s="245"/>
      <c r="AA679" s="245"/>
      <c r="AB679" s="245"/>
      <c r="AC679" s="245"/>
    </row>
    <row r="680" ht="15.75" customHeight="1">
      <c r="A680" s="245"/>
      <c r="B680" s="245"/>
      <c r="C680" s="245"/>
      <c r="D680" s="245"/>
      <c r="E680" s="245"/>
      <c r="F680" s="245"/>
      <c r="G680" s="245"/>
      <c r="H680" s="245"/>
      <c r="I680" s="245"/>
      <c r="J680" s="245"/>
      <c r="K680" s="245"/>
      <c r="L680" s="245"/>
      <c r="M680" s="245"/>
      <c r="N680" s="245"/>
      <c r="O680" s="245"/>
      <c r="P680" s="245"/>
      <c r="Q680" s="245"/>
      <c r="R680" s="245"/>
      <c r="S680" s="245"/>
      <c r="T680" s="245"/>
      <c r="U680" s="245"/>
      <c r="V680" s="245"/>
      <c r="W680" s="245"/>
      <c r="X680" s="245"/>
      <c r="Y680" s="245"/>
      <c r="Z680" s="245"/>
      <c r="AA680" s="245"/>
      <c r="AB680" s="245"/>
      <c r="AC680" s="245"/>
    </row>
    <row r="681" ht="15.75" customHeight="1">
      <c r="A681" s="245"/>
      <c r="B681" s="245"/>
      <c r="C681" s="245"/>
      <c r="D681" s="245"/>
      <c r="E681" s="245"/>
      <c r="F681" s="245"/>
      <c r="G681" s="245"/>
      <c r="H681" s="245"/>
      <c r="I681" s="245"/>
      <c r="J681" s="245"/>
      <c r="K681" s="245"/>
      <c r="L681" s="245"/>
      <c r="M681" s="245"/>
      <c r="N681" s="245"/>
      <c r="O681" s="245"/>
      <c r="P681" s="245"/>
      <c r="Q681" s="245"/>
      <c r="R681" s="245"/>
      <c r="S681" s="245"/>
      <c r="T681" s="245"/>
      <c r="U681" s="245"/>
      <c r="V681" s="245"/>
      <c r="W681" s="245"/>
      <c r="X681" s="245"/>
      <c r="Y681" s="245"/>
      <c r="Z681" s="245"/>
      <c r="AA681" s="245"/>
      <c r="AB681" s="245"/>
      <c r="AC681" s="245"/>
    </row>
    <row r="682" ht="15.75" customHeight="1">
      <c r="A682" s="245"/>
      <c r="B682" s="245"/>
      <c r="C682" s="245"/>
      <c r="D682" s="245"/>
      <c r="E682" s="245"/>
      <c r="F682" s="245"/>
      <c r="G682" s="245"/>
      <c r="H682" s="245"/>
      <c r="I682" s="245"/>
      <c r="J682" s="245"/>
      <c r="K682" s="245"/>
      <c r="L682" s="245"/>
      <c r="M682" s="245"/>
      <c r="N682" s="245"/>
      <c r="O682" s="245"/>
      <c r="P682" s="245"/>
      <c r="Q682" s="245"/>
      <c r="R682" s="245"/>
      <c r="S682" s="245"/>
      <c r="T682" s="245"/>
      <c r="U682" s="245"/>
      <c r="V682" s="245"/>
      <c r="W682" s="245"/>
      <c r="X682" s="245"/>
      <c r="Y682" s="245"/>
      <c r="Z682" s="245"/>
      <c r="AA682" s="245"/>
      <c r="AB682" s="245"/>
      <c r="AC682" s="245"/>
    </row>
    <row r="683" ht="15.75" customHeight="1">
      <c r="A683" s="245"/>
      <c r="B683" s="245"/>
      <c r="C683" s="245"/>
      <c r="D683" s="245"/>
      <c r="E683" s="245"/>
      <c r="F683" s="245"/>
      <c r="G683" s="245"/>
      <c r="H683" s="245"/>
      <c r="I683" s="245"/>
      <c r="J683" s="245"/>
      <c r="K683" s="245"/>
      <c r="L683" s="245"/>
      <c r="M683" s="245"/>
      <c r="N683" s="245"/>
      <c r="O683" s="245"/>
      <c r="P683" s="245"/>
      <c r="Q683" s="245"/>
      <c r="R683" s="245"/>
      <c r="S683" s="245"/>
      <c r="T683" s="245"/>
      <c r="U683" s="245"/>
      <c r="V683" s="245"/>
      <c r="W683" s="245"/>
      <c r="X683" s="245"/>
      <c r="Y683" s="245"/>
      <c r="Z683" s="245"/>
      <c r="AA683" s="245"/>
      <c r="AB683" s="245"/>
      <c r="AC683" s="245"/>
    </row>
    <row r="684" ht="15.75" customHeight="1">
      <c r="A684" s="245"/>
      <c r="B684" s="245"/>
      <c r="C684" s="245"/>
      <c r="D684" s="245"/>
      <c r="E684" s="245"/>
      <c r="F684" s="245"/>
      <c r="G684" s="245"/>
      <c r="H684" s="245"/>
      <c r="I684" s="245"/>
      <c r="J684" s="245"/>
      <c r="K684" s="245"/>
      <c r="L684" s="245"/>
      <c r="M684" s="245"/>
      <c r="N684" s="245"/>
      <c r="O684" s="245"/>
      <c r="P684" s="245"/>
      <c r="Q684" s="245"/>
      <c r="R684" s="245"/>
      <c r="S684" s="245"/>
      <c r="T684" s="245"/>
      <c r="U684" s="245"/>
      <c r="V684" s="245"/>
      <c r="W684" s="245"/>
      <c r="X684" s="245"/>
      <c r="Y684" s="245"/>
      <c r="Z684" s="245"/>
      <c r="AA684" s="245"/>
      <c r="AB684" s="245"/>
      <c r="AC684" s="245"/>
    </row>
    <row r="685" ht="15.75" customHeight="1">
      <c r="A685" s="245"/>
      <c r="B685" s="245"/>
      <c r="C685" s="245"/>
      <c r="D685" s="245"/>
      <c r="E685" s="245"/>
      <c r="F685" s="245"/>
      <c r="G685" s="245"/>
      <c r="H685" s="245"/>
      <c r="I685" s="245"/>
      <c r="J685" s="245"/>
      <c r="K685" s="245"/>
      <c r="L685" s="245"/>
      <c r="M685" s="245"/>
      <c r="N685" s="245"/>
      <c r="O685" s="245"/>
      <c r="P685" s="245"/>
      <c r="Q685" s="245"/>
      <c r="R685" s="245"/>
      <c r="S685" s="245"/>
      <c r="T685" s="245"/>
      <c r="U685" s="245"/>
      <c r="V685" s="245"/>
      <c r="W685" s="245"/>
      <c r="X685" s="245"/>
      <c r="Y685" s="245"/>
      <c r="Z685" s="245"/>
      <c r="AA685" s="245"/>
      <c r="AB685" s="245"/>
      <c r="AC685" s="245"/>
    </row>
    <row r="686" ht="15.75" customHeight="1">
      <c r="A686" s="245"/>
      <c r="B686" s="245"/>
      <c r="C686" s="245"/>
      <c r="D686" s="245"/>
      <c r="E686" s="245"/>
      <c r="F686" s="245"/>
      <c r="G686" s="245"/>
      <c r="H686" s="245"/>
      <c r="I686" s="245"/>
      <c r="J686" s="245"/>
      <c r="K686" s="245"/>
      <c r="L686" s="245"/>
      <c r="M686" s="245"/>
      <c r="N686" s="245"/>
      <c r="O686" s="245"/>
      <c r="P686" s="245"/>
      <c r="Q686" s="245"/>
      <c r="R686" s="245"/>
      <c r="S686" s="245"/>
      <c r="T686" s="245"/>
      <c r="U686" s="245"/>
      <c r="V686" s="245"/>
      <c r="W686" s="245"/>
      <c r="X686" s="245"/>
      <c r="Y686" s="245"/>
      <c r="Z686" s="245"/>
      <c r="AA686" s="245"/>
      <c r="AB686" s="245"/>
      <c r="AC686" s="245"/>
    </row>
    <row r="687" ht="15.75" customHeight="1">
      <c r="A687" s="245"/>
      <c r="B687" s="245"/>
      <c r="C687" s="245"/>
      <c r="D687" s="245"/>
      <c r="E687" s="245"/>
      <c r="F687" s="245"/>
      <c r="G687" s="245"/>
      <c r="H687" s="245"/>
      <c r="I687" s="245"/>
      <c r="J687" s="245"/>
      <c r="K687" s="245"/>
      <c r="L687" s="245"/>
      <c r="M687" s="245"/>
      <c r="N687" s="245"/>
      <c r="O687" s="245"/>
      <c r="P687" s="245"/>
      <c r="Q687" s="245"/>
      <c r="R687" s="245"/>
      <c r="S687" s="245"/>
      <c r="T687" s="245"/>
      <c r="U687" s="245"/>
      <c r="V687" s="245"/>
      <c r="W687" s="245"/>
      <c r="X687" s="245"/>
      <c r="Y687" s="245"/>
      <c r="Z687" s="245"/>
      <c r="AA687" s="245"/>
      <c r="AB687" s="245"/>
      <c r="AC687" s="245"/>
    </row>
    <row r="688" ht="15.75" customHeight="1">
      <c r="A688" s="245"/>
      <c r="B688" s="245"/>
      <c r="C688" s="245"/>
      <c r="D688" s="245"/>
      <c r="E688" s="245"/>
      <c r="F688" s="245"/>
      <c r="G688" s="245"/>
      <c r="H688" s="245"/>
      <c r="I688" s="245"/>
      <c r="J688" s="245"/>
      <c r="K688" s="245"/>
      <c r="L688" s="245"/>
      <c r="M688" s="245"/>
      <c r="N688" s="245"/>
      <c r="O688" s="245"/>
      <c r="P688" s="245"/>
      <c r="Q688" s="245"/>
      <c r="R688" s="245"/>
      <c r="S688" s="245"/>
      <c r="T688" s="245"/>
      <c r="U688" s="245"/>
      <c r="V688" s="245"/>
      <c r="W688" s="245"/>
      <c r="X688" s="245"/>
      <c r="Y688" s="245"/>
      <c r="Z688" s="245"/>
      <c r="AA688" s="245"/>
      <c r="AB688" s="245"/>
      <c r="AC688" s="245"/>
    </row>
    <row r="689" ht="15.75" customHeight="1">
      <c r="A689" s="245"/>
      <c r="B689" s="245"/>
      <c r="C689" s="245"/>
      <c r="D689" s="245"/>
      <c r="E689" s="245"/>
      <c r="F689" s="245"/>
      <c r="G689" s="245"/>
      <c r="H689" s="245"/>
      <c r="I689" s="245"/>
      <c r="J689" s="245"/>
      <c r="K689" s="245"/>
      <c r="L689" s="245"/>
      <c r="M689" s="245"/>
      <c r="N689" s="245"/>
      <c r="O689" s="245"/>
      <c r="P689" s="245"/>
      <c r="Q689" s="245"/>
      <c r="R689" s="245"/>
      <c r="S689" s="245"/>
      <c r="T689" s="245"/>
      <c r="U689" s="245"/>
      <c r="V689" s="245"/>
      <c r="W689" s="245"/>
      <c r="X689" s="245"/>
      <c r="Y689" s="245"/>
      <c r="Z689" s="245"/>
      <c r="AA689" s="245"/>
      <c r="AB689" s="245"/>
      <c r="AC689" s="245"/>
    </row>
    <row r="690" ht="15.75" customHeight="1">
      <c r="A690" s="245"/>
      <c r="B690" s="245"/>
      <c r="C690" s="245"/>
      <c r="D690" s="245"/>
      <c r="E690" s="245"/>
      <c r="F690" s="245"/>
      <c r="G690" s="245"/>
      <c r="H690" s="245"/>
      <c r="I690" s="245"/>
      <c r="J690" s="245"/>
      <c r="K690" s="245"/>
      <c r="L690" s="245"/>
      <c r="M690" s="245"/>
      <c r="N690" s="245"/>
      <c r="O690" s="245"/>
      <c r="P690" s="245"/>
      <c r="Q690" s="245"/>
      <c r="R690" s="245"/>
      <c r="S690" s="245"/>
      <c r="T690" s="245"/>
      <c r="U690" s="245"/>
      <c r="V690" s="245"/>
      <c r="W690" s="245"/>
      <c r="X690" s="245"/>
      <c r="Y690" s="245"/>
      <c r="Z690" s="245"/>
      <c r="AA690" s="245"/>
      <c r="AB690" s="245"/>
      <c r="AC690" s="245"/>
    </row>
    <row r="691" ht="15.75" customHeight="1">
      <c r="A691" s="245"/>
      <c r="B691" s="245"/>
      <c r="C691" s="245"/>
      <c r="D691" s="245"/>
      <c r="E691" s="245"/>
      <c r="F691" s="245"/>
      <c r="G691" s="245"/>
      <c r="H691" s="245"/>
      <c r="I691" s="245"/>
      <c r="J691" s="245"/>
      <c r="K691" s="245"/>
      <c r="L691" s="245"/>
      <c r="M691" s="245"/>
      <c r="N691" s="245"/>
      <c r="O691" s="245"/>
      <c r="P691" s="245"/>
      <c r="Q691" s="245"/>
      <c r="R691" s="245"/>
      <c r="S691" s="245"/>
      <c r="T691" s="245"/>
      <c r="U691" s="245"/>
      <c r="V691" s="245"/>
      <c r="W691" s="245"/>
      <c r="X691" s="245"/>
      <c r="Y691" s="245"/>
      <c r="Z691" s="245"/>
      <c r="AA691" s="245"/>
      <c r="AB691" s="245"/>
      <c r="AC691" s="245"/>
    </row>
    <row r="692" ht="15.75" customHeight="1">
      <c r="A692" s="245"/>
      <c r="B692" s="245"/>
      <c r="C692" s="245"/>
      <c r="D692" s="245"/>
      <c r="E692" s="245"/>
      <c r="F692" s="245"/>
      <c r="G692" s="245"/>
      <c r="H692" s="245"/>
      <c r="I692" s="245"/>
      <c r="J692" s="245"/>
      <c r="K692" s="245"/>
      <c r="L692" s="245"/>
      <c r="M692" s="245"/>
      <c r="N692" s="245"/>
      <c r="O692" s="245"/>
      <c r="P692" s="245"/>
      <c r="Q692" s="245"/>
      <c r="R692" s="245"/>
      <c r="S692" s="245"/>
      <c r="T692" s="245"/>
      <c r="U692" s="245"/>
      <c r="V692" s="245"/>
      <c r="W692" s="245"/>
      <c r="X692" s="245"/>
      <c r="Y692" s="245"/>
      <c r="Z692" s="245"/>
      <c r="AA692" s="245"/>
      <c r="AB692" s="245"/>
      <c r="AC692" s="245"/>
    </row>
    <row r="693" ht="15.75" customHeight="1">
      <c r="A693" s="245"/>
      <c r="B693" s="245"/>
      <c r="C693" s="245"/>
      <c r="D693" s="245"/>
      <c r="E693" s="245"/>
      <c r="F693" s="245"/>
      <c r="G693" s="245"/>
      <c r="H693" s="245"/>
      <c r="I693" s="245"/>
      <c r="J693" s="245"/>
      <c r="K693" s="245"/>
      <c r="L693" s="245"/>
      <c r="M693" s="245"/>
      <c r="N693" s="245"/>
      <c r="O693" s="245"/>
      <c r="P693" s="245"/>
      <c r="Q693" s="245"/>
      <c r="R693" s="245"/>
      <c r="S693" s="245"/>
      <c r="T693" s="245"/>
      <c r="U693" s="245"/>
      <c r="V693" s="245"/>
      <c r="W693" s="245"/>
      <c r="X693" s="245"/>
      <c r="Y693" s="245"/>
      <c r="Z693" s="245"/>
      <c r="AA693" s="245"/>
      <c r="AB693" s="245"/>
      <c r="AC693" s="245"/>
    </row>
    <row r="694" ht="15.75" customHeight="1">
      <c r="A694" s="245"/>
      <c r="B694" s="245"/>
      <c r="C694" s="245"/>
      <c r="D694" s="245"/>
      <c r="E694" s="245"/>
      <c r="F694" s="245"/>
      <c r="G694" s="245"/>
      <c r="H694" s="245"/>
      <c r="I694" s="245"/>
      <c r="J694" s="245"/>
      <c r="K694" s="245"/>
      <c r="L694" s="245"/>
      <c r="M694" s="245"/>
      <c r="N694" s="245"/>
      <c r="O694" s="245"/>
      <c r="P694" s="245"/>
      <c r="Q694" s="245"/>
      <c r="R694" s="245"/>
      <c r="S694" s="245"/>
      <c r="T694" s="245"/>
      <c r="U694" s="245"/>
      <c r="V694" s="245"/>
      <c r="W694" s="245"/>
      <c r="X694" s="245"/>
      <c r="Y694" s="245"/>
      <c r="Z694" s="245"/>
      <c r="AA694" s="245"/>
      <c r="AB694" s="245"/>
      <c r="AC694" s="245"/>
    </row>
    <row r="695" ht="15.75" customHeight="1">
      <c r="A695" s="245"/>
      <c r="B695" s="245"/>
      <c r="C695" s="245"/>
      <c r="D695" s="245"/>
      <c r="E695" s="245"/>
      <c r="F695" s="245"/>
      <c r="G695" s="245"/>
      <c r="H695" s="245"/>
      <c r="I695" s="245"/>
      <c r="J695" s="245"/>
      <c r="K695" s="245"/>
      <c r="L695" s="245"/>
      <c r="M695" s="245"/>
      <c r="N695" s="245"/>
      <c r="O695" s="245"/>
      <c r="P695" s="245"/>
      <c r="Q695" s="245"/>
      <c r="R695" s="245"/>
      <c r="S695" s="245"/>
      <c r="T695" s="245"/>
      <c r="U695" s="245"/>
      <c r="V695" s="245"/>
      <c r="W695" s="245"/>
      <c r="X695" s="245"/>
      <c r="Y695" s="245"/>
      <c r="Z695" s="245"/>
      <c r="AA695" s="245"/>
      <c r="AB695" s="245"/>
      <c r="AC695" s="245"/>
    </row>
    <row r="696" ht="15.75" customHeight="1">
      <c r="A696" s="245"/>
      <c r="B696" s="245"/>
      <c r="C696" s="245"/>
      <c r="D696" s="245"/>
      <c r="E696" s="245"/>
      <c r="F696" s="245"/>
      <c r="G696" s="245"/>
      <c r="H696" s="245"/>
      <c r="I696" s="245"/>
      <c r="J696" s="245"/>
      <c r="K696" s="245"/>
      <c r="L696" s="245"/>
      <c r="M696" s="245"/>
      <c r="N696" s="245"/>
      <c r="O696" s="245"/>
      <c r="P696" s="245"/>
      <c r="Q696" s="245"/>
      <c r="R696" s="245"/>
      <c r="S696" s="245"/>
      <c r="T696" s="245"/>
      <c r="U696" s="245"/>
      <c r="V696" s="245"/>
      <c r="W696" s="245"/>
      <c r="X696" s="245"/>
      <c r="Y696" s="245"/>
      <c r="Z696" s="245"/>
      <c r="AA696" s="245"/>
      <c r="AB696" s="245"/>
      <c r="AC696" s="245"/>
    </row>
    <row r="697" ht="15.75" customHeight="1">
      <c r="A697" s="245"/>
      <c r="B697" s="245"/>
      <c r="C697" s="245"/>
      <c r="D697" s="245"/>
      <c r="E697" s="245"/>
      <c r="F697" s="245"/>
      <c r="G697" s="245"/>
      <c r="H697" s="245"/>
      <c r="I697" s="245"/>
      <c r="J697" s="245"/>
      <c r="K697" s="245"/>
      <c r="L697" s="245"/>
      <c r="M697" s="245"/>
      <c r="N697" s="245"/>
      <c r="O697" s="245"/>
      <c r="P697" s="245"/>
      <c r="Q697" s="245"/>
      <c r="R697" s="245"/>
      <c r="S697" s="245"/>
      <c r="T697" s="245"/>
      <c r="U697" s="245"/>
      <c r="V697" s="245"/>
      <c r="W697" s="245"/>
      <c r="X697" s="245"/>
      <c r="Y697" s="245"/>
      <c r="Z697" s="245"/>
      <c r="AA697" s="245"/>
      <c r="AB697" s="245"/>
      <c r="AC697" s="245"/>
    </row>
    <row r="698" ht="15.75" customHeight="1">
      <c r="A698" s="245"/>
      <c r="B698" s="245"/>
      <c r="C698" s="245"/>
      <c r="D698" s="245"/>
      <c r="E698" s="245"/>
      <c r="F698" s="245"/>
      <c r="G698" s="245"/>
      <c r="H698" s="245"/>
      <c r="I698" s="245"/>
      <c r="J698" s="245"/>
      <c r="K698" s="245"/>
      <c r="L698" s="245"/>
      <c r="M698" s="245"/>
      <c r="N698" s="245"/>
      <c r="O698" s="245"/>
      <c r="P698" s="245"/>
      <c r="Q698" s="245"/>
      <c r="R698" s="245"/>
      <c r="S698" s="245"/>
      <c r="T698" s="245"/>
      <c r="U698" s="245"/>
      <c r="V698" s="245"/>
      <c r="W698" s="245"/>
      <c r="X698" s="245"/>
      <c r="Y698" s="245"/>
      <c r="Z698" s="245"/>
      <c r="AA698" s="245"/>
      <c r="AB698" s="245"/>
      <c r="AC698" s="245"/>
    </row>
    <row r="699" ht="15.75" customHeight="1">
      <c r="A699" s="245"/>
      <c r="B699" s="245"/>
      <c r="C699" s="245"/>
      <c r="D699" s="245"/>
      <c r="E699" s="245"/>
      <c r="F699" s="245"/>
      <c r="G699" s="245"/>
      <c r="H699" s="245"/>
      <c r="I699" s="245"/>
      <c r="J699" s="245"/>
      <c r="K699" s="245"/>
      <c r="L699" s="245"/>
      <c r="M699" s="245"/>
      <c r="N699" s="245"/>
      <c r="O699" s="245"/>
      <c r="P699" s="245"/>
      <c r="Q699" s="245"/>
      <c r="R699" s="245"/>
      <c r="S699" s="245"/>
      <c r="T699" s="245"/>
      <c r="U699" s="245"/>
      <c r="V699" s="245"/>
      <c r="W699" s="245"/>
      <c r="X699" s="245"/>
      <c r="Y699" s="245"/>
      <c r="Z699" s="245"/>
      <c r="AA699" s="245"/>
      <c r="AB699" s="245"/>
      <c r="AC699" s="245"/>
    </row>
    <row r="700" ht="15.75" customHeight="1">
      <c r="A700" s="245"/>
      <c r="B700" s="245"/>
      <c r="C700" s="245"/>
      <c r="D700" s="245"/>
      <c r="E700" s="245"/>
      <c r="F700" s="245"/>
      <c r="G700" s="245"/>
      <c r="H700" s="245"/>
      <c r="I700" s="245"/>
      <c r="J700" s="245"/>
      <c r="K700" s="245"/>
      <c r="L700" s="245"/>
      <c r="M700" s="245"/>
      <c r="N700" s="245"/>
      <c r="O700" s="245"/>
      <c r="P700" s="245"/>
      <c r="Q700" s="245"/>
      <c r="R700" s="245"/>
      <c r="S700" s="245"/>
      <c r="T700" s="245"/>
      <c r="U700" s="245"/>
      <c r="V700" s="245"/>
      <c r="W700" s="245"/>
      <c r="X700" s="245"/>
      <c r="Y700" s="245"/>
      <c r="Z700" s="245"/>
      <c r="AA700" s="245"/>
      <c r="AB700" s="245"/>
      <c r="AC700" s="245"/>
    </row>
    <row r="701" ht="15.75" customHeight="1">
      <c r="A701" s="245"/>
      <c r="B701" s="245"/>
      <c r="C701" s="245"/>
      <c r="D701" s="245"/>
      <c r="E701" s="245"/>
      <c r="F701" s="245"/>
      <c r="G701" s="245"/>
      <c r="H701" s="245"/>
      <c r="I701" s="245"/>
      <c r="J701" s="245"/>
      <c r="K701" s="245"/>
      <c r="L701" s="245"/>
      <c r="M701" s="245"/>
      <c r="N701" s="245"/>
      <c r="O701" s="245"/>
      <c r="P701" s="245"/>
      <c r="Q701" s="245"/>
      <c r="R701" s="245"/>
      <c r="S701" s="245"/>
      <c r="T701" s="245"/>
      <c r="U701" s="245"/>
      <c r="V701" s="245"/>
      <c r="W701" s="245"/>
      <c r="X701" s="245"/>
      <c r="Y701" s="245"/>
      <c r="Z701" s="245"/>
      <c r="AA701" s="245"/>
      <c r="AB701" s="245"/>
      <c r="AC701" s="245"/>
    </row>
    <row r="702" ht="15.75" customHeight="1">
      <c r="A702" s="245"/>
      <c r="B702" s="245"/>
      <c r="C702" s="245"/>
      <c r="D702" s="245"/>
      <c r="E702" s="245"/>
      <c r="F702" s="245"/>
      <c r="G702" s="245"/>
      <c r="H702" s="245"/>
      <c r="I702" s="245"/>
      <c r="J702" s="245"/>
      <c r="K702" s="245"/>
      <c r="L702" s="245"/>
      <c r="M702" s="245"/>
      <c r="N702" s="245"/>
      <c r="O702" s="245"/>
      <c r="P702" s="245"/>
      <c r="Q702" s="245"/>
      <c r="R702" s="245"/>
      <c r="S702" s="245"/>
      <c r="T702" s="245"/>
      <c r="U702" s="245"/>
      <c r="V702" s="245"/>
      <c r="W702" s="245"/>
      <c r="X702" s="245"/>
      <c r="Y702" s="245"/>
      <c r="Z702" s="245"/>
      <c r="AA702" s="245"/>
      <c r="AB702" s="245"/>
      <c r="AC702" s="245"/>
    </row>
    <row r="703" ht="15.75" customHeight="1">
      <c r="A703" s="245"/>
      <c r="B703" s="245"/>
      <c r="C703" s="245"/>
      <c r="D703" s="245"/>
      <c r="E703" s="245"/>
      <c r="F703" s="245"/>
      <c r="G703" s="245"/>
      <c r="H703" s="245"/>
      <c r="I703" s="245"/>
      <c r="J703" s="245"/>
      <c r="K703" s="245"/>
      <c r="L703" s="245"/>
      <c r="M703" s="245"/>
      <c r="N703" s="245"/>
      <c r="O703" s="245"/>
      <c r="P703" s="245"/>
      <c r="Q703" s="245"/>
      <c r="R703" s="245"/>
      <c r="S703" s="245"/>
      <c r="T703" s="245"/>
      <c r="U703" s="245"/>
      <c r="V703" s="245"/>
      <c r="W703" s="245"/>
      <c r="X703" s="245"/>
      <c r="Y703" s="245"/>
      <c r="Z703" s="245"/>
      <c r="AA703" s="245"/>
      <c r="AB703" s="245"/>
      <c r="AC703" s="245"/>
    </row>
    <row r="704" ht="15.75" customHeight="1">
      <c r="A704" s="245"/>
      <c r="B704" s="245"/>
      <c r="C704" s="245"/>
      <c r="D704" s="245"/>
      <c r="E704" s="245"/>
      <c r="F704" s="245"/>
      <c r="G704" s="245"/>
      <c r="H704" s="245"/>
      <c r="I704" s="245"/>
      <c r="J704" s="245"/>
      <c r="K704" s="245"/>
      <c r="L704" s="245"/>
      <c r="M704" s="245"/>
      <c r="N704" s="245"/>
      <c r="O704" s="245"/>
      <c r="P704" s="245"/>
      <c r="Q704" s="245"/>
      <c r="R704" s="245"/>
      <c r="S704" s="245"/>
      <c r="T704" s="245"/>
      <c r="U704" s="245"/>
      <c r="V704" s="245"/>
      <c r="W704" s="245"/>
      <c r="X704" s="245"/>
      <c r="Y704" s="245"/>
      <c r="Z704" s="245"/>
      <c r="AA704" s="245"/>
      <c r="AB704" s="245"/>
      <c r="AC704" s="245"/>
    </row>
    <row r="705" ht="15.75" customHeight="1">
      <c r="A705" s="245"/>
      <c r="B705" s="245"/>
      <c r="C705" s="245"/>
      <c r="D705" s="245"/>
      <c r="E705" s="245"/>
      <c r="F705" s="245"/>
      <c r="G705" s="245"/>
      <c r="H705" s="245"/>
      <c r="I705" s="245"/>
      <c r="J705" s="245"/>
      <c r="K705" s="245"/>
      <c r="L705" s="245"/>
      <c r="M705" s="245"/>
      <c r="N705" s="245"/>
      <c r="O705" s="245"/>
      <c r="P705" s="245"/>
      <c r="Q705" s="245"/>
      <c r="R705" s="245"/>
      <c r="S705" s="245"/>
      <c r="T705" s="245"/>
      <c r="U705" s="245"/>
      <c r="V705" s="245"/>
      <c r="W705" s="245"/>
      <c r="X705" s="245"/>
      <c r="Y705" s="245"/>
      <c r="Z705" s="245"/>
      <c r="AA705" s="245"/>
      <c r="AB705" s="245"/>
      <c r="AC705" s="245"/>
    </row>
    <row r="706" ht="15.75" customHeight="1">
      <c r="A706" s="245"/>
      <c r="B706" s="245"/>
      <c r="C706" s="245"/>
      <c r="D706" s="245"/>
      <c r="E706" s="245"/>
      <c r="F706" s="245"/>
      <c r="G706" s="245"/>
      <c r="H706" s="245"/>
      <c r="I706" s="245"/>
      <c r="J706" s="245"/>
      <c r="K706" s="245"/>
      <c r="L706" s="245"/>
      <c r="M706" s="245"/>
      <c r="N706" s="245"/>
      <c r="O706" s="245"/>
      <c r="P706" s="245"/>
      <c r="Q706" s="245"/>
      <c r="R706" s="245"/>
      <c r="S706" s="245"/>
      <c r="T706" s="245"/>
      <c r="U706" s="245"/>
      <c r="V706" s="245"/>
      <c r="W706" s="245"/>
      <c r="X706" s="245"/>
      <c r="Y706" s="245"/>
      <c r="Z706" s="245"/>
      <c r="AA706" s="245"/>
      <c r="AB706" s="245"/>
      <c r="AC706" s="245"/>
    </row>
    <row r="707" ht="15.75" customHeight="1">
      <c r="A707" s="245"/>
      <c r="B707" s="245"/>
      <c r="C707" s="245"/>
      <c r="D707" s="245"/>
      <c r="E707" s="245"/>
      <c r="F707" s="245"/>
      <c r="G707" s="245"/>
      <c r="H707" s="245"/>
      <c r="I707" s="245"/>
      <c r="J707" s="245"/>
      <c r="K707" s="245"/>
      <c r="L707" s="245"/>
      <c r="M707" s="245"/>
      <c r="N707" s="245"/>
      <c r="O707" s="245"/>
      <c r="P707" s="245"/>
      <c r="Q707" s="245"/>
      <c r="R707" s="245"/>
      <c r="S707" s="245"/>
      <c r="T707" s="245"/>
      <c r="U707" s="245"/>
      <c r="V707" s="245"/>
      <c r="W707" s="245"/>
      <c r="X707" s="245"/>
      <c r="Y707" s="245"/>
      <c r="Z707" s="245"/>
      <c r="AA707" s="245"/>
      <c r="AB707" s="245"/>
      <c r="AC707" s="245"/>
    </row>
    <row r="708" ht="15.75" customHeight="1">
      <c r="A708" s="245"/>
      <c r="B708" s="245"/>
      <c r="C708" s="245"/>
      <c r="D708" s="245"/>
      <c r="E708" s="245"/>
      <c r="F708" s="245"/>
      <c r="G708" s="245"/>
      <c r="H708" s="245"/>
      <c r="I708" s="245"/>
      <c r="J708" s="245"/>
      <c r="K708" s="245"/>
      <c r="L708" s="245"/>
      <c r="M708" s="245"/>
      <c r="N708" s="245"/>
      <c r="O708" s="245"/>
      <c r="P708" s="245"/>
      <c r="Q708" s="245"/>
      <c r="R708" s="245"/>
      <c r="S708" s="245"/>
      <c r="T708" s="245"/>
      <c r="U708" s="245"/>
      <c r="V708" s="245"/>
      <c r="W708" s="245"/>
      <c r="X708" s="245"/>
      <c r="Y708" s="245"/>
      <c r="Z708" s="245"/>
      <c r="AA708" s="245"/>
      <c r="AB708" s="245"/>
      <c r="AC708" s="245"/>
    </row>
    <row r="709" ht="15.75" customHeight="1">
      <c r="A709" s="245"/>
      <c r="B709" s="245"/>
      <c r="C709" s="245"/>
      <c r="D709" s="245"/>
      <c r="E709" s="245"/>
      <c r="F709" s="245"/>
      <c r="G709" s="245"/>
      <c r="H709" s="245"/>
      <c r="I709" s="245"/>
      <c r="J709" s="245"/>
      <c r="K709" s="245"/>
      <c r="L709" s="245"/>
      <c r="M709" s="245"/>
      <c r="N709" s="245"/>
      <c r="O709" s="245"/>
      <c r="P709" s="245"/>
      <c r="Q709" s="245"/>
      <c r="R709" s="245"/>
      <c r="S709" s="245"/>
      <c r="T709" s="245"/>
      <c r="U709" s="245"/>
      <c r="V709" s="245"/>
      <c r="W709" s="245"/>
      <c r="X709" s="245"/>
      <c r="Y709" s="245"/>
      <c r="Z709" s="245"/>
      <c r="AA709" s="245"/>
      <c r="AB709" s="245"/>
      <c r="AC709" s="245"/>
    </row>
    <row r="710" ht="15.75" customHeight="1">
      <c r="A710" s="245"/>
      <c r="B710" s="245"/>
      <c r="C710" s="245"/>
      <c r="D710" s="245"/>
      <c r="E710" s="245"/>
      <c r="F710" s="245"/>
      <c r="G710" s="245"/>
      <c r="H710" s="245"/>
      <c r="I710" s="245"/>
      <c r="J710" s="245"/>
      <c r="K710" s="245"/>
      <c r="L710" s="245"/>
      <c r="M710" s="245"/>
      <c r="N710" s="245"/>
      <c r="O710" s="245"/>
      <c r="P710" s="245"/>
      <c r="Q710" s="245"/>
      <c r="R710" s="245"/>
      <c r="S710" s="245"/>
      <c r="T710" s="245"/>
      <c r="U710" s="245"/>
      <c r="V710" s="245"/>
      <c r="W710" s="245"/>
      <c r="X710" s="245"/>
      <c r="Y710" s="245"/>
      <c r="Z710" s="245"/>
      <c r="AA710" s="245"/>
      <c r="AB710" s="245"/>
      <c r="AC710" s="245"/>
    </row>
    <row r="711" ht="15.75" customHeight="1">
      <c r="A711" s="245"/>
      <c r="B711" s="245"/>
      <c r="C711" s="245"/>
      <c r="D711" s="245"/>
      <c r="E711" s="245"/>
      <c r="F711" s="245"/>
      <c r="G711" s="245"/>
      <c r="H711" s="245"/>
      <c r="I711" s="245"/>
      <c r="J711" s="245"/>
      <c r="K711" s="245"/>
      <c r="L711" s="245"/>
      <c r="M711" s="245"/>
      <c r="N711" s="245"/>
      <c r="O711" s="245"/>
      <c r="P711" s="245"/>
      <c r="Q711" s="245"/>
      <c r="R711" s="245"/>
      <c r="S711" s="245"/>
      <c r="T711" s="245"/>
      <c r="U711" s="245"/>
      <c r="V711" s="245"/>
      <c r="W711" s="245"/>
      <c r="X711" s="245"/>
      <c r="Y711" s="245"/>
      <c r="Z711" s="245"/>
      <c r="AA711" s="245"/>
      <c r="AB711" s="245"/>
      <c r="AC711" s="245"/>
    </row>
    <row r="712" ht="15.75" customHeight="1">
      <c r="A712" s="245"/>
      <c r="B712" s="245"/>
      <c r="C712" s="245"/>
      <c r="D712" s="245"/>
      <c r="E712" s="245"/>
      <c r="F712" s="245"/>
      <c r="G712" s="245"/>
      <c r="H712" s="245"/>
      <c r="I712" s="245"/>
      <c r="J712" s="245"/>
      <c r="K712" s="245"/>
      <c r="L712" s="245"/>
      <c r="M712" s="245"/>
      <c r="N712" s="245"/>
      <c r="O712" s="245"/>
      <c r="P712" s="245"/>
      <c r="Q712" s="245"/>
      <c r="R712" s="245"/>
      <c r="S712" s="245"/>
      <c r="T712" s="245"/>
      <c r="U712" s="245"/>
      <c r="V712" s="245"/>
      <c r="W712" s="245"/>
      <c r="X712" s="245"/>
      <c r="Y712" s="245"/>
      <c r="Z712" s="245"/>
      <c r="AA712" s="245"/>
      <c r="AB712" s="245"/>
      <c r="AC712" s="245"/>
    </row>
    <row r="713" ht="15.75" customHeight="1">
      <c r="A713" s="245"/>
      <c r="B713" s="245"/>
      <c r="C713" s="245"/>
      <c r="D713" s="245"/>
      <c r="E713" s="245"/>
      <c r="F713" s="245"/>
      <c r="G713" s="245"/>
      <c r="H713" s="245"/>
      <c r="I713" s="245"/>
      <c r="J713" s="245"/>
      <c r="K713" s="245"/>
      <c r="L713" s="245"/>
      <c r="M713" s="245"/>
      <c r="N713" s="245"/>
      <c r="O713" s="245"/>
      <c r="P713" s="245"/>
      <c r="Q713" s="245"/>
      <c r="R713" s="245"/>
      <c r="S713" s="245"/>
      <c r="T713" s="245"/>
      <c r="U713" s="245"/>
      <c r="V713" s="245"/>
      <c r="W713" s="245"/>
      <c r="X713" s="245"/>
      <c r="Y713" s="245"/>
      <c r="Z713" s="245"/>
      <c r="AA713" s="245"/>
      <c r="AB713" s="245"/>
      <c r="AC713" s="245"/>
    </row>
    <row r="714" ht="15.75" customHeight="1">
      <c r="A714" s="245"/>
      <c r="B714" s="245"/>
      <c r="C714" s="245"/>
      <c r="D714" s="245"/>
      <c r="E714" s="245"/>
      <c r="F714" s="245"/>
      <c r="G714" s="245"/>
      <c r="H714" s="245"/>
      <c r="I714" s="245"/>
      <c r="J714" s="245"/>
      <c r="K714" s="245"/>
      <c r="L714" s="245"/>
      <c r="M714" s="245"/>
      <c r="N714" s="245"/>
      <c r="O714" s="245"/>
      <c r="P714" s="245"/>
      <c r="Q714" s="245"/>
      <c r="R714" s="245"/>
      <c r="S714" s="245"/>
      <c r="T714" s="245"/>
      <c r="U714" s="245"/>
      <c r="V714" s="245"/>
      <c r="W714" s="245"/>
      <c r="X714" s="245"/>
      <c r="Y714" s="245"/>
      <c r="Z714" s="245"/>
      <c r="AA714" s="245"/>
      <c r="AB714" s="245"/>
      <c r="AC714" s="245"/>
    </row>
    <row r="715" ht="15.75" customHeight="1">
      <c r="A715" s="245"/>
      <c r="B715" s="245"/>
      <c r="C715" s="245"/>
      <c r="D715" s="245"/>
      <c r="E715" s="245"/>
      <c r="F715" s="245"/>
      <c r="G715" s="245"/>
      <c r="H715" s="245"/>
      <c r="I715" s="245"/>
      <c r="J715" s="245"/>
      <c r="K715" s="245"/>
      <c r="L715" s="245"/>
      <c r="M715" s="245"/>
      <c r="N715" s="245"/>
      <c r="O715" s="245"/>
      <c r="P715" s="245"/>
      <c r="Q715" s="245"/>
      <c r="R715" s="245"/>
      <c r="S715" s="245"/>
      <c r="T715" s="245"/>
      <c r="U715" s="245"/>
      <c r="V715" s="245"/>
      <c r="W715" s="245"/>
      <c r="X715" s="245"/>
      <c r="Y715" s="245"/>
      <c r="Z715" s="245"/>
      <c r="AA715" s="245"/>
      <c r="AB715" s="245"/>
      <c r="AC715" s="245"/>
    </row>
    <row r="716" ht="15.75" customHeight="1">
      <c r="A716" s="245"/>
      <c r="B716" s="245"/>
      <c r="C716" s="245"/>
      <c r="D716" s="245"/>
      <c r="E716" s="245"/>
      <c r="F716" s="245"/>
      <c r="G716" s="245"/>
      <c r="H716" s="245"/>
      <c r="I716" s="245"/>
      <c r="J716" s="245"/>
      <c r="K716" s="245"/>
      <c r="L716" s="245"/>
      <c r="M716" s="245"/>
      <c r="N716" s="245"/>
      <c r="O716" s="245"/>
      <c r="P716" s="245"/>
      <c r="Q716" s="245"/>
      <c r="R716" s="245"/>
      <c r="S716" s="245"/>
      <c r="T716" s="245"/>
      <c r="U716" s="245"/>
      <c r="V716" s="245"/>
      <c r="W716" s="245"/>
      <c r="X716" s="245"/>
      <c r="Y716" s="245"/>
      <c r="Z716" s="245"/>
      <c r="AA716" s="245"/>
      <c r="AB716" s="245"/>
      <c r="AC716" s="245"/>
    </row>
    <row r="717" ht="15.75" customHeight="1">
      <c r="A717" s="245"/>
      <c r="B717" s="245"/>
      <c r="C717" s="245"/>
      <c r="D717" s="245"/>
      <c r="E717" s="245"/>
      <c r="F717" s="245"/>
      <c r="G717" s="245"/>
      <c r="H717" s="245"/>
      <c r="I717" s="245"/>
      <c r="J717" s="245"/>
      <c r="K717" s="245"/>
      <c r="L717" s="245"/>
      <c r="M717" s="245"/>
      <c r="N717" s="245"/>
      <c r="O717" s="245"/>
      <c r="P717" s="245"/>
      <c r="Q717" s="245"/>
      <c r="R717" s="245"/>
      <c r="S717" s="245"/>
      <c r="T717" s="245"/>
      <c r="U717" s="245"/>
      <c r="V717" s="245"/>
      <c r="W717" s="245"/>
      <c r="X717" s="245"/>
      <c r="Y717" s="245"/>
      <c r="Z717" s="245"/>
      <c r="AA717" s="245"/>
      <c r="AB717" s="245"/>
      <c r="AC717" s="245"/>
    </row>
    <row r="718" ht="15.75" customHeight="1">
      <c r="A718" s="245"/>
      <c r="B718" s="245"/>
      <c r="C718" s="245"/>
      <c r="D718" s="245"/>
      <c r="E718" s="245"/>
      <c r="F718" s="245"/>
      <c r="G718" s="245"/>
      <c r="H718" s="245"/>
      <c r="I718" s="245"/>
      <c r="J718" s="245"/>
      <c r="K718" s="245"/>
      <c r="L718" s="245"/>
      <c r="M718" s="245"/>
      <c r="N718" s="245"/>
      <c r="O718" s="245"/>
      <c r="P718" s="245"/>
      <c r="Q718" s="245"/>
      <c r="R718" s="245"/>
      <c r="S718" s="245"/>
      <c r="T718" s="245"/>
      <c r="U718" s="245"/>
      <c r="V718" s="245"/>
      <c r="W718" s="245"/>
      <c r="X718" s="245"/>
      <c r="Y718" s="245"/>
      <c r="Z718" s="245"/>
      <c r="AA718" s="245"/>
      <c r="AB718" s="245"/>
      <c r="AC718" s="245"/>
    </row>
    <row r="719" ht="15.75" customHeight="1">
      <c r="A719" s="245"/>
      <c r="B719" s="245"/>
      <c r="C719" s="245"/>
      <c r="D719" s="245"/>
      <c r="E719" s="245"/>
      <c r="F719" s="245"/>
      <c r="G719" s="245"/>
      <c r="H719" s="245"/>
      <c r="I719" s="245"/>
      <c r="J719" s="245"/>
      <c r="K719" s="245"/>
      <c r="L719" s="245"/>
      <c r="M719" s="245"/>
      <c r="N719" s="245"/>
      <c r="O719" s="245"/>
      <c r="P719" s="245"/>
      <c r="Q719" s="245"/>
      <c r="R719" s="245"/>
      <c r="S719" s="245"/>
      <c r="T719" s="245"/>
      <c r="U719" s="245"/>
      <c r="V719" s="245"/>
      <c r="W719" s="245"/>
      <c r="X719" s="245"/>
      <c r="Y719" s="245"/>
      <c r="Z719" s="245"/>
      <c r="AA719" s="245"/>
      <c r="AB719" s="245"/>
      <c r="AC719" s="245"/>
    </row>
    <row r="720" ht="15.75" customHeight="1">
      <c r="A720" s="245"/>
      <c r="B720" s="245"/>
      <c r="C720" s="245"/>
      <c r="D720" s="245"/>
      <c r="E720" s="245"/>
      <c r="F720" s="245"/>
      <c r="G720" s="245"/>
      <c r="H720" s="245"/>
      <c r="I720" s="245"/>
      <c r="J720" s="245"/>
      <c r="K720" s="245"/>
      <c r="L720" s="245"/>
      <c r="M720" s="245"/>
      <c r="N720" s="245"/>
      <c r="O720" s="245"/>
      <c r="P720" s="245"/>
      <c r="Q720" s="245"/>
      <c r="R720" s="245"/>
      <c r="S720" s="245"/>
      <c r="T720" s="245"/>
      <c r="U720" s="245"/>
      <c r="V720" s="245"/>
      <c r="W720" s="245"/>
      <c r="X720" s="245"/>
      <c r="Y720" s="245"/>
      <c r="Z720" s="245"/>
      <c r="AA720" s="245"/>
      <c r="AB720" s="245"/>
      <c r="AC720" s="245"/>
    </row>
    <row r="721" ht="15.75" customHeight="1">
      <c r="A721" s="245"/>
      <c r="B721" s="245"/>
      <c r="C721" s="245"/>
      <c r="D721" s="245"/>
      <c r="E721" s="245"/>
      <c r="F721" s="245"/>
      <c r="G721" s="245"/>
      <c r="H721" s="245"/>
      <c r="I721" s="245"/>
      <c r="J721" s="245"/>
      <c r="K721" s="245"/>
      <c r="L721" s="245"/>
      <c r="M721" s="245"/>
      <c r="N721" s="245"/>
      <c r="O721" s="245"/>
      <c r="P721" s="245"/>
      <c r="Q721" s="245"/>
      <c r="R721" s="245"/>
      <c r="S721" s="245"/>
      <c r="T721" s="245"/>
      <c r="U721" s="245"/>
      <c r="V721" s="245"/>
      <c r="W721" s="245"/>
      <c r="X721" s="245"/>
      <c r="Y721" s="245"/>
      <c r="Z721" s="245"/>
      <c r="AA721" s="245"/>
      <c r="AB721" s="245"/>
      <c r="AC721" s="245"/>
    </row>
    <row r="722" ht="15.75" customHeight="1">
      <c r="A722" s="245"/>
      <c r="B722" s="245"/>
      <c r="C722" s="245"/>
      <c r="D722" s="245"/>
      <c r="E722" s="245"/>
      <c r="F722" s="245"/>
      <c r="G722" s="245"/>
      <c r="H722" s="245"/>
      <c r="I722" s="245"/>
      <c r="J722" s="245"/>
      <c r="K722" s="245"/>
      <c r="L722" s="245"/>
      <c r="M722" s="245"/>
      <c r="N722" s="245"/>
      <c r="O722" s="245"/>
      <c r="P722" s="245"/>
      <c r="Q722" s="245"/>
      <c r="R722" s="245"/>
      <c r="S722" s="245"/>
      <c r="T722" s="245"/>
      <c r="U722" s="245"/>
      <c r="V722" s="245"/>
      <c r="W722" s="245"/>
      <c r="X722" s="245"/>
      <c r="Y722" s="245"/>
      <c r="Z722" s="245"/>
      <c r="AA722" s="245"/>
      <c r="AB722" s="245"/>
      <c r="AC722" s="245"/>
    </row>
    <row r="723" ht="15.75" customHeight="1">
      <c r="A723" s="245"/>
      <c r="B723" s="245"/>
      <c r="C723" s="245"/>
      <c r="D723" s="245"/>
      <c r="E723" s="245"/>
      <c r="F723" s="245"/>
      <c r="G723" s="245"/>
      <c r="H723" s="245"/>
      <c r="I723" s="245"/>
      <c r="J723" s="245"/>
      <c r="K723" s="245"/>
      <c r="L723" s="245"/>
      <c r="M723" s="245"/>
      <c r="N723" s="245"/>
      <c r="O723" s="245"/>
      <c r="P723" s="245"/>
      <c r="Q723" s="245"/>
      <c r="R723" s="245"/>
      <c r="S723" s="245"/>
      <c r="T723" s="245"/>
      <c r="U723" s="245"/>
      <c r="V723" s="245"/>
      <c r="W723" s="245"/>
      <c r="X723" s="245"/>
      <c r="Y723" s="245"/>
      <c r="Z723" s="245"/>
      <c r="AA723" s="245"/>
      <c r="AB723" s="245"/>
      <c r="AC723" s="245"/>
    </row>
    <row r="724" ht="15.75" customHeight="1">
      <c r="A724" s="245"/>
      <c r="B724" s="245"/>
      <c r="C724" s="245"/>
      <c r="D724" s="245"/>
      <c r="E724" s="245"/>
      <c r="F724" s="245"/>
      <c r="G724" s="245"/>
      <c r="H724" s="245"/>
      <c r="I724" s="245"/>
      <c r="J724" s="245"/>
      <c r="K724" s="245"/>
      <c r="L724" s="245"/>
      <c r="M724" s="245"/>
      <c r="N724" s="245"/>
      <c r="O724" s="245"/>
      <c r="P724" s="245"/>
      <c r="Q724" s="245"/>
      <c r="R724" s="245"/>
      <c r="S724" s="245"/>
      <c r="T724" s="245"/>
      <c r="U724" s="245"/>
      <c r="V724" s="245"/>
      <c r="W724" s="245"/>
      <c r="X724" s="245"/>
      <c r="Y724" s="245"/>
      <c r="Z724" s="245"/>
      <c r="AA724" s="245"/>
      <c r="AB724" s="245"/>
      <c r="AC724" s="245"/>
    </row>
    <row r="725" ht="15.75" customHeight="1">
      <c r="A725" s="245"/>
      <c r="B725" s="245"/>
      <c r="C725" s="245"/>
      <c r="D725" s="245"/>
      <c r="E725" s="245"/>
      <c r="F725" s="245"/>
      <c r="G725" s="245"/>
      <c r="H725" s="245"/>
      <c r="I725" s="245"/>
      <c r="J725" s="245"/>
      <c r="K725" s="245"/>
      <c r="L725" s="245"/>
      <c r="M725" s="245"/>
      <c r="N725" s="245"/>
      <c r="O725" s="245"/>
      <c r="P725" s="245"/>
      <c r="Q725" s="245"/>
      <c r="R725" s="245"/>
      <c r="S725" s="245"/>
      <c r="T725" s="245"/>
      <c r="U725" s="245"/>
      <c r="V725" s="245"/>
      <c r="W725" s="245"/>
      <c r="X725" s="245"/>
      <c r="Y725" s="245"/>
      <c r="Z725" s="245"/>
      <c r="AA725" s="245"/>
      <c r="AB725" s="245"/>
      <c r="AC725" s="245"/>
    </row>
    <row r="726" ht="15.75" customHeight="1">
      <c r="A726" s="245"/>
      <c r="B726" s="245"/>
      <c r="C726" s="245"/>
      <c r="D726" s="245"/>
      <c r="E726" s="245"/>
      <c r="F726" s="245"/>
      <c r="G726" s="245"/>
      <c r="H726" s="245"/>
      <c r="I726" s="245"/>
      <c r="J726" s="245"/>
      <c r="K726" s="245"/>
      <c r="L726" s="245"/>
      <c r="M726" s="245"/>
      <c r="N726" s="245"/>
      <c r="O726" s="245"/>
      <c r="P726" s="245"/>
      <c r="Q726" s="245"/>
      <c r="R726" s="245"/>
      <c r="S726" s="245"/>
      <c r="T726" s="245"/>
      <c r="U726" s="245"/>
      <c r="V726" s="245"/>
      <c r="W726" s="245"/>
      <c r="X726" s="245"/>
      <c r="Y726" s="245"/>
      <c r="Z726" s="245"/>
      <c r="AA726" s="245"/>
      <c r="AB726" s="245"/>
      <c r="AC726" s="245"/>
    </row>
    <row r="727" ht="15.75" customHeight="1">
      <c r="A727" s="245"/>
      <c r="B727" s="245"/>
      <c r="C727" s="245"/>
      <c r="D727" s="245"/>
      <c r="E727" s="245"/>
      <c r="F727" s="245"/>
      <c r="G727" s="245"/>
      <c r="H727" s="245"/>
      <c r="I727" s="245"/>
      <c r="J727" s="245"/>
      <c r="K727" s="245"/>
      <c r="L727" s="245"/>
      <c r="M727" s="245"/>
      <c r="N727" s="245"/>
      <c r="O727" s="245"/>
      <c r="P727" s="245"/>
      <c r="Q727" s="245"/>
      <c r="R727" s="245"/>
      <c r="S727" s="245"/>
      <c r="T727" s="245"/>
      <c r="U727" s="245"/>
      <c r="V727" s="245"/>
      <c r="W727" s="245"/>
      <c r="X727" s="245"/>
      <c r="Y727" s="245"/>
      <c r="Z727" s="245"/>
      <c r="AA727" s="245"/>
      <c r="AB727" s="245"/>
      <c r="AC727" s="245"/>
    </row>
    <row r="728" ht="15.75" customHeight="1">
      <c r="A728" s="245"/>
      <c r="B728" s="245"/>
      <c r="C728" s="245"/>
      <c r="D728" s="245"/>
      <c r="E728" s="245"/>
      <c r="F728" s="245"/>
      <c r="G728" s="245"/>
      <c r="H728" s="245"/>
      <c r="I728" s="245"/>
      <c r="J728" s="245"/>
      <c r="K728" s="245"/>
      <c r="L728" s="245"/>
      <c r="M728" s="245"/>
      <c r="N728" s="245"/>
      <c r="O728" s="245"/>
      <c r="P728" s="245"/>
      <c r="Q728" s="245"/>
      <c r="R728" s="245"/>
      <c r="S728" s="245"/>
      <c r="T728" s="245"/>
      <c r="U728" s="245"/>
      <c r="V728" s="245"/>
      <c r="W728" s="245"/>
      <c r="X728" s="245"/>
      <c r="Y728" s="245"/>
      <c r="Z728" s="245"/>
      <c r="AA728" s="245"/>
      <c r="AB728" s="245"/>
      <c r="AC728" s="245"/>
    </row>
    <row r="729" ht="15.75" customHeight="1">
      <c r="A729" s="245"/>
      <c r="B729" s="245"/>
      <c r="C729" s="245"/>
      <c r="D729" s="245"/>
      <c r="E729" s="245"/>
      <c r="F729" s="245"/>
      <c r="G729" s="245"/>
      <c r="H729" s="245"/>
      <c r="I729" s="245"/>
      <c r="J729" s="245"/>
      <c r="K729" s="245"/>
      <c r="L729" s="245"/>
      <c r="M729" s="245"/>
      <c r="N729" s="245"/>
      <c r="O729" s="245"/>
      <c r="P729" s="245"/>
      <c r="Q729" s="245"/>
      <c r="R729" s="245"/>
      <c r="S729" s="245"/>
      <c r="T729" s="245"/>
      <c r="U729" s="245"/>
      <c r="V729" s="245"/>
      <c r="W729" s="245"/>
      <c r="X729" s="245"/>
      <c r="Y729" s="245"/>
      <c r="Z729" s="245"/>
      <c r="AA729" s="245"/>
      <c r="AB729" s="245"/>
      <c r="AC729" s="245"/>
    </row>
    <row r="730" ht="15.75" customHeight="1">
      <c r="A730" s="245"/>
      <c r="B730" s="245"/>
      <c r="C730" s="245"/>
      <c r="D730" s="245"/>
      <c r="E730" s="245"/>
      <c r="F730" s="245"/>
      <c r="G730" s="245"/>
      <c r="H730" s="245"/>
      <c r="I730" s="245"/>
      <c r="J730" s="245"/>
      <c r="K730" s="245"/>
      <c r="L730" s="245"/>
      <c r="M730" s="245"/>
      <c r="N730" s="245"/>
      <c r="O730" s="245"/>
      <c r="P730" s="245"/>
      <c r="Q730" s="245"/>
      <c r="R730" s="245"/>
      <c r="S730" s="245"/>
      <c r="T730" s="245"/>
      <c r="U730" s="245"/>
      <c r="V730" s="245"/>
      <c r="W730" s="245"/>
      <c r="X730" s="245"/>
      <c r="Y730" s="245"/>
      <c r="Z730" s="245"/>
      <c r="AA730" s="245"/>
      <c r="AB730" s="245"/>
      <c r="AC730" s="245"/>
    </row>
    <row r="731" ht="15.75" customHeight="1">
      <c r="A731" s="245"/>
      <c r="B731" s="245"/>
      <c r="C731" s="245"/>
      <c r="D731" s="245"/>
      <c r="E731" s="245"/>
      <c r="F731" s="245"/>
      <c r="G731" s="245"/>
      <c r="H731" s="245"/>
      <c r="I731" s="245"/>
      <c r="J731" s="245"/>
      <c r="K731" s="245"/>
      <c r="L731" s="245"/>
      <c r="M731" s="245"/>
      <c r="N731" s="245"/>
      <c r="O731" s="245"/>
      <c r="P731" s="245"/>
      <c r="Q731" s="245"/>
      <c r="R731" s="245"/>
      <c r="S731" s="245"/>
      <c r="T731" s="245"/>
      <c r="U731" s="245"/>
      <c r="V731" s="245"/>
      <c r="W731" s="245"/>
      <c r="X731" s="245"/>
      <c r="Y731" s="245"/>
      <c r="Z731" s="245"/>
      <c r="AA731" s="245"/>
      <c r="AB731" s="245"/>
      <c r="AC731" s="245"/>
    </row>
    <row r="732" ht="15.75" customHeight="1">
      <c r="A732" s="245"/>
      <c r="B732" s="245"/>
      <c r="C732" s="245"/>
      <c r="D732" s="245"/>
      <c r="E732" s="245"/>
      <c r="F732" s="245"/>
      <c r="G732" s="245"/>
      <c r="H732" s="245"/>
      <c r="I732" s="245"/>
      <c r="J732" s="245"/>
      <c r="K732" s="245"/>
      <c r="L732" s="245"/>
      <c r="M732" s="245"/>
      <c r="N732" s="245"/>
      <c r="O732" s="245"/>
      <c r="P732" s="245"/>
      <c r="Q732" s="245"/>
      <c r="R732" s="245"/>
      <c r="S732" s="245"/>
      <c r="T732" s="245"/>
      <c r="U732" s="245"/>
      <c r="V732" s="245"/>
      <c r="W732" s="245"/>
      <c r="X732" s="245"/>
      <c r="Y732" s="245"/>
      <c r="Z732" s="245"/>
      <c r="AA732" s="245"/>
      <c r="AB732" s="245"/>
      <c r="AC732" s="245"/>
    </row>
    <row r="733" ht="15.75" customHeight="1">
      <c r="A733" s="245"/>
      <c r="B733" s="245"/>
      <c r="C733" s="245"/>
      <c r="D733" s="245"/>
      <c r="E733" s="245"/>
      <c r="F733" s="245"/>
      <c r="G733" s="245"/>
      <c r="H733" s="245"/>
      <c r="I733" s="245"/>
      <c r="J733" s="245"/>
      <c r="K733" s="245"/>
      <c r="L733" s="245"/>
      <c r="M733" s="245"/>
      <c r="N733" s="245"/>
      <c r="O733" s="245"/>
      <c r="P733" s="245"/>
      <c r="Q733" s="245"/>
      <c r="R733" s="245"/>
      <c r="S733" s="245"/>
      <c r="T733" s="245"/>
      <c r="U733" s="245"/>
      <c r="V733" s="245"/>
      <c r="W733" s="245"/>
      <c r="X733" s="245"/>
      <c r="Y733" s="245"/>
      <c r="Z733" s="245"/>
      <c r="AA733" s="245"/>
      <c r="AB733" s="245"/>
      <c r="AC733" s="245"/>
    </row>
    <row r="734" ht="15.75" customHeight="1">
      <c r="A734" s="245"/>
      <c r="B734" s="245"/>
      <c r="C734" s="245"/>
      <c r="D734" s="245"/>
      <c r="E734" s="245"/>
      <c r="F734" s="245"/>
      <c r="G734" s="245"/>
      <c r="H734" s="245"/>
      <c r="I734" s="245"/>
      <c r="J734" s="245"/>
      <c r="K734" s="245"/>
      <c r="L734" s="245"/>
      <c r="M734" s="245"/>
      <c r="N734" s="245"/>
      <c r="O734" s="245"/>
      <c r="P734" s="245"/>
      <c r="Q734" s="245"/>
      <c r="R734" s="245"/>
      <c r="S734" s="245"/>
      <c r="T734" s="245"/>
      <c r="U734" s="245"/>
      <c r="V734" s="245"/>
      <c r="W734" s="245"/>
      <c r="X734" s="245"/>
      <c r="Y734" s="245"/>
      <c r="Z734" s="245"/>
      <c r="AA734" s="245"/>
      <c r="AB734" s="245"/>
      <c r="AC734" s="245"/>
    </row>
    <row r="735" ht="15.75" customHeight="1">
      <c r="A735" s="245"/>
      <c r="B735" s="245"/>
      <c r="C735" s="245"/>
      <c r="D735" s="245"/>
      <c r="E735" s="245"/>
      <c r="F735" s="245"/>
      <c r="G735" s="245"/>
      <c r="H735" s="245"/>
      <c r="I735" s="245"/>
      <c r="J735" s="245"/>
      <c r="K735" s="245"/>
      <c r="L735" s="245"/>
      <c r="M735" s="245"/>
      <c r="N735" s="245"/>
      <c r="O735" s="245"/>
      <c r="P735" s="245"/>
      <c r="Q735" s="245"/>
      <c r="R735" s="245"/>
      <c r="S735" s="245"/>
      <c r="T735" s="245"/>
      <c r="U735" s="245"/>
      <c r="V735" s="245"/>
      <c r="W735" s="245"/>
      <c r="X735" s="245"/>
      <c r="Y735" s="245"/>
      <c r="Z735" s="245"/>
      <c r="AA735" s="245"/>
      <c r="AB735" s="245"/>
      <c r="AC735" s="245"/>
    </row>
    <row r="736" ht="15.75" customHeight="1">
      <c r="A736" s="245"/>
      <c r="B736" s="245"/>
      <c r="C736" s="245"/>
      <c r="D736" s="245"/>
      <c r="E736" s="245"/>
      <c r="F736" s="245"/>
      <c r="G736" s="245"/>
      <c r="H736" s="245"/>
      <c r="I736" s="245"/>
      <c r="J736" s="245"/>
      <c r="K736" s="245"/>
      <c r="L736" s="245"/>
      <c r="M736" s="245"/>
      <c r="N736" s="245"/>
      <c r="O736" s="245"/>
      <c r="P736" s="245"/>
      <c r="Q736" s="245"/>
      <c r="R736" s="245"/>
      <c r="S736" s="245"/>
      <c r="T736" s="245"/>
      <c r="U736" s="245"/>
      <c r="V736" s="245"/>
      <c r="W736" s="245"/>
      <c r="X736" s="245"/>
      <c r="Y736" s="245"/>
      <c r="Z736" s="245"/>
      <c r="AA736" s="245"/>
      <c r="AB736" s="245"/>
      <c r="AC736" s="245"/>
    </row>
    <row r="737" ht="15.75" customHeight="1">
      <c r="A737" s="245"/>
      <c r="B737" s="245"/>
      <c r="C737" s="245"/>
      <c r="D737" s="245"/>
      <c r="E737" s="245"/>
      <c r="F737" s="245"/>
      <c r="G737" s="245"/>
      <c r="H737" s="245"/>
      <c r="I737" s="245"/>
      <c r="J737" s="245"/>
      <c r="K737" s="245"/>
      <c r="L737" s="245"/>
      <c r="M737" s="245"/>
      <c r="N737" s="245"/>
      <c r="O737" s="245"/>
      <c r="P737" s="245"/>
      <c r="Q737" s="245"/>
      <c r="R737" s="245"/>
      <c r="S737" s="245"/>
      <c r="T737" s="245"/>
      <c r="U737" s="245"/>
      <c r="V737" s="245"/>
      <c r="W737" s="245"/>
      <c r="X737" s="245"/>
      <c r="Y737" s="245"/>
      <c r="Z737" s="245"/>
      <c r="AA737" s="245"/>
      <c r="AB737" s="245"/>
      <c r="AC737" s="245"/>
    </row>
    <row r="738" ht="15.75" customHeight="1">
      <c r="A738" s="245"/>
      <c r="B738" s="245"/>
      <c r="C738" s="245"/>
      <c r="D738" s="245"/>
      <c r="E738" s="245"/>
      <c r="F738" s="245"/>
      <c r="G738" s="245"/>
      <c r="H738" s="245"/>
      <c r="I738" s="245"/>
      <c r="J738" s="245"/>
      <c r="K738" s="245"/>
      <c r="L738" s="245"/>
      <c r="M738" s="245"/>
      <c r="N738" s="245"/>
      <c r="O738" s="245"/>
      <c r="P738" s="245"/>
      <c r="Q738" s="245"/>
      <c r="R738" s="245"/>
      <c r="S738" s="245"/>
      <c r="T738" s="245"/>
      <c r="U738" s="245"/>
      <c r="V738" s="245"/>
      <c r="W738" s="245"/>
      <c r="X738" s="245"/>
      <c r="Y738" s="245"/>
      <c r="Z738" s="245"/>
      <c r="AA738" s="245"/>
      <c r="AB738" s="245"/>
      <c r="AC738" s="245"/>
    </row>
    <row r="739" ht="15.75" customHeight="1">
      <c r="A739" s="245"/>
      <c r="B739" s="245"/>
      <c r="C739" s="245"/>
      <c r="D739" s="245"/>
      <c r="E739" s="245"/>
      <c r="F739" s="245"/>
      <c r="G739" s="245"/>
      <c r="H739" s="245"/>
      <c r="I739" s="245"/>
      <c r="J739" s="245"/>
      <c r="K739" s="245"/>
      <c r="L739" s="245"/>
      <c r="M739" s="245"/>
      <c r="N739" s="245"/>
      <c r="O739" s="245"/>
      <c r="P739" s="245"/>
      <c r="Q739" s="245"/>
      <c r="R739" s="245"/>
      <c r="S739" s="245"/>
      <c r="T739" s="245"/>
      <c r="U739" s="245"/>
      <c r="V739" s="245"/>
      <c r="W739" s="245"/>
      <c r="X739" s="245"/>
      <c r="Y739" s="245"/>
      <c r="Z739" s="245"/>
      <c r="AA739" s="245"/>
      <c r="AB739" s="245"/>
      <c r="AC739" s="245"/>
    </row>
    <row r="740" ht="15.75" customHeight="1">
      <c r="A740" s="245"/>
      <c r="B740" s="245"/>
      <c r="C740" s="245"/>
      <c r="D740" s="245"/>
      <c r="E740" s="245"/>
      <c r="F740" s="245"/>
      <c r="G740" s="245"/>
      <c r="H740" s="245"/>
      <c r="I740" s="245"/>
      <c r="J740" s="245"/>
      <c r="K740" s="245"/>
      <c r="L740" s="245"/>
      <c r="M740" s="245"/>
      <c r="N740" s="245"/>
      <c r="O740" s="245"/>
      <c r="P740" s="245"/>
      <c r="Q740" s="245"/>
      <c r="R740" s="245"/>
      <c r="S740" s="245"/>
      <c r="T740" s="245"/>
      <c r="U740" s="245"/>
      <c r="V740" s="245"/>
      <c r="W740" s="245"/>
      <c r="X740" s="245"/>
      <c r="Y740" s="245"/>
      <c r="Z740" s="245"/>
      <c r="AA740" s="245"/>
      <c r="AB740" s="245"/>
      <c r="AC740" s="245"/>
    </row>
    <row r="741" ht="15.75" customHeight="1">
      <c r="A741" s="245"/>
      <c r="B741" s="245"/>
      <c r="C741" s="245"/>
      <c r="D741" s="245"/>
      <c r="E741" s="245"/>
      <c r="F741" s="245"/>
      <c r="G741" s="245"/>
      <c r="H741" s="245"/>
      <c r="I741" s="245"/>
      <c r="J741" s="245"/>
      <c r="K741" s="245"/>
      <c r="L741" s="245"/>
      <c r="M741" s="245"/>
      <c r="N741" s="245"/>
      <c r="O741" s="245"/>
      <c r="P741" s="245"/>
      <c r="Q741" s="245"/>
      <c r="R741" s="245"/>
      <c r="S741" s="245"/>
      <c r="T741" s="245"/>
      <c r="U741" s="245"/>
      <c r="V741" s="245"/>
      <c r="W741" s="245"/>
      <c r="X741" s="245"/>
      <c r="Y741" s="245"/>
      <c r="Z741" s="245"/>
      <c r="AA741" s="245"/>
      <c r="AB741" s="245"/>
      <c r="AC741" s="245"/>
    </row>
    <row r="742" ht="15.75" customHeight="1">
      <c r="A742" s="245"/>
      <c r="B742" s="245"/>
      <c r="C742" s="245"/>
      <c r="D742" s="245"/>
      <c r="E742" s="245"/>
      <c r="F742" s="245"/>
      <c r="G742" s="245"/>
      <c r="H742" s="245"/>
      <c r="I742" s="245"/>
      <c r="J742" s="245"/>
      <c r="K742" s="245"/>
      <c r="L742" s="245"/>
      <c r="M742" s="245"/>
      <c r="N742" s="245"/>
      <c r="O742" s="245"/>
      <c r="P742" s="245"/>
      <c r="Q742" s="245"/>
      <c r="R742" s="245"/>
      <c r="S742" s="245"/>
      <c r="T742" s="245"/>
      <c r="U742" s="245"/>
      <c r="V742" s="245"/>
      <c r="W742" s="245"/>
      <c r="X742" s="245"/>
      <c r="Y742" s="245"/>
      <c r="Z742" s="245"/>
      <c r="AA742" s="245"/>
      <c r="AB742" s="245"/>
      <c r="AC742" s="245"/>
    </row>
    <row r="743" ht="15.75" customHeight="1">
      <c r="A743" s="245"/>
      <c r="B743" s="245"/>
      <c r="C743" s="245"/>
      <c r="D743" s="245"/>
      <c r="E743" s="245"/>
      <c r="F743" s="245"/>
      <c r="G743" s="245"/>
      <c r="H743" s="245"/>
      <c r="I743" s="245"/>
      <c r="J743" s="245"/>
      <c r="K743" s="245"/>
      <c r="L743" s="245"/>
      <c r="M743" s="245"/>
      <c r="N743" s="245"/>
      <c r="O743" s="245"/>
      <c r="P743" s="245"/>
      <c r="Q743" s="245"/>
      <c r="R743" s="245"/>
      <c r="S743" s="245"/>
      <c r="T743" s="245"/>
      <c r="U743" s="245"/>
      <c r="V743" s="245"/>
      <c r="W743" s="245"/>
      <c r="X743" s="245"/>
      <c r="Y743" s="245"/>
      <c r="Z743" s="245"/>
      <c r="AA743" s="245"/>
      <c r="AB743" s="245"/>
      <c r="AC743" s="245"/>
    </row>
    <row r="744" ht="15.75" customHeight="1">
      <c r="A744" s="245"/>
      <c r="B744" s="245"/>
      <c r="C744" s="245"/>
      <c r="D744" s="245"/>
      <c r="E744" s="245"/>
      <c r="F744" s="245"/>
      <c r="G744" s="245"/>
      <c r="H744" s="245"/>
      <c r="I744" s="245"/>
      <c r="J744" s="245"/>
      <c r="K744" s="245"/>
      <c r="L744" s="245"/>
      <c r="M744" s="245"/>
      <c r="N744" s="245"/>
      <c r="O744" s="245"/>
      <c r="P744" s="245"/>
      <c r="Q744" s="245"/>
      <c r="R744" s="245"/>
      <c r="S744" s="245"/>
      <c r="T744" s="245"/>
      <c r="U744" s="245"/>
      <c r="V744" s="245"/>
      <c r="W744" s="245"/>
      <c r="X744" s="245"/>
      <c r="Y744" s="245"/>
      <c r="Z744" s="245"/>
      <c r="AA744" s="245"/>
      <c r="AB744" s="245"/>
      <c r="AC744" s="245"/>
    </row>
    <row r="745" ht="15.75" customHeight="1">
      <c r="A745" s="245"/>
      <c r="B745" s="245"/>
      <c r="C745" s="245"/>
      <c r="D745" s="245"/>
      <c r="E745" s="245"/>
      <c r="F745" s="245"/>
      <c r="G745" s="245"/>
      <c r="H745" s="245"/>
      <c r="I745" s="245"/>
      <c r="J745" s="245"/>
      <c r="K745" s="245"/>
      <c r="L745" s="245"/>
      <c r="M745" s="245"/>
      <c r="N745" s="245"/>
      <c r="O745" s="245"/>
      <c r="P745" s="245"/>
      <c r="Q745" s="245"/>
      <c r="R745" s="245"/>
      <c r="S745" s="245"/>
      <c r="T745" s="245"/>
      <c r="U745" s="245"/>
      <c r="V745" s="245"/>
      <c r="W745" s="245"/>
      <c r="X745" s="245"/>
      <c r="Y745" s="245"/>
      <c r="Z745" s="245"/>
      <c r="AA745" s="245"/>
      <c r="AB745" s="245"/>
      <c r="AC745" s="245"/>
    </row>
    <row r="746" ht="15.75" customHeight="1">
      <c r="A746" s="245"/>
      <c r="B746" s="245"/>
      <c r="C746" s="245"/>
      <c r="D746" s="245"/>
      <c r="E746" s="245"/>
      <c r="F746" s="245"/>
      <c r="G746" s="245"/>
      <c r="H746" s="245"/>
      <c r="I746" s="245"/>
      <c r="J746" s="245"/>
      <c r="K746" s="245"/>
      <c r="L746" s="245"/>
      <c r="M746" s="245"/>
      <c r="N746" s="245"/>
      <c r="O746" s="245"/>
      <c r="P746" s="245"/>
      <c r="Q746" s="245"/>
      <c r="R746" s="245"/>
      <c r="S746" s="245"/>
      <c r="T746" s="245"/>
      <c r="U746" s="245"/>
      <c r="V746" s="245"/>
      <c r="W746" s="245"/>
      <c r="X746" s="245"/>
      <c r="Y746" s="245"/>
      <c r="Z746" s="245"/>
      <c r="AA746" s="245"/>
      <c r="AB746" s="245"/>
      <c r="AC746" s="245"/>
    </row>
    <row r="747" ht="15.75" customHeight="1">
      <c r="A747" s="245"/>
      <c r="B747" s="245"/>
      <c r="C747" s="245"/>
      <c r="D747" s="245"/>
      <c r="E747" s="245"/>
      <c r="F747" s="245"/>
      <c r="G747" s="245"/>
      <c r="H747" s="245"/>
      <c r="I747" s="245"/>
      <c r="J747" s="245"/>
      <c r="K747" s="245"/>
      <c r="L747" s="245"/>
      <c r="M747" s="245"/>
      <c r="N747" s="245"/>
      <c r="O747" s="245"/>
      <c r="P747" s="245"/>
      <c r="Q747" s="245"/>
      <c r="R747" s="245"/>
      <c r="S747" s="245"/>
      <c r="T747" s="245"/>
      <c r="U747" s="245"/>
      <c r="V747" s="245"/>
      <c r="W747" s="245"/>
      <c r="X747" s="245"/>
      <c r="Y747" s="245"/>
      <c r="Z747" s="245"/>
      <c r="AA747" s="245"/>
      <c r="AB747" s="245"/>
      <c r="AC747" s="245"/>
    </row>
    <row r="748" ht="15.75" customHeight="1">
      <c r="A748" s="245"/>
      <c r="B748" s="245"/>
      <c r="C748" s="245"/>
      <c r="D748" s="245"/>
      <c r="E748" s="245"/>
      <c r="F748" s="245"/>
      <c r="G748" s="245"/>
      <c r="H748" s="245"/>
      <c r="I748" s="245"/>
      <c r="J748" s="245"/>
      <c r="K748" s="245"/>
      <c r="L748" s="245"/>
      <c r="M748" s="245"/>
      <c r="N748" s="245"/>
      <c r="O748" s="245"/>
      <c r="P748" s="245"/>
      <c r="Q748" s="245"/>
      <c r="R748" s="245"/>
      <c r="S748" s="245"/>
      <c r="T748" s="245"/>
      <c r="U748" s="245"/>
      <c r="V748" s="245"/>
      <c r="W748" s="245"/>
      <c r="X748" s="245"/>
      <c r="Y748" s="245"/>
      <c r="Z748" s="245"/>
      <c r="AA748" s="245"/>
      <c r="AB748" s="245"/>
      <c r="AC748" s="245"/>
    </row>
    <row r="749" ht="15.75" customHeight="1">
      <c r="A749" s="245"/>
      <c r="B749" s="245"/>
      <c r="C749" s="245"/>
      <c r="D749" s="245"/>
      <c r="E749" s="245"/>
      <c r="F749" s="245"/>
      <c r="G749" s="245"/>
      <c r="H749" s="245"/>
      <c r="I749" s="245"/>
      <c r="J749" s="245"/>
      <c r="K749" s="245"/>
      <c r="L749" s="245"/>
      <c r="M749" s="245"/>
      <c r="N749" s="245"/>
      <c r="O749" s="245"/>
      <c r="P749" s="245"/>
      <c r="Q749" s="245"/>
      <c r="R749" s="245"/>
      <c r="S749" s="245"/>
      <c r="T749" s="245"/>
      <c r="U749" s="245"/>
      <c r="V749" s="245"/>
      <c r="W749" s="245"/>
      <c r="X749" s="245"/>
      <c r="Y749" s="245"/>
      <c r="Z749" s="245"/>
      <c r="AA749" s="245"/>
      <c r="AB749" s="245"/>
      <c r="AC749" s="245"/>
    </row>
    <row r="750" ht="15.75" customHeight="1">
      <c r="A750" s="245"/>
      <c r="B750" s="245"/>
      <c r="C750" s="245"/>
      <c r="D750" s="245"/>
      <c r="E750" s="245"/>
      <c r="F750" s="245"/>
      <c r="G750" s="245"/>
      <c r="H750" s="245"/>
      <c r="I750" s="245"/>
      <c r="J750" s="245"/>
      <c r="K750" s="245"/>
      <c r="L750" s="245"/>
      <c r="M750" s="245"/>
      <c r="N750" s="245"/>
      <c r="O750" s="245"/>
      <c r="P750" s="245"/>
      <c r="Q750" s="245"/>
      <c r="R750" s="245"/>
      <c r="S750" s="245"/>
      <c r="T750" s="245"/>
      <c r="U750" s="245"/>
      <c r="V750" s="245"/>
      <c r="W750" s="245"/>
      <c r="X750" s="245"/>
      <c r="Y750" s="245"/>
      <c r="Z750" s="245"/>
      <c r="AA750" s="245"/>
      <c r="AB750" s="245"/>
      <c r="AC750" s="245"/>
    </row>
    <row r="751" ht="15.75" customHeight="1">
      <c r="A751" s="245"/>
      <c r="B751" s="245"/>
      <c r="C751" s="245"/>
      <c r="D751" s="245"/>
      <c r="E751" s="245"/>
      <c r="F751" s="245"/>
      <c r="G751" s="245"/>
      <c r="H751" s="245"/>
      <c r="I751" s="245"/>
      <c r="J751" s="245"/>
      <c r="K751" s="245"/>
      <c r="L751" s="245"/>
      <c r="M751" s="245"/>
      <c r="N751" s="245"/>
      <c r="O751" s="245"/>
      <c r="P751" s="245"/>
      <c r="Q751" s="245"/>
      <c r="R751" s="245"/>
      <c r="S751" s="245"/>
      <c r="T751" s="245"/>
      <c r="U751" s="245"/>
      <c r="V751" s="245"/>
      <c r="W751" s="245"/>
      <c r="X751" s="245"/>
      <c r="Y751" s="245"/>
      <c r="Z751" s="245"/>
      <c r="AA751" s="245"/>
      <c r="AB751" s="245"/>
      <c r="AC751" s="245"/>
    </row>
    <row r="752" ht="15.75" customHeight="1">
      <c r="A752" s="245"/>
      <c r="B752" s="245"/>
      <c r="C752" s="245"/>
      <c r="D752" s="245"/>
      <c r="E752" s="245"/>
      <c r="F752" s="245"/>
      <c r="G752" s="245"/>
      <c r="H752" s="245"/>
      <c r="I752" s="245"/>
      <c r="J752" s="245"/>
      <c r="K752" s="245"/>
      <c r="L752" s="245"/>
      <c r="M752" s="245"/>
      <c r="N752" s="245"/>
      <c r="O752" s="245"/>
      <c r="P752" s="245"/>
      <c r="Q752" s="245"/>
      <c r="R752" s="245"/>
      <c r="S752" s="245"/>
      <c r="T752" s="245"/>
      <c r="U752" s="245"/>
      <c r="V752" s="245"/>
      <c r="W752" s="245"/>
      <c r="X752" s="245"/>
      <c r="Y752" s="245"/>
      <c r="Z752" s="245"/>
      <c r="AA752" s="245"/>
      <c r="AB752" s="245"/>
      <c r="AC752" s="245"/>
    </row>
    <row r="753" ht="15.75" customHeight="1">
      <c r="A753" s="245"/>
      <c r="B753" s="245"/>
      <c r="C753" s="245"/>
      <c r="D753" s="245"/>
      <c r="E753" s="245"/>
      <c r="F753" s="245"/>
      <c r="G753" s="245"/>
      <c r="H753" s="245"/>
      <c r="I753" s="245"/>
      <c r="J753" s="245"/>
      <c r="K753" s="245"/>
      <c r="L753" s="245"/>
      <c r="M753" s="245"/>
      <c r="N753" s="245"/>
      <c r="O753" s="245"/>
      <c r="P753" s="245"/>
      <c r="Q753" s="245"/>
      <c r="R753" s="245"/>
      <c r="S753" s="245"/>
      <c r="T753" s="245"/>
      <c r="U753" s="245"/>
      <c r="V753" s="245"/>
      <c r="W753" s="245"/>
      <c r="X753" s="245"/>
      <c r="Y753" s="245"/>
      <c r="Z753" s="245"/>
      <c r="AA753" s="245"/>
      <c r="AB753" s="245"/>
      <c r="AC753" s="245"/>
    </row>
    <row r="754" ht="15.75" customHeight="1">
      <c r="A754" s="245"/>
      <c r="B754" s="245"/>
      <c r="C754" s="245"/>
      <c r="D754" s="245"/>
      <c r="E754" s="245"/>
      <c r="F754" s="245"/>
      <c r="G754" s="245"/>
      <c r="H754" s="245"/>
      <c r="I754" s="245"/>
      <c r="J754" s="245"/>
      <c r="K754" s="245"/>
      <c r="L754" s="245"/>
      <c r="M754" s="245"/>
      <c r="N754" s="245"/>
      <c r="O754" s="245"/>
      <c r="P754" s="245"/>
      <c r="Q754" s="245"/>
      <c r="R754" s="245"/>
      <c r="S754" s="245"/>
      <c r="T754" s="245"/>
      <c r="U754" s="245"/>
      <c r="V754" s="245"/>
      <c r="W754" s="245"/>
      <c r="X754" s="245"/>
      <c r="Y754" s="245"/>
      <c r="Z754" s="245"/>
      <c r="AA754" s="245"/>
      <c r="AB754" s="245"/>
      <c r="AC754" s="245"/>
    </row>
    <row r="755" ht="15.75" customHeight="1">
      <c r="A755" s="245"/>
      <c r="B755" s="245"/>
      <c r="C755" s="245"/>
      <c r="D755" s="245"/>
      <c r="E755" s="245"/>
      <c r="F755" s="245"/>
      <c r="G755" s="245"/>
      <c r="H755" s="245"/>
      <c r="I755" s="245"/>
      <c r="J755" s="245"/>
      <c r="K755" s="245"/>
      <c r="L755" s="245"/>
      <c r="M755" s="245"/>
      <c r="N755" s="245"/>
      <c r="O755" s="245"/>
      <c r="P755" s="245"/>
      <c r="Q755" s="245"/>
      <c r="R755" s="245"/>
      <c r="S755" s="245"/>
      <c r="T755" s="245"/>
      <c r="U755" s="245"/>
      <c r="V755" s="245"/>
      <c r="W755" s="245"/>
      <c r="X755" s="245"/>
      <c r="Y755" s="245"/>
      <c r="Z755" s="245"/>
      <c r="AA755" s="245"/>
      <c r="AB755" s="245"/>
      <c r="AC755" s="245"/>
    </row>
    <row r="756" ht="15.75" customHeight="1">
      <c r="A756" s="245"/>
      <c r="B756" s="245"/>
      <c r="C756" s="245"/>
      <c r="D756" s="245"/>
      <c r="E756" s="245"/>
      <c r="F756" s="245"/>
      <c r="G756" s="245"/>
      <c r="H756" s="245"/>
      <c r="I756" s="245"/>
      <c r="J756" s="245"/>
      <c r="K756" s="245"/>
      <c r="L756" s="245"/>
      <c r="M756" s="245"/>
      <c r="N756" s="245"/>
      <c r="O756" s="245"/>
      <c r="P756" s="245"/>
      <c r="Q756" s="245"/>
      <c r="R756" s="245"/>
      <c r="S756" s="245"/>
      <c r="T756" s="245"/>
      <c r="U756" s="245"/>
      <c r="V756" s="245"/>
      <c r="W756" s="245"/>
      <c r="X756" s="245"/>
      <c r="Y756" s="245"/>
      <c r="Z756" s="245"/>
      <c r="AA756" s="245"/>
      <c r="AB756" s="245"/>
      <c r="AC756" s="245"/>
    </row>
    <row r="757" ht="15.75" customHeight="1">
      <c r="A757" s="245"/>
      <c r="B757" s="245"/>
      <c r="C757" s="245"/>
      <c r="D757" s="245"/>
      <c r="E757" s="245"/>
      <c r="F757" s="245"/>
      <c r="G757" s="245"/>
      <c r="H757" s="245"/>
      <c r="I757" s="245"/>
      <c r="J757" s="245"/>
      <c r="K757" s="245"/>
      <c r="L757" s="245"/>
      <c r="M757" s="245"/>
      <c r="N757" s="245"/>
      <c r="O757" s="245"/>
      <c r="P757" s="245"/>
      <c r="Q757" s="245"/>
      <c r="R757" s="245"/>
      <c r="S757" s="245"/>
      <c r="T757" s="245"/>
      <c r="U757" s="245"/>
      <c r="V757" s="245"/>
      <c r="W757" s="245"/>
      <c r="X757" s="245"/>
      <c r="Y757" s="245"/>
      <c r="Z757" s="245"/>
      <c r="AA757" s="245"/>
      <c r="AB757" s="245"/>
      <c r="AC757" s="245"/>
    </row>
    <row r="758" ht="15.75" customHeight="1">
      <c r="A758" s="245"/>
      <c r="B758" s="245"/>
      <c r="C758" s="245"/>
      <c r="D758" s="245"/>
      <c r="E758" s="245"/>
      <c r="F758" s="245"/>
      <c r="G758" s="245"/>
      <c r="H758" s="245"/>
      <c r="I758" s="245"/>
      <c r="J758" s="245"/>
      <c r="K758" s="245"/>
      <c r="L758" s="245"/>
      <c r="M758" s="245"/>
      <c r="N758" s="245"/>
      <c r="O758" s="245"/>
      <c r="P758" s="245"/>
      <c r="Q758" s="245"/>
      <c r="R758" s="245"/>
      <c r="S758" s="245"/>
      <c r="T758" s="245"/>
      <c r="U758" s="245"/>
      <c r="V758" s="245"/>
      <c r="W758" s="245"/>
      <c r="X758" s="245"/>
      <c r="Y758" s="245"/>
      <c r="Z758" s="245"/>
      <c r="AA758" s="245"/>
      <c r="AB758" s="245"/>
      <c r="AC758" s="245"/>
    </row>
    <row r="759" ht="15.75" customHeight="1">
      <c r="A759" s="245"/>
      <c r="B759" s="245"/>
      <c r="C759" s="245"/>
      <c r="D759" s="245"/>
      <c r="E759" s="245"/>
      <c r="F759" s="245"/>
      <c r="G759" s="245"/>
      <c r="H759" s="245"/>
      <c r="I759" s="245"/>
      <c r="J759" s="245"/>
      <c r="K759" s="245"/>
      <c r="L759" s="245"/>
      <c r="M759" s="245"/>
      <c r="N759" s="245"/>
      <c r="O759" s="245"/>
      <c r="P759" s="245"/>
      <c r="Q759" s="245"/>
      <c r="R759" s="245"/>
      <c r="S759" s="245"/>
      <c r="T759" s="245"/>
      <c r="U759" s="245"/>
      <c r="V759" s="245"/>
      <c r="W759" s="245"/>
      <c r="X759" s="245"/>
      <c r="Y759" s="245"/>
      <c r="Z759" s="245"/>
      <c r="AA759" s="245"/>
      <c r="AB759" s="245"/>
      <c r="AC759" s="245"/>
    </row>
    <row r="760" ht="15.75" customHeight="1">
      <c r="A760" s="245"/>
      <c r="B760" s="245"/>
      <c r="C760" s="245"/>
      <c r="D760" s="245"/>
      <c r="E760" s="245"/>
      <c r="F760" s="245"/>
      <c r="G760" s="245"/>
      <c r="H760" s="245"/>
      <c r="I760" s="245"/>
      <c r="J760" s="245"/>
      <c r="K760" s="245"/>
      <c r="L760" s="245"/>
      <c r="M760" s="245"/>
      <c r="N760" s="245"/>
      <c r="O760" s="245"/>
      <c r="P760" s="245"/>
      <c r="Q760" s="245"/>
      <c r="R760" s="245"/>
      <c r="S760" s="245"/>
      <c r="T760" s="245"/>
      <c r="U760" s="245"/>
      <c r="V760" s="245"/>
      <c r="W760" s="245"/>
      <c r="X760" s="245"/>
      <c r="Y760" s="245"/>
      <c r="Z760" s="245"/>
      <c r="AA760" s="245"/>
      <c r="AB760" s="245"/>
      <c r="AC760" s="245"/>
    </row>
    <row r="761" ht="15.75" customHeight="1">
      <c r="A761" s="245"/>
      <c r="B761" s="245"/>
      <c r="C761" s="245"/>
      <c r="D761" s="245"/>
      <c r="E761" s="245"/>
      <c r="F761" s="245"/>
      <c r="G761" s="245"/>
      <c r="H761" s="245"/>
      <c r="I761" s="245"/>
      <c r="J761" s="245"/>
      <c r="K761" s="245"/>
      <c r="L761" s="245"/>
      <c r="M761" s="245"/>
      <c r="N761" s="245"/>
      <c r="O761" s="245"/>
      <c r="P761" s="245"/>
      <c r="Q761" s="245"/>
      <c r="R761" s="245"/>
      <c r="S761" s="245"/>
      <c r="T761" s="245"/>
      <c r="U761" s="245"/>
      <c r="V761" s="245"/>
      <c r="W761" s="245"/>
      <c r="X761" s="245"/>
      <c r="Y761" s="245"/>
      <c r="Z761" s="245"/>
      <c r="AA761" s="245"/>
      <c r="AB761" s="245"/>
      <c r="AC761" s="245"/>
    </row>
    <row r="762" ht="15.75" customHeight="1">
      <c r="A762" s="245"/>
      <c r="B762" s="245"/>
      <c r="C762" s="245"/>
      <c r="D762" s="245"/>
      <c r="E762" s="245"/>
      <c r="F762" s="245"/>
      <c r="G762" s="245"/>
      <c r="H762" s="245"/>
      <c r="I762" s="245"/>
      <c r="J762" s="245"/>
      <c r="K762" s="245"/>
      <c r="L762" s="245"/>
      <c r="M762" s="245"/>
      <c r="N762" s="245"/>
      <c r="O762" s="245"/>
      <c r="P762" s="245"/>
      <c r="Q762" s="245"/>
      <c r="R762" s="245"/>
      <c r="S762" s="245"/>
      <c r="T762" s="245"/>
      <c r="U762" s="245"/>
      <c r="V762" s="245"/>
      <c r="W762" s="245"/>
      <c r="X762" s="245"/>
      <c r="Y762" s="245"/>
      <c r="Z762" s="245"/>
      <c r="AA762" s="245"/>
      <c r="AB762" s="245"/>
      <c r="AC762" s="245"/>
    </row>
    <row r="763" ht="15.75" customHeight="1">
      <c r="A763" s="245"/>
      <c r="B763" s="245"/>
      <c r="C763" s="245"/>
      <c r="D763" s="245"/>
      <c r="E763" s="245"/>
      <c r="F763" s="245"/>
      <c r="G763" s="245"/>
      <c r="H763" s="245"/>
      <c r="I763" s="245"/>
      <c r="J763" s="245"/>
      <c r="K763" s="245"/>
      <c r="L763" s="245"/>
      <c r="M763" s="245"/>
      <c r="N763" s="245"/>
      <c r="O763" s="245"/>
      <c r="P763" s="245"/>
      <c r="Q763" s="245"/>
      <c r="R763" s="245"/>
      <c r="S763" s="245"/>
      <c r="T763" s="245"/>
      <c r="U763" s="245"/>
      <c r="V763" s="245"/>
      <c r="W763" s="245"/>
      <c r="X763" s="245"/>
      <c r="Y763" s="245"/>
      <c r="Z763" s="245"/>
      <c r="AA763" s="245"/>
      <c r="AB763" s="245"/>
      <c r="AC763" s="245"/>
    </row>
    <row r="764" ht="15.75" customHeight="1">
      <c r="A764" s="245"/>
      <c r="B764" s="245"/>
      <c r="C764" s="245"/>
      <c r="D764" s="245"/>
      <c r="E764" s="245"/>
      <c r="F764" s="245"/>
      <c r="G764" s="245"/>
      <c r="H764" s="245"/>
      <c r="I764" s="245"/>
      <c r="J764" s="245"/>
      <c r="K764" s="245"/>
      <c r="L764" s="245"/>
      <c r="M764" s="245"/>
      <c r="N764" s="245"/>
      <c r="O764" s="245"/>
      <c r="P764" s="245"/>
      <c r="Q764" s="245"/>
      <c r="R764" s="245"/>
      <c r="S764" s="245"/>
      <c r="T764" s="245"/>
      <c r="U764" s="245"/>
      <c r="V764" s="245"/>
      <c r="W764" s="245"/>
      <c r="X764" s="245"/>
      <c r="Y764" s="245"/>
      <c r="Z764" s="245"/>
      <c r="AA764" s="245"/>
      <c r="AB764" s="245"/>
      <c r="AC764" s="245"/>
    </row>
    <row r="765" ht="15.75" customHeight="1">
      <c r="A765" s="245"/>
      <c r="B765" s="245"/>
      <c r="C765" s="245"/>
      <c r="D765" s="245"/>
      <c r="E765" s="245"/>
      <c r="F765" s="245"/>
      <c r="G765" s="245"/>
      <c r="H765" s="245"/>
      <c r="I765" s="245"/>
      <c r="J765" s="245"/>
      <c r="K765" s="245"/>
      <c r="L765" s="245"/>
      <c r="M765" s="245"/>
      <c r="N765" s="245"/>
      <c r="O765" s="245"/>
      <c r="P765" s="245"/>
      <c r="Q765" s="245"/>
      <c r="R765" s="245"/>
      <c r="S765" s="245"/>
      <c r="T765" s="245"/>
      <c r="U765" s="245"/>
      <c r="V765" s="245"/>
      <c r="W765" s="245"/>
      <c r="X765" s="245"/>
      <c r="Y765" s="245"/>
      <c r="Z765" s="245"/>
      <c r="AA765" s="245"/>
      <c r="AB765" s="245"/>
      <c r="AC765" s="245"/>
    </row>
    <row r="766" ht="15.75" customHeight="1">
      <c r="A766" s="245"/>
      <c r="B766" s="245"/>
      <c r="C766" s="245"/>
      <c r="D766" s="245"/>
      <c r="E766" s="245"/>
      <c r="F766" s="245"/>
      <c r="G766" s="245"/>
      <c r="H766" s="245"/>
      <c r="I766" s="245"/>
      <c r="J766" s="245"/>
      <c r="K766" s="245"/>
      <c r="L766" s="245"/>
      <c r="M766" s="245"/>
      <c r="N766" s="245"/>
      <c r="O766" s="245"/>
      <c r="P766" s="245"/>
      <c r="Q766" s="245"/>
      <c r="R766" s="245"/>
      <c r="S766" s="245"/>
      <c r="T766" s="245"/>
      <c r="U766" s="245"/>
      <c r="V766" s="245"/>
      <c r="W766" s="245"/>
      <c r="X766" s="245"/>
      <c r="Y766" s="245"/>
      <c r="Z766" s="245"/>
      <c r="AA766" s="245"/>
      <c r="AB766" s="245"/>
      <c r="AC766" s="245"/>
    </row>
    <row r="767" ht="15.75" customHeight="1">
      <c r="A767" s="245"/>
      <c r="B767" s="245"/>
      <c r="C767" s="245"/>
      <c r="D767" s="245"/>
      <c r="E767" s="245"/>
      <c r="F767" s="245"/>
      <c r="G767" s="245"/>
      <c r="H767" s="245"/>
      <c r="I767" s="245"/>
      <c r="J767" s="245"/>
      <c r="K767" s="245"/>
      <c r="L767" s="245"/>
      <c r="M767" s="245"/>
      <c r="N767" s="245"/>
      <c r="O767" s="245"/>
      <c r="P767" s="245"/>
      <c r="Q767" s="245"/>
      <c r="R767" s="245"/>
      <c r="S767" s="245"/>
      <c r="T767" s="245"/>
      <c r="U767" s="245"/>
      <c r="V767" s="245"/>
      <c r="W767" s="245"/>
      <c r="X767" s="245"/>
      <c r="Y767" s="245"/>
      <c r="Z767" s="245"/>
      <c r="AA767" s="245"/>
      <c r="AB767" s="245"/>
      <c r="AC767" s="245"/>
    </row>
    <row r="768" ht="15.75" customHeight="1">
      <c r="A768" s="245"/>
      <c r="B768" s="245"/>
      <c r="C768" s="245"/>
      <c r="D768" s="245"/>
      <c r="E768" s="245"/>
      <c r="F768" s="245"/>
      <c r="G768" s="245"/>
      <c r="H768" s="245"/>
      <c r="I768" s="245"/>
      <c r="J768" s="245"/>
      <c r="K768" s="245"/>
      <c r="L768" s="245"/>
      <c r="M768" s="245"/>
      <c r="N768" s="245"/>
      <c r="O768" s="245"/>
      <c r="P768" s="245"/>
      <c r="Q768" s="245"/>
      <c r="R768" s="245"/>
      <c r="S768" s="245"/>
      <c r="T768" s="245"/>
      <c r="U768" s="245"/>
      <c r="V768" s="245"/>
      <c r="W768" s="245"/>
      <c r="X768" s="245"/>
      <c r="Y768" s="245"/>
      <c r="Z768" s="245"/>
      <c r="AA768" s="245"/>
      <c r="AB768" s="245"/>
      <c r="AC768" s="245"/>
    </row>
    <row r="769" ht="15.75" customHeight="1">
      <c r="A769" s="245"/>
      <c r="B769" s="245"/>
      <c r="C769" s="245"/>
      <c r="D769" s="245"/>
      <c r="E769" s="245"/>
      <c r="F769" s="245"/>
      <c r="G769" s="245"/>
      <c r="H769" s="245"/>
      <c r="I769" s="245"/>
      <c r="J769" s="245"/>
      <c r="K769" s="245"/>
      <c r="L769" s="245"/>
      <c r="M769" s="245"/>
      <c r="N769" s="245"/>
      <c r="O769" s="245"/>
      <c r="P769" s="245"/>
      <c r="Q769" s="245"/>
      <c r="R769" s="245"/>
      <c r="S769" s="245"/>
      <c r="T769" s="245"/>
      <c r="U769" s="245"/>
      <c r="V769" s="245"/>
      <c r="W769" s="245"/>
      <c r="X769" s="245"/>
      <c r="Y769" s="245"/>
      <c r="Z769" s="245"/>
      <c r="AA769" s="245"/>
      <c r="AB769" s="245"/>
      <c r="AC769" s="245"/>
    </row>
    <row r="770" ht="15.75" customHeight="1">
      <c r="A770" s="245"/>
      <c r="B770" s="245"/>
      <c r="C770" s="245"/>
      <c r="D770" s="245"/>
      <c r="E770" s="245"/>
      <c r="F770" s="245"/>
      <c r="G770" s="245"/>
      <c r="H770" s="245"/>
      <c r="I770" s="245"/>
      <c r="J770" s="245"/>
      <c r="K770" s="245"/>
      <c r="L770" s="245"/>
      <c r="M770" s="245"/>
      <c r="N770" s="245"/>
      <c r="O770" s="245"/>
      <c r="P770" s="245"/>
      <c r="Q770" s="245"/>
      <c r="R770" s="245"/>
      <c r="S770" s="245"/>
      <c r="T770" s="245"/>
      <c r="U770" s="245"/>
      <c r="V770" s="245"/>
      <c r="W770" s="245"/>
      <c r="X770" s="245"/>
      <c r="Y770" s="245"/>
      <c r="Z770" s="245"/>
      <c r="AA770" s="245"/>
      <c r="AB770" s="245"/>
      <c r="AC770" s="245"/>
    </row>
    <row r="771" ht="15.75" customHeight="1">
      <c r="A771" s="245"/>
      <c r="B771" s="245"/>
      <c r="C771" s="245"/>
      <c r="D771" s="245"/>
      <c r="E771" s="245"/>
      <c r="F771" s="245"/>
      <c r="G771" s="245"/>
      <c r="H771" s="245"/>
      <c r="I771" s="245"/>
      <c r="J771" s="245"/>
      <c r="K771" s="245"/>
      <c r="L771" s="245"/>
      <c r="M771" s="245"/>
      <c r="N771" s="245"/>
      <c r="O771" s="245"/>
      <c r="P771" s="245"/>
      <c r="Q771" s="245"/>
      <c r="R771" s="245"/>
      <c r="S771" s="245"/>
      <c r="T771" s="245"/>
      <c r="U771" s="245"/>
      <c r="V771" s="245"/>
      <c r="W771" s="245"/>
      <c r="X771" s="245"/>
      <c r="Y771" s="245"/>
      <c r="Z771" s="245"/>
      <c r="AA771" s="245"/>
      <c r="AB771" s="245"/>
      <c r="AC771" s="245"/>
    </row>
    <row r="772" ht="15.75" customHeight="1">
      <c r="A772" s="245"/>
      <c r="B772" s="245"/>
      <c r="C772" s="245"/>
      <c r="D772" s="245"/>
      <c r="E772" s="245"/>
      <c r="F772" s="245"/>
      <c r="G772" s="245"/>
      <c r="H772" s="245"/>
      <c r="I772" s="245"/>
      <c r="J772" s="245"/>
      <c r="K772" s="245"/>
      <c r="L772" s="245"/>
      <c r="M772" s="245"/>
      <c r="N772" s="245"/>
      <c r="O772" s="245"/>
      <c r="P772" s="245"/>
      <c r="Q772" s="245"/>
      <c r="R772" s="245"/>
      <c r="S772" s="245"/>
      <c r="T772" s="245"/>
      <c r="U772" s="245"/>
      <c r="V772" s="245"/>
      <c r="W772" s="245"/>
      <c r="X772" s="245"/>
      <c r="Y772" s="245"/>
      <c r="Z772" s="245"/>
      <c r="AA772" s="245"/>
      <c r="AB772" s="245"/>
      <c r="AC772" s="245"/>
    </row>
    <row r="773" ht="15.75" customHeight="1">
      <c r="A773" s="245"/>
      <c r="B773" s="245"/>
      <c r="C773" s="245"/>
      <c r="D773" s="245"/>
      <c r="E773" s="245"/>
      <c r="F773" s="245"/>
      <c r="G773" s="245"/>
      <c r="H773" s="245"/>
      <c r="I773" s="245"/>
      <c r="J773" s="245"/>
      <c r="K773" s="245"/>
      <c r="L773" s="245"/>
      <c r="M773" s="245"/>
      <c r="N773" s="245"/>
      <c r="O773" s="245"/>
      <c r="P773" s="245"/>
      <c r="Q773" s="245"/>
      <c r="R773" s="245"/>
      <c r="S773" s="245"/>
      <c r="T773" s="245"/>
      <c r="U773" s="245"/>
      <c r="V773" s="245"/>
      <c r="W773" s="245"/>
      <c r="X773" s="245"/>
      <c r="Y773" s="245"/>
      <c r="Z773" s="245"/>
      <c r="AA773" s="245"/>
      <c r="AB773" s="245"/>
      <c r="AC773" s="245"/>
    </row>
    <row r="774" ht="15.75" customHeight="1">
      <c r="A774" s="245"/>
      <c r="B774" s="245"/>
      <c r="C774" s="245"/>
      <c r="D774" s="245"/>
      <c r="E774" s="245"/>
      <c r="F774" s="245"/>
      <c r="G774" s="245"/>
      <c r="H774" s="245"/>
      <c r="I774" s="245"/>
      <c r="J774" s="245"/>
      <c r="K774" s="245"/>
      <c r="L774" s="245"/>
      <c r="M774" s="245"/>
      <c r="N774" s="245"/>
      <c r="O774" s="245"/>
      <c r="P774" s="245"/>
      <c r="Q774" s="245"/>
      <c r="R774" s="245"/>
      <c r="S774" s="245"/>
      <c r="T774" s="245"/>
      <c r="U774" s="245"/>
      <c r="V774" s="245"/>
      <c r="W774" s="245"/>
      <c r="X774" s="245"/>
      <c r="Y774" s="245"/>
      <c r="Z774" s="245"/>
      <c r="AA774" s="245"/>
      <c r="AB774" s="245"/>
      <c r="AC774" s="245"/>
    </row>
    <row r="775" ht="15.75" customHeight="1">
      <c r="A775" s="245"/>
      <c r="B775" s="245"/>
      <c r="C775" s="245"/>
      <c r="D775" s="245"/>
      <c r="E775" s="245"/>
      <c r="F775" s="245"/>
      <c r="G775" s="245"/>
      <c r="H775" s="245"/>
      <c r="I775" s="245"/>
      <c r="J775" s="245"/>
      <c r="K775" s="245"/>
      <c r="L775" s="245"/>
      <c r="M775" s="245"/>
      <c r="N775" s="245"/>
      <c r="O775" s="245"/>
      <c r="P775" s="245"/>
      <c r="Q775" s="245"/>
      <c r="R775" s="245"/>
      <c r="S775" s="245"/>
      <c r="T775" s="245"/>
      <c r="U775" s="245"/>
      <c r="V775" s="245"/>
      <c r="W775" s="245"/>
      <c r="X775" s="245"/>
      <c r="Y775" s="245"/>
      <c r="Z775" s="245"/>
      <c r="AA775" s="245"/>
      <c r="AB775" s="245"/>
      <c r="AC775" s="245"/>
    </row>
    <row r="776" ht="15.75" customHeight="1">
      <c r="A776" s="245"/>
      <c r="B776" s="245"/>
      <c r="C776" s="245"/>
      <c r="D776" s="245"/>
      <c r="E776" s="245"/>
      <c r="F776" s="245"/>
      <c r="G776" s="245"/>
      <c r="H776" s="245"/>
      <c r="I776" s="245"/>
      <c r="J776" s="245"/>
      <c r="K776" s="245"/>
      <c r="L776" s="245"/>
      <c r="M776" s="245"/>
      <c r="N776" s="245"/>
      <c r="O776" s="245"/>
      <c r="P776" s="245"/>
      <c r="Q776" s="245"/>
      <c r="R776" s="245"/>
      <c r="S776" s="245"/>
      <c r="T776" s="245"/>
      <c r="U776" s="245"/>
      <c r="V776" s="245"/>
      <c r="W776" s="245"/>
      <c r="X776" s="245"/>
      <c r="Y776" s="245"/>
      <c r="Z776" s="245"/>
      <c r="AA776" s="245"/>
      <c r="AB776" s="245"/>
      <c r="AC776" s="245"/>
    </row>
    <row r="777" ht="15.75" customHeight="1">
      <c r="A777" s="245"/>
      <c r="B777" s="245"/>
      <c r="C777" s="245"/>
      <c r="D777" s="245"/>
      <c r="E777" s="245"/>
      <c r="F777" s="245"/>
      <c r="G777" s="245"/>
      <c r="H777" s="245"/>
      <c r="I777" s="245"/>
      <c r="J777" s="245"/>
      <c r="K777" s="245"/>
      <c r="L777" s="245"/>
      <c r="M777" s="245"/>
      <c r="N777" s="245"/>
      <c r="O777" s="245"/>
      <c r="P777" s="245"/>
      <c r="Q777" s="245"/>
      <c r="R777" s="245"/>
      <c r="S777" s="245"/>
      <c r="T777" s="245"/>
      <c r="U777" s="245"/>
      <c r="V777" s="245"/>
      <c r="W777" s="245"/>
      <c r="X777" s="245"/>
      <c r="Y777" s="245"/>
      <c r="Z777" s="245"/>
      <c r="AA777" s="245"/>
      <c r="AB777" s="245"/>
      <c r="AC777" s="245"/>
    </row>
    <row r="778" ht="15.75" customHeight="1">
      <c r="A778" s="245"/>
      <c r="B778" s="245"/>
      <c r="C778" s="245"/>
      <c r="D778" s="245"/>
      <c r="E778" s="245"/>
      <c r="F778" s="245"/>
      <c r="G778" s="245"/>
      <c r="H778" s="245"/>
      <c r="I778" s="245"/>
      <c r="J778" s="245"/>
      <c r="K778" s="245"/>
      <c r="L778" s="245"/>
      <c r="M778" s="245"/>
      <c r="N778" s="245"/>
      <c r="O778" s="245"/>
      <c r="P778" s="245"/>
      <c r="Q778" s="245"/>
      <c r="R778" s="245"/>
      <c r="S778" s="245"/>
      <c r="T778" s="245"/>
      <c r="U778" s="245"/>
      <c r="V778" s="245"/>
      <c r="W778" s="245"/>
      <c r="X778" s="245"/>
      <c r="Y778" s="245"/>
      <c r="Z778" s="245"/>
      <c r="AA778" s="245"/>
      <c r="AB778" s="245"/>
      <c r="AC778" s="245"/>
    </row>
    <row r="779" ht="15.75" customHeight="1">
      <c r="A779" s="245"/>
      <c r="B779" s="245"/>
      <c r="C779" s="245"/>
      <c r="D779" s="245"/>
      <c r="E779" s="245"/>
      <c r="F779" s="245"/>
      <c r="G779" s="245"/>
      <c r="H779" s="245"/>
      <c r="I779" s="245"/>
      <c r="J779" s="245"/>
      <c r="K779" s="245"/>
      <c r="L779" s="245"/>
      <c r="M779" s="245"/>
      <c r="N779" s="245"/>
      <c r="O779" s="245"/>
      <c r="P779" s="245"/>
      <c r="Q779" s="245"/>
      <c r="R779" s="245"/>
      <c r="S779" s="245"/>
      <c r="T779" s="245"/>
      <c r="U779" s="245"/>
      <c r="V779" s="245"/>
      <c r="W779" s="245"/>
      <c r="X779" s="245"/>
      <c r="Y779" s="245"/>
      <c r="Z779" s="245"/>
      <c r="AA779" s="245"/>
      <c r="AB779" s="245"/>
      <c r="AC779" s="245"/>
    </row>
    <row r="780" ht="15.75" customHeight="1">
      <c r="A780" s="245"/>
      <c r="B780" s="245"/>
      <c r="C780" s="245"/>
      <c r="D780" s="245"/>
      <c r="E780" s="245"/>
      <c r="F780" s="245"/>
      <c r="G780" s="245"/>
      <c r="H780" s="245"/>
      <c r="I780" s="245"/>
      <c r="J780" s="245"/>
      <c r="K780" s="245"/>
      <c r="L780" s="245"/>
      <c r="M780" s="245"/>
      <c r="N780" s="245"/>
      <c r="O780" s="245"/>
      <c r="P780" s="245"/>
      <c r="Q780" s="245"/>
      <c r="R780" s="245"/>
      <c r="S780" s="245"/>
      <c r="T780" s="245"/>
      <c r="U780" s="245"/>
      <c r="V780" s="245"/>
      <c r="W780" s="245"/>
      <c r="X780" s="245"/>
      <c r="Y780" s="245"/>
      <c r="Z780" s="245"/>
      <c r="AA780" s="245"/>
      <c r="AB780" s="245"/>
      <c r="AC780" s="245"/>
    </row>
    <row r="781" ht="15.75" customHeight="1">
      <c r="A781" s="245"/>
      <c r="B781" s="245"/>
      <c r="C781" s="245"/>
      <c r="D781" s="245"/>
      <c r="E781" s="245"/>
      <c r="F781" s="245"/>
      <c r="G781" s="245"/>
      <c r="H781" s="245"/>
      <c r="I781" s="245"/>
      <c r="J781" s="245"/>
      <c r="K781" s="245"/>
      <c r="L781" s="245"/>
      <c r="M781" s="245"/>
      <c r="N781" s="245"/>
      <c r="O781" s="245"/>
      <c r="P781" s="245"/>
      <c r="Q781" s="245"/>
      <c r="R781" s="245"/>
      <c r="S781" s="245"/>
      <c r="T781" s="245"/>
      <c r="U781" s="245"/>
      <c r="V781" s="245"/>
      <c r="W781" s="245"/>
      <c r="X781" s="245"/>
      <c r="Y781" s="245"/>
      <c r="Z781" s="245"/>
      <c r="AA781" s="245"/>
      <c r="AB781" s="245"/>
      <c r="AC781" s="245"/>
    </row>
    <row r="782" ht="15.75" customHeight="1">
      <c r="A782" s="245"/>
      <c r="B782" s="245"/>
      <c r="C782" s="245"/>
      <c r="D782" s="245"/>
      <c r="E782" s="245"/>
      <c r="F782" s="245"/>
      <c r="G782" s="245"/>
      <c r="H782" s="245"/>
      <c r="I782" s="245"/>
      <c r="J782" s="245"/>
      <c r="K782" s="245"/>
      <c r="L782" s="245"/>
      <c r="M782" s="245"/>
      <c r="N782" s="245"/>
      <c r="O782" s="245"/>
      <c r="P782" s="245"/>
      <c r="Q782" s="245"/>
      <c r="R782" s="245"/>
      <c r="S782" s="245"/>
      <c r="T782" s="245"/>
      <c r="U782" s="245"/>
      <c r="V782" s="245"/>
      <c r="W782" s="245"/>
      <c r="X782" s="245"/>
      <c r="Y782" s="245"/>
      <c r="Z782" s="245"/>
      <c r="AA782" s="245"/>
      <c r="AB782" s="245"/>
      <c r="AC782" s="245"/>
    </row>
    <row r="783" ht="15.75" customHeight="1">
      <c r="A783" s="245"/>
      <c r="B783" s="245"/>
      <c r="C783" s="245"/>
      <c r="D783" s="245"/>
      <c r="E783" s="245"/>
      <c r="F783" s="245"/>
      <c r="G783" s="245"/>
      <c r="H783" s="245"/>
      <c r="I783" s="245"/>
      <c r="J783" s="245"/>
      <c r="K783" s="245"/>
      <c r="L783" s="245"/>
      <c r="M783" s="245"/>
      <c r="N783" s="245"/>
      <c r="O783" s="245"/>
      <c r="P783" s="245"/>
      <c r="Q783" s="245"/>
      <c r="R783" s="245"/>
      <c r="S783" s="245"/>
      <c r="T783" s="245"/>
      <c r="U783" s="245"/>
      <c r="V783" s="245"/>
      <c r="W783" s="245"/>
      <c r="X783" s="245"/>
      <c r="Y783" s="245"/>
      <c r="Z783" s="245"/>
      <c r="AA783" s="245"/>
      <c r="AB783" s="245"/>
      <c r="AC783" s="245"/>
    </row>
    <row r="784" ht="15.75" customHeight="1">
      <c r="A784" s="245"/>
      <c r="B784" s="245"/>
      <c r="C784" s="245"/>
      <c r="D784" s="245"/>
      <c r="E784" s="245"/>
      <c r="F784" s="245"/>
      <c r="G784" s="245"/>
      <c r="H784" s="245"/>
      <c r="I784" s="245"/>
      <c r="J784" s="245"/>
      <c r="K784" s="245"/>
      <c r="L784" s="245"/>
      <c r="M784" s="245"/>
      <c r="N784" s="245"/>
      <c r="O784" s="245"/>
      <c r="P784" s="245"/>
      <c r="Q784" s="245"/>
      <c r="R784" s="245"/>
      <c r="S784" s="245"/>
      <c r="T784" s="245"/>
      <c r="U784" s="245"/>
      <c r="V784" s="245"/>
      <c r="W784" s="245"/>
      <c r="X784" s="245"/>
      <c r="Y784" s="245"/>
      <c r="Z784" s="245"/>
      <c r="AA784" s="245"/>
      <c r="AB784" s="245"/>
      <c r="AC784" s="245"/>
    </row>
    <row r="785" ht="15.75" customHeight="1">
      <c r="A785" s="245"/>
      <c r="B785" s="245"/>
      <c r="C785" s="245"/>
      <c r="D785" s="245"/>
      <c r="E785" s="245"/>
      <c r="F785" s="245"/>
      <c r="G785" s="245"/>
      <c r="H785" s="245"/>
      <c r="I785" s="245"/>
      <c r="J785" s="245"/>
      <c r="K785" s="245"/>
      <c r="L785" s="245"/>
      <c r="M785" s="245"/>
      <c r="N785" s="245"/>
      <c r="O785" s="245"/>
      <c r="P785" s="245"/>
      <c r="Q785" s="245"/>
      <c r="R785" s="245"/>
      <c r="S785" s="245"/>
      <c r="T785" s="245"/>
      <c r="U785" s="245"/>
      <c r="V785" s="245"/>
      <c r="W785" s="245"/>
      <c r="X785" s="245"/>
      <c r="Y785" s="245"/>
      <c r="Z785" s="245"/>
      <c r="AA785" s="245"/>
      <c r="AB785" s="245"/>
      <c r="AC785" s="245"/>
    </row>
    <row r="786" ht="15.75" customHeight="1">
      <c r="A786" s="245"/>
      <c r="B786" s="245"/>
      <c r="C786" s="245"/>
      <c r="D786" s="245"/>
      <c r="E786" s="245"/>
      <c r="F786" s="245"/>
      <c r="G786" s="245"/>
      <c r="H786" s="245"/>
      <c r="I786" s="245"/>
      <c r="J786" s="245"/>
      <c r="K786" s="245"/>
      <c r="L786" s="245"/>
      <c r="M786" s="245"/>
      <c r="N786" s="245"/>
      <c r="O786" s="245"/>
      <c r="P786" s="245"/>
      <c r="Q786" s="245"/>
      <c r="R786" s="245"/>
      <c r="S786" s="245"/>
      <c r="T786" s="245"/>
      <c r="U786" s="245"/>
      <c r="V786" s="245"/>
      <c r="W786" s="245"/>
      <c r="X786" s="245"/>
      <c r="Y786" s="245"/>
      <c r="Z786" s="245"/>
      <c r="AA786" s="245"/>
      <c r="AB786" s="245"/>
      <c r="AC786" s="245"/>
    </row>
    <row r="787" ht="15.75" customHeight="1">
      <c r="A787" s="245"/>
      <c r="B787" s="245"/>
      <c r="C787" s="245"/>
      <c r="D787" s="245"/>
      <c r="E787" s="245"/>
      <c r="F787" s="245"/>
      <c r="G787" s="245"/>
      <c r="H787" s="245"/>
      <c r="I787" s="245"/>
      <c r="J787" s="245"/>
      <c r="K787" s="245"/>
      <c r="L787" s="245"/>
      <c r="M787" s="245"/>
      <c r="N787" s="245"/>
      <c r="O787" s="245"/>
      <c r="P787" s="245"/>
      <c r="Q787" s="245"/>
      <c r="R787" s="245"/>
      <c r="S787" s="245"/>
      <c r="T787" s="245"/>
      <c r="U787" s="245"/>
      <c r="V787" s="245"/>
      <c r="W787" s="245"/>
      <c r="X787" s="245"/>
      <c r="Y787" s="245"/>
      <c r="Z787" s="245"/>
      <c r="AA787" s="245"/>
      <c r="AB787" s="245"/>
      <c r="AC787" s="245"/>
    </row>
    <row r="788" ht="15.75" customHeight="1">
      <c r="A788" s="245"/>
      <c r="B788" s="245"/>
      <c r="C788" s="245"/>
      <c r="D788" s="245"/>
      <c r="E788" s="245"/>
      <c r="F788" s="245"/>
      <c r="G788" s="245"/>
      <c r="H788" s="245"/>
      <c r="I788" s="245"/>
      <c r="J788" s="245"/>
      <c r="K788" s="245"/>
      <c r="L788" s="245"/>
      <c r="M788" s="245"/>
      <c r="N788" s="245"/>
      <c r="O788" s="245"/>
      <c r="P788" s="245"/>
      <c r="Q788" s="245"/>
      <c r="R788" s="245"/>
      <c r="S788" s="245"/>
      <c r="T788" s="245"/>
      <c r="U788" s="245"/>
      <c r="V788" s="245"/>
      <c r="W788" s="245"/>
      <c r="X788" s="245"/>
      <c r="Y788" s="245"/>
      <c r="Z788" s="245"/>
      <c r="AA788" s="245"/>
      <c r="AB788" s="245"/>
      <c r="AC788" s="245"/>
    </row>
    <row r="789" ht="15.75" customHeight="1">
      <c r="A789" s="245"/>
      <c r="B789" s="245"/>
      <c r="C789" s="245"/>
      <c r="D789" s="245"/>
      <c r="E789" s="245"/>
      <c r="F789" s="245"/>
      <c r="G789" s="245"/>
      <c r="H789" s="245"/>
      <c r="I789" s="245"/>
      <c r="J789" s="245"/>
      <c r="K789" s="245"/>
      <c r="L789" s="245"/>
      <c r="M789" s="245"/>
      <c r="N789" s="245"/>
      <c r="O789" s="245"/>
      <c r="P789" s="245"/>
      <c r="Q789" s="245"/>
      <c r="R789" s="245"/>
      <c r="S789" s="245"/>
      <c r="T789" s="245"/>
      <c r="U789" s="245"/>
      <c r="V789" s="245"/>
      <c r="W789" s="245"/>
      <c r="X789" s="245"/>
      <c r="Y789" s="245"/>
      <c r="Z789" s="245"/>
      <c r="AA789" s="245"/>
      <c r="AB789" s="245"/>
      <c r="AC789" s="245"/>
    </row>
    <row r="790" ht="15.75" customHeight="1">
      <c r="A790" s="245"/>
      <c r="B790" s="245"/>
      <c r="C790" s="245"/>
      <c r="D790" s="245"/>
      <c r="E790" s="245"/>
      <c r="F790" s="245"/>
      <c r="G790" s="245"/>
      <c r="H790" s="245"/>
      <c r="I790" s="245"/>
      <c r="J790" s="245"/>
      <c r="K790" s="245"/>
      <c r="L790" s="245"/>
      <c r="M790" s="245"/>
      <c r="N790" s="245"/>
      <c r="O790" s="245"/>
      <c r="P790" s="245"/>
      <c r="Q790" s="245"/>
      <c r="R790" s="245"/>
      <c r="S790" s="245"/>
      <c r="T790" s="245"/>
      <c r="U790" s="245"/>
      <c r="V790" s="245"/>
      <c r="W790" s="245"/>
      <c r="X790" s="245"/>
      <c r="Y790" s="245"/>
      <c r="Z790" s="245"/>
      <c r="AA790" s="245"/>
      <c r="AB790" s="245"/>
      <c r="AC790" s="245"/>
    </row>
    <row r="791" ht="15.75" customHeight="1">
      <c r="A791" s="245"/>
      <c r="B791" s="245"/>
      <c r="C791" s="245"/>
      <c r="D791" s="245"/>
      <c r="E791" s="245"/>
      <c r="F791" s="245"/>
      <c r="G791" s="245"/>
      <c r="H791" s="245"/>
      <c r="I791" s="245"/>
      <c r="J791" s="245"/>
      <c r="K791" s="245"/>
      <c r="L791" s="245"/>
      <c r="M791" s="245"/>
      <c r="N791" s="245"/>
      <c r="O791" s="245"/>
      <c r="P791" s="245"/>
      <c r="Q791" s="245"/>
      <c r="R791" s="245"/>
      <c r="S791" s="245"/>
      <c r="T791" s="245"/>
      <c r="U791" s="245"/>
      <c r="V791" s="245"/>
      <c r="W791" s="245"/>
      <c r="X791" s="245"/>
      <c r="Y791" s="245"/>
      <c r="Z791" s="245"/>
      <c r="AA791" s="245"/>
      <c r="AB791" s="245"/>
      <c r="AC791" s="245"/>
    </row>
    <row r="792" ht="15.75" customHeight="1">
      <c r="A792" s="245"/>
      <c r="B792" s="245"/>
      <c r="C792" s="245"/>
      <c r="D792" s="245"/>
      <c r="E792" s="245"/>
      <c r="F792" s="245"/>
      <c r="G792" s="245"/>
      <c r="H792" s="245"/>
      <c r="I792" s="245"/>
      <c r="J792" s="245"/>
      <c r="K792" s="245"/>
      <c r="L792" s="245"/>
      <c r="M792" s="245"/>
      <c r="N792" s="245"/>
      <c r="O792" s="245"/>
      <c r="P792" s="245"/>
      <c r="Q792" s="245"/>
      <c r="R792" s="245"/>
      <c r="S792" s="245"/>
      <c r="T792" s="245"/>
      <c r="U792" s="245"/>
      <c r="V792" s="245"/>
      <c r="W792" s="245"/>
      <c r="X792" s="245"/>
      <c r="Y792" s="245"/>
      <c r="Z792" s="245"/>
      <c r="AA792" s="245"/>
      <c r="AB792" s="245"/>
      <c r="AC792" s="245"/>
    </row>
    <row r="793" ht="15.75" customHeight="1">
      <c r="A793" s="245"/>
      <c r="B793" s="245"/>
      <c r="C793" s="245"/>
      <c r="D793" s="245"/>
      <c r="E793" s="245"/>
      <c r="F793" s="245"/>
      <c r="G793" s="245"/>
      <c r="H793" s="245"/>
      <c r="I793" s="245"/>
      <c r="J793" s="245"/>
      <c r="K793" s="245"/>
      <c r="L793" s="245"/>
      <c r="M793" s="245"/>
      <c r="N793" s="245"/>
      <c r="O793" s="245"/>
      <c r="P793" s="245"/>
      <c r="Q793" s="245"/>
      <c r="R793" s="245"/>
      <c r="S793" s="245"/>
      <c r="T793" s="245"/>
      <c r="U793" s="245"/>
      <c r="V793" s="245"/>
      <c r="W793" s="245"/>
      <c r="X793" s="245"/>
      <c r="Y793" s="245"/>
      <c r="Z793" s="245"/>
      <c r="AA793" s="245"/>
      <c r="AB793" s="245"/>
      <c r="AC793" s="245"/>
    </row>
    <row r="794" ht="15.75" customHeight="1">
      <c r="A794" s="245"/>
      <c r="B794" s="245"/>
      <c r="C794" s="245"/>
      <c r="D794" s="245"/>
      <c r="E794" s="245"/>
      <c r="F794" s="245"/>
      <c r="G794" s="245"/>
      <c r="H794" s="245"/>
      <c r="I794" s="245"/>
      <c r="J794" s="245"/>
      <c r="K794" s="245"/>
      <c r="L794" s="245"/>
      <c r="M794" s="245"/>
      <c r="N794" s="245"/>
      <c r="O794" s="245"/>
      <c r="P794" s="245"/>
      <c r="Q794" s="245"/>
      <c r="R794" s="245"/>
      <c r="S794" s="245"/>
      <c r="T794" s="245"/>
      <c r="U794" s="245"/>
      <c r="V794" s="245"/>
      <c r="W794" s="245"/>
      <c r="X794" s="245"/>
      <c r="Y794" s="245"/>
      <c r="Z794" s="245"/>
      <c r="AA794" s="245"/>
      <c r="AB794" s="245"/>
      <c r="AC794" s="245"/>
    </row>
    <row r="795" ht="15.75" customHeight="1">
      <c r="A795" s="245"/>
      <c r="B795" s="245"/>
      <c r="C795" s="245"/>
      <c r="D795" s="245"/>
      <c r="E795" s="245"/>
      <c r="F795" s="245"/>
      <c r="G795" s="245"/>
      <c r="H795" s="245"/>
      <c r="I795" s="245"/>
      <c r="J795" s="245"/>
      <c r="K795" s="245"/>
      <c r="L795" s="245"/>
      <c r="M795" s="245"/>
      <c r="N795" s="245"/>
      <c r="O795" s="245"/>
      <c r="P795" s="245"/>
      <c r="Q795" s="245"/>
      <c r="R795" s="245"/>
      <c r="S795" s="245"/>
      <c r="T795" s="245"/>
      <c r="U795" s="245"/>
      <c r="V795" s="245"/>
      <c r="W795" s="245"/>
      <c r="X795" s="245"/>
      <c r="Y795" s="245"/>
      <c r="Z795" s="245"/>
      <c r="AA795" s="245"/>
      <c r="AB795" s="245"/>
      <c r="AC795" s="245"/>
    </row>
    <row r="796" ht="15.75" customHeight="1">
      <c r="A796" s="245"/>
      <c r="B796" s="245"/>
      <c r="C796" s="245"/>
      <c r="D796" s="245"/>
      <c r="E796" s="245"/>
      <c r="F796" s="245"/>
      <c r="G796" s="245"/>
      <c r="H796" s="245"/>
      <c r="I796" s="245"/>
      <c r="J796" s="245"/>
      <c r="K796" s="245"/>
      <c r="L796" s="245"/>
      <c r="M796" s="245"/>
      <c r="N796" s="245"/>
      <c r="O796" s="245"/>
      <c r="P796" s="245"/>
      <c r="Q796" s="245"/>
      <c r="R796" s="245"/>
      <c r="S796" s="245"/>
      <c r="T796" s="245"/>
      <c r="U796" s="245"/>
      <c r="V796" s="245"/>
      <c r="W796" s="245"/>
      <c r="X796" s="245"/>
      <c r="Y796" s="245"/>
      <c r="Z796" s="245"/>
      <c r="AA796" s="245"/>
      <c r="AB796" s="245"/>
      <c r="AC796" s="245"/>
    </row>
    <row r="797" ht="15.75" customHeight="1">
      <c r="A797" s="245"/>
      <c r="B797" s="245"/>
      <c r="C797" s="245"/>
      <c r="D797" s="245"/>
      <c r="E797" s="245"/>
      <c r="F797" s="245"/>
      <c r="G797" s="245"/>
      <c r="H797" s="245"/>
      <c r="I797" s="245"/>
      <c r="J797" s="245"/>
      <c r="K797" s="245"/>
      <c r="L797" s="245"/>
      <c r="M797" s="245"/>
      <c r="N797" s="245"/>
      <c r="O797" s="245"/>
      <c r="P797" s="245"/>
      <c r="Q797" s="245"/>
      <c r="R797" s="245"/>
      <c r="S797" s="245"/>
      <c r="T797" s="245"/>
      <c r="U797" s="245"/>
      <c r="V797" s="245"/>
      <c r="W797" s="245"/>
      <c r="X797" s="245"/>
      <c r="Y797" s="245"/>
      <c r="Z797" s="245"/>
      <c r="AA797" s="245"/>
      <c r="AB797" s="245"/>
      <c r="AC797" s="245"/>
    </row>
    <row r="798" ht="15.75" customHeight="1">
      <c r="A798" s="245"/>
      <c r="B798" s="245"/>
      <c r="C798" s="245"/>
      <c r="D798" s="245"/>
      <c r="E798" s="245"/>
      <c r="F798" s="245"/>
      <c r="G798" s="245"/>
      <c r="H798" s="245"/>
      <c r="I798" s="245"/>
      <c r="J798" s="245"/>
      <c r="K798" s="245"/>
      <c r="L798" s="245"/>
      <c r="M798" s="245"/>
      <c r="N798" s="245"/>
      <c r="O798" s="245"/>
      <c r="P798" s="245"/>
      <c r="Q798" s="245"/>
      <c r="R798" s="245"/>
      <c r="S798" s="245"/>
      <c r="T798" s="245"/>
      <c r="U798" s="245"/>
      <c r="V798" s="245"/>
      <c r="W798" s="245"/>
      <c r="X798" s="245"/>
      <c r="Y798" s="245"/>
      <c r="Z798" s="245"/>
      <c r="AA798" s="245"/>
      <c r="AB798" s="245"/>
      <c r="AC798" s="245"/>
    </row>
    <row r="799" ht="15.75" customHeight="1">
      <c r="A799" s="245"/>
      <c r="B799" s="245"/>
      <c r="C799" s="245"/>
      <c r="D799" s="245"/>
      <c r="E799" s="245"/>
      <c r="F799" s="245"/>
      <c r="G799" s="245"/>
      <c r="H799" s="245"/>
      <c r="I799" s="245"/>
      <c r="J799" s="245"/>
      <c r="K799" s="245"/>
      <c r="L799" s="245"/>
      <c r="M799" s="245"/>
      <c r="N799" s="245"/>
      <c r="O799" s="245"/>
      <c r="P799" s="245"/>
      <c r="Q799" s="245"/>
      <c r="R799" s="245"/>
      <c r="S799" s="245"/>
      <c r="T799" s="245"/>
      <c r="U799" s="245"/>
      <c r="V799" s="245"/>
      <c r="W799" s="245"/>
      <c r="X799" s="245"/>
      <c r="Y799" s="245"/>
      <c r="Z799" s="245"/>
      <c r="AA799" s="245"/>
      <c r="AB799" s="245"/>
      <c r="AC799" s="245"/>
    </row>
    <row r="800" ht="15.75" customHeight="1">
      <c r="A800" s="245"/>
      <c r="B800" s="245"/>
      <c r="C800" s="245"/>
      <c r="D800" s="245"/>
      <c r="E800" s="245"/>
      <c r="F800" s="245"/>
      <c r="G800" s="245"/>
      <c r="H800" s="245"/>
      <c r="I800" s="245"/>
      <c r="J800" s="245"/>
      <c r="K800" s="245"/>
      <c r="L800" s="245"/>
      <c r="M800" s="245"/>
      <c r="N800" s="245"/>
      <c r="O800" s="245"/>
      <c r="P800" s="245"/>
      <c r="Q800" s="245"/>
      <c r="R800" s="245"/>
      <c r="S800" s="245"/>
      <c r="T800" s="245"/>
      <c r="U800" s="245"/>
      <c r="V800" s="245"/>
      <c r="W800" s="245"/>
      <c r="X800" s="245"/>
      <c r="Y800" s="245"/>
      <c r="Z800" s="245"/>
      <c r="AA800" s="245"/>
      <c r="AB800" s="245"/>
      <c r="AC800" s="245"/>
    </row>
    <row r="801" ht="15.75" customHeight="1">
      <c r="A801" s="245"/>
      <c r="B801" s="245"/>
      <c r="C801" s="245"/>
      <c r="D801" s="245"/>
      <c r="E801" s="245"/>
      <c r="F801" s="245"/>
      <c r="G801" s="245"/>
      <c r="H801" s="245"/>
      <c r="I801" s="245"/>
      <c r="J801" s="245"/>
      <c r="K801" s="245"/>
      <c r="L801" s="245"/>
      <c r="M801" s="245"/>
      <c r="N801" s="245"/>
      <c r="O801" s="245"/>
      <c r="P801" s="245"/>
      <c r="Q801" s="245"/>
      <c r="R801" s="245"/>
      <c r="S801" s="245"/>
      <c r="T801" s="245"/>
      <c r="U801" s="245"/>
      <c r="V801" s="245"/>
      <c r="W801" s="245"/>
      <c r="X801" s="245"/>
      <c r="Y801" s="245"/>
      <c r="Z801" s="245"/>
      <c r="AA801" s="245"/>
      <c r="AB801" s="245"/>
      <c r="AC801" s="245"/>
    </row>
    <row r="802" ht="15.75" customHeight="1">
      <c r="A802" s="245"/>
      <c r="B802" s="245"/>
      <c r="C802" s="245"/>
      <c r="D802" s="245"/>
      <c r="E802" s="245"/>
      <c r="F802" s="245"/>
      <c r="G802" s="245"/>
      <c r="H802" s="245"/>
      <c r="I802" s="245"/>
      <c r="J802" s="245"/>
      <c r="K802" s="245"/>
      <c r="L802" s="245"/>
      <c r="M802" s="245"/>
      <c r="N802" s="245"/>
      <c r="O802" s="245"/>
      <c r="P802" s="245"/>
      <c r="Q802" s="245"/>
      <c r="R802" s="245"/>
      <c r="S802" s="245"/>
      <c r="T802" s="245"/>
      <c r="U802" s="245"/>
      <c r="V802" s="245"/>
      <c r="W802" s="245"/>
      <c r="X802" s="245"/>
      <c r="Y802" s="245"/>
      <c r="Z802" s="245"/>
      <c r="AA802" s="245"/>
      <c r="AB802" s="245"/>
      <c r="AC802" s="245"/>
    </row>
    <row r="803" ht="15.75" customHeight="1">
      <c r="A803" s="245"/>
      <c r="B803" s="245"/>
      <c r="C803" s="245"/>
      <c r="D803" s="245"/>
      <c r="E803" s="245"/>
      <c r="F803" s="245"/>
      <c r="G803" s="245"/>
      <c r="H803" s="245"/>
      <c r="I803" s="245"/>
      <c r="J803" s="245"/>
      <c r="K803" s="245"/>
      <c r="L803" s="245"/>
      <c r="M803" s="245"/>
      <c r="N803" s="245"/>
      <c r="O803" s="245"/>
      <c r="P803" s="245"/>
      <c r="Q803" s="245"/>
      <c r="R803" s="245"/>
      <c r="S803" s="245"/>
      <c r="T803" s="245"/>
      <c r="U803" s="245"/>
      <c r="V803" s="245"/>
      <c r="W803" s="245"/>
      <c r="X803" s="245"/>
      <c r="Y803" s="245"/>
      <c r="Z803" s="245"/>
      <c r="AA803" s="245"/>
      <c r="AB803" s="245"/>
      <c r="AC803" s="245"/>
    </row>
    <row r="804" ht="15.75" customHeight="1">
      <c r="A804" s="245"/>
      <c r="B804" s="245"/>
      <c r="C804" s="245"/>
      <c r="D804" s="245"/>
      <c r="E804" s="245"/>
      <c r="F804" s="245"/>
      <c r="G804" s="245"/>
      <c r="H804" s="245"/>
      <c r="I804" s="245"/>
      <c r="J804" s="245"/>
      <c r="K804" s="245"/>
      <c r="L804" s="245"/>
      <c r="M804" s="245"/>
      <c r="N804" s="245"/>
      <c r="O804" s="245"/>
      <c r="P804" s="245"/>
      <c r="Q804" s="245"/>
      <c r="R804" s="245"/>
      <c r="S804" s="245"/>
      <c r="T804" s="245"/>
      <c r="U804" s="245"/>
      <c r="V804" s="245"/>
      <c r="W804" s="245"/>
      <c r="X804" s="245"/>
      <c r="Y804" s="245"/>
      <c r="Z804" s="245"/>
      <c r="AA804" s="245"/>
      <c r="AB804" s="245"/>
      <c r="AC804" s="245"/>
    </row>
    <row r="805" ht="15.75" customHeight="1">
      <c r="A805" s="245"/>
      <c r="B805" s="245"/>
      <c r="C805" s="245"/>
      <c r="D805" s="245"/>
      <c r="E805" s="245"/>
      <c r="F805" s="245"/>
      <c r="G805" s="245"/>
      <c r="H805" s="245"/>
      <c r="I805" s="245"/>
      <c r="J805" s="245"/>
      <c r="K805" s="245"/>
      <c r="L805" s="245"/>
      <c r="M805" s="245"/>
      <c r="N805" s="245"/>
      <c r="O805" s="245"/>
      <c r="P805" s="245"/>
      <c r="Q805" s="245"/>
      <c r="R805" s="245"/>
      <c r="S805" s="245"/>
      <c r="T805" s="245"/>
      <c r="U805" s="245"/>
      <c r="V805" s="245"/>
      <c r="W805" s="245"/>
      <c r="X805" s="245"/>
      <c r="Y805" s="245"/>
      <c r="Z805" s="245"/>
      <c r="AA805" s="245"/>
      <c r="AB805" s="245"/>
      <c r="AC805" s="245"/>
    </row>
    <row r="806" ht="15.75" customHeight="1">
      <c r="A806" s="245"/>
      <c r="B806" s="245"/>
      <c r="C806" s="245"/>
      <c r="D806" s="245"/>
      <c r="E806" s="245"/>
      <c r="F806" s="245"/>
      <c r="G806" s="245"/>
      <c r="H806" s="245"/>
      <c r="I806" s="245"/>
      <c r="J806" s="245"/>
      <c r="K806" s="245"/>
      <c r="L806" s="245"/>
      <c r="M806" s="245"/>
      <c r="N806" s="245"/>
      <c r="O806" s="245"/>
      <c r="P806" s="245"/>
      <c r="Q806" s="245"/>
      <c r="R806" s="245"/>
      <c r="S806" s="245"/>
      <c r="T806" s="245"/>
      <c r="U806" s="245"/>
      <c r="V806" s="245"/>
      <c r="W806" s="245"/>
      <c r="X806" s="245"/>
      <c r="Y806" s="245"/>
      <c r="Z806" s="245"/>
      <c r="AA806" s="245"/>
      <c r="AB806" s="245"/>
      <c r="AC806" s="245"/>
    </row>
    <row r="807" ht="15.75" customHeight="1">
      <c r="A807" s="245"/>
      <c r="B807" s="245"/>
      <c r="C807" s="245"/>
      <c r="D807" s="245"/>
      <c r="E807" s="245"/>
      <c r="F807" s="245"/>
      <c r="G807" s="245"/>
      <c r="H807" s="245"/>
      <c r="I807" s="245"/>
      <c r="J807" s="245"/>
      <c r="K807" s="245"/>
      <c r="L807" s="245"/>
      <c r="M807" s="245"/>
      <c r="N807" s="245"/>
      <c r="O807" s="245"/>
      <c r="P807" s="245"/>
      <c r="Q807" s="245"/>
      <c r="R807" s="245"/>
      <c r="S807" s="245"/>
      <c r="T807" s="245"/>
      <c r="U807" s="245"/>
      <c r="V807" s="245"/>
      <c r="W807" s="245"/>
      <c r="X807" s="245"/>
      <c r="Y807" s="245"/>
      <c r="Z807" s="245"/>
      <c r="AA807" s="245"/>
      <c r="AB807" s="245"/>
      <c r="AC807" s="245"/>
    </row>
    <row r="808" ht="15.75" customHeight="1">
      <c r="A808" s="245"/>
      <c r="B808" s="245"/>
      <c r="C808" s="245"/>
      <c r="D808" s="245"/>
      <c r="E808" s="245"/>
      <c r="F808" s="245"/>
      <c r="G808" s="245"/>
      <c r="H808" s="245"/>
      <c r="I808" s="245"/>
      <c r="J808" s="245"/>
      <c r="K808" s="245"/>
      <c r="L808" s="245"/>
      <c r="M808" s="245"/>
      <c r="N808" s="245"/>
      <c r="O808" s="245"/>
      <c r="P808" s="245"/>
      <c r="Q808" s="245"/>
      <c r="R808" s="245"/>
      <c r="S808" s="245"/>
      <c r="T808" s="245"/>
      <c r="U808" s="245"/>
      <c r="V808" s="245"/>
      <c r="W808" s="245"/>
      <c r="X808" s="245"/>
      <c r="Y808" s="245"/>
      <c r="Z808" s="245"/>
      <c r="AA808" s="245"/>
      <c r="AB808" s="245"/>
      <c r="AC808" s="245"/>
    </row>
    <row r="809" ht="15.75" customHeight="1">
      <c r="A809" s="245"/>
      <c r="B809" s="245"/>
      <c r="C809" s="245"/>
      <c r="D809" s="245"/>
      <c r="E809" s="245"/>
      <c r="F809" s="245"/>
      <c r="G809" s="245"/>
      <c r="H809" s="245"/>
      <c r="I809" s="245"/>
      <c r="J809" s="245"/>
      <c r="K809" s="245"/>
      <c r="L809" s="245"/>
      <c r="M809" s="245"/>
      <c r="N809" s="245"/>
      <c r="O809" s="245"/>
      <c r="P809" s="245"/>
      <c r="Q809" s="245"/>
      <c r="R809" s="245"/>
      <c r="S809" s="245"/>
      <c r="T809" s="245"/>
      <c r="U809" s="245"/>
      <c r="V809" s="245"/>
      <c r="W809" s="245"/>
      <c r="X809" s="245"/>
      <c r="Y809" s="245"/>
      <c r="Z809" s="245"/>
      <c r="AA809" s="245"/>
      <c r="AB809" s="245"/>
      <c r="AC809" s="245"/>
    </row>
    <row r="810" ht="15.75" customHeight="1">
      <c r="A810" s="245"/>
      <c r="B810" s="245"/>
      <c r="C810" s="245"/>
      <c r="D810" s="245"/>
      <c r="E810" s="245"/>
      <c r="F810" s="245"/>
      <c r="G810" s="245"/>
      <c r="H810" s="245"/>
      <c r="I810" s="245"/>
      <c r="J810" s="245"/>
      <c r="K810" s="245"/>
      <c r="L810" s="245"/>
      <c r="M810" s="245"/>
      <c r="N810" s="245"/>
      <c r="O810" s="245"/>
      <c r="P810" s="245"/>
      <c r="Q810" s="245"/>
      <c r="R810" s="245"/>
      <c r="S810" s="245"/>
      <c r="T810" s="245"/>
      <c r="U810" s="245"/>
      <c r="V810" s="245"/>
      <c r="W810" s="245"/>
      <c r="X810" s="245"/>
      <c r="Y810" s="245"/>
      <c r="Z810" s="245"/>
      <c r="AA810" s="245"/>
      <c r="AB810" s="245"/>
      <c r="AC810" s="245"/>
    </row>
    <row r="811" ht="15.75" customHeight="1">
      <c r="A811" s="245"/>
      <c r="B811" s="245"/>
      <c r="C811" s="245"/>
      <c r="D811" s="245"/>
      <c r="E811" s="245"/>
      <c r="F811" s="245"/>
      <c r="G811" s="245"/>
      <c r="H811" s="245"/>
      <c r="I811" s="245"/>
      <c r="J811" s="245"/>
      <c r="K811" s="245"/>
      <c r="L811" s="245"/>
      <c r="M811" s="245"/>
      <c r="N811" s="245"/>
      <c r="O811" s="245"/>
      <c r="P811" s="245"/>
      <c r="Q811" s="245"/>
      <c r="R811" s="245"/>
      <c r="S811" s="245"/>
      <c r="T811" s="245"/>
      <c r="U811" s="245"/>
      <c r="V811" s="245"/>
      <c r="W811" s="245"/>
      <c r="X811" s="245"/>
      <c r="Y811" s="245"/>
      <c r="Z811" s="245"/>
      <c r="AA811" s="245"/>
      <c r="AB811" s="245"/>
      <c r="AC811" s="245"/>
    </row>
    <row r="812" ht="15.75" customHeight="1">
      <c r="A812" s="245"/>
      <c r="B812" s="245"/>
      <c r="C812" s="245"/>
      <c r="D812" s="245"/>
      <c r="E812" s="245"/>
      <c r="F812" s="245"/>
      <c r="G812" s="245"/>
      <c r="H812" s="245"/>
      <c r="I812" s="245"/>
      <c r="J812" s="245"/>
      <c r="K812" s="245"/>
      <c r="L812" s="245"/>
      <c r="M812" s="245"/>
      <c r="N812" s="245"/>
      <c r="O812" s="245"/>
      <c r="P812" s="245"/>
      <c r="Q812" s="245"/>
      <c r="R812" s="245"/>
      <c r="S812" s="245"/>
      <c r="T812" s="245"/>
      <c r="U812" s="245"/>
      <c r="V812" s="245"/>
      <c r="W812" s="245"/>
      <c r="X812" s="245"/>
      <c r="Y812" s="245"/>
      <c r="Z812" s="245"/>
      <c r="AA812" s="245"/>
      <c r="AB812" s="245"/>
      <c r="AC812" s="245"/>
    </row>
    <row r="813" ht="15.75" customHeight="1">
      <c r="A813" s="245"/>
      <c r="B813" s="245"/>
      <c r="C813" s="245"/>
      <c r="D813" s="245"/>
      <c r="E813" s="245"/>
      <c r="F813" s="245"/>
      <c r="G813" s="245"/>
      <c r="H813" s="245"/>
      <c r="I813" s="245"/>
      <c r="J813" s="245"/>
      <c r="K813" s="245"/>
      <c r="L813" s="245"/>
      <c r="M813" s="245"/>
      <c r="N813" s="245"/>
      <c r="O813" s="245"/>
      <c r="P813" s="245"/>
      <c r="Q813" s="245"/>
      <c r="R813" s="245"/>
      <c r="S813" s="245"/>
      <c r="T813" s="245"/>
      <c r="U813" s="245"/>
      <c r="V813" s="245"/>
      <c r="W813" s="245"/>
      <c r="X813" s="245"/>
      <c r="Y813" s="245"/>
      <c r="Z813" s="245"/>
      <c r="AA813" s="245"/>
      <c r="AB813" s="245"/>
      <c r="AC813" s="245"/>
    </row>
    <row r="814" ht="15.75" customHeight="1">
      <c r="A814" s="245"/>
      <c r="B814" s="245"/>
      <c r="C814" s="245"/>
      <c r="D814" s="245"/>
      <c r="E814" s="245"/>
      <c r="F814" s="245"/>
      <c r="G814" s="245"/>
      <c r="H814" s="245"/>
      <c r="I814" s="245"/>
      <c r="J814" s="245"/>
      <c r="K814" s="245"/>
      <c r="L814" s="245"/>
      <c r="M814" s="245"/>
      <c r="N814" s="245"/>
      <c r="O814" s="245"/>
      <c r="P814" s="245"/>
      <c r="Q814" s="245"/>
      <c r="R814" s="245"/>
      <c r="S814" s="245"/>
      <c r="T814" s="245"/>
      <c r="U814" s="245"/>
      <c r="V814" s="245"/>
      <c r="W814" s="245"/>
      <c r="X814" s="245"/>
      <c r="Y814" s="245"/>
      <c r="Z814" s="245"/>
      <c r="AA814" s="245"/>
      <c r="AB814" s="245"/>
      <c r="AC814" s="245"/>
    </row>
    <row r="815" ht="15.75" customHeight="1">
      <c r="A815" s="245"/>
      <c r="B815" s="245"/>
      <c r="C815" s="245"/>
      <c r="D815" s="245"/>
      <c r="E815" s="245"/>
      <c r="F815" s="245"/>
      <c r="G815" s="245"/>
      <c r="H815" s="245"/>
      <c r="I815" s="245"/>
      <c r="J815" s="245"/>
      <c r="K815" s="245"/>
      <c r="L815" s="245"/>
      <c r="M815" s="245"/>
      <c r="N815" s="245"/>
      <c r="O815" s="245"/>
      <c r="P815" s="245"/>
      <c r="Q815" s="245"/>
      <c r="R815" s="245"/>
      <c r="S815" s="245"/>
      <c r="T815" s="245"/>
      <c r="U815" s="245"/>
      <c r="V815" s="245"/>
      <c r="W815" s="245"/>
      <c r="X815" s="245"/>
      <c r="Y815" s="245"/>
      <c r="Z815" s="245"/>
      <c r="AA815" s="245"/>
      <c r="AB815" s="245"/>
      <c r="AC815" s="245"/>
    </row>
    <row r="816" ht="15.75" customHeight="1">
      <c r="A816" s="245"/>
      <c r="B816" s="245"/>
      <c r="C816" s="245"/>
      <c r="D816" s="245"/>
      <c r="E816" s="245"/>
      <c r="F816" s="245"/>
      <c r="G816" s="245"/>
      <c r="H816" s="245"/>
      <c r="I816" s="245"/>
      <c r="J816" s="245"/>
      <c r="K816" s="245"/>
      <c r="L816" s="245"/>
      <c r="M816" s="245"/>
      <c r="N816" s="245"/>
      <c r="O816" s="245"/>
      <c r="P816" s="245"/>
      <c r="Q816" s="245"/>
      <c r="R816" s="245"/>
      <c r="S816" s="245"/>
      <c r="T816" s="245"/>
      <c r="U816" s="245"/>
      <c r="V816" s="245"/>
      <c r="W816" s="245"/>
      <c r="X816" s="245"/>
      <c r="Y816" s="245"/>
      <c r="Z816" s="245"/>
      <c r="AA816" s="245"/>
      <c r="AB816" s="245"/>
      <c r="AC816" s="245"/>
    </row>
    <row r="817" ht="15.75" customHeight="1">
      <c r="A817" s="245"/>
      <c r="B817" s="245"/>
      <c r="C817" s="245"/>
      <c r="D817" s="245"/>
      <c r="E817" s="245"/>
      <c r="F817" s="245"/>
      <c r="G817" s="245"/>
      <c r="H817" s="245"/>
      <c r="I817" s="245"/>
      <c r="J817" s="245"/>
      <c r="K817" s="245"/>
      <c r="L817" s="245"/>
      <c r="M817" s="245"/>
      <c r="N817" s="245"/>
      <c r="O817" s="245"/>
      <c r="P817" s="245"/>
      <c r="Q817" s="245"/>
      <c r="R817" s="245"/>
      <c r="S817" s="245"/>
      <c r="T817" s="245"/>
      <c r="U817" s="245"/>
      <c r="V817" s="245"/>
      <c r="W817" s="245"/>
      <c r="X817" s="245"/>
      <c r="Y817" s="245"/>
      <c r="Z817" s="245"/>
      <c r="AA817" s="245"/>
      <c r="AB817" s="245"/>
      <c r="AC817" s="245"/>
    </row>
    <row r="818" ht="15.75" customHeight="1">
      <c r="A818" s="245"/>
      <c r="B818" s="245"/>
      <c r="C818" s="245"/>
      <c r="D818" s="245"/>
      <c r="E818" s="245"/>
      <c r="F818" s="245"/>
      <c r="G818" s="245"/>
      <c r="H818" s="245"/>
      <c r="I818" s="245"/>
      <c r="J818" s="245"/>
      <c r="K818" s="245"/>
      <c r="L818" s="245"/>
      <c r="M818" s="245"/>
      <c r="N818" s="245"/>
      <c r="O818" s="245"/>
      <c r="P818" s="245"/>
      <c r="Q818" s="245"/>
      <c r="R818" s="245"/>
      <c r="S818" s="245"/>
      <c r="T818" s="245"/>
      <c r="U818" s="245"/>
      <c r="V818" s="245"/>
      <c r="W818" s="245"/>
      <c r="X818" s="245"/>
      <c r="Y818" s="245"/>
      <c r="Z818" s="245"/>
      <c r="AA818" s="245"/>
      <c r="AB818" s="245"/>
      <c r="AC818" s="245"/>
    </row>
    <row r="819" ht="15.75" customHeight="1">
      <c r="A819" s="245"/>
      <c r="B819" s="245"/>
      <c r="C819" s="245"/>
      <c r="D819" s="245"/>
      <c r="E819" s="245"/>
      <c r="F819" s="245"/>
      <c r="G819" s="245"/>
      <c r="H819" s="245"/>
      <c r="I819" s="245"/>
      <c r="J819" s="245"/>
      <c r="K819" s="245"/>
      <c r="L819" s="245"/>
      <c r="M819" s="245"/>
      <c r="N819" s="245"/>
      <c r="O819" s="245"/>
      <c r="P819" s="245"/>
      <c r="Q819" s="245"/>
      <c r="R819" s="245"/>
      <c r="S819" s="245"/>
      <c r="T819" s="245"/>
      <c r="U819" s="245"/>
      <c r="V819" s="245"/>
      <c r="W819" s="245"/>
      <c r="X819" s="245"/>
      <c r="Y819" s="245"/>
      <c r="Z819" s="245"/>
      <c r="AA819" s="245"/>
      <c r="AB819" s="245"/>
      <c r="AC819" s="245"/>
    </row>
    <row r="820" ht="15.75" customHeight="1">
      <c r="A820" s="245"/>
      <c r="B820" s="245"/>
      <c r="C820" s="245"/>
      <c r="D820" s="245"/>
      <c r="E820" s="245"/>
      <c r="F820" s="245"/>
      <c r="G820" s="245"/>
      <c r="H820" s="245"/>
      <c r="I820" s="245"/>
      <c r="J820" s="245"/>
      <c r="K820" s="245"/>
      <c r="L820" s="245"/>
      <c r="M820" s="245"/>
      <c r="N820" s="245"/>
      <c r="O820" s="245"/>
      <c r="P820" s="245"/>
      <c r="Q820" s="245"/>
      <c r="R820" s="245"/>
      <c r="S820" s="245"/>
      <c r="T820" s="245"/>
      <c r="U820" s="245"/>
      <c r="V820" s="245"/>
      <c r="W820" s="245"/>
      <c r="X820" s="245"/>
      <c r="Y820" s="245"/>
      <c r="Z820" s="245"/>
      <c r="AA820" s="245"/>
      <c r="AB820" s="245"/>
      <c r="AC820" s="245"/>
    </row>
    <row r="821" ht="15.75" customHeight="1">
      <c r="A821" s="245"/>
      <c r="B821" s="245"/>
      <c r="C821" s="245"/>
      <c r="D821" s="245"/>
      <c r="E821" s="245"/>
      <c r="F821" s="245"/>
      <c r="G821" s="245"/>
      <c r="H821" s="245"/>
      <c r="I821" s="245"/>
      <c r="J821" s="245"/>
      <c r="K821" s="245"/>
      <c r="L821" s="245"/>
      <c r="M821" s="245"/>
      <c r="N821" s="245"/>
      <c r="O821" s="245"/>
      <c r="P821" s="245"/>
      <c r="Q821" s="245"/>
      <c r="R821" s="245"/>
      <c r="S821" s="245"/>
      <c r="T821" s="245"/>
      <c r="U821" s="245"/>
      <c r="V821" s="245"/>
      <c r="W821" s="245"/>
      <c r="X821" s="245"/>
      <c r="Y821" s="245"/>
      <c r="Z821" s="245"/>
      <c r="AA821" s="245"/>
      <c r="AB821" s="245"/>
      <c r="AC821" s="245"/>
    </row>
    <row r="822" ht="15.75" customHeight="1">
      <c r="A822" s="245"/>
      <c r="B822" s="245"/>
      <c r="C822" s="245"/>
      <c r="D822" s="245"/>
      <c r="E822" s="245"/>
      <c r="F822" s="245"/>
      <c r="G822" s="245"/>
      <c r="H822" s="245"/>
      <c r="I822" s="245"/>
      <c r="J822" s="245"/>
      <c r="K822" s="245"/>
      <c r="L822" s="245"/>
      <c r="M822" s="245"/>
      <c r="N822" s="245"/>
      <c r="O822" s="245"/>
      <c r="P822" s="245"/>
      <c r="Q822" s="245"/>
      <c r="R822" s="245"/>
      <c r="S822" s="245"/>
      <c r="T822" s="245"/>
      <c r="U822" s="245"/>
      <c r="V822" s="245"/>
      <c r="W822" s="245"/>
      <c r="X822" s="245"/>
      <c r="Y822" s="245"/>
      <c r="Z822" s="245"/>
      <c r="AA822" s="245"/>
      <c r="AB822" s="245"/>
      <c r="AC822" s="245"/>
    </row>
    <row r="823" ht="15.75" customHeight="1">
      <c r="A823" s="245"/>
      <c r="B823" s="245"/>
      <c r="C823" s="245"/>
      <c r="D823" s="245"/>
      <c r="E823" s="245"/>
      <c r="F823" s="245"/>
      <c r="G823" s="245"/>
      <c r="H823" s="245"/>
      <c r="I823" s="245"/>
      <c r="J823" s="245"/>
      <c r="K823" s="245"/>
      <c r="L823" s="245"/>
      <c r="M823" s="245"/>
      <c r="N823" s="245"/>
      <c r="O823" s="245"/>
      <c r="P823" s="245"/>
      <c r="Q823" s="245"/>
      <c r="R823" s="245"/>
      <c r="S823" s="245"/>
      <c r="T823" s="245"/>
      <c r="U823" s="245"/>
      <c r="V823" s="245"/>
      <c r="W823" s="245"/>
      <c r="X823" s="245"/>
      <c r="Y823" s="245"/>
      <c r="Z823" s="245"/>
      <c r="AA823" s="245"/>
      <c r="AB823" s="245"/>
      <c r="AC823" s="245"/>
    </row>
    <row r="824" ht="15.75" customHeight="1">
      <c r="A824" s="245"/>
      <c r="B824" s="245"/>
      <c r="C824" s="245"/>
      <c r="D824" s="245"/>
      <c r="E824" s="245"/>
      <c r="F824" s="245"/>
      <c r="G824" s="245"/>
      <c r="H824" s="245"/>
      <c r="I824" s="245"/>
      <c r="J824" s="245"/>
      <c r="K824" s="245"/>
      <c r="L824" s="245"/>
      <c r="M824" s="245"/>
      <c r="N824" s="245"/>
      <c r="O824" s="245"/>
      <c r="P824" s="245"/>
      <c r="Q824" s="245"/>
      <c r="R824" s="245"/>
      <c r="S824" s="245"/>
      <c r="T824" s="245"/>
      <c r="U824" s="245"/>
      <c r="V824" s="245"/>
      <c r="W824" s="245"/>
      <c r="X824" s="245"/>
      <c r="Y824" s="245"/>
      <c r="Z824" s="245"/>
      <c r="AA824" s="245"/>
      <c r="AB824" s="245"/>
      <c r="AC824" s="245"/>
    </row>
    <row r="825" ht="15.75" customHeight="1">
      <c r="A825" s="245"/>
      <c r="B825" s="245"/>
      <c r="C825" s="245"/>
      <c r="D825" s="245"/>
      <c r="E825" s="245"/>
      <c r="F825" s="245"/>
      <c r="G825" s="245"/>
      <c r="H825" s="245"/>
      <c r="I825" s="245"/>
      <c r="J825" s="245"/>
      <c r="K825" s="245"/>
      <c r="L825" s="245"/>
      <c r="M825" s="245"/>
      <c r="N825" s="245"/>
      <c r="O825" s="245"/>
      <c r="P825" s="245"/>
      <c r="Q825" s="245"/>
      <c r="R825" s="245"/>
      <c r="S825" s="245"/>
      <c r="T825" s="245"/>
      <c r="U825" s="245"/>
      <c r="V825" s="245"/>
      <c r="W825" s="245"/>
      <c r="X825" s="245"/>
      <c r="Y825" s="245"/>
      <c r="Z825" s="245"/>
      <c r="AA825" s="245"/>
      <c r="AB825" s="245"/>
      <c r="AC825" s="245"/>
    </row>
    <row r="826" ht="15.75" customHeight="1">
      <c r="A826" s="245"/>
      <c r="B826" s="245"/>
      <c r="C826" s="245"/>
      <c r="D826" s="245"/>
      <c r="E826" s="245"/>
      <c r="F826" s="245"/>
      <c r="G826" s="245"/>
      <c r="H826" s="245"/>
      <c r="I826" s="245"/>
      <c r="J826" s="245"/>
      <c r="K826" s="245"/>
      <c r="L826" s="245"/>
      <c r="M826" s="245"/>
      <c r="N826" s="245"/>
      <c r="O826" s="245"/>
      <c r="P826" s="245"/>
      <c r="Q826" s="245"/>
      <c r="R826" s="245"/>
      <c r="S826" s="245"/>
      <c r="T826" s="245"/>
      <c r="U826" s="245"/>
      <c r="V826" s="245"/>
      <c r="W826" s="245"/>
      <c r="X826" s="245"/>
      <c r="Y826" s="245"/>
      <c r="Z826" s="245"/>
      <c r="AA826" s="245"/>
      <c r="AB826" s="245"/>
      <c r="AC826" s="245"/>
    </row>
    <row r="827" ht="15.75" customHeight="1">
      <c r="A827" s="245"/>
      <c r="B827" s="245"/>
      <c r="C827" s="245"/>
      <c r="D827" s="245"/>
      <c r="E827" s="245"/>
      <c r="F827" s="245"/>
      <c r="G827" s="245"/>
      <c r="H827" s="245"/>
      <c r="I827" s="245"/>
      <c r="J827" s="245"/>
      <c r="K827" s="245"/>
      <c r="L827" s="245"/>
      <c r="M827" s="245"/>
      <c r="N827" s="245"/>
      <c r="O827" s="245"/>
      <c r="P827" s="245"/>
      <c r="Q827" s="245"/>
      <c r="R827" s="245"/>
      <c r="S827" s="245"/>
      <c r="T827" s="245"/>
      <c r="U827" s="245"/>
      <c r="V827" s="245"/>
      <c r="W827" s="245"/>
      <c r="X827" s="245"/>
      <c r="Y827" s="245"/>
      <c r="Z827" s="245"/>
      <c r="AA827" s="245"/>
      <c r="AB827" s="245"/>
      <c r="AC827" s="245"/>
    </row>
    <row r="828" ht="15.75" customHeight="1">
      <c r="A828" s="245"/>
      <c r="B828" s="245"/>
      <c r="C828" s="245"/>
      <c r="D828" s="245"/>
      <c r="E828" s="245"/>
      <c r="F828" s="245"/>
      <c r="G828" s="245"/>
      <c r="H828" s="245"/>
      <c r="I828" s="245"/>
      <c r="J828" s="245"/>
      <c r="K828" s="245"/>
      <c r="L828" s="245"/>
      <c r="M828" s="245"/>
      <c r="N828" s="245"/>
      <c r="O828" s="245"/>
      <c r="P828" s="245"/>
      <c r="Q828" s="245"/>
      <c r="R828" s="245"/>
      <c r="S828" s="245"/>
      <c r="T828" s="245"/>
      <c r="U828" s="245"/>
      <c r="V828" s="245"/>
      <c r="W828" s="245"/>
      <c r="X828" s="245"/>
      <c r="Y828" s="245"/>
      <c r="Z828" s="245"/>
      <c r="AA828" s="245"/>
      <c r="AB828" s="245"/>
      <c r="AC828" s="245"/>
    </row>
    <row r="829" ht="15.75" customHeight="1">
      <c r="A829" s="245"/>
      <c r="B829" s="245"/>
      <c r="C829" s="245"/>
      <c r="D829" s="245"/>
      <c r="E829" s="245"/>
      <c r="F829" s="245"/>
      <c r="G829" s="245"/>
      <c r="H829" s="245"/>
      <c r="I829" s="245"/>
      <c r="J829" s="245"/>
      <c r="K829" s="245"/>
      <c r="L829" s="245"/>
      <c r="M829" s="245"/>
      <c r="N829" s="245"/>
      <c r="O829" s="245"/>
      <c r="P829" s="245"/>
      <c r="Q829" s="245"/>
      <c r="R829" s="245"/>
      <c r="S829" s="245"/>
      <c r="T829" s="245"/>
      <c r="U829" s="245"/>
      <c r="V829" s="245"/>
      <c r="W829" s="245"/>
      <c r="X829" s="245"/>
      <c r="Y829" s="245"/>
      <c r="Z829" s="245"/>
      <c r="AA829" s="245"/>
      <c r="AB829" s="245"/>
      <c r="AC829" s="245"/>
    </row>
    <row r="830" ht="15.75" customHeight="1">
      <c r="A830" s="245"/>
      <c r="B830" s="245"/>
      <c r="C830" s="245"/>
      <c r="D830" s="245"/>
      <c r="E830" s="245"/>
      <c r="F830" s="245"/>
      <c r="G830" s="245"/>
      <c r="H830" s="245"/>
      <c r="I830" s="245"/>
      <c r="J830" s="245"/>
      <c r="K830" s="245"/>
      <c r="L830" s="245"/>
      <c r="M830" s="245"/>
      <c r="N830" s="245"/>
      <c r="O830" s="245"/>
      <c r="P830" s="245"/>
      <c r="Q830" s="245"/>
      <c r="R830" s="245"/>
      <c r="S830" s="245"/>
      <c r="T830" s="245"/>
      <c r="U830" s="245"/>
      <c r="V830" s="245"/>
      <c r="W830" s="245"/>
      <c r="X830" s="245"/>
      <c r="Y830" s="245"/>
      <c r="Z830" s="245"/>
      <c r="AA830" s="245"/>
      <c r="AB830" s="245"/>
      <c r="AC830" s="245"/>
    </row>
    <row r="831" ht="15.75" customHeight="1">
      <c r="A831" s="245"/>
      <c r="B831" s="245"/>
      <c r="C831" s="245"/>
      <c r="D831" s="245"/>
      <c r="E831" s="245"/>
      <c r="F831" s="245"/>
      <c r="G831" s="245"/>
      <c r="H831" s="245"/>
      <c r="I831" s="245"/>
      <c r="J831" s="245"/>
      <c r="K831" s="245"/>
      <c r="L831" s="245"/>
      <c r="M831" s="245"/>
      <c r="N831" s="245"/>
      <c r="O831" s="245"/>
      <c r="P831" s="245"/>
      <c r="Q831" s="245"/>
      <c r="R831" s="245"/>
      <c r="S831" s="245"/>
      <c r="T831" s="245"/>
      <c r="U831" s="245"/>
      <c r="V831" s="245"/>
      <c r="W831" s="245"/>
      <c r="X831" s="245"/>
      <c r="Y831" s="245"/>
      <c r="Z831" s="245"/>
      <c r="AA831" s="245"/>
      <c r="AB831" s="245"/>
      <c r="AC831" s="245"/>
    </row>
    <row r="832" ht="15.75" customHeight="1">
      <c r="A832" s="245"/>
      <c r="B832" s="245"/>
      <c r="C832" s="245"/>
      <c r="D832" s="245"/>
      <c r="E832" s="245"/>
      <c r="F832" s="245"/>
      <c r="G832" s="245"/>
      <c r="H832" s="245"/>
      <c r="I832" s="245"/>
      <c r="J832" s="245"/>
      <c r="K832" s="245"/>
      <c r="L832" s="245"/>
      <c r="M832" s="245"/>
      <c r="N832" s="245"/>
      <c r="O832" s="245"/>
      <c r="P832" s="245"/>
      <c r="Q832" s="245"/>
      <c r="R832" s="245"/>
      <c r="S832" s="245"/>
      <c r="T832" s="245"/>
      <c r="U832" s="245"/>
      <c r="V832" s="245"/>
      <c r="W832" s="245"/>
      <c r="X832" s="245"/>
      <c r="Y832" s="245"/>
      <c r="Z832" s="245"/>
      <c r="AA832" s="245"/>
      <c r="AB832" s="245"/>
      <c r="AC832" s="245"/>
    </row>
    <row r="833" ht="15.75" customHeight="1">
      <c r="A833" s="245"/>
      <c r="B833" s="245"/>
      <c r="C833" s="245"/>
      <c r="D833" s="245"/>
      <c r="E833" s="245"/>
      <c r="F833" s="245"/>
      <c r="G833" s="245"/>
      <c r="H833" s="245"/>
      <c r="I833" s="245"/>
      <c r="J833" s="245"/>
      <c r="K833" s="245"/>
      <c r="L833" s="245"/>
      <c r="M833" s="245"/>
      <c r="N833" s="245"/>
      <c r="O833" s="245"/>
      <c r="P833" s="245"/>
      <c r="Q833" s="245"/>
      <c r="R833" s="245"/>
      <c r="S833" s="245"/>
      <c r="T833" s="245"/>
      <c r="U833" s="245"/>
      <c r="V833" s="245"/>
      <c r="W833" s="245"/>
      <c r="X833" s="245"/>
      <c r="Y833" s="245"/>
      <c r="Z833" s="245"/>
      <c r="AA833" s="245"/>
      <c r="AB833" s="245"/>
      <c r="AC833" s="245"/>
    </row>
    <row r="834" ht="15.75" customHeight="1">
      <c r="A834" s="245"/>
      <c r="B834" s="245"/>
      <c r="C834" s="245"/>
      <c r="D834" s="245"/>
      <c r="E834" s="245"/>
      <c r="F834" s="245"/>
      <c r="G834" s="245"/>
      <c r="H834" s="245"/>
      <c r="I834" s="245"/>
      <c r="J834" s="245"/>
      <c r="K834" s="245"/>
      <c r="L834" s="245"/>
      <c r="M834" s="245"/>
      <c r="N834" s="245"/>
      <c r="O834" s="245"/>
      <c r="P834" s="245"/>
      <c r="Q834" s="245"/>
      <c r="R834" s="245"/>
      <c r="S834" s="245"/>
      <c r="T834" s="245"/>
      <c r="U834" s="245"/>
      <c r="V834" s="245"/>
      <c r="W834" s="245"/>
      <c r="X834" s="245"/>
      <c r="Y834" s="245"/>
      <c r="Z834" s="245"/>
      <c r="AA834" s="245"/>
      <c r="AB834" s="245"/>
      <c r="AC834" s="245"/>
    </row>
    <row r="835" ht="15.75" customHeight="1">
      <c r="A835" s="245"/>
      <c r="B835" s="245"/>
      <c r="C835" s="245"/>
      <c r="D835" s="245"/>
      <c r="E835" s="245"/>
      <c r="F835" s="245"/>
      <c r="G835" s="245"/>
      <c r="H835" s="245"/>
      <c r="I835" s="245"/>
      <c r="J835" s="245"/>
      <c r="K835" s="245"/>
      <c r="L835" s="245"/>
      <c r="M835" s="245"/>
      <c r="N835" s="245"/>
      <c r="O835" s="245"/>
      <c r="P835" s="245"/>
      <c r="Q835" s="245"/>
      <c r="R835" s="245"/>
      <c r="S835" s="245"/>
      <c r="T835" s="245"/>
      <c r="U835" s="245"/>
      <c r="V835" s="245"/>
      <c r="W835" s="245"/>
      <c r="X835" s="245"/>
      <c r="Y835" s="245"/>
      <c r="Z835" s="245"/>
      <c r="AA835" s="245"/>
      <c r="AB835" s="245"/>
      <c r="AC835" s="245"/>
    </row>
    <row r="836" ht="15.75" customHeight="1">
      <c r="A836" s="245"/>
      <c r="B836" s="245"/>
      <c r="C836" s="245"/>
      <c r="D836" s="245"/>
      <c r="E836" s="245"/>
      <c r="F836" s="245"/>
      <c r="G836" s="245"/>
      <c r="H836" s="245"/>
      <c r="I836" s="245"/>
      <c r="J836" s="245"/>
      <c r="K836" s="245"/>
      <c r="L836" s="245"/>
      <c r="M836" s="245"/>
      <c r="N836" s="245"/>
      <c r="O836" s="245"/>
      <c r="P836" s="245"/>
      <c r="Q836" s="245"/>
      <c r="R836" s="245"/>
      <c r="S836" s="245"/>
      <c r="T836" s="245"/>
      <c r="U836" s="245"/>
      <c r="V836" s="245"/>
      <c r="W836" s="245"/>
      <c r="X836" s="245"/>
      <c r="Y836" s="245"/>
      <c r="Z836" s="245"/>
      <c r="AA836" s="245"/>
      <c r="AB836" s="245"/>
      <c r="AC836" s="245"/>
    </row>
    <row r="837" ht="15.75" customHeight="1">
      <c r="A837" s="245"/>
      <c r="B837" s="245"/>
      <c r="C837" s="245"/>
      <c r="D837" s="245"/>
      <c r="E837" s="245"/>
      <c r="F837" s="245"/>
      <c r="G837" s="245"/>
      <c r="H837" s="245"/>
      <c r="I837" s="245"/>
      <c r="J837" s="245"/>
      <c r="K837" s="245"/>
      <c r="L837" s="245"/>
      <c r="M837" s="245"/>
      <c r="N837" s="245"/>
      <c r="O837" s="245"/>
      <c r="P837" s="245"/>
      <c r="Q837" s="245"/>
      <c r="R837" s="245"/>
      <c r="S837" s="245"/>
      <c r="T837" s="245"/>
      <c r="U837" s="245"/>
      <c r="V837" s="245"/>
      <c r="W837" s="245"/>
      <c r="X837" s="245"/>
      <c r="Y837" s="245"/>
      <c r="Z837" s="245"/>
      <c r="AA837" s="245"/>
      <c r="AB837" s="245"/>
      <c r="AC837" s="245"/>
    </row>
    <row r="838" ht="15.75" customHeight="1">
      <c r="A838" s="245"/>
      <c r="B838" s="245"/>
      <c r="C838" s="245"/>
      <c r="D838" s="245"/>
      <c r="E838" s="245"/>
      <c r="F838" s="245"/>
      <c r="G838" s="245"/>
      <c r="H838" s="245"/>
      <c r="I838" s="245"/>
      <c r="J838" s="245"/>
      <c r="K838" s="245"/>
      <c r="L838" s="245"/>
      <c r="M838" s="245"/>
      <c r="N838" s="245"/>
      <c r="O838" s="245"/>
      <c r="P838" s="245"/>
      <c r="Q838" s="245"/>
      <c r="R838" s="245"/>
      <c r="S838" s="245"/>
      <c r="T838" s="245"/>
      <c r="U838" s="245"/>
      <c r="V838" s="245"/>
      <c r="W838" s="245"/>
      <c r="X838" s="245"/>
      <c r="Y838" s="245"/>
      <c r="Z838" s="245"/>
      <c r="AA838" s="245"/>
      <c r="AB838" s="245"/>
      <c r="AC838" s="245"/>
    </row>
    <row r="839" ht="15.75" customHeight="1">
      <c r="A839" s="245"/>
      <c r="B839" s="245"/>
      <c r="C839" s="245"/>
      <c r="D839" s="245"/>
      <c r="E839" s="245"/>
      <c r="F839" s="245"/>
      <c r="G839" s="245"/>
      <c r="H839" s="245"/>
      <c r="I839" s="245"/>
      <c r="J839" s="245"/>
      <c r="K839" s="245"/>
      <c r="L839" s="245"/>
      <c r="M839" s="245"/>
      <c r="N839" s="245"/>
      <c r="O839" s="245"/>
      <c r="P839" s="245"/>
      <c r="Q839" s="245"/>
      <c r="R839" s="245"/>
      <c r="S839" s="245"/>
      <c r="T839" s="245"/>
      <c r="U839" s="245"/>
      <c r="V839" s="245"/>
      <c r="W839" s="245"/>
      <c r="X839" s="245"/>
      <c r="Y839" s="245"/>
      <c r="Z839" s="245"/>
      <c r="AA839" s="245"/>
      <c r="AB839" s="245"/>
      <c r="AC839" s="245"/>
    </row>
    <row r="840" ht="15.75" customHeight="1">
      <c r="A840" s="245"/>
      <c r="B840" s="245"/>
      <c r="C840" s="245"/>
      <c r="D840" s="245"/>
      <c r="E840" s="245"/>
      <c r="F840" s="245"/>
      <c r="G840" s="245"/>
      <c r="H840" s="245"/>
      <c r="I840" s="245"/>
      <c r="J840" s="245"/>
      <c r="K840" s="245"/>
      <c r="L840" s="245"/>
      <c r="M840" s="245"/>
      <c r="N840" s="245"/>
      <c r="O840" s="245"/>
      <c r="P840" s="245"/>
      <c r="Q840" s="245"/>
      <c r="R840" s="245"/>
      <c r="S840" s="245"/>
      <c r="T840" s="245"/>
      <c r="U840" s="245"/>
      <c r="V840" s="245"/>
      <c r="W840" s="245"/>
      <c r="X840" s="245"/>
      <c r="Y840" s="245"/>
      <c r="Z840" s="245"/>
      <c r="AA840" s="245"/>
      <c r="AB840" s="245"/>
      <c r="AC840" s="245"/>
    </row>
    <row r="841" ht="15.75" customHeight="1">
      <c r="A841" s="245"/>
      <c r="B841" s="245"/>
      <c r="C841" s="245"/>
      <c r="D841" s="245"/>
      <c r="E841" s="245"/>
      <c r="F841" s="245"/>
      <c r="G841" s="245"/>
      <c r="H841" s="245"/>
      <c r="I841" s="245"/>
      <c r="J841" s="245"/>
      <c r="K841" s="245"/>
      <c r="L841" s="245"/>
      <c r="M841" s="245"/>
      <c r="N841" s="245"/>
      <c r="O841" s="245"/>
      <c r="P841" s="245"/>
      <c r="Q841" s="245"/>
      <c r="R841" s="245"/>
      <c r="S841" s="245"/>
      <c r="T841" s="245"/>
      <c r="U841" s="245"/>
      <c r="V841" s="245"/>
      <c r="W841" s="245"/>
      <c r="X841" s="245"/>
      <c r="Y841" s="245"/>
      <c r="Z841" s="245"/>
      <c r="AA841" s="245"/>
      <c r="AB841" s="245"/>
      <c r="AC841" s="245"/>
    </row>
    <row r="842" ht="15.75" customHeight="1">
      <c r="A842" s="245"/>
      <c r="B842" s="245"/>
      <c r="C842" s="245"/>
      <c r="D842" s="245"/>
      <c r="E842" s="245"/>
      <c r="F842" s="245"/>
      <c r="G842" s="245"/>
      <c r="H842" s="245"/>
      <c r="I842" s="245"/>
      <c r="J842" s="245"/>
      <c r="K842" s="245"/>
      <c r="L842" s="245"/>
      <c r="M842" s="245"/>
      <c r="N842" s="245"/>
      <c r="O842" s="245"/>
      <c r="P842" s="245"/>
      <c r="Q842" s="245"/>
      <c r="R842" s="245"/>
      <c r="S842" s="245"/>
      <c r="T842" s="245"/>
      <c r="U842" s="245"/>
      <c r="V842" s="245"/>
      <c r="W842" s="245"/>
      <c r="X842" s="245"/>
      <c r="Y842" s="245"/>
      <c r="Z842" s="245"/>
      <c r="AA842" s="245"/>
      <c r="AB842" s="245"/>
      <c r="AC842" s="245"/>
    </row>
    <row r="843" ht="15.75" customHeight="1">
      <c r="A843" s="245"/>
      <c r="B843" s="245"/>
      <c r="C843" s="245"/>
      <c r="D843" s="245"/>
      <c r="E843" s="245"/>
      <c r="F843" s="245"/>
      <c r="G843" s="245"/>
      <c r="H843" s="245"/>
      <c r="I843" s="245"/>
      <c r="J843" s="245"/>
      <c r="K843" s="245"/>
      <c r="L843" s="245"/>
      <c r="M843" s="245"/>
      <c r="N843" s="245"/>
      <c r="O843" s="245"/>
      <c r="P843" s="245"/>
      <c r="Q843" s="245"/>
      <c r="R843" s="245"/>
      <c r="S843" s="245"/>
      <c r="T843" s="245"/>
      <c r="U843" s="245"/>
      <c r="V843" s="245"/>
      <c r="W843" s="245"/>
      <c r="X843" s="245"/>
      <c r="Y843" s="245"/>
      <c r="Z843" s="245"/>
      <c r="AA843" s="245"/>
      <c r="AB843" s="245"/>
      <c r="AC843" s="245"/>
    </row>
    <row r="844" ht="15.75" customHeight="1">
      <c r="A844" s="245"/>
      <c r="B844" s="245"/>
      <c r="C844" s="245"/>
      <c r="D844" s="245"/>
      <c r="E844" s="245"/>
      <c r="F844" s="245"/>
      <c r="G844" s="245"/>
      <c r="H844" s="245"/>
      <c r="I844" s="245"/>
      <c r="J844" s="245"/>
      <c r="K844" s="245"/>
      <c r="L844" s="245"/>
      <c r="M844" s="245"/>
      <c r="N844" s="245"/>
      <c r="O844" s="245"/>
      <c r="P844" s="245"/>
      <c r="Q844" s="245"/>
      <c r="R844" s="245"/>
      <c r="S844" s="245"/>
      <c r="T844" s="245"/>
      <c r="U844" s="245"/>
      <c r="V844" s="245"/>
      <c r="W844" s="245"/>
      <c r="X844" s="245"/>
      <c r="Y844" s="245"/>
      <c r="Z844" s="245"/>
      <c r="AA844" s="245"/>
      <c r="AB844" s="245"/>
      <c r="AC844" s="245"/>
    </row>
    <row r="845" ht="15.75" customHeight="1">
      <c r="A845" s="245"/>
      <c r="B845" s="245"/>
      <c r="C845" s="245"/>
      <c r="D845" s="245"/>
      <c r="E845" s="245"/>
      <c r="F845" s="245"/>
      <c r="G845" s="245"/>
      <c r="H845" s="245"/>
      <c r="I845" s="245"/>
      <c r="J845" s="245"/>
      <c r="K845" s="245"/>
      <c r="L845" s="245"/>
      <c r="M845" s="245"/>
      <c r="N845" s="245"/>
      <c r="O845" s="245"/>
      <c r="P845" s="245"/>
      <c r="Q845" s="245"/>
      <c r="R845" s="245"/>
      <c r="S845" s="245"/>
      <c r="T845" s="245"/>
      <c r="U845" s="245"/>
      <c r="V845" s="245"/>
      <c r="W845" s="245"/>
      <c r="X845" s="245"/>
      <c r="Y845" s="245"/>
      <c r="Z845" s="245"/>
      <c r="AA845" s="245"/>
      <c r="AB845" s="245"/>
      <c r="AC845" s="245"/>
    </row>
    <row r="846" ht="15.75" customHeight="1">
      <c r="A846" s="245"/>
      <c r="B846" s="245"/>
      <c r="C846" s="245"/>
      <c r="D846" s="245"/>
      <c r="E846" s="245"/>
      <c r="F846" s="245"/>
      <c r="G846" s="245"/>
      <c r="H846" s="245"/>
      <c r="I846" s="245"/>
      <c r="J846" s="245"/>
      <c r="K846" s="245"/>
      <c r="L846" s="245"/>
      <c r="M846" s="245"/>
      <c r="N846" s="245"/>
      <c r="O846" s="245"/>
      <c r="P846" s="245"/>
      <c r="Q846" s="245"/>
      <c r="R846" s="245"/>
      <c r="S846" s="245"/>
      <c r="T846" s="245"/>
      <c r="U846" s="245"/>
      <c r="V846" s="245"/>
      <c r="W846" s="245"/>
      <c r="X846" s="245"/>
      <c r="Y846" s="245"/>
      <c r="Z846" s="245"/>
      <c r="AA846" s="245"/>
      <c r="AB846" s="245"/>
      <c r="AC846" s="245"/>
    </row>
    <row r="847" ht="15.75" customHeight="1">
      <c r="A847" s="245"/>
      <c r="B847" s="245"/>
      <c r="C847" s="245"/>
      <c r="D847" s="245"/>
      <c r="E847" s="245"/>
      <c r="F847" s="245"/>
      <c r="G847" s="245"/>
      <c r="H847" s="245"/>
      <c r="I847" s="245"/>
      <c r="J847" s="245"/>
      <c r="K847" s="245"/>
      <c r="L847" s="245"/>
      <c r="M847" s="245"/>
      <c r="N847" s="245"/>
      <c r="O847" s="245"/>
      <c r="P847" s="245"/>
      <c r="Q847" s="245"/>
      <c r="R847" s="245"/>
      <c r="S847" s="245"/>
      <c r="T847" s="245"/>
      <c r="U847" s="245"/>
      <c r="V847" s="245"/>
      <c r="W847" s="245"/>
      <c r="X847" s="245"/>
      <c r="Y847" s="245"/>
      <c r="Z847" s="245"/>
      <c r="AA847" s="245"/>
      <c r="AB847" s="245"/>
      <c r="AC847" s="245"/>
    </row>
    <row r="848" ht="15.75" customHeight="1">
      <c r="A848" s="245"/>
      <c r="B848" s="245"/>
      <c r="C848" s="245"/>
      <c r="D848" s="245"/>
      <c r="E848" s="245"/>
      <c r="F848" s="245"/>
      <c r="G848" s="245"/>
      <c r="H848" s="245"/>
      <c r="I848" s="245"/>
      <c r="J848" s="245"/>
      <c r="K848" s="245"/>
      <c r="L848" s="245"/>
      <c r="M848" s="245"/>
      <c r="N848" s="245"/>
      <c r="O848" s="245"/>
      <c r="P848" s="245"/>
      <c r="Q848" s="245"/>
      <c r="R848" s="245"/>
      <c r="S848" s="245"/>
      <c r="T848" s="245"/>
      <c r="U848" s="245"/>
      <c r="V848" s="245"/>
      <c r="W848" s="245"/>
      <c r="X848" s="245"/>
      <c r="Y848" s="245"/>
      <c r="Z848" s="245"/>
      <c r="AA848" s="245"/>
      <c r="AB848" s="245"/>
      <c r="AC848" s="245"/>
    </row>
    <row r="849" ht="15.75" customHeight="1">
      <c r="A849" s="245"/>
      <c r="B849" s="245"/>
      <c r="C849" s="245"/>
      <c r="D849" s="245"/>
      <c r="E849" s="245"/>
      <c r="F849" s="245"/>
      <c r="G849" s="245"/>
      <c r="H849" s="245"/>
      <c r="I849" s="245"/>
      <c r="J849" s="245"/>
      <c r="K849" s="245"/>
      <c r="L849" s="245"/>
      <c r="M849" s="245"/>
      <c r="N849" s="245"/>
      <c r="O849" s="245"/>
      <c r="P849" s="245"/>
      <c r="Q849" s="245"/>
      <c r="R849" s="245"/>
      <c r="S849" s="245"/>
      <c r="T849" s="245"/>
      <c r="U849" s="245"/>
      <c r="V849" s="245"/>
      <c r="W849" s="245"/>
      <c r="X849" s="245"/>
      <c r="Y849" s="245"/>
      <c r="Z849" s="245"/>
      <c r="AA849" s="245"/>
      <c r="AB849" s="245"/>
      <c r="AC849" s="245"/>
    </row>
    <row r="850" ht="15.75" customHeight="1">
      <c r="A850" s="245"/>
      <c r="B850" s="245"/>
      <c r="C850" s="245"/>
      <c r="D850" s="245"/>
      <c r="E850" s="245"/>
      <c r="F850" s="245"/>
      <c r="G850" s="245"/>
      <c r="H850" s="245"/>
      <c r="I850" s="245"/>
      <c r="J850" s="245"/>
      <c r="K850" s="245"/>
      <c r="L850" s="245"/>
      <c r="M850" s="245"/>
      <c r="N850" s="245"/>
      <c r="O850" s="245"/>
      <c r="P850" s="245"/>
      <c r="Q850" s="245"/>
      <c r="R850" s="245"/>
      <c r="S850" s="245"/>
      <c r="T850" s="245"/>
      <c r="U850" s="245"/>
      <c r="V850" s="245"/>
      <c r="W850" s="245"/>
      <c r="X850" s="245"/>
      <c r="Y850" s="245"/>
      <c r="Z850" s="245"/>
      <c r="AA850" s="245"/>
      <c r="AB850" s="245"/>
      <c r="AC850" s="245"/>
    </row>
    <row r="851" ht="15.75" customHeight="1">
      <c r="A851" s="245"/>
      <c r="B851" s="245"/>
      <c r="C851" s="245"/>
      <c r="D851" s="245"/>
      <c r="E851" s="245"/>
      <c r="F851" s="245"/>
      <c r="G851" s="245"/>
      <c r="H851" s="245"/>
      <c r="I851" s="245"/>
      <c r="J851" s="245"/>
      <c r="K851" s="245"/>
      <c r="L851" s="245"/>
      <c r="M851" s="245"/>
      <c r="N851" s="245"/>
      <c r="O851" s="245"/>
      <c r="P851" s="245"/>
      <c r="Q851" s="245"/>
      <c r="R851" s="245"/>
      <c r="S851" s="245"/>
      <c r="T851" s="245"/>
      <c r="U851" s="245"/>
      <c r="V851" s="245"/>
      <c r="W851" s="245"/>
      <c r="X851" s="245"/>
      <c r="Y851" s="245"/>
      <c r="Z851" s="245"/>
      <c r="AA851" s="245"/>
      <c r="AB851" s="245"/>
      <c r="AC851" s="245"/>
    </row>
    <row r="852" ht="15.75" customHeight="1">
      <c r="A852" s="245"/>
      <c r="B852" s="245"/>
      <c r="C852" s="245"/>
      <c r="D852" s="245"/>
      <c r="E852" s="245"/>
      <c r="F852" s="245"/>
      <c r="G852" s="245"/>
      <c r="H852" s="245"/>
      <c r="I852" s="245"/>
      <c r="J852" s="245"/>
      <c r="K852" s="245"/>
      <c r="L852" s="245"/>
      <c r="M852" s="245"/>
      <c r="N852" s="245"/>
      <c r="O852" s="245"/>
      <c r="P852" s="245"/>
      <c r="Q852" s="245"/>
      <c r="R852" s="245"/>
      <c r="S852" s="245"/>
      <c r="T852" s="245"/>
      <c r="U852" s="245"/>
      <c r="V852" s="245"/>
      <c r="W852" s="245"/>
      <c r="X852" s="245"/>
      <c r="Y852" s="245"/>
      <c r="Z852" s="245"/>
      <c r="AA852" s="245"/>
      <c r="AB852" s="245"/>
      <c r="AC852" s="245"/>
    </row>
    <row r="853" ht="15.75" customHeight="1">
      <c r="A853" s="245"/>
      <c r="B853" s="245"/>
      <c r="C853" s="245"/>
      <c r="D853" s="245"/>
      <c r="E853" s="245"/>
      <c r="F853" s="245"/>
      <c r="G853" s="245"/>
      <c r="H853" s="245"/>
      <c r="I853" s="245"/>
      <c r="J853" s="245"/>
      <c r="K853" s="245"/>
      <c r="L853" s="245"/>
      <c r="M853" s="245"/>
      <c r="N853" s="245"/>
      <c r="O853" s="245"/>
      <c r="P853" s="245"/>
      <c r="Q853" s="245"/>
      <c r="R853" s="245"/>
      <c r="S853" s="245"/>
      <c r="T853" s="245"/>
      <c r="U853" s="245"/>
      <c r="V853" s="245"/>
      <c r="W853" s="245"/>
      <c r="X853" s="245"/>
      <c r="Y853" s="245"/>
      <c r="Z853" s="245"/>
      <c r="AA853" s="245"/>
      <c r="AB853" s="245"/>
      <c r="AC853" s="245"/>
    </row>
    <row r="854" ht="15.75" customHeight="1">
      <c r="A854" s="245"/>
      <c r="B854" s="245"/>
      <c r="C854" s="245"/>
      <c r="D854" s="245"/>
      <c r="E854" s="245"/>
      <c r="F854" s="245"/>
      <c r="G854" s="245"/>
      <c r="H854" s="245"/>
      <c r="I854" s="245"/>
      <c r="J854" s="245"/>
      <c r="K854" s="245"/>
      <c r="L854" s="245"/>
      <c r="M854" s="245"/>
      <c r="N854" s="245"/>
      <c r="O854" s="245"/>
      <c r="P854" s="245"/>
      <c r="Q854" s="245"/>
      <c r="R854" s="245"/>
      <c r="S854" s="245"/>
      <c r="T854" s="245"/>
      <c r="U854" s="245"/>
      <c r="V854" s="245"/>
      <c r="W854" s="245"/>
      <c r="X854" s="245"/>
      <c r="Y854" s="245"/>
      <c r="Z854" s="245"/>
      <c r="AA854" s="245"/>
      <c r="AB854" s="245"/>
      <c r="AC854" s="245"/>
    </row>
    <row r="855" ht="15.75" customHeight="1">
      <c r="A855" s="245"/>
      <c r="B855" s="245"/>
      <c r="C855" s="245"/>
      <c r="D855" s="245"/>
      <c r="E855" s="245"/>
      <c r="F855" s="245"/>
      <c r="G855" s="245"/>
      <c r="H855" s="245"/>
      <c r="I855" s="245"/>
      <c r="J855" s="245"/>
      <c r="K855" s="245"/>
      <c r="L855" s="245"/>
      <c r="M855" s="245"/>
      <c r="N855" s="245"/>
      <c r="O855" s="245"/>
      <c r="P855" s="245"/>
      <c r="Q855" s="245"/>
      <c r="R855" s="245"/>
      <c r="S855" s="245"/>
      <c r="T855" s="245"/>
      <c r="U855" s="245"/>
      <c r="V855" s="245"/>
      <c r="W855" s="245"/>
      <c r="X855" s="245"/>
      <c r="Y855" s="245"/>
      <c r="Z855" s="245"/>
      <c r="AA855" s="245"/>
      <c r="AB855" s="245"/>
      <c r="AC855" s="245"/>
    </row>
    <row r="856" ht="15.75" customHeight="1">
      <c r="A856" s="245"/>
      <c r="B856" s="245"/>
      <c r="C856" s="245"/>
      <c r="D856" s="245"/>
      <c r="E856" s="245"/>
      <c r="F856" s="245"/>
      <c r="G856" s="245"/>
      <c r="H856" s="245"/>
      <c r="I856" s="245"/>
      <c r="J856" s="245"/>
      <c r="K856" s="245"/>
      <c r="L856" s="245"/>
      <c r="M856" s="245"/>
      <c r="N856" s="245"/>
      <c r="O856" s="245"/>
      <c r="P856" s="245"/>
      <c r="Q856" s="245"/>
      <c r="R856" s="245"/>
      <c r="S856" s="245"/>
      <c r="T856" s="245"/>
      <c r="U856" s="245"/>
      <c r="V856" s="245"/>
      <c r="W856" s="245"/>
      <c r="X856" s="245"/>
      <c r="Y856" s="245"/>
      <c r="Z856" s="245"/>
      <c r="AA856" s="245"/>
      <c r="AB856" s="245"/>
      <c r="AC856" s="245"/>
    </row>
    <row r="857" ht="15.75" customHeight="1">
      <c r="A857" s="245"/>
      <c r="B857" s="245"/>
      <c r="C857" s="245"/>
      <c r="D857" s="245"/>
      <c r="E857" s="245"/>
      <c r="F857" s="245"/>
      <c r="G857" s="245"/>
      <c r="H857" s="245"/>
      <c r="I857" s="245"/>
      <c r="J857" s="245"/>
      <c r="K857" s="245"/>
      <c r="L857" s="245"/>
      <c r="M857" s="245"/>
      <c r="N857" s="245"/>
      <c r="O857" s="245"/>
      <c r="P857" s="245"/>
      <c r="Q857" s="245"/>
      <c r="R857" s="245"/>
      <c r="S857" s="245"/>
      <c r="T857" s="245"/>
      <c r="U857" s="245"/>
      <c r="V857" s="245"/>
      <c r="W857" s="245"/>
      <c r="X857" s="245"/>
      <c r="Y857" s="245"/>
      <c r="Z857" s="245"/>
      <c r="AA857" s="245"/>
      <c r="AB857" s="245"/>
      <c r="AC857" s="245"/>
    </row>
    <row r="858" ht="15.75" customHeight="1">
      <c r="A858" s="245"/>
      <c r="B858" s="245"/>
      <c r="C858" s="245"/>
      <c r="D858" s="245"/>
      <c r="E858" s="245"/>
      <c r="F858" s="245"/>
      <c r="G858" s="245"/>
      <c r="H858" s="245"/>
      <c r="I858" s="245"/>
      <c r="J858" s="245"/>
      <c r="K858" s="245"/>
      <c r="L858" s="245"/>
      <c r="M858" s="245"/>
      <c r="N858" s="245"/>
      <c r="O858" s="245"/>
      <c r="P858" s="245"/>
      <c r="Q858" s="245"/>
      <c r="R858" s="245"/>
      <c r="S858" s="245"/>
      <c r="T858" s="245"/>
      <c r="U858" s="245"/>
      <c r="V858" s="245"/>
      <c r="W858" s="245"/>
      <c r="X858" s="245"/>
      <c r="Y858" s="245"/>
      <c r="Z858" s="245"/>
      <c r="AA858" s="245"/>
      <c r="AB858" s="245"/>
      <c r="AC858" s="245"/>
    </row>
    <row r="859" ht="15.75" customHeight="1">
      <c r="A859" s="245"/>
      <c r="B859" s="245"/>
      <c r="C859" s="245"/>
      <c r="D859" s="245"/>
      <c r="E859" s="245"/>
      <c r="F859" s="245"/>
      <c r="G859" s="245"/>
      <c r="H859" s="245"/>
      <c r="I859" s="245"/>
      <c r="J859" s="245"/>
      <c r="K859" s="245"/>
      <c r="L859" s="245"/>
      <c r="M859" s="245"/>
      <c r="N859" s="245"/>
      <c r="O859" s="245"/>
      <c r="P859" s="245"/>
      <c r="Q859" s="245"/>
      <c r="R859" s="245"/>
      <c r="S859" s="245"/>
      <c r="T859" s="245"/>
      <c r="U859" s="245"/>
      <c r="V859" s="245"/>
      <c r="W859" s="245"/>
      <c r="X859" s="245"/>
      <c r="Y859" s="245"/>
      <c r="Z859" s="245"/>
      <c r="AA859" s="245"/>
      <c r="AB859" s="245"/>
      <c r="AC859" s="245"/>
    </row>
    <row r="860" ht="15.75" customHeight="1">
      <c r="A860" s="245"/>
      <c r="B860" s="245"/>
      <c r="C860" s="245"/>
      <c r="D860" s="245"/>
      <c r="E860" s="245"/>
      <c r="F860" s="245"/>
      <c r="G860" s="245"/>
      <c r="H860" s="245"/>
      <c r="I860" s="245"/>
      <c r="J860" s="245"/>
      <c r="K860" s="245"/>
      <c r="L860" s="245"/>
      <c r="M860" s="245"/>
      <c r="N860" s="245"/>
      <c r="O860" s="245"/>
      <c r="P860" s="245"/>
      <c r="Q860" s="245"/>
      <c r="R860" s="245"/>
      <c r="S860" s="245"/>
      <c r="T860" s="245"/>
      <c r="U860" s="245"/>
      <c r="V860" s="245"/>
      <c r="W860" s="245"/>
      <c r="X860" s="245"/>
      <c r="Y860" s="245"/>
      <c r="Z860" s="245"/>
      <c r="AA860" s="245"/>
      <c r="AB860" s="245"/>
      <c r="AC860" s="245"/>
    </row>
    <row r="861" ht="15.75" customHeight="1">
      <c r="A861" s="245"/>
      <c r="B861" s="245"/>
      <c r="C861" s="245"/>
      <c r="D861" s="245"/>
      <c r="E861" s="245"/>
      <c r="F861" s="245"/>
      <c r="G861" s="245"/>
      <c r="H861" s="245"/>
      <c r="I861" s="245"/>
      <c r="J861" s="245"/>
      <c r="K861" s="245"/>
      <c r="L861" s="245"/>
      <c r="M861" s="245"/>
      <c r="N861" s="245"/>
      <c r="O861" s="245"/>
      <c r="P861" s="245"/>
      <c r="Q861" s="245"/>
      <c r="R861" s="245"/>
      <c r="S861" s="245"/>
      <c r="T861" s="245"/>
      <c r="U861" s="245"/>
      <c r="V861" s="245"/>
      <c r="W861" s="245"/>
      <c r="X861" s="245"/>
      <c r="Y861" s="245"/>
      <c r="Z861" s="245"/>
      <c r="AA861" s="245"/>
      <c r="AB861" s="245"/>
      <c r="AC861" s="245"/>
    </row>
    <row r="862" ht="15.75" customHeight="1">
      <c r="A862" s="245"/>
      <c r="B862" s="245"/>
      <c r="C862" s="245"/>
      <c r="D862" s="245"/>
      <c r="E862" s="245"/>
      <c r="F862" s="245"/>
      <c r="G862" s="245"/>
      <c r="H862" s="245"/>
      <c r="I862" s="245"/>
      <c r="J862" s="245"/>
      <c r="K862" s="245"/>
      <c r="L862" s="245"/>
      <c r="M862" s="245"/>
      <c r="N862" s="245"/>
      <c r="O862" s="245"/>
      <c r="P862" s="245"/>
      <c r="Q862" s="245"/>
      <c r="R862" s="245"/>
      <c r="S862" s="245"/>
      <c r="T862" s="245"/>
      <c r="U862" s="245"/>
      <c r="V862" s="245"/>
      <c r="W862" s="245"/>
      <c r="X862" s="245"/>
      <c r="Y862" s="245"/>
      <c r="Z862" s="245"/>
      <c r="AA862" s="245"/>
      <c r="AB862" s="245"/>
      <c r="AC862" s="245"/>
    </row>
    <row r="863" ht="15.75" customHeight="1">
      <c r="A863" s="245"/>
      <c r="B863" s="245"/>
      <c r="C863" s="245"/>
      <c r="D863" s="245"/>
      <c r="E863" s="245"/>
      <c r="F863" s="245"/>
      <c r="G863" s="245"/>
      <c r="H863" s="245"/>
      <c r="I863" s="245"/>
      <c r="J863" s="245"/>
      <c r="K863" s="245"/>
      <c r="L863" s="245"/>
      <c r="M863" s="245"/>
      <c r="N863" s="245"/>
      <c r="O863" s="245"/>
      <c r="P863" s="245"/>
      <c r="Q863" s="245"/>
      <c r="R863" s="245"/>
      <c r="S863" s="245"/>
      <c r="T863" s="245"/>
      <c r="U863" s="245"/>
      <c r="V863" s="245"/>
      <c r="W863" s="245"/>
      <c r="X863" s="245"/>
      <c r="Y863" s="245"/>
      <c r="Z863" s="245"/>
      <c r="AA863" s="245"/>
      <c r="AB863" s="245"/>
      <c r="AC863" s="245"/>
    </row>
    <row r="864" ht="15.75" customHeight="1">
      <c r="A864" s="245"/>
      <c r="B864" s="245"/>
      <c r="C864" s="245"/>
      <c r="D864" s="245"/>
      <c r="E864" s="245"/>
      <c r="F864" s="245"/>
      <c r="G864" s="245"/>
      <c r="H864" s="245"/>
      <c r="I864" s="245"/>
      <c r="J864" s="245"/>
      <c r="K864" s="245"/>
      <c r="L864" s="245"/>
      <c r="M864" s="245"/>
      <c r="N864" s="245"/>
      <c r="O864" s="245"/>
      <c r="P864" s="245"/>
      <c r="Q864" s="245"/>
      <c r="R864" s="245"/>
      <c r="S864" s="245"/>
      <c r="T864" s="245"/>
      <c r="U864" s="245"/>
      <c r="V864" s="245"/>
      <c r="W864" s="245"/>
      <c r="X864" s="245"/>
      <c r="Y864" s="245"/>
      <c r="Z864" s="245"/>
      <c r="AA864" s="245"/>
      <c r="AB864" s="245"/>
      <c r="AC864" s="245"/>
    </row>
    <row r="865" ht="15.75" customHeight="1">
      <c r="A865" s="245"/>
      <c r="B865" s="245"/>
      <c r="C865" s="245"/>
      <c r="D865" s="245"/>
      <c r="E865" s="245"/>
      <c r="F865" s="245"/>
      <c r="G865" s="245"/>
      <c r="H865" s="245"/>
      <c r="I865" s="245"/>
      <c r="J865" s="245"/>
      <c r="K865" s="245"/>
      <c r="L865" s="245"/>
      <c r="M865" s="245"/>
      <c r="N865" s="245"/>
      <c r="O865" s="245"/>
      <c r="P865" s="245"/>
      <c r="Q865" s="245"/>
      <c r="R865" s="245"/>
      <c r="S865" s="245"/>
      <c r="T865" s="245"/>
      <c r="U865" s="245"/>
      <c r="V865" s="245"/>
      <c r="W865" s="245"/>
      <c r="X865" s="245"/>
      <c r="Y865" s="245"/>
      <c r="Z865" s="245"/>
      <c r="AA865" s="245"/>
      <c r="AB865" s="245"/>
      <c r="AC865" s="245"/>
    </row>
    <row r="866" ht="15.75" customHeight="1">
      <c r="A866" s="245"/>
      <c r="B866" s="245"/>
      <c r="C866" s="245"/>
      <c r="D866" s="245"/>
      <c r="E866" s="245"/>
      <c r="F866" s="245"/>
      <c r="G866" s="245"/>
      <c r="H866" s="245"/>
      <c r="I866" s="245"/>
      <c r="J866" s="245"/>
      <c r="K866" s="245"/>
      <c r="L866" s="245"/>
      <c r="M866" s="245"/>
      <c r="N866" s="245"/>
      <c r="O866" s="245"/>
      <c r="P866" s="245"/>
      <c r="Q866" s="245"/>
      <c r="R866" s="245"/>
      <c r="S866" s="245"/>
      <c r="T866" s="245"/>
      <c r="U866" s="245"/>
      <c r="V866" s="245"/>
      <c r="W866" s="245"/>
      <c r="X866" s="245"/>
      <c r="Y866" s="245"/>
      <c r="Z866" s="245"/>
      <c r="AA866" s="245"/>
      <c r="AB866" s="245"/>
      <c r="AC866" s="245"/>
    </row>
    <row r="867" ht="15.75" customHeight="1">
      <c r="A867" s="245"/>
      <c r="B867" s="245"/>
      <c r="C867" s="245"/>
      <c r="D867" s="245"/>
      <c r="E867" s="245"/>
      <c r="F867" s="245"/>
      <c r="G867" s="245"/>
      <c r="H867" s="245"/>
      <c r="I867" s="245"/>
      <c r="J867" s="245"/>
      <c r="K867" s="245"/>
      <c r="L867" s="245"/>
      <c r="M867" s="245"/>
      <c r="N867" s="245"/>
      <c r="O867" s="245"/>
      <c r="P867" s="245"/>
      <c r="Q867" s="245"/>
      <c r="R867" s="245"/>
      <c r="S867" s="245"/>
      <c r="T867" s="245"/>
      <c r="U867" s="245"/>
      <c r="V867" s="245"/>
      <c r="W867" s="245"/>
      <c r="X867" s="245"/>
      <c r="Y867" s="245"/>
      <c r="Z867" s="245"/>
      <c r="AA867" s="245"/>
      <c r="AB867" s="245"/>
      <c r="AC867" s="245"/>
    </row>
    <row r="868" ht="15.75" customHeight="1">
      <c r="A868" s="245"/>
      <c r="B868" s="245"/>
      <c r="C868" s="245"/>
      <c r="D868" s="245"/>
      <c r="E868" s="245"/>
      <c r="F868" s="245"/>
      <c r="G868" s="245"/>
      <c r="H868" s="245"/>
      <c r="I868" s="245"/>
      <c r="J868" s="245"/>
      <c r="K868" s="245"/>
      <c r="L868" s="245"/>
      <c r="M868" s="245"/>
      <c r="N868" s="245"/>
      <c r="O868" s="245"/>
      <c r="P868" s="245"/>
      <c r="Q868" s="245"/>
      <c r="R868" s="245"/>
      <c r="S868" s="245"/>
      <c r="T868" s="245"/>
      <c r="U868" s="245"/>
      <c r="V868" s="245"/>
      <c r="W868" s="245"/>
      <c r="X868" s="245"/>
      <c r="Y868" s="245"/>
      <c r="Z868" s="245"/>
      <c r="AA868" s="245"/>
      <c r="AB868" s="245"/>
      <c r="AC868" s="245"/>
    </row>
    <row r="869" ht="15.75" customHeight="1">
      <c r="A869" s="245"/>
      <c r="B869" s="245"/>
      <c r="C869" s="245"/>
      <c r="D869" s="245"/>
      <c r="E869" s="245"/>
      <c r="F869" s="245"/>
      <c r="G869" s="245"/>
      <c r="H869" s="245"/>
      <c r="I869" s="245"/>
      <c r="J869" s="245"/>
      <c r="K869" s="245"/>
      <c r="L869" s="245"/>
      <c r="M869" s="245"/>
      <c r="N869" s="245"/>
      <c r="O869" s="245"/>
      <c r="P869" s="245"/>
      <c r="Q869" s="245"/>
      <c r="R869" s="245"/>
      <c r="S869" s="245"/>
      <c r="T869" s="245"/>
      <c r="U869" s="245"/>
      <c r="V869" s="245"/>
      <c r="W869" s="245"/>
      <c r="X869" s="245"/>
      <c r="Y869" s="245"/>
      <c r="Z869" s="245"/>
      <c r="AA869" s="245"/>
      <c r="AB869" s="245"/>
      <c r="AC869" s="245"/>
    </row>
    <row r="870" ht="15.75" customHeight="1">
      <c r="A870" s="245"/>
      <c r="B870" s="245"/>
      <c r="C870" s="245"/>
      <c r="D870" s="245"/>
      <c r="E870" s="245"/>
      <c r="F870" s="245"/>
      <c r="G870" s="245"/>
      <c r="H870" s="245"/>
      <c r="I870" s="245"/>
      <c r="J870" s="245"/>
      <c r="K870" s="245"/>
      <c r="L870" s="245"/>
      <c r="M870" s="245"/>
      <c r="N870" s="245"/>
      <c r="O870" s="245"/>
      <c r="P870" s="245"/>
      <c r="Q870" s="245"/>
      <c r="R870" s="245"/>
      <c r="S870" s="245"/>
      <c r="T870" s="245"/>
      <c r="U870" s="245"/>
      <c r="V870" s="245"/>
      <c r="W870" s="245"/>
      <c r="X870" s="245"/>
      <c r="Y870" s="245"/>
      <c r="Z870" s="245"/>
      <c r="AA870" s="245"/>
      <c r="AB870" s="245"/>
      <c r="AC870" s="245"/>
    </row>
    <row r="871" ht="15.75" customHeight="1">
      <c r="A871" s="245"/>
      <c r="B871" s="245"/>
      <c r="C871" s="245"/>
      <c r="D871" s="245"/>
      <c r="E871" s="245"/>
      <c r="F871" s="245"/>
      <c r="G871" s="245"/>
      <c r="H871" s="245"/>
      <c r="I871" s="245"/>
      <c r="J871" s="245"/>
      <c r="K871" s="245"/>
      <c r="L871" s="245"/>
      <c r="M871" s="245"/>
      <c r="N871" s="245"/>
      <c r="O871" s="245"/>
      <c r="P871" s="245"/>
      <c r="Q871" s="245"/>
      <c r="R871" s="245"/>
      <c r="S871" s="245"/>
      <c r="T871" s="245"/>
      <c r="U871" s="245"/>
      <c r="V871" s="245"/>
      <c r="W871" s="245"/>
      <c r="X871" s="245"/>
      <c r="Y871" s="245"/>
      <c r="Z871" s="245"/>
      <c r="AA871" s="245"/>
      <c r="AB871" s="245"/>
      <c r="AC871" s="245"/>
    </row>
    <row r="872" ht="15.75" customHeight="1">
      <c r="A872" s="245"/>
      <c r="B872" s="245"/>
      <c r="C872" s="245"/>
      <c r="D872" s="245"/>
      <c r="E872" s="245"/>
      <c r="F872" s="245"/>
      <c r="G872" s="245"/>
      <c r="H872" s="245"/>
      <c r="I872" s="245"/>
      <c r="J872" s="245"/>
      <c r="K872" s="245"/>
      <c r="L872" s="245"/>
      <c r="M872" s="245"/>
      <c r="N872" s="245"/>
      <c r="O872" s="245"/>
      <c r="P872" s="245"/>
      <c r="Q872" s="245"/>
      <c r="R872" s="245"/>
      <c r="S872" s="245"/>
      <c r="T872" s="245"/>
      <c r="U872" s="245"/>
      <c r="V872" s="245"/>
      <c r="W872" s="245"/>
      <c r="X872" s="245"/>
      <c r="Y872" s="245"/>
      <c r="Z872" s="245"/>
      <c r="AA872" s="245"/>
      <c r="AB872" s="245"/>
      <c r="AC872" s="245"/>
    </row>
    <row r="873" ht="15.75" customHeight="1">
      <c r="A873" s="245"/>
      <c r="B873" s="245"/>
      <c r="C873" s="245"/>
      <c r="D873" s="245"/>
      <c r="E873" s="245"/>
      <c r="F873" s="245"/>
      <c r="G873" s="245"/>
      <c r="H873" s="245"/>
      <c r="I873" s="245"/>
      <c r="J873" s="245"/>
      <c r="K873" s="245"/>
      <c r="L873" s="245"/>
      <c r="M873" s="245"/>
      <c r="N873" s="245"/>
      <c r="O873" s="245"/>
      <c r="P873" s="245"/>
      <c r="Q873" s="245"/>
      <c r="R873" s="245"/>
      <c r="S873" s="245"/>
      <c r="T873" s="245"/>
      <c r="U873" s="245"/>
      <c r="V873" s="245"/>
      <c r="W873" s="245"/>
      <c r="X873" s="245"/>
      <c r="Y873" s="245"/>
      <c r="Z873" s="245"/>
      <c r="AA873" s="245"/>
      <c r="AB873" s="245"/>
      <c r="AC873" s="245"/>
    </row>
    <row r="874" ht="15.75" customHeight="1">
      <c r="A874" s="245"/>
      <c r="B874" s="245"/>
      <c r="C874" s="245"/>
      <c r="D874" s="245"/>
      <c r="E874" s="245"/>
      <c r="F874" s="245"/>
      <c r="G874" s="245"/>
      <c r="H874" s="245"/>
      <c r="I874" s="245"/>
      <c r="J874" s="245"/>
      <c r="K874" s="245"/>
      <c r="L874" s="245"/>
      <c r="M874" s="245"/>
      <c r="N874" s="245"/>
      <c r="O874" s="245"/>
      <c r="P874" s="245"/>
      <c r="Q874" s="245"/>
      <c r="R874" s="245"/>
      <c r="S874" s="245"/>
      <c r="T874" s="245"/>
      <c r="U874" s="245"/>
      <c r="V874" s="245"/>
      <c r="W874" s="245"/>
      <c r="X874" s="245"/>
      <c r="Y874" s="245"/>
      <c r="Z874" s="245"/>
      <c r="AA874" s="245"/>
      <c r="AB874" s="245"/>
      <c r="AC874" s="245"/>
    </row>
    <row r="875" ht="15.75" customHeight="1">
      <c r="A875" s="245"/>
      <c r="B875" s="245"/>
      <c r="C875" s="245"/>
      <c r="D875" s="245"/>
      <c r="E875" s="245"/>
      <c r="F875" s="245"/>
      <c r="G875" s="245"/>
      <c r="H875" s="245"/>
      <c r="I875" s="245"/>
      <c r="J875" s="245"/>
      <c r="K875" s="245"/>
      <c r="L875" s="245"/>
      <c r="M875" s="245"/>
      <c r="N875" s="245"/>
      <c r="O875" s="245"/>
      <c r="P875" s="245"/>
      <c r="Q875" s="245"/>
      <c r="R875" s="245"/>
      <c r="S875" s="245"/>
      <c r="T875" s="245"/>
      <c r="U875" s="245"/>
      <c r="V875" s="245"/>
      <c r="W875" s="245"/>
      <c r="X875" s="245"/>
      <c r="Y875" s="245"/>
      <c r="Z875" s="245"/>
      <c r="AA875" s="245"/>
      <c r="AB875" s="245"/>
      <c r="AC875" s="245"/>
    </row>
    <row r="876" ht="15.75" customHeight="1">
      <c r="A876" s="245"/>
      <c r="B876" s="245"/>
      <c r="C876" s="245"/>
      <c r="D876" s="245"/>
      <c r="E876" s="245"/>
      <c r="F876" s="245"/>
      <c r="G876" s="245"/>
      <c r="H876" s="245"/>
      <c r="I876" s="245"/>
      <c r="J876" s="245"/>
      <c r="K876" s="245"/>
      <c r="L876" s="245"/>
      <c r="M876" s="245"/>
      <c r="N876" s="245"/>
      <c r="O876" s="245"/>
      <c r="P876" s="245"/>
      <c r="Q876" s="245"/>
      <c r="R876" s="245"/>
      <c r="S876" s="245"/>
      <c r="T876" s="245"/>
      <c r="U876" s="245"/>
      <c r="V876" s="245"/>
      <c r="W876" s="245"/>
      <c r="X876" s="245"/>
      <c r="Y876" s="245"/>
      <c r="Z876" s="245"/>
      <c r="AA876" s="245"/>
      <c r="AB876" s="245"/>
      <c r="AC876" s="245"/>
    </row>
    <row r="877" ht="15.75" customHeight="1">
      <c r="A877" s="245"/>
      <c r="B877" s="245"/>
      <c r="C877" s="245"/>
      <c r="D877" s="245"/>
      <c r="E877" s="245"/>
      <c r="F877" s="245"/>
      <c r="G877" s="245"/>
      <c r="H877" s="245"/>
      <c r="I877" s="245"/>
      <c r="J877" s="245"/>
      <c r="K877" s="245"/>
      <c r="L877" s="245"/>
      <c r="M877" s="245"/>
      <c r="N877" s="245"/>
      <c r="O877" s="245"/>
      <c r="P877" s="245"/>
      <c r="Q877" s="245"/>
      <c r="R877" s="245"/>
      <c r="S877" s="245"/>
      <c r="T877" s="245"/>
      <c r="U877" s="245"/>
      <c r="V877" s="245"/>
      <c r="W877" s="245"/>
      <c r="X877" s="245"/>
      <c r="Y877" s="245"/>
      <c r="Z877" s="245"/>
      <c r="AA877" s="245"/>
      <c r="AB877" s="245"/>
      <c r="AC877" s="245"/>
    </row>
    <row r="878" ht="15.75" customHeight="1">
      <c r="A878" s="245"/>
      <c r="B878" s="245"/>
      <c r="C878" s="245"/>
      <c r="D878" s="245"/>
      <c r="E878" s="245"/>
      <c r="F878" s="245"/>
      <c r="G878" s="245"/>
      <c r="H878" s="245"/>
      <c r="I878" s="245"/>
      <c r="J878" s="245"/>
      <c r="K878" s="245"/>
      <c r="L878" s="245"/>
      <c r="M878" s="245"/>
      <c r="N878" s="245"/>
      <c r="O878" s="245"/>
      <c r="P878" s="245"/>
      <c r="Q878" s="245"/>
      <c r="R878" s="245"/>
      <c r="S878" s="245"/>
      <c r="T878" s="245"/>
      <c r="U878" s="245"/>
      <c r="V878" s="245"/>
      <c r="W878" s="245"/>
      <c r="X878" s="245"/>
      <c r="Y878" s="245"/>
      <c r="Z878" s="245"/>
      <c r="AA878" s="245"/>
      <c r="AB878" s="245"/>
      <c r="AC878" s="245"/>
    </row>
    <row r="879" ht="15.75" customHeight="1">
      <c r="A879" s="245"/>
      <c r="B879" s="245"/>
      <c r="C879" s="245"/>
      <c r="D879" s="245"/>
      <c r="E879" s="245"/>
      <c r="F879" s="245"/>
      <c r="G879" s="245"/>
      <c r="H879" s="245"/>
      <c r="I879" s="245"/>
      <c r="J879" s="245"/>
      <c r="K879" s="245"/>
      <c r="L879" s="245"/>
      <c r="M879" s="245"/>
      <c r="N879" s="245"/>
      <c r="O879" s="245"/>
      <c r="P879" s="245"/>
      <c r="Q879" s="245"/>
      <c r="R879" s="245"/>
      <c r="S879" s="245"/>
      <c r="T879" s="245"/>
      <c r="U879" s="245"/>
      <c r="V879" s="245"/>
      <c r="W879" s="245"/>
      <c r="X879" s="245"/>
      <c r="Y879" s="245"/>
      <c r="Z879" s="245"/>
      <c r="AA879" s="245"/>
      <c r="AB879" s="245"/>
      <c r="AC879" s="245"/>
    </row>
    <row r="880" ht="15.75" customHeight="1">
      <c r="A880" s="245"/>
      <c r="B880" s="245"/>
      <c r="C880" s="245"/>
      <c r="D880" s="245"/>
      <c r="E880" s="245"/>
      <c r="F880" s="245"/>
      <c r="G880" s="245"/>
      <c r="H880" s="245"/>
      <c r="I880" s="245"/>
      <c r="J880" s="245"/>
      <c r="K880" s="245"/>
      <c r="L880" s="245"/>
      <c r="M880" s="245"/>
      <c r="N880" s="245"/>
      <c r="O880" s="245"/>
      <c r="P880" s="245"/>
      <c r="Q880" s="245"/>
      <c r="R880" s="245"/>
      <c r="S880" s="245"/>
      <c r="T880" s="245"/>
      <c r="U880" s="245"/>
      <c r="V880" s="245"/>
      <c r="W880" s="245"/>
      <c r="X880" s="245"/>
      <c r="Y880" s="245"/>
      <c r="Z880" s="245"/>
      <c r="AA880" s="245"/>
      <c r="AB880" s="245"/>
      <c r="AC880" s="245"/>
    </row>
    <row r="881" ht="15.75" customHeight="1">
      <c r="A881" s="245"/>
      <c r="B881" s="245"/>
      <c r="C881" s="245"/>
      <c r="D881" s="245"/>
      <c r="E881" s="245"/>
      <c r="F881" s="245"/>
      <c r="G881" s="245"/>
      <c r="H881" s="245"/>
      <c r="I881" s="245"/>
      <c r="J881" s="245"/>
      <c r="K881" s="245"/>
      <c r="L881" s="245"/>
      <c r="M881" s="245"/>
      <c r="N881" s="245"/>
      <c r="O881" s="245"/>
      <c r="P881" s="245"/>
      <c r="Q881" s="245"/>
      <c r="R881" s="245"/>
      <c r="S881" s="245"/>
      <c r="T881" s="245"/>
      <c r="U881" s="245"/>
      <c r="V881" s="245"/>
      <c r="W881" s="245"/>
      <c r="X881" s="245"/>
      <c r="Y881" s="245"/>
      <c r="Z881" s="245"/>
      <c r="AA881" s="245"/>
      <c r="AB881" s="245"/>
      <c r="AC881" s="245"/>
    </row>
    <row r="882" ht="15.75" customHeight="1">
      <c r="A882" s="245"/>
      <c r="B882" s="245"/>
      <c r="C882" s="245"/>
      <c r="D882" s="245"/>
      <c r="E882" s="245"/>
      <c r="F882" s="245"/>
      <c r="G882" s="245"/>
      <c r="H882" s="245"/>
      <c r="I882" s="245"/>
      <c r="J882" s="245"/>
      <c r="K882" s="245"/>
      <c r="L882" s="245"/>
      <c r="M882" s="245"/>
      <c r="N882" s="245"/>
      <c r="O882" s="245"/>
      <c r="P882" s="245"/>
      <c r="Q882" s="245"/>
      <c r="R882" s="245"/>
      <c r="S882" s="245"/>
      <c r="T882" s="245"/>
      <c r="U882" s="245"/>
      <c r="V882" s="245"/>
      <c r="W882" s="245"/>
      <c r="X882" s="245"/>
      <c r="Y882" s="245"/>
      <c r="Z882" s="245"/>
      <c r="AA882" s="245"/>
      <c r="AB882" s="245"/>
      <c r="AC882" s="245"/>
    </row>
    <row r="883" ht="15.75" customHeight="1">
      <c r="A883" s="245"/>
      <c r="B883" s="245"/>
      <c r="C883" s="245"/>
      <c r="D883" s="245"/>
      <c r="E883" s="245"/>
      <c r="F883" s="245"/>
      <c r="G883" s="245"/>
      <c r="H883" s="245"/>
      <c r="I883" s="245"/>
      <c r="J883" s="245"/>
      <c r="K883" s="245"/>
      <c r="L883" s="245"/>
      <c r="M883" s="245"/>
      <c r="N883" s="245"/>
      <c r="O883" s="245"/>
      <c r="P883" s="245"/>
      <c r="Q883" s="245"/>
      <c r="R883" s="245"/>
      <c r="S883" s="245"/>
      <c r="T883" s="245"/>
      <c r="U883" s="245"/>
      <c r="V883" s="245"/>
      <c r="W883" s="245"/>
      <c r="X883" s="245"/>
      <c r="Y883" s="245"/>
      <c r="Z883" s="245"/>
      <c r="AA883" s="245"/>
      <c r="AB883" s="245"/>
      <c r="AC883" s="245"/>
    </row>
    <row r="884" ht="15.75" customHeight="1">
      <c r="A884" s="245"/>
      <c r="B884" s="245"/>
      <c r="C884" s="245"/>
      <c r="D884" s="245"/>
      <c r="E884" s="245"/>
      <c r="F884" s="245"/>
      <c r="G884" s="245"/>
      <c r="H884" s="245"/>
      <c r="I884" s="245"/>
      <c r="J884" s="245"/>
      <c r="K884" s="245"/>
      <c r="L884" s="245"/>
      <c r="M884" s="245"/>
      <c r="N884" s="245"/>
      <c r="O884" s="245"/>
      <c r="P884" s="245"/>
      <c r="Q884" s="245"/>
      <c r="R884" s="245"/>
      <c r="S884" s="245"/>
      <c r="T884" s="245"/>
      <c r="U884" s="245"/>
      <c r="V884" s="245"/>
      <c r="W884" s="245"/>
      <c r="X884" s="245"/>
      <c r="Y884" s="245"/>
      <c r="Z884" s="245"/>
      <c r="AA884" s="245"/>
      <c r="AB884" s="245"/>
      <c r="AC884" s="245"/>
    </row>
    <row r="885" ht="15.75" customHeight="1">
      <c r="A885" s="245"/>
      <c r="B885" s="245"/>
      <c r="C885" s="245"/>
      <c r="D885" s="245"/>
      <c r="E885" s="245"/>
      <c r="F885" s="245"/>
      <c r="G885" s="245"/>
      <c r="H885" s="245"/>
      <c r="I885" s="245"/>
      <c r="J885" s="245"/>
      <c r="K885" s="245"/>
      <c r="L885" s="245"/>
      <c r="M885" s="245"/>
      <c r="N885" s="245"/>
      <c r="O885" s="245"/>
      <c r="P885" s="245"/>
      <c r="Q885" s="245"/>
      <c r="R885" s="245"/>
      <c r="S885" s="245"/>
      <c r="T885" s="245"/>
      <c r="U885" s="245"/>
      <c r="V885" s="245"/>
      <c r="W885" s="245"/>
      <c r="X885" s="245"/>
      <c r="Y885" s="245"/>
      <c r="Z885" s="245"/>
      <c r="AA885" s="245"/>
      <c r="AB885" s="245"/>
      <c r="AC885" s="245"/>
    </row>
    <row r="886" ht="15.75" customHeight="1">
      <c r="A886" s="245"/>
      <c r="B886" s="245"/>
      <c r="C886" s="245"/>
      <c r="D886" s="245"/>
      <c r="E886" s="245"/>
      <c r="F886" s="245"/>
      <c r="G886" s="245"/>
      <c r="H886" s="245"/>
      <c r="I886" s="245"/>
      <c r="J886" s="245"/>
      <c r="K886" s="245"/>
      <c r="L886" s="245"/>
      <c r="M886" s="245"/>
      <c r="N886" s="245"/>
      <c r="O886" s="245"/>
      <c r="P886" s="245"/>
      <c r="Q886" s="245"/>
      <c r="R886" s="245"/>
      <c r="S886" s="245"/>
      <c r="T886" s="245"/>
      <c r="U886" s="245"/>
      <c r="V886" s="245"/>
      <c r="W886" s="245"/>
      <c r="X886" s="245"/>
      <c r="Y886" s="245"/>
      <c r="Z886" s="245"/>
      <c r="AA886" s="245"/>
      <c r="AB886" s="245"/>
      <c r="AC886" s="245"/>
    </row>
    <row r="887" ht="15.75" customHeight="1">
      <c r="A887" s="245"/>
      <c r="B887" s="245"/>
      <c r="C887" s="245"/>
      <c r="D887" s="245"/>
      <c r="E887" s="245"/>
      <c r="F887" s="245"/>
      <c r="G887" s="245"/>
      <c r="H887" s="245"/>
      <c r="I887" s="245"/>
      <c r="J887" s="245"/>
      <c r="K887" s="245"/>
      <c r="L887" s="245"/>
      <c r="M887" s="245"/>
      <c r="N887" s="245"/>
      <c r="O887" s="245"/>
      <c r="P887" s="245"/>
      <c r="Q887" s="245"/>
      <c r="R887" s="245"/>
      <c r="S887" s="245"/>
      <c r="T887" s="245"/>
      <c r="U887" s="245"/>
      <c r="V887" s="245"/>
      <c r="W887" s="245"/>
      <c r="X887" s="245"/>
      <c r="Y887" s="245"/>
      <c r="Z887" s="245"/>
      <c r="AA887" s="245"/>
      <c r="AB887" s="245"/>
      <c r="AC887" s="245"/>
    </row>
    <row r="888" ht="15.75" customHeight="1">
      <c r="A888" s="245"/>
      <c r="B888" s="245"/>
      <c r="C888" s="245"/>
      <c r="D888" s="245"/>
      <c r="E888" s="245"/>
      <c r="F888" s="245"/>
      <c r="G888" s="245"/>
      <c r="H888" s="245"/>
      <c r="I888" s="245"/>
      <c r="J888" s="245"/>
      <c r="K888" s="245"/>
      <c r="L888" s="245"/>
      <c r="M888" s="245"/>
      <c r="N888" s="245"/>
      <c r="O888" s="245"/>
      <c r="P888" s="245"/>
      <c r="Q888" s="245"/>
      <c r="R888" s="245"/>
      <c r="S888" s="245"/>
      <c r="T888" s="245"/>
      <c r="U888" s="245"/>
      <c r="V888" s="245"/>
      <c r="W888" s="245"/>
      <c r="X888" s="245"/>
      <c r="Y888" s="245"/>
      <c r="Z888" s="245"/>
      <c r="AA888" s="245"/>
      <c r="AB888" s="245"/>
      <c r="AC888" s="245"/>
    </row>
    <row r="889" ht="15.75" customHeight="1">
      <c r="A889" s="245"/>
      <c r="B889" s="245"/>
      <c r="C889" s="245"/>
      <c r="D889" s="245"/>
      <c r="E889" s="245"/>
      <c r="F889" s="245"/>
      <c r="G889" s="245"/>
      <c r="H889" s="245"/>
      <c r="I889" s="245"/>
      <c r="J889" s="245"/>
      <c r="K889" s="245"/>
      <c r="L889" s="245"/>
      <c r="M889" s="245"/>
      <c r="N889" s="245"/>
      <c r="O889" s="245"/>
      <c r="P889" s="245"/>
      <c r="Q889" s="245"/>
      <c r="R889" s="245"/>
      <c r="S889" s="245"/>
      <c r="T889" s="245"/>
      <c r="U889" s="245"/>
      <c r="V889" s="245"/>
      <c r="W889" s="245"/>
      <c r="X889" s="245"/>
      <c r="Y889" s="245"/>
      <c r="Z889" s="245"/>
      <c r="AA889" s="245"/>
      <c r="AB889" s="245"/>
      <c r="AC889" s="245"/>
    </row>
    <row r="890" ht="15.75" customHeight="1">
      <c r="A890" s="245"/>
      <c r="B890" s="245"/>
      <c r="C890" s="245"/>
      <c r="D890" s="245"/>
      <c r="E890" s="245"/>
      <c r="F890" s="245"/>
      <c r="G890" s="245"/>
      <c r="H890" s="245"/>
      <c r="I890" s="245"/>
      <c r="J890" s="245"/>
      <c r="K890" s="245"/>
      <c r="L890" s="245"/>
      <c r="M890" s="245"/>
      <c r="N890" s="245"/>
      <c r="O890" s="245"/>
      <c r="P890" s="245"/>
      <c r="Q890" s="245"/>
      <c r="R890" s="245"/>
      <c r="S890" s="245"/>
      <c r="T890" s="245"/>
      <c r="U890" s="245"/>
      <c r="V890" s="245"/>
      <c r="W890" s="245"/>
      <c r="X890" s="245"/>
      <c r="Y890" s="245"/>
      <c r="Z890" s="245"/>
      <c r="AA890" s="245"/>
      <c r="AB890" s="245"/>
      <c r="AC890" s="245"/>
    </row>
    <row r="891" ht="15.75" customHeight="1">
      <c r="A891" s="245"/>
      <c r="B891" s="245"/>
      <c r="C891" s="245"/>
      <c r="D891" s="245"/>
      <c r="E891" s="245"/>
      <c r="F891" s="245"/>
      <c r="G891" s="245"/>
      <c r="H891" s="245"/>
      <c r="I891" s="245"/>
      <c r="J891" s="245"/>
      <c r="K891" s="245"/>
      <c r="L891" s="245"/>
      <c r="M891" s="245"/>
      <c r="N891" s="245"/>
      <c r="O891" s="245"/>
      <c r="P891" s="245"/>
      <c r="Q891" s="245"/>
      <c r="R891" s="245"/>
      <c r="S891" s="245"/>
      <c r="T891" s="245"/>
      <c r="U891" s="245"/>
      <c r="V891" s="245"/>
      <c r="W891" s="245"/>
      <c r="X891" s="245"/>
      <c r="Y891" s="245"/>
      <c r="Z891" s="245"/>
      <c r="AA891" s="245"/>
      <c r="AB891" s="245"/>
      <c r="AC891" s="245"/>
    </row>
    <row r="892" ht="15.75" customHeight="1">
      <c r="A892" s="245"/>
      <c r="B892" s="245"/>
      <c r="C892" s="245"/>
      <c r="D892" s="245"/>
      <c r="E892" s="245"/>
      <c r="F892" s="245"/>
      <c r="G892" s="245"/>
      <c r="H892" s="245"/>
      <c r="I892" s="245"/>
      <c r="J892" s="245"/>
      <c r="K892" s="245"/>
      <c r="L892" s="245"/>
      <c r="M892" s="245"/>
      <c r="N892" s="245"/>
      <c r="O892" s="245"/>
      <c r="P892" s="245"/>
      <c r="Q892" s="245"/>
      <c r="R892" s="245"/>
      <c r="S892" s="245"/>
      <c r="T892" s="245"/>
      <c r="U892" s="245"/>
      <c r="V892" s="245"/>
      <c r="W892" s="245"/>
      <c r="X892" s="245"/>
      <c r="Y892" s="245"/>
      <c r="Z892" s="245"/>
      <c r="AA892" s="245"/>
      <c r="AB892" s="245"/>
      <c r="AC892" s="245"/>
    </row>
    <row r="893" ht="15.75" customHeight="1">
      <c r="A893" s="245"/>
      <c r="B893" s="245"/>
      <c r="C893" s="245"/>
      <c r="D893" s="245"/>
      <c r="E893" s="245"/>
      <c r="F893" s="245"/>
      <c r="G893" s="245"/>
      <c r="H893" s="245"/>
      <c r="I893" s="245"/>
      <c r="J893" s="245"/>
      <c r="K893" s="245"/>
      <c r="L893" s="245"/>
      <c r="M893" s="245"/>
      <c r="N893" s="245"/>
      <c r="O893" s="245"/>
      <c r="P893" s="245"/>
      <c r="Q893" s="245"/>
      <c r="R893" s="245"/>
      <c r="S893" s="245"/>
      <c r="T893" s="245"/>
      <c r="U893" s="245"/>
      <c r="V893" s="245"/>
      <c r="W893" s="245"/>
      <c r="X893" s="245"/>
      <c r="Y893" s="245"/>
      <c r="Z893" s="245"/>
      <c r="AA893" s="245"/>
      <c r="AB893" s="245"/>
      <c r="AC893" s="245"/>
    </row>
    <row r="894" ht="15.75" customHeight="1">
      <c r="A894" s="245"/>
      <c r="B894" s="245"/>
      <c r="C894" s="245"/>
      <c r="D894" s="245"/>
      <c r="E894" s="245"/>
      <c r="F894" s="245"/>
      <c r="G894" s="245"/>
      <c r="H894" s="245"/>
      <c r="I894" s="245"/>
      <c r="J894" s="245"/>
      <c r="K894" s="245"/>
      <c r="L894" s="245"/>
      <c r="M894" s="245"/>
      <c r="N894" s="245"/>
      <c r="O894" s="245"/>
      <c r="P894" s="245"/>
      <c r="Q894" s="245"/>
      <c r="R894" s="245"/>
      <c r="S894" s="245"/>
      <c r="T894" s="245"/>
      <c r="U894" s="245"/>
      <c r="V894" s="245"/>
      <c r="W894" s="245"/>
      <c r="X894" s="245"/>
      <c r="Y894" s="245"/>
      <c r="Z894" s="245"/>
      <c r="AA894" s="245"/>
      <c r="AB894" s="245"/>
      <c r="AC894" s="245"/>
    </row>
    <row r="895" ht="15.75" customHeight="1">
      <c r="A895" s="245"/>
      <c r="B895" s="245"/>
      <c r="C895" s="245"/>
      <c r="D895" s="245"/>
      <c r="E895" s="245"/>
      <c r="F895" s="245"/>
      <c r="G895" s="245"/>
      <c r="H895" s="245"/>
      <c r="I895" s="245"/>
      <c r="J895" s="245"/>
      <c r="K895" s="245"/>
      <c r="L895" s="245"/>
      <c r="M895" s="245"/>
      <c r="N895" s="245"/>
      <c r="O895" s="245"/>
      <c r="P895" s="245"/>
      <c r="Q895" s="245"/>
      <c r="R895" s="245"/>
      <c r="S895" s="245"/>
      <c r="T895" s="245"/>
      <c r="U895" s="245"/>
      <c r="V895" s="245"/>
      <c r="W895" s="245"/>
      <c r="X895" s="245"/>
      <c r="Y895" s="245"/>
      <c r="Z895" s="245"/>
      <c r="AA895" s="245"/>
      <c r="AB895" s="245"/>
      <c r="AC895" s="245"/>
    </row>
    <row r="896" ht="15.75" customHeight="1">
      <c r="A896" s="245"/>
      <c r="B896" s="245"/>
      <c r="C896" s="245"/>
      <c r="D896" s="245"/>
      <c r="E896" s="245"/>
      <c r="F896" s="245"/>
      <c r="G896" s="245"/>
      <c r="H896" s="245"/>
      <c r="I896" s="245"/>
      <c r="J896" s="245"/>
      <c r="K896" s="245"/>
      <c r="L896" s="245"/>
      <c r="M896" s="245"/>
      <c r="N896" s="245"/>
      <c r="O896" s="245"/>
      <c r="P896" s="245"/>
      <c r="Q896" s="245"/>
      <c r="R896" s="245"/>
      <c r="S896" s="245"/>
      <c r="T896" s="245"/>
      <c r="U896" s="245"/>
      <c r="V896" s="245"/>
      <c r="W896" s="245"/>
      <c r="X896" s="245"/>
      <c r="Y896" s="245"/>
      <c r="Z896" s="245"/>
      <c r="AA896" s="245"/>
      <c r="AB896" s="245"/>
      <c r="AC896" s="245"/>
    </row>
    <row r="897" ht="15.75" customHeight="1">
      <c r="A897" s="245"/>
      <c r="B897" s="245"/>
      <c r="C897" s="245"/>
      <c r="D897" s="245"/>
      <c r="E897" s="245"/>
      <c r="F897" s="245"/>
      <c r="G897" s="245"/>
      <c r="H897" s="245"/>
      <c r="I897" s="245"/>
      <c r="J897" s="245"/>
      <c r="K897" s="245"/>
      <c r="L897" s="245"/>
      <c r="M897" s="245"/>
      <c r="N897" s="245"/>
      <c r="O897" s="245"/>
      <c r="P897" s="245"/>
      <c r="Q897" s="245"/>
      <c r="R897" s="245"/>
      <c r="S897" s="245"/>
      <c r="T897" s="245"/>
      <c r="U897" s="245"/>
      <c r="V897" s="245"/>
      <c r="W897" s="245"/>
      <c r="X897" s="245"/>
      <c r="Y897" s="245"/>
      <c r="Z897" s="245"/>
      <c r="AA897" s="245"/>
      <c r="AB897" s="245"/>
      <c r="AC897" s="245"/>
    </row>
    <row r="898" ht="15.75" customHeight="1">
      <c r="A898" s="245"/>
      <c r="B898" s="245"/>
      <c r="C898" s="245"/>
      <c r="D898" s="245"/>
      <c r="E898" s="245"/>
      <c r="F898" s="245"/>
      <c r="G898" s="245"/>
      <c r="H898" s="245"/>
      <c r="I898" s="245"/>
      <c r="J898" s="245"/>
      <c r="K898" s="245"/>
      <c r="L898" s="245"/>
      <c r="M898" s="245"/>
      <c r="N898" s="245"/>
      <c r="O898" s="245"/>
      <c r="P898" s="245"/>
      <c r="Q898" s="245"/>
      <c r="R898" s="245"/>
      <c r="S898" s="245"/>
      <c r="T898" s="245"/>
      <c r="U898" s="245"/>
      <c r="V898" s="245"/>
      <c r="W898" s="245"/>
      <c r="X898" s="245"/>
      <c r="Y898" s="245"/>
      <c r="Z898" s="245"/>
      <c r="AA898" s="245"/>
      <c r="AB898" s="245"/>
      <c r="AC898" s="245"/>
    </row>
    <row r="899" ht="15.75" customHeight="1">
      <c r="A899" s="245"/>
      <c r="B899" s="245"/>
      <c r="C899" s="245"/>
      <c r="D899" s="245"/>
      <c r="E899" s="245"/>
      <c r="F899" s="245"/>
      <c r="G899" s="245"/>
      <c r="H899" s="245"/>
      <c r="I899" s="245"/>
      <c r="J899" s="245"/>
      <c r="K899" s="245"/>
      <c r="L899" s="245"/>
      <c r="M899" s="245"/>
      <c r="N899" s="245"/>
      <c r="O899" s="245"/>
      <c r="P899" s="245"/>
      <c r="Q899" s="245"/>
      <c r="R899" s="245"/>
      <c r="S899" s="245"/>
      <c r="T899" s="245"/>
      <c r="U899" s="245"/>
      <c r="V899" s="245"/>
      <c r="W899" s="245"/>
      <c r="X899" s="245"/>
      <c r="Y899" s="245"/>
      <c r="Z899" s="245"/>
      <c r="AA899" s="245"/>
      <c r="AB899" s="245"/>
      <c r="AC899" s="245"/>
    </row>
    <row r="900" ht="15.75" customHeight="1">
      <c r="A900" s="245"/>
      <c r="B900" s="245"/>
      <c r="C900" s="245"/>
      <c r="D900" s="245"/>
      <c r="E900" s="245"/>
      <c r="F900" s="245"/>
      <c r="G900" s="245"/>
      <c r="H900" s="245"/>
      <c r="I900" s="245"/>
      <c r="J900" s="245"/>
      <c r="K900" s="245"/>
      <c r="L900" s="245"/>
      <c r="M900" s="245"/>
      <c r="N900" s="245"/>
      <c r="O900" s="245"/>
      <c r="P900" s="245"/>
      <c r="Q900" s="245"/>
      <c r="R900" s="245"/>
      <c r="S900" s="245"/>
      <c r="T900" s="245"/>
      <c r="U900" s="245"/>
      <c r="V900" s="245"/>
      <c r="W900" s="245"/>
      <c r="X900" s="245"/>
      <c r="Y900" s="245"/>
      <c r="Z900" s="245"/>
      <c r="AA900" s="245"/>
      <c r="AB900" s="245"/>
      <c r="AC900" s="245"/>
    </row>
    <row r="901" ht="15.75" customHeight="1">
      <c r="A901" s="245"/>
      <c r="B901" s="245"/>
      <c r="C901" s="245"/>
      <c r="D901" s="245"/>
      <c r="E901" s="245"/>
      <c r="F901" s="245"/>
      <c r="G901" s="245"/>
      <c r="H901" s="245"/>
      <c r="I901" s="245"/>
      <c r="J901" s="245"/>
      <c r="K901" s="245"/>
      <c r="L901" s="245"/>
      <c r="M901" s="245"/>
      <c r="N901" s="245"/>
      <c r="O901" s="245"/>
      <c r="P901" s="245"/>
      <c r="Q901" s="245"/>
      <c r="R901" s="245"/>
      <c r="S901" s="245"/>
      <c r="T901" s="245"/>
      <c r="U901" s="245"/>
      <c r="V901" s="245"/>
      <c r="W901" s="245"/>
      <c r="X901" s="245"/>
      <c r="Y901" s="245"/>
      <c r="Z901" s="245"/>
      <c r="AA901" s="245"/>
      <c r="AB901" s="245"/>
      <c r="AC901" s="245"/>
    </row>
    <row r="902" ht="15.75" customHeight="1">
      <c r="A902" s="245"/>
      <c r="B902" s="245"/>
      <c r="C902" s="245"/>
      <c r="D902" s="245"/>
      <c r="E902" s="245"/>
      <c r="F902" s="245"/>
      <c r="G902" s="245"/>
      <c r="H902" s="245"/>
      <c r="I902" s="245"/>
      <c r="J902" s="245"/>
      <c r="K902" s="245"/>
      <c r="L902" s="245"/>
      <c r="M902" s="245"/>
      <c r="N902" s="245"/>
      <c r="O902" s="245"/>
      <c r="P902" s="245"/>
      <c r="Q902" s="245"/>
      <c r="R902" s="245"/>
      <c r="S902" s="245"/>
      <c r="T902" s="245"/>
      <c r="U902" s="245"/>
      <c r="V902" s="245"/>
      <c r="W902" s="245"/>
      <c r="X902" s="245"/>
      <c r="Y902" s="245"/>
      <c r="Z902" s="245"/>
      <c r="AA902" s="245"/>
      <c r="AB902" s="245"/>
      <c r="AC902" s="245"/>
    </row>
    <row r="903" ht="15.75" customHeight="1">
      <c r="A903" s="245"/>
      <c r="B903" s="245"/>
      <c r="C903" s="245"/>
      <c r="D903" s="245"/>
      <c r="E903" s="245"/>
      <c r="F903" s="245"/>
      <c r="G903" s="245"/>
      <c r="H903" s="245"/>
      <c r="I903" s="245"/>
      <c r="J903" s="245"/>
      <c r="K903" s="245"/>
      <c r="L903" s="245"/>
      <c r="M903" s="245"/>
      <c r="N903" s="245"/>
      <c r="O903" s="245"/>
      <c r="P903" s="245"/>
      <c r="Q903" s="245"/>
      <c r="R903" s="245"/>
      <c r="S903" s="245"/>
      <c r="T903" s="245"/>
      <c r="U903" s="245"/>
      <c r="V903" s="245"/>
      <c r="W903" s="245"/>
      <c r="X903" s="245"/>
      <c r="Y903" s="245"/>
      <c r="Z903" s="245"/>
      <c r="AA903" s="245"/>
      <c r="AB903" s="245"/>
      <c r="AC903" s="245"/>
    </row>
    <row r="904" ht="15.75" customHeight="1">
      <c r="A904" s="245"/>
      <c r="B904" s="245"/>
      <c r="C904" s="245"/>
      <c r="D904" s="245"/>
      <c r="E904" s="245"/>
      <c r="F904" s="245"/>
      <c r="G904" s="245"/>
      <c r="H904" s="245"/>
      <c r="I904" s="245"/>
      <c r="J904" s="245"/>
      <c r="K904" s="245"/>
      <c r="L904" s="245"/>
      <c r="M904" s="245"/>
      <c r="N904" s="245"/>
      <c r="O904" s="245"/>
      <c r="P904" s="245"/>
      <c r="Q904" s="245"/>
      <c r="R904" s="245"/>
      <c r="S904" s="245"/>
      <c r="T904" s="245"/>
      <c r="U904" s="245"/>
      <c r="V904" s="245"/>
      <c r="W904" s="245"/>
      <c r="X904" s="245"/>
      <c r="Y904" s="245"/>
      <c r="Z904" s="245"/>
      <c r="AA904" s="245"/>
      <c r="AB904" s="245"/>
      <c r="AC904" s="245"/>
    </row>
    <row r="905" ht="15.75" customHeight="1">
      <c r="A905" s="245"/>
      <c r="B905" s="245"/>
      <c r="C905" s="245"/>
      <c r="D905" s="245"/>
      <c r="E905" s="245"/>
      <c r="F905" s="245"/>
      <c r="G905" s="245"/>
      <c r="H905" s="245"/>
      <c r="I905" s="245"/>
      <c r="J905" s="245"/>
      <c r="K905" s="245"/>
      <c r="L905" s="245"/>
      <c r="M905" s="245"/>
      <c r="N905" s="245"/>
      <c r="O905" s="245"/>
      <c r="P905" s="245"/>
      <c r="Q905" s="245"/>
      <c r="R905" s="245"/>
      <c r="S905" s="245"/>
      <c r="T905" s="245"/>
      <c r="U905" s="245"/>
      <c r="V905" s="245"/>
      <c r="W905" s="245"/>
      <c r="X905" s="245"/>
      <c r="Y905" s="245"/>
      <c r="Z905" s="245"/>
      <c r="AA905" s="245"/>
      <c r="AB905" s="245"/>
      <c r="AC905" s="245"/>
    </row>
    <row r="906" ht="15.75" customHeight="1">
      <c r="A906" s="245"/>
      <c r="B906" s="245"/>
      <c r="C906" s="245"/>
      <c r="D906" s="245"/>
      <c r="E906" s="245"/>
      <c r="F906" s="245"/>
      <c r="G906" s="245"/>
      <c r="H906" s="245"/>
      <c r="I906" s="245"/>
      <c r="J906" s="245"/>
      <c r="K906" s="245"/>
      <c r="L906" s="245"/>
      <c r="M906" s="245"/>
      <c r="N906" s="245"/>
      <c r="O906" s="245"/>
      <c r="P906" s="245"/>
      <c r="Q906" s="245"/>
      <c r="R906" s="245"/>
      <c r="S906" s="245"/>
      <c r="T906" s="245"/>
      <c r="U906" s="245"/>
      <c r="V906" s="245"/>
      <c r="W906" s="245"/>
      <c r="X906" s="245"/>
      <c r="Y906" s="245"/>
      <c r="Z906" s="245"/>
      <c r="AA906" s="245"/>
      <c r="AB906" s="245"/>
      <c r="AC906" s="245"/>
    </row>
    <row r="907" ht="15.75" customHeight="1">
      <c r="A907" s="245"/>
      <c r="B907" s="245"/>
      <c r="C907" s="245"/>
      <c r="D907" s="245"/>
      <c r="E907" s="245"/>
      <c r="F907" s="245"/>
      <c r="G907" s="245"/>
      <c r="H907" s="245"/>
      <c r="I907" s="245"/>
      <c r="J907" s="245"/>
      <c r="K907" s="245"/>
      <c r="L907" s="245"/>
      <c r="M907" s="245"/>
      <c r="N907" s="245"/>
      <c r="O907" s="245"/>
      <c r="P907" s="245"/>
      <c r="Q907" s="245"/>
      <c r="R907" s="245"/>
      <c r="S907" s="245"/>
      <c r="T907" s="245"/>
      <c r="U907" s="245"/>
      <c r="V907" s="245"/>
      <c r="W907" s="245"/>
      <c r="X907" s="245"/>
      <c r="Y907" s="245"/>
      <c r="Z907" s="245"/>
      <c r="AA907" s="245"/>
      <c r="AB907" s="245"/>
      <c r="AC907" s="245"/>
    </row>
    <row r="908" ht="15.75" customHeight="1">
      <c r="A908" s="245"/>
      <c r="B908" s="245"/>
      <c r="C908" s="245"/>
      <c r="D908" s="245"/>
      <c r="E908" s="245"/>
      <c r="F908" s="245"/>
      <c r="G908" s="245"/>
      <c r="H908" s="245"/>
      <c r="I908" s="245"/>
      <c r="J908" s="245"/>
      <c r="K908" s="245"/>
      <c r="L908" s="245"/>
      <c r="M908" s="245"/>
      <c r="N908" s="245"/>
      <c r="O908" s="245"/>
      <c r="P908" s="245"/>
      <c r="Q908" s="245"/>
      <c r="R908" s="245"/>
      <c r="S908" s="245"/>
      <c r="T908" s="245"/>
      <c r="U908" s="245"/>
      <c r="V908" s="245"/>
      <c r="W908" s="245"/>
      <c r="X908" s="245"/>
      <c r="Y908" s="245"/>
      <c r="Z908" s="245"/>
      <c r="AA908" s="245"/>
      <c r="AB908" s="245"/>
      <c r="AC908" s="245"/>
    </row>
    <row r="909" ht="15.75" customHeight="1">
      <c r="A909" s="245"/>
      <c r="B909" s="245"/>
      <c r="C909" s="245"/>
      <c r="D909" s="245"/>
      <c r="E909" s="245"/>
      <c r="F909" s="245"/>
      <c r="G909" s="245"/>
      <c r="H909" s="245"/>
      <c r="I909" s="245"/>
      <c r="J909" s="245"/>
      <c r="K909" s="245"/>
      <c r="L909" s="245"/>
      <c r="M909" s="245"/>
      <c r="N909" s="245"/>
      <c r="O909" s="245"/>
      <c r="P909" s="245"/>
      <c r="Q909" s="245"/>
      <c r="R909" s="245"/>
      <c r="S909" s="245"/>
      <c r="T909" s="245"/>
      <c r="U909" s="245"/>
      <c r="V909" s="245"/>
      <c r="W909" s="245"/>
      <c r="X909" s="245"/>
      <c r="Y909" s="245"/>
      <c r="Z909" s="245"/>
      <c r="AA909" s="245"/>
      <c r="AB909" s="245"/>
      <c r="AC909" s="245"/>
    </row>
    <row r="910" ht="15.75" customHeight="1">
      <c r="A910" s="245"/>
      <c r="B910" s="245"/>
      <c r="C910" s="245"/>
      <c r="D910" s="245"/>
      <c r="E910" s="245"/>
      <c r="F910" s="245"/>
      <c r="G910" s="245"/>
      <c r="H910" s="245"/>
      <c r="I910" s="245"/>
      <c r="J910" s="245"/>
      <c r="K910" s="245"/>
      <c r="L910" s="245"/>
      <c r="M910" s="245"/>
      <c r="N910" s="245"/>
      <c r="O910" s="245"/>
      <c r="P910" s="245"/>
      <c r="Q910" s="245"/>
      <c r="R910" s="245"/>
      <c r="S910" s="245"/>
      <c r="T910" s="245"/>
      <c r="U910" s="245"/>
      <c r="V910" s="245"/>
      <c r="W910" s="245"/>
      <c r="X910" s="245"/>
      <c r="Y910" s="245"/>
      <c r="Z910" s="245"/>
      <c r="AA910" s="245"/>
      <c r="AB910" s="245"/>
      <c r="AC910" s="245"/>
    </row>
    <row r="911" ht="15.75" customHeight="1">
      <c r="A911" s="245"/>
      <c r="B911" s="245"/>
      <c r="C911" s="245"/>
      <c r="D911" s="245"/>
      <c r="E911" s="245"/>
      <c r="F911" s="245"/>
      <c r="G911" s="245"/>
      <c r="H911" s="245"/>
      <c r="I911" s="245"/>
      <c r="J911" s="245"/>
      <c r="K911" s="245"/>
      <c r="L911" s="245"/>
      <c r="M911" s="245"/>
      <c r="N911" s="245"/>
      <c r="O911" s="245"/>
      <c r="P911" s="245"/>
      <c r="Q911" s="245"/>
      <c r="R911" s="245"/>
      <c r="S911" s="245"/>
      <c r="T911" s="245"/>
      <c r="U911" s="245"/>
      <c r="V911" s="245"/>
      <c r="W911" s="245"/>
      <c r="X911" s="245"/>
      <c r="Y911" s="245"/>
      <c r="Z911" s="245"/>
      <c r="AA911" s="245"/>
      <c r="AB911" s="245"/>
      <c r="AC911" s="245"/>
    </row>
    <row r="912" ht="15.75" customHeight="1">
      <c r="A912" s="245"/>
      <c r="B912" s="245"/>
      <c r="C912" s="245"/>
      <c r="D912" s="245"/>
      <c r="E912" s="245"/>
      <c r="F912" s="245"/>
      <c r="G912" s="245"/>
      <c r="H912" s="245"/>
      <c r="I912" s="245"/>
      <c r="J912" s="245"/>
      <c r="K912" s="245"/>
      <c r="L912" s="245"/>
      <c r="M912" s="245"/>
      <c r="N912" s="245"/>
      <c r="O912" s="245"/>
      <c r="P912" s="245"/>
      <c r="Q912" s="245"/>
      <c r="R912" s="245"/>
      <c r="S912" s="245"/>
      <c r="T912" s="245"/>
      <c r="U912" s="245"/>
      <c r="V912" s="245"/>
      <c r="W912" s="245"/>
      <c r="X912" s="245"/>
      <c r="Y912" s="245"/>
      <c r="Z912" s="245"/>
      <c r="AA912" s="245"/>
      <c r="AB912" s="245"/>
      <c r="AC912" s="245"/>
    </row>
    <row r="913" ht="15.75" customHeight="1">
      <c r="A913" s="245"/>
      <c r="B913" s="245"/>
      <c r="C913" s="245"/>
      <c r="D913" s="245"/>
      <c r="E913" s="245"/>
      <c r="F913" s="245"/>
      <c r="G913" s="245"/>
      <c r="H913" s="245"/>
      <c r="I913" s="245"/>
      <c r="J913" s="245"/>
      <c r="K913" s="245"/>
      <c r="L913" s="245"/>
      <c r="M913" s="245"/>
      <c r="N913" s="245"/>
      <c r="O913" s="245"/>
      <c r="P913" s="245"/>
      <c r="Q913" s="245"/>
      <c r="R913" s="245"/>
      <c r="S913" s="245"/>
      <c r="T913" s="245"/>
      <c r="U913" s="245"/>
      <c r="V913" s="245"/>
      <c r="W913" s="245"/>
      <c r="X913" s="245"/>
      <c r="Y913" s="245"/>
      <c r="Z913" s="245"/>
      <c r="AA913" s="245"/>
      <c r="AB913" s="245"/>
      <c r="AC913" s="245"/>
    </row>
    <row r="914" ht="15.75" customHeight="1">
      <c r="A914" s="245"/>
      <c r="B914" s="245"/>
      <c r="C914" s="245"/>
      <c r="D914" s="245"/>
      <c r="E914" s="245"/>
      <c r="F914" s="245"/>
      <c r="G914" s="245"/>
      <c r="H914" s="245"/>
      <c r="I914" s="245"/>
      <c r="J914" s="245"/>
      <c r="K914" s="245"/>
      <c r="L914" s="245"/>
      <c r="M914" s="245"/>
      <c r="N914" s="245"/>
      <c r="O914" s="245"/>
      <c r="P914" s="245"/>
      <c r="Q914" s="245"/>
      <c r="R914" s="245"/>
      <c r="S914" s="245"/>
      <c r="T914" s="245"/>
      <c r="U914" s="245"/>
      <c r="V914" s="245"/>
      <c r="W914" s="245"/>
      <c r="X914" s="245"/>
      <c r="Y914" s="245"/>
      <c r="Z914" s="245"/>
      <c r="AA914" s="245"/>
      <c r="AB914" s="245"/>
      <c r="AC914" s="245"/>
    </row>
    <row r="915" ht="15.75" customHeight="1">
      <c r="A915" s="245"/>
      <c r="B915" s="245"/>
      <c r="C915" s="245"/>
      <c r="D915" s="245"/>
      <c r="E915" s="245"/>
      <c r="F915" s="245"/>
      <c r="G915" s="245"/>
      <c r="H915" s="245"/>
      <c r="I915" s="245"/>
      <c r="J915" s="245"/>
      <c r="K915" s="245"/>
      <c r="L915" s="245"/>
      <c r="M915" s="245"/>
      <c r="N915" s="245"/>
      <c r="O915" s="245"/>
      <c r="P915" s="245"/>
      <c r="Q915" s="245"/>
      <c r="R915" s="245"/>
      <c r="S915" s="245"/>
      <c r="T915" s="245"/>
      <c r="U915" s="245"/>
      <c r="V915" s="245"/>
      <c r="W915" s="245"/>
      <c r="X915" s="245"/>
      <c r="Y915" s="245"/>
      <c r="Z915" s="245"/>
      <c r="AA915" s="245"/>
      <c r="AB915" s="245"/>
      <c r="AC915" s="245"/>
    </row>
    <row r="916" ht="15.75" customHeight="1">
      <c r="A916" s="245"/>
      <c r="B916" s="245"/>
      <c r="C916" s="245"/>
      <c r="D916" s="245"/>
      <c r="E916" s="245"/>
      <c r="F916" s="245"/>
      <c r="G916" s="245"/>
      <c r="H916" s="245"/>
      <c r="I916" s="245"/>
      <c r="J916" s="245"/>
      <c r="K916" s="245"/>
      <c r="L916" s="245"/>
      <c r="M916" s="245"/>
      <c r="N916" s="245"/>
      <c r="O916" s="245"/>
      <c r="P916" s="245"/>
      <c r="Q916" s="245"/>
      <c r="R916" s="245"/>
      <c r="S916" s="245"/>
      <c r="T916" s="245"/>
      <c r="U916" s="245"/>
      <c r="V916" s="245"/>
      <c r="W916" s="245"/>
      <c r="X916" s="245"/>
      <c r="Y916" s="245"/>
      <c r="Z916" s="245"/>
      <c r="AA916" s="245"/>
      <c r="AB916" s="245"/>
      <c r="AC916" s="245"/>
    </row>
    <row r="917" ht="15.75" customHeight="1">
      <c r="A917" s="245"/>
      <c r="B917" s="245"/>
      <c r="C917" s="245"/>
      <c r="D917" s="245"/>
      <c r="E917" s="245"/>
      <c r="F917" s="245"/>
      <c r="G917" s="245"/>
      <c r="H917" s="245"/>
      <c r="I917" s="245"/>
      <c r="J917" s="245"/>
      <c r="K917" s="245"/>
      <c r="L917" s="245"/>
      <c r="M917" s="245"/>
      <c r="N917" s="245"/>
      <c r="O917" s="245"/>
      <c r="P917" s="245"/>
      <c r="Q917" s="245"/>
      <c r="R917" s="245"/>
      <c r="S917" s="245"/>
      <c r="T917" s="245"/>
      <c r="U917" s="245"/>
      <c r="V917" s="245"/>
      <c r="W917" s="245"/>
      <c r="X917" s="245"/>
      <c r="Y917" s="245"/>
      <c r="Z917" s="245"/>
      <c r="AA917" s="245"/>
      <c r="AB917" s="245"/>
      <c r="AC917" s="245"/>
    </row>
    <row r="918" ht="15.75" customHeight="1">
      <c r="A918" s="245"/>
      <c r="B918" s="245"/>
      <c r="C918" s="245"/>
      <c r="D918" s="245"/>
      <c r="E918" s="245"/>
      <c r="F918" s="245"/>
      <c r="G918" s="245"/>
      <c r="H918" s="245"/>
      <c r="I918" s="245"/>
      <c r="J918" s="245"/>
      <c r="K918" s="245"/>
      <c r="L918" s="245"/>
      <c r="M918" s="245"/>
      <c r="N918" s="245"/>
      <c r="O918" s="245"/>
      <c r="P918" s="245"/>
      <c r="Q918" s="245"/>
      <c r="R918" s="245"/>
      <c r="S918" s="245"/>
      <c r="T918" s="245"/>
      <c r="U918" s="245"/>
      <c r="V918" s="245"/>
      <c r="W918" s="245"/>
      <c r="X918" s="245"/>
      <c r="Y918" s="245"/>
      <c r="Z918" s="245"/>
      <c r="AA918" s="245"/>
      <c r="AB918" s="245"/>
      <c r="AC918" s="245"/>
    </row>
    <row r="919" ht="15.75" customHeight="1">
      <c r="A919" s="245"/>
      <c r="B919" s="245"/>
      <c r="C919" s="245"/>
      <c r="D919" s="245"/>
      <c r="E919" s="245"/>
      <c r="F919" s="245"/>
      <c r="G919" s="245"/>
      <c r="H919" s="245"/>
      <c r="I919" s="245"/>
      <c r="J919" s="245"/>
      <c r="K919" s="245"/>
      <c r="L919" s="245"/>
      <c r="M919" s="245"/>
      <c r="N919" s="245"/>
      <c r="O919" s="245"/>
      <c r="P919" s="245"/>
      <c r="Q919" s="245"/>
      <c r="R919" s="245"/>
      <c r="S919" s="245"/>
      <c r="T919" s="245"/>
      <c r="U919" s="245"/>
      <c r="V919" s="245"/>
      <c r="W919" s="245"/>
      <c r="X919" s="245"/>
      <c r="Y919" s="245"/>
      <c r="Z919" s="245"/>
      <c r="AA919" s="245"/>
      <c r="AB919" s="245"/>
      <c r="AC919" s="245"/>
    </row>
    <row r="920" ht="15.75" customHeight="1">
      <c r="A920" s="245"/>
      <c r="B920" s="245"/>
      <c r="C920" s="245"/>
      <c r="D920" s="245"/>
      <c r="E920" s="245"/>
      <c r="F920" s="245"/>
      <c r="G920" s="245"/>
      <c r="H920" s="245"/>
      <c r="I920" s="245"/>
      <c r="J920" s="245"/>
      <c r="K920" s="245"/>
      <c r="L920" s="245"/>
      <c r="M920" s="245"/>
      <c r="N920" s="245"/>
      <c r="O920" s="245"/>
      <c r="P920" s="245"/>
      <c r="Q920" s="245"/>
      <c r="R920" s="245"/>
      <c r="S920" s="245"/>
      <c r="T920" s="245"/>
      <c r="U920" s="245"/>
      <c r="V920" s="245"/>
      <c r="W920" s="245"/>
      <c r="X920" s="245"/>
      <c r="Y920" s="245"/>
      <c r="Z920" s="245"/>
      <c r="AA920" s="245"/>
      <c r="AB920" s="245"/>
      <c r="AC920" s="245"/>
    </row>
    <row r="921" ht="15.75" customHeight="1">
      <c r="A921" s="245"/>
      <c r="B921" s="245"/>
      <c r="C921" s="245"/>
      <c r="D921" s="245"/>
      <c r="E921" s="245"/>
      <c r="F921" s="245"/>
      <c r="G921" s="245"/>
      <c r="H921" s="245"/>
      <c r="I921" s="245"/>
      <c r="J921" s="245"/>
      <c r="K921" s="245"/>
      <c r="L921" s="245"/>
      <c r="M921" s="245"/>
      <c r="N921" s="245"/>
      <c r="O921" s="245"/>
      <c r="P921" s="245"/>
      <c r="Q921" s="245"/>
      <c r="R921" s="245"/>
      <c r="S921" s="245"/>
      <c r="T921" s="245"/>
      <c r="U921" s="245"/>
      <c r="V921" s="245"/>
      <c r="W921" s="245"/>
      <c r="X921" s="245"/>
      <c r="Y921" s="245"/>
      <c r="Z921" s="245"/>
      <c r="AA921" s="245"/>
      <c r="AB921" s="245"/>
      <c r="AC921" s="245"/>
    </row>
    <row r="922" ht="15.75" customHeight="1">
      <c r="A922" s="245"/>
      <c r="B922" s="245"/>
      <c r="C922" s="245"/>
      <c r="D922" s="245"/>
      <c r="E922" s="245"/>
      <c r="F922" s="245"/>
      <c r="G922" s="245"/>
      <c r="H922" s="245"/>
      <c r="I922" s="245"/>
      <c r="J922" s="245"/>
      <c r="K922" s="245"/>
      <c r="L922" s="245"/>
      <c r="M922" s="245"/>
      <c r="N922" s="245"/>
      <c r="O922" s="245"/>
      <c r="P922" s="245"/>
      <c r="Q922" s="245"/>
      <c r="R922" s="245"/>
      <c r="S922" s="245"/>
      <c r="T922" s="245"/>
      <c r="U922" s="245"/>
      <c r="V922" s="245"/>
      <c r="W922" s="245"/>
      <c r="X922" s="245"/>
      <c r="Y922" s="245"/>
      <c r="Z922" s="245"/>
      <c r="AA922" s="245"/>
      <c r="AB922" s="245"/>
      <c r="AC922" s="245"/>
    </row>
    <row r="923" ht="15.75" customHeight="1">
      <c r="A923" s="245"/>
      <c r="B923" s="245"/>
      <c r="C923" s="245"/>
      <c r="D923" s="245"/>
      <c r="E923" s="245"/>
      <c r="F923" s="245"/>
      <c r="G923" s="245"/>
      <c r="H923" s="245"/>
      <c r="I923" s="245"/>
      <c r="J923" s="245"/>
      <c r="K923" s="245"/>
      <c r="L923" s="245"/>
      <c r="M923" s="245"/>
      <c r="N923" s="245"/>
      <c r="O923" s="245"/>
      <c r="P923" s="245"/>
      <c r="Q923" s="245"/>
      <c r="R923" s="245"/>
      <c r="S923" s="245"/>
      <c r="T923" s="245"/>
      <c r="U923" s="245"/>
      <c r="V923" s="245"/>
      <c r="W923" s="245"/>
      <c r="X923" s="245"/>
      <c r="Y923" s="245"/>
      <c r="Z923" s="245"/>
      <c r="AA923" s="245"/>
      <c r="AB923" s="245"/>
      <c r="AC923" s="245"/>
    </row>
    <row r="924" ht="15.75" customHeight="1">
      <c r="A924" s="245"/>
      <c r="B924" s="245"/>
      <c r="C924" s="245"/>
      <c r="D924" s="245"/>
      <c r="E924" s="245"/>
      <c r="F924" s="245"/>
      <c r="G924" s="245"/>
      <c r="H924" s="245"/>
      <c r="I924" s="245"/>
      <c r="J924" s="245"/>
      <c r="K924" s="245"/>
      <c r="L924" s="245"/>
      <c r="M924" s="245"/>
      <c r="N924" s="245"/>
      <c r="O924" s="245"/>
      <c r="P924" s="245"/>
      <c r="Q924" s="245"/>
      <c r="R924" s="245"/>
      <c r="S924" s="245"/>
      <c r="T924" s="245"/>
      <c r="U924" s="245"/>
      <c r="V924" s="245"/>
      <c r="W924" s="245"/>
      <c r="X924" s="245"/>
      <c r="Y924" s="245"/>
      <c r="Z924" s="245"/>
      <c r="AA924" s="245"/>
      <c r="AB924" s="245"/>
      <c r="AC924" s="245"/>
    </row>
    <row r="925" ht="15.75" customHeight="1">
      <c r="A925" s="245"/>
      <c r="B925" s="245"/>
      <c r="C925" s="245"/>
      <c r="D925" s="245"/>
      <c r="E925" s="245"/>
      <c r="F925" s="245"/>
      <c r="G925" s="245"/>
      <c r="H925" s="245"/>
      <c r="I925" s="245"/>
      <c r="J925" s="245"/>
      <c r="K925" s="245"/>
      <c r="L925" s="245"/>
      <c r="M925" s="245"/>
      <c r="N925" s="245"/>
      <c r="O925" s="245"/>
      <c r="P925" s="245"/>
      <c r="Q925" s="245"/>
      <c r="R925" s="245"/>
      <c r="S925" s="245"/>
      <c r="T925" s="245"/>
      <c r="U925" s="245"/>
      <c r="V925" s="245"/>
      <c r="W925" s="245"/>
      <c r="X925" s="245"/>
      <c r="Y925" s="245"/>
      <c r="Z925" s="245"/>
      <c r="AA925" s="245"/>
      <c r="AB925" s="245"/>
      <c r="AC925" s="245"/>
    </row>
    <row r="926" ht="15.75" customHeight="1">
      <c r="A926" s="245"/>
      <c r="B926" s="245"/>
      <c r="C926" s="245"/>
      <c r="D926" s="245"/>
      <c r="E926" s="245"/>
      <c r="F926" s="245"/>
      <c r="G926" s="245"/>
      <c r="H926" s="245"/>
      <c r="I926" s="245"/>
      <c r="J926" s="245"/>
      <c r="K926" s="245"/>
      <c r="L926" s="245"/>
      <c r="M926" s="245"/>
      <c r="N926" s="245"/>
      <c r="O926" s="245"/>
      <c r="P926" s="245"/>
      <c r="Q926" s="245"/>
      <c r="R926" s="245"/>
      <c r="S926" s="245"/>
      <c r="T926" s="245"/>
      <c r="U926" s="245"/>
      <c r="V926" s="245"/>
      <c r="W926" s="245"/>
      <c r="X926" s="245"/>
      <c r="Y926" s="245"/>
      <c r="Z926" s="245"/>
      <c r="AA926" s="245"/>
      <c r="AB926" s="245"/>
      <c r="AC926" s="245"/>
    </row>
    <row r="927" ht="15.75" customHeight="1">
      <c r="A927" s="245"/>
      <c r="B927" s="245"/>
      <c r="C927" s="245"/>
      <c r="D927" s="245"/>
      <c r="E927" s="245"/>
      <c r="F927" s="245"/>
      <c r="G927" s="245"/>
      <c r="H927" s="245"/>
      <c r="I927" s="245"/>
      <c r="J927" s="245"/>
      <c r="K927" s="245"/>
      <c r="L927" s="245"/>
      <c r="M927" s="245"/>
      <c r="N927" s="245"/>
      <c r="O927" s="245"/>
      <c r="P927" s="245"/>
      <c r="Q927" s="245"/>
      <c r="R927" s="245"/>
      <c r="S927" s="245"/>
      <c r="T927" s="245"/>
      <c r="U927" s="245"/>
      <c r="V927" s="245"/>
      <c r="W927" s="245"/>
      <c r="X927" s="245"/>
      <c r="Y927" s="245"/>
      <c r="Z927" s="245"/>
      <c r="AA927" s="245"/>
      <c r="AB927" s="245"/>
      <c r="AC927" s="245"/>
    </row>
    <row r="928" ht="15.75" customHeight="1">
      <c r="A928" s="245"/>
      <c r="B928" s="245"/>
      <c r="C928" s="245"/>
      <c r="D928" s="245"/>
      <c r="E928" s="245"/>
      <c r="F928" s="245"/>
      <c r="G928" s="245"/>
      <c r="H928" s="245"/>
      <c r="I928" s="245"/>
      <c r="J928" s="245"/>
      <c r="K928" s="245"/>
      <c r="L928" s="245"/>
      <c r="M928" s="245"/>
      <c r="N928" s="245"/>
      <c r="O928" s="245"/>
      <c r="P928" s="245"/>
      <c r="Q928" s="245"/>
      <c r="R928" s="245"/>
      <c r="S928" s="245"/>
      <c r="T928" s="245"/>
      <c r="U928" s="245"/>
      <c r="V928" s="245"/>
      <c r="W928" s="245"/>
      <c r="X928" s="245"/>
      <c r="Y928" s="245"/>
      <c r="Z928" s="245"/>
      <c r="AA928" s="245"/>
      <c r="AB928" s="245"/>
      <c r="AC928" s="245"/>
    </row>
    <row r="929" ht="15.75" customHeight="1">
      <c r="A929" s="245"/>
      <c r="B929" s="245"/>
      <c r="C929" s="245"/>
      <c r="D929" s="245"/>
      <c r="E929" s="245"/>
      <c r="F929" s="245"/>
      <c r="G929" s="245"/>
      <c r="H929" s="245"/>
      <c r="I929" s="245"/>
      <c r="J929" s="245"/>
      <c r="K929" s="245"/>
      <c r="L929" s="245"/>
      <c r="M929" s="245"/>
      <c r="N929" s="245"/>
      <c r="O929" s="245"/>
      <c r="P929" s="245"/>
      <c r="Q929" s="245"/>
      <c r="R929" s="245"/>
      <c r="S929" s="245"/>
      <c r="T929" s="245"/>
      <c r="U929" s="245"/>
      <c r="V929" s="245"/>
      <c r="W929" s="245"/>
      <c r="X929" s="245"/>
      <c r="Y929" s="245"/>
      <c r="Z929" s="245"/>
      <c r="AA929" s="245"/>
      <c r="AB929" s="245"/>
      <c r="AC929" s="245"/>
    </row>
    <row r="930" ht="15.75" customHeight="1">
      <c r="A930" s="245"/>
      <c r="B930" s="245"/>
      <c r="C930" s="245"/>
      <c r="D930" s="245"/>
      <c r="E930" s="245"/>
      <c r="F930" s="245"/>
      <c r="G930" s="245"/>
      <c r="H930" s="245"/>
      <c r="I930" s="245"/>
      <c r="J930" s="245"/>
      <c r="K930" s="245"/>
      <c r="L930" s="245"/>
      <c r="M930" s="245"/>
      <c r="N930" s="245"/>
      <c r="O930" s="245"/>
      <c r="P930" s="245"/>
      <c r="Q930" s="245"/>
      <c r="R930" s="245"/>
      <c r="S930" s="245"/>
      <c r="T930" s="245"/>
      <c r="U930" s="245"/>
      <c r="V930" s="245"/>
      <c r="W930" s="245"/>
      <c r="X930" s="245"/>
      <c r="Y930" s="245"/>
      <c r="Z930" s="245"/>
      <c r="AA930" s="245"/>
      <c r="AB930" s="245"/>
      <c r="AC930" s="245"/>
    </row>
    <row r="931" ht="15.75" customHeight="1">
      <c r="A931" s="245"/>
      <c r="B931" s="245"/>
      <c r="C931" s="245"/>
      <c r="D931" s="245"/>
      <c r="E931" s="245"/>
      <c r="F931" s="245"/>
      <c r="G931" s="245"/>
      <c r="H931" s="245"/>
      <c r="I931" s="245"/>
      <c r="J931" s="245"/>
      <c r="K931" s="245"/>
      <c r="L931" s="245"/>
      <c r="M931" s="245"/>
      <c r="N931" s="245"/>
      <c r="O931" s="245"/>
      <c r="P931" s="245"/>
      <c r="Q931" s="245"/>
      <c r="R931" s="245"/>
      <c r="S931" s="245"/>
      <c r="T931" s="245"/>
      <c r="U931" s="245"/>
      <c r="V931" s="245"/>
      <c r="W931" s="245"/>
      <c r="X931" s="245"/>
      <c r="Y931" s="245"/>
      <c r="Z931" s="245"/>
      <c r="AA931" s="245"/>
      <c r="AB931" s="245"/>
      <c r="AC931" s="245"/>
    </row>
    <row r="932" ht="15.75" customHeight="1">
      <c r="A932" s="245"/>
      <c r="B932" s="245"/>
      <c r="C932" s="245"/>
      <c r="D932" s="245"/>
      <c r="E932" s="245"/>
      <c r="F932" s="245"/>
      <c r="G932" s="245"/>
      <c r="H932" s="245"/>
      <c r="I932" s="245"/>
      <c r="J932" s="245"/>
      <c r="K932" s="245"/>
      <c r="L932" s="245"/>
      <c r="M932" s="245"/>
      <c r="N932" s="245"/>
      <c r="O932" s="245"/>
      <c r="P932" s="245"/>
      <c r="Q932" s="245"/>
      <c r="R932" s="245"/>
      <c r="S932" s="245"/>
      <c r="T932" s="245"/>
      <c r="U932" s="245"/>
      <c r="V932" s="245"/>
      <c r="W932" s="245"/>
      <c r="X932" s="245"/>
      <c r="Y932" s="245"/>
      <c r="Z932" s="245"/>
      <c r="AA932" s="245"/>
      <c r="AB932" s="245"/>
      <c r="AC932" s="245"/>
    </row>
    <row r="933" ht="15.75" customHeight="1">
      <c r="A933" s="245"/>
      <c r="B933" s="245"/>
      <c r="C933" s="245"/>
      <c r="D933" s="245"/>
      <c r="E933" s="245"/>
      <c r="F933" s="245"/>
      <c r="G933" s="245"/>
      <c r="H933" s="245"/>
      <c r="I933" s="245"/>
      <c r="J933" s="245"/>
      <c r="K933" s="245"/>
      <c r="L933" s="245"/>
      <c r="M933" s="245"/>
      <c r="N933" s="245"/>
      <c r="O933" s="245"/>
      <c r="P933" s="245"/>
      <c r="Q933" s="245"/>
      <c r="R933" s="245"/>
      <c r="S933" s="245"/>
      <c r="T933" s="245"/>
      <c r="U933" s="245"/>
      <c r="V933" s="245"/>
      <c r="W933" s="245"/>
      <c r="X933" s="245"/>
      <c r="Y933" s="245"/>
      <c r="Z933" s="245"/>
      <c r="AA933" s="245"/>
      <c r="AB933" s="245"/>
      <c r="AC933" s="245"/>
    </row>
    <row r="934" ht="15.75" customHeight="1">
      <c r="A934" s="245"/>
      <c r="B934" s="245"/>
      <c r="C934" s="245"/>
      <c r="D934" s="245"/>
      <c r="E934" s="245"/>
      <c r="F934" s="245"/>
      <c r="G934" s="245"/>
      <c r="H934" s="245"/>
      <c r="I934" s="245"/>
      <c r="J934" s="245"/>
      <c r="K934" s="245"/>
      <c r="L934" s="245"/>
      <c r="M934" s="245"/>
      <c r="N934" s="245"/>
      <c r="O934" s="245"/>
      <c r="P934" s="245"/>
      <c r="Q934" s="245"/>
      <c r="R934" s="245"/>
      <c r="S934" s="245"/>
      <c r="T934" s="245"/>
      <c r="U934" s="245"/>
      <c r="V934" s="245"/>
      <c r="W934" s="245"/>
      <c r="X934" s="245"/>
      <c r="Y934" s="245"/>
      <c r="Z934" s="245"/>
      <c r="AA934" s="245"/>
      <c r="AB934" s="245"/>
      <c r="AC934" s="245"/>
    </row>
    <row r="935" ht="15.75" customHeight="1">
      <c r="A935" s="245"/>
      <c r="B935" s="245"/>
      <c r="C935" s="245"/>
      <c r="D935" s="245"/>
      <c r="E935" s="245"/>
      <c r="F935" s="245"/>
      <c r="G935" s="245"/>
      <c r="H935" s="245"/>
      <c r="I935" s="245"/>
      <c r="J935" s="245"/>
      <c r="K935" s="245"/>
      <c r="L935" s="245"/>
      <c r="M935" s="245"/>
      <c r="N935" s="245"/>
      <c r="O935" s="245"/>
      <c r="P935" s="245"/>
      <c r="Q935" s="245"/>
      <c r="R935" s="245"/>
      <c r="S935" s="245"/>
      <c r="T935" s="245"/>
      <c r="U935" s="245"/>
      <c r="V935" s="245"/>
      <c r="W935" s="245"/>
      <c r="X935" s="245"/>
      <c r="Y935" s="245"/>
      <c r="Z935" s="245"/>
      <c r="AA935" s="245"/>
      <c r="AB935" s="245"/>
      <c r="AC935" s="245"/>
    </row>
    <row r="936" ht="15.75" customHeight="1">
      <c r="A936" s="245"/>
      <c r="B936" s="245"/>
      <c r="C936" s="245"/>
      <c r="D936" s="245"/>
      <c r="E936" s="245"/>
      <c r="F936" s="245"/>
      <c r="G936" s="245"/>
      <c r="H936" s="245"/>
      <c r="I936" s="245"/>
      <c r="J936" s="245"/>
      <c r="K936" s="245"/>
      <c r="L936" s="245"/>
      <c r="M936" s="245"/>
      <c r="N936" s="245"/>
      <c r="O936" s="245"/>
      <c r="P936" s="245"/>
      <c r="Q936" s="245"/>
      <c r="R936" s="245"/>
      <c r="S936" s="245"/>
      <c r="T936" s="245"/>
      <c r="U936" s="245"/>
      <c r="V936" s="245"/>
      <c r="W936" s="245"/>
      <c r="X936" s="245"/>
      <c r="Y936" s="245"/>
      <c r="Z936" s="245"/>
      <c r="AA936" s="245"/>
      <c r="AB936" s="245"/>
      <c r="AC936" s="245"/>
    </row>
    <row r="937" ht="15.75" customHeight="1">
      <c r="A937" s="245"/>
      <c r="B937" s="245"/>
      <c r="C937" s="245"/>
      <c r="D937" s="245"/>
      <c r="E937" s="245"/>
      <c r="F937" s="245"/>
      <c r="G937" s="245"/>
      <c r="H937" s="245"/>
      <c r="I937" s="245"/>
      <c r="J937" s="245"/>
      <c r="K937" s="245"/>
      <c r="L937" s="245"/>
      <c r="M937" s="245"/>
      <c r="N937" s="245"/>
      <c r="O937" s="245"/>
      <c r="P937" s="245"/>
      <c r="Q937" s="245"/>
      <c r="R937" s="245"/>
      <c r="S937" s="245"/>
      <c r="T937" s="245"/>
      <c r="U937" s="245"/>
      <c r="V937" s="245"/>
      <c r="W937" s="245"/>
      <c r="X937" s="245"/>
      <c r="Y937" s="245"/>
      <c r="Z937" s="245"/>
      <c r="AA937" s="245"/>
      <c r="AB937" s="245"/>
      <c r="AC937" s="245"/>
    </row>
    <row r="938" ht="15.75" customHeight="1">
      <c r="A938" s="245"/>
      <c r="B938" s="245"/>
      <c r="C938" s="245"/>
      <c r="D938" s="245"/>
      <c r="E938" s="245"/>
      <c r="F938" s="245"/>
      <c r="G938" s="245"/>
      <c r="H938" s="245"/>
      <c r="I938" s="245"/>
      <c r="J938" s="245"/>
      <c r="K938" s="245"/>
      <c r="L938" s="245"/>
      <c r="M938" s="245"/>
      <c r="N938" s="245"/>
      <c r="O938" s="245"/>
      <c r="P938" s="245"/>
      <c r="Q938" s="245"/>
      <c r="R938" s="245"/>
      <c r="S938" s="245"/>
      <c r="T938" s="245"/>
      <c r="U938" s="245"/>
      <c r="V938" s="245"/>
      <c r="W938" s="245"/>
      <c r="X938" s="245"/>
      <c r="Y938" s="245"/>
      <c r="Z938" s="245"/>
      <c r="AA938" s="245"/>
      <c r="AB938" s="245"/>
      <c r="AC938" s="245"/>
    </row>
    <row r="939" ht="15.75" customHeight="1">
      <c r="A939" s="245"/>
      <c r="B939" s="245"/>
      <c r="C939" s="245"/>
      <c r="D939" s="245"/>
      <c r="E939" s="245"/>
      <c r="F939" s="245"/>
      <c r="G939" s="245"/>
      <c r="H939" s="245"/>
      <c r="I939" s="245"/>
      <c r="J939" s="245"/>
      <c r="K939" s="245"/>
      <c r="L939" s="245"/>
      <c r="M939" s="245"/>
      <c r="N939" s="245"/>
      <c r="O939" s="245"/>
      <c r="P939" s="245"/>
      <c r="Q939" s="245"/>
      <c r="R939" s="245"/>
      <c r="S939" s="245"/>
      <c r="T939" s="245"/>
      <c r="U939" s="245"/>
      <c r="V939" s="245"/>
      <c r="W939" s="245"/>
      <c r="X939" s="245"/>
      <c r="Y939" s="245"/>
      <c r="Z939" s="245"/>
      <c r="AA939" s="245"/>
      <c r="AB939" s="245"/>
      <c r="AC939" s="245"/>
    </row>
    <row r="940" ht="15.75" customHeight="1">
      <c r="A940" s="245"/>
      <c r="B940" s="245"/>
      <c r="C940" s="245"/>
      <c r="D940" s="245"/>
      <c r="E940" s="245"/>
      <c r="F940" s="245"/>
      <c r="G940" s="245"/>
      <c r="H940" s="245"/>
      <c r="I940" s="245"/>
      <c r="J940" s="245"/>
      <c r="K940" s="245"/>
      <c r="L940" s="245"/>
      <c r="M940" s="245"/>
      <c r="N940" s="245"/>
      <c r="O940" s="245"/>
      <c r="P940" s="245"/>
      <c r="Q940" s="245"/>
      <c r="R940" s="245"/>
      <c r="S940" s="245"/>
      <c r="T940" s="245"/>
      <c r="U940" s="245"/>
      <c r="V940" s="245"/>
      <c r="W940" s="245"/>
      <c r="X940" s="245"/>
      <c r="Y940" s="245"/>
      <c r="Z940" s="245"/>
      <c r="AA940" s="245"/>
      <c r="AB940" s="245"/>
      <c r="AC940" s="245"/>
    </row>
    <row r="941" ht="15.75" customHeight="1">
      <c r="A941" s="245"/>
      <c r="B941" s="245"/>
      <c r="C941" s="245"/>
      <c r="D941" s="245"/>
      <c r="E941" s="245"/>
      <c r="F941" s="245"/>
      <c r="G941" s="245"/>
      <c r="H941" s="245"/>
      <c r="I941" s="245"/>
      <c r="J941" s="245"/>
      <c r="K941" s="245"/>
      <c r="L941" s="245"/>
      <c r="M941" s="245"/>
      <c r="N941" s="245"/>
      <c r="O941" s="245"/>
      <c r="P941" s="245"/>
      <c r="Q941" s="245"/>
      <c r="R941" s="245"/>
      <c r="S941" s="245"/>
      <c r="T941" s="245"/>
      <c r="U941" s="245"/>
      <c r="V941" s="245"/>
      <c r="W941" s="245"/>
      <c r="X941" s="245"/>
      <c r="Y941" s="245"/>
      <c r="Z941" s="245"/>
      <c r="AA941" s="245"/>
      <c r="AB941" s="245"/>
      <c r="AC941" s="245"/>
    </row>
    <row r="942" ht="15.75" customHeight="1">
      <c r="A942" s="245"/>
      <c r="B942" s="245"/>
      <c r="C942" s="245"/>
      <c r="D942" s="245"/>
      <c r="E942" s="245"/>
      <c r="F942" s="245"/>
      <c r="G942" s="245"/>
      <c r="H942" s="245"/>
      <c r="I942" s="245"/>
      <c r="J942" s="245"/>
      <c r="K942" s="245"/>
      <c r="L942" s="245"/>
      <c r="M942" s="245"/>
      <c r="N942" s="245"/>
      <c r="O942" s="245"/>
      <c r="P942" s="245"/>
      <c r="Q942" s="245"/>
      <c r="R942" s="245"/>
      <c r="S942" s="245"/>
      <c r="T942" s="245"/>
      <c r="U942" s="245"/>
      <c r="V942" s="245"/>
      <c r="W942" s="245"/>
      <c r="X942" s="245"/>
      <c r="Y942" s="245"/>
      <c r="Z942" s="245"/>
      <c r="AA942" s="245"/>
      <c r="AB942" s="245"/>
      <c r="AC942" s="245"/>
    </row>
    <row r="943" ht="15.75" customHeight="1">
      <c r="A943" s="245"/>
      <c r="B943" s="245"/>
      <c r="C943" s="245"/>
      <c r="D943" s="245"/>
      <c r="E943" s="245"/>
      <c r="F943" s="245"/>
      <c r="G943" s="245"/>
      <c r="H943" s="245"/>
      <c r="I943" s="245"/>
      <c r="J943" s="245"/>
      <c r="K943" s="245"/>
      <c r="L943" s="245"/>
      <c r="M943" s="245"/>
      <c r="N943" s="245"/>
      <c r="O943" s="245"/>
      <c r="P943" s="245"/>
      <c r="Q943" s="245"/>
      <c r="R943" s="245"/>
      <c r="S943" s="245"/>
      <c r="T943" s="245"/>
      <c r="U943" s="245"/>
      <c r="V943" s="245"/>
      <c r="W943" s="245"/>
      <c r="X943" s="245"/>
      <c r="Y943" s="245"/>
      <c r="Z943" s="245"/>
      <c r="AA943" s="245"/>
      <c r="AB943" s="245"/>
      <c r="AC943" s="245"/>
    </row>
    <row r="944" ht="15.75" customHeight="1">
      <c r="A944" s="245"/>
      <c r="B944" s="245"/>
      <c r="C944" s="245"/>
      <c r="D944" s="245"/>
      <c r="E944" s="245"/>
      <c r="F944" s="245"/>
      <c r="G944" s="245"/>
      <c r="H944" s="245"/>
      <c r="I944" s="245"/>
      <c r="J944" s="245"/>
      <c r="K944" s="245"/>
      <c r="L944" s="245"/>
      <c r="M944" s="245"/>
      <c r="N944" s="245"/>
      <c r="O944" s="245"/>
      <c r="P944" s="245"/>
      <c r="Q944" s="245"/>
      <c r="R944" s="245"/>
      <c r="S944" s="245"/>
      <c r="T944" s="245"/>
      <c r="U944" s="245"/>
      <c r="V944" s="245"/>
      <c r="W944" s="245"/>
      <c r="X944" s="245"/>
      <c r="Y944" s="245"/>
      <c r="Z944" s="245"/>
      <c r="AA944" s="245"/>
      <c r="AB944" s="245"/>
      <c r="AC944" s="245"/>
    </row>
    <row r="945" ht="15.75" customHeight="1">
      <c r="A945" s="245"/>
      <c r="B945" s="245"/>
      <c r="C945" s="245"/>
      <c r="D945" s="245"/>
      <c r="E945" s="245"/>
      <c r="F945" s="245"/>
      <c r="G945" s="245"/>
      <c r="H945" s="245"/>
      <c r="I945" s="245"/>
      <c r="J945" s="245"/>
      <c r="K945" s="245"/>
      <c r="L945" s="245"/>
      <c r="M945" s="245"/>
      <c r="N945" s="245"/>
      <c r="O945" s="245"/>
      <c r="P945" s="245"/>
      <c r="Q945" s="245"/>
      <c r="R945" s="245"/>
      <c r="S945" s="245"/>
      <c r="T945" s="245"/>
      <c r="U945" s="245"/>
      <c r="V945" s="245"/>
      <c r="W945" s="245"/>
      <c r="X945" s="245"/>
      <c r="Y945" s="245"/>
      <c r="Z945" s="245"/>
      <c r="AA945" s="245"/>
      <c r="AB945" s="245"/>
      <c r="AC945" s="245"/>
    </row>
    <row r="946" ht="15.75" customHeight="1">
      <c r="A946" s="245"/>
      <c r="B946" s="245"/>
      <c r="C946" s="245"/>
      <c r="D946" s="245"/>
      <c r="E946" s="245"/>
      <c r="F946" s="245"/>
      <c r="G946" s="245"/>
      <c r="H946" s="245"/>
      <c r="I946" s="245"/>
      <c r="J946" s="245"/>
      <c r="K946" s="245"/>
      <c r="L946" s="245"/>
      <c r="M946" s="245"/>
      <c r="N946" s="245"/>
      <c r="O946" s="245"/>
      <c r="P946" s="245"/>
      <c r="Q946" s="245"/>
      <c r="R946" s="245"/>
      <c r="S946" s="245"/>
      <c r="T946" s="245"/>
      <c r="U946" s="245"/>
      <c r="V946" s="245"/>
      <c r="W946" s="245"/>
      <c r="X946" s="245"/>
      <c r="Y946" s="245"/>
      <c r="Z946" s="245"/>
      <c r="AA946" s="245"/>
      <c r="AB946" s="245"/>
      <c r="AC946" s="245"/>
    </row>
    <row r="947" ht="15.75" customHeight="1">
      <c r="A947" s="245"/>
      <c r="B947" s="245"/>
      <c r="C947" s="245"/>
      <c r="D947" s="245"/>
      <c r="E947" s="245"/>
      <c r="F947" s="245"/>
      <c r="G947" s="245"/>
      <c r="H947" s="245"/>
      <c r="I947" s="245"/>
      <c r="J947" s="245"/>
      <c r="K947" s="245"/>
      <c r="L947" s="245"/>
      <c r="M947" s="245"/>
      <c r="N947" s="245"/>
      <c r="O947" s="245"/>
      <c r="P947" s="245"/>
      <c r="Q947" s="245"/>
      <c r="R947" s="245"/>
      <c r="S947" s="245"/>
      <c r="T947" s="245"/>
      <c r="U947" s="245"/>
      <c r="V947" s="245"/>
      <c r="W947" s="245"/>
      <c r="X947" s="245"/>
      <c r="Y947" s="245"/>
      <c r="Z947" s="245"/>
      <c r="AA947" s="245"/>
      <c r="AB947" s="245"/>
      <c r="AC947" s="245"/>
    </row>
    <row r="948" ht="15.75" customHeight="1">
      <c r="A948" s="245"/>
      <c r="B948" s="245"/>
      <c r="C948" s="245"/>
      <c r="D948" s="245"/>
      <c r="E948" s="245"/>
      <c r="F948" s="245"/>
      <c r="G948" s="245"/>
      <c r="H948" s="245"/>
      <c r="I948" s="245"/>
      <c r="J948" s="245"/>
      <c r="K948" s="245"/>
      <c r="L948" s="245"/>
      <c r="M948" s="245"/>
      <c r="N948" s="245"/>
      <c r="O948" s="245"/>
      <c r="P948" s="245"/>
      <c r="Q948" s="245"/>
      <c r="R948" s="245"/>
      <c r="S948" s="245"/>
      <c r="T948" s="245"/>
      <c r="U948" s="245"/>
      <c r="V948" s="245"/>
      <c r="W948" s="245"/>
      <c r="X948" s="245"/>
      <c r="Y948" s="245"/>
      <c r="Z948" s="245"/>
      <c r="AA948" s="245"/>
      <c r="AB948" s="245"/>
      <c r="AC948" s="245"/>
    </row>
    <row r="949" ht="15.75" customHeight="1">
      <c r="A949" s="245"/>
      <c r="B949" s="245"/>
      <c r="C949" s="245"/>
      <c r="D949" s="245"/>
      <c r="E949" s="245"/>
      <c r="F949" s="245"/>
      <c r="G949" s="245"/>
      <c r="H949" s="245"/>
      <c r="I949" s="245"/>
      <c r="J949" s="245"/>
      <c r="K949" s="245"/>
      <c r="L949" s="245"/>
      <c r="M949" s="245"/>
      <c r="N949" s="245"/>
      <c r="O949" s="245"/>
      <c r="P949" s="245"/>
      <c r="Q949" s="245"/>
      <c r="R949" s="245"/>
      <c r="S949" s="245"/>
      <c r="T949" s="245"/>
      <c r="U949" s="245"/>
      <c r="V949" s="245"/>
      <c r="W949" s="245"/>
      <c r="X949" s="245"/>
      <c r="Y949" s="245"/>
      <c r="Z949" s="245"/>
      <c r="AA949" s="245"/>
      <c r="AB949" s="245"/>
      <c r="AC949" s="245"/>
    </row>
    <row r="950" ht="15.75" customHeight="1">
      <c r="A950" s="245"/>
      <c r="B950" s="245"/>
      <c r="C950" s="245"/>
      <c r="D950" s="245"/>
      <c r="E950" s="245"/>
      <c r="F950" s="245"/>
      <c r="G950" s="245"/>
      <c r="H950" s="245"/>
      <c r="I950" s="245"/>
      <c r="J950" s="245"/>
      <c r="K950" s="245"/>
      <c r="L950" s="245"/>
      <c r="M950" s="245"/>
      <c r="N950" s="245"/>
      <c r="O950" s="245"/>
      <c r="P950" s="245"/>
      <c r="Q950" s="245"/>
      <c r="R950" s="245"/>
      <c r="S950" s="245"/>
      <c r="T950" s="245"/>
      <c r="U950" s="245"/>
      <c r="V950" s="245"/>
      <c r="W950" s="245"/>
      <c r="X950" s="245"/>
      <c r="Y950" s="245"/>
      <c r="Z950" s="245"/>
      <c r="AA950" s="245"/>
      <c r="AB950" s="245"/>
      <c r="AC950" s="245"/>
    </row>
    <row r="951" ht="15.75" customHeight="1">
      <c r="A951" s="245"/>
      <c r="B951" s="245"/>
      <c r="C951" s="245"/>
      <c r="D951" s="245"/>
      <c r="E951" s="245"/>
      <c r="F951" s="245"/>
      <c r="G951" s="245"/>
      <c r="H951" s="245"/>
      <c r="I951" s="245"/>
      <c r="J951" s="245"/>
      <c r="K951" s="245"/>
      <c r="L951" s="245"/>
      <c r="M951" s="245"/>
      <c r="N951" s="245"/>
      <c r="O951" s="245"/>
      <c r="P951" s="245"/>
      <c r="Q951" s="245"/>
      <c r="R951" s="245"/>
      <c r="S951" s="245"/>
      <c r="T951" s="245"/>
      <c r="U951" s="245"/>
      <c r="V951" s="245"/>
      <c r="W951" s="245"/>
      <c r="X951" s="245"/>
      <c r="Y951" s="245"/>
      <c r="Z951" s="245"/>
      <c r="AA951" s="245"/>
      <c r="AB951" s="245"/>
      <c r="AC951" s="245"/>
    </row>
    <row r="952" ht="15.75" customHeight="1">
      <c r="A952" s="245"/>
      <c r="B952" s="245"/>
      <c r="C952" s="245"/>
      <c r="D952" s="245"/>
      <c r="E952" s="245"/>
      <c r="F952" s="245"/>
      <c r="G952" s="245"/>
      <c r="H952" s="245"/>
      <c r="I952" s="245"/>
      <c r="J952" s="245"/>
      <c r="K952" s="245"/>
      <c r="L952" s="245"/>
      <c r="M952" s="245"/>
      <c r="N952" s="245"/>
      <c r="O952" s="245"/>
      <c r="P952" s="245"/>
      <c r="Q952" s="245"/>
      <c r="R952" s="245"/>
      <c r="S952" s="245"/>
      <c r="T952" s="245"/>
      <c r="U952" s="245"/>
      <c r="V952" s="245"/>
      <c r="W952" s="245"/>
      <c r="X952" s="245"/>
      <c r="Y952" s="245"/>
      <c r="Z952" s="245"/>
      <c r="AA952" s="245"/>
      <c r="AB952" s="245"/>
      <c r="AC952" s="245"/>
    </row>
    <row r="953" ht="15.75" customHeight="1">
      <c r="A953" s="245"/>
      <c r="B953" s="245"/>
      <c r="C953" s="245"/>
      <c r="D953" s="245"/>
      <c r="E953" s="245"/>
      <c r="F953" s="245"/>
      <c r="G953" s="245"/>
      <c r="H953" s="245"/>
      <c r="I953" s="245"/>
      <c r="J953" s="245"/>
      <c r="K953" s="245"/>
      <c r="L953" s="245"/>
      <c r="M953" s="245"/>
      <c r="N953" s="245"/>
      <c r="O953" s="245"/>
      <c r="P953" s="245"/>
      <c r="Q953" s="245"/>
      <c r="R953" s="245"/>
      <c r="S953" s="245"/>
      <c r="T953" s="245"/>
      <c r="U953" s="245"/>
      <c r="V953" s="245"/>
      <c r="W953" s="245"/>
      <c r="X953" s="245"/>
      <c r="Y953" s="245"/>
      <c r="Z953" s="245"/>
      <c r="AA953" s="245"/>
      <c r="AB953" s="245"/>
      <c r="AC953" s="245"/>
    </row>
    <row r="954" ht="15.75" customHeight="1">
      <c r="A954" s="245"/>
      <c r="B954" s="245"/>
      <c r="C954" s="245"/>
      <c r="D954" s="245"/>
      <c r="E954" s="245"/>
      <c r="F954" s="245"/>
      <c r="G954" s="245"/>
      <c r="H954" s="245"/>
      <c r="I954" s="245"/>
      <c r="J954" s="245"/>
      <c r="K954" s="245"/>
      <c r="L954" s="245"/>
      <c r="M954" s="245"/>
      <c r="N954" s="245"/>
      <c r="O954" s="245"/>
      <c r="P954" s="245"/>
      <c r="Q954" s="245"/>
      <c r="R954" s="245"/>
      <c r="S954" s="245"/>
      <c r="T954" s="245"/>
      <c r="U954" s="245"/>
      <c r="V954" s="245"/>
      <c r="W954" s="245"/>
      <c r="X954" s="245"/>
      <c r="Y954" s="245"/>
      <c r="Z954" s="245"/>
      <c r="AA954" s="245"/>
      <c r="AB954" s="245"/>
      <c r="AC954" s="245"/>
    </row>
    <row r="955" ht="15.75" customHeight="1">
      <c r="A955" s="245"/>
      <c r="B955" s="245"/>
      <c r="C955" s="245"/>
      <c r="D955" s="245"/>
      <c r="E955" s="245"/>
      <c r="F955" s="245"/>
      <c r="G955" s="245"/>
      <c r="H955" s="245"/>
      <c r="I955" s="245"/>
      <c r="J955" s="245"/>
      <c r="K955" s="245"/>
      <c r="L955" s="245"/>
      <c r="M955" s="245"/>
      <c r="N955" s="245"/>
      <c r="O955" s="245"/>
      <c r="P955" s="245"/>
      <c r="Q955" s="245"/>
      <c r="R955" s="245"/>
      <c r="S955" s="245"/>
      <c r="T955" s="245"/>
      <c r="U955" s="245"/>
      <c r="V955" s="245"/>
      <c r="W955" s="245"/>
      <c r="X955" s="245"/>
      <c r="Y955" s="245"/>
      <c r="Z955" s="245"/>
      <c r="AA955" s="245"/>
      <c r="AB955" s="245"/>
      <c r="AC955" s="245"/>
    </row>
    <row r="956" ht="15.75" customHeight="1">
      <c r="A956" s="245"/>
      <c r="B956" s="245"/>
      <c r="C956" s="245"/>
      <c r="D956" s="245"/>
      <c r="E956" s="245"/>
      <c r="F956" s="245"/>
      <c r="G956" s="245"/>
      <c r="H956" s="245"/>
      <c r="I956" s="245"/>
      <c r="J956" s="245"/>
      <c r="K956" s="245"/>
      <c r="L956" s="245"/>
      <c r="M956" s="245"/>
      <c r="N956" s="245"/>
      <c r="O956" s="245"/>
      <c r="P956" s="245"/>
      <c r="Q956" s="245"/>
      <c r="R956" s="245"/>
      <c r="S956" s="245"/>
      <c r="T956" s="245"/>
      <c r="U956" s="245"/>
      <c r="V956" s="245"/>
      <c r="W956" s="245"/>
      <c r="X956" s="245"/>
      <c r="Y956" s="245"/>
      <c r="Z956" s="245"/>
      <c r="AA956" s="245"/>
      <c r="AB956" s="245"/>
      <c r="AC956" s="245"/>
    </row>
    <row r="957" ht="15.75" customHeight="1">
      <c r="A957" s="245"/>
      <c r="B957" s="245"/>
      <c r="C957" s="245"/>
      <c r="D957" s="245"/>
      <c r="E957" s="245"/>
      <c r="F957" s="245"/>
      <c r="G957" s="245"/>
      <c r="H957" s="245"/>
      <c r="I957" s="245"/>
      <c r="J957" s="245"/>
      <c r="K957" s="245"/>
      <c r="L957" s="245"/>
      <c r="M957" s="245"/>
      <c r="N957" s="245"/>
      <c r="O957" s="245"/>
      <c r="P957" s="245"/>
      <c r="Q957" s="245"/>
      <c r="R957" s="245"/>
      <c r="S957" s="245"/>
      <c r="T957" s="245"/>
      <c r="U957" s="245"/>
      <c r="V957" s="245"/>
      <c r="W957" s="245"/>
      <c r="X957" s="245"/>
      <c r="Y957" s="245"/>
      <c r="Z957" s="245"/>
      <c r="AA957" s="245"/>
      <c r="AB957" s="245"/>
      <c r="AC957" s="245"/>
    </row>
    <row r="958" ht="15.75" customHeight="1">
      <c r="A958" s="245"/>
      <c r="B958" s="245"/>
      <c r="C958" s="245"/>
      <c r="D958" s="245"/>
      <c r="E958" s="245"/>
      <c r="F958" s="245"/>
      <c r="G958" s="245"/>
      <c r="H958" s="245"/>
      <c r="I958" s="245"/>
      <c r="J958" s="245"/>
      <c r="K958" s="245"/>
      <c r="L958" s="245"/>
      <c r="M958" s="245"/>
      <c r="N958" s="245"/>
      <c r="O958" s="245"/>
      <c r="P958" s="245"/>
      <c r="Q958" s="245"/>
      <c r="R958" s="245"/>
      <c r="S958" s="245"/>
      <c r="T958" s="245"/>
      <c r="U958" s="245"/>
      <c r="V958" s="245"/>
      <c r="W958" s="245"/>
      <c r="X958" s="245"/>
      <c r="Y958" s="245"/>
      <c r="Z958" s="245"/>
      <c r="AA958" s="245"/>
      <c r="AB958" s="245"/>
      <c r="AC958" s="245"/>
    </row>
    <row r="959" ht="15.75" customHeight="1">
      <c r="A959" s="245"/>
      <c r="B959" s="245"/>
      <c r="C959" s="245"/>
      <c r="D959" s="245"/>
      <c r="E959" s="245"/>
      <c r="F959" s="245"/>
      <c r="G959" s="245"/>
      <c r="H959" s="245"/>
      <c r="I959" s="245"/>
      <c r="J959" s="245"/>
      <c r="K959" s="245"/>
      <c r="L959" s="245"/>
      <c r="M959" s="245"/>
      <c r="N959" s="245"/>
      <c r="O959" s="245"/>
      <c r="P959" s="245"/>
      <c r="Q959" s="245"/>
      <c r="R959" s="245"/>
      <c r="S959" s="245"/>
      <c r="T959" s="245"/>
      <c r="U959" s="245"/>
      <c r="V959" s="245"/>
      <c r="W959" s="245"/>
      <c r="X959" s="245"/>
      <c r="Y959" s="245"/>
      <c r="Z959" s="245"/>
      <c r="AA959" s="245"/>
      <c r="AB959" s="245"/>
      <c r="AC959" s="245"/>
    </row>
    <row r="960" ht="15.75" customHeight="1">
      <c r="A960" s="245"/>
      <c r="B960" s="245"/>
      <c r="C960" s="245"/>
      <c r="D960" s="245"/>
      <c r="E960" s="245"/>
      <c r="F960" s="245"/>
      <c r="G960" s="245"/>
      <c r="H960" s="245"/>
      <c r="I960" s="245"/>
      <c r="J960" s="245"/>
      <c r="K960" s="245"/>
      <c r="L960" s="245"/>
      <c r="M960" s="245"/>
      <c r="N960" s="245"/>
      <c r="O960" s="245"/>
      <c r="P960" s="245"/>
      <c r="Q960" s="245"/>
      <c r="R960" s="245"/>
      <c r="S960" s="245"/>
      <c r="T960" s="245"/>
      <c r="U960" s="245"/>
      <c r="V960" s="245"/>
      <c r="W960" s="245"/>
      <c r="X960" s="245"/>
      <c r="Y960" s="245"/>
      <c r="Z960" s="245"/>
      <c r="AA960" s="245"/>
      <c r="AB960" s="245"/>
      <c r="AC960" s="245"/>
    </row>
    <row r="961" ht="15.75" customHeight="1">
      <c r="A961" s="245"/>
      <c r="B961" s="245"/>
      <c r="C961" s="245"/>
      <c r="D961" s="245"/>
      <c r="E961" s="245"/>
      <c r="F961" s="245"/>
      <c r="G961" s="245"/>
      <c r="H961" s="245"/>
      <c r="I961" s="245"/>
      <c r="J961" s="245"/>
      <c r="K961" s="245"/>
      <c r="L961" s="245"/>
      <c r="M961" s="245"/>
      <c r="N961" s="245"/>
      <c r="O961" s="245"/>
      <c r="P961" s="245"/>
      <c r="Q961" s="245"/>
      <c r="R961" s="245"/>
      <c r="S961" s="245"/>
      <c r="T961" s="245"/>
      <c r="U961" s="245"/>
      <c r="V961" s="245"/>
      <c r="W961" s="245"/>
      <c r="X961" s="245"/>
      <c r="Y961" s="245"/>
      <c r="Z961" s="245"/>
      <c r="AA961" s="245"/>
      <c r="AB961" s="245"/>
      <c r="AC961" s="245"/>
    </row>
    <row r="962" ht="15.75" customHeight="1">
      <c r="A962" s="245"/>
      <c r="B962" s="245"/>
      <c r="C962" s="245"/>
      <c r="D962" s="245"/>
      <c r="E962" s="245"/>
      <c r="F962" s="245"/>
      <c r="G962" s="245"/>
      <c r="H962" s="245"/>
      <c r="I962" s="245"/>
      <c r="J962" s="245"/>
      <c r="K962" s="245"/>
      <c r="L962" s="245"/>
      <c r="M962" s="245"/>
      <c r="N962" s="245"/>
      <c r="O962" s="245"/>
      <c r="P962" s="245"/>
      <c r="Q962" s="245"/>
      <c r="R962" s="245"/>
      <c r="S962" s="245"/>
      <c r="T962" s="245"/>
      <c r="U962" s="245"/>
      <c r="V962" s="245"/>
      <c r="W962" s="245"/>
      <c r="X962" s="245"/>
      <c r="Y962" s="245"/>
      <c r="Z962" s="245"/>
      <c r="AA962" s="245"/>
      <c r="AB962" s="245"/>
      <c r="AC962" s="245"/>
    </row>
    <row r="963" ht="15.75" customHeight="1">
      <c r="A963" s="245"/>
      <c r="B963" s="245"/>
      <c r="C963" s="245"/>
      <c r="D963" s="245"/>
      <c r="E963" s="245"/>
      <c r="F963" s="245"/>
      <c r="G963" s="245"/>
      <c r="H963" s="245"/>
      <c r="I963" s="245"/>
      <c r="J963" s="245"/>
      <c r="K963" s="245"/>
      <c r="L963" s="245"/>
      <c r="M963" s="245"/>
      <c r="N963" s="245"/>
      <c r="O963" s="245"/>
      <c r="P963" s="245"/>
      <c r="Q963" s="245"/>
      <c r="R963" s="245"/>
      <c r="S963" s="245"/>
      <c r="T963" s="245"/>
      <c r="U963" s="245"/>
      <c r="V963" s="245"/>
      <c r="W963" s="245"/>
      <c r="X963" s="245"/>
      <c r="Y963" s="245"/>
      <c r="Z963" s="245"/>
      <c r="AA963" s="245"/>
      <c r="AB963" s="245"/>
      <c r="AC963" s="245"/>
    </row>
    <row r="964" ht="15.75" customHeight="1">
      <c r="A964" s="245"/>
      <c r="B964" s="245"/>
      <c r="C964" s="245"/>
      <c r="D964" s="245"/>
      <c r="E964" s="245"/>
      <c r="F964" s="245"/>
      <c r="G964" s="245"/>
      <c r="H964" s="245"/>
      <c r="I964" s="245"/>
      <c r="J964" s="245"/>
      <c r="K964" s="245"/>
      <c r="L964" s="245"/>
      <c r="M964" s="245"/>
      <c r="N964" s="245"/>
      <c r="O964" s="245"/>
      <c r="P964" s="245"/>
      <c r="Q964" s="245"/>
      <c r="R964" s="245"/>
      <c r="S964" s="245"/>
      <c r="T964" s="245"/>
      <c r="U964" s="245"/>
      <c r="V964" s="245"/>
      <c r="W964" s="245"/>
      <c r="X964" s="245"/>
      <c r="Y964" s="245"/>
      <c r="Z964" s="245"/>
      <c r="AA964" s="245"/>
      <c r="AB964" s="245"/>
      <c r="AC964" s="245"/>
    </row>
    <row r="965" ht="15.75" customHeight="1">
      <c r="A965" s="245"/>
      <c r="B965" s="245"/>
      <c r="C965" s="245"/>
      <c r="D965" s="245"/>
      <c r="E965" s="245"/>
      <c r="F965" s="245"/>
      <c r="G965" s="245"/>
      <c r="H965" s="245"/>
      <c r="I965" s="245"/>
      <c r="J965" s="245"/>
      <c r="K965" s="245"/>
      <c r="L965" s="245"/>
      <c r="M965" s="245"/>
      <c r="N965" s="245"/>
      <c r="O965" s="245"/>
      <c r="P965" s="245"/>
      <c r="Q965" s="245"/>
      <c r="R965" s="245"/>
      <c r="S965" s="245"/>
      <c r="T965" s="245"/>
      <c r="U965" s="245"/>
      <c r="V965" s="245"/>
      <c r="W965" s="245"/>
      <c r="X965" s="245"/>
      <c r="Y965" s="245"/>
      <c r="Z965" s="245"/>
      <c r="AA965" s="245"/>
      <c r="AB965" s="245"/>
      <c r="AC965" s="245"/>
    </row>
    <row r="966" ht="15.75" customHeight="1">
      <c r="A966" s="245"/>
      <c r="B966" s="245"/>
      <c r="C966" s="245"/>
      <c r="D966" s="245"/>
      <c r="E966" s="245"/>
      <c r="F966" s="245"/>
      <c r="G966" s="245"/>
      <c r="H966" s="245"/>
      <c r="I966" s="245"/>
      <c r="J966" s="245"/>
      <c r="K966" s="245"/>
      <c r="L966" s="245"/>
      <c r="M966" s="245"/>
      <c r="N966" s="245"/>
      <c r="O966" s="245"/>
      <c r="P966" s="245"/>
      <c r="Q966" s="245"/>
      <c r="R966" s="245"/>
      <c r="S966" s="245"/>
      <c r="T966" s="245"/>
      <c r="U966" s="245"/>
      <c r="V966" s="245"/>
      <c r="W966" s="245"/>
      <c r="X966" s="245"/>
      <c r="Y966" s="245"/>
      <c r="Z966" s="245"/>
      <c r="AA966" s="245"/>
      <c r="AB966" s="245"/>
      <c r="AC966" s="245"/>
    </row>
    <row r="967" ht="15.75" customHeight="1">
      <c r="A967" s="245"/>
      <c r="B967" s="245"/>
      <c r="C967" s="245"/>
      <c r="D967" s="245"/>
      <c r="E967" s="245"/>
      <c r="F967" s="245"/>
      <c r="G967" s="245"/>
      <c r="H967" s="245"/>
      <c r="I967" s="245"/>
      <c r="J967" s="245"/>
      <c r="K967" s="245"/>
      <c r="L967" s="245"/>
      <c r="M967" s="245"/>
      <c r="N967" s="245"/>
      <c r="O967" s="245"/>
      <c r="P967" s="245"/>
      <c r="Q967" s="245"/>
      <c r="R967" s="245"/>
      <c r="S967" s="245"/>
      <c r="T967" s="245"/>
      <c r="U967" s="245"/>
      <c r="V967" s="245"/>
      <c r="W967" s="245"/>
      <c r="X967" s="245"/>
      <c r="Y967" s="245"/>
      <c r="Z967" s="245"/>
      <c r="AA967" s="245"/>
      <c r="AB967" s="245"/>
      <c r="AC967" s="245"/>
    </row>
    <row r="968" ht="15.75" customHeight="1">
      <c r="A968" s="245"/>
      <c r="B968" s="245"/>
      <c r="C968" s="245"/>
      <c r="D968" s="245"/>
      <c r="E968" s="245"/>
      <c r="F968" s="245"/>
      <c r="G968" s="245"/>
      <c r="H968" s="245"/>
      <c r="I968" s="245"/>
      <c r="J968" s="245"/>
      <c r="K968" s="245"/>
      <c r="L968" s="245"/>
      <c r="M968" s="245"/>
      <c r="N968" s="245"/>
      <c r="O968" s="245"/>
      <c r="P968" s="245"/>
      <c r="Q968" s="245"/>
      <c r="R968" s="245"/>
      <c r="S968" s="245"/>
      <c r="T968" s="245"/>
      <c r="U968" s="245"/>
      <c r="V968" s="245"/>
      <c r="W968" s="245"/>
      <c r="X968" s="245"/>
      <c r="Y968" s="245"/>
      <c r="Z968" s="245"/>
      <c r="AA968" s="245"/>
      <c r="AB968" s="245"/>
      <c r="AC968" s="245"/>
    </row>
    <row r="969" ht="15.75" customHeight="1">
      <c r="A969" s="245"/>
      <c r="B969" s="245"/>
      <c r="C969" s="245"/>
      <c r="D969" s="245"/>
      <c r="E969" s="245"/>
      <c r="F969" s="245"/>
      <c r="G969" s="245"/>
      <c r="H969" s="245"/>
      <c r="I969" s="245"/>
      <c r="J969" s="245"/>
      <c r="K969" s="245"/>
      <c r="L969" s="245"/>
      <c r="M969" s="245"/>
      <c r="N969" s="245"/>
      <c r="O969" s="245"/>
      <c r="P969" s="245"/>
      <c r="Q969" s="245"/>
      <c r="R969" s="245"/>
      <c r="S969" s="245"/>
      <c r="T969" s="245"/>
      <c r="U969" s="245"/>
      <c r="V969" s="245"/>
      <c r="W969" s="245"/>
      <c r="X969" s="245"/>
      <c r="Y969" s="245"/>
      <c r="Z969" s="245"/>
      <c r="AA969" s="245"/>
      <c r="AB969" s="245"/>
      <c r="AC969" s="245"/>
    </row>
    <row r="970" ht="15.75" customHeight="1">
      <c r="A970" s="245"/>
      <c r="B970" s="245"/>
      <c r="C970" s="245"/>
      <c r="D970" s="245"/>
      <c r="E970" s="245"/>
      <c r="F970" s="245"/>
      <c r="G970" s="245"/>
      <c r="H970" s="245"/>
      <c r="I970" s="245"/>
      <c r="J970" s="245"/>
      <c r="K970" s="245"/>
      <c r="L970" s="245"/>
      <c r="M970" s="245"/>
      <c r="N970" s="245"/>
      <c r="O970" s="245"/>
      <c r="P970" s="245"/>
      <c r="Q970" s="245"/>
      <c r="R970" s="245"/>
      <c r="S970" s="245"/>
      <c r="T970" s="245"/>
      <c r="U970" s="245"/>
      <c r="V970" s="245"/>
      <c r="W970" s="245"/>
      <c r="X970" s="245"/>
      <c r="Y970" s="245"/>
      <c r="Z970" s="245"/>
      <c r="AA970" s="245"/>
      <c r="AB970" s="245"/>
      <c r="AC970" s="245"/>
    </row>
    <row r="971" ht="15.75" customHeight="1">
      <c r="A971" s="245"/>
      <c r="B971" s="245"/>
      <c r="C971" s="245"/>
      <c r="D971" s="245"/>
      <c r="E971" s="245"/>
      <c r="F971" s="245"/>
      <c r="G971" s="245"/>
      <c r="H971" s="245"/>
      <c r="I971" s="245"/>
      <c r="J971" s="245"/>
      <c r="K971" s="245"/>
      <c r="L971" s="245"/>
      <c r="M971" s="245"/>
      <c r="N971" s="245"/>
      <c r="O971" s="245"/>
      <c r="P971" s="245"/>
      <c r="Q971" s="245"/>
      <c r="R971" s="245"/>
      <c r="S971" s="245"/>
      <c r="T971" s="245"/>
      <c r="U971" s="245"/>
      <c r="V971" s="245"/>
      <c r="W971" s="245"/>
      <c r="X971" s="245"/>
      <c r="Y971" s="245"/>
      <c r="Z971" s="245"/>
      <c r="AA971" s="245"/>
      <c r="AB971" s="245"/>
      <c r="AC971" s="245"/>
    </row>
    <row r="972" ht="15.75" customHeight="1">
      <c r="A972" s="245"/>
      <c r="B972" s="245"/>
      <c r="C972" s="245"/>
      <c r="D972" s="245"/>
      <c r="E972" s="245"/>
      <c r="F972" s="245"/>
      <c r="G972" s="245"/>
      <c r="H972" s="245"/>
      <c r="I972" s="245"/>
      <c r="J972" s="245"/>
      <c r="K972" s="245"/>
      <c r="L972" s="245"/>
      <c r="M972" s="245"/>
      <c r="N972" s="245"/>
      <c r="O972" s="245"/>
      <c r="P972" s="245"/>
      <c r="Q972" s="245"/>
      <c r="R972" s="245"/>
      <c r="S972" s="245"/>
      <c r="T972" s="245"/>
      <c r="U972" s="245"/>
      <c r="V972" s="245"/>
      <c r="W972" s="245"/>
      <c r="X972" s="245"/>
      <c r="Y972" s="245"/>
      <c r="Z972" s="245"/>
      <c r="AA972" s="245"/>
      <c r="AB972" s="245"/>
      <c r="AC972" s="245"/>
    </row>
    <row r="973" ht="15.75" customHeight="1">
      <c r="A973" s="245"/>
      <c r="B973" s="245"/>
      <c r="C973" s="245"/>
      <c r="D973" s="245"/>
      <c r="E973" s="245"/>
      <c r="F973" s="245"/>
      <c r="G973" s="245"/>
      <c r="H973" s="245"/>
      <c r="I973" s="245"/>
      <c r="J973" s="245"/>
      <c r="K973" s="245"/>
      <c r="L973" s="245"/>
      <c r="M973" s="245"/>
      <c r="N973" s="245"/>
      <c r="O973" s="245"/>
      <c r="P973" s="245"/>
      <c r="Q973" s="245"/>
      <c r="R973" s="245"/>
      <c r="S973" s="245"/>
      <c r="T973" s="245"/>
      <c r="U973" s="245"/>
      <c r="V973" s="245"/>
      <c r="W973" s="245"/>
      <c r="X973" s="245"/>
      <c r="Y973" s="245"/>
      <c r="Z973" s="245"/>
      <c r="AA973" s="245"/>
      <c r="AB973" s="245"/>
      <c r="AC973" s="245"/>
    </row>
    <row r="974" ht="15.75" customHeight="1">
      <c r="A974" s="245"/>
      <c r="B974" s="245"/>
      <c r="C974" s="245"/>
      <c r="D974" s="245"/>
      <c r="E974" s="245"/>
      <c r="F974" s="245"/>
      <c r="G974" s="245"/>
      <c r="H974" s="245"/>
      <c r="I974" s="245"/>
      <c r="J974" s="245"/>
      <c r="K974" s="245"/>
      <c r="L974" s="245"/>
      <c r="M974" s="245"/>
      <c r="N974" s="245"/>
      <c r="O974" s="245"/>
      <c r="P974" s="245"/>
      <c r="Q974" s="245"/>
      <c r="R974" s="245"/>
      <c r="S974" s="245"/>
      <c r="T974" s="245"/>
      <c r="U974" s="245"/>
      <c r="V974" s="245"/>
      <c r="W974" s="245"/>
      <c r="X974" s="245"/>
      <c r="Y974" s="245"/>
      <c r="Z974" s="245"/>
      <c r="AA974" s="245"/>
      <c r="AB974" s="245"/>
      <c r="AC974" s="245"/>
    </row>
    <row r="975" ht="15.75" customHeight="1">
      <c r="A975" s="245"/>
      <c r="B975" s="245"/>
      <c r="C975" s="245"/>
      <c r="D975" s="245"/>
      <c r="E975" s="245"/>
      <c r="F975" s="245"/>
      <c r="G975" s="245"/>
      <c r="H975" s="245"/>
      <c r="I975" s="245"/>
      <c r="J975" s="245"/>
      <c r="K975" s="245"/>
      <c r="L975" s="245"/>
      <c r="M975" s="245"/>
      <c r="N975" s="245"/>
      <c r="O975" s="245"/>
      <c r="P975" s="245"/>
      <c r="Q975" s="245"/>
      <c r="R975" s="245"/>
      <c r="S975" s="245"/>
      <c r="T975" s="245"/>
      <c r="U975" s="245"/>
      <c r="V975" s="245"/>
      <c r="W975" s="245"/>
      <c r="X975" s="245"/>
      <c r="Y975" s="245"/>
      <c r="Z975" s="245"/>
      <c r="AA975" s="245"/>
      <c r="AB975" s="245"/>
      <c r="AC975" s="245"/>
    </row>
    <row r="976" ht="15.75" customHeight="1">
      <c r="A976" s="245"/>
      <c r="B976" s="245"/>
      <c r="C976" s="245"/>
      <c r="D976" s="245"/>
      <c r="E976" s="245"/>
      <c r="F976" s="245"/>
      <c r="G976" s="245"/>
      <c r="H976" s="245"/>
      <c r="I976" s="245"/>
      <c r="J976" s="245"/>
      <c r="K976" s="245"/>
      <c r="L976" s="245"/>
      <c r="M976" s="245"/>
      <c r="N976" s="245"/>
      <c r="O976" s="245"/>
      <c r="P976" s="245"/>
      <c r="Q976" s="245"/>
      <c r="R976" s="245"/>
      <c r="S976" s="245"/>
      <c r="T976" s="245"/>
      <c r="U976" s="245"/>
      <c r="V976" s="245"/>
      <c r="W976" s="245"/>
      <c r="X976" s="245"/>
      <c r="Y976" s="245"/>
      <c r="Z976" s="245"/>
      <c r="AA976" s="245"/>
      <c r="AB976" s="245"/>
      <c r="AC976" s="245"/>
    </row>
    <row r="977" ht="15.75" customHeight="1">
      <c r="A977" s="245"/>
      <c r="B977" s="245"/>
      <c r="C977" s="245"/>
      <c r="D977" s="245"/>
      <c r="E977" s="245"/>
      <c r="F977" s="245"/>
      <c r="G977" s="245"/>
      <c r="H977" s="245"/>
      <c r="I977" s="245"/>
      <c r="J977" s="245"/>
      <c r="K977" s="245"/>
      <c r="L977" s="245"/>
      <c r="M977" s="245"/>
      <c r="N977" s="245"/>
      <c r="O977" s="245"/>
      <c r="P977" s="245"/>
      <c r="Q977" s="245"/>
      <c r="R977" s="245"/>
      <c r="S977" s="245"/>
      <c r="T977" s="245"/>
      <c r="U977" s="245"/>
      <c r="V977" s="245"/>
      <c r="W977" s="245"/>
      <c r="X977" s="245"/>
      <c r="Y977" s="245"/>
      <c r="Z977" s="245"/>
      <c r="AA977" s="245"/>
      <c r="AB977" s="245"/>
      <c r="AC977" s="245"/>
    </row>
    <row r="978" ht="15.75" customHeight="1">
      <c r="A978" s="245"/>
      <c r="B978" s="245"/>
      <c r="C978" s="245"/>
      <c r="D978" s="245"/>
      <c r="E978" s="245"/>
      <c r="F978" s="245"/>
      <c r="G978" s="245"/>
      <c r="H978" s="245"/>
      <c r="I978" s="245"/>
      <c r="J978" s="245"/>
      <c r="K978" s="245"/>
      <c r="L978" s="245"/>
      <c r="M978" s="245"/>
      <c r="N978" s="245"/>
      <c r="O978" s="245"/>
      <c r="P978" s="245"/>
      <c r="Q978" s="245"/>
      <c r="R978" s="245"/>
      <c r="S978" s="245"/>
      <c r="T978" s="245"/>
      <c r="U978" s="245"/>
      <c r="V978" s="245"/>
      <c r="W978" s="245"/>
      <c r="X978" s="245"/>
      <c r="Y978" s="245"/>
      <c r="Z978" s="245"/>
      <c r="AA978" s="245"/>
      <c r="AB978" s="245"/>
      <c r="AC978" s="245"/>
    </row>
    <row r="979" ht="15.75" customHeight="1">
      <c r="A979" s="245"/>
      <c r="B979" s="245"/>
      <c r="C979" s="245"/>
      <c r="D979" s="245"/>
      <c r="E979" s="245"/>
      <c r="F979" s="245"/>
      <c r="G979" s="245"/>
      <c r="H979" s="245"/>
      <c r="I979" s="245"/>
      <c r="J979" s="245"/>
      <c r="K979" s="245"/>
      <c r="L979" s="245"/>
      <c r="M979" s="245"/>
      <c r="N979" s="245"/>
      <c r="O979" s="245"/>
      <c r="P979" s="245"/>
      <c r="Q979" s="245"/>
      <c r="R979" s="245"/>
      <c r="S979" s="245"/>
      <c r="T979" s="245"/>
      <c r="U979" s="245"/>
      <c r="V979" s="245"/>
      <c r="W979" s="245"/>
      <c r="X979" s="245"/>
      <c r="Y979" s="245"/>
      <c r="Z979" s="245"/>
      <c r="AA979" s="245"/>
      <c r="AB979" s="245"/>
      <c r="AC979" s="245"/>
    </row>
    <row r="980" ht="15.75" customHeight="1">
      <c r="A980" s="245"/>
      <c r="B980" s="245"/>
      <c r="C980" s="245"/>
      <c r="D980" s="245"/>
      <c r="E980" s="245"/>
      <c r="F980" s="245"/>
      <c r="G980" s="245"/>
      <c r="H980" s="245"/>
      <c r="I980" s="245"/>
      <c r="J980" s="245"/>
      <c r="K980" s="245"/>
      <c r="L980" s="245"/>
      <c r="M980" s="245"/>
      <c r="N980" s="245"/>
      <c r="O980" s="245"/>
      <c r="P980" s="245"/>
      <c r="Q980" s="245"/>
      <c r="R980" s="245"/>
      <c r="S980" s="245"/>
      <c r="T980" s="245"/>
      <c r="U980" s="245"/>
      <c r="V980" s="245"/>
      <c r="W980" s="245"/>
      <c r="X980" s="245"/>
      <c r="Y980" s="245"/>
      <c r="Z980" s="245"/>
      <c r="AA980" s="245"/>
      <c r="AB980" s="245"/>
      <c r="AC980" s="245"/>
    </row>
    <row r="981" ht="15.75" customHeight="1">
      <c r="A981" s="245"/>
      <c r="B981" s="245"/>
      <c r="C981" s="245"/>
      <c r="D981" s="245"/>
      <c r="E981" s="245"/>
      <c r="F981" s="245"/>
      <c r="G981" s="245"/>
      <c r="H981" s="245"/>
      <c r="I981" s="245"/>
      <c r="J981" s="245"/>
      <c r="K981" s="245"/>
      <c r="L981" s="245"/>
      <c r="M981" s="245"/>
      <c r="N981" s="245"/>
      <c r="O981" s="245"/>
      <c r="P981" s="245"/>
      <c r="Q981" s="245"/>
      <c r="R981" s="245"/>
      <c r="S981" s="245"/>
      <c r="T981" s="245"/>
      <c r="U981" s="245"/>
      <c r="V981" s="245"/>
      <c r="W981" s="245"/>
      <c r="X981" s="245"/>
      <c r="Y981" s="245"/>
      <c r="Z981" s="245"/>
      <c r="AA981" s="245"/>
      <c r="AB981" s="245"/>
      <c r="AC981" s="245"/>
    </row>
    <row r="982" ht="15.75" customHeight="1">
      <c r="A982" s="245"/>
      <c r="B982" s="245"/>
      <c r="C982" s="245"/>
      <c r="D982" s="245"/>
      <c r="E982" s="245"/>
      <c r="F982" s="245"/>
      <c r="G982" s="245"/>
      <c r="H982" s="245"/>
      <c r="I982" s="245"/>
      <c r="J982" s="245"/>
      <c r="K982" s="245"/>
      <c r="L982" s="245"/>
      <c r="M982" s="245"/>
      <c r="N982" s="245"/>
      <c r="O982" s="245"/>
      <c r="P982" s="245"/>
      <c r="Q982" s="245"/>
      <c r="R982" s="245"/>
      <c r="S982" s="245"/>
      <c r="T982" s="245"/>
      <c r="U982" s="245"/>
      <c r="V982" s="245"/>
      <c r="W982" s="245"/>
      <c r="X982" s="245"/>
      <c r="Y982" s="245"/>
      <c r="Z982" s="245"/>
      <c r="AA982" s="245"/>
      <c r="AB982" s="245"/>
      <c r="AC982" s="245"/>
    </row>
    <row r="983" ht="15.75" customHeight="1">
      <c r="A983" s="245"/>
      <c r="B983" s="245"/>
      <c r="C983" s="245"/>
      <c r="D983" s="245"/>
      <c r="E983" s="245"/>
      <c r="F983" s="245"/>
      <c r="G983" s="245"/>
      <c r="H983" s="245"/>
      <c r="I983" s="245"/>
      <c r="J983" s="245"/>
      <c r="K983" s="245"/>
      <c r="L983" s="245"/>
      <c r="M983" s="245"/>
      <c r="N983" s="245"/>
      <c r="O983" s="245"/>
      <c r="P983" s="245"/>
      <c r="Q983" s="245"/>
      <c r="R983" s="245"/>
      <c r="S983" s="245"/>
      <c r="T983" s="245"/>
      <c r="U983" s="245"/>
      <c r="V983" s="245"/>
      <c r="W983" s="245"/>
      <c r="X983" s="245"/>
      <c r="Y983" s="245"/>
      <c r="Z983" s="245"/>
      <c r="AA983" s="245"/>
      <c r="AB983" s="245"/>
      <c r="AC983" s="245"/>
    </row>
    <row r="984" ht="15.75" customHeight="1">
      <c r="A984" s="245"/>
      <c r="B984" s="245"/>
      <c r="C984" s="245"/>
      <c r="D984" s="245"/>
      <c r="E984" s="245"/>
      <c r="F984" s="245"/>
      <c r="G984" s="245"/>
      <c r="H984" s="245"/>
      <c r="I984" s="245"/>
      <c r="J984" s="245"/>
      <c r="K984" s="245"/>
      <c r="L984" s="245"/>
      <c r="M984" s="245"/>
      <c r="N984" s="245"/>
      <c r="O984" s="245"/>
      <c r="P984" s="245"/>
      <c r="Q984" s="245"/>
      <c r="R984" s="245"/>
      <c r="S984" s="245"/>
      <c r="T984" s="245"/>
      <c r="U984" s="245"/>
      <c r="V984" s="245"/>
      <c r="W984" s="245"/>
      <c r="X984" s="245"/>
      <c r="Y984" s="245"/>
      <c r="Z984" s="245"/>
      <c r="AA984" s="245"/>
      <c r="AB984" s="245"/>
      <c r="AC984" s="245"/>
    </row>
    <row r="985" ht="15.75" customHeight="1">
      <c r="A985" s="245"/>
      <c r="B985" s="245"/>
      <c r="C985" s="245"/>
      <c r="D985" s="245"/>
      <c r="E985" s="245"/>
      <c r="F985" s="245"/>
      <c r="G985" s="245"/>
      <c r="H985" s="245"/>
      <c r="I985" s="245"/>
      <c r="J985" s="245"/>
      <c r="K985" s="245"/>
      <c r="L985" s="245"/>
      <c r="M985" s="245"/>
      <c r="N985" s="245"/>
      <c r="O985" s="245"/>
      <c r="P985" s="245"/>
      <c r="Q985" s="245"/>
      <c r="R985" s="245"/>
      <c r="S985" s="245"/>
      <c r="T985" s="245"/>
      <c r="U985" s="245"/>
      <c r="V985" s="245"/>
      <c r="W985" s="245"/>
      <c r="X985" s="245"/>
      <c r="Y985" s="245"/>
      <c r="Z985" s="245"/>
      <c r="AA985" s="245"/>
      <c r="AB985" s="245"/>
      <c r="AC985" s="245"/>
    </row>
    <row r="986" ht="15.75" customHeight="1">
      <c r="A986" s="245"/>
      <c r="B986" s="245"/>
      <c r="C986" s="245"/>
      <c r="D986" s="245"/>
      <c r="E986" s="245"/>
      <c r="F986" s="245"/>
      <c r="G986" s="245"/>
      <c r="H986" s="245"/>
      <c r="I986" s="245"/>
      <c r="J986" s="245"/>
      <c r="K986" s="245"/>
      <c r="L986" s="245"/>
      <c r="M986" s="245"/>
      <c r="N986" s="245"/>
      <c r="O986" s="245"/>
      <c r="P986" s="245"/>
      <c r="Q986" s="245"/>
      <c r="R986" s="245"/>
      <c r="S986" s="245"/>
      <c r="T986" s="245"/>
      <c r="U986" s="245"/>
      <c r="V986" s="245"/>
      <c r="W986" s="245"/>
      <c r="X986" s="245"/>
      <c r="Y986" s="245"/>
      <c r="Z986" s="245"/>
      <c r="AA986" s="245"/>
      <c r="AB986" s="245"/>
      <c r="AC986" s="245"/>
    </row>
    <row r="987" ht="15.75" customHeight="1">
      <c r="A987" s="245"/>
      <c r="B987" s="245"/>
      <c r="C987" s="245"/>
      <c r="D987" s="245"/>
      <c r="E987" s="245"/>
      <c r="F987" s="245"/>
      <c r="G987" s="245"/>
      <c r="H987" s="245"/>
      <c r="I987" s="245"/>
      <c r="J987" s="245"/>
      <c r="K987" s="245"/>
      <c r="L987" s="245"/>
      <c r="M987" s="245"/>
      <c r="N987" s="245"/>
      <c r="O987" s="245"/>
      <c r="P987" s="245"/>
      <c r="Q987" s="245"/>
      <c r="R987" s="245"/>
      <c r="S987" s="245"/>
      <c r="T987" s="245"/>
      <c r="U987" s="245"/>
      <c r="V987" s="245"/>
      <c r="W987" s="245"/>
      <c r="X987" s="245"/>
      <c r="Y987" s="245"/>
      <c r="Z987" s="245"/>
      <c r="AA987" s="245"/>
      <c r="AB987" s="245"/>
      <c r="AC987" s="245"/>
    </row>
    <row r="988" ht="15.75" customHeight="1">
      <c r="A988" s="245"/>
      <c r="B988" s="245"/>
      <c r="C988" s="245"/>
      <c r="D988" s="245"/>
      <c r="E988" s="245"/>
      <c r="F988" s="245"/>
      <c r="G988" s="245"/>
      <c r="H988" s="245"/>
      <c r="I988" s="245"/>
      <c r="J988" s="245"/>
      <c r="K988" s="245"/>
      <c r="L988" s="245"/>
      <c r="M988" s="245"/>
      <c r="N988" s="245"/>
      <c r="O988" s="245"/>
      <c r="P988" s="245"/>
      <c r="Q988" s="245"/>
      <c r="R988" s="245"/>
      <c r="S988" s="245"/>
      <c r="T988" s="245"/>
      <c r="U988" s="245"/>
      <c r="V988" s="245"/>
      <c r="W988" s="245"/>
      <c r="X988" s="245"/>
      <c r="Y988" s="245"/>
      <c r="Z988" s="245"/>
      <c r="AA988" s="245"/>
      <c r="AB988" s="245"/>
      <c r="AC988" s="245"/>
    </row>
    <row r="989" ht="15.75" customHeight="1">
      <c r="A989" s="245"/>
      <c r="B989" s="245"/>
      <c r="C989" s="245"/>
      <c r="D989" s="245"/>
      <c r="E989" s="245"/>
      <c r="F989" s="245"/>
      <c r="G989" s="245"/>
      <c r="H989" s="245"/>
      <c r="I989" s="245"/>
      <c r="J989" s="245"/>
      <c r="K989" s="245"/>
      <c r="L989" s="245"/>
      <c r="M989" s="245"/>
      <c r="N989" s="245"/>
      <c r="O989" s="245"/>
      <c r="P989" s="245"/>
      <c r="Q989" s="245"/>
      <c r="R989" s="245"/>
      <c r="S989" s="245"/>
      <c r="T989" s="245"/>
      <c r="U989" s="245"/>
      <c r="V989" s="245"/>
      <c r="W989" s="245"/>
      <c r="X989" s="245"/>
      <c r="Y989" s="245"/>
      <c r="Z989" s="245"/>
      <c r="AA989" s="245"/>
      <c r="AB989" s="245"/>
      <c r="AC989" s="245"/>
    </row>
    <row r="990" ht="15.75" customHeight="1">
      <c r="A990" s="245"/>
      <c r="B990" s="245"/>
      <c r="C990" s="245"/>
      <c r="D990" s="245"/>
      <c r="E990" s="245"/>
      <c r="F990" s="245"/>
      <c r="G990" s="245"/>
      <c r="H990" s="245"/>
      <c r="I990" s="245"/>
      <c r="J990" s="245"/>
      <c r="K990" s="245"/>
      <c r="L990" s="245"/>
      <c r="M990" s="245"/>
      <c r="N990" s="245"/>
      <c r="O990" s="245"/>
      <c r="P990" s="245"/>
      <c r="Q990" s="245"/>
      <c r="R990" s="245"/>
      <c r="S990" s="245"/>
      <c r="T990" s="245"/>
      <c r="U990" s="245"/>
      <c r="V990" s="245"/>
      <c r="W990" s="245"/>
      <c r="X990" s="245"/>
      <c r="Y990" s="245"/>
      <c r="Z990" s="245"/>
      <c r="AA990" s="245"/>
      <c r="AB990" s="245"/>
      <c r="AC990" s="245"/>
    </row>
    <row r="991" ht="15.75" customHeight="1">
      <c r="A991" s="245"/>
      <c r="B991" s="245"/>
      <c r="C991" s="245"/>
      <c r="D991" s="245"/>
      <c r="E991" s="245"/>
      <c r="F991" s="245"/>
      <c r="G991" s="245"/>
      <c r="H991" s="245"/>
      <c r="I991" s="245"/>
      <c r="J991" s="245"/>
      <c r="K991" s="245"/>
      <c r="L991" s="245"/>
      <c r="M991" s="245"/>
      <c r="N991" s="245"/>
      <c r="O991" s="245"/>
      <c r="P991" s="245"/>
      <c r="Q991" s="245"/>
      <c r="R991" s="245"/>
      <c r="S991" s="245"/>
      <c r="T991" s="245"/>
      <c r="U991" s="245"/>
      <c r="V991" s="245"/>
      <c r="W991" s="245"/>
      <c r="X991" s="245"/>
      <c r="Y991" s="245"/>
      <c r="Z991" s="245"/>
      <c r="AA991" s="245"/>
      <c r="AB991" s="245"/>
      <c r="AC991" s="245"/>
    </row>
    <row r="992" ht="15.75" customHeight="1">
      <c r="A992" s="245"/>
      <c r="B992" s="245"/>
      <c r="C992" s="245"/>
      <c r="D992" s="245"/>
      <c r="E992" s="245"/>
      <c r="F992" s="245"/>
      <c r="G992" s="245"/>
      <c r="H992" s="245"/>
      <c r="I992" s="245"/>
      <c r="J992" s="245"/>
      <c r="K992" s="245"/>
      <c r="L992" s="245"/>
      <c r="M992" s="245"/>
      <c r="N992" s="245"/>
      <c r="O992" s="245"/>
      <c r="P992" s="245"/>
      <c r="Q992" s="245"/>
      <c r="R992" s="245"/>
      <c r="S992" s="245"/>
      <c r="T992" s="245"/>
      <c r="U992" s="245"/>
      <c r="V992" s="245"/>
      <c r="W992" s="245"/>
      <c r="X992" s="245"/>
      <c r="Y992" s="245"/>
      <c r="Z992" s="245"/>
      <c r="AA992" s="245"/>
      <c r="AB992" s="245"/>
      <c r="AC992" s="245"/>
    </row>
    <row r="993" ht="15.75" customHeight="1">
      <c r="A993" s="245"/>
      <c r="B993" s="245"/>
      <c r="C993" s="245"/>
      <c r="D993" s="245"/>
      <c r="E993" s="245"/>
      <c r="F993" s="245"/>
      <c r="G993" s="245"/>
      <c r="H993" s="245"/>
      <c r="I993" s="245"/>
      <c r="J993" s="245"/>
      <c r="K993" s="245"/>
      <c r="L993" s="245"/>
      <c r="M993" s="245"/>
      <c r="N993" s="245"/>
      <c r="O993" s="245"/>
      <c r="P993" s="245"/>
      <c r="Q993" s="245"/>
      <c r="R993" s="245"/>
      <c r="S993" s="245"/>
      <c r="T993" s="245"/>
      <c r="U993" s="245"/>
      <c r="V993" s="245"/>
      <c r="W993" s="245"/>
      <c r="X993" s="245"/>
      <c r="Y993" s="245"/>
      <c r="Z993" s="245"/>
      <c r="AA993" s="245"/>
      <c r="AB993" s="245"/>
      <c r="AC993" s="245"/>
    </row>
    <row r="994" ht="15.75" customHeight="1">
      <c r="A994" s="245"/>
      <c r="B994" s="245"/>
      <c r="C994" s="245"/>
      <c r="D994" s="245"/>
      <c r="E994" s="245"/>
      <c r="F994" s="245"/>
      <c r="G994" s="245"/>
      <c r="H994" s="245"/>
      <c r="I994" s="245"/>
      <c r="J994" s="245"/>
      <c r="K994" s="245"/>
      <c r="L994" s="245"/>
      <c r="M994" s="245"/>
      <c r="N994" s="245"/>
      <c r="O994" s="245"/>
      <c r="P994" s="245"/>
      <c r="Q994" s="245"/>
      <c r="R994" s="245"/>
      <c r="S994" s="245"/>
      <c r="T994" s="245"/>
      <c r="U994" s="245"/>
      <c r="V994" s="245"/>
      <c r="W994" s="245"/>
      <c r="X994" s="245"/>
      <c r="Y994" s="245"/>
      <c r="Z994" s="245"/>
      <c r="AA994" s="245"/>
      <c r="AB994" s="245"/>
      <c r="AC994" s="245"/>
    </row>
    <row r="995" ht="15.75" customHeight="1">
      <c r="A995" s="245"/>
      <c r="B995" s="245"/>
      <c r="C995" s="245"/>
      <c r="D995" s="245"/>
      <c r="E995" s="245"/>
      <c r="F995" s="245"/>
      <c r="G995" s="245"/>
      <c r="H995" s="245"/>
      <c r="I995" s="245"/>
      <c r="J995" s="245"/>
      <c r="K995" s="245"/>
      <c r="L995" s="245"/>
      <c r="M995" s="245"/>
      <c r="N995" s="245"/>
      <c r="O995" s="245"/>
      <c r="P995" s="245"/>
      <c r="Q995" s="245"/>
      <c r="R995" s="245"/>
      <c r="S995" s="245"/>
      <c r="T995" s="245"/>
      <c r="U995" s="245"/>
      <c r="V995" s="245"/>
      <c r="W995" s="245"/>
      <c r="X995" s="245"/>
      <c r="Y995" s="245"/>
      <c r="Z995" s="245"/>
      <c r="AA995" s="245"/>
      <c r="AB995" s="245"/>
      <c r="AC995" s="245"/>
    </row>
    <row r="996" ht="15.75" customHeight="1">
      <c r="A996" s="245"/>
      <c r="B996" s="245"/>
      <c r="C996" s="245"/>
      <c r="D996" s="245"/>
      <c r="E996" s="245"/>
      <c r="F996" s="245"/>
      <c r="G996" s="245"/>
      <c r="H996" s="245"/>
      <c r="I996" s="245"/>
      <c r="J996" s="245"/>
      <c r="K996" s="245"/>
      <c r="L996" s="245"/>
      <c r="M996" s="245"/>
      <c r="N996" s="245"/>
      <c r="O996" s="245"/>
      <c r="P996" s="245"/>
      <c r="Q996" s="245"/>
      <c r="R996" s="245"/>
      <c r="S996" s="245"/>
      <c r="T996" s="245"/>
      <c r="U996" s="245"/>
      <c r="V996" s="245"/>
      <c r="W996" s="245"/>
      <c r="X996" s="245"/>
      <c r="Y996" s="245"/>
      <c r="Z996" s="245"/>
      <c r="AA996" s="245"/>
      <c r="AB996" s="245"/>
      <c r="AC996" s="245"/>
    </row>
    <row r="997" ht="15.75" customHeight="1">
      <c r="A997" s="245"/>
      <c r="B997" s="245"/>
      <c r="C997" s="245"/>
      <c r="D997" s="245"/>
      <c r="E997" s="245"/>
      <c r="F997" s="245"/>
      <c r="G997" s="245"/>
      <c r="H997" s="245"/>
      <c r="I997" s="245"/>
      <c r="J997" s="245"/>
      <c r="K997" s="245"/>
      <c r="L997" s="245"/>
      <c r="M997" s="245"/>
      <c r="N997" s="245"/>
      <c r="O997" s="245"/>
      <c r="P997" s="245"/>
      <c r="Q997" s="245"/>
      <c r="R997" s="245"/>
      <c r="S997" s="245"/>
      <c r="T997" s="245"/>
      <c r="U997" s="245"/>
      <c r="V997" s="245"/>
      <c r="W997" s="245"/>
      <c r="X997" s="245"/>
      <c r="Y997" s="245"/>
      <c r="Z997" s="245"/>
      <c r="AA997" s="245"/>
      <c r="AB997" s="245"/>
      <c r="AC997" s="245"/>
    </row>
    <row r="998" ht="15.75" customHeight="1">
      <c r="A998" s="245"/>
      <c r="B998" s="245"/>
      <c r="C998" s="245"/>
      <c r="D998" s="245"/>
      <c r="E998" s="245"/>
      <c r="F998" s="245"/>
      <c r="G998" s="245"/>
      <c r="H998" s="245"/>
      <c r="I998" s="245"/>
      <c r="J998" s="245"/>
      <c r="K998" s="245"/>
      <c r="L998" s="245"/>
      <c r="M998" s="245"/>
      <c r="N998" s="245"/>
      <c r="O998" s="245"/>
      <c r="P998" s="245"/>
      <c r="Q998" s="245"/>
      <c r="R998" s="245"/>
      <c r="S998" s="245"/>
      <c r="T998" s="245"/>
      <c r="U998" s="245"/>
      <c r="V998" s="245"/>
      <c r="W998" s="245"/>
      <c r="X998" s="245"/>
      <c r="Y998" s="245"/>
      <c r="Z998" s="245"/>
      <c r="AA998" s="245"/>
      <c r="AB998" s="245"/>
      <c r="AC998" s="245"/>
    </row>
    <row r="999" ht="15.75" customHeight="1">
      <c r="A999" s="245"/>
      <c r="B999" s="245"/>
      <c r="C999" s="245"/>
      <c r="D999" s="245"/>
      <c r="E999" s="245"/>
      <c r="F999" s="245"/>
      <c r="G999" s="245"/>
      <c r="H999" s="245"/>
      <c r="I999" s="245"/>
      <c r="J999" s="245"/>
      <c r="K999" s="245"/>
      <c r="L999" s="245"/>
      <c r="M999" s="245"/>
      <c r="N999" s="245"/>
      <c r="O999" s="245"/>
      <c r="P999" s="245"/>
      <c r="Q999" s="245"/>
      <c r="R999" s="245"/>
      <c r="S999" s="245"/>
      <c r="T999" s="245"/>
      <c r="U999" s="245"/>
      <c r="V999" s="245"/>
      <c r="W999" s="245"/>
      <c r="X999" s="245"/>
      <c r="Y999" s="245"/>
      <c r="Z999" s="245"/>
      <c r="AA999" s="245"/>
      <c r="AB999" s="245"/>
      <c r="AC999" s="245"/>
    </row>
  </sheetData>
  <autoFilter ref="$A$1:$H$233"/>
  <dataValidations>
    <dataValidation type="list" allowBlank="1" showErrorMessage="1" sqref="B2:B435">
      <formula1>"Vuyolwethu,Asemahle,Siphosihle,Chulumanco"</formula1>
    </dataValidation>
    <dataValidation type="list" allowBlank="1" showErrorMessage="1" sqref="C2:C447">
      <formula1>"M,P,L,M,G,P,L,M,A,B,E,ML,A,B,E,ML,G,H,L,M,H,L,M,P,L,H,ML,B,H,L,M,A,L,P,M,L,G,H,ML,G,H,ML,B,H,ML,B,ML,B,E,ML,B,G,ML,H,M,A,B,P,M,B,G,P,M,G,P,ML,H,L,ML,P,G,H,ML,G,B,E,M,A,E,M,G,H,P,ML,G,ML,H,B,E,ML,H,E,ML,L,G,A,ML,G,L,ML,A,B,ML,A,E,M,A,B,M,B,E,M,B,L,P,M,P,ML"&amp;",L,B,G"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2" max="2" width="22.63"/>
    <col customWidth="1" min="3" max="3" width="19.5"/>
    <col customWidth="1" min="12" max="12" width="14.5"/>
  </cols>
  <sheetData>
    <row r="1" ht="49.5" customHeight="1">
      <c r="A1" s="246" t="s">
        <v>9044</v>
      </c>
      <c r="B1" s="246" t="s">
        <v>60</v>
      </c>
      <c r="C1" s="247" t="s">
        <v>66</v>
      </c>
      <c r="D1" s="247" t="s">
        <v>11243</v>
      </c>
      <c r="E1" s="247" t="s">
        <v>11244</v>
      </c>
      <c r="F1" s="247" t="s">
        <v>11245</v>
      </c>
      <c r="G1" s="247" t="s">
        <v>11246</v>
      </c>
      <c r="H1" s="247" t="s">
        <v>11247</v>
      </c>
      <c r="I1" s="247" t="s">
        <v>11248</v>
      </c>
      <c r="J1" s="247" t="s">
        <v>11249</v>
      </c>
      <c r="K1" s="247" t="s">
        <v>11250</v>
      </c>
      <c r="L1" s="247" t="s">
        <v>11251</v>
      </c>
    </row>
    <row r="2">
      <c r="A2" s="248">
        <v>2026161.0</v>
      </c>
      <c r="B2" s="249" t="s">
        <v>11252</v>
      </c>
      <c r="C2" s="250" t="s">
        <v>270</v>
      </c>
      <c r="D2" s="250">
        <v>39.0</v>
      </c>
      <c r="E2" s="250">
        <v>6.0</v>
      </c>
      <c r="F2" s="250">
        <v>6.0</v>
      </c>
      <c r="G2" s="251"/>
      <c r="H2" s="250">
        <v>6.0</v>
      </c>
      <c r="I2" s="129"/>
      <c r="J2" s="129"/>
      <c r="K2" s="129"/>
      <c r="L2" s="129"/>
    </row>
    <row r="3">
      <c r="A3" s="248">
        <v>2026167.0</v>
      </c>
      <c r="B3" s="252" t="s">
        <v>3016</v>
      </c>
      <c r="C3" s="250" t="s">
        <v>270</v>
      </c>
      <c r="D3" s="250">
        <v>44.0</v>
      </c>
      <c r="E3" s="250">
        <v>6.0</v>
      </c>
      <c r="F3" s="250">
        <v>6.0</v>
      </c>
      <c r="G3" s="251"/>
      <c r="H3" s="250">
        <v>6.0</v>
      </c>
      <c r="I3" s="129"/>
      <c r="J3" s="129"/>
      <c r="K3" s="129"/>
      <c r="L3" s="129"/>
    </row>
    <row r="4">
      <c r="A4" s="248">
        <v>2026169.0</v>
      </c>
      <c r="B4" s="252" t="s">
        <v>409</v>
      </c>
      <c r="C4" s="250" t="s">
        <v>270</v>
      </c>
      <c r="D4" s="250">
        <v>42.0</v>
      </c>
      <c r="E4" s="250">
        <v>6.0</v>
      </c>
      <c r="F4" s="250">
        <v>6.0</v>
      </c>
      <c r="G4" s="251"/>
      <c r="H4" s="250">
        <v>6.0</v>
      </c>
      <c r="I4" s="129"/>
      <c r="J4" s="129"/>
      <c r="K4" s="129"/>
      <c r="L4" s="129"/>
    </row>
    <row r="5">
      <c r="A5" s="248">
        <v>2026178.0</v>
      </c>
      <c r="B5" s="253" t="s">
        <v>266</v>
      </c>
      <c r="C5" s="250" t="s">
        <v>270</v>
      </c>
      <c r="D5" s="250">
        <v>45.0</v>
      </c>
      <c r="E5" s="250">
        <v>6.0</v>
      </c>
      <c r="F5" s="250">
        <v>7.0</v>
      </c>
      <c r="G5" s="251"/>
      <c r="H5" s="250">
        <v>5.0</v>
      </c>
      <c r="I5" s="129"/>
      <c r="J5" s="129"/>
      <c r="K5" s="129"/>
      <c r="L5" s="254" t="s">
        <v>11253</v>
      </c>
    </row>
    <row r="6">
      <c r="A6" s="248">
        <v>2026076.0</v>
      </c>
      <c r="B6" s="253" t="s">
        <v>3541</v>
      </c>
      <c r="C6" s="255" t="s">
        <v>11254</v>
      </c>
      <c r="D6" s="250">
        <v>47.0</v>
      </c>
      <c r="E6" s="250">
        <v>7.0</v>
      </c>
      <c r="F6" s="250">
        <v>7.0</v>
      </c>
      <c r="G6" s="251"/>
      <c r="H6" s="250">
        <v>7.0</v>
      </c>
      <c r="I6" s="129"/>
      <c r="J6" s="129"/>
      <c r="K6" s="129"/>
      <c r="L6" s="129"/>
    </row>
    <row r="7">
      <c r="A7" s="248">
        <v>2026073.0</v>
      </c>
      <c r="B7" s="253" t="s">
        <v>876</v>
      </c>
      <c r="C7" s="250" t="s">
        <v>11255</v>
      </c>
      <c r="D7" s="250">
        <v>35.0</v>
      </c>
      <c r="E7" s="250">
        <v>6.0</v>
      </c>
      <c r="F7" s="250">
        <v>5.0</v>
      </c>
      <c r="G7" s="251"/>
      <c r="H7" s="250">
        <v>6.0</v>
      </c>
      <c r="I7" s="129"/>
      <c r="J7" s="129"/>
      <c r="K7" s="129"/>
      <c r="L7" s="254" t="s">
        <v>11256</v>
      </c>
    </row>
    <row r="8">
      <c r="A8" s="248">
        <v>2026077.0</v>
      </c>
      <c r="B8" s="252" t="s">
        <v>1362</v>
      </c>
      <c r="C8" s="250" t="s">
        <v>628</v>
      </c>
      <c r="D8" s="250">
        <v>46.0</v>
      </c>
      <c r="E8" s="250">
        <v>7.0</v>
      </c>
      <c r="F8" s="250">
        <v>7.0</v>
      </c>
      <c r="G8" s="251"/>
      <c r="H8" s="250">
        <v>6.0</v>
      </c>
      <c r="I8" s="129"/>
      <c r="J8" s="129"/>
      <c r="K8" s="129"/>
      <c r="L8" s="129"/>
    </row>
    <row r="9">
      <c r="A9" s="248">
        <v>2026078.0</v>
      </c>
      <c r="B9" s="252" t="s">
        <v>798</v>
      </c>
      <c r="C9" s="250" t="s">
        <v>628</v>
      </c>
      <c r="D9" s="250">
        <v>43.0</v>
      </c>
      <c r="E9" s="250">
        <v>7.0</v>
      </c>
      <c r="F9" s="250">
        <v>6.0</v>
      </c>
      <c r="G9" s="251"/>
      <c r="H9" s="250">
        <v>7.0</v>
      </c>
      <c r="I9" s="129"/>
      <c r="J9" s="129"/>
      <c r="K9" s="129"/>
      <c r="L9" s="129"/>
    </row>
    <row r="10">
      <c r="A10" s="248">
        <v>2026079.0</v>
      </c>
      <c r="B10" s="252" t="s">
        <v>2617</v>
      </c>
      <c r="C10" s="250" t="s">
        <v>628</v>
      </c>
      <c r="D10" s="250">
        <v>44.0</v>
      </c>
      <c r="E10" s="250">
        <v>7.0</v>
      </c>
      <c r="F10" s="250">
        <v>7.0</v>
      </c>
      <c r="G10" s="251"/>
      <c r="H10" s="250">
        <v>6.0</v>
      </c>
      <c r="I10" s="129"/>
      <c r="J10" s="129"/>
      <c r="K10" s="129"/>
      <c r="L10" s="129"/>
    </row>
    <row r="11">
      <c r="A11" s="248">
        <v>2026089.0</v>
      </c>
      <c r="B11" s="252" t="s">
        <v>1787</v>
      </c>
      <c r="C11" s="250" t="s">
        <v>11257</v>
      </c>
      <c r="D11" s="250">
        <v>44.0</v>
      </c>
      <c r="E11" s="250">
        <v>7.0</v>
      </c>
      <c r="F11" s="250">
        <v>7.0</v>
      </c>
      <c r="G11" s="251"/>
      <c r="H11" s="250">
        <v>6.0</v>
      </c>
      <c r="I11" s="129"/>
      <c r="J11" s="129"/>
      <c r="K11" s="129"/>
      <c r="L11" s="129"/>
    </row>
    <row r="12">
      <c r="A12" s="248">
        <v>2026090.0</v>
      </c>
      <c r="B12" s="252" t="s">
        <v>3152</v>
      </c>
      <c r="C12" s="250" t="s">
        <v>11257</v>
      </c>
      <c r="D12" s="250">
        <v>42.0</v>
      </c>
      <c r="E12" s="250">
        <v>7.0</v>
      </c>
      <c r="F12" s="250">
        <v>6.0</v>
      </c>
      <c r="G12" s="251"/>
      <c r="H12" s="250">
        <v>6.0</v>
      </c>
      <c r="I12" s="254" t="s">
        <v>11258</v>
      </c>
      <c r="J12" s="129"/>
      <c r="K12" s="129"/>
      <c r="L12" s="129"/>
    </row>
    <row r="13">
      <c r="A13" s="248">
        <v>2026094.0</v>
      </c>
      <c r="B13" s="252" t="s">
        <v>1054</v>
      </c>
      <c r="C13" s="250" t="s">
        <v>11259</v>
      </c>
      <c r="D13" s="250">
        <v>44.0</v>
      </c>
      <c r="E13" s="250">
        <v>6.0</v>
      </c>
      <c r="F13" s="250">
        <v>6.0</v>
      </c>
      <c r="G13" s="251"/>
      <c r="H13" s="250">
        <v>6.0</v>
      </c>
      <c r="I13" s="129"/>
      <c r="J13" s="129"/>
      <c r="K13" s="129"/>
      <c r="L13" s="129"/>
    </row>
    <row r="14">
      <c r="A14" s="248">
        <v>2026097.0</v>
      </c>
      <c r="B14" s="252" t="s">
        <v>3132</v>
      </c>
      <c r="C14" s="250" t="s">
        <v>11259</v>
      </c>
      <c r="D14" s="250">
        <v>36.0</v>
      </c>
      <c r="E14" s="250">
        <v>6.0</v>
      </c>
      <c r="F14" s="250">
        <v>6.0</v>
      </c>
      <c r="G14" s="251"/>
      <c r="H14" s="250">
        <v>6.0</v>
      </c>
      <c r="I14" s="129"/>
      <c r="J14" s="129"/>
      <c r="K14" s="129"/>
      <c r="L14" s="129"/>
    </row>
    <row r="15">
      <c r="A15" s="248">
        <v>2026098.0</v>
      </c>
      <c r="B15" s="252" t="s">
        <v>11260</v>
      </c>
      <c r="C15" s="250" t="s">
        <v>11259</v>
      </c>
      <c r="D15" s="250">
        <v>40.0</v>
      </c>
      <c r="E15" s="250">
        <v>6.0</v>
      </c>
      <c r="F15" s="250">
        <v>6.0</v>
      </c>
      <c r="G15" s="250">
        <v>5.0</v>
      </c>
      <c r="H15" s="250">
        <v>6.0</v>
      </c>
      <c r="I15" s="129"/>
      <c r="J15" s="129"/>
      <c r="K15" s="129"/>
      <c r="L15" s="129"/>
    </row>
    <row r="16">
      <c r="A16" s="248">
        <v>2026103.0</v>
      </c>
      <c r="B16" s="252" t="s">
        <v>1721</v>
      </c>
      <c r="C16" s="250" t="s">
        <v>11259</v>
      </c>
      <c r="D16" s="250">
        <v>45.0</v>
      </c>
      <c r="E16" s="250">
        <v>7.0</v>
      </c>
      <c r="F16" s="250">
        <v>6.0</v>
      </c>
      <c r="G16" s="251"/>
      <c r="H16" s="250">
        <v>6.0</v>
      </c>
      <c r="I16" s="129"/>
      <c r="J16" s="129"/>
      <c r="K16" s="129"/>
      <c r="L16" s="129"/>
    </row>
    <row r="17">
      <c r="A17" s="248">
        <v>2026107.0</v>
      </c>
      <c r="B17" s="253" t="s">
        <v>322</v>
      </c>
      <c r="C17" s="250" t="s">
        <v>11259</v>
      </c>
      <c r="D17" s="250">
        <v>44.0</v>
      </c>
      <c r="E17" s="250">
        <v>7.0</v>
      </c>
      <c r="F17" s="250">
        <v>6.0</v>
      </c>
      <c r="G17" s="251"/>
      <c r="H17" s="250">
        <v>6.0</v>
      </c>
      <c r="I17" s="129"/>
      <c r="J17" s="129"/>
      <c r="K17" s="129"/>
      <c r="L17" s="129"/>
    </row>
    <row r="18">
      <c r="A18" s="248">
        <v>2026111.0</v>
      </c>
      <c r="B18" s="252" t="s">
        <v>957</v>
      </c>
      <c r="C18" s="250" t="s">
        <v>11259</v>
      </c>
      <c r="D18" s="250">
        <v>45.0</v>
      </c>
      <c r="E18" s="250">
        <v>7.0</v>
      </c>
      <c r="F18" s="250">
        <v>5.0</v>
      </c>
      <c r="G18" s="250">
        <v>7.0</v>
      </c>
      <c r="H18" s="250">
        <v>7.0</v>
      </c>
      <c r="I18" s="129"/>
      <c r="J18" s="129"/>
      <c r="K18" s="129"/>
      <c r="L18" s="129"/>
    </row>
    <row r="19">
      <c r="A19" s="248">
        <v>2026113.0</v>
      </c>
      <c r="B19" s="252" t="s">
        <v>3002</v>
      </c>
      <c r="C19" s="250" t="s">
        <v>11259</v>
      </c>
      <c r="D19" s="250">
        <v>43.0</v>
      </c>
      <c r="E19" s="250">
        <v>7.0</v>
      </c>
      <c r="F19" s="250">
        <v>5.0</v>
      </c>
      <c r="G19" s="251"/>
      <c r="H19" s="250">
        <v>7.0</v>
      </c>
      <c r="I19" s="129"/>
      <c r="J19" s="129"/>
      <c r="K19" s="129"/>
      <c r="L19" s="129"/>
    </row>
    <row r="20">
      <c r="A20" s="248">
        <v>2026116.0</v>
      </c>
      <c r="B20" s="252" t="s">
        <v>2774</v>
      </c>
      <c r="C20" s="250" t="s">
        <v>11259</v>
      </c>
      <c r="D20" s="250">
        <v>49.0</v>
      </c>
      <c r="E20" s="250">
        <v>7.0</v>
      </c>
      <c r="F20" s="250">
        <v>7.0</v>
      </c>
      <c r="G20" s="250">
        <v>7.0</v>
      </c>
      <c r="H20" s="250">
        <v>7.0</v>
      </c>
      <c r="I20" s="129"/>
      <c r="J20" s="129"/>
      <c r="K20" s="129"/>
      <c r="L20" s="129"/>
    </row>
    <row r="21">
      <c r="A21" s="248">
        <v>2026126.0</v>
      </c>
      <c r="B21" s="252" t="s">
        <v>3453</v>
      </c>
      <c r="C21" s="250" t="s">
        <v>11259</v>
      </c>
      <c r="D21" s="250">
        <v>41.0</v>
      </c>
      <c r="E21" s="250">
        <v>7.0</v>
      </c>
      <c r="F21" s="250">
        <v>6.0</v>
      </c>
      <c r="G21" s="251"/>
      <c r="H21" s="250">
        <v>7.0</v>
      </c>
      <c r="I21" s="129"/>
      <c r="J21" s="129"/>
      <c r="K21" s="129"/>
      <c r="L21" s="129"/>
    </row>
    <row r="22">
      <c r="A22" s="248">
        <v>2026132.0</v>
      </c>
      <c r="B22" s="252" t="s">
        <v>387</v>
      </c>
      <c r="C22" s="250" t="s">
        <v>11259</v>
      </c>
      <c r="D22" s="250">
        <v>42.0</v>
      </c>
      <c r="E22" s="250">
        <v>7.0</v>
      </c>
      <c r="F22" s="250">
        <v>6.0</v>
      </c>
      <c r="G22" s="250">
        <v>6.0</v>
      </c>
      <c r="H22" s="250">
        <v>6.0</v>
      </c>
      <c r="I22" s="129"/>
      <c r="J22" s="129"/>
      <c r="K22" s="129"/>
      <c r="L22" s="129"/>
    </row>
    <row r="23">
      <c r="A23" s="243" t="s">
        <v>2197</v>
      </c>
      <c r="B23" s="254" t="s">
        <v>2200</v>
      </c>
      <c r="C23" s="250" t="s">
        <v>257</v>
      </c>
      <c r="D23" s="250">
        <v>42.0</v>
      </c>
      <c r="E23" s="250">
        <v>7.0</v>
      </c>
      <c r="F23" s="250">
        <v>6.0</v>
      </c>
      <c r="G23" s="250">
        <v>6.0</v>
      </c>
      <c r="H23" s="250">
        <v>6.0</v>
      </c>
      <c r="I23" s="129"/>
      <c r="J23" s="129"/>
      <c r="K23" s="129"/>
      <c r="L23" s="129"/>
    </row>
    <row r="24">
      <c r="A24" s="248">
        <v>2026135.0</v>
      </c>
      <c r="B24" s="253" t="s">
        <v>3216</v>
      </c>
      <c r="C24" s="250" t="s">
        <v>11259</v>
      </c>
      <c r="D24" s="250">
        <v>46.0</v>
      </c>
      <c r="E24" s="250">
        <v>7.0</v>
      </c>
      <c r="F24" s="250">
        <v>6.0</v>
      </c>
      <c r="G24" s="251"/>
      <c r="H24" s="250">
        <v>6.0</v>
      </c>
      <c r="I24" s="129"/>
      <c r="J24" s="129"/>
      <c r="K24" s="129"/>
      <c r="L24" s="129"/>
    </row>
    <row r="25">
      <c r="A25" s="248">
        <v>2026138.0</v>
      </c>
      <c r="B25" s="254" t="s">
        <v>1998</v>
      </c>
      <c r="C25" s="250" t="s">
        <v>11259</v>
      </c>
      <c r="D25" s="250">
        <v>45.0</v>
      </c>
      <c r="E25" s="250">
        <v>7.0</v>
      </c>
      <c r="F25" s="250">
        <v>5.0</v>
      </c>
      <c r="G25" s="251"/>
      <c r="H25" s="250">
        <v>7.0</v>
      </c>
      <c r="I25" s="129"/>
      <c r="J25" s="129"/>
      <c r="K25" s="129"/>
      <c r="L25" s="129"/>
    </row>
    <row r="26">
      <c r="A26" s="243" t="s">
        <v>2258</v>
      </c>
      <c r="B26" s="249" t="s">
        <v>2261</v>
      </c>
      <c r="C26" s="250" t="s">
        <v>257</v>
      </c>
      <c r="D26" s="250">
        <v>43.0</v>
      </c>
      <c r="E26" s="250">
        <v>7.0</v>
      </c>
      <c r="F26" s="250">
        <v>6.0</v>
      </c>
      <c r="G26" s="250">
        <v>6.0</v>
      </c>
      <c r="H26" s="250">
        <v>6.0</v>
      </c>
      <c r="I26" s="129"/>
      <c r="J26" s="129"/>
      <c r="K26" s="129"/>
      <c r="L26" s="129"/>
    </row>
    <row r="27">
      <c r="A27" s="243" t="s">
        <v>1952</v>
      </c>
      <c r="B27" s="254" t="s">
        <v>1954</v>
      </c>
      <c r="C27" s="250" t="s">
        <v>257</v>
      </c>
      <c r="D27" s="250">
        <v>45.0</v>
      </c>
      <c r="E27" s="250">
        <v>7.0</v>
      </c>
      <c r="F27" s="250">
        <v>7.0</v>
      </c>
      <c r="G27" s="250">
        <v>6.0</v>
      </c>
      <c r="H27" s="250">
        <v>6.0</v>
      </c>
      <c r="I27" s="129"/>
      <c r="J27" s="129"/>
      <c r="K27" s="129"/>
      <c r="L27" s="129"/>
    </row>
    <row r="28">
      <c r="A28" s="243" t="s">
        <v>839</v>
      </c>
      <c r="B28" s="254" t="s">
        <v>842</v>
      </c>
      <c r="C28" s="250" t="s">
        <v>257</v>
      </c>
      <c r="D28" s="250">
        <v>44.0</v>
      </c>
      <c r="E28" s="250">
        <v>7.0</v>
      </c>
      <c r="F28" s="250">
        <v>6.0</v>
      </c>
      <c r="G28" s="251"/>
      <c r="H28" s="250">
        <v>6.0</v>
      </c>
      <c r="I28" s="129"/>
      <c r="J28" s="129"/>
      <c r="K28" s="129"/>
      <c r="L28" s="129"/>
    </row>
    <row r="29">
      <c r="A29" s="248">
        <v>2026133.0</v>
      </c>
      <c r="B29" s="254" t="s">
        <v>1047</v>
      </c>
      <c r="C29" s="250" t="s">
        <v>617</v>
      </c>
      <c r="D29" s="250">
        <v>41.0</v>
      </c>
      <c r="E29" s="250">
        <v>7.0</v>
      </c>
      <c r="F29" s="250">
        <v>6.0</v>
      </c>
      <c r="G29" s="251"/>
      <c r="H29" s="250">
        <v>6.0</v>
      </c>
      <c r="I29" s="129"/>
      <c r="J29" s="129"/>
      <c r="K29" s="129"/>
      <c r="L29" s="129"/>
    </row>
    <row r="30">
      <c r="A30" s="243" t="s">
        <v>3689</v>
      </c>
      <c r="B30" s="254" t="s">
        <v>3690</v>
      </c>
      <c r="C30" s="250" t="s">
        <v>257</v>
      </c>
      <c r="D30" s="250">
        <v>45.0</v>
      </c>
      <c r="E30" s="250">
        <v>7.0</v>
      </c>
      <c r="F30" s="250">
        <v>6.0</v>
      </c>
      <c r="G30" s="250">
        <v>6.0</v>
      </c>
      <c r="H30" s="250">
        <v>6.0</v>
      </c>
      <c r="I30" s="129"/>
      <c r="J30" s="129"/>
      <c r="K30" s="129"/>
      <c r="L30" s="129"/>
    </row>
    <row r="31">
      <c r="A31" s="243" t="s">
        <v>3393</v>
      </c>
      <c r="B31" s="254" t="s">
        <v>11261</v>
      </c>
      <c r="C31" s="250" t="s">
        <v>257</v>
      </c>
      <c r="D31" s="250">
        <v>46.0</v>
      </c>
      <c r="E31" s="250">
        <v>7.0</v>
      </c>
      <c r="F31" s="250">
        <v>7.0</v>
      </c>
      <c r="G31" s="250">
        <v>6.0</v>
      </c>
      <c r="H31" s="250">
        <v>7.0</v>
      </c>
      <c r="I31" s="129"/>
      <c r="J31" s="129"/>
      <c r="K31" s="129"/>
      <c r="L31" s="129"/>
    </row>
    <row r="32">
      <c r="A32" s="248">
        <v>2026153.0</v>
      </c>
      <c r="B32" s="252" t="s">
        <v>825</v>
      </c>
      <c r="C32" s="250" t="s">
        <v>11259</v>
      </c>
      <c r="D32" s="250">
        <v>44.0</v>
      </c>
      <c r="E32" s="250">
        <v>7.0</v>
      </c>
      <c r="F32" s="250">
        <v>5.0</v>
      </c>
      <c r="G32" s="250">
        <v>7.0</v>
      </c>
      <c r="H32" s="250">
        <v>7.0</v>
      </c>
      <c r="I32" s="129"/>
      <c r="J32" s="129"/>
      <c r="K32" s="129"/>
      <c r="L32" s="129"/>
    </row>
    <row r="33">
      <c r="A33" s="248">
        <v>2026093.0</v>
      </c>
      <c r="B33" s="254" t="s">
        <v>3203</v>
      </c>
      <c r="C33" s="250" t="s">
        <v>11259</v>
      </c>
      <c r="D33" s="250">
        <v>44.0</v>
      </c>
      <c r="E33" s="250">
        <v>7.0</v>
      </c>
      <c r="F33" s="250">
        <v>5.0</v>
      </c>
      <c r="G33" s="250">
        <v>6.0</v>
      </c>
      <c r="H33" s="250">
        <v>7.0</v>
      </c>
      <c r="I33" s="129"/>
      <c r="J33" s="129"/>
      <c r="K33" s="129"/>
      <c r="L33" s="129"/>
    </row>
    <row r="34">
      <c r="A34" s="248">
        <v>2026236.0</v>
      </c>
      <c r="B34" s="256" t="s">
        <v>1237</v>
      </c>
      <c r="C34" s="250" t="s">
        <v>11259</v>
      </c>
      <c r="D34" s="250">
        <v>46.0</v>
      </c>
      <c r="E34" s="250">
        <v>7.0</v>
      </c>
      <c r="F34" s="250">
        <v>6.0</v>
      </c>
      <c r="G34" s="250">
        <v>7.0</v>
      </c>
      <c r="H34" s="250">
        <v>7.0</v>
      </c>
      <c r="I34" s="129"/>
      <c r="J34" s="129"/>
      <c r="K34" s="129"/>
      <c r="L34" s="129"/>
    </row>
    <row r="35">
      <c r="A35" s="248">
        <v>2026143.0</v>
      </c>
      <c r="B35" s="256" t="s">
        <v>728</v>
      </c>
      <c r="C35" s="250" t="s">
        <v>11259</v>
      </c>
      <c r="D35" s="250">
        <v>45.0</v>
      </c>
      <c r="E35" s="250">
        <v>7.0</v>
      </c>
      <c r="F35" s="250">
        <v>5.0</v>
      </c>
      <c r="G35" s="250"/>
      <c r="H35" s="250">
        <v>7.0</v>
      </c>
      <c r="I35" s="129"/>
      <c r="J35" s="129"/>
      <c r="K35" s="129"/>
      <c r="L35" s="129"/>
    </row>
    <row r="36">
      <c r="A36" s="248">
        <v>2026157.0</v>
      </c>
      <c r="B36" s="256" t="s">
        <v>108</v>
      </c>
      <c r="C36" s="250" t="s">
        <v>11259</v>
      </c>
      <c r="D36" s="250">
        <v>41.0</v>
      </c>
      <c r="E36" s="250">
        <v>7.0</v>
      </c>
      <c r="F36" s="250">
        <v>6.0</v>
      </c>
      <c r="G36" s="250">
        <v>5.0</v>
      </c>
      <c r="H36" s="250">
        <v>6.0</v>
      </c>
      <c r="I36" s="129"/>
      <c r="J36" s="129"/>
      <c r="K36" s="129"/>
      <c r="L36" s="129"/>
    </row>
    <row r="37">
      <c r="A37" s="248">
        <v>2026142.0</v>
      </c>
      <c r="B37" s="254" t="s">
        <v>1943</v>
      </c>
      <c r="C37" s="250" t="s">
        <v>617</v>
      </c>
      <c r="D37" s="250">
        <v>43.0</v>
      </c>
      <c r="E37" s="250">
        <v>7.0</v>
      </c>
      <c r="F37" s="250">
        <v>6.0</v>
      </c>
      <c r="G37" s="251"/>
      <c r="H37" s="250">
        <v>6.0</v>
      </c>
      <c r="I37" s="129"/>
      <c r="J37" s="129"/>
      <c r="K37" s="129"/>
      <c r="L37" s="129"/>
    </row>
    <row r="38">
      <c r="A38" s="243" t="s">
        <v>1503</v>
      </c>
      <c r="B38" s="254" t="s">
        <v>1505</v>
      </c>
      <c r="C38" s="250" t="s">
        <v>257</v>
      </c>
      <c r="D38" s="250">
        <v>42.0</v>
      </c>
      <c r="E38" s="250">
        <v>7.0</v>
      </c>
      <c r="F38" s="250">
        <v>6.0</v>
      </c>
      <c r="G38" s="250">
        <v>6.0</v>
      </c>
      <c r="H38" s="250">
        <v>6.0</v>
      </c>
      <c r="I38" s="129"/>
      <c r="J38" s="129"/>
      <c r="K38" s="129"/>
      <c r="L38" s="129"/>
    </row>
    <row r="39">
      <c r="A39" s="248">
        <v>2026189.0</v>
      </c>
      <c r="B39" s="254" t="s">
        <v>3252</v>
      </c>
      <c r="C39" s="250" t="s">
        <v>617</v>
      </c>
      <c r="D39" s="250">
        <v>42.0</v>
      </c>
      <c r="E39" s="250">
        <v>7.0</v>
      </c>
      <c r="F39" s="250">
        <v>6.0</v>
      </c>
      <c r="G39" s="251"/>
      <c r="H39" s="250">
        <v>7.0</v>
      </c>
      <c r="I39" s="129"/>
      <c r="J39" s="129"/>
      <c r="K39" s="129"/>
      <c r="L39" s="129"/>
    </row>
    <row r="40">
      <c r="A40" s="243" t="s">
        <v>592</v>
      </c>
      <c r="B40" s="254" t="s">
        <v>595</v>
      </c>
      <c r="C40" s="250" t="s">
        <v>257</v>
      </c>
      <c r="D40" s="250">
        <v>42.0</v>
      </c>
      <c r="E40" s="250">
        <v>7.0</v>
      </c>
      <c r="F40" s="250">
        <v>6.0</v>
      </c>
      <c r="G40" s="250">
        <v>5.0</v>
      </c>
      <c r="H40" s="250">
        <v>7.0</v>
      </c>
      <c r="I40" s="129"/>
      <c r="J40" s="254"/>
      <c r="K40" s="129"/>
      <c r="L40" s="129"/>
    </row>
    <row r="41">
      <c r="A41" s="248">
        <v>2026220.0</v>
      </c>
      <c r="B41" s="256" t="s">
        <v>1950</v>
      </c>
      <c r="C41" s="250" t="s">
        <v>648</v>
      </c>
      <c r="D41" s="250">
        <v>47.0</v>
      </c>
      <c r="E41" s="250">
        <v>7.0</v>
      </c>
      <c r="F41" s="250">
        <v>7.0</v>
      </c>
      <c r="G41" s="251"/>
      <c r="H41" s="250">
        <v>6.0</v>
      </c>
      <c r="I41" s="129"/>
      <c r="J41" s="129"/>
      <c r="K41" s="129"/>
      <c r="L41" s="129"/>
    </row>
    <row r="42">
      <c r="A42" s="248">
        <v>2026226.0</v>
      </c>
      <c r="B42" s="252" t="s">
        <v>927</v>
      </c>
      <c r="C42" s="250" t="s">
        <v>648</v>
      </c>
      <c r="D42" s="250">
        <v>46.0</v>
      </c>
      <c r="E42" s="250">
        <v>7.0</v>
      </c>
      <c r="F42" s="250">
        <v>7.0</v>
      </c>
      <c r="G42" s="251"/>
      <c r="H42" s="250">
        <v>6.0</v>
      </c>
      <c r="I42" s="129"/>
      <c r="J42" s="248"/>
      <c r="K42" s="252"/>
      <c r="L42" s="250"/>
    </row>
    <row r="43">
      <c r="A43" s="248">
        <v>2026180.0</v>
      </c>
      <c r="B43" s="252" t="s">
        <v>757</v>
      </c>
      <c r="C43" s="250" t="s">
        <v>11259</v>
      </c>
      <c r="D43" s="250">
        <v>45.0</v>
      </c>
      <c r="E43" s="250">
        <v>7.0</v>
      </c>
      <c r="F43" s="250">
        <v>6.0</v>
      </c>
      <c r="G43" s="250">
        <v>7.0</v>
      </c>
      <c r="H43" s="250">
        <v>7.0</v>
      </c>
      <c r="I43" s="129"/>
      <c r="J43" s="248"/>
      <c r="K43" s="252"/>
      <c r="L43" s="250"/>
    </row>
    <row r="44">
      <c r="A44" s="248">
        <v>2026182.0</v>
      </c>
      <c r="B44" s="252" t="s">
        <v>11262</v>
      </c>
      <c r="C44" s="250" t="s">
        <v>11259</v>
      </c>
      <c r="D44" s="250">
        <v>46.0</v>
      </c>
      <c r="E44" s="250">
        <v>7.0</v>
      </c>
      <c r="F44" s="250">
        <v>6.0</v>
      </c>
      <c r="G44" s="250">
        <v>7.0</v>
      </c>
      <c r="H44" s="250">
        <v>7.0</v>
      </c>
      <c r="I44" s="129"/>
      <c r="J44" s="129"/>
      <c r="K44" s="129"/>
      <c r="L44" s="251"/>
    </row>
    <row r="45">
      <c r="A45" s="248">
        <v>2026272.0</v>
      </c>
      <c r="B45" s="252" t="s">
        <v>2299</v>
      </c>
      <c r="C45" s="250" t="s">
        <v>245</v>
      </c>
      <c r="D45" s="250">
        <v>38.0</v>
      </c>
      <c r="E45" s="250">
        <v>7.0</v>
      </c>
      <c r="F45" s="250">
        <v>6.0</v>
      </c>
      <c r="G45" s="251"/>
      <c r="H45" s="250">
        <v>6.0</v>
      </c>
      <c r="I45" s="129"/>
      <c r="J45" s="129"/>
      <c r="K45" s="129"/>
      <c r="L45" s="251"/>
    </row>
    <row r="46">
      <c r="A46" s="248">
        <v>2026279.0</v>
      </c>
      <c r="B46" s="244" t="s">
        <v>374</v>
      </c>
      <c r="C46" s="250" t="s">
        <v>245</v>
      </c>
      <c r="D46" s="250">
        <v>43.0</v>
      </c>
      <c r="E46" s="250">
        <v>7.0</v>
      </c>
      <c r="F46" s="250">
        <v>6.0</v>
      </c>
      <c r="G46" s="251"/>
      <c r="H46" s="250">
        <v>6.0</v>
      </c>
      <c r="I46" s="129"/>
      <c r="J46" s="129"/>
      <c r="K46" s="129"/>
      <c r="L46" s="251"/>
    </row>
    <row r="47">
      <c r="A47" s="248">
        <v>2026283.0</v>
      </c>
      <c r="B47" s="254" t="s">
        <v>3654</v>
      </c>
      <c r="C47" s="250" t="s">
        <v>245</v>
      </c>
      <c r="D47" s="250">
        <v>43.0</v>
      </c>
      <c r="E47" s="250">
        <v>7.0</v>
      </c>
      <c r="F47" s="250">
        <v>6.0</v>
      </c>
      <c r="G47" s="251"/>
      <c r="H47" s="250">
        <v>6.0</v>
      </c>
      <c r="I47" s="129"/>
      <c r="J47" s="129"/>
      <c r="K47" s="129"/>
      <c r="L47" s="251"/>
    </row>
    <row r="48">
      <c r="A48" s="248">
        <v>2026284.0</v>
      </c>
      <c r="B48" s="252" t="s">
        <v>2499</v>
      </c>
      <c r="C48" s="250" t="s">
        <v>245</v>
      </c>
      <c r="D48" s="250">
        <v>42.0</v>
      </c>
      <c r="E48" s="250">
        <v>7.0</v>
      </c>
      <c r="F48" s="250">
        <v>6.0</v>
      </c>
      <c r="G48" s="251"/>
      <c r="H48" s="250">
        <v>5.0</v>
      </c>
      <c r="I48" s="129"/>
      <c r="J48" s="129"/>
      <c r="K48" s="129"/>
      <c r="L48" s="250" t="s">
        <v>11263</v>
      </c>
    </row>
    <row r="49">
      <c r="A49" s="248">
        <v>2026300.0</v>
      </c>
      <c r="B49" s="252" t="s">
        <v>2654</v>
      </c>
      <c r="C49" s="250" t="s">
        <v>245</v>
      </c>
      <c r="D49" s="250">
        <v>42.0</v>
      </c>
      <c r="E49" s="250">
        <v>7.0</v>
      </c>
      <c r="F49" s="250">
        <v>6.0</v>
      </c>
      <c r="G49" s="251"/>
      <c r="H49" s="250">
        <v>6.0</v>
      </c>
      <c r="I49" s="129"/>
      <c r="J49" s="129"/>
      <c r="K49" s="129"/>
      <c r="L49" s="251"/>
    </row>
    <row r="50">
      <c r="A50" s="248">
        <v>2026301.0</v>
      </c>
      <c r="B50" s="252" t="s">
        <v>2555</v>
      </c>
      <c r="C50" s="250" t="s">
        <v>245</v>
      </c>
      <c r="D50" s="250">
        <v>39.0</v>
      </c>
      <c r="E50" s="250">
        <v>7.0</v>
      </c>
      <c r="F50" s="250">
        <v>5.0</v>
      </c>
      <c r="G50" s="251"/>
      <c r="H50" s="250">
        <v>6.0</v>
      </c>
      <c r="I50" s="129"/>
      <c r="J50" s="129"/>
      <c r="K50" s="129"/>
      <c r="L50" s="250" t="s">
        <v>11264</v>
      </c>
    </row>
    <row r="51">
      <c r="A51" s="248">
        <v>2026238.0</v>
      </c>
      <c r="B51" s="254" t="s">
        <v>11265</v>
      </c>
      <c r="C51" s="250" t="s">
        <v>11210</v>
      </c>
      <c r="D51" s="250">
        <v>47.0</v>
      </c>
      <c r="E51" s="250">
        <v>7.0</v>
      </c>
      <c r="F51" s="250">
        <v>7.0</v>
      </c>
      <c r="G51" s="250">
        <v>6.0</v>
      </c>
      <c r="H51" s="250">
        <v>7.0</v>
      </c>
      <c r="I51" s="129"/>
      <c r="J51" s="129"/>
      <c r="K51" s="129"/>
      <c r="L51" s="129"/>
    </row>
    <row r="52">
      <c r="A52" s="248">
        <v>2026192.0</v>
      </c>
      <c r="B52" s="254" t="s">
        <v>3321</v>
      </c>
      <c r="C52" s="250" t="s">
        <v>617</v>
      </c>
      <c r="D52" s="250">
        <v>44.0</v>
      </c>
      <c r="E52" s="250">
        <v>5.0</v>
      </c>
      <c r="F52" s="250">
        <v>6.0</v>
      </c>
      <c r="G52" s="251"/>
      <c r="H52" s="250">
        <v>7.0</v>
      </c>
      <c r="I52" s="129"/>
      <c r="J52" s="129"/>
      <c r="K52" s="129"/>
      <c r="L52" s="254" t="s">
        <v>11266</v>
      </c>
    </row>
    <row r="53">
      <c r="A53" s="248">
        <v>2026193.0</v>
      </c>
      <c r="B53" s="254" t="s">
        <v>3293</v>
      </c>
      <c r="C53" s="250" t="s">
        <v>617</v>
      </c>
      <c r="D53" s="250">
        <v>40.0</v>
      </c>
      <c r="E53" s="250">
        <v>6.0</v>
      </c>
      <c r="F53" s="250">
        <v>6.0</v>
      </c>
      <c r="G53" s="251"/>
      <c r="H53" s="250">
        <v>6.0</v>
      </c>
      <c r="I53" s="129"/>
      <c r="J53" s="129"/>
      <c r="K53" s="129"/>
      <c r="L53" s="129"/>
    </row>
    <row r="54">
      <c r="A54" s="248">
        <v>2026268.0</v>
      </c>
      <c r="B54" s="254" t="s">
        <v>2829</v>
      </c>
      <c r="C54" s="250" t="s">
        <v>11210</v>
      </c>
      <c r="D54" s="250">
        <v>47.0</v>
      </c>
      <c r="E54" s="250">
        <v>7.0</v>
      </c>
      <c r="F54" s="250">
        <v>7.0</v>
      </c>
      <c r="G54" s="250">
        <v>6.0</v>
      </c>
      <c r="H54" s="250">
        <v>7.0</v>
      </c>
      <c r="I54" s="129"/>
      <c r="J54" s="129"/>
      <c r="K54" s="129"/>
      <c r="L54" s="129"/>
    </row>
    <row r="55">
      <c r="A55" s="248">
        <v>2026286.0</v>
      </c>
      <c r="B55" s="254" t="s">
        <v>1876</v>
      </c>
      <c r="C55" s="250" t="s">
        <v>11210</v>
      </c>
      <c r="D55" s="250">
        <v>43.0</v>
      </c>
      <c r="E55" s="250">
        <v>7.0</v>
      </c>
      <c r="F55" s="250">
        <v>6.0</v>
      </c>
      <c r="G55" s="250">
        <v>5.0</v>
      </c>
      <c r="H55" s="250">
        <v>7.0</v>
      </c>
      <c r="I55" s="129"/>
      <c r="J55" s="129"/>
      <c r="K55" s="129"/>
      <c r="L55" s="254" t="s">
        <v>11267</v>
      </c>
    </row>
    <row r="56">
      <c r="A56" s="248">
        <v>2026293.0</v>
      </c>
      <c r="B56" s="254" t="s">
        <v>789</v>
      </c>
      <c r="C56" s="250" t="s">
        <v>11210</v>
      </c>
      <c r="D56" s="250">
        <v>43.0</v>
      </c>
      <c r="E56" s="250">
        <v>7.0</v>
      </c>
      <c r="F56" s="250">
        <v>5.0</v>
      </c>
      <c r="G56" s="251"/>
      <c r="H56" s="250">
        <v>7.0</v>
      </c>
      <c r="I56" s="129"/>
      <c r="J56" s="129"/>
      <c r="K56" s="129"/>
      <c r="L56" s="254" t="s">
        <v>11268</v>
      </c>
    </row>
    <row r="57">
      <c r="A57" s="248">
        <v>2026320.0</v>
      </c>
      <c r="B57" s="254" t="s">
        <v>1313</v>
      </c>
      <c r="C57" s="250" t="s">
        <v>919</v>
      </c>
      <c r="D57" s="250">
        <v>44.0</v>
      </c>
      <c r="E57" s="250">
        <v>6.0</v>
      </c>
      <c r="F57" s="250">
        <v>6.0</v>
      </c>
      <c r="G57" s="250">
        <v>7.0</v>
      </c>
      <c r="H57" s="250">
        <v>6.0</v>
      </c>
      <c r="I57" s="129"/>
      <c r="J57" s="129"/>
      <c r="K57" s="129"/>
      <c r="L57" s="129"/>
    </row>
    <row r="58">
      <c r="A58" s="248">
        <v>2026255.0</v>
      </c>
      <c r="B58" s="254" t="s">
        <v>3567</v>
      </c>
      <c r="C58" s="250" t="s">
        <v>919</v>
      </c>
      <c r="D58" s="250">
        <v>47.0</v>
      </c>
      <c r="E58" s="250">
        <v>7.0</v>
      </c>
      <c r="F58" s="250">
        <v>7.0</v>
      </c>
      <c r="G58" s="250">
        <v>7.0</v>
      </c>
      <c r="H58" s="250">
        <v>7.0</v>
      </c>
      <c r="I58" s="129"/>
      <c r="J58" s="129"/>
      <c r="K58" s="129"/>
      <c r="L58" s="129"/>
    </row>
    <row r="59">
      <c r="A59" s="248">
        <v>2026326.0</v>
      </c>
      <c r="B59" s="254" t="s">
        <v>11269</v>
      </c>
      <c r="C59" s="250" t="s">
        <v>2535</v>
      </c>
      <c r="D59" s="250">
        <v>41.0</v>
      </c>
      <c r="E59" s="250">
        <v>7.0</v>
      </c>
      <c r="F59" s="250">
        <v>6.0</v>
      </c>
      <c r="G59" s="251"/>
      <c r="H59" s="250">
        <v>6.0</v>
      </c>
      <c r="I59" s="129"/>
      <c r="J59" s="129"/>
      <c r="K59" s="129"/>
      <c r="L59" s="129"/>
    </row>
    <row r="60">
      <c r="A60" s="248">
        <v>2026360.0</v>
      </c>
      <c r="B60" s="243" t="s">
        <v>1248</v>
      </c>
      <c r="C60" s="250" t="s">
        <v>149</v>
      </c>
      <c r="D60" s="250">
        <v>49.0</v>
      </c>
      <c r="E60" s="250">
        <v>7.0</v>
      </c>
      <c r="F60" s="250">
        <v>7.0</v>
      </c>
      <c r="G60" s="251"/>
      <c r="H60" s="250">
        <v>7.0</v>
      </c>
      <c r="I60" s="129"/>
      <c r="J60" s="129"/>
      <c r="K60" s="129"/>
      <c r="L60" s="129"/>
    </row>
    <row r="61">
      <c r="A61" s="248">
        <v>2026368.0</v>
      </c>
      <c r="B61" s="254" t="s">
        <v>2953</v>
      </c>
      <c r="C61" s="250" t="s">
        <v>149</v>
      </c>
      <c r="D61" s="250">
        <v>43.0</v>
      </c>
      <c r="E61" s="250">
        <v>7.0</v>
      </c>
      <c r="F61" s="250">
        <v>5.0</v>
      </c>
      <c r="G61" s="251"/>
      <c r="H61" s="250">
        <v>6.0</v>
      </c>
      <c r="I61" s="129"/>
      <c r="J61" s="129"/>
      <c r="K61" s="129"/>
      <c r="L61" s="254" t="s">
        <v>11270</v>
      </c>
    </row>
    <row r="62">
      <c r="A62" s="248">
        <v>2026266.0</v>
      </c>
      <c r="B62" s="243" t="s">
        <v>661</v>
      </c>
      <c r="C62" s="250" t="s">
        <v>164</v>
      </c>
      <c r="D62" s="250">
        <v>49.0</v>
      </c>
      <c r="E62" s="250">
        <v>7.0</v>
      </c>
      <c r="F62" s="250">
        <v>6.0</v>
      </c>
      <c r="G62" s="251"/>
      <c r="H62" s="250">
        <v>6.0</v>
      </c>
      <c r="I62" s="129"/>
      <c r="J62" s="129"/>
      <c r="K62" s="129"/>
      <c r="L62" s="129"/>
    </row>
    <row r="63">
      <c r="A63" s="129"/>
      <c r="B63" s="129"/>
      <c r="C63" s="251"/>
      <c r="D63" s="251"/>
      <c r="E63" s="251"/>
      <c r="F63" s="251"/>
      <c r="G63" s="251"/>
      <c r="H63" s="251"/>
      <c r="I63" s="129"/>
      <c r="J63" s="129"/>
      <c r="K63" s="129"/>
      <c r="L63" s="129"/>
    </row>
    <row r="64">
      <c r="C64" s="39"/>
      <c r="D64" s="39"/>
      <c r="E64" s="39"/>
      <c r="F64" s="39"/>
      <c r="G64" s="39"/>
      <c r="H64" s="39"/>
    </row>
    <row r="65">
      <c r="C65" s="39"/>
      <c r="D65" s="39"/>
      <c r="E65" s="39"/>
      <c r="F65" s="39"/>
      <c r="G65" s="39"/>
      <c r="H65" s="39"/>
    </row>
    <row r="66">
      <c r="C66" s="39"/>
      <c r="D66" s="39"/>
      <c r="E66" s="39"/>
      <c r="F66" s="39"/>
      <c r="G66" s="39"/>
      <c r="H66" s="39"/>
    </row>
    <row r="67">
      <c r="C67" s="39"/>
      <c r="D67" s="39"/>
      <c r="E67" s="39"/>
      <c r="F67" s="39"/>
      <c r="G67" s="39"/>
      <c r="H67" s="39"/>
    </row>
    <row r="68">
      <c r="C68" s="39"/>
      <c r="D68" s="39"/>
      <c r="E68" s="39"/>
      <c r="F68" s="39"/>
      <c r="G68" s="39"/>
      <c r="H68" s="39"/>
    </row>
    <row r="69">
      <c r="C69" s="39"/>
      <c r="D69" s="39"/>
      <c r="E69" s="39"/>
      <c r="F69" s="39"/>
      <c r="G69" s="39"/>
      <c r="H69" s="39"/>
    </row>
    <row r="70">
      <c r="C70" s="39"/>
      <c r="D70" s="39"/>
      <c r="E70" s="39"/>
      <c r="F70" s="39"/>
      <c r="G70" s="39"/>
      <c r="H70" s="39"/>
    </row>
    <row r="71">
      <c r="C71" s="39"/>
      <c r="D71" s="39"/>
      <c r="E71" s="39"/>
      <c r="F71" s="39"/>
      <c r="G71" s="39"/>
      <c r="H71" s="39"/>
    </row>
    <row r="72">
      <c r="C72" s="39"/>
      <c r="D72" s="39"/>
      <c r="E72" s="39"/>
      <c r="F72" s="39"/>
      <c r="G72" s="39"/>
      <c r="H72" s="39"/>
    </row>
    <row r="73">
      <c r="C73" s="39"/>
      <c r="D73" s="39"/>
      <c r="E73" s="39"/>
      <c r="F73" s="39"/>
      <c r="G73" s="39"/>
      <c r="H73" s="39"/>
    </row>
    <row r="74">
      <c r="C74" s="39"/>
      <c r="D74" s="39"/>
      <c r="E74" s="39"/>
      <c r="F74" s="39"/>
      <c r="G74" s="39"/>
      <c r="H74" s="39"/>
    </row>
    <row r="75">
      <c r="C75" s="39"/>
      <c r="D75" s="39"/>
      <c r="E75" s="39"/>
      <c r="F75" s="39"/>
      <c r="G75" s="39"/>
      <c r="H75" s="39"/>
    </row>
    <row r="76">
      <c r="C76" s="39"/>
      <c r="D76" s="39"/>
      <c r="E76" s="39"/>
      <c r="F76" s="39"/>
      <c r="G76" s="39"/>
      <c r="H76" s="39"/>
    </row>
    <row r="77">
      <c r="C77" s="39"/>
      <c r="D77" s="39"/>
      <c r="E77" s="39"/>
      <c r="F77" s="39"/>
      <c r="G77" s="39"/>
      <c r="H77" s="39"/>
    </row>
    <row r="78">
      <c r="C78" s="39"/>
      <c r="D78" s="39"/>
      <c r="E78" s="39"/>
      <c r="F78" s="39"/>
      <c r="G78" s="39"/>
      <c r="H78" s="39"/>
    </row>
    <row r="79">
      <c r="C79" s="39"/>
      <c r="D79" s="39"/>
      <c r="E79" s="39"/>
      <c r="F79" s="39"/>
      <c r="G79" s="39"/>
      <c r="H79" s="39"/>
    </row>
    <row r="80">
      <c r="C80" s="39"/>
      <c r="D80" s="39"/>
      <c r="E80" s="39"/>
      <c r="F80" s="39"/>
      <c r="G80" s="39"/>
      <c r="H80" s="39"/>
    </row>
    <row r="81">
      <c r="C81" s="39"/>
      <c r="D81" s="39"/>
      <c r="E81" s="39"/>
      <c r="F81" s="39"/>
      <c r="G81" s="39"/>
      <c r="H81" s="39"/>
    </row>
    <row r="82">
      <c r="C82" s="39"/>
      <c r="D82" s="39"/>
      <c r="E82" s="39"/>
      <c r="F82" s="39"/>
      <c r="G82" s="39"/>
      <c r="H82" s="39"/>
    </row>
    <row r="83">
      <c r="C83" s="39"/>
      <c r="D83" s="39"/>
      <c r="E83" s="39"/>
      <c r="F83" s="39"/>
      <c r="G83" s="39"/>
      <c r="H83" s="39"/>
    </row>
    <row r="84">
      <c r="C84" s="39"/>
      <c r="D84" s="39"/>
      <c r="E84" s="39"/>
      <c r="F84" s="39"/>
      <c r="G84" s="39"/>
      <c r="H84" s="39"/>
    </row>
    <row r="85">
      <c r="C85" s="39"/>
      <c r="D85" s="39"/>
      <c r="E85" s="39"/>
      <c r="F85" s="39"/>
      <c r="G85" s="39"/>
      <c r="H85" s="39"/>
    </row>
    <row r="86">
      <c r="C86" s="39"/>
      <c r="D86" s="39"/>
      <c r="E86" s="39"/>
      <c r="F86" s="39"/>
      <c r="G86" s="39"/>
      <c r="H86" s="39"/>
    </row>
    <row r="87">
      <c r="C87" s="39"/>
      <c r="D87" s="39"/>
      <c r="E87" s="39"/>
      <c r="F87" s="39"/>
      <c r="G87" s="39"/>
      <c r="H87" s="39"/>
    </row>
    <row r="88">
      <c r="C88" s="39"/>
      <c r="D88" s="39"/>
      <c r="E88" s="39"/>
      <c r="F88" s="39"/>
      <c r="G88" s="39"/>
      <c r="H88" s="39"/>
    </row>
    <row r="89">
      <c r="C89" s="39"/>
      <c r="D89" s="39"/>
      <c r="E89" s="39"/>
      <c r="F89" s="39"/>
      <c r="G89" s="39"/>
      <c r="H89" s="39"/>
    </row>
    <row r="90">
      <c r="C90" s="39"/>
      <c r="D90" s="39"/>
      <c r="E90" s="39"/>
      <c r="F90" s="39"/>
      <c r="G90" s="39"/>
      <c r="H90" s="39"/>
    </row>
    <row r="91">
      <c r="C91" s="39"/>
      <c r="D91" s="39"/>
      <c r="E91" s="39"/>
      <c r="F91" s="39"/>
      <c r="G91" s="39"/>
      <c r="H91" s="39"/>
    </row>
    <row r="92">
      <c r="C92" s="39"/>
      <c r="D92" s="39"/>
      <c r="E92" s="39"/>
      <c r="F92" s="39"/>
      <c r="G92" s="39"/>
      <c r="H92" s="39"/>
    </row>
    <row r="93">
      <c r="C93" s="39"/>
      <c r="D93" s="39"/>
      <c r="E93" s="39"/>
      <c r="F93" s="39"/>
      <c r="G93" s="39"/>
      <c r="H93" s="39"/>
    </row>
    <row r="94">
      <c r="C94" s="39"/>
      <c r="D94" s="39"/>
      <c r="E94" s="39"/>
      <c r="F94" s="39"/>
      <c r="G94" s="39"/>
      <c r="H94" s="39"/>
    </row>
    <row r="95">
      <c r="C95" s="39"/>
      <c r="D95" s="39"/>
      <c r="E95" s="39"/>
      <c r="F95" s="39"/>
      <c r="G95" s="39"/>
      <c r="H95" s="39"/>
    </row>
    <row r="96">
      <c r="C96" s="39"/>
      <c r="D96" s="39"/>
      <c r="E96" s="39"/>
      <c r="F96" s="39"/>
      <c r="G96" s="39"/>
      <c r="H96" s="39"/>
    </row>
    <row r="97">
      <c r="C97" s="39"/>
      <c r="D97" s="39"/>
      <c r="E97" s="39"/>
      <c r="F97" s="39"/>
      <c r="G97" s="39"/>
      <c r="H97" s="39"/>
    </row>
    <row r="98">
      <c r="C98" s="39"/>
      <c r="D98" s="39"/>
      <c r="E98" s="39"/>
      <c r="F98" s="39"/>
      <c r="G98" s="39"/>
      <c r="H98" s="39"/>
    </row>
    <row r="99">
      <c r="C99" s="39"/>
      <c r="D99" s="39"/>
      <c r="E99" s="39"/>
      <c r="F99" s="39"/>
      <c r="G99" s="39"/>
      <c r="H99" s="39"/>
    </row>
    <row r="100">
      <c r="C100" s="39"/>
      <c r="D100" s="39"/>
      <c r="E100" s="39"/>
      <c r="F100" s="39"/>
      <c r="G100" s="39"/>
      <c r="H100" s="39"/>
    </row>
    <row r="101">
      <c r="C101" s="39"/>
      <c r="D101" s="39"/>
      <c r="E101" s="39"/>
      <c r="F101" s="39"/>
      <c r="G101" s="39"/>
      <c r="H101" s="39"/>
    </row>
    <row r="102">
      <c r="C102" s="39"/>
      <c r="D102" s="39"/>
      <c r="E102" s="39"/>
      <c r="F102" s="39"/>
      <c r="G102" s="39"/>
      <c r="H102" s="39"/>
    </row>
    <row r="103">
      <c r="C103" s="39"/>
      <c r="D103" s="39"/>
      <c r="E103" s="39"/>
      <c r="F103" s="39"/>
      <c r="G103" s="39"/>
      <c r="H103" s="39"/>
    </row>
    <row r="104">
      <c r="C104" s="39"/>
      <c r="D104" s="39"/>
      <c r="E104" s="39"/>
      <c r="F104" s="39"/>
      <c r="G104" s="39"/>
      <c r="H104" s="39"/>
    </row>
    <row r="105">
      <c r="C105" s="39"/>
      <c r="D105" s="39"/>
      <c r="E105" s="39"/>
      <c r="F105" s="39"/>
      <c r="G105" s="39"/>
      <c r="H105" s="39"/>
    </row>
    <row r="106">
      <c r="C106" s="39"/>
      <c r="D106" s="39"/>
      <c r="E106" s="39"/>
      <c r="F106" s="39"/>
      <c r="G106" s="39"/>
      <c r="H106" s="39"/>
    </row>
    <row r="107">
      <c r="C107" s="39"/>
      <c r="D107" s="39"/>
      <c r="E107" s="39"/>
      <c r="F107" s="39"/>
      <c r="G107" s="39"/>
      <c r="H107" s="39"/>
    </row>
    <row r="108">
      <c r="C108" s="39"/>
      <c r="D108" s="39"/>
      <c r="E108" s="39"/>
      <c r="F108" s="39"/>
      <c r="G108" s="39"/>
      <c r="H108" s="39"/>
    </row>
    <row r="109">
      <c r="C109" s="39"/>
      <c r="D109" s="39"/>
      <c r="E109" s="39"/>
      <c r="F109" s="39"/>
      <c r="G109" s="39"/>
      <c r="H109" s="39"/>
    </row>
    <row r="110">
      <c r="C110" s="39"/>
      <c r="D110" s="39"/>
      <c r="E110" s="39"/>
      <c r="F110" s="39"/>
      <c r="G110" s="39"/>
      <c r="H110" s="39"/>
    </row>
    <row r="111">
      <c r="C111" s="39"/>
      <c r="D111" s="39"/>
      <c r="E111" s="39"/>
      <c r="F111" s="39"/>
      <c r="G111" s="39"/>
      <c r="H111" s="39"/>
    </row>
    <row r="112">
      <c r="C112" s="39"/>
      <c r="D112" s="39"/>
      <c r="E112" s="39"/>
      <c r="F112" s="39"/>
      <c r="G112" s="39"/>
      <c r="H112" s="39"/>
    </row>
    <row r="113">
      <c r="C113" s="39"/>
      <c r="D113" s="39"/>
      <c r="E113" s="39"/>
      <c r="F113" s="39"/>
      <c r="G113" s="39"/>
      <c r="H113" s="39"/>
    </row>
    <row r="114">
      <c r="C114" s="39"/>
      <c r="D114" s="39"/>
      <c r="E114" s="39"/>
      <c r="F114" s="39"/>
      <c r="G114" s="39"/>
      <c r="H114" s="39"/>
    </row>
    <row r="115">
      <c r="C115" s="39"/>
      <c r="D115" s="39"/>
      <c r="E115" s="39"/>
      <c r="F115" s="39"/>
      <c r="G115" s="39"/>
      <c r="H115" s="39"/>
    </row>
    <row r="116">
      <c r="C116" s="39"/>
      <c r="D116" s="39"/>
      <c r="E116" s="39"/>
      <c r="F116" s="39"/>
      <c r="G116" s="39"/>
      <c r="H116" s="39"/>
    </row>
    <row r="117">
      <c r="C117" s="39"/>
      <c r="D117" s="39"/>
      <c r="E117" s="39"/>
      <c r="F117" s="39"/>
      <c r="G117" s="39"/>
      <c r="H117" s="39"/>
    </row>
    <row r="118">
      <c r="C118" s="39"/>
      <c r="D118" s="39"/>
      <c r="E118" s="39"/>
      <c r="F118" s="39"/>
      <c r="G118" s="39"/>
      <c r="H118" s="39"/>
    </row>
    <row r="119">
      <c r="C119" s="39"/>
      <c r="D119" s="39"/>
      <c r="E119" s="39"/>
      <c r="F119" s="39"/>
      <c r="G119" s="39"/>
      <c r="H119" s="39"/>
    </row>
    <row r="120">
      <c r="C120" s="39"/>
      <c r="D120" s="39"/>
      <c r="E120" s="39"/>
      <c r="F120" s="39"/>
      <c r="G120" s="39"/>
      <c r="H120" s="39"/>
    </row>
    <row r="121">
      <c r="C121" s="39"/>
      <c r="D121" s="39"/>
      <c r="E121" s="39"/>
      <c r="F121" s="39"/>
      <c r="G121" s="39"/>
      <c r="H121" s="39"/>
    </row>
    <row r="122">
      <c r="C122" s="39"/>
      <c r="D122" s="39"/>
      <c r="E122" s="39"/>
      <c r="F122" s="39"/>
      <c r="G122" s="39"/>
      <c r="H122" s="39"/>
    </row>
    <row r="123">
      <c r="C123" s="39"/>
      <c r="D123" s="39"/>
      <c r="E123" s="39"/>
      <c r="F123" s="39"/>
      <c r="G123" s="39"/>
      <c r="H123" s="39"/>
    </row>
    <row r="124">
      <c r="C124" s="39"/>
      <c r="D124" s="39"/>
      <c r="E124" s="39"/>
      <c r="F124" s="39"/>
      <c r="G124" s="39"/>
      <c r="H124" s="39"/>
    </row>
    <row r="125">
      <c r="C125" s="39"/>
      <c r="D125" s="39"/>
      <c r="E125" s="39"/>
      <c r="F125" s="39"/>
      <c r="G125" s="39"/>
      <c r="H125" s="39"/>
    </row>
    <row r="126">
      <c r="C126" s="39"/>
      <c r="D126" s="39"/>
      <c r="E126" s="39"/>
      <c r="F126" s="39"/>
      <c r="G126" s="39"/>
      <c r="H126" s="39"/>
    </row>
    <row r="127">
      <c r="C127" s="39"/>
      <c r="D127" s="39"/>
      <c r="E127" s="39"/>
      <c r="F127" s="39"/>
      <c r="G127" s="39"/>
      <c r="H127" s="39"/>
    </row>
    <row r="128">
      <c r="C128" s="39"/>
      <c r="D128" s="39"/>
      <c r="E128" s="39"/>
      <c r="F128" s="39"/>
      <c r="G128" s="39"/>
      <c r="H128" s="39"/>
    </row>
    <row r="129">
      <c r="C129" s="39"/>
      <c r="D129" s="39"/>
      <c r="E129" s="39"/>
      <c r="F129" s="39"/>
      <c r="G129" s="39"/>
      <c r="H129" s="39"/>
    </row>
    <row r="130">
      <c r="C130" s="39"/>
      <c r="D130" s="39"/>
      <c r="E130" s="39"/>
      <c r="F130" s="39"/>
      <c r="G130" s="39"/>
      <c r="H130" s="39"/>
    </row>
    <row r="131">
      <c r="C131" s="39"/>
      <c r="D131" s="39"/>
      <c r="E131" s="39"/>
      <c r="F131" s="39"/>
      <c r="G131" s="39"/>
      <c r="H131" s="39"/>
    </row>
    <row r="132">
      <c r="C132" s="39"/>
      <c r="D132" s="39"/>
      <c r="E132" s="39"/>
      <c r="F132" s="39"/>
      <c r="G132" s="39"/>
      <c r="H132" s="39"/>
    </row>
    <row r="133">
      <c r="C133" s="39"/>
      <c r="D133" s="39"/>
      <c r="E133" s="39"/>
      <c r="F133" s="39"/>
      <c r="G133" s="39"/>
      <c r="H133" s="39"/>
    </row>
    <row r="134">
      <c r="C134" s="39"/>
      <c r="D134" s="39"/>
      <c r="E134" s="39"/>
      <c r="F134" s="39"/>
      <c r="G134" s="39"/>
      <c r="H134" s="39"/>
    </row>
    <row r="135">
      <c r="C135" s="39"/>
      <c r="D135" s="39"/>
      <c r="E135" s="39"/>
      <c r="F135" s="39"/>
      <c r="G135" s="39"/>
      <c r="H135" s="39"/>
    </row>
    <row r="136">
      <c r="C136" s="39"/>
      <c r="D136" s="39"/>
      <c r="E136" s="39"/>
      <c r="F136" s="39"/>
      <c r="G136" s="39"/>
      <c r="H136" s="39"/>
    </row>
    <row r="137">
      <c r="C137" s="39"/>
      <c r="D137" s="39"/>
      <c r="E137" s="39"/>
      <c r="F137" s="39"/>
      <c r="G137" s="39"/>
      <c r="H137" s="39"/>
    </row>
    <row r="138">
      <c r="C138" s="39"/>
      <c r="D138" s="39"/>
      <c r="E138" s="39"/>
      <c r="F138" s="39"/>
      <c r="G138" s="39"/>
      <c r="H138" s="39"/>
    </row>
    <row r="139">
      <c r="C139" s="39"/>
      <c r="D139" s="39"/>
      <c r="E139" s="39"/>
      <c r="F139" s="39"/>
      <c r="G139" s="39"/>
      <c r="H139" s="39"/>
    </row>
    <row r="140">
      <c r="C140" s="39"/>
      <c r="D140" s="39"/>
      <c r="E140" s="39"/>
      <c r="F140" s="39"/>
      <c r="G140" s="39"/>
      <c r="H140" s="39"/>
    </row>
    <row r="141">
      <c r="C141" s="39"/>
      <c r="D141" s="39"/>
      <c r="E141" s="39"/>
      <c r="F141" s="39"/>
      <c r="G141" s="39"/>
      <c r="H141" s="39"/>
    </row>
    <row r="142">
      <c r="C142" s="39"/>
      <c r="D142" s="39"/>
      <c r="E142" s="39"/>
      <c r="F142" s="39"/>
      <c r="G142" s="39"/>
      <c r="H142" s="39"/>
    </row>
    <row r="143">
      <c r="C143" s="39"/>
      <c r="D143" s="39"/>
      <c r="E143" s="39"/>
      <c r="F143" s="39"/>
      <c r="G143" s="39"/>
      <c r="H143" s="39"/>
    </row>
    <row r="144">
      <c r="C144" s="39"/>
      <c r="D144" s="39"/>
      <c r="E144" s="39"/>
      <c r="F144" s="39"/>
      <c r="G144" s="39"/>
      <c r="H144" s="39"/>
    </row>
    <row r="145">
      <c r="C145" s="39"/>
      <c r="D145" s="39"/>
      <c r="E145" s="39"/>
      <c r="F145" s="39"/>
      <c r="G145" s="39"/>
      <c r="H145" s="39"/>
    </row>
    <row r="146">
      <c r="C146" s="39"/>
      <c r="D146" s="39"/>
      <c r="E146" s="39"/>
      <c r="F146" s="39"/>
      <c r="G146" s="39"/>
      <c r="H146" s="39"/>
    </row>
    <row r="147">
      <c r="C147" s="39"/>
      <c r="D147" s="39"/>
      <c r="E147" s="39"/>
      <c r="F147" s="39"/>
      <c r="G147" s="39"/>
      <c r="H147" s="39"/>
    </row>
    <row r="148">
      <c r="C148" s="39"/>
      <c r="D148" s="39"/>
      <c r="E148" s="39"/>
      <c r="F148" s="39"/>
      <c r="G148" s="39"/>
      <c r="H148" s="39"/>
    </row>
    <row r="149">
      <c r="C149" s="39"/>
      <c r="D149" s="39"/>
      <c r="E149" s="39"/>
      <c r="F149" s="39"/>
      <c r="G149" s="39"/>
      <c r="H149" s="39"/>
    </row>
    <row r="150">
      <c r="C150" s="39"/>
      <c r="D150" s="39"/>
      <c r="E150" s="39"/>
      <c r="F150" s="39"/>
      <c r="G150" s="39"/>
      <c r="H150" s="39"/>
    </row>
    <row r="151">
      <c r="C151" s="39"/>
      <c r="D151" s="39"/>
      <c r="E151" s="39"/>
      <c r="F151" s="39"/>
      <c r="G151" s="39"/>
      <c r="H151" s="39"/>
    </row>
    <row r="152">
      <c r="C152" s="39"/>
      <c r="D152" s="39"/>
      <c r="E152" s="39"/>
      <c r="F152" s="39"/>
      <c r="G152" s="39"/>
      <c r="H152" s="39"/>
    </row>
    <row r="153">
      <c r="C153" s="39"/>
      <c r="D153" s="39"/>
      <c r="E153" s="39"/>
      <c r="F153" s="39"/>
      <c r="G153" s="39"/>
      <c r="H153" s="39"/>
    </row>
    <row r="154">
      <c r="C154" s="39"/>
      <c r="D154" s="39"/>
      <c r="E154" s="39"/>
      <c r="F154" s="39"/>
      <c r="G154" s="39"/>
      <c r="H154" s="39"/>
    </row>
    <row r="155">
      <c r="C155" s="39"/>
      <c r="D155" s="39"/>
      <c r="E155" s="39"/>
      <c r="F155" s="39"/>
      <c r="G155" s="39"/>
      <c r="H155" s="39"/>
    </row>
    <row r="156">
      <c r="C156" s="39"/>
      <c r="D156" s="39"/>
      <c r="E156" s="39"/>
      <c r="F156" s="39"/>
      <c r="G156" s="39"/>
      <c r="H156" s="39"/>
    </row>
    <row r="157">
      <c r="C157" s="39"/>
      <c r="D157" s="39"/>
      <c r="E157" s="39"/>
      <c r="F157" s="39"/>
      <c r="G157" s="39"/>
      <c r="H157" s="39"/>
    </row>
    <row r="158">
      <c r="C158" s="39"/>
      <c r="D158" s="39"/>
      <c r="E158" s="39"/>
      <c r="F158" s="39"/>
      <c r="G158" s="39"/>
      <c r="H158" s="39"/>
    </row>
    <row r="159">
      <c r="C159" s="39"/>
      <c r="D159" s="39"/>
      <c r="E159" s="39"/>
      <c r="F159" s="39"/>
      <c r="G159" s="39"/>
      <c r="H159" s="39"/>
    </row>
    <row r="160">
      <c r="C160" s="39"/>
      <c r="D160" s="39"/>
      <c r="E160" s="39"/>
      <c r="F160" s="39"/>
      <c r="G160" s="39"/>
      <c r="H160" s="39"/>
    </row>
    <row r="161">
      <c r="C161" s="39"/>
      <c r="D161" s="39"/>
      <c r="E161" s="39"/>
      <c r="F161" s="39"/>
      <c r="G161" s="39"/>
      <c r="H161" s="39"/>
    </row>
    <row r="162">
      <c r="C162" s="39"/>
      <c r="D162" s="39"/>
      <c r="E162" s="39"/>
      <c r="F162" s="39"/>
      <c r="G162" s="39"/>
      <c r="H162" s="39"/>
    </row>
    <row r="163">
      <c r="C163" s="39"/>
      <c r="D163" s="39"/>
      <c r="E163" s="39"/>
      <c r="F163" s="39"/>
      <c r="G163" s="39"/>
      <c r="H163" s="39"/>
    </row>
    <row r="164">
      <c r="C164" s="39"/>
      <c r="D164" s="39"/>
      <c r="E164" s="39"/>
      <c r="F164" s="39"/>
      <c r="G164" s="39"/>
      <c r="H164" s="39"/>
    </row>
    <row r="165">
      <c r="C165" s="39"/>
      <c r="D165" s="39"/>
      <c r="E165" s="39"/>
      <c r="F165" s="39"/>
      <c r="G165" s="39"/>
      <c r="H165" s="39"/>
    </row>
    <row r="166">
      <c r="C166" s="39"/>
      <c r="D166" s="39"/>
      <c r="E166" s="39"/>
      <c r="F166" s="39"/>
      <c r="G166" s="39"/>
      <c r="H166" s="39"/>
    </row>
    <row r="167">
      <c r="C167" s="39"/>
      <c r="D167" s="39"/>
      <c r="E167" s="39"/>
      <c r="F167" s="39"/>
      <c r="G167" s="39"/>
      <c r="H167" s="39"/>
    </row>
    <row r="168">
      <c r="C168" s="39"/>
      <c r="D168" s="39"/>
      <c r="E168" s="39"/>
      <c r="F168" s="39"/>
      <c r="G168" s="39"/>
      <c r="H168" s="39"/>
    </row>
    <row r="169">
      <c r="C169" s="39"/>
      <c r="D169" s="39"/>
      <c r="E169" s="39"/>
      <c r="F169" s="39"/>
      <c r="G169" s="39"/>
      <c r="H169" s="39"/>
    </row>
    <row r="170">
      <c r="C170" s="39"/>
      <c r="D170" s="39"/>
      <c r="E170" s="39"/>
      <c r="F170" s="39"/>
      <c r="G170" s="39"/>
      <c r="H170" s="39"/>
    </row>
    <row r="171">
      <c r="C171" s="39"/>
      <c r="D171" s="39"/>
      <c r="E171" s="39"/>
      <c r="F171" s="39"/>
      <c r="G171" s="39"/>
      <c r="H171" s="39"/>
    </row>
    <row r="172">
      <c r="C172" s="39"/>
      <c r="D172" s="39"/>
      <c r="E172" s="39"/>
      <c r="F172" s="39"/>
      <c r="G172" s="39"/>
      <c r="H172" s="39"/>
    </row>
    <row r="173">
      <c r="C173" s="39"/>
      <c r="D173" s="39"/>
      <c r="E173" s="39"/>
      <c r="F173" s="39"/>
      <c r="G173" s="39"/>
      <c r="H173" s="39"/>
    </row>
    <row r="174">
      <c r="C174" s="39"/>
      <c r="D174" s="39"/>
      <c r="E174" s="39"/>
      <c r="F174" s="39"/>
      <c r="G174" s="39"/>
      <c r="H174" s="39"/>
    </row>
    <row r="175">
      <c r="C175" s="39"/>
      <c r="D175" s="39"/>
      <c r="E175" s="39"/>
      <c r="F175" s="39"/>
      <c r="G175" s="39"/>
      <c r="H175" s="39"/>
    </row>
    <row r="176">
      <c r="C176" s="39"/>
      <c r="D176" s="39"/>
      <c r="E176" s="39"/>
      <c r="F176" s="39"/>
      <c r="G176" s="39"/>
      <c r="H176" s="39"/>
    </row>
    <row r="177">
      <c r="C177" s="39"/>
      <c r="D177" s="39"/>
      <c r="E177" s="39"/>
      <c r="F177" s="39"/>
      <c r="G177" s="39"/>
      <c r="H177" s="39"/>
    </row>
    <row r="178">
      <c r="C178" s="39"/>
      <c r="D178" s="39"/>
      <c r="E178" s="39"/>
      <c r="F178" s="39"/>
      <c r="G178" s="39"/>
      <c r="H178" s="39"/>
    </row>
    <row r="179">
      <c r="C179" s="39"/>
      <c r="D179" s="39"/>
      <c r="E179" s="39"/>
      <c r="F179" s="39"/>
      <c r="G179" s="39"/>
      <c r="H179" s="39"/>
    </row>
    <row r="180">
      <c r="C180" s="39"/>
      <c r="D180" s="39"/>
      <c r="E180" s="39"/>
      <c r="F180" s="39"/>
      <c r="G180" s="39"/>
      <c r="H180" s="39"/>
    </row>
    <row r="181">
      <c r="C181" s="39"/>
      <c r="D181" s="39"/>
      <c r="E181" s="39"/>
      <c r="F181" s="39"/>
      <c r="G181" s="39"/>
      <c r="H181" s="39"/>
    </row>
    <row r="182">
      <c r="C182" s="39"/>
      <c r="D182" s="39"/>
      <c r="E182" s="39"/>
      <c r="F182" s="39"/>
      <c r="G182" s="39"/>
      <c r="H182" s="39"/>
    </row>
    <row r="183">
      <c r="C183" s="39"/>
      <c r="D183" s="39"/>
      <c r="E183" s="39"/>
      <c r="F183" s="39"/>
      <c r="G183" s="39"/>
      <c r="H183" s="39"/>
    </row>
    <row r="184">
      <c r="C184" s="39"/>
      <c r="D184" s="39"/>
      <c r="E184" s="39"/>
      <c r="F184" s="39"/>
      <c r="G184" s="39"/>
      <c r="H184" s="39"/>
    </row>
    <row r="185">
      <c r="C185" s="39"/>
      <c r="D185" s="39"/>
      <c r="E185" s="39"/>
      <c r="F185" s="39"/>
      <c r="G185" s="39"/>
      <c r="H185" s="39"/>
    </row>
    <row r="186">
      <c r="C186" s="39"/>
      <c r="D186" s="39"/>
      <c r="E186" s="39"/>
      <c r="F186" s="39"/>
      <c r="G186" s="39"/>
      <c r="H186" s="39"/>
    </row>
    <row r="187">
      <c r="C187" s="39"/>
      <c r="D187" s="39"/>
      <c r="E187" s="39"/>
      <c r="F187" s="39"/>
      <c r="G187" s="39"/>
      <c r="H187" s="39"/>
    </row>
    <row r="188">
      <c r="C188" s="39"/>
      <c r="D188" s="39"/>
      <c r="E188" s="39"/>
      <c r="F188" s="39"/>
      <c r="G188" s="39"/>
      <c r="H188" s="39"/>
    </row>
    <row r="189">
      <c r="C189" s="39"/>
      <c r="D189" s="39"/>
      <c r="E189" s="39"/>
      <c r="F189" s="39"/>
      <c r="G189" s="39"/>
      <c r="H189" s="39"/>
    </row>
    <row r="190">
      <c r="C190" s="39"/>
      <c r="D190" s="39"/>
      <c r="E190" s="39"/>
      <c r="F190" s="39"/>
      <c r="G190" s="39"/>
      <c r="H190" s="39"/>
    </row>
    <row r="191">
      <c r="C191" s="39"/>
      <c r="D191" s="39"/>
      <c r="E191" s="39"/>
      <c r="F191" s="39"/>
      <c r="G191" s="39"/>
      <c r="H191" s="39"/>
    </row>
    <row r="192">
      <c r="C192" s="39"/>
      <c r="D192" s="39"/>
      <c r="E192" s="39"/>
      <c r="F192" s="39"/>
      <c r="G192" s="39"/>
      <c r="H192" s="39"/>
    </row>
    <row r="193">
      <c r="C193" s="39"/>
      <c r="D193" s="39"/>
      <c r="E193" s="39"/>
      <c r="F193" s="39"/>
      <c r="G193" s="39"/>
      <c r="H193" s="39"/>
    </row>
    <row r="194">
      <c r="C194" s="39"/>
      <c r="D194" s="39"/>
      <c r="E194" s="39"/>
      <c r="F194" s="39"/>
      <c r="G194" s="39"/>
      <c r="H194" s="39"/>
    </row>
    <row r="195">
      <c r="C195" s="39"/>
      <c r="D195" s="39"/>
      <c r="E195" s="39"/>
      <c r="F195" s="39"/>
      <c r="G195" s="39"/>
      <c r="H195" s="39"/>
    </row>
    <row r="196">
      <c r="C196" s="39"/>
      <c r="D196" s="39"/>
      <c r="E196" s="39"/>
      <c r="F196" s="39"/>
      <c r="G196" s="39"/>
      <c r="H196" s="39"/>
    </row>
    <row r="197">
      <c r="C197" s="39"/>
      <c r="D197" s="39"/>
      <c r="E197" s="39"/>
      <c r="F197" s="39"/>
      <c r="G197" s="39"/>
      <c r="H197" s="39"/>
    </row>
    <row r="198">
      <c r="C198" s="39"/>
      <c r="D198" s="39"/>
      <c r="E198" s="39"/>
      <c r="F198" s="39"/>
      <c r="G198" s="39"/>
      <c r="H198" s="39"/>
    </row>
    <row r="199">
      <c r="C199" s="39"/>
      <c r="D199" s="39"/>
      <c r="E199" s="39"/>
      <c r="F199" s="39"/>
      <c r="G199" s="39"/>
      <c r="H199" s="39"/>
    </row>
    <row r="200">
      <c r="C200" s="39"/>
      <c r="D200" s="39"/>
      <c r="E200" s="39"/>
      <c r="F200" s="39"/>
      <c r="G200" s="39"/>
      <c r="H200" s="39"/>
    </row>
    <row r="201">
      <c r="C201" s="39"/>
      <c r="D201" s="39"/>
      <c r="E201" s="39"/>
      <c r="F201" s="39"/>
      <c r="G201" s="39"/>
      <c r="H201" s="39"/>
    </row>
    <row r="202">
      <c r="C202" s="39"/>
      <c r="D202" s="39"/>
      <c r="E202" s="39"/>
      <c r="F202" s="39"/>
      <c r="G202" s="39"/>
      <c r="H202" s="39"/>
    </row>
    <row r="203">
      <c r="C203" s="39"/>
      <c r="D203" s="39"/>
      <c r="E203" s="39"/>
      <c r="F203" s="39"/>
      <c r="G203" s="39"/>
      <c r="H203" s="39"/>
    </row>
    <row r="204">
      <c r="C204" s="39"/>
      <c r="D204" s="39"/>
      <c r="E204" s="39"/>
      <c r="F204" s="39"/>
      <c r="G204" s="39"/>
      <c r="H204" s="39"/>
    </row>
    <row r="205">
      <c r="C205" s="39"/>
      <c r="D205" s="39"/>
      <c r="E205" s="39"/>
      <c r="F205" s="39"/>
      <c r="G205" s="39"/>
      <c r="H205" s="39"/>
    </row>
    <row r="206">
      <c r="C206" s="39"/>
      <c r="D206" s="39"/>
      <c r="E206" s="39"/>
      <c r="F206" s="39"/>
      <c r="G206" s="39"/>
      <c r="H206" s="39"/>
    </row>
    <row r="207">
      <c r="C207" s="39"/>
      <c r="D207" s="39"/>
      <c r="E207" s="39"/>
      <c r="F207" s="39"/>
      <c r="G207" s="39"/>
      <c r="H207" s="39"/>
    </row>
    <row r="208">
      <c r="C208" s="39"/>
      <c r="D208" s="39"/>
      <c r="E208" s="39"/>
      <c r="F208" s="39"/>
      <c r="G208" s="39"/>
      <c r="H208" s="39"/>
    </row>
    <row r="209">
      <c r="C209" s="39"/>
      <c r="D209" s="39"/>
      <c r="E209" s="39"/>
      <c r="F209" s="39"/>
      <c r="G209" s="39"/>
      <c r="H209" s="39"/>
    </row>
    <row r="210">
      <c r="C210" s="39"/>
      <c r="D210" s="39"/>
      <c r="E210" s="39"/>
      <c r="F210" s="39"/>
      <c r="G210" s="39"/>
      <c r="H210" s="39"/>
    </row>
    <row r="211">
      <c r="C211" s="39"/>
      <c r="D211" s="39"/>
      <c r="E211" s="39"/>
      <c r="F211" s="39"/>
      <c r="G211" s="39"/>
      <c r="H211" s="39"/>
    </row>
    <row r="212">
      <c r="C212" s="39"/>
      <c r="D212" s="39"/>
      <c r="E212" s="39"/>
      <c r="F212" s="39"/>
      <c r="G212" s="39"/>
      <c r="H212" s="39"/>
    </row>
    <row r="213">
      <c r="C213" s="39"/>
      <c r="D213" s="39"/>
      <c r="E213" s="39"/>
      <c r="F213" s="39"/>
      <c r="G213" s="39"/>
      <c r="H213" s="39"/>
    </row>
    <row r="214">
      <c r="C214" s="39"/>
      <c r="D214" s="39"/>
      <c r="E214" s="39"/>
      <c r="F214" s="39"/>
      <c r="G214" s="39"/>
      <c r="H214" s="39"/>
    </row>
    <row r="215">
      <c r="C215" s="39"/>
      <c r="D215" s="39"/>
      <c r="E215" s="39"/>
      <c r="F215" s="39"/>
      <c r="G215" s="39"/>
      <c r="H215" s="39"/>
    </row>
    <row r="216">
      <c r="C216" s="39"/>
      <c r="D216" s="39"/>
      <c r="E216" s="39"/>
      <c r="F216" s="39"/>
      <c r="G216" s="39"/>
      <c r="H216" s="39"/>
    </row>
    <row r="217">
      <c r="C217" s="39"/>
      <c r="D217" s="39"/>
      <c r="E217" s="39"/>
      <c r="F217" s="39"/>
      <c r="G217" s="39"/>
      <c r="H217" s="39"/>
    </row>
    <row r="218">
      <c r="C218" s="39"/>
      <c r="D218" s="39"/>
      <c r="E218" s="39"/>
      <c r="F218" s="39"/>
      <c r="G218" s="39"/>
      <c r="H218" s="39"/>
    </row>
    <row r="219">
      <c r="C219" s="39"/>
      <c r="D219" s="39"/>
      <c r="E219" s="39"/>
      <c r="F219" s="39"/>
      <c r="G219" s="39"/>
      <c r="H219" s="39"/>
    </row>
    <row r="220">
      <c r="C220" s="39"/>
      <c r="D220" s="39"/>
      <c r="E220" s="39"/>
      <c r="F220" s="39"/>
      <c r="G220" s="39"/>
      <c r="H220" s="39"/>
    </row>
    <row r="221">
      <c r="C221" s="39"/>
      <c r="D221" s="39"/>
      <c r="E221" s="39"/>
      <c r="F221" s="39"/>
      <c r="G221" s="39"/>
      <c r="H221" s="39"/>
    </row>
    <row r="222">
      <c r="C222" s="39"/>
      <c r="D222" s="39"/>
      <c r="E222" s="39"/>
      <c r="F222" s="39"/>
      <c r="G222" s="39"/>
      <c r="H222" s="39"/>
    </row>
    <row r="223">
      <c r="C223" s="39"/>
      <c r="D223" s="39"/>
      <c r="E223" s="39"/>
      <c r="F223" s="39"/>
      <c r="G223" s="39"/>
      <c r="H223" s="39"/>
    </row>
    <row r="224">
      <c r="C224" s="39"/>
      <c r="D224" s="39"/>
      <c r="E224" s="39"/>
      <c r="F224" s="39"/>
      <c r="G224" s="39"/>
      <c r="H224" s="39"/>
    </row>
    <row r="225">
      <c r="C225" s="39"/>
      <c r="D225" s="39"/>
      <c r="E225" s="39"/>
      <c r="F225" s="39"/>
      <c r="G225" s="39"/>
      <c r="H225" s="39"/>
    </row>
    <row r="226">
      <c r="C226" s="39"/>
      <c r="D226" s="39"/>
      <c r="E226" s="39"/>
      <c r="F226" s="39"/>
      <c r="G226" s="39"/>
      <c r="H226" s="39"/>
    </row>
    <row r="227">
      <c r="C227" s="39"/>
      <c r="D227" s="39"/>
      <c r="E227" s="39"/>
      <c r="F227" s="39"/>
      <c r="G227" s="39"/>
      <c r="H227" s="39"/>
    </row>
    <row r="228">
      <c r="C228" s="39"/>
      <c r="D228" s="39"/>
      <c r="E228" s="39"/>
      <c r="F228" s="39"/>
      <c r="G228" s="39"/>
      <c r="H228" s="39"/>
    </row>
    <row r="229">
      <c r="C229" s="39"/>
      <c r="D229" s="39"/>
      <c r="E229" s="39"/>
      <c r="F229" s="39"/>
      <c r="G229" s="39"/>
      <c r="H229" s="39"/>
    </row>
    <row r="230">
      <c r="C230" s="39"/>
      <c r="D230" s="39"/>
      <c r="E230" s="39"/>
      <c r="F230" s="39"/>
      <c r="G230" s="39"/>
      <c r="H230" s="39"/>
    </row>
    <row r="231">
      <c r="C231" s="39"/>
      <c r="D231" s="39"/>
      <c r="E231" s="39"/>
      <c r="F231" s="39"/>
      <c r="G231" s="39"/>
      <c r="H231" s="39"/>
    </row>
    <row r="232">
      <c r="C232" s="39"/>
      <c r="D232" s="39"/>
      <c r="E232" s="39"/>
      <c r="F232" s="39"/>
      <c r="G232" s="39"/>
      <c r="H232" s="39"/>
    </row>
    <row r="233">
      <c r="C233" s="39"/>
      <c r="D233" s="39"/>
      <c r="E233" s="39"/>
      <c r="F233" s="39"/>
      <c r="G233" s="39"/>
      <c r="H233" s="39"/>
    </row>
    <row r="234">
      <c r="C234" s="39"/>
      <c r="D234" s="39"/>
      <c r="E234" s="39"/>
      <c r="F234" s="39"/>
      <c r="G234" s="39"/>
      <c r="H234" s="39"/>
    </row>
    <row r="235">
      <c r="C235" s="39"/>
      <c r="D235" s="39"/>
      <c r="E235" s="39"/>
      <c r="F235" s="39"/>
      <c r="G235" s="39"/>
      <c r="H235" s="39"/>
    </row>
    <row r="236">
      <c r="C236" s="39"/>
      <c r="D236" s="39"/>
      <c r="E236" s="39"/>
      <c r="F236" s="39"/>
      <c r="G236" s="39"/>
      <c r="H236" s="39"/>
    </row>
    <row r="237">
      <c r="C237" s="39"/>
      <c r="D237" s="39"/>
      <c r="E237" s="39"/>
      <c r="F237" s="39"/>
      <c r="G237" s="39"/>
      <c r="H237" s="39"/>
    </row>
    <row r="238">
      <c r="C238" s="39"/>
      <c r="D238" s="39"/>
      <c r="E238" s="39"/>
      <c r="F238" s="39"/>
      <c r="G238" s="39"/>
      <c r="H238" s="39"/>
    </row>
    <row r="239">
      <c r="C239" s="39"/>
      <c r="D239" s="39"/>
      <c r="E239" s="39"/>
      <c r="F239" s="39"/>
      <c r="G239" s="39"/>
      <c r="H239" s="39"/>
    </row>
    <row r="240">
      <c r="C240" s="39"/>
      <c r="D240" s="39"/>
      <c r="E240" s="39"/>
      <c r="F240" s="39"/>
      <c r="G240" s="39"/>
      <c r="H240" s="39"/>
    </row>
    <row r="241">
      <c r="C241" s="39"/>
      <c r="D241" s="39"/>
      <c r="E241" s="39"/>
      <c r="F241" s="39"/>
      <c r="G241" s="39"/>
      <c r="H241" s="39"/>
    </row>
    <row r="242">
      <c r="C242" s="39"/>
      <c r="D242" s="39"/>
      <c r="E242" s="39"/>
      <c r="F242" s="39"/>
      <c r="G242" s="39"/>
      <c r="H242" s="39"/>
    </row>
    <row r="243">
      <c r="C243" s="39"/>
      <c r="D243" s="39"/>
      <c r="E243" s="39"/>
      <c r="F243" s="39"/>
      <c r="G243" s="39"/>
      <c r="H243" s="39"/>
    </row>
    <row r="244">
      <c r="C244" s="39"/>
      <c r="D244" s="39"/>
      <c r="E244" s="39"/>
      <c r="F244" s="39"/>
      <c r="G244" s="39"/>
      <c r="H244" s="39"/>
    </row>
    <row r="245">
      <c r="C245" s="39"/>
      <c r="D245" s="39"/>
      <c r="E245" s="39"/>
      <c r="F245" s="39"/>
      <c r="G245" s="39"/>
      <c r="H245" s="39"/>
    </row>
    <row r="246">
      <c r="C246" s="39"/>
      <c r="D246" s="39"/>
      <c r="E246" s="39"/>
      <c r="F246" s="39"/>
      <c r="G246" s="39"/>
      <c r="H246" s="39"/>
    </row>
    <row r="247">
      <c r="C247" s="39"/>
      <c r="D247" s="39"/>
      <c r="E247" s="39"/>
      <c r="F247" s="39"/>
      <c r="G247" s="39"/>
      <c r="H247" s="39"/>
    </row>
    <row r="248">
      <c r="C248" s="39"/>
      <c r="D248" s="39"/>
      <c r="E248" s="39"/>
      <c r="F248" s="39"/>
      <c r="G248" s="39"/>
      <c r="H248" s="39"/>
    </row>
    <row r="249">
      <c r="C249" s="39"/>
      <c r="D249" s="39"/>
      <c r="E249" s="39"/>
      <c r="F249" s="39"/>
      <c r="G249" s="39"/>
      <c r="H249" s="39"/>
    </row>
    <row r="250">
      <c r="C250" s="39"/>
      <c r="D250" s="39"/>
      <c r="E250" s="39"/>
      <c r="F250" s="39"/>
      <c r="G250" s="39"/>
      <c r="H250" s="39"/>
    </row>
    <row r="251">
      <c r="C251" s="39"/>
      <c r="D251" s="39"/>
      <c r="E251" s="39"/>
      <c r="F251" s="39"/>
      <c r="G251" s="39"/>
      <c r="H251" s="39"/>
    </row>
    <row r="252">
      <c r="C252" s="39"/>
      <c r="D252" s="39"/>
      <c r="E252" s="39"/>
      <c r="F252" s="39"/>
      <c r="G252" s="39"/>
      <c r="H252" s="39"/>
    </row>
    <row r="253">
      <c r="C253" s="39"/>
      <c r="D253" s="39"/>
      <c r="E253" s="39"/>
      <c r="F253" s="39"/>
      <c r="G253" s="39"/>
      <c r="H253" s="39"/>
    </row>
    <row r="254">
      <c r="C254" s="39"/>
      <c r="D254" s="39"/>
      <c r="E254" s="39"/>
      <c r="F254" s="39"/>
      <c r="G254" s="39"/>
      <c r="H254" s="39"/>
    </row>
    <row r="255">
      <c r="C255" s="39"/>
      <c r="D255" s="39"/>
      <c r="E255" s="39"/>
      <c r="F255" s="39"/>
      <c r="G255" s="39"/>
      <c r="H255" s="39"/>
    </row>
    <row r="256">
      <c r="C256" s="39"/>
      <c r="D256" s="39"/>
      <c r="E256" s="39"/>
      <c r="F256" s="39"/>
      <c r="G256" s="39"/>
      <c r="H256" s="39"/>
    </row>
    <row r="257">
      <c r="C257" s="39"/>
      <c r="D257" s="39"/>
      <c r="E257" s="39"/>
      <c r="F257" s="39"/>
      <c r="G257" s="39"/>
      <c r="H257" s="39"/>
    </row>
    <row r="258">
      <c r="C258" s="39"/>
      <c r="D258" s="39"/>
      <c r="E258" s="39"/>
      <c r="F258" s="39"/>
      <c r="G258" s="39"/>
      <c r="H258" s="39"/>
    </row>
    <row r="259">
      <c r="C259" s="39"/>
      <c r="D259" s="39"/>
      <c r="E259" s="39"/>
      <c r="F259" s="39"/>
      <c r="G259" s="39"/>
      <c r="H259" s="39"/>
    </row>
    <row r="260">
      <c r="C260" s="39"/>
      <c r="D260" s="39"/>
      <c r="E260" s="39"/>
      <c r="F260" s="39"/>
      <c r="G260" s="39"/>
      <c r="H260" s="39"/>
    </row>
    <row r="261">
      <c r="C261" s="39"/>
      <c r="D261" s="39"/>
      <c r="E261" s="39"/>
      <c r="F261" s="39"/>
      <c r="G261" s="39"/>
      <c r="H261" s="39"/>
    </row>
    <row r="262">
      <c r="C262" s="39"/>
      <c r="D262" s="39"/>
      <c r="E262" s="39"/>
      <c r="F262" s="39"/>
      <c r="G262" s="39"/>
      <c r="H262" s="39"/>
    </row>
    <row r="263">
      <c r="C263" s="39"/>
      <c r="D263" s="39"/>
      <c r="E263" s="39"/>
      <c r="F263" s="39"/>
      <c r="G263" s="39"/>
      <c r="H263" s="39"/>
    </row>
    <row r="264">
      <c r="C264" s="39"/>
      <c r="D264" s="39"/>
      <c r="E264" s="39"/>
      <c r="F264" s="39"/>
      <c r="G264" s="39"/>
      <c r="H264" s="39"/>
    </row>
    <row r="265">
      <c r="C265" s="39"/>
      <c r="D265" s="39"/>
      <c r="E265" s="39"/>
      <c r="F265" s="39"/>
      <c r="G265" s="39"/>
      <c r="H265" s="39"/>
    </row>
    <row r="266">
      <c r="C266" s="39"/>
      <c r="D266" s="39"/>
      <c r="E266" s="39"/>
      <c r="F266" s="39"/>
      <c r="G266" s="39"/>
      <c r="H266" s="39"/>
    </row>
    <row r="267">
      <c r="C267" s="39"/>
      <c r="D267" s="39"/>
      <c r="E267" s="39"/>
      <c r="F267" s="39"/>
      <c r="G267" s="39"/>
      <c r="H267" s="39"/>
    </row>
    <row r="268">
      <c r="C268" s="39"/>
      <c r="D268" s="39"/>
      <c r="E268" s="39"/>
      <c r="F268" s="39"/>
      <c r="G268" s="39"/>
      <c r="H268" s="39"/>
    </row>
    <row r="269">
      <c r="C269" s="39"/>
      <c r="D269" s="39"/>
      <c r="E269" s="39"/>
      <c r="F269" s="39"/>
      <c r="G269" s="39"/>
      <c r="H269" s="39"/>
    </row>
    <row r="270">
      <c r="C270" s="39"/>
      <c r="D270" s="39"/>
      <c r="E270" s="39"/>
      <c r="F270" s="39"/>
      <c r="G270" s="39"/>
      <c r="H270" s="39"/>
    </row>
    <row r="271">
      <c r="C271" s="39"/>
      <c r="D271" s="39"/>
      <c r="E271" s="39"/>
      <c r="F271" s="39"/>
      <c r="G271" s="39"/>
      <c r="H271" s="39"/>
    </row>
    <row r="272">
      <c r="C272" s="39"/>
      <c r="D272" s="39"/>
      <c r="E272" s="39"/>
      <c r="F272" s="39"/>
      <c r="G272" s="39"/>
      <c r="H272" s="39"/>
    </row>
    <row r="273">
      <c r="C273" s="39"/>
      <c r="D273" s="39"/>
      <c r="E273" s="39"/>
      <c r="F273" s="39"/>
      <c r="G273" s="39"/>
      <c r="H273" s="39"/>
    </row>
    <row r="274">
      <c r="C274" s="39"/>
      <c r="D274" s="39"/>
      <c r="E274" s="39"/>
      <c r="F274" s="39"/>
      <c r="G274" s="39"/>
      <c r="H274" s="39"/>
    </row>
    <row r="275">
      <c r="C275" s="39"/>
      <c r="D275" s="39"/>
      <c r="E275" s="39"/>
      <c r="F275" s="39"/>
      <c r="G275" s="39"/>
      <c r="H275" s="39"/>
    </row>
    <row r="276">
      <c r="C276" s="39"/>
      <c r="D276" s="39"/>
      <c r="E276" s="39"/>
      <c r="F276" s="39"/>
      <c r="G276" s="39"/>
      <c r="H276" s="39"/>
    </row>
    <row r="277">
      <c r="C277" s="39"/>
      <c r="D277" s="39"/>
      <c r="E277" s="39"/>
      <c r="F277" s="39"/>
      <c r="G277" s="39"/>
      <c r="H277" s="39"/>
    </row>
    <row r="278">
      <c r="C278" s="39"/>
      <c r="D278" s="39"/>
      <c r="E278" s="39"/>
      <c r="F278" s="39"/>
      <c r="G278" s="39"/>
      <c r="H278" s="39"/>
    </row>
    <row r="279">
      <c r="C279" s="39"/>
      <c r="D279" s="39"/>
      <c r="E279" s="39"/>
      <c r="F279" s="39"/>
      <c r="G279" s="39"/>
      <c r="H279" s="39"/>
    </row>
    <row r="280">
      <c r="C280" s="39"/>
      <c r="D280" s="39"/>
      <c r="E280" s="39"/>
      <c r="F280" s="39"/>
      <c r="G280" s="39"/>
      <c r="H280" s="39"/>
    </row>
    <row r="281">
      <c r="C281" s="39"/>
      <c r="D281" s="39"/>
      <c r="E281" s="39"/>
      <c r="F281" s="39"/>
      <c r="G281" s="39"/>
      <c r="H281" s="39"/>
    </row>
    <row r="282">
      <c r="C282" s="39"/>
      <c r="D282" s="39"/>
      <c r="E282" s="39"/>
      <c r="F282" s="39"/>
      <c r="G282" s="39"/>
      <c r="H282" s="39"/>
    </row>
    <row r="283">
      <c r="C283" s="39"/>
      <c r="D283" s="39"/>
      <c r="E283" s="39"/>
      <c r="F283" s="39"/>
      <c r="G283" s="39"/>
      <c r="H283" s="39"/>
    </row>
    <row r="284">
      <c r="C284" s="39"/>
      <c r="D284" s="39"/>
      <c r="E284" s="39"/>
      <c r="F284" s="39"/>
      <c r="G284" s="39"/>
      <c r="H284" s="39"/>
    </row>
    <row r="285">
      <c r="C285" s="39"/>
      <c r="D285" s="39"/>
      <c r="E285" s="39"/>
      <c r="F285" s="39"/>
      <c r="G285" s="39"/>
      <c r="H285" s="39"/>
    </row>
    <row r="286">
      <c r="C286" s="39"/>
      <c r="D286" s="39"/>
      <c r="E286" s="39"/>
      <c r="F286" s="39"/>
      <c r="G286" s="39"/>
      <c r="H286" s="39"/>
    </row>
    <row r="287">
      <c r="C287" s="39"/>
      <c r="D287" s="39"/>
      <c r="E287" s="39"/>
      <c r="F287" s="39"/>
      <c r="G287" s="39"/>
      <c r="H287" s="39"/>
    </row>
    <row r="288">
      <c r="C288" s="39"/>
      <c r="D288" s="39"/>
      <c r="E288" s="39"/>
      <c r="F288" s="39"/>
      <c r="G288" s="39"/>
      <c r="H288" s="39"/>
    </row>
    <row r="289">
      <c r="C289" s="39"/>
      <c r="D289" s="39"/>
      <c r="E289" s="39"/>
      <c r="F289" s="39"/>
      <c r="G289" s="39"/>
      <c r="H289" s="39"/>
    </row>
    <row r="290">
      <c r="C290" s="39"/>
      <c r="D290" s="39"/>
      <c r="E290" s="39"/>
      <c r="F290" s="39"/>
      <c r="G290" s="39"/>
      <c r="H290" s="39"/>
    </row>
    <row r="291">
      <c r="C291" s="39"/>
      <c r="D291" s="39"/>
      <c r="E291" s="39"/>
      <c r="F291" s="39"/>
      <c r="G291" s="39"/>
      <c r="H291" s="39"/>
    </row>
    <row r="292">
      <c r="C292" s="39"/>
      <c r="D292" s="39"/>
      <c r="E292" s="39"/>
      <c r="F292" s="39"/>
      <c r="G292" s="39"/>
      <c r="H292" s="39"/>
    </row>
    <row r="293">
      <c r="C293" s="39"/>
      <c r="D293" s="39"/>
      <c r="E293" s="39"/>
      <c r="F293" s="39"/>
      <c r="G293" s="39"/>
      <c r="H293" s="39"/>
    </row>
    <row r="294">
      <c r="C294" s="39"/>
      <c r="D294" s="39"/>
      <c r="E294" s="39"/>
      <c r="F294" s="39"/>
      <c r="G294" s="39"/>
      <c r="H294" s="39"/>
    </row>
    <row r="295">
      <c r="C295" s="39"/>
      <c r="D295" s="39"/>
      <c r="E295" s="39"/>
      <c r="F295" s="39"/>
      <c r="G295" s="39"/>
      <c r="H295" s="39"/>
    </row>
    <row r="296">
      <c r="C296" s="39"/>
      <c r="D296" s="39"/>
      <c r="E296" s="39"/>
      <c r="F296" s="39"/>
      <c r="G296" s="39"/>
      <c r="H296" s="39"/>
    </row>
    <row r="297">
      <c r="C297" s="39"/>
      <c r="D297" s="39"/>
      <c r="E297" s="39"/>
      <c r="F297" s="39"/>
      <c r="G297" s="39"/>
      <c r="H297" s="39"/>
    </row>
    <row r="298">
      <c r="C298" s="39"/>
      <c r="D298" s="39"/>
      <c r="E298" s="39"/>
      <c r="F298" s="39"/>
      <c r="G298" s="39"/>
      <c r="H298" s="39"/>
    </row>
    <row r="299">
      <c r="C299" s="39"/>
      <c r="D299" s="39"/>
      <c r="E299" s="39"/>
      <c r="F299" s="39"/>
      <c r="G299" s="39"/>
      <c r="H299" s="39"/>
    </row>
    <row r="300">
      <c r="C300" s="39"/>
      <c r="D300" s="39"/>
      <c r="E300" s="39"/>
      <c r="F300" s="39"/>
      <c r="G300" s="39"/>
      <c r="H300" s="39"/>
    </row>
    <row r="301">
      <c r="C301" s="39"/>
      <c r="D301" s="39"/>
      <c r="E301" s="39"/>
      <c r="F301" s="39"/>
      <c r="G301" s="39"/>
      <c r="H301" s="39"/>
    </row>
    <row r="302">
      <c r="C302" s="39"/>
      <c r="D302" s="39"/>
      <c r="E302" s="39"/>
      <c r="F302" s="39"/>
      <c r="G302" s="39"/>
      <c r="H302" s="39"/>
    </row>
    <row r="303">
      <c r="C303" s="39"/>
      <c r="D303" s="39"/>
      <c r="E303" s="39"/>
      <c r="F303" s="39"/>
      <c r="G303" s="39"/>
      <c r="H303" s="39"/>
    </row>
    <row r="304">
      <c r="C304" s="39"/>
      <c r="D304" s="39"/>
      <c r="E304" s="39"/>
      <c r="F304" s="39"/>
      <c r="G304" s="39"/>
      <c r="H304" s="39"/>
    </row>
    <row r="305">
      <c r="C305" s="39"/>
      <c r="D305" s="39"/>
      <c r="E305" s="39"/>
      <c r="F305" s="39"/>
      <c r="G305" s="39"/>
      <c r="H305" s="39"/>
    </row>
    <row r="306">
      <c r="C306" s="39"/>
      <c r="D306" s="39"/>
      <c r="E306" s="39"/>
      <c r="F306" s="39"/>
      <c r="G306" s="39"/>
      <c r="H306" s="39"/>
    </row>
    <row r="307">
      <c r="C307" s="39"/>
      <c r="D307" s="39"/>
      <c r="E307" s="39"/>
      <c r="F307" s="39"/>
      <c r="G307" s="39"/>
      <c r="H307" s="39"/>
    </row>
    <row r="308">
      <c r="C308" s="39"/>
      <c r="D308" s="39"/>
      <c r="E308" s="39"/>
      <c r="F308" s="39"/>
      <c r="G308" s="39"/>
      <c r="H308" s="39"/>
    </row>
    <row r="309">
      <c r="C309" s="39"/>
      <c r="D309" s="39"/>
      <c r="E309" s="39"/>
      <c r="F309" s="39"/>
      <c r="G309" s="39"/>
      <c r="H309" s="39"/>
    </row>
    <row r="310">
      <c r="C310" s="39"/>
      <c r="D310" s="39"/>
      <c r="E310" s="39"/>
      <c r="F310" s="39"/>
      <c r="G310" s="39"/>
      <c r="H310" s="39"/>
    </row>
    <row r="311">
      <c r="C311" s="39"/>
      <c r="D311" s="39"/>
      <c r="E311" s="39"/>
      <c r="F311" s="39"/>
      <c r="G311" s="39"/>
      <c r="H311" s="39"/>
    </row>
    <row r="312">
      <c r="C312" s="39"/>
      <c r="D312" s="39"/>
      <c r="E312" s="39"/>
      <c r="F312" s="39"/>
      <c r="G312" s="39"/>
      <c r="H312" s="39"/>
    </row>
    <row r="313">
      <c r="C313" s="39"/>
      <c r="D313" s="39"/>
      <c r="E313" s="39"/>
      <c r="F313" s="39"/>
      <c r="G313" s="39"/>
      <c r="H313" s="39"/>
    </row>
    <row r="314">
      <c r="C314" s="39"/>
      <c r="D314" s="39"/>
      <c r="E314" s="39"/>
      <c r="F314" s="39"/>
      <c r="G314" s="39"/>
      <c r="H314" s="39"/>
    </row>
    <row r="315">
      <c r="C315" s="39"/>
      <c r="D315" s="39"/>
      <c r="E315" s="39"/>
      <c r="F315" s="39"/>
      <c r="G315" s="39"/>
      <c r="H315" s="39"/>
    </row>
    <row r="316">
      <c r="C316" s="39"/>
      <c r="D316" s="39"/>
      <c r="E316" s="39"/>
      <c r="F316" s="39"/>
      <c r="G316" s="39"/>
      <c r="H316" s="39"/>
    </row>
    <row r="317">
      <c r="C317" s="39"/>
      <c r="D317" s="39"/>
      <c r="E317" s="39"/>
      <c r="F317" s="39"/>
      <c r="G317" s="39"/>
      <c r="H317" s="39"/>
    </row>
    <row r="318">
      <c r="C318" s="39"/>
      <c r="D318" s="39"/>
      <c r="E318" s="39"/>
      <c r="F318" s="39"/>
      <c r="G318" s="39"/>
      <c r="H318" s="39"/>
    </row>
    <row r="319">
      <c r="C319" s="39"/>
      <c r="D319" s="39"/>
      <c r="E319" s="39"/>
      <c r="F319" s="39"/>
      <c r="G319" s="39"/>
      <c r="H319" s="39"/>
    </row>
    <row r="320">
      <c r="C320" s="39"/>
      <c r="D320" s="39"/>
      <c r="E320" s="39"/>
      <c r="F320" s="39"/>
      <c r="G320" s="39"/>
      <c r="H320" s="39"/>
    </row>
    <row r="321">
      <c r="C321" s="39"/>
      <c r="D321" s="39"/>
      <c r="E321" s="39"/>
      <c r="F321" s="39"/>
      <c r="G321" s="39"/>
      <c r="H321" s="39"/>
    </row>
    <row r="322">
      <c r="C322" s="39"/>
      <c r="D322" s="39"/>
      <c r="E322" s="39"/>
      <c r="F322" s="39"/>
      <c r="G322" s="39"/>
      <c r="H322" s="39"/>
    </row>
    <row r="323">
      <c r="C323" s="39"/>
      <c r="D323" s="39"/>
      <c r="E323" s="39"/>
      <c r="F323" s="39"/>
      <c r="G323" s="39"/>
      <c r="H323" s="39"/>
    </row>
    <row r="324">
      <c r="C324" s="39"/>
      <c r="D324" s="39"/>
      <c r="E324" s="39"/>
      <c r="F324" s="39"/>
      <c r="G324" s="39"/>
      <c r="H324" s="39"/>
    </row>
    <row r="325">
      <c r="C325" s="39"/>
      <c r="D325" s="39"/>
      <c r="E325" s="39"/>
      <c r="F325" s="39"/>
      <c r="G325" s="39"/>
      <c r="H325" s="39"/>
    </row>
    <row r="326">
      <c r="C326" s="39"/>
      <c r="D326" s="39"/>
      <c r="E326" s="39"/>
      <c r="F326" s="39"/>
      <c r="G326" s="39"/>
      <c r="H326" s="39"/>
    </row>
    <row r="327">
      <c r="C327" s="39"/>
      <c r="D327" s="39"/>
      <c r="E327" s="39"/>
      <c r="F327" s="39"/>
      <c r="G327" s="39"/>
      <c r="H327" s="39"/>
    </row>
    <row r="328">
      <c r="C328" s="39"/>
      <c r="D328" s="39"/>
      <c r="E328" s="39"/>
      <c r="F328" s="39"/>
      <c r="G328" s="39"/>
      <c r="H328" s="39"/>
    </row>
    <row r="329">
      <c r="C329" s="39"/>
      <c r="D329" s="39"/>
      <c r="E329" s="39"/>
      <c r="F329" s="39"/>
      <c r="G329" s="39"/>
      <c r="H329" s="39"/>
    </row>
    <row r="330">
      <c r="C330" s="39"/>
      <c r="D330" s="39"/>
      <c r="E330" s="39"/>
      <c r="F330" s="39"/>
      <c r="G330" s="39"/>
      <c r="H330" s="39"/>
    </row>
    <row r="331">
      <c r="C331" s="39"/>
      <c r="D331" s="39"/>
      <c r="E331" s="39"/>
      <c r="F331" s="39"/>
      <c r="G331" s="39"/>
      <c r="H331" s="39"/>
    </row>
    <row r="332">
      <c r="C332" s="39"/>
      <c r="D332" s="39"/>
      <c r="E332" s="39"/>
      <c r="F332" s="39"/>
      <c r="G332" s="39"/>
      <c r="H332" s="39"/>
    </row>
    <row r="333">
      <c r="C333" s="39"/>
      <c r="D333" s="39"/>
      <c r="E333" s="39"/>
      <c r="F333" s="39"/>
      <c r="G333" s="39"/>
      <c r="H333" s="39"/>
    </row>
    <row r="334">
      <c r="C334" s="39"/>
      <c r="D334" s="39"/>
      <c r="E334" s="39"/>
      <c r="F334" s="39"/>
      <c r="G334" s="39"/>
      <c r="H334" s="39"/>
    </row>
    <row r="335">
      <c r="C335" s="39"/>
      <c r="D335" s="39"/>
      <c r="E335" s="39"/>
      <c r="F335" s="39"/>
      <c r="G335" s="39"/>
      <c r="H335" s="39"/>
    </row>
    <row r="336">
      <c r="C336" s="39"/>
      <c r="D336" s="39"/>
      <c r="E336" s="39"/>
      <c r="F336" s="39"/>
      <c r="G336" s="39"/>
      <c r="H336" s="39"/>
    </row>
    <row r="337">
      <c r="C337" s="39"/>
      <c r="D337" s="39"/>
      <c r="E337" s="39"/>
      <c r="F337" s="39"/>
      <c r="G337" s="39"/>
      <c r="H337" s="39"/>
    </row>
    <row r="338">
      <c r="C338" s="39"/>
      <c r="D338" s="39"/>
      <c r="E338" s="39"/>
      <c r="F338" s="39"/>
      <c r="G338" s="39"/>
      <c r="H338" s="39"/>
    </row>
    <row r="339">
      <c r="C339" s="39"/>
      <c r="D339" s="39"/>
      <c r="E339" s="39"/>
      <c r="F339" s="39"/>
      <c r="G339" s="39"/>
      <c r="H339" s="39"/>
    </row>
    <row r="340">
      <c r="C340" s="39"/>
      <c r="D340" s="39"/>
      <c r="E340" s="39"/>
      <c r="F340" s="39"/>
      <c r="G340" s="39"/>
      <c r="H340" s="39"/>
    </row>
    <row r="341">
      <c r="C341" s="39"/>
      <c r="D341" s="39"/>
      <c r="E341" s="39"/>
      <c r="F341" s="39"/>
      <c r="G341" s="39"/>
      <c r="H341" s="39"/>
    </row>
    <row r="342">
      <c r="C342" s="39"/>
      <c r="D342" s="39"/>
      <c r="E342" s="39"/>
      <c r="F342" s="39"/>
      <c r="G342" s="39"/>
      <c r="H342" s="39"/>
    </row>
    <row r="343">
      <c r="C343" s="39"/>
      <c r="D343" s="39"/>
      <c r="E343" s="39"/>
      <c r="F343" s="39"/>
      <c r="G343" s="39"/>
      <c r="H343" s="39"/>
    </row>
    <row r="344">
      <c r="C344" s="39"/>
      <c r="D344" s="39"/>
      <c r="E344" s="39"/>
      <c r="F344" s="39"/>
      <c r="G344" s="39"/>
      <c r="H344" s="39"/>
    </row>
    <row r="345">
      <c r="C345" s="39"/>
      <c r="D345" s="39"/>
      <c r="E345" s="39"/>
      <c r="F345" s="39"/>
      <c r="G345" s="39"/>
      <c r="H345" s="39"/>
    </row>
    <row r="346">
      <c r="C346" s="39"/>
      <c r="D346" s="39"/>
      <c r="E346" s="39"/>
      <c r="F346" s="39"/>
      <c r="G346" s="39"/>
      <c r="H346" s="39"/>
    </row>
    <row r="347">
      <c r="C347" s="39"/>
      <c r="D347" s="39"/>
      <c r="E347" s="39"/>
      <c r="F347" s="39"/>
      <c r="G347" s="39"/>
      <c r="H347" s="39"/>
    </row>
    <row r="348">
      <c r="C348" s="39"/>
      <c r="D348" s="39"/>
      <c r="E348" s="39"/>
      <c r="F348" s="39"/>
      <c r="G348" s="39"/>
      <c r="H348" s="39"/>
    </row>
    <row r="349">
      <c r="C349" s="39"/>
      <c r="D349" s="39"/>
      <c r="E349" s="39"/>
      <c r="F349" s="39"/>
      <c r="G349" s="39"/>
      <c r="H349" s="39"/>
    </row>
    <row r="350">
      <c r="C350" s="39"/>
      <c r="D350" s="39"/>
      <c r="E350" s="39"/>
      <c r="F350" s="39"/>
      <c r="G350" s="39"/>
      <c r="H350" s="39"/>
    </row>
    <row r="351">
      <c r="C351" s="39"/>
      <c r="D351" s="39"/>
      <c r="E351" s="39"/>
      <c r="F351" s="39"/>
      <c r="G351" s="39"/>
      <c r="H351" s="39"/>
    </row>
    <row r="352">
      <c r="C352" s="39"/>
      <c r="D352" s="39"/>
      <c r="E352" s="39"/>
      <c r="F352" s="39"/>
      <c r="G352" s="39"/>
      <c r="H352" s="39"/>
    </row>
    <row r="353">
      <c r="C353" s="39"/>
      <c r="D353" s="39"/>
      <c r="E353" s="39"/>
      <c r="F353" s="39"/>
      <c r="G353" s="39"/>
      <c r="H353" s="39"/>
    </row>
    <row r="354">
      <c r="C354" s="39"/>
      <c r="D354" s="39"/>
      <c r="E354" s="39"/>
      <c r="F354" s="39"/>
      <c r="G354" s="39"/>
      <c r="H354" s="39"/>
    </row>
    <row r="355">
      <c r="C355" s="39"/>
      <c r="D355" s="39"/>
      <c r="E355" s="39"/>
      <c r="F355" s="39"/>
      <c r="G355" s="39"/>
      <c r="H355" s="39"/>
    </row>
    <row r="356">
      <c r="C356" s="39"/>
      <c r="D356" s="39"/>
      <c r="E356" s="39"/>
      <c r="F356" s="39"/>
      <c r="G356" s="39"/>
      <c r="H356" s="39"/>
    </row>
    <row r="357">
      <c r="C357" s="39"/>
      <c r="D357" s="39"/>
      <c r="E357" s="39"/>
      <c r="F357" s="39"/>
      <c r="G357" s="39"/>
      <c r="H357" s="39"/>
    </row>
    <row r="358">
      <c r="C358" s="39"/>
      <c r="D358" s="39"/>
      <c r="E358" s="39"/>
      <c r="F358" s="39"/>
      <c r="G358" s="39"/>
      <c r="H358" s="39"/>
    </row>
    <row r="359">
      <c r="C359" s="39"/>
      <c r="D359" s="39"/>
      <c r="E359" s="39"/>
      <c r="F359" s="39"/>
      <c r="G359" s="39"/>
      <c r="H359" s="39"/>
    </row>
    <row r="360">
      <c r="C360" s="39"/>
      <c r="D360" s="39"/>
      <c r="E360" s="39"/>
      <c r="F360" s="39"/>
      <c r="G360" s="39"/>
      <c r="H360" s="39"/>
    </row>
    <row r="361">
      <c r="C361" s="39"/>
      <c r="D361" s="39"/>
      <c r="E361" s="39"/>
      <c r="F361" s="39"/>
      <c r="G361" s="39"/>
      <c r="H361" s="39"/>
    </row>
    <row r="362">
      <c r="C362" s="39"/>
      <c r="D362" s="39"/>
      <c r="E362" s="39"/>
      <c r="F362" s="39"/>
      <c r="G362" s="39"/>
      <c r="H362" s="39"/>
    </row>
    <row r="363">
      <c r="C363" s="39"/>
      <c r="D363" s="39"/>
      <c r="E363" s="39"/>
      <c r="F363" s="39"/>
      <c r="G363" s="39"/>
      <c r="H363" s="39"/>
    </row>
    <row r="364">
      <c r="C364" s="39"/>
      <c r="D364" s="39"/>
      <c r="E364" s="39"/>
      <c r="F364" s="39"/>
      <c r="G364" s="39"/>
      <c r="H364" s="39"/>
    </row>
    <row r="365">
      <c r="C365" s="39"/>
      <c r="D365" s="39"/>
      <c r="E365" s="39"/>
      <c r="F365" s="39"/>
      <c r="G365" s="39"/>
      <c r="H365" s="39"/>
    </row>
    <row r="366">
      <c r="C366" s="39"/>
      <c r="D366" s="39"/>
      <c r="E366" s="39"/>
      <c r="F366" s="39"/>
      <c r="G366" s="39"/>
      <c r="H366" s="39"/>
    </row>
    <row r="367">
      <c r="C367" s="39"/>
      <c r="D367" s="39"/>
      <c r="E367" s="39"/>
      <c r="F367" s="39"/>
      <c r="G367" s="39"/>
      <c r="H367" s="39"/>
    </row>
    <row r="368">
      <c r="C368" s="39"/>
      <c r="D368" s="39"/>
      <c r="E368" s="39"/>
      <c r="F368" s="39"/>
      <c r="G368" s="39"/>
      <c r="H368" s="39"/>
    </row>
    <row r="369">
      <c r="C369" s="39"/>
      <c r="D369" s="39"/>
      <c r="E369" s="39"/>
      <c r="F369" s="39"/>
      <c r="G369" s="39"/>
      <c r="H369" s="39"/>
    </row>
    <row r="370">
      <c r="C370" s="39"/>
      <c r="D370" s="39"/>
      <c r="E370" s="39"/>
      <c r="F370" s="39"/>
      <c r="G370" s="39"/>
      <c r="H370" s="39"/>
    </row>
    <row r="371">
      <c r="C371" s="39"/>
      <c r="D371" s="39"/>
      <c r="E371" s="39"/>
      <c r="F371" s="39"/>
      <c r="G371" s="39"/>
      <c r="H371" s="39"/>
    </row>
    <row r="372">
      <c r="C372" s="39"/>
      <c r="D372" s="39"/>
      <c r="E372" s="39"/>
      <c r="F372" s="39"/>
      <c r="G372" s="39"/>
      <c r="H372" s="39"/>
    </row>
    <row r="373">
      <c r="C373" s="39"/>
      <c r="D373" s="39"/>
      <c r="E373" s="39"/>
      <c r="F373" s="39"/>
      <c r="G373" s="39"/>
      <c r="H373" s="39"/>
    </row>
    <row r="374">
      <c r="C374" s="39"/>
      <c r="D374" s="39"/>
      <c r="E374" s="39"/>
      <c r="F374" s="39"/>
      <c r="G374" s="39"/>
      <c r="H374" s="39"/>
    </row>
    <row r="375">
      <c r="C375" s="39"/>
      <c r="D375" s="39"/>
      <c r="E375" s="39"/>
      <c r="F375" s="39"/>
      <c r="G375" s="39"/>
      <c r="H375" s="39"/>
    </row>
    <row r="376">
      <c r="C376" s="39"/>
      <c r="D376" s="39"/>
      <c r="E376" s="39"/>
      <c r="F376" s="39"/>
      <c r="G376" s="39"/>
      <c r="H376" s="39"/>
    </row>
    <row r="377">
      <c r="C377" s="39"/>
      <c r="D377" s="39"/>
      <c r="E377" s="39"/>
      <c r="F377" s="39"/>
      <c r="G377" s="39"/>
      <c r="H377" s="39"/>
    </row>
    <row r="378">
      <c r="C378" s="39"/>
      <c r="D378" s="39"/>
      <c r="E378" s="39"/>
      <c r="F378" s="39"/>
      <c r="G378" s="39"/>
      <c r="H378" s="39"/>
    </row>
    <row r="379">
      <c r="C379" s="39"/>
      <c r="D379" s="39"/>
      <c r="E379" s="39"/>
      <c r="F379" s="39"/>
      <c r="G379" s="39"/>
      <c r="H379" s="39"/>
    </row>
    <row r="380">
      <c r="C380" s="39"/>
      <c r="D380" s="39"/>
      <c r="E380" s="39"/>
      <c r="F380" s="39"/>
      <c r="G380" s="39"/>
      <c r="H380" s="39"/>
    </row>
    <row r="381">
      <c r="C381" s="39"/>
      <c r="D381" s="39"/>
      <c r="E381" s="39"/>
      <c r="F381" s="39"/>
      <c r="G381" s="39"/>
      <c r="H381" s="39"/>
    </row>
    <row r="382">
      <c r="C382" s="39"/>
      <c r="D382" s="39"/>
      <c r="E382" s="39"/>
      <c r="F382" s="39"/>
      <c r="G382" s="39"/>
      <c r="H382" s="39"/>
    </row>
    <row r="383">
      <c r="C383" s="39"/>
      <c r="D383" s="39"/>
      <c r="E383" s="39"/>
      <c r="F383" s="39"/>
      <c r="G383" s="39"/>
      <c r="H383" s="39"/>
    </row>
    <row r="384">
      <c r="C384" s="39"/>
      <c r="D384" s="39"/>
      <c r="E384" s="39"/>
      <c r="F384" s="39"/>
      <c r="G384" s="39"/>
      <c r="H384" s="39"/>
    </row>
    <row r="385">
      <c r="C385" s="39"/>
      <c r="D385" s="39"/>
      <c r="E385" s="39"/>
      <c r="F385" s="39"/>
      <c r="G385" s="39"/>
      <c r="H385" s="39"/>
    </row>
    <row r="386">
      <c r="C386" s="39"/>
      <c r="D386" s="39"/>
      <c r="E386" s="39"/>
      <c r="F386" s="39"/>
      <c r="G386" s="39"/>
      <c r="H386" s="39"/>
    </row>
    <row r="387">
      <c r="C387" s="39"/>
      <c r="D387" s="39"/>
      <c r="E387" s="39"/>
      <c r="F387" s="39"/>
      <c r="G387" s="39"/>
      <c r="H387" s="39"/>
    </row>
    <row r="388">
      <c r="C388" s="39"/>
      <c r="D388" s="39"/>
      <c r="E388" s="39"/>
      <c r="F388" s="39"/>
      <c r="G388" s="39"/>
      <c r="H388" s="39"/>
    </row>
    <row r="389">
      <c r="C389" s="39"/>
      <c r="D389" s="39"/>
      <c r="E389" s="39"/>
      <c r="F389" s="39"/>
      <c r="G389" s="39"/>
      <c r="H389" s="39"/>
    </row>
    <row r="390">
      <c r="C390" s="39"/>
      <c r="D390" s="39"/>
      <c r="E390" s="39"/>
      <c r="F390" s="39"/>
      <c r="G390" s="39"/>
      <c r="H390" s="39"/>
    </row>
    <row r="391">
      <c r="C391" s="39"/>
      <c r="D391" s="39"/>
      <c r="E391" s="39"/>
      <c r="F391" s="39"/>
      <c r="G391" s="39"/>
      <c r="H391" s="39"/>
    </row>
    <row r="392">
      <c r="C392" s="39"/>
      <c r="D392" s="39"/>
      <c r="E392" s="39"/>
      <c r="F392" s="39"/>
      <c r="G392" s="39"/>
      <c r="H392" s="39"/>
    </row>
    <row r="393">
      <c r="C393" s="39"/>
      <c r="D393" s="39"/>
      <c r="E393" s="39"/>
      <c r="F393" s="39"/>
      <c r="G393" s="39"/>
      <c r="H393" s="39"/>
    </row>
    <row r="394">
      <c r="C394" s="39"/>
      <c r="D394" s="39"/>
      <c r="E394" s="39"/>
      <c r="F394" s="39"/>
      <c r="G394" s="39"/>
      <c r="H394" s="39"/>
    </row>
    <row r="395">
      <c r="C395" s="39"/>
      <c r="D395" s="39"/>
      <c r="E395" s="39"/>
      <c r="F395" s="39"/>
      <c r="G395" s="39"/>
      <c r="H395" s="39"/>
    </row>
    <row r="396">
      <c r="C396" s="39"/>
      <c r="D396" s="39"/>
      <c r="E396" s="39"/>
      <c r="F396" s="39"/>
      <c r="G396" s="39"/>
      <c r="H396" s="39"/>
    </row>
    <row r="397">
      <c r="C397" s="39"/>
      <c r="D397" s="39"/>
      <c r="E397" s="39"/>
      <c r="F397" s="39"/>
      <c r="G397" s="39"/>
      <c r="H397" s="39"/>
    </row>
    <row r="398">
      <c r="C398" s="39"/>
      <c r="D398" s="39"/>
      <c r="E398" s="39"/>
      <c r="F398" s="39"/>
      <c r="G398" s="39"/>
      <c r="H398" s="39"/>
    </row>
    <row r="399">
      <c r="C399" s="39"/>
      <c r="D399" s="39"/>
      <c r="E399" s="39"/>
      <c r="F399" s="39"/>
      <c r="G399" s="39"/>
      <c r="H399" s="39"/>
    </row>
    <row r="400">
      <c r="C400" s="39"/>
      <c r="D400" s="39"/>
      <c r="E400" s="39"/>
      <c r="F400" s="39"/>
      <c r="G400" s="39"/>
      <c r="H400" s="39"/>
    </row>
    <row r="401">
      <c r="C401" s="39"/>
      <c r="D401" s="39"/>
      <c r="E401" s="39"/>
      <c r="F401" s="39"/>
      <c r="G401" s="39"/>
      <c r="H401" s="39"/>
    </row>
    <row r="402">
      <c r="C402" s="39"/>
      <c r="D402" s="39"/>
      <c r="E402" s="39"/>
      <c r="F402" s="39"/>
      <c r="G402" s="39"/>
      <c r="H402" s="39"/>
    </row>
    <row r="403">
      <c r="C403" s="39"/>
      <c r="D403" s="39"/>
      <c r="E403" s="39"/>
      <c r="F403" s="39"/>
      <c r="G403" s="39"/>
      <c r="H403" s="39"/>
    </row>
    <row r="404">
      <c r="C404" s="39"/>
      <c r="D404" s="39"/>
      <c r="E404" s="39"/>
      <c r="F404" s="39"/>
      <c r="G404" s="39"/>
      <c r="H404" s="39"/>
    </row>
    <row r="405">
      <c r="C405" s="39"/>
      <c r="D405" s="39"/>
      <c r="E405" s="39"/>
      <c r="F405" s="39"/>
      <c r="G405" s="39"/>
      <c r="H405" s="39"/>
    </row>
    <row r="406">
      <c r="C406" s="39"/>
      <c r="D406" s="39"/>
      <c r="E406" s="39"/>
      <c r="F406" s="39"/>
      <c r="G406" s="39"/>
      <c r="H406" s="39"/>
    </row>
    <row r="407">
      <c r="C407" s="39"/>
      <c r="D407" s="39"/>
      <c r="E407" s="39"/>
      <c r="F407" s="39"/>
      <c r="G407" s="39"/>
      <c r="H407" s="39"/>
    </row>
    <row r="408">
      <c r="C408" s="39"/>
      <c r="D408" s="39"/>
      <c r="E408" s="39"/>
      <c r="F408" s="39"/>
      <c r="G408" s="39"/>
      <c r="H408" s="39"/>
    </row>
    <row r="409">
      <c r="C409" s="39"/>
      <c r="D409" s="39"/>
      <c r="E409" s="39"/>
      <c r="F409" s="39"/>
      <c r="G409" s="39"/>
      <c r="H409" s="39"/>
    </row>
    <row r="410">
      <c r="C410" s="39"/>
      <c r="D410" s="39"/>
      <c r="E410" s="39"/>
      <c r="F410" s="39"/>
      <c r="G410" s="39"/>
      <c r="H410" s="39"/>
    </row>
    <row r="411">
      <c r="C411" s="39"/>
      <c r="D411" s="39"/>
      <c r="E411" s="39"/>
      <c r="F411" s="39"/>
      <c r="G411" s="39"/>
      <c r="H411" s="39"/>
    </row>
    <row r="412">
      <c r="C412" s="39"/>
      <c r="D412" s="39"/>
      <c r="E412" s="39"/>
      <c r="F412" s="39"/>
      <c r="G412" s="39"/>
      <c r="H412" s="39"/>
    </row>
    <row r="413">
      <c r="C413" s="39"/>
      <c r="D413" s="39"/>
      <c r="E413" s="39"/>
      <c r="F413" s="39"/>
      <c r="G413" s="39"/>
      <c r="H413" s="39"/>
    </row>
    <row r="414">
      <c r="C414" s="39"/>
      <c r="D414" s="39"/>
      <c r="E414" s="39"/>
      <c r="F414" s="39"/>
      <c r="G414" s="39"/>
      <c r="H414" s="39"/>
    </row>
    <row r="415">
      <c r="C415" s="39"/>
      <c r="D415" s="39"/>
      <c r="E415" s="39"/>
      <c r="F415" s="39"/>
      <c r="G415" s="39"/>
      <c r="H415" s="39"/>
    </row>
    <row r="416">
      <c r="C416" s="39"/>
      <c r="D416" s="39"/>
      <c r="E416" s="39"/>
      <c r="F416" s="39"/>
      <c r="G416" s="39"/>
      <c r="H416" s="39"/>
    </row>
    <row r="417">
      <c r="C417" s="39"/>
      <c r="D417" s="39"/>
      <c r="E417" s="39"/>
      <c r="F417" s="39"/>
      <c r="G417" s="39"/>
      <c r="H417" s="39"/>
    </row>
    <row r="418">
      <c r="C418" s="39"/>
      <c r="D418" s="39"/>
      <c r="E418" s="39"/>
      <c r="F418" s="39"/>
      <c r="G418" s="39"/>
      <c r="H418" s="39"/>
    </row>
    <row r="419">
      <c r="C419" s="39"/>
      <c r="D419" s="39"/>
      <c r="E419" s="39"/>
      <c r="F419" s="39"/>
      <c r="G419" s="39"/>
      <c r="H419" s="39"/>
    </row>
    <row r="420">
      <c r="C420" s="39"/>
      <c r="D420" s="39"/>
      <c r="E420" s="39"/>
      <c r="F420" s="39"/>
      <c r="G420" s="39"/>
      <c r="H420" s="39"/>
    </row>
    <row r="421">
      <c r="C421" s="39"/>
      <c r="D421" s="39"/>
      <c r="E421" s="39"/>
      <c r="F421" s="39"/>
      <c r="G421" s="39"/>
      <c r="H421" s="39"/>
    </row>
    <row r="422">
      <c r="C422" s="39"/>
      <c r="D422" s="39"/>
      <c r="E422" s="39"/>
      <c r="F422" s="39"/>
      <c r="G422" s="39"/>
      <c r="H422" s="39"/>
    </row>
    <row r="423">
      <c r="C423" s="39"/>
      <c r="D423" s="39"/>
      <c r="E423" s="39"/>
      <c r="F423" s="39"/>
      <c r="G423" s="39"/>
      <c r="H423" s="39"/>
    </row>
    <row r="424">
      <c r="C424" s="39"/>
      <c r="D424" s="39"/>
      <c r="E424" s="39"/>
      <c r="F424" s="39"/>
      <c r="G424" s="39"/>
      <c r="H424" s="39"/>
    </row>
    <row r="425">
      <c r="C425" s="39"/>
      <c r="D425" s="39"/>
      <c r="E425" s="39"/>
      <c r="F425" s="39"/>
      <c r="G425" s="39"/>
      <c r="H425" s="39"/>
    </row>
    <row r="426">
      <c r="C426" s="39"/>
      <c r="D426" s="39"/>
      <c r="E426" s="39"/>
      <c r="F426" s="39"/>
      <c r="G426" s="39"/>
      <c r="H426" s="39"/>
    </row>
    <row r="427">
      <c r="C427" s="39"/>
      <c r="D427" s="39"/>
      <c r="E427" s="39"/>
      <c r="F427" s="39"/>
      <c r="G427" s="39"/>
      <c r="H427" s="39"/>
    </row>
    <row r="428">
      <c r="C428" s="39"/>
      <c r="D428" s="39"/>
      <c r="E428" s="39"/>
      <c r="F428" s="39"/>
      <c r="G428" s="39"/>
      <c r="H428" s="39"/>
    </row>
    <row r="429">
      <c r="C429" s="39"/>
      <c r="D429" s="39"/>
      <c r="E429" s="39"/>
      <c r="F429" s="39"/>
      <c r="G429" s="39"/>
      <c r="H429" s="39"/>
    </row>
    <row r="430">
      <c r="C430" s="39"/>
      <c r="D430" s="39"/>
      <c r="E430" s="39"/>
      <c r="F430" s="39"/>
      <c r="G430" s="39"/>
      <c r="H430" s="39"/>
    </row>
    <row r="431">
      <c r="C431" s="39"/>
      <c r="D431" s="39"/>
      <c r="E431" s="39"/>
      <c r="F431" s="39"/>
      <c r="G431" s="39"/>
      <c r="H431" s="39"/>
    </row>
    <row r="432">
      <c r="C432" s="39"/>
      <c r="D432" s="39"/>
      <c r="E432" s="39"/>
      <c r="F432" s="39"/>
      <c r="G432" s="39"/>
      <c r="H432" s="39"/>
    </row>
    <row r="433">
      <c r="C433" s="39"/>
      <c r="D433" s="39"/>
      <c r="E433" s="39"/>
      <c r="F433" s="39"/>
      <c r="G433" s="39"/>
      <c r="H433" s="39"/>
    </row>
    <row r="434">
      <c r="C434" s="39"/>
      <c r="D434" s="39"/>
      <c r="E434" s="39"/>
      <c r="F434" s="39"/>
      <c r="G434" s="39"/>
      <c r="H434" s="39"/>
    </row>
    <row r="435">
      <c r="C435" s="39"/>
      <c r="D435" s="39"/>
      <c r="E435" s="39"/>
      <c r="F435" s="39"/>
      <c r="G435" s="39"/>
      <c r="H435" s="39"/>
    </row>
    <row r="436">
      <c r="C436" s="39"/>
      <c r="D436" s="39"/>
      <c r="E436" s="39"/>
      <c r="F436" s="39"/>
      <c r="G436" s="39"/>
      <c r="H436" s="39"/>
    </row>
    <row r="437">
      <c r="C437" s="39"/>
      <c r="D437" s="39"/>
      <c r="E437" s="39"/>
      <c r="F437" s="39"/>
      <c r="G437" s="39"/>
      <c r="H437" s="39"/>
    </row>
    <row r="438">
      <c r="C438" s="39"/>
      <c r="D438" s="39"/>
      <c r="E438" s="39"/>
      <c r="F438" s="39"/>
      <c r="G438" s="39"/>
      <c r="H438" s="39"/>
    </row>
    <row r="439">
      <c r="C439" s="39"/>
      <c r="D439" s="39"/>
      <c r="E439" s="39"/>
      <c r="F439" s="39"/>
      <c r="G439" s="39"/>
      <c r="H439" s="39"/>
    </row>
    <row r="440">
      <c r="C440" s="39"/>
      <c r="D440" s="39"/>
      <c r="E440" s="39"/>
      <c r="F440" s="39"/>
      <c r="G440" s="39"/>
      <c r="H440" s="39"/>
    </row>
    <row r="441">
      <c r="C441" s="39"/>
      <c r="D441" s="39"/>
      <c r="E441" s="39"/>
      <c r="F441" s="39"/>
      <c r="G441" s="39"/>
      <c r="H441" s="39"/>
    </row>
    <row r="442">
      <c r="C442" s="39"/>
      <c r="D442" s="39"/>
      <c r="E442" s="39"/>
      <c r="F442" s="39"/>
      <c r="G442" s="39"/>
      <c r="H442" s="39"/>
    </row>
    <row r="443">
      <c r="C443" s="39"/>
      <c r="D443" s="39"/>
      <c r="E443" s="39"/>
      <c r="F443" s="39"/>
      <c r="G443" s="39"/>
      <c r="H443" s="39"/>
    </row>
    <row r="444">
      <c r="C444" s="39"/>
      <c r="D444" s="39"/>
      <c r="E444" s="39"/>
      <c r="F444" s="39"/>
      <c r="G444" s="39"/>
      <c r="H444" s="39"/>
    </row>
    <row r="445">
      <c r="C445" s="39"/>
      <c r="D445" s="39"/>
      <c r="E445" s="39"/>
      <c r="F445" s="39"/>
      <c r="G445" s="39"/>
      <c r="H445" s="39"/>
    </row>
    <row r="446">
      <c r="C446" s="39"/>
      <c r="D446" s="39"/>
      <c r="E446" s="39"/>
      <c r="F446" s="39"/>
      <c r="G446" s="39"/>
      <c r="H446" s="39"/>
    </row>
    <row r="447">
      <c r="C447" s="39"/>
      <c r="D447" s="39"/>
      <c r="E447" s="39"/>
      <c r="F447" s="39"/>
      <c r="G447" s="39"/>
      <c r="H447" s="39"/>
    </row>
    <row r="448">
      <c r="C448" s="39"/>
      <c r="D448" s="39"/>
      <c r="E448" s="39"/>
      <c r="F448" s="39"/>
      <c r="G448" s="39"/>
      <c r="H448" s="39"/>
    </row>
    <row r="449">
      <c r="C449" s="39"/>
      <c r="D449" s="39"/>
      <c r="E449" s="39"/>
      <c r="F449" s="39"/>
      <c r="G449" s="39"/>
      <c r="H449" s="39"/>
    </row>
    <row r="450">
      <c r="C450" s="39"/>
      <c r="D450" s="39"/>
      <c r="E450" s="39"/>
      <c r="F450" s="39"/>
      <c r="G450" s="39"/>
      <c r="H450" s="39"/>
    </row>
    <row r="451">
      <c r="C451" s="39"/>
      <c r="D451" s="39"/>
      <c r="E451" s="39"/>
      <c r="F451" s="39"/>
      <c r="G451" s="39"/>
      <c r="H451" s="39"/>
    </row>
    <row r="452">
      <c r="C452" s="39"/>
      <c r="D452" s="39"/>
      <c r="E452" s="39"/>
      <c r="F452" s="39"/>
      <c r="G452" s="39"/>
      <c r="H452" s="39"/>
    </row>
    <row r="453">
      <c r="C453" s="39"/>
      <c r="D453" s="39"/>
      <c r="E453" s="39"/>
      <c r="F453" s="39"/>
      <c r="G453" s="39"/>
      <c r="H453" s="39"/>
    </row>
    <row r="454">
      <c r="C454" s="39"/>
      <c r="D454" s="39"/>
      <c r="E454" s="39"/>
      <c r="F454" s="39"/>
      <c r="G454" s="39"/>
      <c r="H454" s="39"/>
    </row>
    <row r="455">
      <c r="C455" s="39"/>
      <c r="D455" s="39"/>
      <c r="E455" s="39"/>
      <c r="F455" s="39"/>
      <c r="G455" s="39"/>
      <c r="H455" s="39"/>
    </row>
    <row r="456">
      <c r="C456" s="39"/>
      <c r="D456" s="39"/>
      <c r="E456" s="39"/>
      <c r="F456" s="39"/>
      <c r="G456" s="39"/>
      <c r="H456" s="39"/>
    </row>
    <row r="457">
      <c r="C457" s="39"/>
      <c r="D457" s="39"/>
      <c r="E457" s="39"/>
      <c r="F457" s="39"/>
      <c r="G457" s="39"/>
      <c r="H457" s="39"/>
    </row>
    <row r="458">
      <c r="C458" s="39"/>
      <c r="D458" s="39"/>
      <c r="E458" s="39"/>
      <c r="F458" s="39"/>
      <c r="G458" s="39"/>
      <c r="H458" s="39"/>
    </row>
    <row r="459">
      <c r="C459" s="39"/>
      <c r="D459" s="39"/>
      <c r="E459" s="39"/>
      <c r="F459" s="39"/>
      <c r="G459" s="39"/>
      <c r="H459" s="39"/>
    </row>
    <row r="460">
      <c r="C460" s="39"/>
      <c r="D460" s="39"/>
      <c r="E460" s="39"/>
      <c r="F460" s="39"/>
      <c r="G460" s="39"/>
      <c r="H460" s="39"/>
    </row>
    <row r="461">
      <c r="C461" s="39"/>
      <c r="D461" s="39"/>
      <c r="E461" s="39"/>
      <c r="F461" s="39"/>
      <c r="G461" s="39"/>
      <c r="H461" s="39"/>
    </row>
    <row r="462">
      <c r="C462" s="39"/>
      <c r="D462" s="39"/>
      <c r="E462" s="39"/>
      <c r="F462" s="39"/>
      <c r="G462" s="39"/>
      <c r="H462" s="39"/>
    </row>
    <row r="463">
      <c r="C463" s="39"/>
      <c r="D463" s="39"/>
      <c r="E463" s="39"/>
      <c r="F463" s="39"/>
      <c r="G463" s="39"/>
      <c r="H463" s="39"/>
    </row>
    <row r="464">
      <c r="C464" s="39"/>
      <c r="D464" s="39"/>
      <c r="E464" s="39"/>
      <c r="F464" s="39"/>
      <c r="G464" s="39"/>
      <c r="H464" s="39"/>
    </row>
    <row r="465">
      <c r="C465" s="39"/>
      <c r="D465" s="39"/>
      <c r="E465" s="39"/>
      <c r="F465" s="39"/>
      <c r="G465" s="39"/>
      <c r="H465" s="39"/>
    </row>
    <row r="466">
      <c r="C466" s="39"/>
      <c r="D466" s="39"/>
      <c r="E466" s="39"/>
      <c r="F466" s="39"/>
      <c r="G466" s="39"/>
      <c r="H466" s="39"/>
    </row>
    <row r="467">
      <c r="C467" s="39"/>
      <c r="D467" s="39"/>
      <c r="E467" s="39"/>
      <c r="F467" s="39"/>
      <c r="G467" s="39"/>
      <c r="H467" s="39"/>
    </row>
    <row r="468">
      <c r="C468" s="39"/>
      <c r="D468" s="39"/>
      <c r="E468" s="39"/>
      <c r="F468" s="39"/>
      <c r="G468" s="39"/>
      <c r="H468" s="39"/>
    </row>
    <row r="469">
      <c r="C469" s="39"/>
      <c r="D469" s="39"/>
      <c r="E469" s="39"/>
      <c r="F469" s="39"/>
      <c r="G469" s="39"/>
      <c r="H469" s="39"/>
    </row>
    <row r="470">
      <c r="C470" s="39"/>
      <c r="D470" s="39"/>
      <c r="E470" s="39"/>
      <c r="F470" s="39"/>
      <c r="G470" s="39"/>
      <c r="H470" s="39"/>
    </row>
    <row r="471">
      <c r="C471" s="39"/>
      <c r="D471" s="39"/>
      <c r="E471" s="39"/>
      <c r="F471" s="39"/>
      <c r="G471" s="39"/>
      <c r="H471" s="39"/>
    </row>
    <row r="472">
      <c r="C472" s="39"/>
      <c r="D472" s="39"/>
      <c r="E472" s="39"/>
      <c r="F472" s="39"/>
      <c r="G472" s="39"/>
      <c r="H472" s="39"/>
    </row>
    <row r="473">
      <c r="C473" s="39"/>
      <c r="D473" s="39"/>
      <c r="E473" s="39"/>
      <c r="F473" s="39"/>
      <c r="G473" s="39"/>
      <c r="H473" s="39"/>
    </row>
    <row r="474">
      <c r="C474" s="39"/>
      <c r="D474" s="39"/>
      <c r="E474" s="39"/>
      <c r="F474" s="39"/>
      <c r="G474" s="39"/>
      <c r="H474" s="39"/>
    </row>
    <row r="475">
      <c r="C475" s="39"/>
      <c r="D475" s="39"/>
      <c r="E475" s="39"/>
      <c r="F475" s="39"/>
      <c r="G475" s="39"/>
      <c r="H475" s="39"/>
    </row>
    <row r="476">
      <c r="C476" s="39"/>
      <c r="D476" s="39"/>
      <c r="E476" s="39"/>
      <c r="F476" s="39"/>
      <c r="G476" s="39"/>
      <c r="H476" s="39"/>
    </row>
    <row r="477">
      <c r="C477" s="39"/>
      <c r="D477" s="39"/>
      <c r="E477" s="39"/>
      <c r="F477" s="39"/>
      <c r="G477" s="39"/>
      <c r="H477" s="39"/>
    </row>
    <row r="478">
      <c r="C478" s="39"/>
      <c r="D478" s="39"/>
      <c r="E478" s="39"/>
      <c r="F478" s="39"/>
      <c r="G478" s="39"/>
      <c r="H478" s="39"/>
    </row>
    <row r="479">
      <c r="C479" s="39"/>
      <c r="D479" s="39"/>
      <c r="E479" s="39"/>
      <c r="F479" s="39"/>
      <c r="G479" s="39"/>
      <c r="H479" s="39"/>
    </row>
    <row r="480">
      <c r="C480" s="39"/>
      <c r="D480" s="39"/>
      <c r="E480" s="39"/>
      <c r="F480" s="39"/>
      <c r="G480" s="39"/>
      <c r="H480" s="39"/>
    </row>
    <row r="481">
      <c r="C481" s="39"/>
      <c r="D481" s="39"/>
      <c r="E481" s="39"/>
      <c r="F481" s="39"/>
      <c r="G481" s="39"/>
      <c r="H481" s="39"/>
    </row>
    <row r="482">
      <c r="C482" s="39"/>
      <c r="D482" s="39"/>
      <c r="E482" s="39"/>
      <c r="F482" s="39"/>
      <c r="G482" s="39"/>
      <c r="H482" s="39"/>
    </row>
    <row r="483">
      <c r="C483" s="39"/>
      <c r="D483" s="39"/>
      <c r="E483" s="39"/>
      <c r="F483" s="39"/>
      <c r="G483" s="39"/>
      <c r="H483" s="39"/>
    </row>
    <row r="484">
      <c r="C484" s="39"/>
      <c r="D484" s="39"/>
      <c r="E484" s="39"/>
      <c r="F484" s="39"/>
      <c r="G484" s="39"/>
      <c r="H484" s="39"/>
    </row>
    <row r="485">
      <c r="C485" s="39"/>
      <c r="D485" s="39"/>
      <c r="E485" s="39"/>
      <c r="F485" s="39"/>
      <c r="G485" s="39"/>
      <c r="H485" s="39"/>
    </row>
    <row r="486">
      <c r="C486" s="39"/>
      <c r="D486" s="39"/>
      <c r="E486" s="39"/>
      <c r="F486" s="39"/>
      <c r="G486" s="39"/>
      <c r="H486" s="39"/>
    </row>
    <row r="487">
      <c r="C487" s="39"/>
      <c r="D487" s="39"/>
      <c r="E487" s="39"/>
      <c r="F487" s="39"/>
      <c r="G487" s="39"/>
      <c r="H487" s="39"/>
    </row>
    <row r="488">
      <c r="C488" s="39"/>
      <c r="D488" s="39"/>
      <c r="E488" s="39"/>
      <c r="F488" s="39"/>
      <c r="G488" s="39"/>
      <c r="H488" s="39"/>
    </row>
    <row r="489">
      <c r="C489" s="39"/>
      <c r="D489" s="39"/>
      <c r="E489" s="39"/>
      <c r="F489" s="39"/>
      <c r="G489" s="39"/>
      <c r="H489" s="39"/>
    </row>
    <row r="490">
      <c r="C490" s="39"/>
      <c r="D490" s="39"/>
      <c r="E490" s="39"/>
      <c r="F490" s="39"/>
      <c r="G490" s="39"/>
      <c r="H490" s="39"/>
    </row>
    <row r="491">
      <c r="C491" s="39"/>
      <c r="D491" s="39"/>
      <c r="E491" s="39"/>
      <c r="F491" s="39"/>
      <c r="G491" s="39"/>
      <c r="H491" s="39"/>
    </row>
    <row r="492">
      <c r="C492" s="39"/>
      <c r="D492" s="39"/>
      <c r="E492" s="39"/>
      <c r="F492" s="39"/>
      <c r="G492" s="39"/>
      <c r="H492" s="39"/>
    </row>
    <row r="493">
      <c r="C493" s="39"/>
      <c r="D493" s="39"/>
      <c r="E493" s="39"/>
      <c r="F493" s="39"/>
      <c r="G493" s="39"/>
      <c r="H493" s="39"/>
    </row>
    <row r="494">
      <c r="C494" s="39"/>
      <c r="D494" s="39"/>
      <c r="E494" s="39"/>
      <c r="F494" s="39"/>
      <c r="G494" s="39"/>
      <c r="H494" s="39"/>
    </row>
    <row r="495">
      <c r="C495" s="39"/>
      <c r="D495" s="39"/>
      <c r="E495" s="39"/>
      <c r="F495" s="39"/>
      <c r="G495" s="39"/>
      <c r="H495" s="39"/>
    </row>
    <row r="496">
      <c r="C496" s="39"/>
      <c r="D496" s="39"/>
      <c r="E496" s="39"/>
      <c r="F496" s="39"/>
      <c r="G496" s="39"/>
      <c r="H496" s="39"/>
    </row>
    <row r="497">
      <c r="C497" s="39"/>
      <c r="D497" s="39"/>
      <c r="E497" s="39"/>
      <c r="F497" s="39"/>
      <c r="G497" s="39"/>
      <c r="H497" s="39"/>
    </row>
    <row r="498">
      <c r="C498" s="39"/>
      <c r="D498" s="39"/>
      <c r="E498" s="39"/>
      <c r="F498" s="39"/>
      <c r="G498" s="39"/>
      <c r="H498" s="39"/>
    </row>
    <row r="499">
      <c r="C499" s="39"/>
      <c r="D499" s="39"/>
      <c r="E499" s="39"/>
      <c r="F499" s="39"/>
      <c r="G499" s="39"/>
      <c r="H499" s="39"/>
    </row>
    <row r="500">
      <c r="C500" s="39"/>
      <c r="D500" s="39"/>
      <c r="E500" s="39"/>
      <c r="F500" s="39"/>
      <c r="G500" s="39"/>
      <c r="H500" s="39"/>
    </row>
    <row r="501">
      <c r="C501" s="39"/>
      <c r="D501" s="39"/>
      <c r="E501" s="39"/>
      <c r="F501" s="39"/>
      <c r="G501" s="39"/>
      <c r="H501" s="39"/>
    </row>
    <row r="502">
      <c r="C502" s="39"/>
      <c r="D502" s="39"/>
      <c r="E502" s="39"/>
      <c r="F502" s="39"/>
      <c r="G502" s="39"/>
      <c r="H502" s="39"/>
    </row>
    <row r="503">
      <c r="C503" s="39"/>
      <c r="D503" s="39"/>
      <c r="E503" s="39"/>
      <c r="F503" s="39"/>
      <c r="G503" s="39"/>
      <c r="H503" s="39"/>
    </row>
    <row r="504">
      <c r="C504" s="39"/>
      <c r="D504" s="39"/>
      <c r="E504" s="39"/>
      <c r="F504" s="39"/>
      <c r="G504" s="39"/>
      <c r="H504" s="39"/>
    </row>
    <row r="505">
      <c r="C505" s="39"/>
      <c r="D505" s="39"/>
      <c r="E505" s="39"/>
      <c r="F505" s="39"/>
      <c r="G505" s="39"/>
      <c r="H505" s="39"/>
    </row>
    <row r="506">
      <c r="C506" s="39"/>
      <c r="D506" s="39"/>
      <c r="E506" s="39"/>
      <c r="F506" s="39"/>
      <c r="G506" s="39"/>
      <c r="H506" s="39"/>
    </row>
    <row r="507">
      <c r="C507" s="39"/>
      <c r="D507" s="39"/>
      <c r="E507" s="39"/>
      <c r="F507" s="39"/>
      <c r="G507" s="39"/>
      <c r="H507" s="39"/>
    </row>
    <row r="508">
      <c r="C508" s="39"/>
      <c r="D508" s="39"/>
      <c r="E508" s="39"/>
      <c r="F508" s="39"/>
      <c r="G508" s="39"/>
      <c r="H508" s="39"/>
    </row>
    <row r="509">
      <c r="C509" s="39"/>
      <c r="D509" s="39"/>
      <c r="E509" s="39"/>
      <c r="F509" s="39"/>
      <c r="G509" s="39"/>
      <c r="H509" s="39"/>
    </row>
    <row r="510">
      <c r="C510" s="39"/>
      <c r="D510" s="39"/>
      <c r="E510" s="39"/>
      <c r="F510" s="39"/>
      <c r="G510" s="39"/>
      <c r="H510" s="39"/>
    </row>
    <row r="511">
      <c r="C511" s="39"/>
      <c r="D511" s="39"/>
      <c r="E511" s="39"/>
      <c r="F511" s="39"/>
      <c r="G511" s="39"/>
      <c r="H511" s="39"/>
    </row>
    <row r="512">
      <c r="C512" s="39"/>
      <c r="D512" s="39"/>
      <c r="E512" s="39"/>
      <c r="F512" s="39"/>
      <c r="G512" s="39"/>
      <c r="H512" s="39"/>
    </row>
    <row r="513">
      <c r="C513" s="39"/>
      <c r="D513" s="39"/>
      <c r="E513" s="39"/>
      <c r="F513" s="39"/>
      <c r="G513" s="39"/>
      <c r="H513" s="39"/>
    </row>
    <row r="514">
      <c r="C514" s="39"/>
      <c r="D514" s="39"/>
      <c r="E514" s="39"/>
      <c r="F514" s="39"/>
      <c r="G514" s="39"/>
      <c r="H514" s="39"/>
    </row>
    <row r="515">
      <c r="C515" s="39"/>
      <c r="D515" s="39"/>
      <c r="E515" s="39"/>
      <c r="F515" s="39"/>
      <c r="G515" s="39"/>
      <c r="H515" s="39"/>
    </row>
    <row r="516">
      <c r="C516" s="39"/>
      <c r="D516" s="39"/>
      <c r="E516" s="39"/>
      <c r="F516" s="39"/>
      <c r="G516" s="39"/>
      <c r="H516" s="39"/>
    </row>
    <row r="517">
      <c r="C517" s="39"/>
      <c r="D517" s="39"/>
      <c r="E517" s="39"/>
      <c r="F517" s="39"/>
      <c r="G517" s="39"/>
      <c r="H517" s="39"/>
    </row>
    <row r="518">
      <c r="C518" s="39"/>
      <c r="D518" s="39"/>
      <c r="E518" s="39"/>
      <c r="F518" s="39"/>
      <c r="G518" s="39"/>
      <c r="H518" s="39"/>
    </row>
    <row r="519">
      <c r="C519" s="39"/>
      <c r="D519" s="39"/>
      <c r="E519" s="39"/>
      <c r="F519" s="39"/>
      <c r="G519" s="39"/>
      <c r="H519" s="39"/>
    </row>
    <row r="520">
      <c r="C520" s="39"/>
      <c r="D520" s="39"/>
      <c r="E520" s="39"/>
      <c r="F520" s="39"/>
      <c r="G520" s="39"/>
      <c r="H520" s="39"/>
    </row>
    <row r="521">
      <c r="C521" s="39"/>
      <c r="D521" s="39"/>
      <c r="E521" s="39"/>
      <c r="F521" s="39"/>
      <c r="G521" s="39"/>
      <c r="H521" s="39"/>
    </row>
    <row r="522">
      <c r="C522" s="39"/>
      <c r="D522" s="39"/>
      <c r="E522" s="39"/>
      <c r="F522" s="39"/>
      <c r="G522" s="39"/>
      <c r="H522" s="39"/>
    </row>
    <row r="523">
      <c r="C523" s="39"/>
      <c r="D523" s="39"/>
      <c r="E523" s="39"/>
      <c r="F523" s="39"/>
      <c r="G523" s="39"/>
      <c r="H523" s="39"/>
    </row>
    <row r="524">
      <c r="C524" s="39"/>
      <c r="D524" s="39"/>
      <c r="E524" s="39"/>
      <c r="F524" s="39"/>
      <c r="G524" s="39"/>
      <c r="H524" s="39"/>
    </row>
    <row r="525">
      <c r="C525" s="39"/>
      <c r="D525" s="39"/>
      <c r="E525" s="39"/>
      <c r="F525" s="39"/>
      <c r="G525" s="39"/>
      <c r="H525" s="39"/>
    </row>
    <row r="526">
      <c r="C526" s="39"/>
      <c r="D526" s="39"/>
      <c r="E526" s="39"/>
      <c r="F526" s="39"/>
      <c r="G526" s="39"/>
      <c r="H526" s="39"/>
    </row>
    <row r="527">
      <c r="C527" s="39"/>
      <c r="D527" s="39"/>
      <c r="E527" s="39"/>
      <c r="F527" s="39"/>
      <c r="G527" s="39"/>
      <c r="H527" s="39"/>
    </row>
    <row r="528">
      <c r="C528" s="39"/>
      <c r="D528" s="39"/>
      <c r="E528" s="39"/>
      <c r="F528" s="39"/>
      <c r="G528" s="39"/>
      <c r="H528" s="39"/>
    </row>
    <row r="529">
      <c r="C529" s="39"/>
      <c r="D529" s="39"/>
      <c r="E529" s="39"/>
      <c r="F529" s="39"/>
      <c r="G529" s="39"/>
      <c r="H529" s="39"/>
    </row>
    <row r="530">
      <c r="C530" s="39"/>
      <c r="D530" s="39"/>
      <c r="E530" s="39"/>
      <c r="F530" s="39"/>
      <c r="G530" s="39"/>
      <c r="H530" s="39"/>
    </row>
    <row r="531">
      <c r="C531" s="39"/>
      <c r="D531" s="39"/>
      <c r="E531" s="39"/>
      <c r="F531" s="39"/>
      <c r="G531" s="39"/>
      <c r="H531" s="39"/>
    </row>
    <row r="532">
      <c r="C532" s="39"/>
      <c r="D532" s="39"/>
      <c r="E532" s="39"/>
      <c r="F532" s="39"/>
      <c r="G532" s="39"/>
      <c r="H532" s="39"/>
    </row>
    <row r="533">
      <c r="C533" s="39"/>
      <c r="D533" s="39"/>
      <c r="E533" s="39"/>
      <c r="F533" s="39"/>
      <c r="G533" s="39"/>
      <c r="H533" s="39"/>
    </row>
    <row r="534">
      <c r="C534" s="39"/>
      <c r="D534" s="39"/>
      <c r="E534" s="39"/>
      <c r="F534" s="39"/>
      <c r="G534" s="39"/>
      <c r="H534" s="39"/>
    </row>
    <row r="535">
      <c r="C535" s="39"/>
      <c r="D535" s="39"/>
      <c r="E535" s="39"/>
      <c r="F535" s="39"/>
      <c r="G535" s="39"/>
      <c r="H535" s="39"/>
    </row>
    <row r="536">
      <c r="C536" s="39"/>
      <c r="D536" s="39"/>
      <c r="E536" s="39"/>
      <c r="F536" s="39"/>
      <c r="G536" s="39"/>
      <c r="H536" s="39"/>
    </row>
    <row r="537">
      <c r="C537" s="39"/>
      <c r="D537" s="39"/>
      <c r="E537" s="39"/>
      <c r="F537" s="39"/>
      <c r="G537" s="39"/>
      <c r="H537" s="39"/>
    </row>
    <row r="538">
      <c r="C538" s="39"/>
      <c r="D538" s="39"/>
      <c r="E538" s="39"/>
      <c r="F538" s="39"/>
      <c r="G538" s="39"/>
      <c r="H538" s="39"/>
    </row>
    <row r="539">
      <c r="C539" s="39"/>
      <c r="D539" s="39"/>
      <c r="E539" s="39"/>
      <c r="F539" s="39"/>
      <c r="G539" s="39"/>
      <c r="H539" s="39"/>
    </row>
    <row r="540">
      <c r="C540" s="39"/>
      <c r="D540" s="39"/>
      <c r="E540" s="39"/>
      <c r="F540" s="39"/>
      <c r="G540" s="39"/>
      <c r="H540" s="39"/>
    </row>
    <row r="541">
      <c r="C541" s="39"/>
      <c r="D541" s="39"/>
      <c r="E541" s="39"/>
      <c r="F541" s="39"/>
      <c r="G541" s="39"/>
      <c r="H541" s="39"/>
    </row>
    <row r="542">
      <c r="C542" s="39"/>
      <c r="D542" s="39"/>
      <c r="E542" s="39"/>
      <c r="F542" s="39"/>
      <c r="G542" s="39"/>
      <c r="H542" s="39"/>
    </row>
    <row r="543">
      <c r="C543" s="39"/>
      <c r="D543" s="39"/>
      <c r="E543" s="39"/>
      <c r="F543" s="39"/>
      <c r="G543" s="39"/>
      <c r="H543" s="39"/>
    </row>
    <row r="544">
      <c r="C544" s="39"/>
      <c r="D544" s="39"/>
      <c r="E544" s="39"/>
      <c r="F544" s="39"/>
      <c r="G544" s="39"/>
      <c r="H544" s="39"/>
    </row>
    <row r="545">
      <c r="C545" s="39"/>
      <c r="D545" s="39"/>
      <c r="E545" s="39"/>
      <c r="F545" s="39"/>
      <c r="G545" s="39"/>
      <c r="H545" s="39"/>
    </row>
    <row r="546">
      <c r="C546" s="39"/>
      <c r="D546" s="39"/>
      <c r="E546" s="39"/>
      <c r="F546" s="39"/>
      <c r="G546" s="39"/>
      <c r="H546" s="39"/>
    </row>
    <row r="547">
      <c r="C547" s="39"/>
      <c r="D547" s="39"/>
      <c r="E547" s="39"/>
      <c r="F547" s="39"/>
      <c r="G547" s="39"/>
      <c r="H547" s="39"/>
    </row>
    <row r="548">
      <c r="C548" s="39"/>
      <c r="D548" s="39"/>
      <c r="E548" s="39"/>
      <c r="F548" s="39"/>
      <c r="G548" s="39"/>
      <c r="H548" s="39"/>
    </row>
    <row r="549">
      <c r="C549" s="39"/>
      <c r="D549" s="39"/>
      <c r="E549" s="39"/>
      <c r="F549" s="39"/>
      <c r="G549" s="39"/>
      <c r="H549" s="39"/>
    </row>
    <row r="550">
      <c r="C550" s="39"/>
      <c r="D550" s="39"/>
      <c r="E550" s="39"/>
      <c r="F550" s="39"/>
      <c r="G550" s="39"/>
      <c r="H550" s="39"/>
    </row>
    <row r="551">
      <c r="C551" s="39"/>
      <c r="D551" s="39"/>
      <c r="E551" s="39"/>
      <c r="F551" s="39"/>
      <c r="G551" s="39"/>
      <c r="H551" s="39"/>
    </row>
    <row r="552">
      <c r="C552" s="39"/>
      <c r="D552" s="39"/>
      <c r="E552" s="39"/>
      <c r="F552" s="39"/>
      <c r="G552" s="39"/>
      <c r="H552" s="39"/>
    </row>
    <row r="553">
      <c r="C553" s="39"/>
      <c r="D553" s="39"/>
      <c r="E553" s="39"/>
      <c r="F553" s="39"/>
      <c r="G553" s="39"/>
      <c r="H553" s="39"/>
    </row>
    <row r="554">
      <c r="C554" s="39"/>
      <c r="D554" s="39"/>
      <c r="E554" s="39"/>
      <c r="F554" s="39"/>
      <c r="G554" s="39"/>
      <c r="H554" s="39"/>
    </row>
    <row r="555">
      <c r="C555" s="39"/>
      <c r="D555" s="39"/>
      <c r="E555" s="39"/>
      <c r="F555" s="39"/>
      <c r="G555" s="39"/>
      <c r="H555" s="39"/>
    </row>
    <row r="556">
      <c r="C556" s="39"/>
      <c r="D556" s="39"/>
      <c r="E556" s="39"/>
      <c r="F556" s="39"/>
      <c r="G556" s="39"/>
      <c r="H556" s="39"/>
    </row>
    <row r="557">
      <c r="C557" s="39"/>
      <c r="D557" s="39"/>
      <c r="E557" s="39"/>
      <c r="F557" s="39"/>
      <c r="G557" s="39"/>
      <c r="H557" s="39"/>
    </row>
    <row r="558">
      <c r="C558" s="39"/>
      <c r="D558" s="39"/>
      <c r="E558" s="39"/>
      <c r="F558" s="39"/>
      <c r="G558" s="39"/>
      <c r="H558" s="39"/>
    </row>
    <row r="559">
      <c r="C559" s="39"/>
      <c r="D559" s="39"/>
      <c r="E559" s="39"/>
      <c r="F559" s="39"/>
      <c r="G559" s="39"/>
      <c r="H559" s="39"/>
    </row>
    <row r="560">
      <c r="C560" s="39"/>
      <c r="D560" s="39"/>
      <c r="E560" s="39"/>
      <c r="F560" s="39"/>
      <c r="G560" s="39"/>
      <c r="H560" s="39"/>
    </row>
    <row r="561">
      <c r="C561" s="39"/>
      <c r="D561" s="39"/>
      <c r="E561" s="39"/>
      <c r="F561" s="39"/>
      <c r="G561" s="39"/>
      <c r="H561" s="39"/>
    </row>
    <row r="562">
      <c r="C562" s="39"/>
      <c r="D562" s="39"/>
      <c r="E562" s="39"/>
      <c r="F562" s="39"/>
      <c r="G562" s="39"/>
      <c r="H562" s="39"/>
    </row>
    <row r="563">
      <c r="C563" s="39"/>
      <c r="D563" s="39"/>
      <c r="E563" s="39"/>
      <c r="F563" s="39"/>
      <c r="G563" s="39"/>
      <c r="H563" s="39"/>
    </row>
    <row r="564">
      <c r="C564" s="39"/>
      <c r="D564" s="39"/>
      <c r="E564" s="39"/>
      <c r="F564" s="39"/>
      <c r="G564" s="39"/>
      <c r="H564" s="39"/>
    </row>
    <row r="565">
      <c r="C565" s="39"/>
      <c r="D565" s="39"/>
      <c r="E565" s="39"/>
      <c r="F565" s="39"/>
      <c r="G565" s="39"/>
      <c r="H565" s="39"/>
    </row>
    <row r="566">
      <c r="C566" s="39"/>
      <c r="D566" s="39"/>
      <c r="E566" s="39"/>
      <c r="F566" s="39"/>
      <c r="G566" s="39"/>
      <c r="H566" s="39"/>
    </row>
    <row r="567">
      <c r="C567" s="39"/>
      <c r="D567" s="39"/>
      <c r="E567" s="39"/>
      <c r="F567" s="39"/>
      <c r="G567" s="39"/>
      <c r="H567" s="39"/>
    </row>
    <row r="568">
      <c r="C568" s="39"/>
      <c r="D568" s="39"/>
      <c r="E568" s="39"/>
      <c r="F568" s="39"/>
      <c r="G568" s="39"/>
      <c r="H568" s="39"/>
    </row>
    <row r="569">
      <c r="C569" s="39"/>
      <c r="D569" s="39"/>
      <c r="E569" s="39"/>
      <c r="F569" s="39"/>
      <c r="G569" s="39"/>
      <c r="H569" s="39"/>
    </row>
    <row r="570">
      <c r="C570" s="39"/>
      <c r="D570" s="39"/>
      <c r="E570" s="39"/>
      <c r="F570" s="39"/>
      <c r="G570" s="39"/>
      <c r="H570" s="39"/>
    </row>
    <row r="571">
      <c r="C571" s="39"/>
      <c r="D571" s="39"/>
      <c r="E571" s="39"/>
      <c r="F571" s="39"/>
      <c r="G571" s="39"/>
      <c r="H571" s="39"/>
    </row>
    <row r="572">
      <c r="C572" s="39"/>
      <c r="D572" s="39"/>
      <c r="E572" s="39"/>
      <c r="F572" s="39"/>
      <c r="G572" s="39"/>
      <c r="H572" s="39"/>
    </row>
    <row r="573">
      <c r="C573" s="39"/>
      <c r="D573" s="39"/>
      <c r="E573" s="39"/>
      <c r="F573" s="39"/>
      <c r="G573" s="39"/>
      <c r="H573" s="39"/>
    </row>
    <row r="574">
      <c r="C574" s="39"/>
      <c r="D574" s="39"/>
      <c r="E574" s="39"/>
      <c r="F574" s="39"/>
      <c r="G574" s="39"/>
      <c r="H574" s="39"/>
    </row>
    <row r="575">
      <c r="C575" s="39"/>
      <c r="D575" s="39"/>
      <c r="E575" s="39"/>
      <c r="F575" s="39"/>
      <c r="G575" s="39"/>
      <c r="H575" s="39"/>
    </row>
    <row r="576">
      <c r="C576" s="39"/>
      <c r="D576" s="39"/>
      <c r="E576" s="39"/>
      <c r="F576" s="39"/>
      <c r="G576" s="39"/>
      <c r="H576" s="39"/>
    </row>
    <row r="577">
      <c r="C577" s="39"/>
      <c r="D577" s="39"/>
      <c r="E577" s="39"/>
      <c r="F577" s="39"/>
      <c r="G577" s="39"/>
      <c r="H577" s="39"/>
    </row>
    <row r="578">
      <c r="C578" s="39"/>
      <c r="D578" s="39"/>
      <c r="E578" s="39"/>
      <c r="F578" s="39"/>
      <c r="G578" s="39"/>
      <c r="H578" s="39"/>
    </row>
    <row r="579">
      <c r="C579" s="39"/>
      <c r="D579" s="39"/>
      <c r="E579" s="39"/>
      <c r="F579" s="39"/>
      <c r="G579" s="39"/>
      <c r="H579" s="39"/>
    </row>
    <row r="580">
      <c r="C580" s="39"/>
      <c r="D580" s="39"/>
      <c r="E580" s="39"/>
      <c r="F580" s="39"/>
      <c r="G580" s="39"/>
      <c r="H580" s="39"/>
    </row>
    <row r="581">
      <c r="C581" s="39"/>
      <c r="D581" s="39"/>
      <c r="E581" s="39"/>
      <c r="F581" s="39"/>
      <c r="G581" s="39"/>
      <c r="H581" s="39"/>
    </row>
    <row r="582">
      <c r="C582" s="39"/>
      <c r="D582" s="39"/>
      <c r="E582" s="39"/>
      <c r="F582" s="39"/>
      <c r="G582" s="39"/>
      <c r="H582" s="39"/>
    </row>
    <row r="583">
      <c r="C583" s="39"/>
      <c r="D583" s="39"/>
      <c r="E583" s="39"/>
      <c r="F583" s="39"/>
      <c r="G583" s="39"/>
      <c r="H583" s="39"/>
    </row>
    <row r="584">
      <c r="C584" s="39"/>
      <c r="D584" s="39"/>
      <c r="E584" s="39"/>
      <c r="F584" s="39"/>
      <c r="G584" s="39"/>
      <c r="H584" s="39"/>
    </row>
    <row r="585">
      <c r="C585" s="39"/>
      <c r="D585" s="39"/>
      <c r="E585" s="39"/>
      <c r="F585" s="39"/>
      <c r="G585" s="39"/>
      <c r="H585" s="39"/>
    </row>
    <row r="586">
      <c r="C586" s="39"/>
      <c r="D586" s="39"/>
      <c r="E586" s="39"/>
      <c r="F586" s="39"/>
      <c r="G586" s="39"/>
      <c r="H586" s="39"/>
    </row>
    <row r="587">
      <c r="C587" s="39"/>
      <c r="D587" s="39"/>
      <c r="E587" s="39"/>
      <c r="F587" s="39"/>
      <c r="G587" s="39"/>
      <c r="H587" s="39"/>
    </row>
    <row r="588">
      <c r="C588" s="39"/>
      <c r="D588" s="39"/>
      <c r="E588" s="39"/>
      <c r="F588" s="39"/>
      <c r="G588" s="39"/>
      <c r="H588" s="39"/>
    </row>
    <row r="589">
      <c r="C589" s="39"/>
      <c r="D589" s="39"/>
      <c r="E589" s="39"/>
      <c r="F589" s="39"/>
      <c r="G589" s="39"/>
      <c r="H589" s="39"/>
    </row>
    <row r="590">
      <c r="C590" s="39"/>
      <c r="D590" s="39"/>
      <c r="E590" s="39"/>
      <c r="F590" s="39"/>
      <c r="G590" s="39"/>
      <c r="H590" s="39"/>
    </row>
    <row r="591">
      <c r="C591" s="39"/>
      <c r="D591" s="39"/>
      <c r="E591" s="39"/>
      <c r="F591" s="39"/>
      <c r="G591" s="39"/>
      <c r="H591" s="39"/>
    </row>
    <row r="592">
      <c r="C592" s="39"/>
      <c r="D592" s="39"/>
      <c r="E592" s="39"/>
      <c r="F592" s="39"/>
      <c r="G592" s="39"/>
      <c r="H592" s="39"/>
    </row>
    <row r="593">
      <c r="C593" s="39"/>
      <c r="D593" s="39"/>
      <c r="E593" s="39"/>
      <c r="F593" s="39"/>
      <c r="G593" s="39"/>
      <c r="H593" s="39"/>
    </row>
    <row r="594">
      <c r="C594" s="39"/>
      <c r="D594" s="39"/>
      <c r="E594" s="39"/>
      <c r="F594" s="39"/>
      <c r="G594" s="39"/>
      <c r="H594" s="39"/>
    </row>
    <row r="595">
      <c r="C595" s="39"/>
      <c r="D595" s="39"/>
      <c r="E595" s="39"/>
      <c r="F595" s="39"/>
      <c r="G595" s="39"/>
      <c r="H595" s="39"/>
    </row>
    <row r="596">
      <c r="C596" s="39"/>
      <c r="D596" s="39"/>
      <c r="E596" s="39"/>
      <c r="F596" s="39"/>
      <c r="G596" s="39"/>
      <c r="H596" s="39"/>
    </row>
    <row r="597">
      <c r="C597" s="39"/>
      <c r="D597" s="39"/>
      <c r="E597" s="39"/>
      <c r="F597" s="39"/>
      <c r="G597" s="39"/>
      <c r="H597" s="39"/>
    </row>
    <row r="598">
      <c r="C598" s="39"/>
      <c r="D598" s="39"/>
      <c r="E598" s="39"/>
      <c r="F598" s="39"/>
      <c r="G598" s="39"/>
      <c r="H598" s="39"/>
    </row>
    <row r="599">
      <c r="C599" s="39"/>
      <c r="D599" s="39"/>
      <c r="E599" s="39"/>
      <c r="F599" s="39"/>
      <c r="G599" s="39"/>
      <c r="H599" s="39"/>
    </row>
    <row r="600">
      <c r="C600" s="39"/>
      <c r="D600" s="39"/>
      <c r="E600" s="39"/>
      <c r="F600" s="39"/>
      <c r="G600" s="39"/>
      <c r="H600" s="39"/>
    </row>
    <row r="601">
      <c r="C601" s="39"/>
      <c r="D601" s="39"/>
      <c r="E601" s="39"/>
      <c r="F601" s="39"/>
      <c r="G601" s="39"/>
      <c r="H601" s="39"/>
    </row>
    <row r="602">
      <c r="C602" s="39"/>
      <c r="D602" s="39"/>
      <c r="E602" s="39"/>
      <c r="F602" s="39"/>
      <c r="G602" s="39"/>
      <c r="H602" s="39"/>
    </row>
    <row r="603">
      <c r="C603" s="39"/>
      <c r="D603" s="39"/>
      <c r="E603" s="39"/>
      <c r="F603" s="39"/>
      <c r="G603" s="39"/>
      <c r="H603" s="39"/>
    </row>
    <row r="604">
      <c r="C604" s="39"/>
      <c r="D604" s="39"/>
      <c r="E604" s="39"/>
      <c r="F604" s="39"/>
      <c r="G604" s="39"/>
      <c r="H604" s="39"/>
    </row>
    <row r="605">
      <c r="C605" s="39"/>
      <c r="D605" s="39"/>
      <c r="E605" s="39"/>
      <c r="F605" s="39"/>
      <c r="G605" s="39"/>
      <c r="H605" s="39"/>
    </row>
    <row r="606">
      <c r="C606" s="39"/>
      <c r="D606" s="39"/>
      <c r="E606" s="39"/>
      <c r="F606" s="39"/>
      <c r="G606" s="39"/>
      <c r="H606" s="39"/>
    </row>
    <row r="607">
      <c r="C607" s="39"/>
      <c r="D607" s="39"/>
      <c r="E607" s="39"/>
      <c r="F607" s="39"/>
      <c r="G607" s="39"/>
      <c r="H607" s="39"/>
    </row>
    <row r="608">
      <c r="C608" s="39"/>
      <c r="D608" s="39"/>
      <c r="E608" s="39"/>
      <c r="F608" s="39"/>
      <c r="G608" s="39"/>
      <c r="H608" s="39"/>
    </row>
    <row r="609">
      <c r="C609" s="39"/>
      <c r="D609" s="39"/>
      <c r="E609" s="39"/>
      <c r="F609" s="39"/>
      <c r="G609" s="39"/>
      <c r="H609" s="39"/>
    </row>
    <row r="610">
      <c r="C610" s="39"/>
      <c r="D610" s="39"/>
      <c r="E610" s="39"/>
      <c r="F610" s="39"/>
      <c r="G610" s="39"/>
      <c r="H610" s="39"/>
    </row>
    <row r="611">
      <c r="C611" s="39"/>
      <c r="D611" s="39"/>
      <c r="E611" s="39"/>
      <c r="F611" s="39"/>
      <c r="G611" s="39"/>
      <c r="H611" s="39"/>
    </row>
    <row r="612">
      <c r="C612" s="39"/>
      <c r="D612" s="39"/>
      <c r="E612" s="39"/>
      <c r="F612" s="39"/>
      <c r="G612" s="39"/>
      <c r="H612" s="39"/>
    </row>
    <row r="613">
      <c r="C613" s="39"/>
      <c r="D613" s="39"/>
      <c r="E613" s="39"/>
      <c r="F613" s="39"/>
      <c r="G613" s="39"/>
      <c r="H613" s="39"/>
    </row>
    <row r="614">
      <c r="C614" s="39"/>
      <c r="D614" s="39"/>
      <c r="E614" s="39"/>
      <c r="F614" s="39"/>
      <c r="G614" s="39"/>
      <c r="H614" s="39"/>
    </row>
    <row r="615">
      <c r="C615" s="39"/>
      <c r="D615" s="39"/>
      <c r="E615" s="39"/>
      <c r="F615" s="39"/>
      <c r="G615" s="39"/>
      <c r="H615" s="39"/>
    </row>
    <row r="616">
      <c r="C616" s="39"/>
      <c r="D616" s="39"/>
      <c r="E616" s="39"/>
      <c r="F616" s="39"/>
      <c r="G616" s="39"/>
      <c r="H616" s="39"/>
    </row>
    <row r="617">
      <c r="C617" s="39"/>
      <c r="D617" s="39"/>
      <c r="E617" s="39"/>
      <c r="F617" s="39"/>
      <c r="G617" s="39"/>
      <c r="H617" s="39"/>
    </row>
    <row r="618">
      <c r="C618" s="39"/>
      <c r="D618" s="39"/>
      <c r="E618" s="39"/>
      <c r="F618" s="39"/>
      <c r="G618" s="39"/>
      <c r="H618" s="39"/>
    </row>
    <row r="619">
      <c r="C619" s="39"/>
      <c r="D619" s="39"/>
      <c r="E619" s="39"/>
      <c r="F619" s="39"/>
      <c r="G619" s="39"/>
      <c r="H619" s="39"/>
    </row>
    <row r="620">
      <c r="C620" s="39"/>
      <c r="D620" s="39"/>
      <c r="E620" s="39"/>
      <c r="F620" s="39"/>
      <c r="G620" s="39"/>
      <c r="H620" s="39"/>
    </row>
    <row r="621">
      <c r="C621" s="39"/>
      <c r="D621" s="39"/>
      <c r="E621" s="39"/>
      <c r="F621" s="39"/>
      <c r="G621" s="39"/>
      <c r="H621" s="39"/>
    </row>
    <row r="622">
      <c r="C622" s="39"/>
      <c r="D622" s="39"/>
      <c r="E622" s="39"/>
      <c r="F622" s="39"/>
      <c r="G622" s="39"/>
      <c r="H622" s="39"/>
    </row>
    <row r="623">
      <c r="C623" s="39"/>
      <c r="D623" s="39"/>
      <c r="E623" s="39"/>
      <c r="F623" s="39"/>
      <c r="G623" s="39"/>
      <c r="H623" s="39"/>
    </row>
    <row r="624">
      <c r="C624" s="39"/>
      <c r="D624" s="39"/>
      <c r="E624" s="39"/>
      <c r="F624" s="39"/>
      <c r="G624" s="39"/>
      <c r="H624" s="39"/>
    </row>
    <row r="625">
      <c r="C625" s="39"/>
      <c r="D625" s="39"/>
      <c r="E625" s="39"/>
      <c r="F625" s="39"/>
      <c r="G625" s="39"/>
      <c r="H625" s="39"/>
    </row>
    <row r="626">
      <c r="C626" s="39"/>
      <c r="D626" s="39"/>
      <c r="E626" s="39"/>
      <c r="F626" s="39"/>
      <c r="G626" s="39"/>
      <c r="H626" s="39"/>
    </row>
    <row r="627">
      <c r="C627" s="39"/>
      <c r="D627" s="39"/>
      <c r="E627" s="39"/>
      <c r="F627" s="39"/>
      <c r="G627" s="39"/>
      <c r="H627" s="39"/>
    </row>
    <row r="628">
      <c r="C628" s="39"/>
      <c r="D628" s="39"/>
      <c r="E628" s="39"/>
      <c r="F628" s="39"/>
      <c r="G628" s="39"/>
      <c r="H628" s="39"/>
    </row>
    <row r="629">
      <c r="C629" s="39"/>
      <c r="D629" s="39"/>
      <c r="E629" s="39"/>
      <c r="F629" s="39"/>
      <c r="G629" s="39"/>
      <c r="H629" s="39"/>
    </row>
    <row r="630">
      <c r="C630" s="39"/>
      <c r="D630" s="39"/>
      <c r="E630" s="39"/>
      <c r="F630" s="39"/>
      <c r="G630" s="39"/>
      <c r="H630" s="39"/>
    </row>
    <row r="631">
      <c r="C631" s="39"/>
      <c r="D631" s="39"/>
      <c r="E631" s="39"/>
      <c r="F631" s="39"/>
      <c r="G631" s="39"/>
      <c r="H631" s="39"/>
    </row>
    <row r="632">
      <c r="C632" s="39"/>
      <c r="D632" s="39"/>
      <c r="E632" s="39"/>
      <c r="F632" s="39"/>
      <c r="G632" s="39"/>
      <c r="H632" s="39"/>
    </row>
    <row r="633">
      <c r="C633" s="39"/>
      <c r="D633" s="39"/>
      <c r="E633" s="39"/>
      <c r="F633" s="39"/>
      <c r="G633" s="39"/>
      <c r="H633" s="39"/>
    </row>
    <row r="634">
      <c r="C634" s="39"/>
      <c r="D634" s="39"/>
      <c r="E634" s="39"/>
      <c r="F634" s="39"/>
      <c r="G634" s="39"/>
      <c r="H634" s="39"/>
    </row>
    <row r="635">
      <c r="C635" s="39"/>
      <c r="D635" s="39"/>
      <c r="E635" s="39"/>
      <c r="F635" s="39"/>
      <c r="G635" s="39"/>
      <c r="H635" s="39"/>
    </row>
    <row r="636">
      <c r="C636" s="39"/>
      <c r="D636" s="39"/>
      <c r="E636" s="39"/>
      <c r="F636" s="39"/>
      <c r="G636" s="39"/>
      <c r="H636" s="39"/>
    </row>
    <row r="637">
      <c r="C637" s="39"/>
      <c r="D637" s="39"/>
      <c r="E637" s="39"/>
      <c r="F637" s="39"/>
      <c r="G637" s="39"/>
      <c r="H637" s="39"/>
    </row>
    <row r="638">
      <c r="C638" s="39"/>
      <c r="D638" s="39"/>
      <c r="E638" s="39"/>
      <c r="F638" s="39"/>
      <c r="G638" s="39"/>
      <c r="H638" s="39"/>
    </row>
    <row r="639">
      <c r="C639" s="39"/>
      <c r="D639" s="39"/>
      <c r="E639" s="39"/>
      <c r="F639" s="39"/>
      <c r="G639" s="39"/>
      <c r="H639" s="39"/>
    </row>
    <row r="640">
      <c r="C640" s="39"/>
      <c r="D640" s="39"/>
      <c r="E640" s="39"/>
      <c r="F640" s="39"/>
      <c r="G640" s="39"/>
      <c r="H640" s="39"/>
    </row>
    <row r="641">
      <c r="C641" s="39"/>
      <c r="D641" s="39"/>
      <c r="E641" s="39"/>
      <c r="F641" s="39"/>
      <c r="G641" s="39"/>
      <c r="H641" s="39"/>
    </row>
    <row r="642">
      <c r="C642" s="39"/>
      <c r="D642" s="39"/>
      <c r="E642" s="39"/>
      <c r="F642" s="39"/>
      <c r="G642" s="39"/>
      <c r="H642" s="39"/>
    </row>
    <row r="643">
      <c r="C643" s="39"/>
      <c r="D643" s="39"/>
      <c r="E643" s="39"/>
      <c r="F643" s="39"/>
      <c r="G643" s="39"/>
      <c r="H643" s="39"/>
    </row>
    <row r="644">
      <c r="C644" s="39"/>
      <c r="D644" s="39"/>
      <c r="E644" s="39"/>
      <c r="F644" s="39"/>
      <c r="G644" s="39"/>
      <c r="H644" s="39"/>
    </row>
    <row r="645">
      <c r="C645" s="39"/>
      <c r="D645" s="39"/>
      <c r="E645" s="39"/>
      <c r="F645" s="39"/>
      <c r="G645" s="39"/>
      <c r="H645" s="39"/>
    </row>
    <row r="646">
      <c r="C646" s="39"/>
      <c r="D646" s="39"/>
      <c r="E646" s="39"/>
      <c r="F646" s="39"/>
      <c r="G646" s="39"/>
      <c r="H646" s="39"/>
    </row>
    <row r="647">
      <c r="C647" s="39"/>
      <c r="D647" s="39"/>
      <c r="E647" s="39"/>
      <c r="F647" s="39"/>
      <c r="G647" s="39"/>
      <c r="H647" s="39"/>
    </row>
    <row r="648">
      <c r="C648" s="39"/>
      <c r="D648" s="39"/>
      <c r="E648" s="39"/>
      <c r="F648" s="39"/>
      <c r="G648" s="39"/>
      <c r="H648" s="39"/>
    </row>
    <row r="649">
      <c r="C649" s="39"/>
      <c r="D649" s="39"/>
      <c r="E649" s="39"/>
      <c r="F649" s="39"/>
      <c r="G649" s="39"/>
      <c r="H649" s="39"/>
    </row>
    <row r="650">
      <c r="C650" s="39"/>
      <c r="D650" s="39"/>
      <c r="E650" s="39"/>
      <c r="F650" s="39"/>
      <c r="G650" s="39"/>
      <c r="H650" s="39"/>
    </row>
    <row r="651">
      <c r="C651" s="39"/>
      <c r="D651" s="39"/>
      <c r="E651" s="39"/>
      <c r="F651" s="39"/>
      <c r="G651" s="39"/>
      <c r="H651" s="39"/>
    </row>
    <row r="652">
      <c r="C652" s="39"/>
      <c r="D652" s="39"/>
      <c r="E652" s="39"/>
      <c r="F652" s="39"/>
      <c r="G652" s="39"/>
      <c r="H652" s="39"/>
    </row>
    <row r="653">
      <c r="C653" s="39"/>
      <c r="D653" s="39"/>
      <c r="E653" s="39"/>
      <c r="F653" s="39"/>
      <c r="G653" s="39"/>
      <c r="H653" s="39"/>
    </row>
    <row r="654">
      <c r="C654" s="39"/>
      <c r="D654" s="39"/>
      <c r="E654" s="39"/>
      <c r="F654" s="39"/>
      <c r="G654" s="39"/>
      <c r="H654" s="39"/>
    </row>
    <row r="655">
      <c r="C655" s="39"/>
      <c r="D655" s="39"/>
      <c r="E655" s="39"/>
      <c r="F655" s="39"/>
      <c r="G655" s="39"/>
      <c r="H655" s="39"/>
    </row>
    <row r="656">
      <c r="C656" s="39"/>
      <c r="D656" s="39"/>
      <c r="E656" s="39"/>
      <c r="F656" s="39"/>
      <c r="G656" s="39"/>
      <c r="H656" s="39"/>
    </row>
    <row r="657">
      <c r="C657" s="39"/>
      <c r="D657" s="39"/>
      <c r="E657" s="39"/>
      <c r="F657" s="39"/>
      <c r="G657" s="39"/>
      <c r="H657" s="39"/>
    </row>
    <row r="658">
      <c r="C658" s="39"/>
      <c r="D658" s="39"/>
      <c r="E658" s="39"/>
      <c r="F658" s="39"/>
      <c r="G658" s="39"/>
      <c r="H658" s="39"/>
    </row>
    <row r="659">
      <c r="C659" s="39"/>
      <c r="D659" s="39"/>
      <c r="E659" s="39"/>
      <c r="F659" s="39"/>
      <c r="G659" s="39"/>
      <c r="H659" s="39"/>
    </row>
    <row r="660">
      <c r="C660" s="39"/>
      <c r="D660" s="39"/>
      <c r="E660" s="39"/>
      <c r="F660" s="39"/>
      <c r="G660" s="39"/>
      <c r="H660" s="39"/>
    </row>
    <row r="661">
      <c r="C661" s="39"/>
      <c r="D661" s="39"/>
      <c r="E661" s="39"/>
      <c r="F661" s="39"/>
      <c r="G661" s="39"/>
      <c r="H661" s="39"/>
    </row>
    <row r="662">
      <c r="C662" s="39"/>
      <c r="D662" s="39"/>
      <c r="E662" s="39"/>
      <c r="F662" s="39"/>
      <c r="G662" s="39"/>
      <c r="H662" s="39"/>
    </row>
    <row r="663">
      <c r="C663" s="39"/>
      <c r="D663" s="39"/>
      <c r="E663" s="39"/>
      <c r="F663" s="39"/>
      <c r="G663" s="39"/>
      <c r="H663" s="39"/>
    </row>
    <row r="664">
      <c r="C664" s="39"/>
      <c r="D664" s="39"/>
      <c r="E664" s="39"/>
      <c r="F664" s="39"/>
      <c r="G664" s="39"/>
      <c r="H664" s="39"/>
    </row>
    <row r="665">
      <c r="C665" s="39"/>
      <c r="D665" s="39"/>
      <c r="E665" s="39"/>
      <c r="F665" s="39"/>
      <c r="G665" s="39"/>
      <c r="H665" s="39"/>
    </row>
    <row r="666">
      <c r="C666" s="39"/>
      <c r="D666" s="39"/>
      <c r="E666" s="39"/>
      <c r="F666" s="39"/>
      <c r="G666" s="39"/>
      <c r="H666" s="39"/>
    </row>
    <row r="667">
      <c r="C667" s="39"/>
      <c r="D667" s="39"/>
      <c r="E667" s="39"/>
      <c r="F667" s="39"/>
      <c r="G667" s="39"/>
      <c r="H667" s="39"/>
    </row>
    <row r="668">
      <c r="C668" s="39"/>
      <c r="D668" s="39"/>
      <c r="E668" s="39"/>
      <c r="F668" s="39"/>
      <c r="G668" s="39"/>
      <c r="H668" s="39"/>
    </row>
    <row r="669">
      <c r="C669" s="39"/>
      <c r="D669" s="39"/>
      <c r="E669" s="39"/>
      <c r="F669" s="39"/>
      <c r="G669" s="39"/>
      <c r="H669" s="39"/>
    </row>
    <row r="670">
      <c r="C670" s="39"/>
      <c r="D670" s="39"/>
      <c r="E670" s="39"/>
      <c r="F670" s="39"/>
      <c r="G670" s="39"/>
      <c r="H670" s="39"/>
    </row>
    <row r="671">
      <c r="C671" s="39"/>
      <c r="D671" s="39"/>
      <c r="E671" s="39"/>
      <c r="F671" s="39"/>
      <c r="G671" s="39"/>
      <c r="H671" s="39"/>
    </row>
    <row r="672">
      <c r="C672" s="39"/>
      <c r="D672" s="39"/>
      <c r="E672" s="39"/>
      <c r="F672" s="39"/>
      <c r="G672" s="39"/>
      <c r="H672" s="39"/>
    </row>
    <row r="673">
      <c r="C673" s="39"/>
      <c r="D673" s="39"/>
      <c r="E673" s="39"/>
      <c r="F673" s="39"/>
      <c r="G673" s="39"/>
      <c r="H673" s="39"/>
    </row>
    <row r="674">
      <c r="C674" s="39"/>
      <c r="D674" s="39"/>
      <c r="E674" s="39"/>
      <c r="F674" s="39"/>
      <c r="G674" s="39"/>
      <c r="H674" s="39"/>
    </row>
    <row r="675">
      <c r="C675" s="39"/>
      <c r="D675" s="39"/>
      <c r="E675" s="39"/>
      <c r="F675" s="39"/>
      <c r="G675" s="39"/>
      <c r="H675" s="39"/>
    </row>
    <row r="676">
      <c r="C676" s="39"/>
      <c r="D676" s="39"/>
      <c r="E676" s="39"/>
      <c r="F676" s="39"/>
      <c r="G676" s="39"/>
      <c r="H676" s="39"/>
    </row>
    <row r="677">
      <c r="C677" s="39"/>
      <c r="D677" s="39"/>
      <c r="E677" s="39"/>
      <c r="F677" s="39"/>
      <c r="G677" s="39"/>
      <c r="H677" s="39"/>
    </row>
    <row r="678">
      <c r="C678" s="39"/>
      <c r="D678" s="39"/>
      <c r="E678" s="39"/>
      <c r="F678" s="39"/>
      <c r="G678" s="39"/>
      <c r="H678" s="39"/>
    </row>
    <row r="679">
      <c r="C679" s="39"/>
      <c r="D679" s="39"/>
      <c r="E679" s="39"/>
      <c r="F679" s="39"/>
      <c r="G679" s="39"/>
      <c r="H679" s="39"/>
    </row>
    <row r="680">
      <c r="C680" s="39"/>
      <c r="D680" s="39"/>
      <c r="E680" s="39"/>
      <c r="F680" s="39"/>
      <c r="G680" s="39"/>
      <c r="H680" s="39"/>
    </row>
    <row r="681">
      <c r="C681" s="39"/>
      <c r="D681" s="39"/>
      <c r="E681" s="39"/>
      <c r="F681" s="39"/>
      <c r="G681" s="39"/>
      <c r="H681" s="39"/>
    </row>
    <row r="682">
      <c r="C682" s="39"/>
      <c r="D682" s="39"/>
      <c r="E682" s="39"/>
      <c r="F682" s="39"/>
      <c r="G682" s="39"/>
      <c r="H682" s="39"/>
    </row>
    <row r="683">
      <c r="C683" s="39"/>
      <c r="D683" s="39"/>
      <c r="E683" s="39"/>
      <c r="F683" s="39"/>
      <c r="G683" s="39"/>
      <c r="H683" s="39"/>
    </row>
    <row r="684">
      <c r="C684" s="39"/>
      <c r="D684" s="39"/>
      <c r="E684" s="39"/>
      <c r="F684" s="39"/>
      <c r="G684" s="39"/>
      <c r="H684" s="39"/>
    </row>
    <row r="685">
      <c r="C685" s="39"/>
      <c r="D685" s="39"/>
      <c r="E685" s="39"/>
      <c r="F685" s="39"/>
      <c r="G685" s="39"/>
      <c r="H685" s="39"/>
    </row>
    <row r="686">
      <c r="C686" s="39"/>
      <c r="D686" s="39"/>
      <c r="E686" s="39"/>
      <c r="F686" s="39"/>
      <c r="G686" s="39"/>
      <c r="H686" s="39"/>
    </row>
    <row r="687">
      <c r="C687" s="39"/>
      <c r="D687" s="39"/>
      <c r="E687" s="39"/>
      <c r="F687" s="39"/>
      <c r="G687" s="39"/>
      <c r="H687" s="39"/>
    </row>
    <row r="688">
      <c r="C688" s="39"/>
      <c r="D688" s="39"/>
      <c r="E688" s="39"/>
      <c r="F688" s="39"/>
      <c r="G688" s="39"/>
      <c r="H688" s="39"/>
    </row>
    <row r="689">
      <c r="C689" s="39"/>
      <c r="D689" s="39"/>
      <c r="E689" s="39"/>
      <c r="F689" s="39"/>
      <c r="G689" s="39"/>
      <c r="H689" s="39"/>
    </row>
    <row r="690">
      <c r="C690" s="39"/>
      <c r="D690" s="39"/>
      <c r="E690" s="39"/>
      <c r="F690" s="39"/>
      <c r="G690" s="39"/>
      <c r="H690" s="39"/>
    </row>
    <row r="691">
      <c r="C691" s="39"/>
      <c r="D691" s="39"/>
      <c r="E691" s="39"/>
      <c r="F691" s="39"/>
      <c r="G691" s="39"/>
      <c r="H691" s="39"/>
    </row>
    <row r="692">
      <c r="C692" s="39"/>
      <c r="D692" s="39"/>
      <c r="E692" s="39"/>
      <c r="F692" s="39"/>
      <c r="G692" s="39"/>
      <c r="H692" s="39"/>
    </row>
    <row r="693">
      <c r="C693" s="39"/>
      <c r="D693" s="39"/>
      <c r="E693" s="39"/>
      <c r="F693" s="39"/>
      <c r="G693" s="39"/>
      <c r="H693" s="39"/>
    </row>
    <row r="694">
      <c r="C694" s="39"/>
      <c r="D694" s="39"/>
      <c r="E694" s="39"/>
      <c r="F694" s="39"/>
      <c r="G694" s="39"/>
      <c r="H694" s="39"/>
    </row>
    <row r="695">
      <c r="C695" s="39"/>
      <c r="D695" s="39"/>
      <c r="E695" s="39"/>
      <c r="F695" s="39"/>
      <c r="G695" s="39"/>
      <c r="H695" s="39"/>
    </row>
    <row r="696">
      <c r="C696" s="39"/>
      <c r="D696" s="39"/>
      <c r="E696" s="39"/>
      <c r="F696" s="39"/>
      <c r="G696" s="39"/>
      <c r="H696" s="39"/>
    </row>
    <row r="697">
      <c r="C697" s="39"/>
      <c r="D697" s="39"/>
      <c r="E697" s="39"/>
      <c r="F697" s="39"/>
      <c r="G697" s="39"/>
      <c r="H697" s="39"/>
    </row>
    <row r="698">
      <c r="C698" s="39"/>
      <c r="D698" s="39"/>
      <c r="E698" s="39"/>
      <c r="F698" s="39"/>
      <c r="G698" s="39"/>
      <c r="H698" s="39"/>
    </row>
    <row r="699">
      <c r="C699" s="39"/>
      <c r="D699" s="39"/>
      <c r="E699" s="39"/>
      <c r="F699" s="39"/>
      <c r="G699" s="39"/>
      <c r="H699" s="39"/>
    </row>
    <row r="700">
      <c r="C700" s="39"/>
      <c r="D700" s="39"/>
      <c r="E700" s="39"/>
      <c r="F700" s="39"/>
      <c r="G700" s="39"/>
      <c r="H700" s="39"/>
    </row>
    <row r="701">
      <c r="C701" s="39"/>
      <c r="D701" s="39"/>
      <c r="E701" s="39"/>
      <c r="F701" s="39"/>
      <c r="G701" s="39"/>
      <c r="H701" s="39"/>
    </row>
    <row r="702">
      <c r="C702" s="39"/>
      <c r="D702" s="39"/>
      <c r="E702" s="39"/>
      <c r="F702" s="39"/>
      <c r="G702" s="39"/>
      <c r="H702" s="39"/>
    </row>
    <row r="703">
      <c r="C703" s="39"/>
      <c r="D703" s="39"/>
      <c r="E703" s="39"/>
      <c r="F703" s="39"/>
      <c r="G703" s="39"/>
      <c r="H703" s="39"/>
    </row>
    <row r="704">
      <c r="C704" s="39"/>
      <c r="D704" s="39"/>
      <c r="E704" s="39"/>
      <c r="F704" s="39"/>
      <c r="G704" s="39"/>
      <c r="H704" s="39"/>
    </row>
    <row r="705">
      <c r="C705" s="39"/>
      <c r="D705" s="39"/>
      <c r="E705" s="39"/>
      <c r="F705" s="39"/>
      <c r="G705" s="39"/>
      <c r="H705" s="39"/>
    </row>
    <row r="706">
      <c r="C706" s="39"/>
      <c r="D706" s="39"/>
      <c r="E706" s="39"/>
      <c r="F706" s="39"/>
      <c r="G706" s="39"/>
      <c r="H706" s="39"/>
    </row>
    <row r="707">
      <c r="C707" s="39"/>
      <c r="D707" s="39"/>
      <c r="E707" s="39"/>
      <c r="F707" s="39"/>
      <c r="G707" s="39"/>
      <c r="H707" s="39"/>
    </row>
    <row r="708">
      <c r="C708" s="39"/>
      <c r="D708" s="39"/>
      <c r="E708" s="39"/>
      <c r="F708" s="39"/>
      <c r="G708" s="39"/>
      <c r="H708" s="39"/>
    </row>
    <row r="709">
      <c r="C709" s="39"/>
      <c r="D709" s="39"/>
      <c r="E709" s="39"/>
      <c r="F709" s="39"/>
      <c r="G709" s="39"/>
      <c r="H709" s="39"/>
    </row>
    <row r="710">
      <c r="C710" s="39"/>
      <c r="D710" s="39"/>
      <c r="E710" s="39"/>
      <c r="F710" s="39"/>
      <c r="G710" s="39"/>
      <c r="H710" s="39"/>
    </row>
    <row r="711">
      <c r="C711" s="39"/>
      <c r="D711" s="39"/>
      <c r="E711" s="39"/>
      <c r="F711" s="39"/>
      <c r="G711" s="39"/>
      <c r="H711" s="39"/>
    </row>
    <row r="712">
      <c r="C712" s="39"/>
      <c r="D712" s="39"/>
      <c r="E712" s="39"/>
      <c r="F712" s="39"/>
      <c r="G712" s="39"/>
      <c r="H712" s="39"/>
    </row>
    <row r="713">
      <c r="C713" s="39"/>
      <c r="D713" s="39"/>
      <c r="E713" s="39"/>
      <c r="F713" s="39"/>
      <c r="G713" s="39"/>
      <c r="H713" s="39"/>
    </row>
    <row r="714">
      <c r="C714" s="39"/>
      <c r="D714" s="39"/>
      <c r="E714" s="39"/>
      <c r="F714" s="39"/>
      <c r="G714" s="39"/>
      <c r="H714" s="39"/>
    </row>
    <row r="715">
      <c r="C715" s="39"/>
      <c r="D715" s="39"/>
      <c r="E715" s="39"/>
      <c r="F715" s="39"/>
      <c r="G715" s="39"/>
      <c r="H715" s="39"/>
    </row>
    <row r="716">
      <c r="C716" s="39"/>
      <c r="D716" s="39"/>
      <c r="E716" s="39"/>
      <c r="F716" s="39"/>
      <c r="G716" s="39"/>
      <c r="H716" s="39"/>
    </row>
    <row r="717">
      <c r="C717" s="39"/>
      <c r="D717" s="39"/>
      <c r="E717" s="39"/>
      <c r="F717" s="39"/>
      <c r="G717" s="39"/>
      <c r="H717" s="39"/>
    </row>
    <row r="718">
      <c r="C718" s="39"/>
      <c r="D718" s="39"/>
      <c r="E718" s="39"/>
      <c r="F718" s="39"/>
      <c r="G718" s="39"/>
      <c r="H718" s="39"/>
    </row>
    <row r="719">
      <c r="C719" s="39"/>
      <c r="D719" s="39"/>
      <c r="E719" s="39"/>
      <c r="F719" s="39"/>
      <c r="G719" s="39"/>
      <c r="H719" s="39"/>
    </row>
    <row r="720">
      <c r="C720" s="39"/>
      <c r="D720" s="39"/>
      <c r="E720" s="39"/>
      <c r="F720" s="39"/>
      <c r="G720" s="39"/>
      <c r="H720" s="39"/>
    </row>
    <row r="721">
      <c r="C721" s="39"/>
      <c r="D721" s="39"/>
      <c r="E721" s="39"/>
      <c r="F721" s="39"/>
      <c r="G721" s="39"/>
      <c r="H721" s="39"/>
    </row>
    <row r="722">
      <c r="C722" s="39"/>
      <c r="D722" s="39"/>
      <c r="E722" s="39"/>
      <c r="F722" s="39"/>
      <c r="G722" s="39"/>
      <c r="H722" s="39"/>
    </row>
    <row r="723">
      <c r="C723" s="39"/>
      <c r="D723" s="39"/>
      <c r="E723" s="39"/>
      <c r="F723" s="39"/>
      <c r="G723" s="39"/>
      <c r="H723" s="39"/>
    </row>
    <row r="724">
      <c r="C724" s="39"/>
      <c r="D724" s="39"/>
      <c r="E724" s="39"/>
      <c r="F724" s="39"/>
      <c r="G724" s="39"/>
      <c r="H724" s="39"/>
    </row>
    <row r="725">
      <c r="C725" s="39"/>
      <c r="D725" s="39"/>
      <c r="E725" s="39"/>
      <c r="F725" s="39"/>
      <c r="G725" s="39"/>
      <c r="H725" s="39"/>
    </row>
    <row r="726">
      <c r="C726" s="39"/>
      <c r="D726" s="39"/>
      <c r="E726" s="39"/>
      <c r="F726" s="39"/>
      <c r="G726" s="39"/>
      <c r="H726" s="39"/>
    </row>
    <row r="727">
      <c r="C727" s="39"/>
      <c r="D727" s="39"/>
      <c r="E727" s="39"/>
      <c r="F727" s="39"/>
      <c r="G727" s="39"/>
      <c r="H727" s="39"/>
    </row>
    <row r="728">
      <c r="C728" s="39"/>
      <c r="D728" s="39"/>
      <c r="E728" s="39"/>
      <c r="F728" s="39"/>
      <c r="G728" s="39"/>
      <c r="H728" s="39"/>
    </row>
    <row r="729">
      <c r="C729" s="39"/>
      <c r="D729" s="39"/>
      <c r="E729" s="39"/>
      <c r="F729" s="39"/>
      <c r="G729" s="39"/>
      <c r="H729" s="39"/>
    </row>
    <row r="730">
      <c r="C730" s="39"/>
      <c r="D730" s="39"/>
      <c r="E730" s="39"/>
      <c r="F730" s="39"/>
      <c r="G730" s="39"/>
      <c r="H730" s="39"/>
    </row>
    <row r="731">
      <c r="C731" s="39"/>
      <c r="D731" s="39"/>
      <c r="E731" s="39"/>
      <c r="F731" s="39"/>
      <c r="G731" s="39"/>
      <c r="H731" s="39"/>
    </row>
    <row r="732">
      <c r="C732" s="39"/>
      <c r="D732" s="39"/>
      <c r="E732" s="39"/>
      <c r="F732" s="39"/>
      <c r="G732" s="39"/>
      <c r="H732" s="39"/>
    </row>
    <row r="733">
      <c r="C733" s="39"/>
      <c r="D733" s="39"/>
      <c r="E733" s="39"/>
      <c r="F733" s="39"/>
      <c r="G733" s="39"/>
      <c r="H733" s="39"/>
    </row>
    <row r="734">
      <c r="C734" s="39"/>
      <c r="D734" s="39"/>
      <c r="E734" s="39"/>
      <c r="F734" s="39"/>
      <c r="G734" s="39"/>
      <c r="H734" s="39"/>
    </row>
    <row r="735">
      <c r="C735" s="39"/>
      <c r="D735" s="39"/>
      <c r="E735" s="39"/>
      <c r="F735" s="39"/>
      <c r="G735" s="39"/>
      <c r="H735" s="39"/>
    </row>
    <row r="736">
      <c r="C736" s="39"/>
      <c r="D736" s="39"/>
      <c r="E736" s="39"/>
      <c r="F736" s="39"/>
      <c r="G736" s="39"/>
      <c r="H736" s="39"/>
    </row>
    <row r="737">
      <c r="C737" s="39"/>
      <c r="D737" s="39"/>
      <c r="E737" s="39"/>
      <c r="F737" s="39"/>
      <c r="G737" s="39"/>
      <c r="H737" s="39"/>
    </row>
    <row r="738">
      <c r="C738" s="39"/>
      <c r="D738" s="39"/>
      <c r="E738" s="39"/>
      <c r="F738" s="39"/>
      <c r="G738" s="39"/>
      <c r="H738" s="39"/>
    </row>
    <row r="739">
      <c r="C739" s="39"/>
      <c r="D739" s="39"/>
      <c r="E739" s="39"/>
      <c r="F739" s="39"/>
      <c r="G739" s="39"/>
      <c r="H739" s="39"/>
    </row>
    <row r="740">
      <c r="C740" s="39"/>
      <c r="D740" s="39"/>
      <c r="E740" s="39"/>
      <c r="F740" s="39"/>
      <c r="G740" s="39"/>
      <c r="H740" s="39"/>
    </row>
    <row r="741">
      <c r="C741" s="39"/>
      <c r="D741" s="39"/>
      <c r="E741" s="39"/>
      <c r="F741" s="39"/>
      <c r="G741" s="39"/>
      <c r="H741" s="39"/>
    </row>
    <row r="742">
      <c r="C742" s="39"/>
      <c r="D742" s="39"/>
      <c r="E742" s="39"/>
      <c r="F742" s="39"/>
      <c r="G742" s="39"/>
      <c r="H742" s="39"/>
    </row>
    <row r="743">
      <c r="C743" s="39"/>
      <c r="D743" s="39"/>
      <c r="E743" s="39"/>
      <c r="F743" s="39"/>
      <c r="G743" s="39"/>
      <c r="H743" s="39"/>
    </row>
    <row r="744">
      <c r="C744" s="39"/>
      <c r="D744" s="39"/>
      <c r="E744" s="39"/>
      <c r="F744" s="39"/>
      <c r="G744" s="39"/>
      <c r="H744" s="39"/>
    </row>
    <row r="745">
      <c r="C745" s="39"/>
      <c r="D745" s="39"/>
      <c r="E745" s="39"/>
      <c r="F745" s="39"/>
      <c r="G745" s="39"/>
      <c r="H745" s="39"/>
    </row>
    <row r="746">
      <c r="C746" s="39"/>
      <c r="D746" s="39"/>
      <c r="E746" s="39"/>
      <c r="F746" s="39"/>
      <c r="G746" s="39"/>
      <c r="H746" s="39"/>
    </row>
    <row r="747">
      <c r="C747" s="39"/>
      <c r="D747" s="39"/>
      <c r="E747" s="39"/>
      <c r="F747" s="39"/>
      <c r="G747" s="39"/>
      <c r="H747" s="39"/>
    </row>
    <row r="748">
      <c r="C748" s="39"/>
      <c r="D748" s="39"/>
      <c r="E748" s="39"/>
      <c r="F748" s="39"/>
      <c r="G748" s="39"/>
      <c r="H748" s="39"/>
    </row>
    <row r="749">
      <c r="C749" s="39"/>
      <c r="D749" s="39"/>
      <c r="E749" s="39"/>
      <c r="F749" s="39"/>
      <c r="G749" s="39"/>
      <c r="H749" s="39"/>
    </row>
    <row r="750">
      <c r="C750" s="39"/>
      <c r="D750" s="39"/>
      <c r="E750" s="39"/>
      <c r="F750" s="39"/>
      <c r="G750" s="39"/>
      <c r="H750" s="39"/>
    </row>
    <row r="751">
      <c r="C751" s="39"/>
      <c r="D751" s="39"/>
      <c r="E751" s="39"/>
      <c r="F751" s="39"/>
      <c r="G751" s="39"/>
      <c r="H751" s="39"/>
    </row>
    <row r="752">
      <c r="C752" s="39"/>
      <c r="D752" s="39"/>
      <c r="E752" s="39"/>
      <c r="F752" s="39"/>
      <c r="G752" s="39"/>
      <c r="H752" s="39"/>
    </row>
    <row r="753">
      <c r="C753" s="39"/>
      <c r="D753" s="39"/>
      <c r="E753" s="39"/>
      <c r="F753" s="39"/>
      <c r="G753" s="39"/>
      <c r="H753" s="39"/>
    </row>
    <row r="754">
      <c r="C754" s="39"/>
      <c r="D754" s="39"/>
      <c r="E754" s="39"/>
      <c r="F754" s="39"/>
      <c r="G754" s="39"/>
      <c r="H754" s="39"/>
    </row>
    <row r="755">
      <c r="C755" s="39"/>
      <c r="D755" s="39"/>
      <c r="E755" s="39"/>
      <c r="F755" s="39"/>
      <c r="G755" s="39"/>
      <c r="H755" s="39"/>
    </row>
    <row r="756">
      <c r="C756" s="39"/>
      <c r="D756" s="39"/>
      <c r="E756" s="39"/>
      <c r="F756" s="39"/>
      <c r="G756" s="39"/>
      <c r="H756" s="39"/>
    </row>
    <row r="757">
      <c r="C757" s="39"/>
      <c r="D757" s="39"/>
      <c r="E757" s="39"/>
      <c r="F757" s="39"/>
      <c r="G757" s="39"/>
      <c r="H757" s="39"/>
    </row>
    <row r="758">
      <c r="C758" s="39"/>
      <c r="D758" s="39"/>
      <c r="E758" s="39"/>
      <c r="F758" s="39"/>
      <c r="G758" s="39"/>
      <c r="H758" s="39"/>
    </row>
    <row r="759">
      <c r="C759" s="39"/>
      <c r="D759" s="39"/>
      <c r="E759" s="39"/>
      <c r="F759" s="39"/>
      <c r="G759" s="39"/>
      <c r="H759" s="39"/>
    </row>
    <row r="760">
      <c r="C760" s="39"/>
      <c r="D760" s="39"/>
      <c r="E760" s="39"/>
      <c r="F760" s="39"/>
      <c r="G760" s="39"/>
      <c r="H760" s="39"/>
    </row>
    <row r="761">
      <c r="C761" s="39"/>
      <c r="D761" s="39"/>
      <c r="E761" s="39"/>
      <c r="F761" s="39"/>
      <c r="G761" s="39"/>
      <c r="H761" s="39"/>
    </row>
    <row r="762">
      <c r="C762" s="39"/>
      <c r="D762" s="39"/>
      <c r="E762" s="39"/>
      <c r="F762" s="39"/>
      <c r="G762" s="39"/>
      <c r="H762" s="39"/>
    </row>
    <row r="763">
      <c r="C763" s="39"/>
      <c r="D763" s="39"/>
      <c r="E763" s="39"/>
      <c r="F763" s="39"/>
      <c r="G763" s="39"/>
      <c r="H763" s="39"/>
    </row>
    <row r="764">
      <c r="C764" s="39"/>
      <c r="D764" s="39"/>
      <c r="E764" s="39"/>
      <c r="F764" s="39"/>
      <c r="G764" s="39"/>
      <c r="H764" s="39"/>
    </row>
    <row r="765">
      <c r="C765" s="39"/>
      <c r="D765" s="39"/>
      <c r="E765" s="39"/>
      <c r="F765" s="39"/>
      <c r="G765" s="39"/>
      <c r="H765" s="39"/>
    </row>
    <row r="766">
      <c r="C766" s="39"/>
      <c r="D766" s="39"/>
      <c r="E766" s="39"/>
      <c r="F766" s="39"/>
      <c r="G766" s="39"/>
      <c r="H766" s="39"/>
    </row>
    <row r="767">
      <c r="C767" s="39"/>
      <c r="D767" s="39"/>
      <c r="E767" s="39"/>
      <c r="F767" s="39"/>
      <c r="G767" s="39"/>
      <c r="H767" s="39"/>
    </row>
    <row r="768">
      <c r="C768" s="39"/>
      <c r="D768" s="39"/>
      <c r="E768" s="39"/>
      <c r="F768" s="39"/>
      <c r="G768" s="39"/>
      <c r="H768" s="39"/>
    </row>
    <row r="769">
      <c r="C769" s="39"/>
      <c r="D769" s="39"/>
      <c r="E769" s="39"/>
      <c r="F769" s="39"/>
      <c r="G769" s="39"/>
      <c r="H769" s="39"/>
    </row>
    <row r="770">
      <c r="C770" s="39"/>
      <c r="D770" s="39"/>
      <c r="E770" s="39"/>
      <c r="F770" s="39"/>
      <c r="G770" s="39"/>
      <c r="H770" s="39"/>
    </row>
    <row r="771">
      <c r="C771" s="39"/>
      <c r="D771" s="39"/>
      <c r="E771" s="39"/>
      <c r="F771" s="39"/>
      <c r="G771" s="39"/>
      <c r="H771" s="39"/>
    </row>
    <row r="772">
      <c r="C772" s="39"/>
      <c r="D772" s="39"/>
      <c r="E772" s="39"/>
      <c r="F772" s="39"/>
      <c r="G772" s="39"/>
      <c r="H772" s="39"/>
    </row>
    <row r="773">
      <c r="C773" s="39"/>
      <c r="D773" s="39"/>
      <c r="E773" s="39"/>
      <c r="F773" s="39"/>
      <c r="G773" s="39"/>
      <c r="H773" s="39"/>
    </row>
    <row r="774">
      <c r="C774" s="39"/>
      <c r="D774" s="39"/>
      <c r="E774" s="39"/>
      <c r="F774" s="39"/>
      <c r="G774" s="39"/>
      <c r="H774" s="39"/>
    </row>
    <row r="775">
      <c r="C775" s="39"/>
      <c r="D775" s="39"/>
      <c r="E775" s="39"/>
      <c r="F775" s="39"/>
      <c r="G775" s="39"/>
      <c r="H775" s="39"/>
    </row>
    <row r="776">
      <c r="C776" s="39"/>
      <c r="D776" s="39"/>
      <c r="E776" s="39"/>
      <c r="F776" s="39"/>
      <c r="G776" s="39"/>
      <c r="H776" s="39"/>
    </row>
    <row r="777">
      <c r="C777" s="39"/>
      <c r="D777" s="39"/>
      <c r="E777" s="39"/>
      <c r="F777" s="39"/>
      <c r="G777" s="39"/>
      <c r="H777" s="39"/>
    </row>
    <row r="778">
      <c r="C778" s="39"/>
      <c r="D778" s="39"/>
      <c r="E778" s="39"/>
      <c r="F778" s="39"/>
      <c r="G778" s="39"/>
      <c r="H778" s="39"/>
    </row>
    <row r="779">
      <c r="C779" s="39"/>
      <c r="D779" s="39"/>
      <c r="E779" s="39"/>
      <c r="F779" s="39"/>
      <c r="G779" s="39"/>
      <c r="H779" s="39"/>
    </row>
    <row r="780">
      <c r="C780" s="39"/>
      <c r="D780" s="39"/>
      <c r="E780" s="39"/>
      <c r="F780" s="39"/>
      <c r="G780" s="39"/>
      <c r="H780" s="39"/>
    </row>
    <row r="781">
      <c r="C781" s="39"/>
      <c r="D781" s="39"/>
      <c r="E781" s="39"/>
      <c r="F781" s="39"/>
      <c r="G781" s="39"/>
      <c r="H781" s="39"/>
    </row>
    <row r="782">
      <c r="C782" s="39"/>
      <c r="D782" s="39"/>
      <c r="E782" s="39"/>
      <c r="F782" s="39"/>
      <c r="G782" s="39"/>
      <c r="H782" s="39"/>
    </row>
    <row r="783">
      <c r="C783" s="39"/>
      <c r="D783" s="39"/>
      <c r="E783" s="39"/>
      <c r="F783" s="39"/>
      <c r="G783" s="39"/>
      <c r="H783" s="39"/>
    </row>
    <row r="784">
      <c r="C784" s="39"/>
      <c r="D784" s="39"/>
      <c r="E784" s="39"/>
      <c r="F784" s="39"/>
      <c r="G784" s="39"/>
      <c r="H784" s="39"/>
    </row>
    <row r="785">
      <c r="C785" s="39"/>
      <c r="D785" s="39"/>
      <c r="E785" s="39"/>
      <c r="F785" s="39"/>
      <c r="G785" s="39"/>
      <c r="H785" s="39"/>
    </row>
    <row r="786">
      <c r="C786" s="39"/>
      <c r="D786" s="39"/>
      <c r="E786" s="39"/>
      <c r="F786" s="39"/>
      <c r="G786" s="39"/>
      <c r="H786" s="39"/>
    </row>
    <row r="787">
      <c r="C787" s="39"/>
      <c r="D787" s="39"/>
      <c r="E787" s="39"/>
      <c r="F787" s="39"/>
      <c r="G787" s="39"/>
      <c r="H787" s="39"/>
    </row>
    <row r="788">
      <c r="C788" s="39"/>
      <c r="D788" s="39"/>
      <c r="E788" s="39"/>
      <c r="F788" s="39"/>
      <c r="G788" s="39"/>
      <c r="H788" s="39"/>
    </row>
    <row r="789">
      <c r="C789" s="39"/>
      <c r="D789" s="39"/>
      <c r="E789" s="39"/>
      <c r="F789" s="39"/>
      <c r="G789" s="39"/>
      <c r="H789" s="39"/>
    </row>
    <row r="790">
      <c r="C790" s="39"/>
      <c r="D790" s="39"/>
      <c r="E790" s="39"/>
      <c r="F790" s="39"/>
      <c r="G790" s="39"/>
      <c r="H790" s="39"/>
    </row>
    <row r="791">
      <c r="C791" s="39"/>
      <c r="D791" s="39"/>
      <c r="E791" s="39"/>
      <c r="F791" s="39"/>
      <c r="G791" s="39"/>
      <c r="H791" s="39"/>
    </row>
    <row r="792">
      <c r="C792" s="39"/>
      <c r="D792" s="39"/>
      <c r="E792" s="39"/>
      <c r="F792" s="39"/>
      <c r="G792" s="39"/>
      <c r="H792" s="39"/>
    </row>
    <row r="793">
      <c r="C793" s="39"/>
      <c r="D793" s="39"/>
      <c r="E793" s="39"/>
      <c r="F793" s="39"/>
      <c r="G793" s="39"/>
      <c r="H793" s="39"/>
    </row>
    <row r="794">
      <c r="C794" s="39"/>
      <c r="D794" s="39"/>
      <c r="E794" s="39"/>
      <c r="F794" s="39"/>
      <c r="G794" s="39"/>
      <c r="H794" s="39"/>
    </row>
    <row r="795">
      <c r="C795" s="39"/>
      <c r="D795" s="39"/>
      <c r="E795" s="39"/>
      <c r="F795" s="39"/>
      <c r="G795" s="39"/>
      <c r="H795" s="39"/>
    </row>
    <row r="796">
      <c r="C796" s="39"/>
      <c r="D796" s="39"/>
      <c r="E796" s="39"/>
      <c r="F796" s="39"/>
      <c r="G796" s="39"/>
      <c r="H796" s="39"/>
    </row>
    <row r="797">
      <c r="C797" s="39"/>
      <c r="D797" s="39"/>
      <c r="E797" s="39"/>
      <c r="F797" s="39"/>
      <c r="G797" s="39"/>
      <c r="H797" s="39"/>
    </row>
    <row r="798">
      <c r="C798" s="39"/>
      <c r="D798" s="39"/>
      <c r="E798" s="39"/>
      <c r="F798" s="39"/>
      <c r="G798" s="39"/>
      <c r="H798" s="39"/>
    </row>
    <row r="799">
      <c r="C799" s="39"/>
      <c r="D799" s="39"/>
      <c r="E799" s="39"/>
      <c r="F799" s="39"/>
      <c r="G799" s="39"/>
      <c r="H799" s="39"/>
    </row>
    <row r="800">
      <c r="C800" s="39"/>
      <c r="D800" s="39"/>
      <c r="E800" s="39"/>
      <c r="F800" s="39"/>
      <c r="G800" s="39"/>
      <c r="H800" s="39"/>
    </row>
    <row r="801">
      <c r="C801" s="39"/>
      <c r="D801" s="39"/>
      <c r="E801" s="39"/>
      <c r="F801" s="39"/>
      <c r="G801" s="39"/>
      <c r="H801" s="39"/>
    </row>
    <row r="802">
      <c r="C802" s="39"/>
      <c r="D802" s="39"/>
      <c r="E802" s="39"/>
      <c r="F802" s="39"/>
      <c r="G802" s="39"/>
      <c r="H802" s="39"/>
    </row>
    <row r="803">
      <c r="C803" s="39"/>
      <c r="D803" s="39"/>
      <c r="E803" s="39"/>
      <c r="F803" s="39"/>
      <c r="G803" s="39"/>
      <c r="H803" s="39"/>
    </row>
    <row r="804">
      <c r="C804" s="39"/>
      <c r="D804" s="39"/>
      <c r="E804" s="39"/>
      <c r="F804" s="39"/>
      <c r="G804" s="39"/>
      <c r="H804" s="39"/>
    </row>
    <row r="805">
      <c r="C805" s="39"/>
      <c r="D805" s="39"/>
      <c r="E805" s="39"/>
      <c r="F805" s="39"/>
      <c r="G805" s="39"/>
      <c r="H805" s="39"/>
    </row>
    <row r="806">
      <c r="C806" s="39"/>
      <c r="D806" s="39"/>
      <c r="E806" s="39"/>
      <c r="F806" s="39"/>
      <c r="G806" s="39"/>
      <c r="H806" s="39"/>
    </row>
    <row r="807">
      <c r="C807" s="39"/>
      <c r="D807" s="39"/>
      <c r="E807" s="39"/>
      <c r="F807" s="39"/>
      <c r="G807" s="39"/>
      <c r="H807" s="39"/>
    </row>
    <row r="808">
      <c r="C808" s="39"/>
      <c r="D808" s="39"/>
      <c r="E808" s="39"/>
      <c r="F808" s="39"/>
      <c r="G808" s="39"/>
      <c r="H808" s="39"/>
    </row>
    <row r="809">
      <c r="C809" s="39"/>
      <c r="D809" s="39"/>
      <c r="E809" s="39"/>
      <c r="F809" s="39"/>
      <c r="G809" s="39"/>
      <c r="H809" s="39"/>
    </row>
    <row r="810">
      <c r="C810" s="39"/>
      <c r="D810" s="39"/>
      <c r="E810" s="39"/>
      <c r="F810" s="39"/>
      <c r="G810" s="39"/>
      <c r="H810" s="39"/>
    </row>
    <row r="811">
      <c r="C811" s="39"/>
      <c r="D811" s="39"/>
      <c r="E811" s="39"/>
      <c r="F811" s="39"/>
      <c r="G811" s="39"/>
      <c r="H811" s="39"/>
    </row>
    <row r="812">
      <c r="C812" s="39"/>
      <c r="D812" s="39"/>
      <c r="E812" s="39"/>
      <c r="F812" s="39"/>
      <c r="G812" s="39"/>
      <c r="H812" s="39"/>
    </row>
    <row r="813">
      <c r="C813" s="39"/>
      <c r="D813" s="39"/>
      <c r="E813" s="39"/>
      <c r="F813" s="39"/>
      <c r="G813" s="39"/>
      <c r="H813" s="39"/>
    </row>
    <row r="814">
      <c r="C814" s="39"/>
      <c r="D814" s="39"/>
      <c r="E814" s="39"/>
      <c r="F814" s="39"/>
      <c r="G814" s="39"/>
      <c r="H814" s="39"/>
    </row>
    <row r="815">
      <c r="C815" s="39"/>
      <c r="D815" s="39"/>
      <c r="E815" s="39"/>
      <c r="F815" s="39"/>
      <c r="G815" s="39"/>
      <c r="H815" s="39"/>
    </row>
    <row r="816">
      <c r="C816" s="39"/>
      <c r="D816" s="39"/>
      <c r="E816" s="39"/>
      <c r="F816" s="39"/>
      <c r="G816" s="39"/>
      <c r="H816" s="39"/>
    </row>
    <row r="817">
      <c r="C817" s="39"/>
      <c r="D817" s="39"/>
      <c r="E817" s="39"/>
      <c r="F817" s="39"/>
      <c r="G817" s="39"/>
      <c r="H817" s="39"/>
    </row>
    <row r="818">
      <c r="C818" s="39"/>
      <c r="D818" s="39"/>
      <c r="E818" s="39"/>
      <c r="F818" s="39"/>
      <c r="G818" s="39"/>
      <c r="H818" s="39"/>
    </row>
    <row r="819">
      <c r="C819" s="39"/>
      <c r="D819" s="39"/>
      <c r="E819" s="39"/>
      <c r="F819" s="39"/>
      <c r="G819" s="39"/>
      <c r="H819" s="39"/>
    </row>
    <row r="820">
      <c r="C820" s="39"/>
      <c r="D820" s="39"/>
      <c r="E820" s="39"/>
      <c r="F820" s="39"/>
      <c r="G820" s="39"/>
      <c r="H820" s="39"/>
    </row>
    <row r="821">
      <c r="C821" s="39"/>
      <c r="D821" s="39"/>
      <c r="E821" s="39"/>
      <c r="F821" s="39"/>
      <c r="G821" s="39"/>
      <c r="H821" s="39"/>
    </row>
    <row r="822">
      <c r="C822" s="39"/>
      <c r="D822" s="39"/>
      <c r="E822" s="39"/>
      <c r="F822" s="39"/>
      <c r="G822" s="39"/>
      <c r="H822" s="39"/>
    </row>
    <row r="823">
      <c r="C823" s="39"/>
      <c r="D823" s="39"/>
      <c r="E823" s="39"/>
      <c r="F823" s="39"/>
      <c r="G823" s="39"/>
      <c r="H823" s="39"/>
    </row>
    <row r="824">
      <c r="C824" s="39"/>
      <c r="D824" s="39"/>
      <c r="E824" s="39"/>
      <c r="F824" s="39"/>
      <c r="G824" s="39"/>
      <c r="H824" s="39"/>
    </row>
    <row r="825">
      <c r="C825" s="39"/>
      <c r="D825" s="39"/>
      <c r="E825" s="39"/>
      <c r="F825" s="39"/>
      <c r="G825" s="39"/>
      <c r="H825" s="39"/>
    </row>
    <row r="826">
      <c r="C826" s="39"/>
      <c r="D826" s="39"/>
      <c r="E826" s="39"/>
      <c r="F826" s="39"/>
      <c r="G826" s="39"/>
      <c r="H826" s="39"/>
    </row>
    <row r="827">
      <c r="C827" s="39"/>
      <c r="D827" s="39"/>
      <c r="E827" s="39"/>
      <c r="F827" s="39"/>
      <c r="G827" s="39"/>
      <c r="H827" s="39"/>
    </row>
    <row r="828">
      <c r="C828" s="39"/>
      <c r="D828" s="39"/>
      <c r="E828" s="39"/>
      <c r="F828" s="39"/>
      <c r="G828" s="39"/>
      <c r="H828" s="39"/>
    </row>
    <row r="829">
      <c r="C829" s="39"/>
      <c r="D829" s="39"/>
      <c r="E829" s="39"/>
      <c r="F829" s="39"/>
      <c r="G829" s="39"/>
      <c r="H829" s="39"/>
    </row>
    <row r="830">
      <c r="C830" s="39"/>
      <c r="D830" s="39"/>
      <c r="E830" s="39"/>
      <c r="F830" s="39"/>
      <c r="G830" s="39"/>
      <c r="H830" s="39"/>
    </row>
    <row r="831">
      <c r="C831" s="39"/>
      <c r="D831" s="39"/>
      <c r="E831" s="39"/>
      <c r="F831" s="39"/>
      <c r="G831" s="39"/>
      <c r="H831" s="39"/>
    </row>
    <row r="832">
      <c r="C832" s="39"/>
      <c r="D832" s="39"/>
      <c r="E832" s="39"/>
      <c r="F832" s="39"/>
      <c r="G832" s="39"/>
      <c r="H832" s="39"/>
    </row>
    <row r="833">
      <c r="C833" s="39"/>
      <c r="D833" s="39"/>
      <c r="E833" s="39"/>
      <c r="F833" s="39"/>
      <c r="G833" s="39"/>
      <c r="H833" s="39"/>
    </row>
    <row r="834">
      <c r="C834" s="39"/>
      <c r="D834" s="39"/>
      <c r="E834" s="39"/>
      <c r="F834" s="39"/>
      <c r="G834" s="39"/>
      <c r="H834" s="39"/>
    </row>
    <row r="835">
      <c r="C835" s="39"/>
      <c r="D835" s="39"/>
      <c r="E835" s="39"/>
      <c r="F835" s="39"/>
      <c r="G835" s="39"/>
      <c r="H835" s="39"/>
    </row>
    <row r="836">
      <c r="C836" s="39"/>
      <c r="D836" s="39"/>
      <c r="E836" s="39"/>
      <c r="F836" s="39"/>
      <c r="G836" s="39"/>
      <c r="H836" s="39"/>
    </row>
    <row r="837">
      <c r="C837" s="39"/>
      <c r="D837" s="39"/>
      <c r="E837" s="39"/>
      <c r="F837" s="39"/>
      <c r="G837" s="39"/>
      <c r="H837" s="39"/>
    </row>
    <row r="838">
      <c r="C838" s="39"/>
      <c r="D838" s="39"/>
      <c r="E838" s="39"/>
      <c r="F838" s="39"/>
      <c r="G838" s="39"/>
      <c r="H838" s="39"/>
    </row>
    <row r="839">
      <c r="C839" s="39"/>
      <c r="D839" s="39"/>
      <c r="E839" s="39"/>
      <c r="F839" s="39"/>
      <c r="G839" s="39"/>
      <c r="H839" s="39"/>
    </row>
    <row r="840">
      <c r="C840" s="39"/>
      <c r="D840" s="39"/>
      <c r="E840" s="39"/>
      <c r="F840" s="39"/>
      <c r="G840" s="39"/>
      <c r="H840" s="39"/>
    </row>
    <row r="841">
      <c r="C841" s="39"/>
      <c r="D841" s="39"/>
      <c r="E841" s="39"/>
      <c r="F841" s="39"/>
      <c r="G841" s="39"/>
      <c r="H841" s="39"/>
    </row>
    <row r="842">
      <c r="C842" s="39"/>
      <c r="D842" s="39"/>
      <c r="E842" s="39"/>
      <c r="F842" s="39"/>
      <c r="G842" s="39"/>
      <c r="H842" s="39"/>
    </row>
    <row r="843">
      <c r="C843" s="39"/>
      <c r="D843" s="39"/>
      <c r="E843" s="39"/>
      <c r="F843" s="39"/>
      <c r="G843" s="39"/>
      <c r="H843" s="39"/>
    </row>
    <row r="844">
      <c r="C844" s="39"/>
      <c r="D844" s="39"/>
      <c r="E844" s="39"/>
      <c r="F844" s="39"/>
      <c r="G844" s="39"/>
      <c r="H844" s="39"/>
    </row>
    <row r="845">
      <c r="C845" s="39"/>
      <c r="D845" s="39"/>
      <c r="E845" s="39"/>
      <c r="F845" s="39"/>
      <c r="G845" s="39"/>
      <c r="H845" s="39"/>
    </row>
    <row r="846">
      <c r="C846" s="39"/>
      <c r="D846" s="39"/>
      <c r="E846" s="39"/>
      <c r="F846" s="39"/>
      <c r="G846" s="39"/>
      <c r="H846" s="39"/>
    </row>
    <row r="847">
      <c r="C847" s="39"/>
      <c r="D847" s="39"/>
      <c r="E847" s="39"/>
      <c r="F847" s="39"/>
      <c r="G847" s="39"/>
      <c r="H847" s="39"/>
    </row>
    <row r="848">
      <c r="C848" s="39"/>
      <c r="D848" s="39"/>
      <c r="E848" s="39"/>
      <c r="F848" s="39"/>
      <c r="G848" s="39"/>
      <c r="H848" s="39"/>
    </row>
    <row r="849">
      <c r="C849" s="39"/>
      <c r="D849" s="39"/>
      <c r="E849" s="39"/>
      <c r="F849" s="39"/>
      <c r="G849" s="39"/>
      <c r="H849" s="39"/>
    </row>
    <row r="850">
      <c r="C850" s="39"/>
      <c r="D850" s="39"/>
      <c r="E850" s="39"/>
      <c r="F850" s="39"/>
      <c r="G850" s="39"/>
      <c r="H850" s="39"/>
    </row>
    <row r="851">
      <c r="C851" s="39"/>
      <c r="D851" s="39"/>
      <c r="E851" s="39"/>
      <c r="F851" s="39"/>
      <c r="G851" s="39"/>
      <c r="H851" s="39"/>
    </row>
    <row r="852">
      <c r="C852" s="39"/>
      <c r="D852" s="39"/>
      <c r="E852" s="39"/>
      <c r="F852" s="39"/>
      <c r="G852" s="39"/>
      <c r="H852" s="39"/>
    </row>
    <row r="853">
      <c r="C853" s="39"/>
      <c r="D853" s="39"/>
      <c r="E853" s="39"/>
      <c r="F853" s="39"/>
      <c r="G853" s="39"/>
      <c r="H853" s="39"/>
    </row>
    <row r="854">
      <c r="C854" s="39"/>
      <c r="D854" s="39"/>
      <c r="E854" s="39"/>
      <c r="F854" s="39"/>
      <c r="G854" s="39"/>
      <c r="H854" s="39"/>
    </row>
    <row r="855">
      <c r="C855" s="39"/>
      <c r="D855" s="39"/>
      <c r="E855" s="39"/>
      <c r="F855" s="39"/>
      <c r="G855" s="39"/>
      <c r="H855" s="39"/>
    </row>
    <row r="856">
      <c r="C856" s="39"/>
      <c r="D856" s="39"/>
      <c r="E856" s="39"/>
      <c r="F856" s="39"/>
      <c r="G856" s="39"/>
      <c r="H856" s="39"/>
    </row>
    <row r="857">
      <c r="C857" s="39"/>
      <c r="D857" s="39"/>
      <c r="E857" s="39"/>
      <c r="F857" s="39"/>
      <c r="G857" s="39"/>
      <c r="H857" s="39"/>
    </row>
    <row r="858">
      <c r="C858" s="39"/>
      <c r="D858" s="39"/>
      <c r="E858" s="39"/>
      <c r="F858" s="39"/>
      <c r="G858" s="39"/>
      <c r="H858" s="39"/>
    </row>
    <row r="859">
      <c r="C859" s="39"/>
      <c r="D859" s="39"/>
      <c r="E859" s="39"/>
      <c r="F859" s="39"/>
      <c r="G859" s="39"/>
      <c r="H859" s="39"/>
    </row>
    <row r="860">
      <c r="C860" s="39"/>
      <c r="D860" s="39"/>
      <c r="E860" s="39"/>
      <c r="F860" s="39"/>
      <c r="G860" s="39"/>
      <c r="H860" s="39"/>
    </row>
    <row r="861">
      <c r="C861" s="39"/>
      <c r="D861" s="39"/>
      <c r="E861" s="39"/>
      <c r="F861" s="39"/>
      <c r="G861" s="39"/>
      <c r="H861" s="39"/>
    </row>
    <row r="862">
      <c r="C862" s="39"/>
      <c r="D862" s="39"/>
      <c r="E862" s="39"/>
      <c r="F862" s="39"/>
      <c r="G862" s="39"/>
      <c r="H862" s="39"/>
    </row>
    <row r="863">
      <c r="C863" s="39"/>
      <c r="D863" s="39"/>
      <c r="E863" s="39"/>
      <c r="F863" s="39"/>
      <c r="G863" s="39"/>
      <c r="H863" s="39"/>
    </row>
    <row r="864">
      <c r="C864" s="39"/>
      <c r="D864" s="39"/>
      <c r="E864" s="39"/>
      <c r="F864" s="39"/>
      <c r="G864" s="39"/>
      <c r="H864" s="39"/>
    </row>
    <row r="865">
      <c r="C865" s="39"/>
      <c r="D865" s="39"/>
      <c r="E865" s="39"/>
      <c r="F865" s="39"/>
      <c r="G865" s="39"/>
      <c r="H865" s="39"/>
    </row>
    <row r="866">
      <c r="C866" s="39"/>
      <c r="D866" s="39"/>
      <c r="E866" s="39"/>
      <c r="F866" s="39"/>
      <c r="G866" s="39"/>
      <c r="H866" s="39"/>
    </row>
    <row r="867">
      <c r="C867" s="39"/>
      <c r="D867" s="39"/>
      <c r="E867" s="39"/>
      <c r="F867" s="39"/>
      <c r="G867" s="39"/>
      <c r="H867" s="39"/>
    </row>
    <row r="868">
      <c r="C868" s="39"/>
      <c r="D868" s="39"/>
      <c r="E868" s="39"/>
      <c r="F868" s="39"/>
      <c r="G868" s="39"/>
      <c r="H868" s="39"/>
    </row>
    <row r="869">
      <c r="C869" s="39"/>
      <c r="D869" s="39"/>
      <c r="E869" s="39"/>
      <c r="F869" s="39"/>
      <c r="G869" s="39"/>
      <c r="H869" s="39"/>
    </row>
    <row r="870">
      <c r="C870" s="39"/>
      <c r="D870" s="39"/>
      <c r="E870" s="39"/>
      <c r="F870" s="39"/>
      <c r="G870" s="39"/>
      <c r="H870" s="39"/>
    </row>
    <row r="871">
      <c r="C871" s="39"/>
      <c r="D871" s="39"/>
      <c r="E871" s="39"/>
      <c r="F871" s="39"/>
      <c r="G871" s="39"/>
      <c r="H871" s="39"/>
    </row>
    <row r="872">
      <c r="C872" s="39"/>
      <c r="D872" s="39"/>
      <c r="E872" s="39"/>
      <c r="F872" s="39"/>
      <c r="G872" s="39"/>
      <c r="H872" s="39"/>
    </row>
    <row r="873">
      <c r="C873" s="39"/>
      <c r="D873" s="39"/>
      <c r="E873" s="39"/>
      <c r="F873" s="39"/>
      <c r="G873" s="39"/>
      <c r="H873" s="39"/>
    </row>
    <row r="874">
      <c r="C874" s="39"/>
      <c r="D874" s="39"/>
      <c r="E874" s="39"/>
      <c r="F874" s="39"/>
      <c r="G874" s="39"/>
      <c r="H874" s="39"/>
    </row>
    <row r="875">
      <c r="C875" s="39"/>
      <c r="D875" s="39"/>
      <c r="E875" s="39"/>
      <c r="F875" s="39"/>
      <c r="G875" s="39"/>
      <c r="H875" s="39"/>
    </row>
    <row r="876">
      <c r="C876" s="39"/>
      <c r="D876" s="39"/>
      <c r="E876" s="39"/>
      <c r="F876" s="39"/>
      <c r="G876" s="39"/>
      <c r="H876" s="39"/>
    </row>
    <row r="877">
      <c r="C877" s="39"/>
      <c r="D877" s="39"/>
      <c r="E877" s="39"/>
      <c r="F877" s="39"/>
      <c r="G877" s="39"/>
      <c r="H877" s="39"/>
    </row>
    <row r="878">
      <c r="C878" s="39"/>
      <c r="D878" s="39"/>
      <c r="E878" s="39"/>
      <c r="F878" s="39"/>
      <c r="G878" s="39"/>
      <c r="H878" s="39"/>
    </row>
    <row r="879">
      <c r="C879" s="39"/>
      <c r="D879" s="39"/>
      <c r="E879" s="39"/>
      <c r="F879" s="39"/>
      <c r="G879" s="39"/>
      <c r="H879" s="39"/>
    </row>
    <row r="880">
      <c r="C880" s="39"/>
      <c r="D880" s="39"/>
      <c r="E880" s="39"/>
      <c r="F880" s="39"/>
      <c r="G880" s="39"/>
      <c r="H880" s="39"/>
    </row>
    <row r="881">
      <c r="C881" s="39"/>
      <c r="D881" s="39"/>
      <c r="E881" s="39"/>
      <c r="F881" s="39"/>
      <c r="G881" s="39"/>
      <c r="H881" s="39"/>
    </row>
    <row r="882">
      <c r="C882" s="39"/>
      <c r="D882" s="39"/>
      <c r="E882" s="39"/>
      <c r="F882" s="39"/>
      <c r="G882" s="39"/>
      <c r="H882" s="39"/>
    </row>
    <row r="883">
      <c r="C883" s="39"/>
      <c r="D883" s="39"/>
      <c r="E883" s="39"/>
      <c r="F883" s="39"/>
      <c r="G883" s="39"/>
      <c r="H883" s="39"/>
    </row>
    <row r="884">
      <c r="C884" s="39"/>
      <c r="D884" s="39"/>
      <c r="E884" s="39"/>
      <c r="F884" s="39"/>
      <c r="G884" s="39"/>
      <c r="H884" s="39"/>
    </row>
    <row r="885">
      <c r="C885" s="39"/>
      <c r="D885" s="39"/>
      <c r="E885" s="39"/>
      <c r="F885" s="39"/>
      <c r="G885" s="39"/>
      <c r="H885" s="39"/>
    </row>
    <row r="886">
      <c r="C886" s="39"/>
      <c r="D886" s="39"/>
      <c r="E886" s="39"/>
      <c r="F886" s="39"/>
      <c r="G886" s="39"/>
      <c r="H886" s="39"/>
    </row>
    <row r="887">
      <c r="C887" s="39"/>
      <c r="D887" s="39"/>
      <c r="E887" s="39"/>
      <c r="F887" s="39"/>
      <c r="G887" s="39"/>
      <c r="H887" s="39"/>
    </row>
    <row r="888">
      <c r="C888" s="39"/>
      <c r="D888" s="39"/>
      <c r="E888" s="39"/>
      <c r="F888" s="39"/>
      <c r="G888" s="39"/>
      <c r="H888" s="39"/>
    </row>
    <row r="889">
      <c r="C889" s="39"/>
      <c r="D889" s="39"/>
      <c r="E889" s="39"/>
      <c r="F889" s="39"/>
      <c r="G889" s="39"/>
      <c r="H889" s="39"/>
    </row>
    <row r="890">
      <c r="C890" s="39"/>
      <c r="D890" s="39"/>
      <c r="E890" s="39"/>
      <c r="F890" s="39"/>
      <c r="G890" s="39"/>
      <c r="H890" s="39"/>
    </row>
    <row r="891">
      <c r="C891" s="39"/>
      <c r="D891" s="39"/>
      <c r="E891" s="39"/>
      <c r="F891" s="39"/>
      <c r="G891" s="39"/>
      <c r="H891" s="39"/>
    </row>
    <row r="892">
      <c r="C892" s="39"/>
      <c r="D892" s="39"/>
      <c r="E892" s="39"/>
      <c r="F892" s="39"/>
      <c r="G892" s="39"/>
      <c r="H892" s="39"/>
    </row>
    <row r="893">
      <c r="C893" s="39"/>
      <c r="D893" s="39"/>
      <c r="E893" s="39"/>
      <c r="F893" s="39"/>
      <c r="G893" s="39"/>
      <c r="H893" s="39"/>
    </row>
    <row r="894">
      <c r="C894" s="39"/>
      <c r="D894" s="39"/>
      <c r="E894" s="39"/>
      <c r="F894" s="39"/>
      <c r="G894" s="39"/>
      <c r="H894" s="39"/>
    </row>
    <row r="895">
      <c r="C895" s="39"/>
      <c r="D895" s="39"/>
      <c r="E895" s="39"/>
      <c r="F895" s="39"/>
      <c r="G895" s="39"/>
      <c r="H895" s="39"/>
    </row>
    <row r="896">
      <c r="C896" s="39"/>
      <c r="D896" s="39"/>
      <c r="E896" s="39"/>
      <c r="F896" s="39"/>
      <c r="G896" s="39"/>
      <c r="H896" s="39"/>
    </row>
    <row r="897">
      <c r="C897" s="39"/>
      <c r="D897" s="39"/>
      <c r="E897" s="39"/>
      <c r="F897" s="39"/>
      <c r="G897" s="39"/>
      <c r="H897" s="39"/>
    </row>
    <row r="898">
      <c r="C898" s="39"/>
      <c r="D898" s="39"/>
      <c r="E898" s="39"/>
      <c r="F898" s="39"/>
      <c r="G898" s="39"/>
      <c r="H898" s="39"/>
    </row>
    <row r="899">
      <c r="C899" s="39"/>
      <c r="D899" s="39"/>
      <c r="E899" s="39"/>
      <c r="F899" s="39"/>
      <c r="G899" s="39"/>
      <c r="H899" s="39"/>
    </row>
    <row r="900">
      <c r="C900" s="39"/>
      <c r="D900" s="39"/>
      <c r="E900" s="39"/>
      <c r="F900" s="39"/>
      <c r="G900" s="39"/>
      <c r="H900" s="39"/>
    </row>
    <row r="901">
      <c r="C901" s="39"/>
      <c r="D901" s="39"/>
      <c r="E901" s="39"/>
      <c r="F901" s="39"/>
      <c r="G901" s="39"/>
      <c r="H901" s="39"/>
    </row>
    <row r="902">
      <c r="C902" s="39"/>
      <c r="D902" s="39"/>
      <c r="E902" s="39"/>
      <c r="F902" s="39"/>
      <c r="G902" s="39"/>
      <c r="H902" s="39"/>
    </row>
    <row r="903">
      <c r="C903" s="39"/>
      <c r="D903" s="39"/>
      <c r="E903" s="39"/>
      <c r="F903" s="39"/>
      <c r="G903" s="39"/>
      <c r="H903" s="39"/>
    </row>
    <row r="904">
      <c r="C904" s="39"/>
      <c r="D904" s="39"/>
      <c r="E904" s="39"/>
      <c r="F904" s="39"/>
      <c r="G904" s="39"/>
      <c r="H904" s="39"/>
    </row>
    <row r="905">
      <c r="C905" s="39"/>
      <c r="D905" s="39"/>
      <c r="E905" s="39"/>
      <c r="F905" s="39"/>
      <c r="G905" s="39"/>
      <c r="H905" s="39"/>
    </row>
    <row r="906">
      <c r="C906" s="39"/>
      <c r="D906" s="39"/>
      <c r="E906" s="39"/>
      <c r="F906" s="39"/>
      <c r="G906" s="39"/>
      <c r="H906" s="39"/>
    </row>
    <row r="907">
      <c r="C907" s="39"/>
      <c r="D907" s="39"/>
      <c r="E907" s="39"/>
      <c r="F907" s="39"/>
      <c r="G907" s="39"/>
      <c r="H907" s="39"/>
    </row>
    <row r="908">
      <c r="C908" s="39"/>
      <c r="D908" s="39"/>
      <c r="E908" s="39"/>
      <c r="F908" s="39"/>
      <c r="G908" s="39"/>
      <c r="H908" s="39"/>
    </row>
    <row r="909">
      <c r="C909" s="39"/>
      <c r="D909" s="39"/>
      <c r="E909" s="39"/>
      <c r="F909" s="39"/>
      <c r="G909" s="39"/>
      <c r="H909" s="39"/>
    </row>
    <row r="910">
      <c r="C910" s="39"/>
      <c r="D910" s="39"/>
      <c r="E910" s="39"/>
      <c r="F910" s="39"/>
      <c r="G910" s="39"/>
      <c r="H910" s="39"/>
    </row>
    <row r="911">
      <c r="C911" s="39"/>
      <c r="D911" s="39"/>
      <c r="E911" s="39"/>
      <c r="F911" s="39"/>
      <c r="G911" s="39"/>
      <c r="H911" s="39"/>
    </row>
    <row r="912">
      <c r="C912" s="39"/>
      <c r="D912" s="39"/>
      <c r="E912" s="39"/>
      <c r="F912" s="39"/>
      <c r="G912" s="39"/>
      <c r="H912" s="39"/>
    </row>
    <row r="913">
      <c r="C913" s="39"/>
      <c r="D913" s="39"/>
      <c r="E913" s="39"/>
      <c r="F913" s="39"/>
      <c r="G913" s="39"/>
      <c r="H913" s="39"/>
    </row>
    <row r="914">
      <c r="C914" s="39"/>
      <c r="D914" s="39"/>
      <c r="E914" s="39"/>
      <c r="F914" s="39"/>
      <c r="G914" s="39"/>
      <c r="H914" s="39"/>
    </row>
    <row r="915">
      <c r="C915" s="39"/>
      <c r="D915" s="39"/>
      <c r="E915" s="39"/>
      <c r="F915" s="39"/>
      <c r="G915" s="39"/>
      <c r="H915" s="39"/>
    </row>
    <row r="916">
      <c r="C916" s="39"/>
      <c r="D916" s="39"/>
      <c r="E916" s="39"/>
      <c r="F916" s="39"/>
      <c r="G916" s="39"/>
      <c r="H916" s="39"/>
    </row>
    <row r="917">
      <c r="C917" s="39"/>
      <c r="D917" s="39"/>
      <c r="E917" s="39"/>
      <c r="F917" s="39"/>
      <c r="G917" s="39"/>
      <c r="H917" s="39"/>
    </row>
    <row r="918">
      <c r="C918" s="39"/>
      <c r="D918" s="39"/>
      <c r="E918" s="39"/>
      <c r="F918" s="39"/>
      <c r="G918" s="39"/>
      <c r="H918" s="39"/>
    </row>
    <row r="919">
      <c r="C919" s="39"/>
      <c r="D919" s="39"/>
      <c r="E919" s="39"/>
      <c r="F919" s="39"/>
      <c r="G919" s="39"/>
      <c r="H919" s="39"/>
    </row>
    <row r="920">
      <c r="C920" s="39"/>
      <c r="D920" s="39"/>
      <c r="E920" s="39"/>
      <c r="F920" s="39"/>
      <c r="G920" s="39"/>
      <c r="H920" s="39"/>
    </row>
    <row r="921">
      <c r="C921" s="39"/>
      <c r="D921" s="39"/>
      <c r="E921" s="39"/>
      <c r="F921" s="39"/>
      <c r="G921" s="39"/>
      <c r="H921" s="39"/>
    </row>
    <row r="922">
      <c r="C922" s="39"/>
      <c r="D922" s="39"/>
      <c r="E922" s="39"/>
      <c r="F922" s="39"/>
      <c r="G922" s="39"/>
      <c r="H922" s="39"/>
    </row>
    <row r="923">
      <c r="C923" s="39"/>
      <c r="D923" s="39"/>
      <c r="E923" s="39"/>
      <c r="F923" s="39"/>
      <c r="G923" s="39"/>
      <c r="H923" s="39"/>
    </row>
    <row r="924">
      <c r="C924" s="39"/>
      <c r="D924" s="39"/>
      <c r="E924" s="39"/>
      <c r="F924" s="39"/>
      <c r="G924" s="39"/>
      <c r="H924" s="39"/>
    </row>
    <row r="925">
      <c r="C925" s="39"/>
      <c r="D925" s="39"/>
      <c r="E925" s="39"/>
      <c r="F925" s="39"/>
      <c r="G925" s="39"/>
      <c r="H925" s="39"/>
    </row>
    <row r="926">
      <c r="C926" s="39"/>
      <c r="D926" s="39"/>
      <c r="E926" s="39"/>
      <c r="F926" s="39"/>
      <c r="G926" s="39"/>
      <c r="H926" s="39"/>
    </row>
    <row r="927">
      <c r="C927" s="39"/>
      <c r="D927" s="39"/>
      <c r="E927" s="39"/>
      <c r="F927" s="39"/>
      <c r="G927" s="39"/>
      <c r="H927" s="39"/>
    </row>
    <row r="928">
      <c r="C928" s="39"/>
      <c r="D928" s="39"/>
      <c r="E928" s="39"/>
      <c r="F928" s="39"/>
      <c r="G928" s="39"/>
      <c r="H928" s="39"/>
    </row>
    <row r="929">
      <c r="C929" s="39"/>
      <c r="D929" s="39"/>
      <c r="E929" s="39"/>
      <c r="F929" s="39"/>
      <c r="G929" s="39"/>
      <c r="H929" s="39"/>
    </row>
    <row r="930">
      <c r="C930" s="39"/>
      <c r="D930" s="39"/>
      <c r="E930" s="39"/>
      <c r="F930" s="39"/>
      <c r="G930" s="39"/>
      <c r="H930" s="39"/>
    </row>
    <row r="931">
      <c r="C931" s="39"/>
      <c r="D931" s="39"/>
      <c r="E931" s="39"/>
      <c r="F931" s="39"/>
      <c r="G931" s="39"/>
      <c r="H931" s="39"/>
    </row>
    <row r="932">
      <c r="C932" s="39"/>
      <c r="D932" s="39"/>
      <c r="E932" s="39"/>
      <c r="F932" s="39"/>
      <c r="G932" s="39"/>
      <c r="H932" s="39"/>
    </row>
    <row r="933">
      <c r="C933" s="39"/>
      <c r="D933" s="39"/>
      <c r="E933" s="39"/>
      <c r="F933" s="39"/>
      <c r="G933" s="39"/>
      <c r="H933" s="39"/>
    </row>
    <row r="934">
      <c r="C934" s="39"/>
      <c r="D934" s="39"/>
      <c r="E934" s="39"/>
      <c r="F934" s="39"/>
      <c r="G934" s="39"/>
      <c r="H934" s="39"/>
    </row>
    <row r="935">
      <c r="C935" s="39"/>
      <c r="D935" s="39"/>
      <c r="E935" s="39"/>
      <c r="F935" s="39"/>
      <c r="G935" s="39"/>
      <c r="H935" s="39"/>
    </row>
    <row r="936">
      <c r="C936" s="39"/>
      <c r="D936" s="39"/>
      <c r="E936" s="39"/>
      <c r="F936" s="39"/>
      <c r="G936" s="39"/>
      <c r="H936" s="39"/>
    </row>
    <row r="937">
      <c r="C937" s="39"/>
      <c r="D937" s="39"/>
      <c r="E937" s="39"/>
      <c r="F937" s="39"/>
      <c r="G937" s="39"/>
      <c r="H937" s="39"/>
    </row>
    <row r="938">
      <c r="C938" s="39"/>
      <c r="D938" s="39"/>
      <c r="E938" s="39"/>
      <c r="F938" s="39"/>
      <c r="G938" s="39"/>
      <c r="H938" s="39"/>
    </row>
    <row r="939">
      <c r="C939" s="39"/>
      <c r="D939" s="39"/>
      <c r="E939" s="39"/>
      <c r="F939" s="39"/>
      <c r="G939" s="39"/>
      <c r="H939" s="39"/>
    </row>
    <row r="940">
      <c r="C940" s="39"/>
      <c r="D940" s="39"/>
      <c r="E940" s="39"/>
      <c r="F940" s="39"/>
      <c r="G940" s="39"/>
      <c r="H940" s="39"/>
    </row>
    <row r="941">
      <c r="C941" s="39"/>
      <c r="D941" s="39"/>
      <c r="E941" s="39"/>
      <c r="F941" s="39"/>
      <c r="G941" s="39"/>
      <c r="H941" s="39"/>
    </row>
    <row r="942">
      <c r="C942" s="39"/>
      <c r="D942" s="39"/>
      <c r="E942" s="39"/>
      <c r="F942" s="39"/>
      <c r="G942" s="39"/>
      <c r="H942" s="39"/>
    </row>
    <row r="943">
      <c r="C943" s="39"/>
      <c r="D943" s="39"/>
      <c r="E943" s="39"/>
      <c r="F943" s="39"/>
      <c r="G943" s="39"/>
      <c r="H943" s="39"/>
    </row>
    <row r="944">
      <c r="C944" s="39"/>
      <c r="D944" s="39"/>
      <c r="E944" s="39"/>
      <c r="F944" s="39"/>
      <c r="G944" s="39"/>
      <c r="H944" s="39"/>
    </row>
    <row r="945">
      <c r="C945" s="39"/>
      <c r="D945" s="39"/>
      <c r="E945" s="39"/>
      <c r="F945" s="39"/>
      <c r="G945" s="39"/>
      <c r="H945" s="39"/>
    </row>
    <row r="946">
      <c r="C946" s="39"/>
      <c r="D946" s="39"/>
      <c r="E946" s="39"/>
      <c r="F946" s="39"/>
      <c r="G946" s="39"/>
      <c r="H946" s="39"/>
    </row>
    <row r="947">
      <c r="C947" s="39"/>
      <c r="D947" s="39"/>
      <c r="E947" s="39"/>
      <c r="F947" s="39"/>
      <c r="G947" s="39"/>
      <c r="H947" s="39"/>
    </row>
    <row r="948">
      <c r="C948" s="39"/>
      <c r="D948" s="39"/>
      <c r="E948" s="39"/>
      <c r="F948" s="39"/>
      <c r="G948" s="39"/>
      <c r="H948" s="39"/>
    </row>
    <row r="949">
      <c r="C949" s="39"/>
      <c r="D949" s="39"/>
      <c r="E949" s="39"/>
      <c r="F949" s="39"/>
      <c r="G949" s="39"/>
      <c r="H949" s="39"/>
    </row>
    <row r="950">
      <c r="C950" s="39"/>
      <c r="D950" s="39"/>
      <c r="E950" s="39"/>
      <c r="F950" s="39"/>
      <c r="G950" s="39"/>
      <c r="H950" s="39"/>
    </row>
    <row r="951">
      <c r="C951" s="39"/>
      <c r="D951" s="39"/>
      <c r="E951" s="39"/>
      <c r="F951" s="39"/>
      <c r="G951" s="39"/>
      <c r="H951" s="39"/>
    </row>
    <row r="952">
      <c r="C952" s="39"/>
      <c r="D952" s="39"/>
      <c r="E952" s="39"/>
      <c r="F952" s="39"/>
      <c r="G952" s="39"/>
      <c r="H952" s="39"/>
    </row>
    <row r="953">
      <c r="C953" s="39"/>
      <c r="D953" s="39"/>
      <c r="E953" s="39"/>
      <c r="F953" s="39"/>
      <c r="G953" s="39"/>
      <c r="H953" s="39"/>
    </row>
    <row r="954">
      <c r="C954" s="39"/>
      <c r="D954" s="39"/>
      <c r="E954" s="39"/>
      <c r="F954" s="39"/>
      <c r="G954" s="39"/>
      <c r="H954" s="39"/>
    </row>
    <row r="955">
      <c r="C955" s="39"/>
      <c r="D955" s="39"/>
      <c r="E955" s="39"/>
      <c r="F955" s="39"/>
      <c r="G955" s="39"/>
      <c r="H955" s="39"/>
    </row>
    <row r="956">
      <c r="C956" s="39"/>
      <c r="D956" s="39"/>
      <c r="E956" s="39"/>
      <c r="F956" s="39"/>
      <c r="G956" s="39"/>
      <c r="H956" s="39"/>
    </row>
    <row r="957">
      <c r="C957" s="39"/>
      <c r="D957" s="39"/>
      <c r="E957" s="39"/>
      <c r="F957" s="39"/>
      <c r="G957" s="39"/>
      <c r="H957" s="39"/>
    </row>
    <row r="958">
      <c r="C958" s="39"/>
      <c r="D958" s="39"/>
      <c r="E958" s="39"/>
      <c r="F958" s="39"/>
      <c r="G958" s="39"/>
      <c r="H958" s="39"/>
    </row>
    <row r="959">
      <c r="C959" s="39"/>
      <c r="D959" s="39"/>
      <c r="E959" s="39"/>
      <c r="F959" s="39"/>
      <c r="G959" s="39"/>
      <c r="H959" s="39"/>
    </row>
    <row r="960">
      <c r="C960" s="39"/>
      <c r="D960" s="39"/>
      <c r="E960" s="39"/>
      <c r="F960" s="39"/>
      <c r="G960" s="39"/>
      <c r="H960" s="39"/>
    </row>
    <row r="961">
      <c r="C961" s="39"/>
      <c r="D961" s="39"/>
      <c r="E961" s="39"/>
      <c r="F961" s="39"/>
      <c r="G961" s="39"/>
      <c r="H961" s="39"/>
    </row>
    <row r="962">
      <c r="C962" s="39"/>
      <c r="D962" s="39"/>
      <c r="E962" s="39"/>
      <c r="F962" s="39"/>
      <c r="G962" s="39"/>
      <c r="H962" s="39"/>
    </row>
    <row r="963">
      <c r="C963" s="39"/>
      <c r="D963" s="39"/>
      <c r="E963" s="39"/>
      <c r="F963" s="39"/>
      <c r="G963" s="39"/>
      <c r="H963" s="39"/>
    </row>
    <row r="964">
      <c r="C964" s="39"/>
      <c r="D964" s="39"/>
      <c r="E964" s="39"/>
      <c r="F964" s="39"/>
      <c r="G964" s="39"/>
      <c r="H964" s="39"/>
    </row>
    <row r="965">
      <c r="C965" s="39"/>
      <c r="D965" s="39"/>
      <c r="E965" s="39"/>
      <c r="F965" s="39"/>
      <c r="G965" s="39"/>
      <c r="H965" s="39"/>
    </row>
    <row r="966">
      <c r="C966" s="39"/>
      <c r="D966" s="39"/>
      <c r="E966" s="39"/>
      <c r="F966" s="39"/>
      <c r="G966" s="39"/>
      <c r="H966" s="39"/>
    </row>
    <row r="967">
      <c r="C967" s="39"/>
      <c r="D967" s="39"/>
      <c r="E967" s="39"/>
      <c r="F967" s="39"/>
      <c r="G967" s="39"/>
      <c r="H967" s="39"/>
    </row>
    <row r="968">
      <c r="C968" s="39"/>
      <c r="D968" s="39"/>
      <c r="E968" s="39"/>
      <c r="F968" s="39"/>
      <c r="G968" s="39"/>
      <c r="H968" s="39"/>
    </row>
    <row r="969">
      <c r="C969" s="39"/>
      <c r="D969" s="39"/>
      <c r="E969" s="39"/>
      <c r="F969" s="39"/>
      <c r="G969" s="39"/>
      <c r="H969" s="39"/>
    </row>
    <row r="970">
      <c r="C970" s="39"/>
      <c r="D970" s="39"/>
      <c r="E970" s="39"/>
      <c r="F970" s="39"/>
      <c r="G970" s="39"/>
      <c r="H970" s="39"/>
    </row>
    <row r="971">
      <c r="C971" s="39"/>
      <c r="D971" s="39"/>
      <c r="E971" s="39"/>
      <c r="F971" s="39"/>
      <c r="G971" s="39"/>
      <c r="H971" s="39"/>
    </row>
    <row r="972">
      <c r="C972" s="39"/>
      <c r="D972" s="39"/>
      <c r="E972" s="39"/>
      <c r="F972" s="39"/>
      <c r="G972" s="39"/>
      <c r="H972" s="39"/>
    </row>
    <row r="973">
      <c r="C973" s="39"/>
      <c r="D973" s="39"/>
      <c r="E973" s="39"/>
      <c r="F973" s="39"/>
      <c r="G973" s="39"/>
      <c r="H973" s="39"/>
    </row>
    <row r="974">
      <c r="C974" s="39"/>
      <c r="D974" s="39"/>
      <c r="E974" s="39"/>
      <c r="F974" s="39"/>
      <c r="G974" s="39"/>
      <c r="H974" s="39"/>
    </row>
    <row r="975">
      <c r="C975" s="39"/>
      <c r="D975" s="39"/>
      <c r="E975" s="39"/>
      <c r="F975" s="39"/>
      <c r="G975" s="39"/>
      <c r="H975" s="39"/>
    </row>
    <row r="976">
      <c r="C976" s="39"/>
      <c r="D976" s="39"/>
      <c r="E976" s="39"/>
      <c r="F976" s="39"/>
      <c r="G976" s="39"/>
      <c r="H976" s="39"/>
    </row>
    <row r="977">
      <c r="C977" s="39"/>
      <c r="D977" s="39"/>
      <c r="E977" s="39"/>
      <c r="F977" s="39"/>
      <c r="G977" s="39"/>
      <c r="H977" s="39"/>
    </row>
    <row r="978">
      <c r="C978" s="39"/>
      <c r="D978" s="39"/>
      <c r="E978" s="39"/>
      <c r="F978" s="39"/>
      <c r="G978" s="39"/>
      <c r="H978" s="39"/>
    </row>
    <row r="979">
      <c r="C979" s="39"/>
      <c r="D979" s="39"/>
      <c r="E979" s="39"/>
      <c r="F979" s="39"/>
      <c r="G979" s="39"/>
      <c r="H979" s="39"/>
    </row>
    <row r="980">
      <c r="C980" s="39"/>
      <c r="D980" s="39"/>
      <c r="E980" s="39"/>
      <c r="F980" s="39"/>
      <c r="G980" s="39"/>
      <c r="H980" s="39"/>
    </row>
    <row r="981">
      <c r="C981" s="39"/>
      <c r="D981" s="39"/>
      <c r="E981" s="39"/>
      <c r="F981" s="39"/>
      <c r="G981" s="39"/>
      <c r="H981" s="39"/>
    </row>
    <row r="982">
      <c r="C982" s="39"/>
      <c r="D982" s="39"/>
      <c r="E982" s="39"/>
      <c r="F982" s="39"/>
      <c r="G982" s="39"/>
      <c r="H982" s="39"/>
    </row>
    <row r="983">
      <c r="C983" s="39"/>
      <c r="D983" s="39"/>
      <c r="E983" s="39"/>
      <c r="F983" s="39"/>
      <c r="G983" s="39"/>
      <c r="H983" s="39"/>
    </row>
    <row r="984">
      <c r="C984" s="39"/>
      <c r="D984" s="39"/>
      <c r="E984" s="39"/>
      <c r="F984" s="39"/>
      <c r="G984" s="39"/>
      <c r="H984" s="39"/>
    </row>
    <row r="985">
      <c r="C985" s="39"/>
      <c r="D985" s="39"/>
      <c r="E985" s="39"/>
      <c r="F985" s="39"/>
      <c r="G985" s="39"/>
      <c r="H985" s="39"/>
    </row>
    <row r="986">
      <c r="C986" s="39"/>
      <c r="D986" s="39"/>
      <c r="E986" s="39"/>
      <c r="F986" s="39"/>
      <c r="G986" s="39"/>
      <c r="H986" s="39"/>
    </row>
    <row r="987">
      <c r="C987" s="39"/>
      <c r="D987" s="39"/>
      <c r="E987" s="39"/>
      <c r="F987" s="39"/>
      <c r="G987" s="39"/>
      <c r="H987" s="39"/>
    </row>
    <row r="988">
      <c r="C988" s="39"/>
      <c r="D988" s="39"/>
      <c r="E988" s="39"/>
      <c r="F988" s="39"/>
      <c r="G988" s="39"/>
      <c r="H988" s="39"/>
    </row>
    <row r="989">
      <c r="C989" s="39"/>
      <c r="D989" s="39"/>
      <c r="E989" s="39"/>
      <c r="F989" s="39"/>
      <c r="G989" s="39"/>
      <c r="H989" s="39"/>
    </row>
    <row r="990">
      <c r="C990" s="39"/>
      <c r="D990" s="39"/>
      <c r="E990" s="39"/>
      <c r="F990" s="39"/>
      <c r="G990" s="39"/>
      <c r="H990" s="39"/>
    </row>
    <row r="991">
      <c r="C991" s="39"/>
      <c r="D991" s="39"/>
      <c r="E991" s="39"/>
      <c r="F991" s="39"/>
      <c r="G991" s="39"/>
      <c r="H991" s="39"/>
    </row>
    <row r="992">
      <c r="C992" s="39"/>
      <c r="D992" s="39"/>
      <c r="E992" s="39"/>
      <c r="F992" s="39"/>
      <c r="G992" s="39"/>
      <c r="H992" s="39"/>
    </row>
    <row r="993">
      <c r="C993" s="39"/>
      <c r="D993" s="39"/>
      <c r="E993" s="39"/>
      <c r="F993" s="39"/>
      <c r="G993" s="39"/>
      <c r="H993" s="39"/>
    </row>
    <row r="994">
      <c r="C994" s="39"/>
      <c r="D994" s="39"/>
      <c r="E994" s="39"/>
      <c r="F994" s="39"/>
      <c r="G994" s="39"/>
      <c r="H994" s="39"/>
    </row>
    <row r="995">
      <c r="C995" s="39"/>
      <c r="D995" s="39"/>
      <c r="E995" s="39"/>
      <c r="F995" s="39"/>
      <c r="G995" s="39"/>
      <c r="H995" s="39"/>
    </row>
    <row r="996">
      <c r="C996" s="39"/>
      <c r="D996" s="39"/>
      <c r="E996" s="39"/>
      <c r="F996" s="39"/>
      <c r="G996" s="39"/>
      <c r="H996" s="3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9.0"/>
    <col customWidth="1" min="2" max="2" width="25.25"/>
    <col customWidth="1" min="3" max="3" width="13.38"/>
    <col customWidth="1" min="4" max="4" width="13.63"/>
    <col customWidth="1" min="5" max="5" width="17.75"/>
    <col customWidth="1" min="6" max="6" width="10.63"/>
    <col customWidth="1" min="7" max="7" width="22.25"/>
    <col customWidth="1" min="8" max="8" width="16.38"/>
    <col customWidth="1" min="9" max="9" width="14.75"/>
    <col customWidth="1" min="10" max="10" width="13.25"/>
    <col customWidth="1" min="11" max="27" width="8.63"/>
  </cols>
  <sheetData>
    <row r="1">
      <c r="A1" s="257" t="s">
        <v>11271</v>
      </c>
      <c r="B1" s="258" t="s">
        <v>11272</v>
      </c>
      <c r="C1" s="258" t="s">
        <v>67</v>
      </c>
      <c r="D1" s="257" t="s">
        <v>68</v>
      </c>
      <c r="E1" s="257" t="s">
        <v>11273</v>
      </c>
      <c r="F1" s="258" t="s">
        <v>11274</v>
      </c>
      <c r="G1" s="258" t="s">
        <v>11275</v>
      </c>
      <c r="H1" s="257" t="s">
        <v>37</v>
      </c>
      <c r="I1" s="258" t="s">
        <v>11276</v>
      </c>
      <c r="J1" s="258" t="s">
        <v>11277</v>
      </c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60"/>
      <c r="X1" s="260"/>
      <c r="Y1" s="260"/>
      <c r="Z1" s="260"/>
      <c r="AA1" s="260"/>
    </row>
    <row r="2" hidden="1">
      <c r="A2" s="261" t="s">
        <v>11221</v>
      </c>
      <c r="B2" s="262" t="s">
        <v>11278</v>
      </c>
      <c r="C2" s="263" t="s">
        <v>11279</v>
      </c>
      <c r="D2" s="243" t="s">
        <v>3</v>
      </c>
      <c r="E2" s="244" t="s">
        <v>11280</v>
      </c>
      <c r="F2" s="244" t="s">
        <v>220</v>
      </c>
      <c r="G2" s="264" t="s">
        <v>11281</v>
      </c>
      <c r="H2" s="261" t="s">
        <v>44</v>
      </c>
      <c r="I2" s="265" t="s">
        <v>117</v>
      </c>
      <c r="J2" s="265" t="s">
        <v>117</v>
      </c>
    </row>
    <row r="3" hidden="1">
      <c r="A3" s="263" t="s">
        <v>977</v>
      </c>
      <c r="B3" s="262" t="s">
        <v>11282</v>
      </c>
      <c r="C3" s="263" t="s">
        <v>11279</v>
      </c>
      <c r="D3" s="243" t="s">
        <v>3</v>
      </c>
      <c r="E3" s="244" t="s">
        <v>11283</v>
      </c>
      <c r="F3" s="244" t="s">
        <v>220</v>
      </c>
      <c r="G3" s="264" t="s">
        <v>11284</v>
      </c>
      <c r="H3" s="261" t="s">
        <v>44</v>
      </c>
      <c r="I3" s="265" t="s">
        <v>117</v>
      </c>
      <c r="J3" s="265" t="s">
        <v>117</v>
      </c>
    </row>
    <row r="4" hidden="1">
      <c r="A4" s="263" t="s">
        <v>11285</v>
      </c>
      <c r="B4" s="262" t="s">
        <v>11286</v>
      </c>
      <c r="C4" s="263" t="s">
        <v>11287</v>
      </c>
      <c r="D4" s="243" t="s">
        <v>3</v>
      </c>
      <c r="E4" s="244" t="s">
        <v>11288</v>
      </c>
      <c r="F4" s="244" t="s">
        <v>11289</v>
      </c>
      <c r="G4" s="266" t="s">
        <v>11290</v>
      </c>
      <c r="H4" s="261" t="s">
        <v>44</v>
      </c>
      <c r="I4" s="265" t="s">
        <v>117</v>
      </c>
      <c r="J4" s="265" t="s">
        <v>117</v>
      </c>
    </row>
    <row r="5" hidden="1">
      <c r="A5" s="263" t="s">
        <v>11291</v>
      </c>
      <c r="B5" s="267" t="s">
        <v>11292</v>
      </c>
      <c r="C5" s="263" t="s">
        <v>2536</v>
      </c>
      <c r="D5" s="243" t="s">
        <v>3</v>
      </c>
      <c r="E5" s="244" t="s">
        <v>11293</v>
      </c>
      <c r="F5" s="244" t="s">
        <v>220</v>
      </c>
      <c r="G5" s="266" t="s">
        <v>11294</v>
      </c>
      <c r="H5" s="261" t="s">
        <v>44</v>
      </c>
      <c r="I5" s="265" t="s">
        <v>117</v>
      </c>
      <c r="J5" s="265" t="s">
        <v>117</v>
      </c>
    </row>
    <row r="6" hidden="1">
      <c r="A6" s="263" t="s">
        <v>617</v>
      </c>
      <c r="B6" s="262" t="s">
        <v>11295</v>
      </c>
      <c r="C6" s="263" t="s">
        <v>115</v>
      </c>
      <c r="D6" s="243" t="s">
        <v>3</v>
      </c>
      <c r="E6" s="268" t="s">
        <v>11296</v>
      </c>
      <c r="F6" s="244" t="s">
        <v>220</v>
      </c>
      <c r="G6" s="264" t="s">
        <v>11297</v>
      </c>
      <c r="H6" s="261" t="s">
        <v>44</v>
      </c>
      <c r="I6" s="265" t="s">
        <v>117</v>
      </c>
      <c r="J6" s="265" t="s">
        <v>117</v>
      </c>
    </row>
    <row r="7" hidden="1">
      <c r="A7" s="269" t="s">
        <v>11298</v>
      </c>
      <c r="B7" s="262" t="s">
        <v>11299</v>
      </c>
      <c r="C7" s="270" t="s">
        <v>115</v>
      </c>
      <c r="D7" s="243" t="s">
        <v>3</v>
      </c>
      <c r="E7" s="244" t="s">
        <v>11300</v>
      </c>
      <c r="F7" s="244" t="s">
        <v>220</v>
      </c>
      <c r="G7" s="266" t="s">
        <v>11301</v>
      </c>
      <c r="H7" s="261" t="s">
        <v>44</v>
      </c>
      <c r="I7" s="265" t="s">
        <v>117</v>
      </c>
      <c r="J7" s="265" t="s">
        <v>117</v>
      </c>
    </row>
    <row r="8" hidden="1">
      <c r="A8" s="263" t="s">
        <v>114</v>
      </c>
      <c r="B8" s="262" t="s">
        <v>11302</v>
      </c>
      <c r="C8" s="263" t="s">
        <v>115</v>
      </c>
      <c r="D8" s="243" t="s">
        <v>3</v>
      </c>
      <c r="E8" s="244" t="s">
        <v>11303</v>
      </c>
      <c r="F8" s="244" t="s">
        <v>220</v>
      </c>
      <c r="G8" s="266" t="s">
        <v>11304</v>
      </c>
      <c r="H8" s="271" t="s">
        <v>46</v>
      </c>
      <c r="I8" s="265" t="s">
        <v>117</v>
      </c>
      <c r="J8" s="265" t="s">
        <v>117</v>
      </c>
    </row>
    <row r="9" hidden="1">
      <c r="A9" s="269" t="s">
        <v>11305</v>
      </c>
      <c r="B9" s="262" t="s">
        <v>11306</v>
      </c>
      <c r="C9" s="270" t="s">
        <v>3589</v>
      </c>
      <c r="D9" s="243" t="s">
        <v>3</v>
      </c>
      <c r="E9" s="244" t="s">
        <v>11307</v>
      </c>
      <c r="F9" s="244" t="s">
        <v>220</v>
      </c>
      <c r="G9" s="272" t="s">
        <v>11308</v>
      </c>
      <c r="H9" s="271" t="s">
        <v>46</v>
      </c>
      <c r="I9" s="265" t="s">
        <v>117</v>
      </c>
      <c r="J9" s="265" t="s">
        <v>117</v>
      </c>
    </row>
    <row r="10" hidden="1">
      <c r="A10" s="269" t="s">
        <v>11309</v>
      </c>
      <c r="B10" s="262" t="s">
        <v>11310</v>
      </c>
      <c r="C10" s="270" t="s">
        <v>3589</v>
      </c>
      <c r="D10" s="243" t="s">
        <v>3</v>
      </c>
      <c r="E10" s="243" t="s">
        <v>11311</v>
      </c>
      <c r="F10" s="244" t="s">
        <v>220</v>
      </c>
      <c r="G10" s="264" t="s">
        <v>11312</v>
      </c>
      <c r="H10" s="261" t="s">
        <v>44</v>
      </c>
      <c r="I10" s="265" t="s">
        <v>117</v>
      </c>
      <c r="J10" s="265" t="s">
        <v>117</v>
      </c>
    </row>
    <row r="11">
      <c r="A11" s="269" t="s">
        <v>11209</v>
      </c>
      <c r="B11" s="262" t="s">
        <v>11313</v>
      </c>
      <c r="C11" s="270" t="s">
        <v>3589</v>
      </c>
      <c r="D11" s="243" t="s">
        <v>3</v>
      </c>
      <c r="E11" s="244" t="s">
        <v>11314</v>
      </c>
      <c r="F11" s="244" t="s">
        <v>220</v>
      </c>
      <c r="G11" s="264" t="s">
        <v>11315</v>
      </c>
      <c r="H11" s="271" t="s">
        <v>48</v>
      </c>
      <c r="I11" s="265" t="s">
        <v>117</v>
      </c>
      <c r="J11" s="265" t="s">
        <v>117</v>
      </c>
    </row>
    <row r="12" hidden="1">
      <c r="A12" s="269" t="s">
        <v>628</v>
      </c>
      <c r="B12" s="273" t="s">
        <v>11316</v>
      </c>
      <c r="C12" s="270" t="s">
        <v>271</v>
      </c>
      <c r="D12" s="243" t="s">
        <v>3</v>
      </c>
      <c r="E12" s="274" t="s">
        <v>11317</v>
      </c>
      <c r="F12" s="275" t="s">
        <v>220</v>
      </c>
      <c r="G12" s="276" t="s">
        <v>11318</v>
      </c>
      <c r="H12" s="271" t="s">
        <v>46</v>
      </c>
      <c r="I12" s="265" t="s">
        <v>117</v>
      </c>
      <c r="J12" s="265" t="s">
        <v>117</v>
      </c>
    </row>
    <row r="13" hidden="1">
      <c r="A13" s="261" t="s">
        <v>11319</v>
      </c>
      <c r="B13" s="262" t="s">
        <v>11320</v>
      </c>
      <c r="C13" s="270" t="s">
        <v>206</v>
      </c>
      <c r="D13" s="243" t="s">
        <v>3</v>
      </c>
      <c r="E13" s="244" t="s">
        <v>11321</v>
      </c>
      <c r="F13" s="244" t="s">
        <v>220</v>
      </c>
      <c r="G13" s="266" t="s">
        <v>11322</v>
      </c>
      <c r="H13" s="271" t="s">
        <v>50</v>
      </c>
      <c r="I13" s="265" t="s">
        <v>117</v>
      </c>
      <c r="J13" s="265" t="s">
        <v>117</v>
      </c>
    </row>
    <row r="14">
      <c r="A14" s="270" t="s">
        <v>1538</v>
      </c>
      <c r="B14" s="262" t="s">
        <v>11323</v>
      </c>
      <c r="C14" s="270" t="s">
        <v>206</v>
      </c>
      <c r="D14" s="243" t="s">
        <v>3</v>
      </c>
      <c r="E14" s="243" t="s">
        <v>11324</v>
      </c>
      <c r="F14" s="244" t="s">
        <v>11289</v>
      </c>
      <c r="G14" s="277" t="s">
        <v>11325</v>
      </c>
      <c r="H14" s="271" t="s">
        <v>48</v>
      </c>
      <c r="I14" s="265" t="s">
        <v>117</v>
      </c>
      <c r="J14" s="265" t="s">
        <v>117</v>
      </c>
    </row>
    <row r="15" hidden="1">
      <c r="A15" s="269" t="s">
        <v>768</v>
      </c>
      <c r="B15" s="262" t="s">
        <v>11326</v>
      </c>
      <c r="C15" s="270" t="s">
        <v>3589</v>
      </c>
      <c r="D15" s="243" t="s">
        <v>3</v>
      </c>
      <c r="E15" s="243" t="s">
        <v>11327</v>
      </c>
      <c r="F15" s="243" t="s">
        <v>11289</v>
      </c>
      <c r="G15" s="264" t="s">
        <v>11328</v>
      </c>
      <c r="H15" s="261" t="s">
        <v>44</v>
      </c>
      <c r="I15" s="265" t="s">
        <v>117</v>
      </c>
      <c r="J15" s="265" t="s">
        <v>117</v>
      </c>
    </row>
    <row r="16" hidden="1">
      <c r="A16" s="263" t="s">
        <v>214</v>
      </c>
      <c r="B16" s="262" t="s">
        <v>11329</v>
      </c>
      <c r="C16" s="263" t="s">
        <v>115</v>
      </c>
      <c r="D16" s="243" t="s">
        <v>3</v>
      </c>
      <c r="E16" s="244" t="s">
        <v>11330</v>
      </c>
      <c r="F16" s="244" t="s">
        <v>11331</v>
      </c>
      <c r="G16" s="266" t="s">
        <v>11332</v>
      </c>
      <c r="H16" s="271" t="s">
        <v>46</v>
      </c>
      <c r="I16" s="278" t="s">
        <v>117</v>
      </c>
      <c r="J16" s="265" t="s">
        <v>117</v>
      </c>
    </row>
    <row r="17" hidden="1">
      <c r="A17" s="261" t="s">
        <v>11333</v>
      </c>
      <c r="B17" s="262" t="s">
        <v>11334</v>
      </c>
      <c r="C17" s="263" t="s">
        <v>115</v>
      </c>
      <c r="D17" s="243" t="s">
        <v>3</v>
      </c>
      <c r="E17" s="244" t="s">
        <v>11335</v>
      </c>
      <c r="F17" s="244" t="s">
        <v>220</v>
      </c>
      <c r="G17" s="266" t="s">
        <v>11336</v>
      </c>
      <c r="H17" s="271" t="s">
        <v>46</v>
      </c>
      <c r="I17" s="265" t="s">
        <v>117</v>
      </c>
      <c r="J17" s="265" t="s">
        <v>117</v>
      </c>
    </row>
    <row r="18" hidden="1">
      <c r="A18" s="269" t="s">
        <v>11337</v>
      </c>
      <c r="B18" s="262" t="s">
        <v>11338</v>
      </c>
      <c r="C18" s="270" t="s">
        <v>115</v>
      </c>
      <c r="D18" s="243" t="s">
        <v>3</v>
      </c>
      <c r="E18" s="244" t="s">
        <v>11339</v>
      </c>
      <c r="F18" s="244" t="s">
        <v>220</v>
      </c>
      <c r="G18" s="266" t="s">
        <v>11340</v>
      </c>
      <c r="H18" s="271" t="s">
        <v>46</v>
      </c>
      <c r="I18" s="278" t="s">
        <v>117</v>
      </c>
      <c r="J18" s="265" t="s">
        <v>117</v>
      </c>
    </row>
    <row r="19" hidden="1">
      <c r="A19" s="261" t="s">
        <v>11255</v>
      </c>
      <c r="B19" s="262" t="s">
        <v>11341</v>
      </c>
      <c r="C19" s="263" t="s">
        <v>115</v>
      </c>
      <c r="D19" s="243" t="s">
        <v>3</v>
      </c>
      <c r="E19" s="244" t="s">
        <v>11342</v>
      </c>
      <c r="F19" s="244" t="s">
        <v>220</v>
      </c>
      <c r="G19" s="266" t="s">
        <v>11343</v>
      </c>
      <c r="H19" s="271" t="s">
        <v>46</v>
      </c>
      <c r="I19" s="265" t="s">
        <v>117</v>
      </c>
      <c r="J19" s="265" t="s">
        <v>117</v>
      </c>
    </row>
    <row r="20" hidden="1">
      <c r="A20" s="263" t="s">
        <v>498</v>
      </c>
      <c r="B20" s="279" t="s">
        <v>11302</v>
      </c>
      <c r="C20" s="263" t="s">
        <v>115</v>
      </c>
      <c r="D20" s="243" t="s">
        <v>3</v>
      </c>
      <c r="E20" s="268" t="s">
        <v>11344</v>
      </c>
      <c r="F20" s="280" t="s">
        <v>220</v>
      </c>
      <c r="G20" s="264" t="s">
        <v>11345</v>
      </c>
      <c r="H20" s="271" t="s">
        <v>46</v>
      </c>
      <c r="I20" s="278" t="s">
        <v>117</v>
      </c>
      <c r="J20" s="265" t="s">
        <v>117</v>
      </c>
    </row>
    <row r="21" ht="15.75" hidden="1" customHeight="1">
      <c r="A21" s="261" t="s">
        <v>229</v>
      </c>
      <c r="B21" s="262" t="s">
        <v>11346</v>
      </c>
      <c r="C21" s="263" t="s">
        <v>115</v>
      </c>
      <c r="D21" s="243" t="s">
        <v>3</v>
      </c>
      <c r="E21" s="244" t="s">
        <v>11347</v>
      </c>
      <c r="F21" s="244" t="s">
        <v>11348</v>
      </c>
      <c r="G21" s="266" t="s">
        <v>11349</v>
      </c>
      <c r="H21" s="271" t="s">
        <v>46</v>
      </c>
      <c r="I21" s="278" t="s">
        <v>117</v>
      </c>
      <c r="J21" s="265" t="s">
        <v>117</v>
      </c>
    </row>
    <row r="22" ht="15.75" customHeight="1">
      <c r="A22" s="261" t="s">
        <v>1467</v>
      </c>
      <c r="B22" s="262" t="s">
        <v>11350</v>
      </c>
      <c r="C22" s="263" t="s">
        <v>11279</v>
      </c>
      <c r="D22" s="243" t="s">
        <v>3</v>
      </c>
      <c r="E22" s="244" t="s">
        <v>11351</v>
      </c>
      <c r="F22" s="244" t="s">
        <v>220</v>
      </c>
      <c r="G22" s="266" t="s">
        <v>11352</v>
      </c>
      <c r="H22" s="271" t="s">
        <v>48</v>
      </c>
      <c r="I22" s="265" t="s">
        <v>117</v>
      </c>
      <c r="J22" s="265" t="s">
        <v>117</v>
      </c>
    </row>
    <row r="23" ht="15.75" customHeight="1">
      <c r="A23" s="269" t="s">
        <v>11353</v>
      </c>
      <c r="B23" s="262" t="s">
        <v>11354</v>
      </c>
      <c r="C23" s="270" t="s">
        <v>3589</v>
      </c>
      <c r="D23" s="243" t="s">
        <v>3</v>
      </c>
      <c r="E23" s="244" t="s">
        <v>11355</v>
      </c>
      <c r="F23" s="244" t="s">
        <v>11356</v>
      </c>
      <c r="G23" s="266" t="s">
        <v>11357</v>
      </c>
      <c r="H23" s="271" t="s">
        <v>48</v>
      </c>
      <c r="I23" s="265" t="s">
        <v>117</v>
      </c>
      <c r="J23" s="265" t="s">
        <v>117</v>
      </c>
    </row>
    <row r="24" ht="15.75" hidden="1" customHeight="1">
      <c r="A24" s="261" t="s">
        <v>11358</v>
      </c>
      <c r="B24" s="262" t="s">
        <v>11359</v>
      </c>
      <c r="C24" s="263" t="s">
        <v>115</v>
      </c>
      <c r="D24" s="243" t="s">
        <v>3</v>
      </c>
      <c r="E24" s="243" t="s">
        <v>11360</v>
      </c>
      <c r="F24" s="244" t="s">
        <v>220</v>
      </c>
      <c r="G24" s="264" t="s">
        <v>11361</v>
      </c>
      <c r="H24" s="271" t="s">
        <v>44</v>
      </c>
      <c r="I24" s="265" t="s">
        <v>117</v>
      </c>
      <c r="J24" s="265" t="s">
        <v>117</v>
      </c>
    </row>
    <row r="25" ht="15.75" customHeight="1">
      <c r="A25" s="269" t="s">
        <v>270</v>
      </c>
      <c r="B25" s="262" t="s">
        <v>11362</v>
      </c>
      <c r="C25" s="270" t="s">
        <v>271</v>
      </c>
      <c r="D25" s="243" t="s">
        <v>3</v>
      </c>
      <c r="E25" s="244" t="s">
        <v>2372</v>
      </c>
      <c r="F25" s="244" t="s">
        <v>11363</v>
      </c>
      <c r="G25" s="266" t="s">
        <v>11364</v>
      </c>
      <c r="H25" s="271" t="s">
        <v>48</v>
      </c>
      <c r="I25" s="265" t="s">
        <v>117</v>
      </c>
      <c r="J25" s="265" t="s">
        <v>117</v>
      </c>
    </row>
    <row r="26" ht="15.75" customHeight="1">
      <c r="A26" s="269" t="s">
        <v>779</v>
      </c>
      <c r="B26" s="262" t="s">
        <v>11365</v>
      </c>
      <c r="C26" s="270" t="s">
        <v>271</v>
      </c>
      <c r="D26" s="243" t="s">
        <v>3</v>
      </c>
      <c r="E26" s="244" t="s">
        <v>11366</v>
      </c>
      <c r="F26" s="244" t="s">
        <v>11356</v>
      </c>
      <c r="G26" s="266" t="s">
        <v>11367</v>
      </c>
      <c r="H26" s="271" t="s">
        <v>48</v>
      </c>
      <c r="I26" s="265" t="s">
        <v>117</v>
      </c>
      <c r="J26" s="265" t="s">
        <v>117</v>
      </c>
    </row>
    <row r="27" ht="15.75" customHeight="1">
      <c r="A27" s="261" t="s">
        <v>205</v>
      </c>
      <c r="B27" s="262" t="s">
        <v>11368</v>
      </c>
      <c r="C27" s="263" t="s">
        <v>206</v>
      </c>
      <c r="D27" s="243" t="s">
        <v>3</v>
      </c>
      <c r="E27" s="244" t="s">
        <v>11369</v>
      </c>
      <c r="F27" s="244" t="s">
        <v>11348</v>
      </c>
      <c r="G27" s="266" t="s">
        <v>11370</v>
      </c>
      <c r="H27" s="271" t="s">
        <v>48</v>
      </c>
      <c r="I27" s="265" t="s">
        <v>117</v>
      </c>
      <c r="J27" s="265" t="s">
        <v>117</v>
      </c>
    </row>
    <row r="28" ht="15.75" customHeight="1">
      <c r="A28" s="270" t="s">
        <v>6205</v>
      </c>
      <c r="B28" s="262" t="s">
        <v>11371</v>
      </c>
      <c r="C28" s="270" t="s">
        <v>206</v>
      </c>
      <c r="D28" s="243" t="s">
        <v>3</v>
      </c>
      <c r="E28" s="243" t="s">
        <v>11372</v>
      </c>
      <c r="F28" s="244" t="s">
        <v>220</v>
      </c>
      <c r="G28" s="267">
        <v>7.13120124E8</v>
      </c>
      <c r="H28" s="271" t="s">
        <v>48</v>
      </c>
      <c r="I28" s="265" t="s">
        <v>117</v>
      </c>
      <c r="J28" s="265" t="s">
        <v>117</v>
      </c>
    </row>
    <row r="29" ht="15.75" customHeight="1">
      <c r="A29" s="269" t="s">
        <v>11373</v>
      </c>
      <c r="B29" s="262" t="s">
        <v>11374</v>
      </c>
      <c r="C29" s="270" t="s">
        <v>206</v>
      </c>
      <c r="D29" s="243" t="s">
        <v>3</v>
      </c>
      <c r="E29" s="244" t="s">
        <v>11375</v>
      </c>
      <c r="F29" s="244" t="s">
        <v>220</v>
      </c>
      <c r="G29" s="272" t="s">
        <v>11376</v>
      </c>
      <c r="H29" s="271" t="s">
        <v>48</v>
      </c>
      <c r="I29" s="265" t="s">
        <v>117</v>
      </c>
      <c r="J29" s="265" t="s">
        <v>117</v>
      </c>
    </row>
    <row r="30" ht="15.75" hidden="1" customHeight="1">
      <c r="A30" s="269" t="s">
        <v>472</v>
      </c>
      <c r="B30" s="262" t="s">
        <v>11377</v>
      </c>
      <c r="C30" s="270" t="s">
        <v>11378</v>
      </c>
      <c r="D30" s="243" t="s">
        <v>3</v>
      </c>
      <c r="E30" s="243" t="s">
        <v>11379</v>
      </c>
      <c r="F30" s="243" t="s">
        <v>11289</v>
      </c>
      <c r="G30" s="281" t="s">
        <v>11380</v>
      </c>
      <c r="H30" s="271" t="s">
        <v>50</v>
      </c>
      <c r="I30" s="265" t="s">
        <v>117</v>
      </c>
      <c r="J30" s="265" t="s">
        <v>117</v>
      </c>
    </row>
    <row r="31" ht="15.75" customHeight="1">
      <c r="A31" s="261" t="s">
        <v>1409</v>
      </c>
      <c r="B31" s="262" t="s">
        <v>11381</v>
      </c>
      <c r="C31" s="263" t="s">
        <v>1410</v>
      </c>
      <c r="D31" s="243" t="s">
        <v>3</v>
      </c>
      <c r="E31" s="244" t="s">
        <v>11382</v>
      </c>
      <c r="F31" s="244" t="s">
        <v>220</v>
      </c>
      <c r="G31" s="266" t="s">
        <v>11383</v>
      </c>
      <c r="H31" s="271" t="s">
        <v>48</v>
      </c>
      <c r="I31" s="265" t="s">
        <v>117</v>
      </c>
      <c r="J31" s="265" t="s">
        <v>117</v>
      </c>
    </row>
    <row r="32" ht="15.75" hidden="1" customHeight="1">
      <c r="A32" s="269" t="s">
        <v>11384</v>
      </c>
      <c r="B32" s="262" t="s">
        <v>11385</v>
      </c>
      <c r="C32" s="263" t="s">
        <v>11386</v>
      </c>
      <c r="D32" s="243" t="s">
        <v>3</v>
      </c>
      <c r="E32" s="244" t="s">
        <v>11387</v>
      </c>
      <c r="F32" s="244" t="s">
        <v>11348</v>
      </c>
      <c r="G32" s="266" t="s">
        <v>11388</v>
      </c>
      <c r="H32" s="271" t="s">
        <v>50</v>
      </c>
      <c r="I32" s="265" t="s">
        <v>117</v>
      </c>
      <c r="J32" s="265" t="s">
        <v>117</v>
      </c>
    </row>
    <row r="33" ht="15.75" hidden="1" customHeight="1">
      <c r="A33" s="270" t="s">
        <v>11389</v>
      </c>
      <c r="B33" s="278" t="s">
        <v>11390</v>
      </c>
      <c r="C33" s="270" t="s">
        <v>150</v>
      </c>
      <c r="D33" s="243" t="s">
        <v>3</v>
      </c>
      <c r="E33" s="282" t="s">
        <v>11391</v>
      </c>
      <c r="F33" s="282" t="s">
        <v>11289</v>
      </c>
      <c r="G33" s="283" t="s">
        <v>11392</v>
      </c>
      <c r="H33" s="271" t="s">
        <v>50</v>
      </c>
      <c r="I33" s="265" t="s">
        <v>117</v>
      </c>
      <c r="J33" s="265" t="s">
        <v>117</v>
      </c>
    </row>
    <row r="34" ht="15.75" hidden="1" customHeight="1">
      <c r="A34" s="261" t="s">
        <v>257</v>
      </c>
      <c r="B34" s="262" t="s">
        <v>11393</v>
      </c>
      <c r="C34" s="263" t="s">
        <v>115</v>
      </c>
      <c r="D34" s="243" t="s">
        <v>3</v>
      </c>
      <c r="E34" s="244" t="s">
        <v>11394</v>
      </c>
      <c r="F34" s="244" t="s">
        <v>220</v>
      </c>
      <c r="G34" s="266" t="s">
        <v>11395</v>
      </c>
      <c r="H34" s="271" t="s">
        <v>50</v>
      </c>
      <c r="I34" s="265" t="s">
        <v>117</v>
      </c>
      <c r="J34" s="265" t="s">
        <v>117</v>
      </c>
    </row>
    <row r="35" ht="15.75" hidden="1" customHeight="1">
      <c r="A35" s="263" t="s">
        <v>11396</v>
      </c>
      <c r="B35" s="262" t="s">
        <v>11397</v>
      </c>
      <c r="C35" s="270" t="s">
        <v>1100</v>
      </c>
      <c r="D35" s="243" t="s">
        <v>42</v>
      </c>
      <c r="E35" s="244" t="s">
        <v>11398</v>
      </c>
      <c r="F35" s="244" t="s">
        <v>220</v>
      </c>
      <c r="G35" s="267">
        <v>6.61628787E8</v>
      </c>
      <c r="H35" s="271" t="s">
        <v>50</v>
      </c>
      <c r="I35" s="265" t="s">
        <v>117</v>
      </c>
      <c r="J35" s="265" t="s">
        <v>117</v>
      </c>
    </row>
    <row r="36" ht="15.75" hidden="1" customHeight="1">
      <c r="A36" s="261" t="s">
        <v>11399</v>
      </c>
      <c r="B36" s="262" t="s">
        <v>11400</v>
      </c>
      <c r="C36" s="261" t="s">
        <v>11401</v>
      </c>
      <c r="D36" s="243" t="s">
        <v>42</v>
      </c>
      <c r="E36" s="243" t="s">
        <v>11402</v>
      </c>
      <c r="F36" s="243" t="s">
        <v>220</v>
      </c>
      <c r="G36" s="264" t="s">
        <v>11403</v>
      </c>
      <c r="H36" s="271" t="s">
        <v>44</v>
      </c>
      <c r="I36" s="265" t="s">
        <v>117</v>
      </c>
      <c r="J36" s="265" t="s">
        <v>117</v>
      </c>
    </row>
    <row r="37" ht="15.75" hidden="1" customHeight="1">
      <c r="A37" s="261" t="s">
        <v>837</v>
      </c>
      <c r="B37" s="262" t="s">
        <v>11404</v>
      </c>
      <c r="C37" s="261" t="s">
        <v>838</v>
      </c>
      <c r="D37" s="243" t="s">
        <v>42</v>
      </c>
      <c r="E37" s="244" t="s">
        <v>11405</v>
      </c>
      <c r="F37" s="244" t="s">
        <v>220</v>
      </c>
      <c r="G37" s="266" t="s">
        <v>11406</v>
      </c>
      <c r="H37" s="271" t="s">
        <v>50</v>
      </c>
      <c r="I37" s="265" t="s">
        <v>117</v>
      </c>
      <c r="J37" s="265" t="s">
        <v>117</v>
      </c>
    </row>
    <row r="38" ht="15.75" customHeight="1">
      <c r="A38" s="261" t="s">
        <v>5069</v>
      </c>
      <c r="B38" s="262" t="s">
        <v>11407</v>
      </c>
      <c r="C38" s="261" t="s">
        <v>5070</v>
      </c>
      <c r="D38" s="243" t="s">
        <v>42</v>
      </c>
      <c r="E38" s="244" t="s">
        <v>11408</v>
      </c>
      <c r="F38" s="244" t="s">
        <v>220</v>
      </c>
      <c r="G38" s="266" t="s">
        <v>11409</v>
      </c>
      <c r="H38" s="271" t="s">
        <v>48</v>
      </c>
      <c r="I38" s="265" t="s">
        <v>117</v>
      </c>
      <c r="J38" s="265" t="s">
        <v>117</v>
      </c>
    </row>
    <row r="39" ht="15.75" hidden="1" customHeight="1">
      <c r="A39" s="261" t="s">
        <v>11410</v>
      </c>
      <c r="B39" s="262" t="s">
        <v>11411</v>
      </c>
      <c r="C39" s="261" t="s">
        <v>1762</v>
      </c>
      <c r="D39" s="243" t="s">
        <v>42</v>
      </c>
      <c r="E39" s="244" t="s">
        <v>11412</v>
      </c>
      <c r="F39" s="244" t="s">
        <v>220</v>
      </c>
      <c r="G39" s="264" t="s">
        <v>11413</v>
      </c>
      <c r="H39" s="271" t="s">
        <v>50</v>
      </c>
      <c r="I39" s="265" t="s">
        <v>117</v>
      </c>
      <c r="J39" s="265" t="s">
        <v>117</v>
      </c>
    </row>
    <row r="40" ht="15.75" hidden="1" customHeight="1">
      <c r="A40" s="261" t="s">
        <v>11414</v>
      </c>
      <c r="B40" s="267" t="s">
        <v>11415</v>
      </c>
      <c r="C40" s="261" t="s">
        <v>754</v>
      </c>
      <c r="D40" s="243" t="s">
        <v>42</v>
      </c>
      <c r="E40" s="243" t="s">
        <v>11416</v>
      </c>
      <c r="F40" s="243" t="s">
        <v>220</v>
      </c>
      <c r="G40" s="264" t="s">
        <v>11417</v>
      </c>
      <c r="H40" s="271" t="s">
        <v>50</v>
      </c>
      <c r="I40" s="265" t="s">
        <v>117</v>
      </c>
      <c r="J40" s="265" t="s">
        <v>117</v>
      </c>
    </row>
    <row r="41" ht="15.75" hidden="1" customHeight="1">
      <c r="A41" s="261" t="s">
        <v>1014</v>
      </c>
      <c r="B41" s="262" t="s">
        <v>11418</v>
      </c>
      <c r="C41" s="261" t="s">
        <v>165</v>
      </c>
      <c r="D41" s="243" t="s">
        <v>42</v>
      </c>
      <c r="E41" s="244" t="s">
        <v>11419</v>
      </c>
      <c r="F41" s="244" t="s">
        <v>220</v>
      </c>
      <c r="G41" s="266" t="s">
        <v>11420</v>
      </c>
      <c r="H41" s="271" t="s">
        <v>50</v>
      </c>
      <c r="I41" s="265" t="s">
        <v>117</v>
      </c>
      <c r="J41" s="265" t="s">
        <v>117</v>
      </c>
    </row>
    <row r="42" ht="15.75" customHeight="1">
      <c r="A42" s="261" t="s">
        <v>11421</v>
      </c>
      <c r="B42" s="262" t="s">
        <v>11422</v>
      </c>
      <c r="C42" s="261" t="s">
        <v>165</v>
      </c>
      <c r="D42" s="243" t="s">
        <v>42</v>
      </c>
      <c r="E42" s="243" t="s">
        <v>11423</v>
      </c>
      <c r="F42" s="243" t="s">
        <v>220</v>
      </c>
      <c r="G42" s="264" t="s">
        <v>11424</v>
      </c>
      <c r="H42" s="271" t="s">
        <v>48</v>
      </c>
      <c r="I42" s="265" t="s">
        <v>117</v>
      </c>
      <c r="J42" s="265" t="s">
        <v>117</v>
      </c>
    </row>
    <row r="43" ht="15.75" hidden="1" customHeight="1">
      <c r="A43" s="261" t="s">
        <v>11425</v>
      </c>
      <c r="B43" s="262" t="s">
        <v>11426</v>
      </c>
      <c r="C43" s="261" t="s">
        <v>165</v>
      </c>
      <c r="D43" s="243" t="s">
        <v>42</v>
      </c>
      <c r="E43" s="243" t="s">
        <v>11427</v>
      </c>
      <c r="F43" s="243" t="s">
        <v>220</v>
      </c>
      <c r="G43" s="264" t="s">
        <v>11428</v>
      </c>
      <c r="H43" s="271" t="s">
        <v>50</v>
      </c>
      <c r="I43" s="265" t="s">
        <v>117</v>
      </c>
      <c r="J43" s="265" t="s">
        <v>117</v>
      </c>
    </row>
    <row r="44" ht="15.75" hidden="1" customHeight="1">
      <c r="A44" s="261" t="s">
        <v>11429</v>
      </c>
      <c r="B44" s="262" t="s">
        <v>11430</v>
      </c>
      <c r="C44" s="261" t="s">
        <v>11431</v>
      </c>
      <c r="D44" s="243" t="s">
        <v>42</v>
      </c>
      <c r="E44" s="244" t="s">
        <v>11432</v>
      </c>
      <c r="F44" s="244" t="s">
        <v>11363</v>
      </c>
      <c r="G44" s="266" t="s">
        <v>11433</v>
      </c>
      <c r="H44" s="271" t="s">
        <v>50</v>
      </c>
      <c r="I44" s="265" t="s">
        <v>117</v>
      </c>
      <c r="J44" s="265" t="s">
        <v>117</v>
      </c>
    </row>
    <row r="45" ht="15.75" hidden="1" customHeight="1">
      <c r="A45" s="261" t="s">
        <v>538</v>
      </c>
      <c r="B45" s="267" t="s">
        <v>11434</v>
      </c>
      <c r="C45" s="261" t="s">
        <v>246</v>
      </c>
      <c r="D45" s="243" t="s">
        <v>42</v>
      </c>
      <c r="E45" s="243" t="s">
        <v>11435</v>
      </c>
      <c r="F45" s="243" t="s">
        <v>11289</v>
      </c>
      <c r="G45" s="264" t="s">
        <v>11436</v>
      </c>
      <c r="H45" s="271" t="s">
        <v>44</v>
      </c>
      <c r="I45" s="265" t="s">
        <v>117</v>
      </c>
      <c r="J45" s="265" t="s">
        <v>117</v>
      </c>
    </row>
    <row r="46" ht="15.75" hidden="1" customHeight="1">
      <c r="A46" s="271" t="s">
        <v>676</v>
      </c>
      <c r="B46" s="267" t="s">
        <v>11437</v>
      </c>
      <c r="C46" s="261" t="s">
        <v>246</v>
      </c>
      <c r="D46" s="243" t="s">
        <v>42</v>
      </c>
      <c r="E46" s="243" t="s">
        <v>11438</v>
      </c>
      <c r="F46" s="243" t="s">
        <v>220</v>
      </c>
      <c r="G46" s="264" t="s">
        <v>11439</v>
      </c>
      <c r="H46" s="271" t="s">
        <v>44</v>
      </c>
      <c r="I46" s="265" t="s">
        <v>117</v>
      </c>
      <c r="J46" s="265" t="s">
        <v>117</v>
      </c>
    </row>
    <row r="47" ht="15.75" hidden="1" customHeight="1">
      <c r="A47" s="261" t="s">
        <v>11440</v>
      </c>
      <c r="B47" s="267" t="s">
        <v>11441</v>
      </c>
      <c r="C47" s="261" t="s">
        <v>246</v>
      </c>
      <c r="D47" s="243" t="s">
        <v>42</v>
      </c>
      <c r="E47" s="243" t="s">
        <v>11442</v>
      </c>
      <c r="F47" s="243" t="s">
        <v>11289</v>
      </c>
      <c r="G47" s="264" t="s">
        <v>11443</v>
      </c>
      <c r="H47" s="271" t="s">
        <v>44</v>
      </c>
      <c r="I47" s="265" t="s">
        <v>117</v>
      </c>
      <c r="J47" s="265" t="s">
        <v>117</v>
      </c>
    </row>
    <row r="48" ht="15.75" customHeight="1">
      <c r="A48" s="271" t="s">
        <v>7296</v>
      </c>
      <c r="B48" s="267" t="s">
        <v>7297</v>
      </c>
      <c r="C48" s="271" t="s">
        <v>7297</v>
      </c>
      <c r="D48" s="243" t="s">
        <v>42</v>
      </c>
      <c r="E48" s="243" t="s">
        <v>11444</v>
      </c>
      <c r="F48" s="243" t="s">
        <v>11289</v>
      </c>
      <c r="G48" s="264" t="s">
        <v>11445</v>
      </c>
      <c r="H48" s="271" t="s">
        <v>48</v>
      </c>
      <c r="I48" s="265" t="s">
        <v>117</v>
      </c>
      <c r="J48" s="265" t="s">
        <v>117</v>
      </c>
    </row>
    <row r="49" ht="15.75" customHeight="1">
      <c r="B49" s="39"/>
      <c r="G49" s="39"/>
    </row>
    <row r="50" ht="15.75" customHeight="1">
      <c r="B50" s="39"/>
      <c r="G50" s="39"/>
    </row>
    <row r="51" ht="15.75" customHeight="1">
      <c r="B51" s="39"/>
      <c r="G51" s="39"/>
    </row>
    <row r="52" ht="15.75" customHeight="1">
      <c r="B52" s="39"/>
      <c r="G52" s="39"/>
    </row>
    <row r="53" ht="15.75" customHeight="1">
      <c r="B53" s="39"/>
      <c r="G53" s="39"/>
    </row>
    <row r="54" ht="15.75" customHeight="1">
      <c r="B54" s="39"/>
      <c r="G54" s="39"/>
    </row>
    <row r="55" ht="15.75" customHeight="1">
      <c r="B55" s="39"/>
      <c r="G55" s="39"/>
    </row>
    <row r="56" ht="15.75" customHeight="1">
      <c r="B56" s="39"/>
      <c r="G56" s="39"/>
    </row>
    <row r="57" ht="15.75" customHeight="1">
      <c r="B57" s="39"/>
      <c r="G57" s="39"/>
    </row>
    <row r="58" ht="15.75" customHeight="1">
      <c r="B58" s="39"/>
      <c r="G58" s="39"/>
    </row>
    <row r="59" ht="15.75" customHeight="1">
      <c r="B59" s="39"/>
      <c r="G59" s="39"/>
    </row>
    <row r="60" ht="15.75" customHeight="1">
      <c r="B60" s="39"/>
      <c r="G60" s="39"/>
    </row>
    <row r="61" ht="15.75" customHeight="1">
      <c r="B61" s="39"/>
      <c r="G61" s="39"/>
    </row>
    <row r="62" ht="15.75" customHeight="1">
      <c r="B62" s="39"/>
      <c r="G62" s="39"/>
    </row>
    <row r="63" ht="15.75" customHeight="1">
      <c r="B63" s="39"/>
      <c r="G63" s="39"/>
    </row>
    <row r="64" ht="15.75" customHeight="1">
      <c r="B64" s="39"/>
      <c r="G64" s="39"/>
    </row>
    <row r="65" ht="15.75" customHeight="1">
      <c r="B65" s="39"/>
      <c r="G65" s="39"/>
    </row>
    <row r="66" ht="15.75" customHeight="1">
      <c r="B66" s="39"/>
      <c r="G66" s="39"/>
    </row>
    <row r="67" ht="15.75" customHeight="1">
      <c r="B67" s="39"/>
      <c r="G67" s="39"/>
    </row>
    <row r="68" ht="15.75" customHeight="1">
      <c r="B68" s="39"/>
      <c r="G68" s="39"/>
    </row>
    <row r="69" ht="15.75" customHeight="1">
      <c r="B69" s="39"/>
      <c r="G69" s="39"/>
    </row>
    <row r="70" ht="15.75" customHeight="1">
      <c r="B70" s="39"/>
      <c r="G70" s="39"/>
    </row>
    <row r="71" ht="15.75" customHeight="1">
      <c r="B71" s="39"/>
      <c r="G71" s="39"/>
    </row>
    <row r="72" ht="15.75" customHeight="1">
      <c r="B72" s="39"/>
      <c r="G72" s="39"/>
    </row>
    <row r="73" ht="15.75" customHeight="1">
      <c r="B73" s="39"/>
      <c r="G73" s="39"/>
    </row>
    <row r="74" ht="15.75" customHeight="1">
      <c r="B74" s="39"/>
      <c r="G74" s="39"/>
    </row>
    <row r="75" ht="15.75" customHeight="1">
      <c r="B75" s="39"/>
      <c r="G75" s="39"/>
    </row>
    <row r="76" ht="15.75" customHeight="1">
      <c r="B76" s="39"/>
      <c r="G76" s="39"/>
    </row>
    <row r="77" ht="15.75" customHeight="1">
      <c r="B77" s="39"/>
      <c r="G77" s="39"/>
    </row>
    <row r="78" ht="15.75" customHeight="1">
      <c r="B78" s="39"/>
      <c r="G78" s="39"/>
    </row>
    <row r="79" ht="15.75" customHeight="1">
      <c r="B79" s="39"/>
      <c r="G79" s="39"/>
    </row>
    <row r="80" ht="15.75" customHeight="1">
      <c r="B80" s="39"/>
      <c r="G80" s="39"/>
    </row>
    <row r="81" ht="15.75" customHeight="1">
      <c r="B81" s="39"/>
      <c r="G81" s="39"/>
    </row>
    <row r="82" ht="15.75" customHeight="1">
      <c r="B82" s="39"/>
      <c r="G82" s="39"/>
    </row>
    <row r="83" ht="15.75" customHeight="1">
      <c r="B83" s="39"/>
      <c r="G83" s="39"/>
    </row>
    <row r="84" ht="15.75" customHeight="1">
      <c r="B84" s="39"/>
      <c r="G84" s="39"/>
    </row>
    <row r="85" ht="15.75" customHeight="1">
      <c r="B85" s="39"/>
      <c r="G85" s="39"/>
    </row>
    <row r="86" ht="15.75" customHeight="1">
      <c r="B86" s="39"/>
      <c r="G86" s="39"/>
    </row>
    <row r="87" ht="15.75" customHeight="1">
      <c r="B87" s="39"/>
      <c r="G87" s="39"/>
    </row>
    <row r="88" ht="15.75" customHeight="1">
      <c r="B88" s="39"/>
      <c r="G88" s="39"/>
    </row>
    <row r="89" ht="15.75" customHeight="1">
      <c r="B89" s="39"/>
      <c r="G89" s="39"/>
    </row>
    <row r="90" ht="15.75" customHeight="1">
      <c r="B90" s="39"/>
      <c r="G90" s="39"/>
    </row>
    <row r="91" ht="15.75" customHeight="1">
      <c r="B91" s="39"/>
      <c r="G91" s="39"/>
    </row>
    <row r="92" ht="15.75" customHeight="1">
      <c r="B92" s="39"/>
      <c r="G92" s="39"/>
    </row>
    <row r="93" ht="15.75" customHeight="1">
      <c r="B93" s="39"/>
      <c r="G93" s="39"/>
    </row>
    <row r="94" ht="15.75" customHeight="1">
      <c r="B94" s="39"/>
      <c r="G94" s="39"/>
    </row>
    <row r="95" ht="15.75" customHeight="1">
      <c r="B95" s="39"/>
      <c r="G95" s="39"/>
    </row>
    <row r="96" ht="15.75" customHeight="1">
      <c r="B96" s="39"/>
      <c r="G96" s="39"/>
    </row>
    <row r="97" ht="15.75" customHeight="1">
      <c r="B97" s="39"/>
      <c r="G97" s="39"/>
    </row>
    <row r="98" ht="15.75" customHeight="1">
      <c r="B98" s="39"/>
      <c r="G98" s="39"/>
    </row>
    <row r="99" ht="15.75" customHeight="1">
      <c r="B99" s="39"/>
      <c r="G99" s="39"/>
    </row>
    <row r="100" ht="15.75" customHeight="1">
      <c r="B100" s="39"/>
      <c r="G100" s="39"/>
    </row>
    <row r="101" ht="15.75" customHeight="1">
      <c r="B101" s="39"/>
      <c r="G101" s="39"/>
    </row>
    <row r="102" ht="15.75" customHeight="1">
      <c r="B102" s="39"/>
      <c r="G102" s="39"/>
    </row>
    <row r="103" ht="15.75" customHeight="1">
      <c r="B103" s="39"/>
      <c r="G103" s="39"/>
    </row>
    <row r="104" ht="15.75" customHeight="1">
      <c r="B104" s="39"/>
      <c r="G104" s="39"/>
    </row>
    <row r="105" ht="15.75" customHeight="1">
      <c r="B105" s="39"/>
      <c r="G105" s="39"/>
    </row>
    <row r="106" ht="15.75" customHeight="1">
      <c r="B106" s="39"/>
      <c r="G106" s="39"/>
    </row>
    <row r="107" ht="15.75" customHeight="1">
      <c r="B107" s="39"/>
      <c r="G107" s="39"/>
    </row>
    <row r="108" ht="15.75" customHeight="1">
      <c r="B108" s="39"/>
      <c r="G108" s="39"/>
    </row>
    <row r="109" ht="15.75" customHeight="1">
      <c r="B109" s="39"/>
      <c r="G109" s="39"/>
    </row>
    <row r="110" ht="15.75" customHeight="1">
      <c r="B110" s="39"/>
      <c r="G110" s="39"/>
    </row>
    <row r="111" ht="15.75" customHeight="1">
      <c r="B111" s="39"/>
      <c r="G111" s="39"/>
    </row>
    <row r="112" ht="15.75" customHeight="1">
      <c r="B112" s="39"/>
      <c r="G112" s="39"/>
    </row>
    <row r="113" ht="15.75" customHeight="1">
      <c r="B113" s="39"/>
      <c r="G113" s="39"/>
    </row>
    <row r="114" ht="15.75" customHeight="1">
      <c r="B114" s="39"/>
      <c r="G114" s="39"/>
    </row>
    <row r="115" ht="15.75" customHeight="1">
      <c r="B115" s="39"/>
      <c r="G115" s="39"/>
    </row>
    <row r="116" ht="15.75" customHeight="1">
      <c r="B116" s="39"/>
      <c r="G116" s="39"/>
    </row>
    <row r="117" ht="15.75" customHeight="1">
      <c r="B117" s="39"/>
      <c r="G117" s="39"/>
    </row>
    <row r="118" ht="15.75" customHeight="1">
      <c r="B118" s="39"/>
      <c r="G118" s="39"/>
    </row>
    <row r="119" ht="15.75" customHeight="1">
      <c r="B119" s="39"/>
      <c r="G119" s="39"/>
    </row>
    <row r="120" ht="15.75" customHeight="1">
      <c r="B120" s="39"/>
      <c r="G120" s="39"/>
    </row>
    <row r="121" ht="15.75" customHeight="1">
      <c r="B121" s="39"/>
      <c r="G121" s="39"/>
    </row>
    <row r="122" ht="15.75" customHeight="1">
      <c r="B122" s="39"/>
      <c r="G122" s="39"/>
    </row>
    <row r="123" ht="15.75" customHeight="1">
      <c r="B123" s="39"/>
      <c r="G123" s="39"/>
    </row>
    <row r="124" ht="15.75" customHeight="1">
      <c r="B124" s="39"/>
      <c r="G124" s="39"/>
    </row>
    <row r="125" ht="15.75" customHeight="1">
      <c r="B125" s="39"/>
      <c r="G125" s="39"/>
    </row>
    <row r="126" ht="15.75" customHeight="1">
      <c r="B126" s="39"/>
      <c r="G126" s="39"/>
    </row>
    <row r="127" ht="15.75" customHeight="1">
      <c r="B127" s="39"/>
      <c r="G127" s="39"/>
    </row>
    <row r="128" ht="15.75" customHeight="1">
      <c r="B128" s="39"/>
      <c r="G128" s="39"/>
    </row>
    <row r="129" ht="15.75" customHeight="1">
      <c r="B129" s="39"/>
      <c r="G129" s="39"/>
    </row>
    <row r="130" ht="15.75" customHeight="1">
      <c r="B130" s="39"/>
      <c r="G130" s="39"/>
    </row>
    <row r="131" ht="15.75" customHeight="1">
      <c r="B131" s="39"/>
      <c r="G131" s="39"/>
    </row>
    <row r="132" ht="15.75" customHeight="1">
      <c r="B132" s="39"/>
      <c r="G132" s="39"/>
    </row>
    <row r="133" ht="15.75" customHeight="1">
      <c r="B133" s="39"/>
      <c r="G133" s="39"/>
    </row>
    <row r="134" ht="15.75" customHeight="1">
      <c r="B134" s="39"/>
      <c r="G134" s="39"/>
    </row>
    <row r="135" ht="15.75" customHeight="1">
      <c r="B135" s="39"/>
      <c r="G135" s="39"/>
    </row>
    <row r="136" ht="15.75" customHeight="1">
      <c r="B136" s="39"/>
      <c r="G136" s="39"/>
    </row>
    <row r="137" ht="15.75" customHeight="1">
      <c r="B137" s="39"/>
      <c r="G137" s="39"/>
    </row>
    <row r="138" ht="15.75" customHeight="1">
      <c r="B138" s="39"/>
      <c r="G138" s="39"/>
    </row>
    <row r="139" ht="15.75" customHeight="1">
      <c r="B139" s="39"/>
      <c r="G139" s="39"/>
    </row>
    <row r="140" ht="15.75" customHeight="1">
      <c r="B140" s="39"/>
      <c r="G140" s="39"/>
    </row>
    <row r="141" ht="15.75" customHeight="1">
      <c r="B141" s="39"/>
      <c r="G141" s="39"/>
    </row>
    <row r="142" ht="15.75" customHeight="1">
      <c r="B142" s="39"/>
      <c r="G142" s="39"/>
    </row>
    <row r="143" ht="15.75" customHeight="1">
      <c r="B143" s="39"/>
      <c r="G143" s="39"/>
    </row>
    <row r="144" ht="15.75" customHeight="1">
      <c r="B144" s="39"/>
      <c r="G144" s="39"/>
    </row>
    <row r="145" ht="15.75" customHeight="1">
      <c r="B145" s="39"/>
      <c r="G145" s="39"/>
    </row>
    <row r="146" ht="15.75" customHeight="1">
      <c r="B146" s="39"/>
      <c r="G146" s="39"/>
    </row>
    <row r="147" ht="15.75" customHeight="1">
      <c r="B147" s="39"/>
      <c r="G147" s="39"/>
    </row>
    <row r="148" ht="15.75" customHeight="1">
      <c r="B148" s="39"/>
      <c r="G148" s="39"/>
    </row>
    <row r="149" ht="15.75" customHeight="1">
      <c r="B149" s="39"/>
      <c r="G149" s="39"/>
    </row>
    <row r="150" ht="15.75" customHeight="1">
      <c r="B150" s="39"/>
      <c r="G150" s="39"/>
    </row>
    <row r="151" ht="15.75" customHeight="1">
      <c r="B151" s="39"/>
      <c r="G151" s="39"/>
    </row>
    <row r="152" ht="15.75" customHeight="1">
      <c r="B152" s="39"/>
      <c r="G152" s="39"/>
    </row>
    <row r="153" ht="15.75" customHeight="1">
      <c r="B153" s="39"/>
      <c r="G153" s="39"/>
    </row>
    <row r="154" ht="15.75" customHeight="1">
      <c r="B154" s="39"/>
      <c r="G154" s="39"/>
    </row>
    <row r="155" ht="15.75" customHeight="1">
      <c r="B155" s="39"/>
      <c r="G155" s="39"/>
    </row>
    <row r="156" ht="15.75" customHeight="1">
      <c r="B156" s="39"/>
      <c r="G156" s="39"/>
    </row>
    <row r="157" ht="15.75" customHeight="1">
      <c r="B157" s="39"/>
      <c r="G157" s="39"/>
    </row>
    <row r="158" ht="15.75" customHeight="1">
      <c r="B158" s="39"/>
      <c r="G158" s="39"/>
    </row>
    <row r="159" ht="15.75" customHeight="1">
      <c r="B159" s="39"/>
      <c r="G159" s="39"/>
    </row>
    <row r="160" ht="15.75" customHeight="1">
      <c r="B160" s="39"/>
      <c r="G160" s="39"/>
    </row>
    <row r="161" ht="15.75" customHeight="1">
      <c r="B161" s="39"/>
      <c r="G161" s="39"/>
    </row>
    <row r="162" ht="15.75" customHeight="1">
      <c r="B162" s="39"/>
      <c r="G162" s="39"/>
    </row>
    <row r="163" ht="15.75" customHeight="1">
      <c r="B163" s="39"/>
      <c r="G163" s="39"/>
    </row>
    <row r="164" ht="15.75" customHeight="1">
      <c r="B164" s="39"/>
      <c r="G164" s="39"/>
    </row>
    <row r="165" ht="15.75" customHeight="1">
      <c r="B165" s="39"/>
      <c r="G165" s="39"/>
    </row>
    <row r="166" ht="15.75" customHeight="1">
      <c r="B166" s="39"/>
      <c r="G166" s="39"/>
    </row>
    <row r="167" ht="15.75" customHeight="1">
      <c r="B167" s="39"/>
      <c r="G167" s="39"/>
    </row>
    <row r="168" ht="15.75" customHeight="1">
      <c r="B168" s="39"/>
      <c r="G168" s="39"/>
    </row>
    <row r="169" ht="15.75" customHeight="1">
      <c r="B169" s="39"/>
      <c r="G169" s="39"/>
    </row>
    <row r="170" ht="15.75" customHeight="1">
      <c r="B170" s="39"/>
      <c r="G170" s="39"/>
    </row>
    <row r="171" ht="15.75" customHeight="1">
      <c r="B171" s="39"/>
      <c r="G171" s="39"/>
    </row>
    <row r="172" ht="15.75" customHeight="1">
      <c r="B172" s="39"/>
      <c r="G172" s="39"/>
    </row>
    <row r="173" ht="15.75" customHeight="1">
      <c r="B173" s="39"/>
      <c r="G173" s="39"/>
    </row>
    <row r="174" ht="15.75" customHeight="1">
      <c r="B174" s="39"/>
      <c r="G174" s="39"/>
    </row>
    <row r="175" ht="15.75" customHeight="1">
      <c r="B175" s="39"/>
      <c r="G175" s="39"/>
    </row>
    <row r="176" ht="15.75" customHeight="1">
      <c r="B176" s="39"/>
      <c r="G176" s="39"/>
    </row>
    <row r="177" ht="15.75" customHeight="1">
      <c r="B177" s="39"/>
      <c r="G177" s="39"/>
    </row>
    <row r="178" ht="15.75" customHeight="1">
      <c r="B178" s="39"/>
      <c r="G178" s="39"/>
    </row>
    <row r="179" ht="15.75" customHeight="1">
      <c r="B179" s="39"/>
      <c r="G179" s="39"/>
    </row>
    <row r="180" ht="15.75" customHeight="1">
      <c r="B180" s="39"/>
      <c r="G180" s="39"/>
    </row>
    <row r="181" ht="15.75" customHeight="1">
      <c r="B181" s="39"/>
      <c r="G181" s="39"/>
    </row>
    <row r="182" ht="15.75" customHeight="1">
      <c r="B182" s="39"/>
      <c r="G182" s="39"/>
    </row>
    <row r="183" ht="15.75" customHeight="1">
      <c r="B183" s="39"/>
      <c r="G183" s="39"/>
    </row>
    <row r="184" ht="15.75" customHeight="1">
      <c r="B184" s="39"/>
      <c r="G184" s="39"/>
    </row>
    <row r="185" ht="15.75" customHeight="1">
      <c r="B185" s="39"/>
      <c r="G185" s="39"/>
    </row>
    <row r="186" ht="15.75" customHeight="1">
      <c r="B186" s="39"/>
      <c r="G186" s="39"/>
    </row>
    <row r="187" ht="15.75" customHeight="1">
      <c r="B187" s="39"/>
      <c r="G187" s="39"/>
    </row>
    <row r="188" ht="15.75" customHeight="1">
      <c r="B188" s="39"/>
      <c r="G188" s="39"/>
    </row>
    <row r="189" ht="15.75" customHeight="1">
      <c r="B189" s="39"/>
      <c r="G189" s="39"/>
    </row>
    <row r="190" ht="15.75" customHeight="1">
      <c r="B190" s="39"/>
      <c r="G190" s="39"/>
    </row>
    <row r="191" ht="15.75" customHeight="1">
      <c r="B191" s="39"/>
      <c r="G191" s="39"/>
    </row>
    <row r="192" ht="15.75" customHeight="1">
      <c r="B192" s="39"/>
      <c r="G192" s="39"/>
    </row>
    <row r="193" ht="15.75" customHeight="1">
      <c r="B193" s="39"/>
      <c r="G193" s="39"/>
    </row>
    <row r="194" ht="15.75" customHeight="1">
      <c r="B194" s="39"/>
      <c r="G194" s="39"/>
    </row>
    <row r="195" ht="15.75" customHeight="1">
      <c r="B195" s="39"/>
      <c r="G195" s="39"/>
    </row>
    <row r="196" ht="15.75" customHeight="1">
      <c r="B196" s="39"/>
      <c r="G196" s="39"/>
    </row>
    <row r="197" ht="15.75" customHeight="1">
      <c r="B197" s="39"/>
      <c r="G197" s="39"/>
    </row>
    <row r="198" ht="15.75" customHeight="1">
      <c r="B198" s="39"/>
      <c r="G198" s="39"/>
    </row>
    <row r="199" ht="15.75" customHeight="1">
      <c r="B199" s="39"/>
      <c r="G199" s="39"/>
    </row>
    <row r="200" ht="15.75" customHeight="1">
      <c r="B200" s="39"/>
      <c r="G200" s="39"/>
    </row>
    <row r="201" ht="15.75" customHeight="1">
      <c r="B201" s="39"/>
      <c r="G201" s="39"/>
    </row>
    <row r="202" ht="15.75" customHeight="1">
      <c r="B202" s="39"/>
      <c r="G202" s="39"/>
    </row>
    <row r="203" ht="15.75" customHeight="1">
      <c r="B203" s="39"/>
      <c r="G203" s="39"/>
    </row>
    <row r="204" ht="15.75" customHeight="1">
      <c r="B204" s="39"/>
      <c r="G204" s="39"/>
    </row>
    <row r="205" ht="15.75" customHeight="1">
      <c r="B205" s="39"/>
      <c r="G205" s="39"/>
    </row>
    <row r="206" ht="15.75" customHeight="1">
      <c r="B206" s="39"/>
      <c r="G206" s="39"/>
    </row>
    <row r="207" ht="15.75" customHeight="1">
      <c r="B207" s="39"/>
      <c r="G207" s="39"/>
    </row>
    <row r="208" ht="15.75" customHeight="1">
      <c r="B208" s="39"/>
      <c r="G208" s="39"/>
    </row>
    <row r="209" ht="15.75" customHeight="1">
      <c r="B209" s="39"/>
      <c r="G209" s="39"/>
    </row>
    <row r="210" ht="15.75" customHeight="1">
      <c r="B210" s="39"/>
      <c r="G210" s="39"/>
    </row>
    <row r="211" ht="15.75" customHeight="1">
      <c r="B211" s="39"/>
      <c r="G211" s="39"/>
    </row>
    <row r="212" ht="15.75" customHeight="1">
      <c r="B212" s="39"/>
      <c r="G212" s="39"/>
    </row>
    <row r="213" ht="15.75" customHeight="1">
      <c r="B213" s="39"/>
      <c r="G213" s="39"/>
    </row>
    <row r="214" ht="15.75" customHeight="1">
      <c r="B214" s="39"/>
      <c r="G214" s="39"/>
    </row>
    <row r="215" ht="15.75" customHeight="1">
      <c r="B215" s="39"/>
      <c r="G215" s="39"/>
    </row>
    <row r="216" ht="15.75" customHeight="1">
      <c r="B216" s="39"/>
      <c r="G216" s="39"/>
    </row>
    <row r="217" ht="15.75" customHeight="1">
      <c r="B217" s="39"/>
      <c r="G217" s="39"/>
    </row>
    <row r="218" ht="15.75" customHeight="1">
      <c r="B218" s="39"/>
      <c r="G218" s="39"/>
    </row>
    <row r="219" ht="15.75" customHeight="1">
      <c r="B219" s="39"/>
      <c r="G219" s="39"/>
    </row>
    <row r="220" ht="15.75" customHeight="1">
      <c r="B220" s="39"/>
      <c r="G220" s="39"/>
    </row>
    <row r="221" ht="15.75" customHeight="1">
      <c r="B221" s="39"/>
      <c r="G221" s="39"/>
    </row>
    <row r="222" ht="15.75" customHeight="1">
      <c r="B222" s="39"/>
      <c r="G222" s="39"/>
    </row>
    <row r="223" ht="15.75" customHeight="1">
      <c r="B223" s="39"/>
      <c r="G223" s="39"/>
    </row>
    <row r="224" ht="15.75" customHeight="1">
      <c r="B224" s="39"/>
      <c r="G224" s="39"/>
    </row>
    <row r="225" ht="15.75" customHeight="1">
      <c r="B225" s="39"/>
      <c r="G225" s="39"/>
    </row>
    <row r="226" ht="15.75" customHeight="1">
      <c r="B226" s="39"/>
      <c r="G226" s="39"/>
    </row>
    <row r="227" ht="15.75" customHeight="1">
      <c r="B227" s="39"/>
      <c r="G227" s="39"/>
    </row>
    <row r="228" ht="15.75" customHeight="1">
      <c r="B228" s="39"/>
      <c r="G228" s="39"/>
    </row>
    <row r="229" ht="15.75" customHeight="1">
      <c r="B229" s="39"/>
      <c r="G229" s="39"/>
    </row>
    <row r="230" ht="15.75" customHeight="1">
      <c r="B230" s="39"/>
      <c r="G230" s="39"/>
    </row>
    <row r="231" ht="15.75" customHeight="1">
      <c r="B231" s="39"/>
      <c r="G231" s="39"/>
    </row>
    <row r="232" ht="15.75" customHeight="1">
      <c r="B232" s="39"/>
      <c r="G232" s="39"/>
    </row>
    <row r="233" ht="15.75" customHeight="1">
      <c r="B233" s="39"/>
      <c r="G233" s="39"/>
    </row>
    <row r="234" ht="15.75" customHeight="1">
      <c r="B234" s="39"/>
      <c r="G234" s="39"/>
    </row>
    <row r="235" ht="15.75" customHeight="1">
      <c r="B235" s="39"/>
      <c r="G235" s="39"/>
    </row>
    <row r="236" ht="15.75" customHeight="1">
      <c r="B236" s="39"/>
      <c r="G236" s="39"/>
    </row>
    <row r="237" ht="15.75" customHeight="1">
      <c r="B237" s="39"/>
      <c r="G237" s="39"/>
    </row>
    <row r="238" ht="15.75" customHeight="1">
      <c r="B238" s="39"/>
      <c r="G238" s="39"/>
    </row>
    <row r="239" ht="15.75" customHeight="1">
      <c r="B239" s="39"/>
      <c r="G239" s="39"/>
    </row>
    <row r="240" ht="15.75" customHeight="1">
      <c r="B240" s="39"/>
      <c r="G240" s="39"/>
    </row>
    <row r="241" ht="15.75" customHeight="1">
      <c r="B241" s="39"/>
      <c r="G241" s="39"/>
    </row>
    <row r="242" ht="15.75" customHeight="1">
      <c r="B242" s="39"/>
      <c r="G242" s="39"/>
    </row>
    <row r="243" ht="15.75" customHeight="1">
      <c r="B243" s="39"/>
      <c r="G243" s="39"/>
    </row>
    <row r="244" ht="15.75" customHeight="1">
      <c r="B244" s="39"/>
      <c r="G244" s="39"/>
    </row>
    <row r="245" ht="15.75" customHeight="1">
      <c r="B245" s="39"/>
      <c r="G245" s="39"/>
    </row>
    <row r="246" ht="15.75" customHeight="1">
      <c r="B246" s="39"/>
      <c r="G246" s="39"/>
    </row>
    <row r="247" ht="15.75" customHeight="1">
      <c r="B247" s="39"/>
      <c r="G247" s="39"/>
    </row>
    <row r="248" ht="15.75" customHeight="1">
      <c r="B248" s="39"/>
      <c r="G248" s="39"/>
    </row>
    <row r="249" ht="15.75" customHeight="1">
      <c r="B249" s="39"/>
      <c r="G249" s="39"/>
    </row>
    <row r="250" ht="15.75" customHeight="1">
      <c r="B250" s="39"/>
      <c r="G250" s="39"/>
    </row>
    <row r="251" ht="15.75" customHeight="1">
      <c r="B251" s="39"/>
      <c r="G251" s="39"/>
    </row>
    <row r="252" ht="15.75" customHeight="1">
      <c r="B252" s="39"/>
      <c r="G252" s="39"/>
    </row>
    <row r="253" ht="15.75" customHeight="1">
      <c r="B253" s="39"/>
      <c r="G253" s="39"/>
    </row>
    <row r="254" ht="15.75" customHeight="1">
      <c r="B254" s="39"/>
      <c r="G254" s="39"/>
    </row>
    <row r="255" ht="15.75" customHeight="1">
      <c r="B255" s="39"/>
      <c r="G255" s="39"/>
    </row>
    <row r="256" ht="15.75" customHeight="1">
      <c r="B256" s="39"/>
      <c r="G256" s="39"/>
    </row>
    <row r="257" ht="15.75" customHeight="1">
      <c r="B257" s="39"/>
      <c r="G257" s="39"/>
    </row>
    <row r="258" ht="15.75" customHeight="1">
      <c r="B258" s="39"/>
      <c r="G258" s="39"/>
    </row>
    <row r="259" ht="15.75" customHeight="1">
      <c r="B259" s="39"/>
      <c r="G259" s="39"/>
    </row>
    <row r="260" ht="15.75" customHeight="1">
      <c r="B260" s="39"/>
      <c r="G260" s="39"/>
    </row>
    <row r="261" ht="15.75" customHeight="1">
      <c r="B261" s="39"/>
      <c r="G261" s="39"/>
    </row>
    <row r="262" ht="15.75" customHeight="1">
      <c r="B262" s="39"/>
      <c r="G262" s="39"/>
    </row>
    <row r="263" ht="15.75" customHeight="1">
      <c r="B263" s="39"/>
      <c r="G263" s="39"/>
    </row>
    <row r="264" ht="15.75" customHeight="1">
      <c r="B264" s="39"/>
      <c r="G264" s="39"/>
    </row>
    <row r="265" ht="15.75" customHeight="1">
      <c r="B265" s="39"/>
      <c r="G265" s="39"/>
    </row>
    <row r="266" ht="15.75" customHeight="1">
      <c r="B266" s="39"/>
      <c r="G266" s="39"/>
    </row>
    <row r="267" ht="15.75" customHeight="1">
      <c r="B267" s="39"/>
      <c r="G267" s="39"/>
    </row>
    <row r="268" ht="15.75" customHeight="1">
      <c r="B268" s="39"/>
      <c r="G268" s="39"/>
    </row>
    <row r="269" ht="15.75" customHeight="1">
      <c r="B269" s="39"/>
      <c r="G269" s="39"/>
    </row>
    <row r="270" ht="15.75" customHeight="1">
      <c r="B270" s="39"/>
      <c r="G270" s="39"/>
    </row>
    <row r="271" ht="15.75" customHeight="1">
      <c r="B271" s="39"/>
      <c r="G271" s="39"/>
    </row>
    <row r="272" ht="15.75" customHeight="1">
      <c r="B272" s="39"/>
      <c r="G272" s="39"/>
    </row>
    <row r="273" ht="15.75" customHeight="1">
      <c r="B273" s="39"/>
      <c r="G273" s="39"/>
    </row>
    <row r="274" ht="15.75" customHeight="1">
      <c r="B274" s="39"/>
      <c r="G274" s="39"/>
    </row>
    <row r="275" ht="15.75" customHeight="1">
      <c r="B275" s="39"/>
      <c r="G275" s="39"/>
    </row>
    <row r="276" ht="15.75" customHeight="1">
      <c r="B276" s="39"/>
      <c r="G276" s="39"/>
    </row>
    <row r="277" ht="15.75" customHeight="1">
      <c r="B277" s="39"/>
      <c r="G277" s="39"/>
    </row>
    <row r="278" ht="15.75" customHeight="1">
      <c r="B278" s="39"/>
      <c r="G278" s="39"/>
    </row>
    <row r="279" ht="15.75" customHeight="1">
      <c r="B279" s="39"/>
      <c r="G279" s="39"/>
    </row>
    <row r="280" ht="15.75" customHeight="1">
      <c r="B280" s="39"/>
      <c r="G280" s="39"/>
    </row>
    <row r="281" ht="15.75" customHeight="1">
      <c r="B281" s="39"/>
      <c r="G281" s="39"/>
    </row>
    <row r="282" ht="15.75" customHeight="1">
      <c r="B282" s="39"/>
      <c r="G282" s="39"/>
    </row>
    <row r="283" ht="15.75" customHeight="1">
      <c r="B283" s="39"/>
      <c r="G283" s="39"/>
    </row>
    <row r="284" ht="15.75" customHeight="1">
      <c r="B284" s="39"/>
      <c r="G284" s="39"/>
    </row>
    <row r="285" ht="15.75" customHeight="1">
      <c r="B285" s="39"/>
      <c r="G285" s="39"/>
    </row>
    <row r="286" ht="15.75" customHeight="1">
      <c r="B286" s="39"/>
      <c r="G286" s="39"/>
    </row>
    <row r="287" ht="15.75" customHeight="1">
      <c r="B287" s="39"/>
      <c r="G287" s="39"/>
    </row>
    <row r="288" ht="15.75" customHeight="1">
      <c r="B288" s="39"/>
      <c r="G288" s="39"/>
    </row>
    <row r="289" ht="15.75" customHeight="1">
      <c r="B289" s="39"/>
      <c r="G289" s="39"/>
    </row>
    <row r="290" ht="15.75" customHeight="1">
      <c r="B290" s="39"/>
      <c r="G290" s="39"/>
    </row>
    <row r="291" ht="15.75" customHeight="1">
      <c r="B291" s="39"/>
      <c r="G291" s="39"/>
    </row>
    <row r="292" ht="15.75" customHeight="1">
      <c r="B292" s="39"/>
      <c r="G292" s="39"/>
    </row>
    <row r="293" ht="15.75" customHeight="1">
      <c r="B293" s="39"/>
      <c r="G293" s="39"/>
    </row>
    <row r="294" ht="15.75" customHeight="1">
      <c r="B294" s="39"/>
      <c r="G294" s="39"/>
    </row>
    <row r="295" ht="15.75" customHeight="1">
      <c r="B295" s="39"/>
      <c r="G295" s="39"/>
    </row>
    <row r="296" ht="15.75" customHeight="1">
      <c r="B296" s="39"/>
      <c r="G296" s="39"/>
    </row>
    <row r="297" ht="15.75" customHeight="1">
      <c r="B297" s="39"/>
      <c r="G297" s="39"/>
    </row>
    <row r="298" ht="15.75" customHeight="1">
      <c r="B298" s="39"/>
      <c r="G298" s="39"/>
    </row>
    <row r="299" ht="15.75" customHeight="1">
      <c r="B299" s="39"/>
      <c r="G299" s="39"/>
    </row>
    <row r="300" ht="15.75" customHeight="1">
      <c r="B300" s="39"/>
      <c r="G300" s="39"/>
    </row>
    <row r="301" ht="15.75" customHeight="1">
      <c r="B301" s="39"/>
      <c r="G301" s="39"/>
    </row>
    <row r="302" ht="15.75" customHeight="1">
      <c r="B302" s="39"/>
      <c r="G302" s="39"/>
    </row>
    <row r="303" ht="15.75" customHeight="1">
      <c r="B303" s="39"/>
      <c r="G303" s="39"/>
    </row>
    <row r="304" ht="15.75" customHeight="1">
      <c r="B304" s="39"/>
      <c r="G304" s="39"/>
    </row>
    <row r="305" ht="15.75" customHeight="1">
      <c r="B305" s="39"/>
      <c r="G305" s="39"/>
    </row>
    <row r="306" ht="15.75" customHeight="1">
      <c r="B306" s="39"/>
      <c r="G306" s="39"/>
    </row>
    <row r="307" ht="15.75" customHeight="1">
      <c r="B307" s="39"/>
      <c r="G307" s="39"/>
    </row>
    <row r="308" ht="15.75" customHeight="1">
      <c r="B308" s="39"/>
      <c r="G308" s="39"/>
    </row>
    <row r="309" ht="15.75" customHeight="1">
      <c r="B309" s="39"/>
      <c r="G309" s="39"/>
    </row>
    <row r="310" ht="15.75" customHeight="1">
      <c r="B310" s="39"/>
      <c r="G310" s="39"/>
    </row>
    <row r="311" ht="15.75" customHeight="1">
      <c r="B311" s="39"/>
      <c r="G311" s="39"/>
    </row>
    <row r="312" ht="15.75" customHeight="1">
      <c r="B312" s="39"/>
      <c r="G312" s="39"/>
    </row>
    <row r="313" ht="15.75" customHeight="1">
      <c r="B313" s="39"/>
      <c r="G313" s="39"/>
    </row>
    <row r="314" ht="15.75" customHeight="1">
      <c r="B314" s="39"/>
      <c r="G314" s="39"/>
    </row>
    <row r="315" ht="15.75" customHeight="1">
      <c r="B315" s="39"/>
      <c r="G315" s="39"/>
    </row>
    <row r="316" ht="15.75" customHeight="1">
      <c r="B316" s="39"/>
      <c r="G316" s="39"/>
    </row>
    <row r="317" ht="15.75" customHeight="1">
      <c r="B317" s="39"/>
      <c r="G317" s="39"/>
    </row>
    <row r="318" ht="15.75" customHeight="1">
      <c r="B318" s="39"/>
      <c r="G318" s="39"/>
    </row>
    <row r="319" ht="15.75" customHeight="1">
      <c r="B319" s="39"/>
      <c r="G319" s="39"/>
    </row>
    <row r="320" ht="15.75" customHeight="1">
      <c r="B320" s="39"/>
      <c r="G320" s="39"/>
    </row>
    <row r="321" ht="15.75" customHeight="1">
      <c r="B321" s="39"/>
      <c r="G321" s="39"/>
    </row>
    <row r="322" ht="15.75" customHeight="1">
      <c r="B322" s="39"/>
      <c r="G322" s="39"/>
    </row>
    <row r="323" ht="15.75" customHeight="1">
      <c r="B323" s="39"/>
      <c r="G323" s="39"/>
    </row>
    <row r="324" ht="15.75" customHeight="1">
      <c r="B324" s="39"/>
      <c r="G324" s="39"/>
    </row>
    <row r="325" ht="15.75" customHeight="1">
      <c r="B325" s="39"/>
      <c r="G325" s="39"/>
    </row>
    <row r="326" ht="15.75" customHeight="1">
      <c r="B326" s="39"/>
      <c r="G326" s="39"/>
    </row>
    <row r="327" ht="15.75" customHeight="1">
      <c r="B327" s="39"/>
      <c r="G327" s="39"/>
    </row>
    <row r="328" ht="15.75" customHeight="1">
      <c r="B328" s="39"/>
      <c r="G328" s="39"/>
    </row>
    <row r="329" ht="15.75" customHeight="1">
      <c r="B329" s="39"/>
      <c r="G329" s="39"/>
    </row>
    <row r="330" ht="15.75" customHeight="1">
      <c r="B330" s="39"/>
      <c r="G330" s="39"/>
    </row>
    <row r="331" ht="15.75" customHeight="1">
      <c r="B331" s="39"/>
      <c r="G331" s="39"/>
    </row>
    <row r="332" ht="15.75" customHeight="1">
      <c r="B332" s="39"/>
      <c r="G332" s="39"/>
    </row>
    <row r="333" ht="15.75" customHeight="1">
      <c r="B333" s="39"/>
      <c r="G333" s="39"/>
    </row>
    <row r="334" ht="15.75" customHeight="1">
      <c r="B334" s="39"/>
      <c r="G334" s="39"/>
    </row>
    <row r="335" ht="15.75" customHeight="1">
      <c r="B335" s="39"/>
      <c r="G335" s="39"/>
    </row>
    <row r="336" ht="15.75" customHeight="1">
      <c r="B336" s="39"/>
      <c r="G336" s="39"/>
    </row>
    <row r="337" ht="15.75" customHeight="1">
      <c r="B337" s="39"/>
      <c r="G337" s="39"/>
    </row>
    <row r="338" ht="15.75" customHeight="1">
      <c r="B338" s="39"/>
      <c r="G338" s="39"/>
    </row>
    <row r="339" ht="15.75" customHeight="1">
      <c r="B339" s="39"/>
      <c r="G339" s="39"/>
    </row>
    <row r="340" ht="15.75" customHeight="1">
      <c r="B340" s="39"/>
      <c r="G340" s="39"/>
    </row>
    <row r="341" ht="15.75" customHeight="1">
      <c r="B341" s="39"/>
      <c r="G341" s="39"/>
    </row>
    <row r="342" ht="15.75" customHeight="1">
      <c r="B342" s="39"/>
      <c r="G342" s="39"/>
    </row>
    <row r="343" ht="15.75" customHeight="1">
      <c r="B343" s="39"/>
      <c r="G343" s="39"/>
    </row>
    <row r="344" ht="15.75" customHeight="1">
      <c r="B344" s="39"/>
      <c r="G344" s="39"/>
    </row>
    <row r="345" ht="15.75" customHeight="1">
      <c r="B345" s="39"/>
      <c r="G345" s="39"/>
    </row>
    <row r="346" ht="15.75" customHeight="1">
      <c r="B346" s="39"/>
      <c r="G346" s="39"/>
    </row>
    <row r="347" ht="15.75" customHeight="1">
      <c r="B347" s="39"/>
      <c r="G347" s="39"/>
    </row>
    <row r="348" ht="15.75" customHeight="1">
      <c r="B348" s="39"/>
      <c r="G348" s="39"/>
    </row>
    <row r="349" ht="15.75" customHeight="1">
      <c r="B349" s="39"/>
      <c r="G349" s="39"/>
    </row>
    <row r="350" ht="15.75" customHeight="1">
      <c r="B350" s="39"/>
      <c r="G350" s="39"/>
    </row>
    <row r="351" ht="15.75" customHeight="1">
      <c r="B351" s="39"/>
      <c r="G351" s="39"/>
    </row>
    <row r="352" ht="15.75" customHeight="1">
      <c r="B352" s="39"/>
      <c r="G352" s="39"/>
    </row>
    <row r="353" ht="15.75" customHeight="1">
      <c r="B353" s="39"/>
      <c r="G353" s="39"/>
    </row>
    <row r="354" ht="15.75" customHeight="1">
      <c r="B354" s="39"/>
      <c r="G354" s="39"/>
    </row>
    <row r="355" ht="15.75" customHeight="1">
      <c r="B355" s="39"/>
      <c r="G355" s="39"/>
    </row>
    <row r="356" ht="15.75" customHeight="1">
      <c r="B356" s="39"/>
      <c r="G356" s="39"/>
    </row>
    <row r="357" ht="15.75" customHeight="1">
      <c r="B357" s="39"/>
      <c r="G357" s="39"/>
    </row>
    <row r="358" ht="15.75" customHeight="1">
      <c r="B358" s="39"/>
      <c r="G358" s="39"/>
    </row>
    <row r="359" ht="15.75" customHeight="1">
      <c r="B359" s="39"/>
      <c r="G359" s="39"/>
    </row>
    <row r="360" ht="15.75" customHeight="1">
      <c r="B360" s="39"/>
      <c r="G360" s="39"/>
    </row>
    <row r="361" ht="15.75" customHeight="1">
      <c r="B361" s="39"/>
      <c r="G361" s="39"/>
    </row>
    <row r="362" ht="15.75" customHeight="1">
      <c r="B362" s="39"/>
      <c r="G362" s="39"/>
    </row>
    <row r="363" ht="15.75" customHeight="1">
      <c r="B363" s="39"/>
      <c r="G363" s="39"/>
    </row>
    <row r="364" ht="15.75" customHeight="1">
      <c r="B364" s="39"/>
      <c r="G364" s="39"/>
    </row>
    <row r="365" ht="15.75" customHeight="1">
      <c r="B365" s="39"/>
      <c r="G365" s="39"/>
    </row>
    <row r="366" ht="15.75" customHeight="1">
      <c r="B366" s="39"/>
      <c r="G366" s="39"/>
    </row>
  </sheetData>
  <autoFilter ref="$A$1:$J$48">
    <filterColumn colId="7">
      <filters>
        <filter val="Chulumanco"/>
      </filters>
    </filterColumn>
  </autoFilter>
  <dataValidations>
    <dataValidation type="list" allowBlank="1" showErrorMessage="1" sqref="D2:D48">
      <formula1>"NMB,Rural"</formula1>
    </dataValidation>
    <dataValidation type="list" allowBlank="1" showErrorMessage="1" sqref="I2:J48">
      <formula1>"Yes,No"</formula1>
    </dataValidation>
    <dataValidation type="list" allowBlank="1" showErrorMessage="1" sqref="H2:H48">
      <formula1>"Asemahle,Siphosihle,Sive,Chulumanco"</formula1>
    </dataValidation>
  </dataValidations>
  <printOptions/>
  <pageMargins bottom="0.75" footer="0.0" header="0.0" left="0.7" right="0.7" top="0.75"/>
  <pageSetup paperSize="8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4.5"/>
    <col customWidth="1" min="2" max="2" width="25.25"/>
    <col customWidth="1" min="3" max="3" width="11.63"/>
  </cols>
  <sheetData>
    <row r="1">
      <c r="A1" s="258" t="s">
        <v>11446</v>
      </c>
      <c r="B1" s="258" t="s">
        <v>11272</v>
      </c>
      <c r="C1" s="258" t="s">
        <v>67</v>
      </c>
      <c r="D1" s="257" t="s">
        <v>68</v>
      </c>
    </row>
    <row r="2">
      <c r="A2" s="261" t="s">
        <v>11221</v>
      </c>
      <c r="B2" s="262" t="s">
        <v>11278</v>
      </c>
      <c r="C2" s="263" t="s">
        <v>11279</v>
      </c>
      <c r="D2" s="243" t="s">
        <v>3</v>
      </c>
    </row>
    <row r="3">
      <c r="A3" s="263" t="s">
        <v>977</v>
      </c>
      <c r="B3" s="262" t="s">
        <v>11282</v>
      </c>
      <c r="C3" s="263" t="s">
        <v>11279</v>
      </c>
      <c r="D3" s="243" t="s">
        <v>3</v>
      </c>
    </row>
    <row r="4">
      <c r="A4" s="263" t="s">
        <v>11285</v>
      </c>
      <c r="B4" s="262" t="s">
        <v>11286</v>
      </c>
      <c r="C4" s="263" t="s">
        <v>11287</v>
      </c>
      <c r="D4" s="243" t="s">
        <v>3</v>
      </c>
    </row>
    <row r="5">
      <c r="A5" s="263" t="s">
        <v>11291</v>
      </c>
      <c r="B5" s="267" t="s">
        <v>11292</v>
      </c>
      <c r="C5" s="263" t="s">
        <v>2536</v>
      </c>
      <c r="D5" s="243" t="s">
        <v>3</v>
      </c>
    </row>
    <row r="6">
      <c r="A6" s="263" t="s">
        <v>617</v>
      </c>
      <c r="B6" s="262" t="s">
        <v>11295</v>
      </c>
      <c r="C6" s="263" t="s">
        <v>115</v>
      </c>
      <c r="D6" s="243" t="s">
        <v>3</v>
      </c>
    </row>
    <row r="7">
      <c r="A7" s="269" t="s">
        <v>11298</v>
      </c>
      <c r="B7" s="262" t="s">
        <v>11299</v>
      </c>
      <c r="C7" s="270" t="s">
        <v>115</v>
      </c>
      <c r="D7" s="243" t="s">
        <v>3</v>
      </c>
    </row>
    <row r="8">
      <c r="A8" s="263" t="s">
        <v>114</v>
      </c>
      <c r="B8" s="262" t="s">
        <v>11302</v>
      </c>
      <c r="C8" s="263" t="s">
        <v>115</v>
      </c>
      <c r="D8" s="243" t="s">
        <v>3</v>
      </c>
    </row>
    <row r="9">
      <c r="A9" s="269" t="s">
        <v>11305</v>
      </c>
      <c r="B9" s="262" t="s">
        <v>11306</v>
      </c>
      <c r="C9" s="270" t="s">
        <v>3589</v>
      </c>
      <c r="D9" s="243" t="s">
        <v>3</v>
      </c>
    </row>
    <row r="10">
      <c r="A10" s="269" t="s">
        <v>11309</v>
      </c>
      <c r="B10" s="262" t="s">
        <v>11310</v>
      </c>
      <c r="C10" s="270" t="s">
        <v>3589</v>
      </c>
      <c r="D10" s="243" t="s">
        <v>3</v>
      </c>
    </row>
    <row r="11">
      <c r="A11" s="269" t="s">
        <v>11209</v>
      </c>
      <c r="B11" s="262" t="s">
        <v>11313</v>
      </c>
      <c r="C11" s="270" t="s">
        <v>3589</v>
      </c>
      <c r="D11" s="243" t="s">
        <v>3</v>
      </c>
    </row>
    <row r="12">
      <c r="A12" s="269" t="s">
        <v>628</v>
      </c>
      <c r="B12" s="273" t="s">
        <v>11316</v>
      </c>
      <c r="C12" s="270" t="s">
        <v>271</v>
      </c>
      <c r="D12" s="243" t="s">
        <v>3</v>
      </c>
    </row>
    <row r="13">
      <c r="A13" s="261" t="s">
        <v>11319</v>
      </c>
      <c r="B13" s="262" t="s">
        <v>11320</v>
      </c>
      <c r="C13" s="270" t="s">
        <v>206</v>
      </c>
      <c r="D13" s="243" t="s">
        <v>3</v>
      </c>
    </row>
    <row r="14">
      <c r="A14" s="270" t="s">
        <v>1538</v>
      </c>
      <c r="B14" s="262" t="s">
        <v>11323</v>
      </c>
      <c r="C14" s="270" t="s">
        <v>206</v>
      </c>
      <c r="D14" s="243" t="s">
        <v>3</v>
      </c>
    </row>
    <row r="15">
      <c r="A15" s="269" t="s">
        <v>768</v>
      </c>
      <c r="B15" s="262" t="s">
        <v>11326</v>
      </c>
      <c r="C15" s="270" t="s">
        <v>3589</v>
      </c>
      <c r="D15" s="243" t="s">
        <v>3</v>
      </c>
    </row>
    <row r="16">
      <c r="A16" s="263" t="s">
        <v>214</v>
      </c>
      <c r="B16" s="262" t="s">
        <v>11329</v>
      </c>
      <c r="C16" s="263" t="s">
        <v>115</v>
      </c>
      <c r="D16" s="243" t="s">
        <v>3</v>
      </c>
    </row>
    <row r="17">
      <c r="A17" s="261" t="s">
        <v>11333</v>
      </c>
      <c r="B17" s="262" t="s">
        <v>11334</v>
      </c>
      <c r="C17" s="263" t="s">
        <v>115</v>
      </c>
      <c r="D17" s="243" t="s">
        <v>3</v>
      </c>
    </row>
    <row r="18">
      <c r="A18" s="269" t="s">
        <v>11337</v>
      </c>
      <c r="B18" s="262" t="s">
        <v>11338</v>
      </c>
      <c r="C18" s="270" t="s">
        <v>115</v>
      </c>
      <c r="D18" s="243" t="s">
        <v>3</v>
      </c>
    </row>
    <row r="19">
      <c r="A19" s="261" t="s">
        <v>11255</v>
      </c>
      <c r="B19" s="262" t="s">
        <v>11341</v>
      </c>
      <c r="C19" s="263" t="s">
        <v>115</v>
      </c>
      <c r="D19" s="243" t="s">
        <v>3</v>
      </c>
    </row>
    <row r="20">
      <c r="A20" s="263" t="s">
        <v>498</v>
      </c>
      <c r="B20" s="279" t="s">
        <v>11302</v>
      </c>
      <c r="C20" s="263" t="s">
        <v>115</v>
      </c>
      <c r="D20" s="243" t="s">
        <v>3</v>
      </c>
    </row>
    <row r="21">
      <c r="A21" s="261" t="s">
        <v>229</v>
      </c>
      <c r="B21" s="262" t="s">
        <v>11346</v>
      </c>
      <c r="C21" s="263" t="s">
        <v>115</v>
      </c>
      <c r="D21" s="243" t="s">
        <v>3</v>
      </c>
    </row>
    <row r="22">
      <c r="A22" s="261" t="s">
        <v>1467</v>
      </c>
      <c r="B22" s="262" t="s">
        <v>11350</v>
      </c>
      <c r="C22" s="263" t="s">
        <v>11279</v>
      </c>
      <c r="D22" s="243" t="s">
        <v>3</v>
      </c>
    </row>
    <row r="23">
      <c r="A23" s="269" t="s">
        <v>11353</v>
      </c>
      <c r="B23" s="262" t="s">
        <v>11354</v>
      </c>
      <c r="C23" s="270" t="s">
        <v>3589</v>
      </c>
      <c r="D23" s="243" t="s">
        <v>3</v>
      </c>
    </row>
    <row r="24">
      <c r="A24" s="261" t="s">
        <v>11358</v>
      </c>
      <c r="B24" s="262" t="s">
        <v>11359</v>
      </c>
      <c r="C24" s="263" t="s">
        <v>115</v>
      </c>
      <c r="D24" s="243" t="s">
        <v>3</v>
      </c>
    </row>
    <row r="25">
      <c r="A25" s="269" t="s">
        <v>270</v>
      </c>
      <c r="B25" s="262" t="s">
        <v>11362</v>
      </c>
      <c r="C25" s="270" t="s">
        <v>271</v>
      </c>
      <c r="D25" s="243" t="s">
        <v>3</v>
      </c>
    </row>
    <row r="26">
      <c r="A26" s="269" t="s">
        <v>779</v>
      </c>
      <c r="B26" s="262" t="s">
        <v>11365</v>
      </c>
      <c r="C26" s="270" t="s">
        <v>271</v>
      </c>
      <c r="D26" s="243" t="s">
        <v>3</v>
      </c>
    </row>
    <row r="27">
      <c r="A27" s="261" t="s">
        <v>205</v>
      </c>
      <c r="B27" s="262" t="s">
        <v>11368</v>
      </c>
      <c r="C27" s="263" t="s">
        <v>206</v>
      </c>
      <c r="D27" s="243" t="s">
        <v>3</v>
      </c>
    </row>
    <row r="28">
      <c r="A28" s="270" t="s">
        <v>6205</v>
      </c>
      <c r="B28" s="262" t="s">
        <v>11371</v>
      </c>
      <c r="C28" s="270" t="s">
        <v>206</v>
      </c>
      <c r="D28" s="243" t="s">
        <v>3</v>
      </c>
    </row>
    <row r="29">
      <c r="A29" s="269" t="s">
        <v>11373</v>
      </c>
      <c r="B29" s="262" t="s">
        <v>11374</v>
      </c>
      <c r="C29" s="270" t="s">
        <v>206</v>
      </c>
      <c r="D29" s="243" t="s">
        <v>3</v>
      </c>
    </row>
    <row r="30">
      <c r="A30" s="269" t="s">
        <v>472</v>
      </c>
      <c r="B30" s="262" t="s">
        <v>11377</v>
      </c>
      <c r="C30" s="270" t="s">
        <v>11378</v>
      </c>
      <c r="D30" s="243" t="s">
        <v>3</v>
      </c>
    </row>
    <row r="31">
      <c r="A31" s="261" t="s">
        <v>1409</v>
      </c>
      <c r="B31" s="262" t="s">
        <v>11381</v>
      </c>
      <c r="C31" s="263" t="s">
        <v>1410</v>
      </c>
      <c r="D31" s="243" t="s">
        <v>3</v>
      </c>
    </row>
    <row r="32">
      <c r="A32" s="269" t="s">
        <v>11384</v>
      </c>
      <c r="B32" s="262" t="s">
        <v>11385</v>
      </c>
      <c r="C32" s="263" t="s">
        <v>11386</v>
      </c>
      <c r="D32" s="243" t="s">
        <v>3</v>
      </c>
    </row>
    <row r="33">
      <c r="A33" s="270" t="s">
        <v>11389</v>
      </c>
      <c r="B33" s="278" t="s">
        <v>11390</v>
      </c>
      <c r="C33" s="270" t="s">
        <v>150</v>
      </c>
      <c r="D33" s="243" t="s">
        <v>3</v>
      </c>
    </row>
    <row r="34">
      <c r="A34" s="261" t="s">
        <v>257</v>
      </c>
      <c r="B34" s="262" t="s">
        <v>11393</v>
      </c>
      <c r="C34" s="263" t="s">
        <v>115</v>
      </c>
      <c r="D34" s="243" t="s">
        <v>3</v>
      </c>
    </row>
    <row r="35">
      <c r="A35" s="263" t="s">
        <v>11396</v>
      </c>
      <c r="B35" s="262" t="s">
        <v>11397</v>
      </c>
      <c r="C35" s="270" t="s">
        <v>1100</v>
      </c>
      <c r="D35" s="243" t="s">
        <v>42</v>
      </c>
    </row>
    <row r="36">
      <c r="A36" s="261" t="s">
        <v>11399</v>
      </c>
      <c r="B36" s="262" t="s">
        <v>11400</v>
      </c>
      <c r="C36" s="261" t="s">
        <v>11401</v>
      </c>
      <c r="D36" s="243" t="s">
        <v>42</v>
      </c>
    </row>
    <row r="37">
      <c r="A37" s="261" t="s">
        <v>837</v>
      </c>
      <c r="B37" s="262" t="s">
        <v>11404</v>
      </c>
      <c r="C37" s="261" t="s">
        <v>838</v>
      </c>
      <c r="D37" s="243" t="s">
        <v>42</v>
      </c>
    </row>
    <row r="38">
      <c r="A38" s="269" t="s">
        <v>11447</v>
      </c>
      <c r="B38" s="267" t="s">
        <v>11448</v>
      </c>
      <c r="C38" s="261" t="s">
        <v>5070</v>
      </c>
      <c r="D38" s="243" t="s">
        <v>42</v>
      </c>
    </row>
    <row r="39">
      <c r="A39" s="261" t="s">
        <v>5069</v>
      </c>
      <c r="B39" s="262" t="s">
        <v>11407</v>
      </c>
      <c r="C39" s="261" t="s">
        <v>5070</v>
      </c>
      <c r="D39" s="243" t="s">
        <v>42</v>
      </c>
    </row>
    <row r="40">
      <c r="A40" s="261" t="s">
        <v>11410</v>
      </c>
      <c r="B40" s="262" t="s">
        <v>11411</v>
      </c>
      <c r="C40" s="261" t="s">
        <v>1762</v>
      </c>
      <c r="D40" s="243" t="s">
        <v>42</v>
      </c>
    </row>
    <row r="41">
      <c r="A41" s="261" t="s">
        <v>11414</v>
      </c>
      <c r="B41" s="267" t="s">
        <v>11415</v>
      </c>
      <c r="C41" s="261" t="s">
        <v>754</v>
      </c>
      <c r="D41" s="243" t="s">
        <v>42</v>
      </c>
    </row>
    <row r="42">
      <c r="A42" s="261" t="s">
        <v>1014</v>
      </c>
      <c r="B42" s="262" t="s">
        <v>11418</v>
      </c>
      <c r="C42" s="261" t="s">
        <v>165</v>
      </c>
      <c r="D42" s="243" t="s">
        <v>42</v>
      </c>
    </row>
    <row r="43">
      <c r="A43" s="261" t="s">
        <v>11421</v>
      </c>
      <c r="B43" s="262" t="s">
        <v>11422</v>
      </c>
      <c r="C43" s="261" t="s">
        <v>165</v>
      </c>
      <c r="D43" s="243" t="s">
        <v>42</v>
      </c>
    </row>
    <row r="44">
      <c r="A44" s="261" t="s">
        <v>11425</v>
      </c>
      <c r="B44" s="262" t="s">
        <v>11426</v>
      </c>
      <c r="C44" s="261" t="s">
        <v>165</v>
      </c>
      <c r="D44" s="243" t="s">
        <v>42</v>
      </c>
    </row>
    <row r="45">
      <c r="A45" s="261" t="s">
        <v>11429</v>
      </c>
      <c r="B45" s="262" t="s">
        <v>11430</v>
      </c>
      <c r="C45" s="261" t="s">
        <v>11431</v>
      </c>
      <c r="D45" s="243" t="s">
        <v>42</v>
      </c>
    </row>
  </sheetData>
  <dataValidations>
    <dataValidation type="list" allowBlank="1" showErrorMessage="1" sqref="D2:D45">
      <formula1>"NMB,Rural"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20.88"/>
    <col customWidth="1" min="3" max="3" width="14.5"/>
  </cols>
  <sheetData>
    <row r="1">
      <c r="A1" s="246" t="s">
        <v>9044</v>
      </c>
      <c r="B1" s="246" t="s">
        <v>60</v>
      </c>
      <c r="C1" s="247" t="s">
        <v>66</v>
      </c>
      <c r="D1" s="247" t="s">
        <v>11243</v>
      </c>
      <c r="E1" s="247" t="s">
        <v>11449</v>
      </c>
      <c r="F1" s="247" t="s">
        <v>11450</v>
      </c>
      <c r="G1" s="247" t="s">
        <v>11248</v>
      </c>
      <c r="H1" s="247" t="s">
        <v>11249</v>
      </c>
      <c r="I1" s="247" t="s">
        <v>11250</v>
      </c>
    </row>
    <row r="2">
      <c r="A2" s="248">
        <v>2026065.0</v>
      </c>
      <c r="B2" s="253" t="s">
        <v>3026</v>
      </c>
      <c r="C2" s="254" t="s">
        <v>11212</v>
      </c>
      <c r="D2" s="254">
        <v>36.0</v>
      </c>
      <c r="E2" s="254">
        <v>5.0</v>
      </c>
      <c r="F2" s="254">
        <v>5.0</v>
      </c>
      <c r="G2" s="129"/>
      <c r="H2" s="129"/>
      <c r="I2" s="129"/>
    </row>
    <row r="3">
      <c r="A3" s="248">
        <v>2026066.0</v>
      </c>
      <c r="B3" s="253" t="s">
        <v>2188</v>
      </c>
      <c r="C3" s="254" t="s">
        <v>11212</v>
      </c>
      <c r="D3" s="254">
        <v>39.0</v>
      </c>
      <c r="E3" s="254">
        <v>5.0</v>
      </c>
      <c r="F3" s="254">
        <v>6.0</v>
      </c>
      <c r="G3" s="129"/>
      <c r="H3" s="129"/>
      <c r="I3" s="129"/>
    </row>
    <row r="4">
      <c r="A4" s="248">
        <v>2026067.0</v>
      </c>
      <c r="B4" s="252" t="s">
        <v>1979</v>
      </c>
      <c r="C4" s="254" t="s">
        <v>11212</v>
      </c>
      <c r="D4" s="254">
        <v>35.0</v>
      </c>
      <c r="E4" s="254">
        <v>6.0</v>
      </c>
      <c r="F4" s="254">
        <v>5.0</v>
      </c>
      <c r="G4" s="129"/>
      <c r="H4" s="129"/>
      <c r="I4" s="129"/>
    </row>
    <row r="5">
      <c r="A5" s="248">
        <v>2026098.0</v>
      </c>
      <c r="B5" s="252" t="s">
        <v>11260</v>
      </c>
      <c r="C5" s="254" t="s">
        <v>11213</v>
      </c>
      <c r="D5" s="254">
        <v>40.0</v>
      </c>
      <c r="E5" s="254">
        <v>6.0</v>
      </c>
      <c r="F5" s="254">
        <v>5.0</v>
      </c>
      <c r="G5" s="129"/>
      <c r="H5" s="129"/>
      <c r="I5" s="129"/>
    </row>
    <row r="6">
      <c r="A6" s="248">
        <v>2026108.0</v>
      </c>
      <c r="B6" s="252" t="s">
        <v>3582</v>
      </c>
      <c r="C6" s="254" t="s">
        <v>11213</v>
      </c>
      <c r="D6" s="254">
        <v>49.0</v>
      </c>
      <c r="E6" s="254">
        <v>6.0</v>
      </c>
      <c r="F6" s="254">
        <v>5.0</v>
      </c>
      <c r="G6" s="129"/>
      <c r="H6" s="129"/>
      <c r="I6" s="129"/>
    </row>
    <row r="7">
      <c r="A7" s="248">
        <v>2026109.0</v>
      </c>
      <c r="B7" s="252" t="s">
        <v>1216</v>
      </c>
      <c r="C7" s="254" t="s">
        <v>11213</v>
      </c>
      <c r="D7" s="254">
        <v>44.0</v>
      </c>
      <c r="E7" s="254">
        <v>7.0</v>
      </c>
      <c r="F7" s="254">
        <v>7.0</v>
      </c>
      <c r="G7" s="129"/>
      <c r="H7" s="129"/>
      <c r="I7" s="129"/>
    </row>
    <row r="8">
      <c r="A8" s="248">
        <v>2026111.0</v>
      </c>
      <c r="B8" s="252" t="s">
        <v>957</v>
      </c>
      <c r="C8" s="254" t="s">
        <v>11213</v>
      </c>
      <c r="D8" s="254">
        <v>45.0</v>
      </c>
      <c r="E8" s="254">
        <v>7.0</v>
      </c>
      <c r="F8" s="254">
        <v>7.0</v>
      </c>
      <c r="G8" s="129"/>
      <c r="H8" s="129"/>
      <c r="I8" s="129"/>
    </row>
    <row r="9">
      <c r="A9" s="284">
        <v>2026116.0</v>
      </c>
      <c r="B9" s="252" t="s">
        <v>2774</v>
      </c>
      <c r="C9" s="254" t="s">
        <v>11213</v>
      </c>
      <c r="D9" s="254">
        <v>49.0</v>
      </c>
      <c r="E9" s="254">
        <v>7.0</v>
      </c>
      <c r="F9" s="254">
        <v>7.0</v>
      </c>
      <c r="G9" s="129"/>
      <c r="H9" s="129"/>
      <c r="I9" s="129"/>
    </row>
    <row r="10">
      <c r="A10" s="248">
        <v>2026124.0</v>
      </c>
      <c r="B10" s="252" t="s">
        <v>3355</v>
      </c>
      <c r="C10" s="254" t="s">
        <v>11213</v>
      </c>
      <c r="D10" s="254">
        <v>39.0</v>
      </c>
      <c r="E10" s="254">
        <v>7.0</v>
      </c>
      <c r="F10" s="254">
        <v>5.0</v>
      </c>
      <c r="G10" s="129"/>
      <c r="H10" s="129"/>
      <c r="I10" s="129"/>
    </row>
    <row r="11">
      <c r="A11" s="248">
        <v>2026127.0</v>
      </c>
      <c r="B11" s="252" t="s">
        <v>1821</v>
      </c>
      <c r="C11" s="254" t="s">
        <v>11213</v>
      </c>
      <c r="D11" s="254">
        <v>41.0</v>
      </c>
      <c r="E11" s="254">
        <v>7.0</v>
      </c>
      <c r="F11" s="254">
        <v>5.0</v>
      </c>
      <c r="G11" s="129"/>
      <c r="H11" s="129"/>
      <c r="I11" s="129"/>
    </row>
    <row r="12">
      <c r="A12" s="248">
        <v>2026132.0</v>
      </c>
      <c r="B12" s="252" t="s">
        <v>387</v>
      </c>
      <c r="C12" s="254" t="s">
        <v>11213</v>
      </c>
      <c r="D12" s="254">
        <v>42.0</v>
      </c>
      <c r="E12" s="254">
        <v>7.0</v>
      </c>
      <c r="F12" s="254">
        <v>6.0</v>
      </c>
      <c r="G12" s="129"/>
      <c r="H12" s="129"/>
      <c r="I12" s="129"/>
    </row>
    <row r="13">
      <c r="A13" s="248">
        <v>2026141.0</v>
      </c>
      <c r="B13" s="252" t="s">
        <v>2626</v>
      </c>
      <c r="C13" s="254" t="s">
        <v>11213</v>
      </c>
      <c r="D13" s="254">
        <v>40.0</v>
      </c>
      <c r="E13" s="254">
        <v>7.0</v>
      </c>
      <c r="F13" s="254">
        <v>6.0</v>
      </c>
      <c r="G13" s="129"/>
      <c r="H13" s="129"/>
      <c r="I13" s="129"/>
    </row>
    <row r="14">
      <c r="A14" s="248">
        <v>2026151.0</v>
      </c>
      <c r="B14" s="252" t="s">
        <v>11451</v>
      </c>
      <c r="C14" s="254" t="s">
        <v>11213</v>
      </c>
      <c r="D14" s="254">
        <v>41.0</v>
      </c>
      <c r="E14" s="254">
        <v>6.0</v>
      </c>
      <c r="F14" s="254">
        <v>6.0</v>
      </c>
      <c r="G14" s="129"/>
      <c r="H14" s="129"/>
      <c r="I14" s="129"/>
    </row>
    <row r="15">
      <c r="A15" s="248">
        <v>2026153.0</v>
      </c>
      <c r="B15" s="252" t="s">
        <v>825</v>
      </c>
      <c r="C15" s="254" t="s">
        <v>11213</v>
      </c>
      <c r="D15" s="254">
        <v>44.0</v>
      </c>
      <c r="E15" s="254">
        <v>7.0</v>
      </c>
      <c r="F15" s="254">
        <v>7.0</v>
      </c>
      <c r="G15" s="129"/>
      <c r="H15" s="129"/>
      <c r="I15" s="129"/>
    </row>
    <row r="16">
      <c r="A16" s="285" t="s">
        <v>2276</v>
      </c>
      <c r="B16" s="254" t="s">
        <v>2279</v>
      </c>
      <c r="C16" s="254" t="s">
        <v>257</v>
      </c>
      <c r="D16" s="254">
        <v>43.0</v>
      </c>
      <c r="E16" s="254">
        <v>7.0</v>
      </c>
      <c r="F16" s="254">
        <v>6.0</v>
      </c>
      <c r="G16" s="129"/>
      <c r="H16" s="129"/>
      <c r="I16" s="129"/>
    </row>
    <row r="17">
      <c r="A17" s="243" t="s">
        <v>2790</v>
      </c>
      <c r="B17" s="254" t="s">
        <v>11452</v>
      </c>
      <c r="C17" s="254" t="s">
        <v>257</v>
      </c>
      <c r="D17" s="254">
        <v>36.0</v>
      </c>
      <c r="E17" s="254">
        <v>5.0</v>
      </c>
      <c r="F17" s="254">
        <v>5.0</v>
      </c>
      <c r="G17" s="129"/>
      <c r="H17" s="129"/>
      <c r="I17" s="129"/>
    </row>
    <row r="18">
      <c r="A18" s="243" t="s">
        <v>2197</v>
      </c>
      <c r="B18" s="254" t="s">
        <v>2200</v>
      </c>
      <c r="C18" s="254" t="s">
        <v>257</v>
      </c>
      <c r="D18" s="254">
        <v>42.0</v>
      </c>
      <c r="E18" s="254">
        <v>7.0</v>
      </c>
      <c r="F18" s="254">
        <v>6.0</v>
      </c>
      <c r="G18" s="129"/>
      <c r="H18" s="129"/>
      <c r="I18" s="129"/>
    </row>
    <row r="19">
      <c r="A19" s="243" t="s">
        <v>3428</v>
      </c>
      <c r="B19" s="254" t="s">
        <v>3431</v>
      </c>
      <c r="C19" s="254" t="s">
        <v>257</v>
      </c>
      <c r="D19" s="254">
        <v>38.0</v>
      </c>
      <c r="E19" s="254">
        <v>5.0</v>
      </c>
      <c r="F19" s="254">
        <v>6.0</v>
      </c>
      <c r="G19" s="129"/>
      <c r="H19" s="129"/>
      <c r="I19" s="129"/>
    </row>
    <row r="20">
      <c r="A20" s="243" t="s">
        <v>2258</v>
      </c>
      <c r="B20" s="254" t="s">
        <v>2261</v>
      </c>
      <c r="C20" s="254" t="s">
        <v>257</v>
      </c>
      <c r="D20" s="254">
        <v>43.0</v>
      </c>
      <c r="E20" s="254">
        <v>7.0</v>
      </c>
      <c r="F20" s="254">
        <v>6.0</v>
      </c>
      <c r="G20" s="129"/>
      <c r="H20" s="129"/>
      <c r="I20" s="129"/>
    </row>
    <row r="21">
      <c r="A21" s="243" t="s">
        <v>2816</v>
      </c>
      <c r="B21" s="254" t="s">
        <v>2819</v>
      </c>
      <c r="C21" s="254" t="s">
        <v>257</v>
      </c>
      <c r="D21" s="254">
        <v>41.0</v>
      </c>
      <c r="E21" s="254">
        <v>7.0</v>
      </c>
      <c r="F21" s="254">
        <v>5.0</v>
      </c>
      <c r="G21" s="129"/>
      <c r="H21" s="129"/>
      <c r="I21" s="129"/>
    </row>
    <row r="22">
      <c r="A22" s="243" t="s">
        <v>1952</v>
      </c>
      <c r="B22" s="254" t="s">
        <v>1954</v>
      </c>
      <c r="C22" s="254" t="s">
        <v>257</v>
      </c>
      <c r="D22" s="254">
        <v>45.0</v>
      </c>
      <c r="E22" s="254">
        <v>7.0</v>
      </c>
      <c r="F22" s="254">
        <v>6.0</v>
      </c>
      <c r="G22" s="129"/>
      <c r="H22" s="129"/>
      <c r="I22" s="129"/>
    </row>
    <row r="23">
      <c r="A23" s="243" t="s">
        <v>3410</v>
      </c>
      <c r="B23" s="254" t="s">
        <v>3413</v>
      </c>
      <c r="C23" s="254" t="s">
        <v>257</v>
      </c>
      <c r="D23" s="254">
        <v>41.0</v>
      </c>
      <c r="E23" s="254">
        <v>7.0</v>
      </c>
      <c r="F23" s="254">
        <v>6.0</v>
      </c>
      <c r="G23" s="129"/>
      <c r="H23" s="129"/>
      <c r="I23" s="129"/>
    </row>
    <row r="24">
      <c r="A24" s="243" t="s">
        <v>1366</v>
      </c>
      <c r="B24" s="254" t="s">
        <v>1368</v>
      </c>
      <c r="C24" s="254" t="s">
        <v>257</v>
      </c>
      <c r="D24" s="254">
        <v>47.0</v>
      </c>
      <c r="E24" s="254">
        <v>7.0</v>
      </c>
      <c r="F24" s="254">
        <v>7.0</v>
      </c>
      <c r="G24" s="129"/>
      <c r="H24" s="129"/>
      <c r="I24" s="129"/>
    </row>
    <row r="25">
      <c r="A25" s="243" t="s">
        <v>3689</v>
      </c>
      <c r="B25" s="254" t="s">
        <v>3690</v>
      </c>
      <c r="C25" s="254" t="s">
        <v>257</v>
      </c>
      <c r="D25" s="254">
        <v>45.0</v>
      </c>
      <c r="E25" s="254">
        <v>7.0</v>
      </c>
      <c r="F25" s="254">
        <v>6.0</v>
      </c>
      <c r="G25" s="129"/>
      <c r="H25" s="129"/>
      <c r="I25" s="129"/>
    </row>
    <row r="26">
      <c r="A26" s="243" t="s">
        <v>3393</v>
      </c>
      <c r="B26" s="254" t="s">
        <v>11261</v>
      </c>
      <c r="C26" s="254" t="s">
        <v>257</v>
      </c>
      <c r="D26" s="254">
        <v>46.0</v>
      </c>
      <c r="E26" s="254">
        <v>7.0</v>
      </c>
      <c r="F26" s="254">
        <v>6.0</v>
      </c>
      <c r="G26" s="129"/>
      <c r="H26" s="129"/>
      <c r="I26" s="129"/>
    </row>
    <row r="27">
      <c r="A27" s="243" t="s">
        <v>1503</v>
      </c>
      <c r="B27" s="254" t="s">
        <v>1505</v>
      </c>
      <c r="C27" s="254" t="s">
        <v>257</v>
      </c>
      <c r="D27" s="254">
        <v>42.0</v>
      </c>
      <c r="E27" s="254">
        <v>7.0</v>
      </c>
      <c r="F27" s="254">
        <v>6.0</v>
      </c>
      <c r="G27" s="129"/>
      <c r="H27" s="129"/>
      <c r="I27" s="129"/>
    </row>
    <row r="28">
      <c r="A28" s="248">
        <v>2026236.0</v>
      </c>
      <c r="B28" s="253" t="s">
        <v>1237</v>
      </c>
      <c r="C28" s="254" t="s">
        <v>11213</v>
      </c>
      <c r="D28" s="254">
        <v>46.0</v>
      </c>
      <c r="E28" s="254">
        <v>7.0</v>
      </c>
      <c r="F28" s="254">
        <v>7.0</v>
      </c>
      <c r="G28" s="129"/>
      <c r="H28" s="129"/>
      <c r="I28" s="129"/>
    </row>
    <row r="29">
      <c r="A29" s="248">
        <v>2026157.0</v>
      </c>
      <c r="B29" s="253" t="s">
        <v>108</v>
      </c>
      <c r="C29" s="254" t="s">
        <v>11213</v>
      </c>
      <c r="D29" s="254">
        <v>41.0</v>
      </c>
      <c r="E29" s="254">
        <v>7.0</v>
      </c>
      <c r="F29" s="254">
        <v>5.0</v>
      </c>
      <c r="G29" s="129"/>
      <c r="H29" s="129"/>
      <c r="I29" s="129"/>
    </row>
    <row r="30">
      <c r="A30" s="248">
        <v>2026159.0</v>
      </c>
      <c r="B30" s="253" t="s">
        <v>1205</v>
      </c>
      <c r="C30" s="254" t="s">
        <v>11213</v>
      </c>
      <c r="D30" s="254">
        <v>42.0</v>
      </c>
      <c r="E30" s="254">
        <v>7.0</v>
      </c>
      <c r="F30" s="254">
        <v>6.0</v>
      </c>
      <c r="G30" s="254" t="s">
        <v>11258</v>
      </c>
      <c r="H30" s="129"/>
      <c r="I30" s="129"/>
    </row>
    <row r="31">
      <c r="A31" s="248">
        <v>2026180.0</v>
      </c>
      <c r="B31" s="253" t="s">
        <v>757</v>
      </c>
      <c r="C31" s="254" t="s">
        <v>11213</v>
      </c>
      <c r="D31" s="254">
        <v>45.0</v>
      </c>
      <c r="E31" s="254">
        <v>7.0</v>
      </c>
      <c r="F31" s="254">
        <v>7.0</v>
      </c>
      <c r="G31" s="129"/>
      <c r="H31" s="129"/>
      <c r="I31" s="129"/>
    </row>
    <row r="32">
      <c r="A32" s="248">
        <v>2026182.0</v>
      </c>
      <c r="B32" s="256" t="s">
        <v>11262</v>
      </c>
      <c r="C32" s="254" t="s">
        <v>11213</v>
      </c>
      <c r="D32" s="254">
        <v>46.0</v>
      </c>
      <c r="E32" s="254">
        <v>7.0</v>
      </c>
      <c r="F32" s="254">
        <v>7.0</v>
      </c>
      <c r="G32" s="129"/>
      <c r="H32" s="129"/>
      <c r="I32" s="129"/>
    </row>
    <row r="33">
      <c r="A33" s="248">
        <v>2026238.0</v>
      </c>
      <c r="B33" s="254" t="s">
        <v>11265</v>
      </c>
      <c r="C33" s="254" t="s">
        <v>11453</v>
      </c>
      <c r="D33" s="254">
        <v>47.0</v>
      </c>
      <c r="E33" s="254">
        <v>7.0</v>
      </c>
      <c r="F33" s="254">
        <v>6.0</v>
      </c>
      <c r="G33" s="129"/>
      <c r="H33" s="129"/>
      <c r="I33" s="129"/>
    </row>
    <row r="34">
      <c r="A34" s="248">
        <v>2026268.0</v>
      </c>
      <c r="B34" s="254" t="s">
        <v>11454</v>
      </c>
      <c r="C34" s="254" t="s">
        <v>11453</v>
      </c>
      <c r="D34" s="254">
        <v>47.0</v>
      </c>
      <c r="E34" s="254">
        <v>7.0</v>
      </c>
      <c r="F34" s="254">
        <v>6.0</v>
      </c>
      <c r="G34" s="129"/>
      <c r="H34" s="129"/>
      <c r="I34" s="129"/>
    </row>
    <row r="35">
      <c r="A35" s="248">
        <v>2026286.0</v>
      </c>
      <c r="B35" s="254" t="s">
        <v>1876</v>
      </c>
      <c r="C35" s="254" t="s">
        <v>11453</v>
      </c>
      <c r="D35" s="254">
        <v>43.0</v>
      </c>
      <c r="E35" s="254">
        <v>7.0</v>
      </c>
      <c r="F35" s="254">
        <v>5.0</v>
      </c>
      <c r="G35" s="129"/>
      <c r="H35" s="129"/>
      <c r="I35" s="129"/>
    </row>
    <row r="36">
      <c r="A36" s="248">
        <v>2026320.0</v>
      </c>
      <c r="B36" s="254" t="s">
        <v>1313</v>
      </c>
      <c r="C36" s="254" t="s">
        <v>919</v>
      </c>
      <c r="D36" s="254">
        <v>44.0</v>
      </c>
      <c r="E36" s="254">
        <v>6.0</v>
      </c>
      <c r="F36" s="254">
        <v>7.0</v>
      </c>
      <c r="G36" s="129"/>
      <c r="H36" s="129"/>
      <c r="I36" s="129"/>
    </row>
    <row r="37">
      <c r="A37" s="248">
        <v>2026255.0</v>
      </c>
      <c r="B37" s="254" t="s">
        <v>3567</v>
      </c>
      <c r="C37" s="254" t="s">
        <v>919</v>
      </c>
      <c r="D37" s="254">
        <v>47.0</v>
      </c>
      <c r="E37" s="254">
        <v>7.0</v>
      </c>
      <c r="F37" s="254">
        <v>7.0</v>
      </c>
      <c r="G37" s="129"/>
      <c r="H37" s="129"/>
      <c r="I37" s="129"/>
    </row>
    <row r="38">
      <c r="A38" s="248">
        <v>2026260.0</v>
      </c>
      <c r="B38" s="254" t="s">
        <v>1174</v>
      </c>
      <c r="C38" s="254" t="s">
        <v>919</v>
      </c>
      <c r="D38" s="254">
        <v>39.0</v>
      </c>
      <c r="E38" s="254">
        <v>5.0</v>
      </c>
      <c r="F38" s="254">
        <v>5.0</v>
      </c>
      <c r="G38" s="129"/>
      <c r="H38" s="129"/>
      <c r="I38" s="129"/>
    </row>
    <row r="39">
      <c r="A39" s="129"/>
      <c r="B39" s="129"/>
      <c r="C39" s="129"/>
      <c r="D39" s="129"/>
      <c r="E39" s="129"/>
      <c r="F39" s="129"/>
      <c r="G39" s="129"/>
      <c r="H39" s="129"/>
      <c r="I39" s="129"/>
    </row>
    <row r="40">
      <c r="A40" s="129"/>
      <c r="B40" s="129"/>
      <c r="C40" s="129"/>
      <c r="D40" s="129"/>
      <c r="E40" s="129"/>
      <c r="F40" s="129"/>
      <c r="G40" s="129"/>
      <c r="H40" s="129"/>
      <c r="I40" s="129"/>
    </row>
    <row r="41">
      <c r="A41" s="129"/>
      <c r="B41" s="129"/>
      <c r="C41" s="129"/>
      <c r="D41" s="129"/>
      <c r="E41" s="129"/>
      <c r="F41" s="129"/>
      <c r="G41" s="129"/>
      <c r="H41" s="129"/>
      <c r="I41" s="129"/>
    </row>
    <row r="42">
      <c r="A42" s="129"/>
      <c r="B42" s="129"/>
      <c r="C42" s="129"/>
      <c r="D42" s="129"/>
      <c r="E42" s="129"/>
      <c r="F42" s="129"/>
      <c r="G42" s="129"/>
      <c r="H42" s="129"/>
      <c r="I42" s="129"/>
    </row>
    <row r="43">
      <c r="A43" s="129"/>
      <c r="B43" s="129"/>
      <c r="C43" s="129"/>
      <c r="D43" s="129"/>
      <c r="E43" s="129"/>
      <c r="F43" s="129"/>
      <c r="G43" s="129"/>
      <c r="H43" s="129"/>
      <c r="I43" s="129"/>
    </row>
    <row r="44">
      <c r="A44" s="129"/>
      <c r="B44" s="129"/>
      <c r="C44" s="129"/>
      <c r="D44" s="129"/>
      <c r="E44" s="129"/>
      <c r="F44" s="129"/>
      <c r="G44" s="129"/>
      <c r="H44" s="129"/>
      <c r="I44" s="129"/>
    </row>
    <row r="45">
      <c r="A45" s="129"/>
      <c r="B45" s="129"/>
      <c r="C45" s="129"/>
      <c r="D45" s="129"/>
      <c r="E45" s="129"/>
      <c r="F45" s="129"/>
      <c r="G45" s="129"/>
      <c r="H45" s="129"/>
      <c r="I45" s="129"/>
    </row>
    <row r="46">
      <c r="A46" s="129"/>
      <c r="B46" s="129"/>
      <c r="C46" s="129"/>
      <c r="D46" s="129"/>
      <c r="E46" s="129"/>
      <c r="F46" s="129"/>
      <c r="G46" s="129"/>
      <c r="H46" s="129"/>
      <c r="I46" s="129"/>
    </row>
    <row r="47">
      <c r="A47" s="129"/>
      <c r="B47" s="129"/>
      <c r="C47" s="129"/>
      <c r="D47" s="129"/>
      <c r="E47" s="129"/>
      <c r="F47" s="129"/>
      <c r="G47" s="129"/>
      <c r="H47" s="129"/>
      <c r="I47" s="129"/>
    </row>
    <row r="48">
      <c r="A48" s="129"/>
      <c r="B48" s="129"/>
      <c r="C48" s="129"/>
      <c r="D48" s="129"/>
      <c r="E48" s="129"/>
      <c r="F48" s="129"/>
      <c r="G48" s="129"/>
      <c r="H48" s="129"/>
      <c r="I48" s="129"/>
    </row>
    <row r="49">
      <c r="A49" s="129"/>
      <c r="B49" s="129"/>
      <c r="C49" s="129"/>
      <c r="D49" s="129"/>
      <c r="E49" s="129"/>
      <c r="F49" s="129"/>
      <c r="G49" s="129"/>
      <c r="H49" s="129"/>
      <c r="I49" s="129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13"/>
    <col customWidth="1" min="2" max="2" width="10.88"/>
    <col customWidth="1" min="3" max="3" width="9.38"/>
    <col customWidth="1" min="4" max="4" width="11.0"/>
    <col customWidth="1" min="5" max="5" width="8.63"/>
    <col customWidth="1" min="6" max="6" width="7.38"/>
    <col customWidth="1" min="7" max="7" width="12.25"/>
    <col customWidth="1" min="8" max="8" width="8.13"/>
    <col customWidth="1" min="9" max="9" width="14.75"/>
    <col customWidth="1" min="10" max="10" width="15.13"/>
    <col customWidth="1" min="11" max="11" width="13.38"/>
    <col customWidth="1" min="12" max="12" width="16.75"/>
    <col customWidth="1" min="13" max="13" width="7.88"/>
    <col customWidth="1" min="14" max="14" width="12.63"/>
    <col customWidth="1" min="15" max="27" width="9.13"/>
  </cols>
  <sheetData>
    <row r="1" ht="45.75" customHeight="1">
      <c r="A1" s="286" t="s">
        <v>9044</v>
      </c>
      <c r="B1" s="286" t="s">
        <v>58</v>
      </c>
      <c r="C1" s="286" t="s">
        <v>59</v>
      </c>
      <c r="D1" s="286" t="s">
        <v>11455</v>
      </c>
      <c r="E1" s="286" t="s">
        <v>61</v>
      </c>
      <c r="F1" s="286" t="s">
        <v>66</v>
      </c>
      <c r="G1" s="287" t="s">
        <v>98</v>
      </c>
      <c r="H1" s="286" t="s">
        <v>37</v>
      </c>
      <c r="I1" s="287" t="s">
        <v>11456</v>
      </c>
      <c r="J1" s="287" t="s">
        <v>11457</v>
      </c>
      <c r="K1" s="287" t="s">
        <v>11458</v>
      </c>
      <c r="L1" s="287" t="s">
        <v>11124</v>
      </c>
      <c r="M1" s="286" t="s">
        <v>11459</v>
      </c>
      <c r="N1" s="287" t="s">
        <v>11460</v>
      </c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</row>
    <row r="2">
      <c r="A2" s="244"/>
      <c r="B2" s="244"/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4"/>
      <c r="N2" s="244"/>
      <c r="O2" s="245"/>
      <c r="P2" s="245"/>
      <c r="Q2" s="245"/>
      <c r="R2" s="245"/>
      <c r="S2" s="245"/>
      <c r="T2" s="245"/>
      <c r="U2" s="245"/>
      <c r="V2" s="245"/>
      <c r="W2" s="245"/>
      <c r="X2" s="245"/>
      <c r="Y2" s="245"/>
      <c r="Z2" s="245"/>
      <c r="AA2" s="245"/>
    </row>
    <row r="3">
      <c r="A3" s="244"/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  <c r="N3" s="244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  <c r="AA3" s="245"/>
    </row>
    <row r="4">
      <c r="A4" s="244"/>
      <c r="B4" s="244"/>
      <c r="C4" s="244"/>
      <c r="D4" s="244"/>
      <c r="E4" s="244"/>
      <c r="F4" s="244"/>
      <c r="G4" s="244"/>
      <c r="H4" s="244"/>
      <c r="I4" s="244"/>
      <c r="J4" s="244"/>
      <c r="K4" s="244"/>
      <c r="L4" s="244"/>
      <c r="M4" s="244"/>
      <c r="N4" s="244"/>
      <c r="O4" s="245"/>
      <c r="P4" s="245"/>
      <c r="Q4" s="245"/>
      <c r="R4" s="245"/>
      <c r="S4" s="245"/>
      <c r="T4" s="245"/>
      <c r="U4" s="245"/>
      <c r="V4" s="245"/>
      <c r="W4" s="245"/>
      <c r="X4" s="245"/>
      <c r="Y4" s="245"/>
      <c r="Z4" s="245"/>
      <c r="AA4" s="245"/>
    </row>
    <row r="5">
      <c r="A5" s="244"/>
      <c r="B5" s="244"/>
      <c r="C5" s="244"/>
      <c r="D5" s="244"/>
      <c r="E5" s="244"/>
      <c r="F5" s="244"/>
      <c r="G5" s="244"/>
      <c r="H5" s="244"/>
      <c r="I5" s="244"/>
      <c r="J5" s="244"/>
      <c r="K5" s="244"/>
      <c r="L5" s="244"/>
      <c r="M5" s="244"/>
      <c r="N5" s="244"/>
      <c r="O5" s="245"/>
      <c r="P5" s="245"/>
      <c r="Q5" s="245"/>
      <c r="R5" s="245"/>
      <c r="S5" s="245"/>
      <c r="T5" s="245"/>
      <c r="U5" s="245"/>
      <c r="V5" s="245"/>
      <c r="W5" s="245"/>
      <c r="X5" s="245"/>
      <c r="Y5" s="245"/>
      <c r="Z5" s="245"/>
      <c r="AA5" s="245"/>
    </row>
    <row r="6">
      <c r="A6" s="244"/>
      <c r="B6" s="244"/>
      <c r="C6" s="244"/>
      <c r="D6" s="244"/>
      <c r="E6" s="244"/>
      <c r="F6" s="244"/>
      <c r="G6" s="244"/>
      <c r="H6" s="244"/>
      <c r="I6" s="244"/>
      <c r="J6" s="244"/>
      <c r="K6" s="244"/>
      <c r="L6" s="244"/>
      <c r="M6" s="244"/>
      <c r="N6" s="244"/>
      <c r="O6" s="245"/>
      <c r="P6" s="245"/>
      <c r="Q6" s="245"/>
      <c r="R6" s="245"/>
      <c r="S6" s="245"/>
      <c r="T6" s="245"/>
      <c r="U6" s="245"/>
      <c r="V6" s="245"/>
      <c r="W6" s="245"/>
      <c r="X6" s="245"/>
      <c r="Y6" s="245"/>
      <c r="Z6" s="245"/>
      <c r="AA6" s="245"/>
    </row>
    <row r="7">
      <c r="A7" s="244"/>
      <c r="B7" s="244"/>
      <c r="C7" s="244"/>
      <c r="D7" s="244"/>
      <c r="E7" s="244"/>
      <c r="F7" s="244"/>
      <c r="G7" s="244"/>
      <c r="H7" s="244"/>
      <c r="I7" s="244"/>
      <c r="J7" s="244"/>
      <c r="K7" s="244"/>
      <c r="L7" s="244"/>
      <c r="M7" s="244"/>
      <c r="N7" s="244"/>
      <c r="O7" s="245"/>
      <c r="P7" s="245"/>
      <c r="Q7" s="245"/>
      <c r="R7" s="245"/>
      <c r="S7" s="245"/>
      <c r="T7" s="245"/>
      <c r="U7" s="245"/>
      <c r="V7" s="245"/>
      <c r="W7" s="245"/>
      <c r="X7" s="245"/>
      <c r="Y7" s="245"/>
      <c r="Z7" s="245"/>
      <c r="AA7" s="245"/>
    </row>
    <row r="8">
      <c r="A8" s="244"/>
      <c r="B8" s="244"/>
      <c r="C8" s="244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5"/>
      <c r="P8" s="245"/>
      <c r="Q8" s="245"/>
      <c r="R8" s="245"/>
      <c r="S8" s="245"/>
      <c r="T8" s="245"/>
      <c r="U8" s="245"/>
      <c r="V8" s="245"/>
      <c r="W8" s="245"/>
      <c r="X8" s="245"/>
      <c r="Y8" s="245"/>
      <c r="Z8" s="245"/>
      <c r="AA8" s="245"/>
    </row>
    <row r="9">
      <c r="A9" s="244"/>
      <c r="B9" s="244"/>
      <c r="C9" s="244"/>
      <c r="D9" s="244"/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5"/>
      <c r="P9" s="245"/>
      <c r="Q9" s="245"/>
      <c r="R9" s="245"/>
      <c r="S9" s="245"/>
      <c r="T9" s="245"/>
      <c r="U9" s="245"/>
      <c r="V9" s="245"/>
      <c r="W9" s="245"/>
      <c r="X9" s="245"/>
      <c r="Y9" s="245"/>
      <c r="Z9" s="245"/>
      <c r="AA9" s="245"/>
    </row>
    <row r="10">
      <c r="A10" s="244"/>
      <c r="B10" s="244"/>
      <c r="C10" s="244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</row>
    <row r="11">
      <c r="A11" s="244"/>
      <c r="B11" s="244"/>
      <c r="C11" s="244"/>
      <c r="D11" s="244"/>
      <c r="E11" s="244"/>
      <c r="F11" s="244"/>
      <c r="G11" s="244"/>
      <c r="H11" s="244"/>
      <c r="I11" s="244"/>
      <c r="J11" s="244"/>
      <c r="K11" s="244"/>
      <c r="L11" s="244"/>
      <c r="M11" s="244"/>
      <c r="N11" s="244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</row>
    <row r="12">
      <c r="A12" s="244"/>
      <c r="B12" s="244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5"/>
      <c r="P12" s="245"/>
      <c r="Q12" s="245"/>
      <c r="R12" s="245"/>
      <c r="S12" s="245"/>
      <c r="T12" s="245"/>
      <c r="U12" s="245"/>
      <c r="V12" s="245"/>
      <c r="W12" s="245"/>
      <c r="X12" s="245"/>
      <c r="Y12" s="245"/>
      <c r="Z12" s="245"/>
      <c r="AA12" s="245"/>
    </row>
    <row r="13">
      <c r="A13" s="244"/>
      <c r="B13" s="244"/>
      <c r="C13" s="244"/>
      <c r="D13" s="244"/>
      <c r="E13" s="244"/>
      <c r="F13" s="244"/>
      <c r="G13" s="244"/>
      <c r="H13" s="244"/>
      <c r="I13" s="244"/>
      <c r="J13" s="244"/>
      <c r="K13" s="244"/>
      <c r="L13" s="244"/>
      <c r="M13" s="244"/>
      <c r="N13" s="244"/>
      <c r="O13" s="245"/>
      <c r="P13" s="245"/>
      <c r="Q13" s="245"/>
      <c r="R13" s="245"/>
      <c r="S13" s="245"/>
      <c r="T13" s="245"/>
      <c r="U13" s="245"/>
      <c r="V13" s="245"/>
      <c r="W13" s="245"/>
      <c r="X13" s="245"/>
      <c r="Y13" s="245"/>
      <c r="Z13" s="245"/>
      <c r="AA13" s="245"/>
    </row>
    <row r="14">
      <c r="A14" s="244"/>
      <c r="B14" s="244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  <c r="AA14" s="245"/>
    </row>
    <row r="15">
      <c r="A15" s="244"/>
      <c r="B15" s="244"/>
      <c r="C15" s="244"/>
      <c r="D15" s="244"/>
      <c r="E15" s="244"/>
      <c r="F15" s="244"/>
      <c r="G15" s="244"/>
      <c r="H15" s="244"/>
      <c r="I15" s="244"/>
      <c r="J15" s="244"/>
      <c r="K15" s="244"/>
      <c r="L15" s="244"/>
      <c r="M15" s="244"/>
      <c r="N15" s="244"/>
      <c r="O15" s="245"/>
      <c r="P15" s="245"/>
      <c r="Q15" s="245"/>
      <c r="R15" s="245"/>
      <c r="S15" s="245"/>
      <c r="T15" s="245"/>
      <c r="U15" s="245"/>
      <c r="V15" s="245"/>
      <c r="W15" s="245"/>
      <c r="X15" s="245"/>
      <c r="Y15" s="245"/>
      <c r="Z15" s="245"/>
      <c r="AA15" s="245"/>
    </row>
    <row r="16">
      <c r="A16" s="244"/>
      <c r="B16" s="244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5"/>
      <c r="P16" s="245"/>
      <c r="Q16" s="245"/>
      <c r="R16" s="245"/>
      <c r="S16" s="245"/>
      <c r="T16" s="245"/>
      <c r="U16" s="245"/>
      <c r="V16" s="245"/>
      <c r="W16" s="245"/>
      <c r="X16" s="245"/>
      <c r="Y16" s="245"/>
      <c r="Z16" s="245"/>
      <c r="AA16" s="245"/>
    </row>
    <row r="17">
      <c r="A17" s="244"/>
      <c r="B17" s="244"/>
      <c r="C17" s="244"/>
      <c r="D17" s="244"/>
      <c r="E17" s="244"/>
      <c r="F17" s="244"/>
      <c r="G17" s="244"/>
      <c r="H17" s="244"/>
      <c r="I17" s="244"/>
      <c r="J17" s="244"/>
      <c r="K17" s="244"/>
      <c r="L17" s="244"/>
      <c r="M17" s="244"/>
      <c r="N17" s="244"/>
      <c r="O17" s="245"/>
      <c r="P17" s="245"/>
      <c r="Q17" s="245"/>
      <c r="R17" s="245"/>
      <c r="S17" s="245"/>
      <c r="T17" s="245"/>
      <c r="U17" s="245"/>
      <c r="V17" s="245"/>
      <c r="W17" s="245"/>
      <c r="X17" s="245"/>
      <c r="Y17" s="245"/>
      <c r="Z17" s="245"/>
      <c r="AA17" s="245"/>
    </row>
    <row r="18">
      <c r="A18" s="244"/>
      <c r="B18" s="244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5"/>
      <c r="P18" s="245"/>
      <c r="Q18" s="245"/>
      <c r="R18" s="245"/>
      <c r="S18" s="245"/>
      <c r="T18" s="245"/>
      <c r="U18" s="245"/>
      <c r="V18" s="245"/>
      <c r="W18" s="245"/>
      <c r="X18" s="245"/>
      <c r="Y18" s="245"/>
      <c r="Z18" s="245"/>
      <c r="AA18" s="245"/>
    </row>
    <row r="19">
      <c r="A19" s="244"/>
      <c r="B19" s="244"/>
      <c r="C19" s="244"/>
      <c r="D19" s="244"/>
      <c r="E19" s="244"/>
      <c r="F19" s="244"/>
      <c r="G19" s="244"/>
      <c r="H19" s="244"/>
      <c r="I19" s="244"/>
      <c r="J19" s="244"/>
      <c r="K19" s="244"/>
      <c r="L19" s="244"/>
      <c r="M19" s="244"/>
      <c r="N19" s="244"/>
      <c r="O19" s="245"/>
      <c r="P19" s="245"/>
      <c r="Q19" s="245"/>
      <c r="R19" s="245"/>
      <c r="S19" s="245"/>
      <c r="T19" s="245"/>
      <c r="U19" s="245"/>
      <c r="V19" s="245"/>
      <c r="W19" s="245"/>
      <c r="X19" s="245"/>
      <c r="Y19" s="245"/>
      <c r="Z19" s="245"/>
      <c r="AA19" s="245"/>
    </row>
    <row r="20">
      <c r="A20" s="244"/>
      <c r="B20" s="244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5"/>
      <c r="P20" s="245"/>
      <c r="Q20" s="245"/>
      <c r="R20" s="245"/>
      <c r="S20" s="245"/>
      <c r="T20" s="245"/>
      <c r="U20" s="245"/>
      <c r="V20" s="245"/>
      <c r="W20" s="245"/>
      <c r="X20" s="245"/>
      <c r="Y20" s="245"/>
      <c r="Z20" s="245"/>
      <c r="AA20" s="245"/>
    </row>
    <row r="21" ht="15.75" customHeight="1">
      <c r="A21" s="244"/>
      <c r="B21" s="244"/>
      <c r="C21" s="244"/>
      <c r="D21" s="244"/>
      <c r="E21" s="244"/>
      <c r="F21" s="244"/>
      <c r="G21" s="244"/>
      <c r="H21" s="244"/>
      <c r="I21" s="244"/>
      <c r="J21" s="244"/>
      <c r="K21" s="244"/>
      <c r="L21" s="244"/>
      <c r="M21" s="244"/>
      <c r="N21" s="244"/>
      <c r="O21" s="245"/>
      <c r="P21" s="245"/>
      <c r="Q21" s="245"/>
      <c r="R21" s="245"/>
      <c r="S21" s="245"/>
      <c r="T21" s="245"/>
      <c r="U21" s="245"/>
      <c r="V21" s="245"/>
      <c r="W21" s="245"/>
      <c r="X21" s="245"/>
      <c r="Y21" s="245"/>
      <c r="Z21" s="245"/>
      <c r="AA21" s="245"/>
    </row>
    <row r="22" ht="15.75" customHeight="1">
      <c r="A22" s="244"/>
      <c r="B22" s="244"/>
      <c r="C22" s="244"/>
      <c r="D22" s="244"/>
      <c r="E22" s="244"/>
      <c r="F22" s="244"/>
      <c r="G22" s="244"/>
      <c r="H22" s="244"/>
      <c r="I22" s="244"/>
      <c r="J22" s="244"/>
      <c r="K22" s="244"/>
      <c r="L22" s="244"/>
      <c r="M22" s="244"/>
      <c r="N22" s="244"/>
      <c r="O22" s="245"/>
      <c r="P22" s="245"/>
      <c r="Q22" s="245"/>
      <c r="R22" s="245"/>
      <c r="S22" s="245"/>
      <c r="T22" s="245"/>
      <c r="U22" s="245"/>
      <c r="V22" s="245"/>
      <c r="W22" s="245"/>
      <c r="X22" s="245"/>
      <c r="Y22" s="245"/>
      <c r="Z22" s="245"/>
      <c r="AA22" s="245"/>
    </row>
    <row r="23" ht="15.75" customHeight="1">
      <c r="A23" s="244"/>
      <c r="B23" s="244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5"/>
      <c r="P23" s="245"/>
      <c r="Q23" s="245"/>
      <c r="R23" s="245"/>
      <c r="S23" s="245"/>
      <c r="T23" s="245"/>
      <c r="U23" s="245"/>
      <c r="V23" s="245"/>
      <c r="W23" s="245"/>
      <c r="X23" s="245"/>
      <c r="Y23" s="245"/>
      <c r="Z23" s="245"/>
      <c r="AA23" s="245"/>
    </row>
    <row r="24" ht="15.75" customHeight="1">
      <c r="A24" s="244"/>
      <c r="B24" s="244"/>
      <c r="C24" s="244"/>
      <c r="D24" s="244"/>
      <c r="E24" s="244"/>
      <c r="F24" s="244"/>
      <c r="G24" s="244"/>
      <c r="H24" s="244"/>
      <c r="I24" s="244"/>
      <c r="J24" s="244"/>
      <c r="K24" s="244"/>
      <c r="L24" s="244"/>
      <c r="M24" s="244"/>
      <c r="N24" s="244"/>
      <c r="O24" s="245"/>
      <c r="P24" s="245"/>
      <c r="Q24" s="245"/>
      <c r="R24" s="245"/>
      <c r="S24" s="245"/>
      <c r="T24" s="245"/>
      <c r="U24" s="245"/>
      <c r="V24" s="245"/>
      <c r="W24" s="245"/>
      <c r="X24" s="245"/>
      <c r="Y24" s="245"/>
      <c r="Z24" s="245"/>
      <c r="AA24" s="245"/>
    </row>
    <row r="25" ht="15.75" customHeight="1">
      <c r="A25" s="244"/>
      <c r="B25" s="244"/>
      <c r="C25" s="244"/>
      <c r="D25" s="244"/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5"/>
      <c r="P25" s="245"/>
      <c r="Q25" s="245"/>
      <c r="R25" s="245"/>
      <c r="S25" s="245"/>
      <c r="T25" s="245"/>
      <c r="U25" s="245"/>
      <c r="V25" s="245"/>
      <c r="W25" s="245"/>
      <c r="X25" s="245"/>
      <c r="Y25" s="245"/>
      <c r="Z25" s="245"/>
      <c r="AA25" s="245"/>
    </row>
    <row r="26" ht="15.75" customHeight="1">
      <c r="A26" s="244"/>
      <c r="B26" s="244"/>
      <c r="C26" s="244"/>
      <c r="D26" s="244"/>
      <c r="E26" s="244"/>
      <c r="F26" s="244"/>
      <c r="G26" s="244"/>
      <c r="H26" s="244"/>
      <c r="I26" s="244"/>
      <c r="J26" s="244"/>
      <c r="K26" s="244"/>
      <c r="L26" s="244"/>
      <c r="M26" s="244"/>
      <c r="N26" s="244"/>
      <c r="O26" s="245"/>
      <c r="P26" s="245"/>
      <c r="Q26" s="245"/>
      <c r="R26" s="245"/>
      <c r="S26" s="245"/>
      <c r="T26" s="245"/>
      <c r="U26" s="245"/>
      <c r="V26" s="245"/>
      <c r="W26" s="245"/>
      <c r="X26" s="245"/>
      <c r="Y26" s="245"/>
      <c r="Z26" s="245"/>
      <c r="AA26" s="245"/>
    </row>
    <row r="27" ht="15.75" customHeight="1">
      <c r="A27" s="244"/>
      <c r="B27" s="244"/>
      <c r="C27" s="244"/>
      <c r="D27" s="244"/>
      <c r="E27" s="244"/>
      <c r="F27" s="244"/>
      <c r="G27" s="244"/>
      <c r="H27" s="244"/>
      <c r="I27" s="244"/>
      <c r="J27" s="244"/>
      <c r="K27" s="244"/>
      <c r="L27" s="244"/>
      <c r="M27" s="244"/>
      <c r="N27" s="244"/>
      <c r="O27" s="245"/>
      <c r="P27" s="245"/>
      <c r="Q27" s="245"/>
      <c r="R27" s="245"/>
      <c r="S27" s="245"/>
      <c r="T27" s="245"/>
      <c r="U27" s="245"/>
      <c r="V27" s="245"/>
      <c r="W27" s="245"/>
      <c r="X27" s="245"/>
      <c r="Y27" s="245"/>
      <c r="Z27" s="245"/>
      <c r="AA27" s="245"/>
    </row>
    <row r="28" ht="15.75" customHeight="1">
      <c r="A28" s="244"/>
      <c r="B28" s="244"/>
      <c r="C28" s="244"/>
      <c r="D28" s="244"/>
      <c r="E28" s="244"/>
      <c r="F28" s="244"/>
      <c r="G28" s="244"/>
      <c r="H28" s="244"/>
      <c r="I28" s="244"/>
      <c r="J28" s="244"/>
      <c r="K28" s="244"/>
      <c r="L28" s="244"/>
      <c r="M28" s="244"/>
      <c r="N28" s="244"/>
      <c r="O28" s="245"/>
      <c r="P28" s="245"/>
      <c r="Q28" s="245"/>
      <c r="R28" s="245"/>
      <c r="S28" s="245"/>
      <c r="T28" s="245"/>
      <c r="U28" s="245"/>
      <c r="V28" s="245"/>
      <c r="W28" s="245"/>
      <c r="X28" s="245"/>
      <c r="Y28" s="245"/>
      <c r="Z28" s="245"/>
      <c r="AA28" s="245"/>
    </row>
    <row r="29" ht="15.75" customHeight="1">
      <c r="A29" s="244"/>
      <c r="B29" s="244"/>
      <c r="C29" s="244"/>
      <c r="D29" s="244"/>
      <c r="E29" s="244"/>
      <c r="F29" s="244"/>
      <c r="G29" s="244"/>
      <c r="H29" s="244"/>
      <c r="I29" s="244"/>
      <c r="J29" s="244"/>
      <c r="K29" s="244"/>
      <c r="L29" s="244"/>
      <c r="M29" s="244"/>
      <c r="N29" s="244"/>
      <c r="O29" s="245"/>
      <c r="P29" s="245"/>
      <c r="Q29" s="245"/>
      <c r="R29" s="245"/>
      <c r="S29" s="245"/>
      <c r="T29" s="245"/>
      <c r="U29" s="245"/>
      <c r="V29" s="245"/>
      <c r="W29" s="245"/>
      <c r="X29" s="245"/>
      <c r="Y29" s="245"/>
      <c r="Z29" s="245"/>
      <c r="AA29" s="245"/>
    </row>
    <row r="30" ht="15.75" customHeight="1">
      <c r="A30" s="244"/>
      <c r="B30" s="244"/>
      <c r="C30" s="244"/>
      <c r="D30" s="244"/>
      <c r="E30" s="244"/>
      <c r="F30" s="244"/>
      <c r="G30" s="244"/>
      <c r="H30" s="244"/>
      <c r="I30" s="244"/>
      <c r="J30" s="244"/>
      <c r="K30" s="244"/>
      <c r="L30" s="244"/>
      <c r="M30" s="244"/>
      <c r="N30" s="244"/>
      <c r="O30" s="245"/>
      <c r="P30" s="245"/>
      <c r="Q30" s="245"/>
      <c r="R30" s="245"/>
      <c r="S30" s="245"/>
      <c r="T30" s="245"/>
      <c r="U30" s="245"/>
      <c r="V30" s="245"/>
      <c r="W30" s="245"/>
      <c r="X30" s="245"/>
      <c r="Y30" s="245"/>
      <c r="Z30" s="245"/>
      <c r="AA30" s="245"/>
    </row>
    <row r="31" ht="15.75" customHeight="1">
      <c r="A31" s="244"/>
      <c r="B31" s="244"/>
      <c r="C31" s="244"/>
      <c r="D31" s="244"/>
      <c r="E31" s="244"/>
      <c r="F31" s="244"/>
      <c r="G31" s="244"/>
      <c r="H31" s="244"/>
      <c r="I31" s="244"/>
      <c r="J31" s="244"/>
      <c r="K31" s="244"/>
      <c r="L31" s="244"/>
      <c r="M31" s="244"/>
      <c r="N31" s="244"/>
      <c r="O31" s="245"/>
      <c r="P31" s="245"/>
      <c r="Q31" s="245"/>
      <c r="R31" s="245"/>
      <c r="S31" s="245"/>
      <c r="T31" s="245"/>
      <c r="U31" s="245"/>
      <c r="V31" s="245"/>
      <c r="W31" s="245"/>
      <c r="X31" s="245"/>
      <c r="Y31" s="245"/>
      <c r="Z31" s="245"/>
      <c r="AA31" s="245"/>
    </row>
    <row r="32" ht="15.75" customHeight="1">
      <c r="A32" s="244"/>
      <c r="B32" s="244"/>
      <c r="C32" s="244"/>
      <c r="D32" s="244"/>
      <c r="E32" s="244"/>
      <c r="F32" s="244"/>
      <c r="G32" s="244"/>
      <c r="H32" s="244"/>
      <c r="I32" s="244"/>
      <c r="J32" s="244"/>
      <c r="K32" s="244"/>
      <c r="L32" s="244"/>
      <c r="M32" s="244"/>
      <c r="N32" s="244"/>
      <c r="O32" s="245"/>
      <c r="P32" s="245"/>
      <c r="Q32" s="245"/>
      <c r="R32" s="245"/>
      <c r="S32" s="245"/>
      <c r="T32" s="245"/>
      <c r="U32" s="245"/>
      <c r="V32" s="245"/>
      <c r="W32" s="245"/>
      <c r="X32" s="245"/>
      <c r="Y32" s="245"/>
      <c r="Z32" s="245"/>
      <c r="AA32" s="245"/>
    </row>
    <row r="33" ht="15.75" customHeight="1">
      <c r="A33" s="244"/>
      <c r="B33" s="244"/>
      <c r="C33" s="244"/>
      <c r="D33" s="244"/>
      <c r="E33" s="244"/>
      <c r="F33" s="244"/>
      <c r="G33" s="244"/>
      <c r="H33" s="244"/>
      <c r="I33" s="244"/>
      <c r="J33" s="244"/>
      <c r="K33" s="244"/>
      <c r="L33" s="244"/>
      <c r="M33" s="244"/>
      <c r="N33" s="244"/>
      <c r="O33" s="245"/>
      <c r="P33" s="245"/>
      <c r="Q33" s="245"/>
      <c r="R33" s="245"/>
      <c r="S33" s="245"/>
      <c r="T33" s="245"/>
      <c r="U33" s="245"/>
      <c r="V33" s="245"/>
      <c r="W33" s="245"/>
      <c r="X33" s="245"/>
      <c r="Y33" s="245"/>
      <c r="Z33" s="245"/>
      <c r="AA33" s="245"/>
    </row>
    <row r="34" ht="15.75" customHeight="1">
      <c r="A34" s="244"/>
      <c r="B34" s="244"/>
      <c r="C34" s="244"/>
      <c r="D34" s="244"/>
      <c r="E34" s="244"/>
      <c r="F34" s="244"/>
      <c r="G34" s="244"/>
      <c r="H34" s="244"/>
      <c r="I34" s="244"/>
      <c r="J34" s="244"/>
      <c r="K34" s="244"/>
      <c r="L34" s="244"/>
      <c r="M34" s="244"/>
      <c r="N34" s="244"/>
      <c r="O34" s="245"/>
      <c r="P34" s="245"/>
      <c r="Q34" s="245"/>
      <c r="R34" s="245"/>
      <c r="S34" s="245"/>
      <c r="T34" s="245"/>
      <c r="U34" s="245"/>
      <c r="V34" s="245"/>
      <c r="W34" s="245"/>
      <c r="X34" s="245"/>
      <c r="Y34" s="245"/>
      <c r="Z34" s="245"/>
      <c r="AA34" s="245"/>
    </row>
    <row r="35" ht="15.75" customHeight="1">
      <c r="A35" s="244"/>
      <c r="B35" s="244"/>
      <c r="C35" s="244"/>
      <c r="D35" s="244"/>
      <c r="E35" s="244"/>
      <c r="F35" s="244"/>
      <c r="G35" s="244"/>
      <c r="H35" s="244"/>
      <c r="I35" s="244"/>
      <c r="J35" s="244"/>
      <c r="K35" s="244"/>
      <c r="L35" s="244"/>
      <c r="M35" s="244"/>
      <c r="N35" s="244"/>
      <c r="O35" s="245"/>
      <c r="P35" s="245"/>
      <c r="Q35" s="245"/>
      <c r="R35" s="245"/>
      <c r="S35" s="245"/>
      <c r="T35" s="245"/>
      <c r="U35" s="245"/>
      <c r="V35" s="245"/>
      <c r="W35" s="245"/>
      <c r="X35" s="245"/>
      <c r="Y35" s="245"/>
      <c r="Z35" s="245"/>
      <c r="AA35" s="245"/>
    </row>
    <row r="36" ht="15.75" customHeight="1">
      <c r="A36" s="244"/>
      <c r="B36" s="244"/>
      <c r="C36" s="244"/>
      <c r="D36" s="244"/>
      <c r="E36" s="244"/>
      <c r="F36" s="244"/>
      <c r="G36" s="244"/>
      <c r="H36" s="244"/>
      <c r="I36" s="244"/>
      <c r="J36" s="244"/>
      <c r="K36" s="244"/>
      <c r="L36" s="244"/>
      <c r="M36" s="244"/>
      <c r="N36" s="244"/>
      <c r="O36" s="245"/>
      <c r="P36" s="245"/>
      <c r="Q36" s="245"/>
      <c r="R36" s="245"/>
      <c r="S36" s="245"/>
      <c r="T36" s="245"/>
      <c r="U36" s="245"/>
      <c r="V36" s="245"/>
      <c r="W36" s="245"/>
      <c r="X36" s="245"/>
      <c r="Y36" s="245"/>
      <c r="Z36" s="245"/>
      <c r="AA36" s="245"/>
    </row>
    <row r="37" ht="15.75" customHeight="1">
      <c r="A37" s="244"/>
      <c r="B37" s="244"/>
      <c r="C37" s="244"/>
      <c r="D37" s="244"/>
      <c r="E37" s="244"/>
      <c r="F37" s="244"/>
      <c r="G37" s="244"/>
      <c r="H37" s="244"/>
      <c r="I37" s="244"/>
      <c r="J37" s="244"/>
      <c r="K37" s="244"/>
      <c r="L37" s="244"/>
      <c r="M37" s="244"/>
      <c r="N37" s="244"/>
      <c r="O37" s="245"/>
      <c r="P37" s="245"/>
      <c r="Q37" s="245"/>
      <c r="R37" s="245"/>
      <c r="S37" s="245"/>
      <c r="T37" s="245"/>
      <c r="U37" s="245"/>
      <c r="V37" s="245"/>
      <c r="W37" s="245"/>
      <c r="X37" s="245"/>
      <c r="Y37" s="245"/>
      <c r="Z37" s="245"/>
      <c r="AA37" s="245"/>
    </row>
    <row r="38" ht="15.75" customHeight="1">
      <c r="A38" s="244"/>
      <c r="B38" s="244"/>
      <c r="C38" s="244"/>
      <c r="D38" s="244"/>
      <c r="E38" s="244"/>
      <c r="F38" s="244"/>
      <c r="G38" s="244"/>
      <c r="H38" s="244"/>
      <c r="I38" s="244"/>
      <c r="J38" s="244"/>
      <c r="K38" s="244"/>
      <c r="L38" s="244"/>
      <c r="M38" s="244"/>
      <c r="N38" s="244"/>
      <c r="O38" s="245"/>
      <c r="P38" s="245"/>
      <c r="Q38" s="245"/>
      <c r="R38" s="245"/>
      <c r="S38" s="245"/>
      <c r="T38" s="245"/>
      <c r="U38" s="245"/>
      <c r="V38" s="245"/>
      <c r="W38" s="245"/>
      <c r="X38" s="245"/>
      <c r="Y38" s="245"/>
      <c r="Z38" s="245"/>
      <c r="AA38" s="245"/>
    </row>
    <row r="39" ht="15.75" customHeight="1">
      <c r="A39" s="244"/>
      <c r="B39" s="244"/>
      <c r="C39" s="244"/>
      <c r="D39" s="244"/>
      <c r="E39" s="244"/>
      <c r="F39" s="244"/>
      <c r="G39" s="244"/>
      <c r="H39" s="244"/>
      <c r="I39" s="244"/>
      <c r="J39" s="244"/>
      <c r="K39" s="244"/>
      <c r="L39" s="244"/>
      <c r="M39" s="244"/>
      <c r="N39" s="244"/>
      <c r="O39" s="245"/>
      <c r="P39" s="245"/>
      <c r="Q39" s="245"/>
      <c r="R39" s="245"/>
      <c r="S39" s="245"/>
      <c r="T39" s="245"/>
      <c r="U39" s="245"/>
      <c r="V39" s="245"/>
      <c r="W39" s="245"/>
      <c r="X39" s="245"/>
      <c r="Y39" s="245"/>
      <c r="Z39" s="245"/>
      <c r="AA39" s="245"/>
    </row>
    <row r="40" ht="15.75" customHeight="1">
      <c r="A40" s="244"/>
      <c r="B40" s="244"/>
      <c r="C40" s="244"/>
      <c r="D40" s="244"/>
      <c r="E40" s="244"/>
      <c r="F40" s="244"/>
      <c r="G40" s="244"/>
      <c r="H40" s="244"/>
      <c r="I40" s="244"/>
      <c r="J40" s="244"/>
      <c r="K40" s="244"/>
      <c r="L40" s="244"/>
      <c r="M40" s="244"/>
      <c r="N40" s="244"/>
      <c r="O40" s="245"/>
      <c r="P40" s="245"/>
      <c r="Q40" s="245"/>
      <c r="R40" s="245"/>
      <c r="S40" s="245"/>
      <c r="T40" s="245"/>
      <c r="U40" s="245"/>
      <c r="V40" s="245"/>
      <c r="W40" s="245"/>
      <c r="X40" s="245"/>
      <c r="Y40" s="245"/>
      <c r="Z40" s="245"/>
      <c r="AA40" s="245"/>
    </row>
    <row r="41" ht="15.75" customHeight="1">
      <c r="A41" s="244"/>
      <c r="B41" s="244"/>
      <c r="C41" s="244"/>
      <c r="D41" s="244"/>
      <c r="E41" s="244"/>
      <c r="F41" s="244"/>
      <c r="G41" s="244"/>
      <c r="H41" s="244"/>
      <c r="I41" s="244"/>
      <c r="J41" s="244"/>
      <c r="K41" s="244"/>
      <c r="L41" s="244"/>
      <c r="M41" s="244"/>
      <c r="N41" s="244"/>
      <c r="O41" s="245"/>
      <c r="P41" s="245"/>
      <c r="Q41" s="245"/>
      <c r="R41" s="245"/>
      <c r="S41" s="245"/>
      <c r="T41" s="245"/>
      <c r="U41" s="245"/>
      <c r="V41" s="245"/>
      <c r="W41" s="245"/>
      <c r="X41" s="245"/>
      <c r="Y41" s="245"/>
      <c r="Z41" s="245"/>
      <c r="AA41" s="245"/>
    </row>
    <row r="42" ht="15.75" customHeight="1">
      <c r="A42" s="244"/>
      <c r="B42" s="244"/>
      <c r="C42" s="244"/>
      <c r="D42" s="244"/>
      <c r="E42" s="244"/>
      <c r="F42" s="244"/>
      <c r="G42" s="244"/>
      <c r="H42" s="244"/>
      <c r="I42" s="244"/>
      <c r="J42" s="244"/>
      <c r="K42" s="244"/>
      <c r="L42" s="244"/>
      <c r="M42" s="244"/>
      <c r="N42" s="244"/>
      <c r="O42" s="245"/>
      <c r="P42" s="245"/>
      <c r="Q42" s="245"/>
      <c r="R42" s="245"/>
      <c r="S42" s="245"/>
      <c r="T42" s="245"/>
      <c r="U42" s="245"/>
      <c r="V42" s="245"/>
      <c r="W42" s="245"/>
      <c r="X42" s="245"/>
      <c r="Y42" s="245"/>
      <c r="Z42" s="245"/>
      <c r="AA42" s="245"/>
    </row>
    <row r="43" ht="15.75" customHeight="1">
      <c r="A43" s="244"/>
      <c r="B43" s="244"/>
      <c r="C43" s="244"/>
      <c r="D43" s="244"/>
      <c r="E43" s="244"/>
      <c r="F43" s="244"/>
      <c r="G43" s="244"/>
      <c r="H43" s="244"/>
      <c r="I43" s="244"/>
      <c r="J43" s="244"/>
      <c r="K43" s="244"/>
      <c r="L43" s="244"/>
      <c r="M43" s="244"/>
      <c r="N43" s="244"/>
      <c r="O43" s="245"/>
      <c r="P43" s="245"/>
      <c r="Q43" s="245"/>
      <c r="R43" s="245"/>
      <c r="S43" s="245"/>
      <c r="T43" s="245"/>
      <c r="U43" s="245"/>
      <c r="V43" s="245"/>
      <c r="W43" s="245"/>
      <c r="X43" s="245"/>
      <c r="Y43" s="245"/>
      <c r="Z43" s="245"/>
      <c r="AA43" s="245"/>
    </row>
    <row r="44" ht="15.75" customHeight="1">
      <c r="A44" s="244"/>
      <c r="B44" s="244"/>
      <c r="C44" s="244"/>
      <c r="D44" s="244"/>
      <c r="E44" s="244"/>
      <c r="F44" s="244"/>
      <c r="G44" s="244"/>
      <c r="H44" s="244"/>
      <c r="I44" s="244"/>
      <c r="J44" s="244"/>
      <c r="K44" s="244"/>
      <c r="L44" s="244"/>
      <c r="M44" s="244"/>
      <c r="N44" s="244"/>
      <c r="O44" s="245"/>
      <c r="P44" s="245"/>
      <c r="Q44" s="245"/>
      <c r="R44" s="245"/>
      <c r="S44" s="245"/>
      <c r="T44" s="245"/>
      <c r="U44" s="245"/>
      <c r="V44" s="245"/>
      <c r="W44" s="245"/>
      <c r="X44" s="245"/>
      <c r="Y44" s="245"/>
      <c r="Z44" s="245"/>
      <c r="AA44" s="245"/>
    </row>
    <row r="45" ht="15.75" customHeight="1">
      <c r="A45" s="244"/>
      <c r="B45" s="244"/>
      <c r="C45" s="244"/>
      <c r="D45" s="244"/>
      <c r="E45" s="244"/>
      <c r="F45" s="244"/>
      <c r="G45" s="244"/>
      <c r="H45" s="244"/>
      <c r="I45" s="244"/>
      <c r="J45" s="244"/>
      <c r="K45" s="244"/>
      <c r="L45" s="244"/>
      <c r="M45" s="244"/>
      <c r="N45" s="244"/>
      <c r="O45" s="245"/>
      <c r="P45" s="245"/>
      <c r="Q45" s="245"/>
      <c r="R45" s="245"/>
      <c r="S45" s="245"/>
      <c r="T45" s="245"/>
      <c r="U45" s="245"/>
      <c r="V45" s="245"/>
      <c r="W45" s="245"/>
      <c r="X45" s="245"/>
      <c r="Y45" s="245"/>
      <c r="Z45" s="245"/>
      <c r="AA45" s="245"/>
    </row>
    <row r="46" ht="15.75" customHeight="1">
      <c r="A46" s="244"/>
      <c r="B46" s="244"/>
      <c r="C46" s="244"/>
      <c r="D46" s="244"/>
      <c r="E46" s="244"/>
      <c r="F46" s="244"/>
      <c r="G46" s="244"/>
      <c r="H46" s="244"/>
      <c r="I46" s="244"/>
      <c r="J46" s="244"/>
      <c r="K46" s="244"/>
      <c r="L46" s="244"/>
      <c r="M46" s="244"/>
      <c r="N46" s="244"/>
      <c r="O46" s="245"/>
      <c r="P46" s="245"/>
      <c r="Q46" s="245"/>
      <c r="R46" s="245"/>
      <c r="S46" s="245"/>
      <c r="T46" s="245"/>
      <c r="U46" s="245"/>
      <c r="V46" s="245"/>
      <c r="W46" s="245"/>
      <c r="X46" s="245"/>
      <c r="Y46" s="245"/>
      <c r="Z46" s="245"/>
      <c r="AA46" s="245"/>
    </row>
    <row r="47" ht="15.75" customHeight="1">
      <c r="A47" s="244"/>
      <c r="B47" s="244"/>
      <c r="C47" s="244"/>
      <c r="D47" s="244"/>
      <c r="E47" s="244"/>
      <c r="F47" s="244"/>
      <c r="G47" s="244"/>
      <c r="H47" s="244"/>
      <c r="I47" s="244"/>
      <c r="J47" s="244"/>
      <c r="K47" s="244"/>
      <c r="L47" s="244"/>
      <c r="M47" s="244"/>
      <c r="N47" s="244"/>
      <c r="O47" s="245"/>
      <c r="P47" s="245"/>
      <c r="Q47" s="245"/>
      <c r="R47" s="245"/>
      <c r="S47" s="245"/>
      <c r="T47" s="245"/>
      <c r="U47" s="245"/>
      <c r="V47" s="245"/>
      <c r="W47" s="245"/>
      <c r="X47" s="245"/>
      <c r="Y47" s="245"/>
      <c r="Z47" s="245"/>
      <c r="AA47" s="245"/>
    </row>
    <row r="48" ht="15.75" customHeight="1">
      <c r="A48" s="244"/>
      <c r="B48" s="244"/>
      <c r="C48" s="244"/>
      <c r="D48" s="244"/>
      <c r="E48" s="244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245"/>
      <c r="Q48" s="245"/>
      <c r="R48" s="245"/>
      <c r="S48" s="245"/>
      <c r="T48" s="245"/>
      <c r="U48" s="245"/>
      <c r="V48" s="245"/>
      <c r="W48" s="245"/>
      <c r="X48" s="245"/>
      <c r="Y48" s="245"/>
      <c r="Z48" s="245"/>
      <c r="AA48" s="245"/>
    </row>
    <row r="49" ht="15.75" customHeight="1">
      <c r="A49" s="244"/>
      <c r="B49" s="244"/>
      <c r="C49" s="244"/>
      <c r="D49" s="244"/>
      <c r="E49" s="244"/>
      <c r="F49" s="244"/>
      <c r="G49" s="244"/>
      <c r="H49" s="244"/>
      <c r="I49" s="244"/>
      <c r="J49" s="244"/>
      <c r="K49" s="244"/>
      <c r="L49" s="244"/>
      <c r="M49" s="244"/>
      <c r="N49" s="244"/>
      <c r="O49" s="245"/>
      <c r="P49" s="245"/>
      <c r="Q49" s="245"/>
      <c r="R49" s="245"/>
      <c r="S49" s="245"/>
      <c r="T49" s="245"/>
      <c r="U49" s="245"/>
      <c r="V49" s="245"/>
      <c r="W49" s="245"/>
      <c r="X49" s="245"/>
      <c r="Y49" s="245"/>
      <c r="Z49" s="245"/>
      <c r="AA49" s="245"/>
    </row>
    <row r="50" ht="15.75" customHeight="1">
      <c r="A50" s="244"/>
      <c r="B50" s="244"/>
      <c r="C50" s="244"/>
      <c r="D50" s="244"/>
      <c r="E50" s="244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245"/>
      <c r="Q50" s="245"/>
      <c r="R50" s="245"/>
      <c r="S50" s="245"/>
      <c r="T50" s="245"/>
      <c r="U50" s="245"/>
      <c r="V50" s="245"/>
      <c r="W50" s="245"/>
      <c r="X50" s="245"/>
      <c r="Y50" s="245"/>
      <c r="Z50" s="245"/>
      <c r="AA50" s="245"/>
    </row>
    <row r="51" ht="15.75" customHeight="1">
      <c r="A51" s="244"/>
      <c r="B51" s="244"/>
      <c r="C51" s="244"/>
      <c r="D51" s="244"/>
      <c r="E51" s="244"/>
      <c r="F51" s="244"/>
      <c r="G51" s="244"/>
      <c r="H51" s="244"/>
      <c r="I51" s="244"/>
      <c r="J51" s="244"/>
      <c r="K51" s="244"/>
      <c r="L51" s="244"/>
      <c r="M51" s="244"/>
      <c r="N51" s="244"/>
      <c r="O51" s="245"/>
      <c r="P51" s="245"/>
      <c r="Q51" s="245"/>
      <c r="R51" s="245"/>
      <c r="S51" s="245"/>
      <c r="T51" s="245"/>
      <c r="U51" s="245"/>
      <c r="V51" s="245"/>
      <c r="W51" s="245"/>
      <c r="X51" s="245"/>
      <c r="Y51" s="245"/>
      <c r="Z51" s="245"/>
      <c r="AA51" s="245"/>
    </row>
    <row r="52" ht="15.75" customHeight="1">
      <c r="A52" s="244"/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5"/>
      <c r="P52" s="245"/>
      <c r="Q52" s="245"/>
      <c r="R52" s="245"/>
      <c r="S52" s="245"/>
      <c r="T52" s="245"/>
      <c r="U52" s="245"/>
      <c r="V52" s="245"/>
      <c r="W52" s="245"/>
      <c r="X52" s="245"/>
      <c r="Y52" s="245"/>
      <c r="Z52" s="245"/>
      <c r="AA52" s="245"/>
    </row>
    <row r="53" ht="15.75" customHeight="1">
      <c r="A53" s="244"/>
      <c r="B53" s="244"/>
      <c r="C53" s="244"/>
      <c r="D53" s="244"/>
      <c r="E53" s="244"/>
      <c r="F53" s="244"/>
      <c r="G53" s="244"/>
      <c r="H53" s="244"/>
      <c r="I53" s="244"/>
      <c r="J53" s="244"/>
      <c r="K53" s="244"/>
      <c r="L53" s="244"/>
      <c r="M53" s="244"/>
      <c r="N53" s="244"/>
      <c r="O53" s="245"/>
      <c r="P53" s="245"/>
      <c r="Q53" s="245"/>
      <c r="R53" s="245"/>
      <c r="S53" s="245"/>
      <c r="T53" s="245"/>
      <c r="U53" s="245"/>
      <c r="V53" s="245"/>
      <c r="W53" s="245"/>
      <c r="X53" s="245"/>
      <c r="Y53" s="245"/>
      <c r="Z53" s="245"/>
      <c r="AA53" s="245"/>
    </row>
    <row r="54" ht="15.75" customHeight="1">
      <c r="A54" s="244"/>
      <c r="B54" s="244"/>
      <c r="C54" s="244"/>
      <c r="D54" s="244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245"/>
      <c r="Q54" s="245"/>
      <c r="R54" s="245"/>
      <c r="S54" s="245"/>
      <c r="T54" s="245"/>
      <c r="U54" s="245"/>
      <c r="V54" s="245"/>
      <c r="W54" s="245"/>
      <c r="X54" s="245"/>
      <c r="Y54" s="245"/>
      <c r="Z54" s="245"/>
      <c r="AA54" s="245"/>
    </row>
    <row r="55" ht="15.75" customHeight="1">
      <c r="A55" s="244"/>
      <c r="B55" s="244"/>
      <c r="C55" s="244"/>
      <c r="D55" s="244"/>
      <c r="E55" s="244"/>
      <c r="F55" s="244"/>
      <c r="G55" s="244"/>
      <c r="H55" s="244"/>
      <c r="I55" s="244"/>
      <c r="J55" s="244"/>
      <c r="K55" s="244"/>
      <c r="L55" s="244"/>
      <c r="M55" s="244"/>
      <c r="N55" s="244"/>
      <c r="O55" s="245"/>
      <c r="P55" s="245"/>
      <c r="Q55" s="245"/>
      <c r="R55" s="245"/>
      <c r="S55" s="245"/>
      <c r="T55" s="245"/>
      <c r="U55" s="245"/>
      <c r="V55" s="245"/>
      <c r="W55" s="245"/>
      <c r="X55" s="245"/>
      <c r="Y55" s="245"/>
      <c r="Z55" s="245"/>
      <c r="AA55" s="245"/>
    </row>
    <row r="56" ht="15.75" customHeight="1">
      <c r="A56" s="244"/>
      <c r="B56" s="244"/>
      <c r="C56" s="244"/>
      <c r="D56" s="244"/>
      <c r="E56" s="244"/>
      <c r="F56" s="244"/>
      <c r="G56" s="244"/>
      <c r="H56" s="244"/>
      <c r="I56" s="244"/>
      <c r="J56" s="244"/>
      <c r="K56" s="244"/>
      <c r="L56" s="244"/>
      <c r="M56" s="244"/>
      <c r="N56" s="244"/>
      <c r="O56" s="245"/>
      <c r="P56" s="245"/>
      <c r="Q56" s="245"/>
      <c r="R56" s="245"/>
      <c r="S56" s="245"/>
      <c r="T56" s="245"/>
      <c r="U56" s="245"/>
      <c r="V56" s="245"/>
      <c r="W56" s="245"/>
      <c r="X56" s="245"/>
      <c r="Y56" s="245"/>
      <c r="Z56" s="245"/>
      <c r="AA56" s="245"/>
    </row>
    <row r="57" ht="15.75" customHeight="1">
      <c r="A57" s="244"/>
      <c r="B57" s="244"/>
      <c r="C57" s="244"/>
      <c r="D57" s="244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P57" s="245"/>
      <c r="Q57" s="245"/>
      <c r="R57" s="245"/>
      <c r="S57" s="245"/>
      <c r="T57" s="245"/>
      <c r="U57" s="245"/>
      <c r="V57" s="245"/>
      <c r="W57" s="245"/>
      <c r="X57" s="245"/>
      <c r="Y57" s="245"/>
      <c r="Z57" s="245"/>
      <c r="AA57" s="245"/>
    </row>
    <row r="58" ht="15.75" customHeight="1">
      <c r="A58" s="244"/>
      <c r="B58" s="244"/>
      <c r="C58" s="244"/>
      <c r="D58" s="244"/>
      <c r="E58" s="244"/>
      <c r="F58" s="244"/>
      <c r="G58" s="244"/>
      <c r="H58" s="244"/>
      <c r="I58" s="244"/>
      <c r="J58" s="244"/>
      <c r="K58" s="244"/>
      <c r="L58" s="244"/>
      <c r="M58" s="244"/>
      <c r="N58" s="244"/>
      <c r="O58" s="245"/>
      <c r="P58" s="245"/>
      <c r="Q58" s="245"/>
      <c r="R58" s="245"/>
      <c r="S58" s="245"/>
      <c r="T58" s="245"/>
      <c r="U58" s="245"/>
      <c r="V58" s="245"/>
      <c r="W58" s="245"/>
      <c r="X58" s="245"/>
      <c r="Y58" s="245"/>
      <c r="Z58" s="245"/>
      <c r="AA58" s="245"/>
    </row>
    <row r="59" ht="15.75" customHeight="1">
      <c r="A59" s="244"/>
      <c r="B59" s="244"/>
      <c r="C59" s="244"/>
      <c r="D59" s="244"/>
      <c r="E59" s="244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P59" s="245"/>
      <c r="Q59" s="245"/>
      <c r="R59" s="245"/>
      <c r="S59" s="245"/>
      <c r="T59" s="245"/>
      <c r="U59" s="245"/>
      <c r="V59" s="245"/>
      <c r="W59" s="245"/>
      <c r="X59" s="245"/>
      <c r="Y59" s="245"/>
      <c r="Z59" s="245"/>
      <c r="AA59" s="245"/>
    </row>
    <row r="60" ht="15.75" customHeight="1">
      <c r="A60" s="244"/>
      <c r="B60" s="244"/>
      <c r="C60" s="244"/>
      <c r="D60" s="244"/>
      <c r="E60" s="244"/>
      <c r="F60" s="244"/>
      <c r="G60" s="244"/>
      <c r="H60" s="244"/>
      <c r="I60" s="244"/>
      <c r="J60" s="244"/>
      <c r="K60" s="244"/>
      <c r="L60" s="244"/>
      <c r="M60" s="244"/>
      <c r="N60" s="244"/>
      <c r="O60" s="245"/>
      <c r="P60" s="245"/>
      <c r="Q60" s="245"/>
      <c r="R60" s="245"/>
      <c r="S60" s="245"/>
      <c r="T60" s="245"/>
      <c r="U60" s="245"/>
      <c r="V60" s="245"/>
      <c r="W60" s="245"/>
      <c r="X60" s="245"/>
      <c r="Y60" s="245"/>
      <c r="Z60" s="245"/>
      <c r="AA60" s="245"/>
    </row>
    <row r="61" ht="15.75" customHeight="1">
      <c r="A61" s="244"/>
      <c r="B61" s="244"/>
      <c r="C61" s="244"/>
      <c r="D61" s="244"/>
      <c r="E61" s="244"/>
      <c r="F61" s="244"/>
      <c r="G61" s="244"/>
      <c r="H61" s="244"/>
      <c r="I61" s="244"/>
      <c r="J61" s="244"/>
      <c r="K61" s="244"/>
      <c r="L61" s="244"/>
      <c r="M61" s="244"/>
      <c r="N61" s="244"/>
      <c r="O61" s="245"/>
      <c r="P61" s="245"/>
      <c r="Q61" s="245"/>
      <c r="R61" s="245"/>
      <c r="S61" s="245"/>
      <c r="T61" s="245"/>
      <c r="U61" s="245"/>
      <c r="V61" s="245"/>
      <c r="W61" s="245"/>
      <c r="X61" s="245"/>
      <c r="Y61" s="245"/>
      <c r="Z61" s="245"/>
      <c r="AA61" s="245"/>
    </row>
    <row r="62" ht="15.75" customHeight="1">
      <c r="A62" s="244"/>
      <c r="B62" s="244"/>
      <c r="C62" s="244"/>
      <c r="D62" s="244"/>
      <c r="E62" s="244"/>
      <c r="F62" s="244"/>
      <c r="G62" s="244"/>
      <c r="H62" s="244"/>
      <c r="I62" s="244"/>
      <c r="J62" s="244"/>
      <c r="K62" s="244"/>
      <c r="L62" s="244"/>
      <c r="M62" s="244"/>
      <c r="N62" s="244"/>
      <c r="O62" s="245"/>
      <c r="P62" s="245"/>
      <c r="Q62" s="245"/>
      <c r="R62" s="245"/>
      <c r="S62" s="245"/>
      <c r="T62" s="245"/>
      <c r="U62" s="245"/>
      <c r="V62" s="245"/>
      <c r="W62" s="245"/>
      <c r="X62" s="245"/>
      <c r="Y62" s="245"/>
      <c r="Z62" s="245"/>
      <c r="AA62" s="245"/>
    </row>
    <row r="63" ht="15.75" customHeight="1">
      <c r="A63" s="244"/>
      <c r="B63" s="244"/>
      <c r="C63" s="244"/>
      <c r="D63" s="244"/>
      <c r="E63" s="244"/>
      <c r="F63" s="244"/>
      <c r="G63" s="244"/>
      <c r="H63" s="244"/>
      <c r="I63" s="244"/>
      <c r="J63" s="244"/>
      <c r="K63" s="244"/>
      <c r="L63" s="244"/>
      <c r="M63" s="244"/>
      <c r="N63" s="244"/>
      <c r="O63" s="245"/>
      <c r="P63" s="245"/>
      <c r="Q63" s="245"/>
      <c r="R63" s="245"/>
      <c r="S63" s="245"/>
      <c r="T63" s="245"/>
      <c r="U63" s="245"/>
      <c r="V63" s="245"/>
      <c r="W63" s="245"/>
      <c r="X63" s="245"/>
      <c r="Y63" s="245"/>
      <c r="Z63" s="245"/>
      <c r="AA63" s="245"/>
    </row>
    <row r="64" ht="15.75" customHeight="1">
      <c r="A64" s="244"/>
      <c r="B64" s="244"/>
      <c r="C64" s="244"/>
      <c r="D64" s="244"/>
      <c r="E64" s="244"/>
      <c r="F64" s="244"/>
      <c r="G64" s="244"/>
      <c r="H64" s="244"/>
      <c r="I64" s="244"/>
      <c r="J64" s="244"/>
      <c r="K64" s="244"/>
      <c r="L64" s="244"/>
      <c r="M64" s="244"/>
      <c r="N64" s="244"/>
      <c r="O64" s="245"/>
      <c r="P64" s="245"/>
      <c r="Q64" s="245"/>
      <c r="R64" s="245"/>
      <c r="S64" s="245"/>
      <c r="T64" s="245"/>
      <c r="U64" s="245"/>
      <c r="V64" s="245"/>
      <c r="W64" s="245"/>
      <c r="X64" s="245"/>
      <c r="Y64" s="245"/>
      <c r="Z64" s="245"/>
      <c r="AA64" s="245"/>
    </row>
    <row r="65" ht="15.75" customHeight="1">
      <c r="A65" s="244"/>
      <c r="B65" s="244"/>
      <c r="C65" s="244"/>
      <c r="D65" s="244"/>
      <c r="E65" s="244"/>
      <c r="F65" s="244"/>
      <c r="G65" s="244"/>
      <c r="H65" s="244"/>
      <c r="I65" s="244"/>
      <c r="J65" s="244"/>
      <c r="K65" s="244"/>
      <c r="L65" s="244"/>
      <c r="M65" s="244"/>
      <c r="N65" s="244"/>
      <c r="O65" s="245"/>
      <c r="P65" s="245"/>
      <c r="Q65" s="245"/>
      <c r="R65" s="245"/>
      <c r="S65" s="245"/>
      <c r="T65" s="245"/>
      <c r="U65" s="245"/>
      <c r="V65" s="245"/>
      <c r="W65" s="245"/>
      <c r="X65" s="245"/>
      <c r="Y65" s="245"/>
      <c r="Z65" s="245"/>
      <c r="AA65" s="245"/>
    </row>
    <row r="66" ht="15.75" customHeight="1">
      <c r="A66" s="244"/>
      <c r="B66" s="244"/>
      <c r="C66" s="244"/>
      <c r="D66" s="244"/>
      <c r="E66" s="244"/>
      <c r="F66" s="244"/>
      <c r="G66" s="244"/>
      <c r="H66" s="244"/>
      <c r="I66" s="244"/>
      <c r="J66" s="244"/>
      <c r="K66" s="244"/>
      <c r="L66" s="244"/>
      <c r="M66" s="244"/>
      <c r="N66" s="244"/>
      <c r="O66" s="245"/>
      <c r="P66" s="245"/>
      <c r="Q66" s="245"/>
      <c r="R66" s="245"/>
      <c r="S66" s="245"/>
      <c r="T66" s="245"/>
      <c r="U66" s="245"/>
      <c r="V66" s="245"/>
      <c r="W66" s="245"/>
      <c r="X66" s="245"/>
      <c r="Y66" s="245"/>
      <c r="Z66" s="245"/>
      <c r="AA66" s="245"/>
    </row>
    <row r="67" ht="15.75" customHeight="1">
      <c r="A67" s="244"/>
      <c r="B67" s="244"/>
      <c r="C67" s="244"/>
      <c r="D67" s="244"/>
      <c r="E67" s="244"/>
      <c r="F67" s="244"/>
      <c r="G67" s="244"/>
      <c r="H67" s="244"/>
      <c r="I67" s="244"/>
      <c r="J67" s="244"/>
      <c r="K67" s="244"/>
      <c r="L67" s="244"/>
      <c r="M67" s="244"/>
      <c r="N67" s="244"/>
      <c r="O67" s="245"/>
      <c r="P67" s="245"/>
      <c r="Q67" s="245"/>
      <c r="R67" s="245"/>
      <c r="S67" s="245"/>
      <c r="T67" s="245"/>
      <c r="U67" s="245"/>
      <c r="V67" s="245"/>
      <c r="W67" s="245"/>
      <c r="X67" s="245"/>
      <c r="Y67" s="245"/>
      <c r="Z67" s="245"/>
      <c r="AA67" s="245"/>
    </row>
    <row r="68" ht="15.75" customHeight="1">
      <c r="A68" s="244"/>
      <c r="B68" s="244"/>
      <c r="C68" s="244"/>
      <c r="D68" s="244"/>
      <c r="E68" s="244"/>
      <c r="F68" s="244"/>
      <c r="G68" s="244"/>
      <c r="H68" s="244"/>
      <c r="I68" s="244"/>
      <c r="J68" s="244"/>
      <c r="K68" s="244"/>
      <c r="L68" s="244"/>
      <c r="M68" s="244"/>
      <c r="N68" s="244"/>
      <c r="O68" s="245"/>
      <c r="P68" s="245"/>
      <c r="Q68" s="245"/>
      <c r="R68" s="245"/>
      <c r="S68" s="245"/>
      <c r="T68" s="245"/>
      <c r="U68" s="245"/>
      <c r="V68" s="245"/>
      <c r="W68" s="245"/>
      <c r="X68" s="245"/>
      <c r="Y68" s="245"/>
      <c r="Z68" s="245"/>
      <c r="AA68" s="245"/>
    </row>
    <row r="69" ht="15.75" customHeight="1">
      <c r="A69" s="244"/>
      <c r="B69" s="244"/>
      <c r="C69" s="244"/>
      <c r="D69" s="244"/>
      <c r="E69" s="244"/>
      <c r="F69" s="244"/>
      <c r="G69" s="244"/>
      <c r="H69" s="244"/>
      <c r="I69" s="244"/>
      <c r="J69" s="244"/>
      <c r="K69" s="244"/>
      <c r="L69" s="244"/>
      <c r="M69" s="244"/>
      <c r="N69" s="244"/>
      <c r="O69" s="245"/>
      <c r="P69" s="245"/>
      <c r="Q69" s="245"/>
      <c r="R69" s="245"/>
      <c r="S69" s="245"/>
      <c r="T69" s="245"/>
      <c r="U69" s="245"/>
      <c r="V69" s="245"/>
      <c r="W69" s="245"/>
      <c r="X69" s="245"/>
      <c r="Y69" s="245"/>
      <c r="Z69" s="245"/>
      <c r="AA69" s="245"/>
    </row>
    <row r="70" ht="15.75" customHeight="1">
      <c r="A70" s="244"/>
      <c r="B70" s="244"/>
      <c r="C70" s="244"/>
      <c r="D70" s="244"/>
      <c r="E70" s="244"/>
      <c r="F70" s="244"/>
      <c r="G70" s="244"/>
      <c r="H70" s="244"/>
      <c r="I70" s="244"/>
      <c r="J70" s="244"/>
      <c r="K70" s="244"/>
      <c r="L70" s="244"/>
      <c r="M70" s="244"/>
      <c r="N70" s="244"/>
      <c r="O70" s="245"/>
      <c r="P70" s="245"/>
      <c r="Q70" s="245"/>
      <c r="R70" s="245"/>
      <c r="S70" s="245"/>
      <c r="T70" s="245"/>
      <c r="U70" s="245"/>
      <c r="V70" s="245"/>
      <c r="W70" s="245"/>
      <c r="X70" s="245"/>
      <c r="Y70" s="245"/>
      <c r="Z70" s="245"/>
      <c r="AA70" s="245"/>
    </row>
    <row r="71" ht="15.75" customHeight="1">
      <c r="A71" s="244"/>
      <c r="B71" s="244"/>
      <c r="C71" s="244"/>
      <c r="D71" s="244"/>
      <c r="E71" s="244"/>
      <c r="F71" s="244"/>
      <c r="G71" s="244"/>
      <c r="H71" s="244"/>
      <c r="I71" s="244"/>
      <c r="J71" s="244"/>
      <c r="K71" s="244"/>
      <c r="L71" s="244"/>
      <c r="M71" s="244"/>
      <c r="N71" s="244"/>
      <c r="O71" s="245"/>
      <c r="P71" s="245"/>
      <c r="Q71" s="245"/>
      <c r="R71" s="245"/>
      <c r="S71" s="245"/>
      <c r="T71" s="245"/>
      <c r="U71" s="245"/>
      <c r="V71" s="245"/>
      <c r="W71" s="245"/>
      <c r="X71" s="245"/>
      <c r="Y71" s="245"/>
      <c r="Z71" s="245"/>
      <c r="AA71" s="245"/>
    </row>
    <row r="72" ht="15.75" customHeight="1">
      <c r="A72" s="245"/>
      <c r="B72" s="245"/>
      <c r="C72" s="245"/>
      <c r="D72" s="245"/>
      <c r="E72" s="245"/>
      <c r="F72" s="245"/>
      <c r="G72" s="245"/>
      <c r="H72" s="245"/>
      <c r="I72" s="245"/>
      <c r="J72" s="245"/>
      <c r="K72" s="245"/>
      <c r="L72" s="245"/>
      <c r="M72" s="245"/>
      <c r="N72" s="245"/>
      <c r="O72" s="245"/>
      <c r="P72" s="245"/>
      <c r="Q72" s="245"/>
      <c r="R72" s="245"/>
      <c r="S72" s="245"/>
      <c r="T72" s="245"/>
      <c r="U72" s="245"/>
      <c r="V72" s="245"/>
      <c r="W72" s="245"/>
      <c r="X72" s="245"/>
      <c r="Y72" s="245"/>
      <c r="Z72" s="245"/>
      <c r="AA72" s="245"/>
    </row>
    <row r="73" ht="15.75" customHeight="1">
      <c r="A73" s="245"/>
      <c r="B73" s="245"/>
      <c r="C73" s="245"/>
      <c r="D73" s="245"/>
      <c r="E73" s="245"/>
      <c r="F73" s="245"/>
      <c r="G73" s="245"/>
      <c r="H73" s="245"/>
      <c r="I73" s="245"/>
      <c r="J73" s="245"/>
      <c r="K73" s="245"/>
      <c r="L73" s="245"/>
      <c r="M73" s="245"/>
      <c r="N73" s="245"/>
      <c r="O73" s="245"/>
      <c r="P73" s="245"/>
      <c r="Q73" s="245"/>
      <c r="R73" s="245"/>
      <c r="S73" s="245"/>
      <c r="T73" s="245"/>
      <c r="U73" s="245"/>
      <c r="V73" s="245"/>
      <c r="W73" s="245"/>
      <c r="X73" s="245"/>
      <c r="Y73" s="245"/>
      <c r="Z73" s="245"/>
      <c r="AA73" s="245"/>
    </row>
    <row r="74" ht="15.75" customHeight="1">
      <c r="A74" s="245"/>
      <c r="B74" s="245"/>
      <c r="C74" s="245"/>
      <c r="D74" s="245"/>
      <c r="E74" s="245"/>
      <c r="F74" s="245"/>
      <c r="G74" s="245"/>
      <c r="H74" s="245"/>
      <c r="I74" s="245"/>
      <c r="J74" s="245"/>
      <c r="K74" s="245"/>
      <c r="L74" s="245"/>
      <c r="M74" s="245"/>
      <c r="N74" s="245"/>
      <c r="O74" s="245"/>
      <c r="P74" s="245"/>
      <c r="Q74" s="245"/>
      <c r="R74" s="245"/>
      <c r="S74" s="245"/>
      <c r="T74" s="245"/>
      <c r="U74" s="245"/>
      <c r="V74" s="245"/>
      <c r="W74" s="245"/>
      <c r="X74" s="245"/>
      <c r="Y74" s="245"/>
      <c r="Z74" s="245"/>
      <c r="AA74" s="245"/>
    </row>
    <row r="75" ht="15.75" customHeight="1">
      <c r="A75" s="245"/>
      <c r="B75" s="245"/>
      <c r="C75" s="245"/>
      <c r="D75" s="245"/>
      <c r="E75" s="245"/>
      <c r="F75" s="245"/>
      <c r="G75" s="245"/>
      <c r="H75" s="245"/>
      <c r="I75" s="245"/>
      <c r="J75" s="245"/>
      <c r="K75" s="245"/>
      <c r="L75" s="245"/>
      <c r="M75" s="245"/>
      <c r="N75" s="245"/>
      <c r="O75" s="245"/>
      <c r="P75" s="245"/>
      <c r="Q75" s="245"/>
      <c r="R75" s="245"/>
      <c r="S75" s="245"/>
      <c r="T75" s="245"/>
      <c r="U75" s="245"/>
      <c r="V75" s="245"/>
      <c r="W75" s="245"/>
      <c r="X75" s="245"/>
      <c r="Y75" s="245"/>
      <c r="Z75" s="245"/>
      <c r="AA75" s="245"/>
    </row>
    <row r="76" ht="15.75" customHeight="1">
      <c r="A76" s="245"/>
      <c r="B76" s="245"/>
      <c r="C76" s="245"/>
      <c r="D76" s="245"/>
      <c r="E76" s="245"/>
      <c r="F76" s="245"/>
      <c r="G76" s="245"/>
      <c r="H76" s="245"/>
      <c r="I76" s="245"/>
      <c r="J76" s="245"/>
      <c r="K76" s="245"/>
      <c r="L76" s="245"/>
      <c r="M76" s="245"/>
      <c r="N76" s="245"/>
      <c r="O76" s="245"/>
      <c r="P76" s="245"/>
      <c r="Q76" s="245"/>
      <c r="R76" s="245"/>
      <c r="S76" s="245"/>
      <c r="T76" s="245"/>
      <c r="U76" s="245"/>
      <c r="V76" s="245"/>
      <c r="W76" s="245"/>
      <c r="X76" s="245"/>
      <c r="Y76" s="245"/>
      <c r="Z76" s="245"/>
      <c r="AA76" s="245"/>
    </row>
    <row r="77" ht="15.75" customHeight="1">
      <c r="A77" s="245"/>
      <c r="B77" s="245"/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5"/>
      <c r="U77" s="245"/>
      <c r="V77" s="245"/>
      <c r="W77" s="245"/>
      <c r="X77" s="245"/>
      <c r="Y77" s="245"/>
      <c r="Z77" s="245"/>
      <c r="AA77" s="245"/>
    </row>
    <row r="78" ht="15.75" customHeight="1">
      <c r="A78" s="245"/>
      <c r="B78" s="245"/>
      <c r="C78" s="245"/>
      <c r="D78" s="245"/>
      <c r="E78" s="245"/>
      <c r="F78" s="245"/>
      <c r="G78" s="245"/>
      <c r="H78" s="245"/>
      <c r="I78" s="245"/>
      <c r="J78" s="245"/>
      <c r="K78" s="245"/>
      <c r="L78" s="245"/>
      <c r="M78" s="245"/>
      <c r="N78" s="245"/>
      <c r="O78" s="245"/>
      <c r="P78" s="245"/>
      <c r="Q78" s="245"/>
      <c r="R78" s="245"/>
      <c r="S78" s="245"/>
      <c r="T78" s="245"/>
      <c r="U78" s="245"/>
      <c r="V78" s="245"/>
      <c r="W78" s="245"/>
      <c r="X78" s="245"/>
      <c r="Y78" s="245"/>
      <c r="Z78" s="245"/>
      <c r="AA78" s="245"/>
    </row>
    <row r="79" ht="15.75" customHeight="1">
      <c r="A79" s="245"/>
      <c r="B79" s="245"/>
      <c r="C79" s="245"/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5"/>
      <c r="U79" s="245"/>
      <c r="V79" s="245"/>
      <c r="W79" s="245"/>
      <c r="X79" s="245"/>
      <c r="Y79" s="245"/>
      <c r="Z79" s="245"/>
      <c r="AA79" s="245"/>
    </row>
    <row r="80" ht="15.75" customHeight="1">
      <c r="A80" s="245"/>
      <c r="B80" s="245"/>
      <c r="C80" s="245"/>
      <c r="D80" s="245"/>
      <c r="E80" s="245"/>
      <c r="F80" s="245"/>
      <c r="G80" s="245"/>
      <c r="H80" s="245"/>
      <c r="I80" s="245"/>
      <c r="J80" s="245"/>
      <c r="K80" s="245"/>
      <c r="L80" s="245"/>
      <c r="M80" s="245"/>
      <c r="N80" s="245"/>
      <c r="O80" s="245"/>
      <c r="P80" s="245"/>
      <c r="Q80" s="245"/>
      <c r="R80" s="245"/>
      <c r="S80" s="245"/>
      <c r="T80" s="245"/>
      <c r="U80" s="245"/>
      <c r="V80" s="245"/>
      <c r="W80" s="245"/>
      <c r="X80" s="245"/>
      <c r="Y80" s="245"/>
      <c r="Z80" s="245"/>
      <c r="AA80" s="245"/>
    </row>
    <row r="81" ht="15.75" customHeight="1">
      <c r="A81" s="245"/>
      <c r="B81" s="245"/>
      <c r="C81" s="245"/>
      <c r="D81" s="245"/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5"/>
      <c r="U81" s="245"/>
      <c r="V81" s="245"/>
      <c r="W81" s="245"/>
      <c r="X81" s="245"/>
      <c r="Y81" s="245"/>
      <c r="Z81" s="245"/>
      <c r="AA81" s="245"/>
    </row>
    <row r="82" ht="15.75" customHeight="1">
      <c r="A82" s="245"/>
      <c r="B82" s="245"/>
      <c r="C82" s="245"/>
      <c r="D82" s="245"/>
      <c r="E82" s="245"/>
      <c r="F82" s="245"/>
      <c r="G82" s="245"/>
      <c r="H82" s="245"/>
      <c r="I82" s="245"/>
      <c r="J82" s="245"/>
      <c r="K82" s="245"/>
      <c r="L82" s="245"/>
      <c r="M82" s="245"/>
      <c r="N82" s="245"/>
      <c r="O82" s="245"/>
      <c r="P82" s="245"/>
      <c r="Q82" s="245"/>
      <c r="R82" s="245"/>
      <c r="S82" s="245"/>
      <c r="T82" s="245"/>
      <c r="U82" s="245"/>
      <c r="V82" s="245"/>
      <c r="W82" s="245"/>
      <c r="X82" s="245"/>
      <c r="Y82" s="245"/>
      <c r="Z82" s="245"/>
      <c r="AA82" s="245"/>
    </row>
    <row r="83" ht="15.75" customHeight="1">
      <c r="A83" s="245"/>
      <c r="B83" s="245"/>
      <c r="C83" s="245"/>
      <c r="D83" s="245"/>
      <c r="E83" s="245"/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5"/>
      <c r="U83" s="245"/>
      <c r="V83" s="245"/>
      <c r="W83" s="245"/>
      <c r="X83" s="245"/>
      <c r="Y83" s="245"/>
      <c r="Z83" s="245"/>
      <c r="AA83" s="245"/>
    </row>
    <row r="84" ht="15.75" customHeight="1">
      <c r="A84" s="245"/>
      <c r="B84" s="245"/>
      <c r="C84" s="245"/>
      <c r="D84" s="245"/>
      <c r="E84" s="245"/>
      <c r="F84" s="245"/>
      <c r="G84" s="245"/>
      <c r="H84" s="245"/>
      <c r="I84" s="245"/>
      <c r="J84" s="245"/>
      <c r="K84" s="245"/>
      <c r="L84" s="245"/>
      <c r="M84" s="245"/>
      <c r="N84" s="245"/>
      <c r="O84" s="245"/>
      <c r="P84" s="245"/>
      <c r="Q84" s="245"/>
      <c r="R84" s="245"/>
      <c r="S84" s="245"/>
      <c r="T84" s="245"/>
      <c r="U84" s="245"/>
      <c r="V84" s="245"/>
      <c r="W84" s="245"/>
      <c r="X84" s="245"/>
      <c r="Y84" s="245"/>
      <c r="Z84" s="245"/>
      <c r="AA84" s="245"/>
    </row>
    <row r="85" ht="15.75" customHeight="1">
      <c r="A85" s="245"/>
      <c r="B85" s="245"/>
      <c r="C85" s="245"/>
      <c r="D85" s="245"/>
      <c r="E85" s="245"/>
      <c r="F85" s="245"/>
      <c r="G85" s="245"/>
      <c r="H85" s="245"/>
      <c r="I85" s="245"/>
      <c r="J85" s="245"/>
      <c r="K85" s="245"/>
      <c r="L85" s="245"/>
      <c r="M85" s="245"/>
      <c r="N85" s="245"/>
      <c r="O85" s="245"/>
      <c r="P85" s="245"/>
      <c r="Q85" s="245"/>
      <c r="R85" s="245"/>
      <c r="S85" s="245"/>
      <c r="T85" s="245"/>
      <c r="U85" s="245"/>
      <c r="V85" s="245"/>
      <c r="W85" s="245"/>
      <c r="X85" s="245"/>
      <c r="Y85" s="245"/>
      <c r="Z85" s="245"/>
      <c r="AA85" s="245"/>
    </row>
    <row r="86" ht="15.75" customHeight="1">
      <c r="A86" s="245"/>
      <c r="B86" s="245"/>
      <c r="C86" s="245"/>
      <c r="D86" s="245"/>
      <c r="E86" s="245"/>
      <c r="F86" s="245"/>
      <c r="G86" s="245"/>
      <c r="H86" s="245"/>
      <c r="I86" s="245"/>
      <c r="J86" s="245"/>
      <c r="K86" s="245"/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245"/>
      <c r="W86" s="245"/>
      <c r="X86" s="245"/>
      <c r="Y86" s="245"/>
      <c r="Z86" s="245"/>
      <c r="AA86" s="245"/>
    </row>
    <row r="87" ht="15.75" customHeight="1">
      <c r="A87" s="245"/>
      <c r="B87" s="245"/>
      <c r="C87" s="245"/>
      <c r="D87" s="245"/>
      <c r="E87" s="245"/>
      <c r="F87" s="245"/>
      <c r="G87" s="245"/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245"/>
      <c r="W87" s="245"/>
      <c r="X87" s="245"/>
      <c r="Y87" s="245"/>
      <c r="Z87" s="245"/>
      <c r="AA87" s="245"/>
    </row>
    <row r="88" ht="15.75" customHeight="1">
      <c r="A88" s="245"/>
      <c r="B88" s="245"/>
      <c r="C88" s="245"/>
      <c r="D88" s="245"/>
      <c r="E88" s="245"/>
      <c r="F88" s="245"/>
      <c r="G88" s="245"/>
      <c r="H88" s="245"/>
      <c r="I88" s="245"/>
      <c r="J88" s="245"/>
      <c r="K88" s="245"/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245"/>
      <c r="W88" s="245"/>
      <c r="X88" s="245"/>
      <c r="Y88" s="245"/>
      <c r="Z88" s="245"/>
      <c r="AA88" s="245"/>
    </row>
    <row r="89" ht="15.75" customHeight="1">
      <c r="A89" s="245"/>
      <c r="B89" s="245"/>
      <c r="C89" s="245"/>
      <c r="D89" s="245"/>
      <c r="E89" s="245"/>
      <c r="F89" s="245"/>
      <c r="G89" s="245"/>
      <c r="H89" s="245"/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5"/>
      <c r="U89" s="245"/>
      <c r="V89" s="245"/>
      <c r="W89" s="245"/>
      <c r="X89" s="245"/>
      <c r="Y89" s="245"/>
      <c r="Z89" s="245"/>
      <c r="AA89" s="245"/>
    </row>
    <row r="90" ht="15.75" customHeight="1">
      <c r="A90" s="245"/>
      <c r="B90" s="245"/>
      <c r="C90" s="245"/>
      <c r="D90" s="245"/>
      <c r="E90" s="245"/>
      <c r="F90" s="245"/>
      <c r="G90" s="245"/>
      <c r="H90" s="245"/>
      <c r="I90" s="245"/>
      <c r="J90" s="245"/>
      <c r="K90" s="245"/>
      <c r="L90" s="245"/>
      <c r="M90" s="245"/>
      <c r="N90" s="245"/>
      <c r="O90" s="245"/>
      <c r="P90" s="245"/>
      <c r="Q90" s="245"/>
      <c r="R90" s="245"/>
      <c r="S90" s="245"/>
      <c r="T90" s="245"/>
      <c r="U90" s="245"/>
      <c r="V90" s="245"/>
      <c r="W90" s="245"/>
      <c r="X90" s="245"/>
      <c r="Y90" s="245"/>
      <c r="Z90" s="245"/>
      <c r="AA90" s="245"/>
    </row>
    <row r="91" ht="15.75" customHeight="1">
      <c r="A91" s="245"/>
      <c r="B91" s="245"/>
      <c r="C91" s="245"/>
      <c r="D91" s="245"/>
      <c r="E91" s="245"/>
      <c r="F91" s="245"/>
      <c r="G91" s="245"/>
      <c r="H91" s="245"/>
      <c r="I91" s="245"/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5"/>
      <c r="U91" s="245"/>
      <c r="V91" s="245"/>
      <c r="W91" s="245"/>
      <c r="X91" s="245"/>
      <c r="Y91" s="245"/>
      <c r="Z91" s="245"/>
      <c r="AA91" s="245"/>
    </row>
    <row r="92" ht="15.75" customHeight="1">
      <c r="A92" s="245"/>
      <c r="B92" s="245"/>
      <c r="C92" s="245"/>
      <c r="D92" s="245"/>
      <c r="E92" s="245"/>
      <c r="F92" s="245"/>
      <c r="G92" s="245"/>
      <c r="H92" s="245"/>
      <c r="I92" s="245"/>
      <c r="J92" s="245"/>
      <c r="K92" s="245"/>
      <c r="L92" s="245"/>
      <c r="M92" s="245"/>
      <c r="N92" s="245"/>
      <c r="O92" s="245"/>
      <c r="P92" s="245"/>
      <c r="Q92" s="245"/>
      <c r="R92" s="245"/>
      <c r="S92" s="245"/>
      <c r="T92" s="245"/>
      <c r="U92" s="245"/>
      <c r="V92" s="245"/>
      <c r="W92" s="245"/>
      <c r="X92" s="245"/>
      <c r="Y92" s="245"/>
      <c r="Z92" s="245"/>
      <c r="AA92" s="245"/>
    </row>
    <row r="93" ht="15.75" customHeight="1">
      <c r="A93" s="245"/>
      <c r="B93" s="245"/>
      <c r="C93" s="245"/>
      <c r="D93" s="245"/>
      <c r="E93" s="245"/>
      <c r="F93" s="245"/>
      <c r="G93" s="245"/>
      <c r="H93" s="245"/>
      <c r="I93" s="245"/>
      <c r="J93" s="245"/>
      <c r="K93" s="245"/>
      <c r="L93" s="245"/>
      <c r="M93" s="245"/>
      <c r="N93" s="245"/>
      <c r="O93" s="245"/>
      <c r="P93" s="245"/>
      <c r="Q93" s="245"/>
      <c r="R93" s="245"/>
      <c r="S93" s="245"/>
      <c r="T93" s="245"/>
      <c r="U93" s="245"/>
      <c r="V93" s="245"/>
      <c r="W93" s="245"/>
      <c r="X93" s="245"/>
      <c r="Y93" s="245"/>
      <c r="Z93" s="245"/>
      <c r="AA93" s="245"/>
    </row>
    <row r="94" ht="15.75" customHeight="1">
      <c r="A94" s="245"/>
      <c r="B94" s="245"/>
      <c r="C94" s="245"/>
      <c r="D94" s="245"/>
      <c r="E94" s="245"/>
      <c r="F94" s="245"/>
      <c r="G94" s="245"/>
      <c r="H94" s="245"/>
      <c r="I94" s="245"/>
      <c r="J94" s="245"/>
      <c r="K94" s="245"/>
      <c r="L94" s="245"/>
      <c r="M94" s="245"/>
      <c r="N94" s="245"/>
      <c r="O94" s="245"/>
      <c r="P94" s="245"/>
      <c r="Q94" s="245"/>
      <c r="R94" s="245"/>
      <c r="S94" s="245"/>
      <c r="T94" s="245"/>
      <c r="U94" s="245"/>
      <c r="V94" s="245"/>
      <c r="W94" s="245"/>
      <c r="X94" s="245"/>
      <c r="Y94" s="245"/>
      <c r="Z94" s="245"/>
      <c r="AA94" s="245"/>
    </row>
    <row r="95" ht="15.75" customHeight="1">
      <c r="A95" s="245"/>
      <c r="B95" s="245"/>
      <c r="C95" s="245"/>
      <c r="D95" s="245"/>
      <c r="E95" s="245"/>
      <c r="F95" s="245"/>
      <c r="G95" s="245"/>
      <c r="H95" s="245"/>
      <c r="I95" s="245"/>
      <c r="J95" s="245"/>
      <c r="K95" s="245"/>
      <c r="L95" s="245"/>
      <c r="M95" s="245"/>
      <c r="N95" s="245"/>
      <c r="O95" s="245"/>
      <c r="P95" s="245"/>
      <c r="Q95" s="245"/>
      <c r="R95" s="245"/>
      <c r="S95" s="245"/>
      <c r="T95" s="245"/>
      <c r="U95" s="245"/>
      <c r="V95" s="245"/>
      <c r="W95" s="245"/>
      <c r="X95" s="245"/>
      <c r="Y95" s="245"/>
      <c r="Z95" s="245"/>
      <c r="AA95" s="245"/>
    </row>
    <row r="96" ht="15.75" customHeight="1">
      <c r="A96" s="245"/>
      <c r="B96" s="245"/>
      <c r="C96" s="245"/>
      <c r="D96" s="245"/>
      <c r="E96" s="245"/>
      <c r="F96" s="245"/>
      <c r="G96" s="245"/>
      <c r="H96" s="245"/>
      <c r="I96" s="245"/>
      <c r="J96" s="245"/>
      <c r="K96" s="245"/>
      <c r="L96" s="245"/>
      <c r="M96" s="245"/>
      <c r="N96" s="245"/>
      <c r="O96" s="245"/>
      <c r="P96" s="245"/>
      <c r="Q96" s="245"/>
      <c r="R96" s="245"/>
      <c r="S96" s="245"/>
      <c r="T96" s="245"/>
      <c r="U96" s="245"/>
      <c r="V96" s="245"/>
      <c r="W96" s="245"/>
      <c r="X96" s="245"/>
      <c r="Y96" s="245"/>
      <c r="Z96" s="245"/>
      <c r="AA96" s="245"/>
    </row>
    <row r="97" ht="15.75" customHeight="1">
      <c r="A97" s="245"/>
      <c r="B97" s="245"/>
      <c r="C97" s="245"/>
      <c r="D97" s="245"/>
      <c r="E97" s="245"/>
      <c r="F97" s="245"/>
      <c r="G97" s="245"/>
      <c r="H97" s="245"/>
      <c r="I97" s="245"/>
      <c r="J97" s="245"/>
      <c r="K97" s="245"/>
      <c r="L97" s="245"/>
      <c r="M97" s="245"/>
      <c r="N97" s="245"/>
      <c r="O97" s="245"/>
      <c r="P97" s="245"/>
      <c r="Q97" s="245"/>
      <c r="R97" s="245"/>
      <c r="S97" s="245"/>
      <c r="T97" s="245"/>
      <c r="U97" s="245"/>
      <c r="V97" s="245"/>
      <c r="W97" s="245"/>
      <c r="X97" s="245"/>
      <c r="Y97" s="245"/>
      <c r="Z97" s="245"/>
      <c r="AA97" s="245"/>
    </row>
    <row r="98" ht="15.75" customHeight="1">
      <c r="A98" s="245"/>
      <c r="B98" s="245"/>
      <c r="C98" s="245"/>
      <c r="D98" s="245"/>
      <c r="E98" s="245"/>
      <c r="F98" s="245"/>
      <c r="G98" s="245"/>
      <c r="H98" s="245"/>
      <c r="I98" s="245"/>
      <c r="J98" s="245"/>
      <c r="K98" s="245"/>
      <c r="L98" s="245"/>
      <c r="M98" s="245"/>
      <c r="N98" s="245"/>
      <c r="O98" s="245"/>
      <c r="P98" s="245"/>
      <c r="Q98" s="245"/>
      <c r="R98" s="245"/>
      <c r="S98" s="245"/>
      <c r="T98" s="245"/>
      <c r="U98" s="245"/>
      <c r="V98" s="245"/>
      <c r="W98" s="245"/>
      <c r="X98" s="245"/>
      <c r="Y98" s="245"/>
      <c r="Z98" s="245"/>
      <c r="AA98" s="245"/>
    </row>
    <row r="99" ht="15.75" customHeight="1">
      <c r="A99" s="245"/>
      <c r="B99" s="245"/>
      <c r="C99" s="245"/>
      <c r="D99" s="245"/>
      <c r="E99" s="245"/>
      <c r="F99" s="245"/>
      <c r="G99" s="245"/>
      <c r="H99" s="245"/>
      <c r="I99" s="245"/>
      <c r="J99" s="245"/>
      <c r="K99" s="245"/>
      <c r="L99" s="245"/>
      <c r="M99" s="245"/>
      <c r="N99" s="245"/>
      <c r="O99" s="245"/>
      <c r="P99" s="245"/>
      <c r="Q99" s="245"/>
      <c r="R99" s="245"/>
      <c r="S99" s="245"/>
      <c r="T99" s="245"/>
      <c r="U99" s="245"/>
      <c r="V99" s="245"/>
      <c r="W99" s="245"/>
      <c r="X99" s="245"/>
      <c r="Y99" s="245"/>
      <c r="Z99" s="245"/>
      <c r="AA99" s="245"/>
    </row>
    <row r="100" ht="15.75" customHeight="1">
      <c r="A100" s="245"/>
      <c r="B100" s="245"/>
      <c r="C100" s="245"/>
      <c r="D100" s="245"/>
      <c r="E100" s="245"/>
      <c r="F100" s="245"/>
      <c r="G100" s="245"/>
      <c r="H100" s="245"/>
      <c r="I100" s="245"/>
      <c r="J100" s="245"/>
      <c r="K100" s="245"/>
      <c r="L100" s="245"/>
      <c r="M100" s="245"/>
      <c r="N100" s="245"/>
      <c r="O100" s="245"/>
      <c r="P100" s="245"/>
      <c r="Q100" s="245"/>
      <c r="R100" s="245"/>
      <c r="S100" s="245"/>
      <c r="T100" s="245"/>
      <c r="U100" s="245"/>
      <c r="V100" s="245"/>
      <c r="W100" s="245"/>
      <c r="X100" s="245"/>
      <c r="Y100" s="245"/>
      <c r="Z100" s="245"/>
      <c r="AA100" s="245"/>
    </row>
    <row r="101" ht="15.75" customHeight="1">
      <c r="A101" s="245"/>
      <c r="B101" s="245"/>
      <c r="C101" s="245"/>
      <c r="D101" s="245"/>
      <c r="E101" s="245"/>
      <c r="F101" s="245"/>
      <c r="G101" s="245"/>
      <c r="H101" s="245"/>
      <c r="I101" s="245"/>
      <c r="J101" s="245"/>
      <c r="K101" s="245"/>
      <c r="L101" s="245"/>
      <c r="M101" s="245"/>
      <c r="N101" s="245"/>
      <c r="O101" s="245"/>
      <c r="P101" s="245"/>
      <c r="Q101" s="245"/>
      <c r="R101" s="245"/>
      <c r="S101" s="245"/>
      <c r="T101" s="245"/>
      <c r="U101" s="245"/>
      <c r="V101" s="245"/>
      <c r="W101" s="245"/>
      <c r="X101" s="245"/>
      <c r="Y101" s="245"/>
      <c r="Z101" s="245"/>
      <c r="AA101" s="245"/>
    </row>
    <row r="102" ht="15.75" customHeight="1">
      <c r="A102" s="245"/>
      <c r="B102" s="245"/>
      <c r="C102" s="245"/>
      <c r="D102" s="245"/>
      <c r="E102" s="245"/>
      <c r="F102" s="245"/>
      <c r="G102" s="245"/>
      <c r="H102" s="245"/>
      <c r="I102" s="245"/>
      <c r="J102" s="245"/>
      <c r="K102" s="245"/>
      <c r="L102" s="245"/>
      <c r="M102" s="245"/>
      <c r="N102" s="245"/>
      <c r="O102" s="245"/>
      <c r="P102" s="245"/>
      <c r="Q102" s="245"/>
      <c r="R102" s="245"/>
      <c r="S102" s="245"/>
      <c r="T102" s="245"/>
      <c r="U102" s="245"/>
      <c r="V102" s="245"/>
      <c r="W102" s="245"/>
      <c r="X102" s="245"/>
      <c r="Y102" s="245"/>
      <c r="Z102" s="245"/>
      <c r="AA102" s="245"/>
    </row>
    <row r="103" ht="15.75" customHeight="1">
      <c r="A103" s="245"/>
      <c r="B103" s="245"/>
      <c r="C103" s="245"/>
      <c r="D103" s="245"/>
      <c r="E103" s="245"/>
      <c r="F103" s="245"/>
      <c r="G103" s="245"/>
      <c r="H103" s="245"/>
      <c r="I103" s="245"/>
      <c r="J103" s="245"/>
      <c r="K103" s="245"/>
      <c r="L103" s="245"/>
      <c r="M103" s="245"/>
      <c r="N103" s="245"/>
      <c r="O103" s="245"/>
      <c r="P103" s="245"/>
      <c r="Q103" s="245"/>
      <c r="R103" s="245"/>
      <c r="S103" s="245"/>
      <c r="T103" s="245"/>
      <c r="U103" s="245"/>
      <c r="V103" s="245"/>
      <c r="W103" s="245"/>
      <c r="X103" s="245"/>
      <c r="Y103" s="245"/>
      <c r="Z103" s="245"/>
      <c r="AA103" s="245"/>
    </row>
    <row r="104" ht="15.75" customHeight="1">
      <c r="A104" s="245"/>
      <c r="B104" s="245"/>
      <c r="C104" s="245"/>
      <c r="D104" s="245"/>
      <c r="E104" s="245"/>
      <c r="F104" s="245"/>
      <c r="G104" s="245"/>
      <c r="H104" s="245"/>
      <c r="I104" s="245"/>
      <c r="J104" s="245"/>
      <c r="K104" s="245"/>
      <c r="L104" s="245"/>
      <c r="M104" s="245"/>
      <c r="N104" s="245"/>
      <c r="O104" s="245"/>
      <c r="P104" s="245"/>
      <c r="Q104" s="245"/>
      <c r="R104" s="245"/>
      <c r="S104" s="245"/>
      <c r="T104" s="245"/>
      <c r="U104" s="245"/>
      <c r="V104" s="245"/>
      <c r="W104" s="245"/>
      <c r="X104" s="245"/>
      <c r="Y104" s="245"/>
      <c r="Z104" s="245"/>
      <c r="AA104" s="245"/>
    </row>
    <row r="105" ht="15.75" customHeight="1">
      <c r="A105" s="245"/>
      <c r="B105" s="245"/>
      <c r="C105" s="245"/>
      <c r="D105" s="245"/>
      <c r="E105" s="245"/>
      <c r="F105" s="245"/>
      <c r="G105" s="245"/>
      <c r="H105" s="245"/>
      <c r="I105" s="245"/>
      <c r="J105" s="245"/>
      <c r="K105" s="245"/>
      <c r="L105" s="245"/>
      <c r="M105" s="245"/>
      <c r="N105" s="245"/>
      <c r="O105" s="245"/>
      <c r="P105" s="245"/>
      <c r="Q105" s="245"/>
      <c r="R105" s="245"/>
      <c r="S105" s="245"/>
      <c r="T105" s="245"/>
      <c r="U105" s="245"/>
      <c r="V105" s="245"/>
      <c r="W105" s="245"/>
      <c r="X105" s="245"/>
      <c r="Y105" s="245"/>
      <c r="Z105" s="245"/>
      <c r="AA105" s="245"/>
    </row>
    <row r="106" ht="15.75" customHeight="1">
      <c r="A106" s="245"/>
      <c r="B106" s="245"/>
      <c r="C106" s="245"/>
      <c r="D106" s="245"/>
      <c r="E106" s="245"/>
      <c r="F106" s="245"/>
      <c r="G106" s="245"/>
      <c r="H106" s="245"/>
      <c r="I106" s="245"/>
      <c r="J106" s="245"/>
      <c r="K106" s="245"/>
      <c r="L106" s="245"/>
      <c r="M106" s="245"/>
      <c r="N106" s="245"/>
      <c r="O106" s="245"/>
      <c r="P106" s="245"/>
      <c r="Q106" s="245"/>
      <c r="R106" s="245"/>
      <c r="S106" s="245"/>
      <c r="T106" s="245"/>
      <c r="U106" s="245"/>
      <c r="V106" s="245"/>
      <c r="W106" s="245"/>
      <c r="X106" s="245"/>
      <c r="Y106" s="245"/>
      <c r="Z106" s="245"/>
      <c r="AA106" s="245"/>
    </row>
    <row r="107" ht="15.75" customHeight="1">
      <c r="A107" s="245"/>
      <c r="B107" s="245"/>
      <c r="C107" s="245"/>
      <c r="D107" s="245"/>
      <c r="E107" s="245"/>
      <c r="F107" s="245"/>
      <c r="G107" s="245"/>
      <c r="H107" s="245"/>
      <c r="I107" s="245"/>
      <c r="J107" s="245"/>
      <c r="K107" s="245"/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245"/>
      <c r="W107" s="245"/>
      <c r="X107" s="245"/>
      <c r="Y107" s="245"/>
      <c r="Z107" s="245"/>
      <c r="AA107" s="245"/>
    </row>
    <row r="108" ht="15.75" customHeight="1">
      <c r="A108" s="245"/>
      <c r="B108" s="245"/>
      <c r="C108" s="245"/>
      <c r="D108" s="245"/>
      <c r="E108" s="245"/>
      <c r="F108" s="245"/>
      <c r="G108" s="245"/>
      <c r="H108" s="245"/>
      <c r="I108" s="245"/>
      <c r="J108" s="245"/>
      <c r="K108" s="245"/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245"/>
      <c r="W108" s="245"/>
      <c r="X108" s="245"/>
      <c r="Y108" s="245"/>
      <c r="Z108" s="245"/>
      <c r="AA108" s="245"/>
    </row>
    <row r="109" ht="15.75" customHeight="1">
      <c r="A109" s="245"/>
      <c r="B109" s="245"/>
      <c r="C109" s="245"/>
      <c r="D109" s="245"/>
      <c r="E109" s="245"/>
      <c r="F109" s="245"/>
      <c r="G109" s="245"/>
      <c r="H109" s="245"/>
      <c r="I109" s="245"/>
      <c r="J109" s="245"/>
      <c r="K109" s="245"/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245"/>
      <c r="W109" s="245"/>
      <c r="X109" s="245"/>
      <c r="Y109" s="245"/>
      <c r="Z109" s="245"/>
      <c r="AA109" s="245"/>
    </row>
    <row r="110" ht="15.75" customHeight="1">
      <c r="A110" s="245"/>
      <c r="B110" s="245"/>
      <c r="C110" s="245"/>
      <c r="D110" s="245"/>
      <c r="E110" s="245"/>
      <c r="F110" s="245"/>
      <c r="G110" s="245"/>
      <c r="H110" s="245"/>
      <c r="I110" s="245"/>
      <c r="J110" s="245"/>
      <c r="K110" s="245"/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245"/>
      <c r="W110" s="245"/>
      <c r="X110" s="245"/>
      <c r="Y110" s="245"/>
      <c r="Z110" s="245"/>
      <c r="AA110" s="245"/>
    </row>
    <row r="111" ht="15.75" customHeight="1">
      <c r="A111" s="245"/>
      <c r="B111" s="245"/>
      <c r="C111" s="245"/>
      <c r="D111" s="245"/>
      <c r="E111" s="245"/>
      <c r="F111" s="245"/>
      <c r="G111" s="245"/>
      <c r="H111" s="245"/>
      <c r="I111" s="245"/>
      <c r="J111" s="245"/>
      <c r="K111" s="245"/>
      <c r="L111" s="245"/>
      <c r="M111" s="245"/>
      <c r="N111" s="245"/>
      <c r="O111" s="245"/>
      <c r="P111" s="245"/>
      <c r="Q111" s="245"/>
      <c r="R111" s="245"/>
      <c r="S111" s="245"/>
      <c r="T111" s="245"/>
      <c r="U111" s="245"/>
      <c r="V111" s="245"/>
      <c r="W111" s="245"/>
      <c r="X111" s="245"/>
      <c r="Y111" s="245"/>
      <c r="Z111" s="245"/>
      <c r="AA111" s="245"/>
    </row>
    <row r="112" ht="15.75" customHeight="1">
      <c r="A112" s="245"/>
      <c r="B112" s="245"/>
      <c r="C112" s="245"/>
      <c r="D112" s="245"/>
      <c r="E112" s="245"/>
      <c r="F112" s="245"/>
      <c r="G112" s="245"/>
      <c r="H112" s="245"/>
      <c r="I112" s="245"/>
      <c r="J112" s="245"/>
      <c r="K112" s="245"/>
      <c r="L112" s="245"/>
      <c r="M112" s="245"/>
      <c r="N112" s="245"/>
      <c r="O112" s="245"/>
      <c r="P112" s="245"/>
      <c r="Q112" s="245"/>
      <c r="R112" s="245"/>
      <c r="S112" s="245"/>
      <c r="T112" s="245"/>
      <c r="U112" s="245"/>
      <c r="V112" s="245"/>
      <c r="W112" s="245"/>
      <c r="X112" s="245"/>
      <c r="Y112" s="245"/>
      <c r="Z112" s="245"/>
      <c r="AA112" s="245"/>
    </row>
    <row r="113" ht="15.75" customHeight="1">
      <c r="A113" s="245"/>
      <c r="B113" s="245"/>
      <c r="C113" s="245"/>
      <c r="D113" s="245"/>
      <c r="E113" s="245"/>
      <c r="F113" s="245"/>
      <c r="G113" s="245"/>
      <c r="H113" s="245"/>
      <c r="I113" s="245"/>
      <c r="J113" s="245"/>
      <c r="K113" s="245"/>
      <c r="L113" s="245"/>
      <c r="M113" s="245"/>
      <c r="N113" s="245"/>
      <c r="O113" s="245"/>
      <c r="P113" s="245"/>
      <c r="Q113" s="245"/>
      <c r="R113" s="245"/>
      <c r="S113" s="245"/>
      <c r="T113" s="245"/>
      <c r="U113" s="245"/>
      <c r="V113" s="245"/>
      <c r="W113" s="245"/>
      <c r="X113" s="245"/>
      <c r="Y113" s="245"/>
      <c r="Z113" s="245"/>
      <c r="AA113" s="245"/>
    </row>
    <row r="114" ht="15.75" customHeight="1">
      <c r="A114" s="245"/>
      <c r="B114" s="245"/>
      <c r="C114" s="245"/>
      <c r="D114" s="245"/>
      <c r="E114" s="245"/>
      <c r="F114" s="245"/>
      <c r="G114" s="245"/>
      <c r="H114" s="245"/>
      <c r="I114" s="245"/>
      <c r="J114" s="245"/>
      <c r="K114" s="245"/>
      <c r="L114" s="245"/>
      <c r="M114" s="245"/>
      <c r="N114" s="245"/>
      <c r="O114" s="245"/>
      <c r="P114" s="245"/>
      <c r="Q114" s="245"/>
      <c r="R114" s="245"/>
      <c r="S114" s="245"/>
      <c r="T114" s="245"/>
      <c r="U114" s="245"/>
      <c r="V114" s="245"/>
      <c r="W114" s="245"/>
      <c r="X114" s="245"/>
      <c r="Y114" s="245"/>
      <c r="Z114" s="245"/>
      <c r="AA114" s="245"/>
    </row>
    <row r="115" ht="15.75" customHeight="1">
      <c r="A115" s="245"/>
      <c r="B115" s="245"/>
      <c r="C115" s="245"/>
      <c r="D115" s="245"/>
      <c r="E115" s="245"/>
      <c r="F115" s="245"/>
      <c r="G115" s="245"/>
      <c r="H115" s="245"/>
      <c r="I115" s="245"/>
      <c r="J115" s="245"/>
      <c r="K115" s="245"/>
      <c r="L115" s="245"/>
      <c r="M115" s="245"/>
      <c r="N115" s="245"/>
      <c r="O115" s="245"/>
      <c r="P115" s="245"/>
      <c r="Q115" s="245"/>
      <c r="R115" s="245"/>
      <c r="S115" s="245"/>
      <c r="T115" s="245"/>
      <c r="U115" s="245"/>
      <c r="V115" s="245"/>
      <c r="W115" s="245"/>
      <c r="X115" s="245"/>
      <c r="Y115" s="245"/>
      <c r="Z115" s="245"/>
      <c r="AA115" s="245"/>
    </row>
    <row r="116" ht="15.75" customHeight="1">
      <c r="A116" s="245"/>
      <c r="B116" s="245"/>
      <c r="C116" s="245"/>
      <c r="D116" s="245"/>
      <c r="E116" s="245"/>
      <c r="F116" s="245"/>
      <c r="G116" s="245"/>
      <c r="H116" s="245"/>
      <c r="I116" s="245"/>
      <c r="J116" s="245"/>
      <c r="K116" s="245"/>
      <c r="L116" s="245"/>
      <c r="M116" s="245"/>
      <c r="N116" s="245"/>
      <c r="O116" s="245"/>
      <c r="P116" s="245"/>
      <c r="Q116" s="245"/>
      <c r="R116" s="245"/>
      <c r="S116" s="245"/>
      <c r="T116" s="245"/>
      <c r="U116" s="245"/>
      <c r="V116" s="245"/>
      <c r="W116" s="245"/>
      <c r="X116" s="245"/>
      <c r="Y116" s="245"/>
      <c r="Z116" s="245"/>
      <c r="AA116" s="245"/>
    </row>
    <row r="117" ht="15.75" customHeight="1">
      <c r="A117" s="245"/>
      <c r="B117" s="245"/>
      <c r="C117" s="245"/>
      <c r="D117" s="245"/>
      <c r="E117" s="245"/>
      <c r="F117" s="245"/>
      <c r="G117" s="245"/>
      <c r="H117" s="245"/>
      <c r="I117" s="245"/>
      <c r="J117" s="245"/>
      <c r="K117" s="245"/>
      <c r="L117" s="245"/>
      <c r="M117" s="245"/>
      <c r="N117" s="245"/>
      <c r="O117" s="245"/>
      <c r="P117" s="245"/>
      <c r="Q117" s="245"/>
      <c r="R117" s="245"/>
      <c r="S117" s="245"/>
      <c r="T117" s="245"/>
      <c r="U117" s="245"/>
      <c r="V117" s="245"/>
      <c r="W117" s="245"/>
      <c r="X117" s="245"/>
      <c r="Y117" s="245"/>
      <c r="Z117" s="245"/>
      <c r="AA117" s="245"/>
    </row>
    <row r="118" ht="15.75" customHeight="1">
      <c r="A118" s="245"/>
      <c r="B118" s="245"/>
      <c r="C118" s="245"/>
      <c r="D118" s="245"/>
      <c r="E118" s="245"/>
      <c r="F118" s="245"/>
      <c r="G118" s="245"/>
      <c r="H118" s="245"/>
      <c r="I118" s="245"/>
      <c r="J118" s="245"/>
      <c r="K118" s="245"/>
      <c r="L118" s="245"/>
      <c r="M118" s="245"/>
      <c r="N118" s="245"/>
      <c r="O118" s="245"/>
      <c r="P118" s="245"/>
      <c r="Q118" s="245"/>
      <c r="R118" s="245"/>
      <c r="S118" s="245"/>
      <c r="T118" s="245"/>
      <c r="U118" s="245"/>
      <c r="V118" s="245"/>
      <c r="W118" s="245"/>
      <c r="X118" s="245"/>
      <c r="Y118" s="245"/>
      <c r="Z118" s="245"/>
      <c r="AA118" s="245"/>
    </row>
    <row r="119" ht="15.75" customHeight="1">
      <c r="A119" s="245"/>
      <c r="B119" s="245"/>
      <c r="C119" s="245"/>
      <c r="D119" s="245"/>
      <c r="E119" s="245"/>
      <c r="F119" s="245"/>
      <c r="G119" s="245"/>
      <c r="H119" s="245"/>
      <c r="I119" s="245"/>
      <c r="J119" s="245"/>
      <c r="K119" s="245"/>
      <c r="L119" s="245"/>
      <c r="M119" s="245"/>
      <c r="N119" s="245"/>
      <c r="O119" s="245"/>
      <c r="P119" s="245"/>
      <c r="Q119" s="245"/>
      <c r="R119" s="245"/>
      <c r="S119" s="245"/>
      <c r="T119" s="245"/>
      <c r="U119" s="245"/>
      <c r="V119" s="245"/>
      <c r="W119" s="245"/>
      <c r="X119" s="245"/>
      <c r="Y119" s="245"/>
      <c r="Z119" s="245"/>
      <c r="AA119" s="245"/>
    </row>
    <row r="120" ht="15.75" customHeight="1">
      <c r="A120" s="245"/>
      <c r="B120" s="245"/>
      <c r="C120" s="245"/>
      <c r="D120" s="245"/>
      <c r="E120" s="245"/>
      <c r="F120" s="245"/>
      <c r="G120" s="245"/>
      <c r="H120" s="245"/>
      <c r="I120" s="245"/>
      <c r="J120" s="245"/>
      <c r="K120" s="245"/>
      <c r="L120" s="245"/>
      <c r="M120" s="245"/>
      <c r="N120" s="245"/>
      <c r="O120" s="245"/>
      <c r="P120" s="245"/>
      <c r="Q120" s="245"/>
      <c r="R120" s="245"/>
      <c r="S120" s="245"/>
      <c r="T120" s="245"/>
      <c r="U120" s="245"/>
      <c r="V120" s="245"/>
      <c r="W120" s="245"/>
      <c r="X120" s="245"/>
      <c r="Y120" s="245"/>
      <c r="Z120" s="245"/>
      <c r="AA120" s="245"/>
    </row>
    <row r="121" ht="15.75" customHeight="1">
      <c r="A121" s="245"/>
      <c r="B121" s="245"/>
      <c r="C121" s="245"/>
      <c r="D121" s="245"/>
      <c r="E121" s="245"/>
      <c r="F121" s="245"/>
      <c r="G121" s="245"/>
      <c r="H121" s="245"/>
      <c r="I121" s="245"/>
      <c r="J121" s="245"/>
      <c r="K121" s="245"/>
      <c r="L121" s="245"/>
      <c r="M121" s="245"/>
      <c r="N121" s="245"/>
      <c r="O121" s="245"/>
      <c r="P121" s="245"/>
      <c r="Q121" s="245"/>
      <c r="R121" s="245"/>
      <c r="S121" s="245"/>
      <c r="T121" s="245"/>
      <c r="U121" s="245"/>
      <c r="V121" s="245"/>
      <c r="W121" s="245"/>
      <c r="X121" s="245"/>
      <c r="Y121" s="245"/>
      <c r="Z121" s="245"/>
      <c r="AA121" s="245"/>
    </row>
    <row r="122" ht="15.75" customHeight="1">
      <c r="A122" s="245"/>
      <c r="B122" s="245"/>
      <c r="C122" s="245"/>
      <c r="D122" s="245"/>
      <c r="E122" s="245"/>
      <c r="F122" s="245"/>
      <c r="G122" s="245"/>
      <c r="H122" s="245"/>
      <c r="I122" s="245"/>
      <c r="J122" s="245"/>
      <c r="K122" s="245"/>
      <c r="L122" s="245"/>
      <c r="M122" s="245"/>
      <c r="N122" s="245"/>
      <c r="O122" s="245"/>
      <c r="P122" s="245"/>
      <c r="Q122" s="245"/>
      <c r="R122" s="245"/>
      <c r="S122" s="245"/>
      <c r="T122" s="245"/>
      <c r="U122" s="245"/>
      <c r="V122" s="245"/>
      <c r="W122" s="245"/>
      <c r="X122" s="245"/>
      <c r="Y122" s="245"/>
      <c r="Z122" s="245"/>
      <c r="AA122" s="245"/>
    </row>
    <row r="123" ht="15.75" customHeight="1">
      <c r="A123" s="245"/>
      <c r="B123" s="245"/>
      <c r="C123" s="245"/>
      <c r="D123" s="245"/>
      <c r="E123" s="245"/>
      <c r="F123" s="245"/>
      <c r="G123" s="245"/>
      <c r="H123" s="245"/>
      <c r="I123" s="245"/>
      <c r="J123" s="245"/>
      <c r="K123" s="245"/>
      <c r="L123" s="245"/>
      <c r="M123" s="245"/>
      <c r="N123" s="245"/>
      <c r="O123" s="245"/>
      <c r="P123" s="245"/>
      <c r="Q123" s="245"/>
      <c r="R123" s="245"/>
      <c r="S123" s="245"/>
      <c r="T123" s="245"/>
      <c r="U123" s="245"/>
      <c r="V123" s="245"/>
      <c r="W123" s="245"/>
      <c r="X123" s="245"/>
      <c r="Y123" s="245"/>
      <c r="Z123" s="245"/>
      <c r="AA123" s="245"/>
    </row>
    <row r="124" ht="15.75" customHeight="1">
      <c r="A124" s="245"/>
      <c r="B124" s="245"/>
      <c r="C124" s="245"/>
      <c r="D124" s="245"/>
      <c r="E124" s="245"/>
      <c r="F124" s="245"/>
      <c r="G124" s="245"/>
      <c r="H124" s="245"/>
      <c r="I124" s="245"/>
      <c r="J124" s="245"/>
      <c r="K124" s="245"/>
      <c r="L124" s="245"/>
      <c r="M124" s="245"/>
      <c r="N124" s="245"/>
      <c r="O124" s="245"/>
      <c r="P124" s="245"/>
      <c r="Q124" s="245"/>
      <c r="R124" s="245"/>
      <c r="S124" s="245"/>
      <c r="T124" s="245"/>
      <c r="U124" s="245"/>
      <c r="V124" s="245"/>
      <c r="W124" s="245"/>
      <c r="X124" s="245"/>
      <c r="Y124" s="245"/>
      <c r="Z124" s="245"/>
      <c r="AA124" s="245"/>
    </row>
    <row r="125" ht="15.75" customHeight="1">
      <c r="A125" s="245"/>
      <c r="B125" s="245"/>
      <c r="C125" s="245"/>
      <c r="D125" s="245"/>
      <c r="E125" s="245"/>
      <c r="F125" s="245"/>
      <c r="G125" s="245"/>
      <c r="H125" s="245"/>
      <c r="I125" s="245"/>
      <c r="J125" s="245"/>
      <c r="K125" s="245"/>
      <c r="L125" s="245"/>
      <c r="M125" s="245"/>
      <c r="N125" s="245"/>
      <c r="O125" s="245"/>
      <c r="P125" s="245"/>
      <c r="Q125" s="245"/>
      <c r="R125" s="245"/>
      <c r="S125" s="245"/>
      <c r="T125" s="245"/>
      <c r="U125" s="245"/>
      <c r="V125" s="245"/>
      <c r="W125" s="245"/>
      <c r="X125" s="245"/>
      <c r="Y125" s="245"/>
      <c r="Z125" s="245"/>
      <c r="AA125" s="245"/>
    </row>
    <row r="126" ht="15.75" customHeight="1">
      <c r="A126" s="245"/>
      <c r="B126" s="245"/>
      <c r="C126" s="245"/>
      <c r="D126" s="245"/>
      <c r="E126" s="245"/>
      <c r="F126" s="245"/>
      <c r="G126" s="245"/>
      <c r="H126" s="245"/>
      <c r="I126" s="245"/>
      <c r="J126" s="245"/>
      <c r="K126" s="245"/>
      <c r="L126" s="245"/>
      <c r="M126" s="245"/>
      <c r="N126" s="245"/>
      <c r="O126" s="245"/>
      <c r="P126" s="245"/>
      <c r="Q126" s="245"/>
      <c r="R126" s="245"/>
      <c r="S126" s="245"/>
      <c r="T126" s="245"/>
      <c r="U126" s="245"/>
      <c r="V126" s="245"/>
      <c r="W126" s="245"/>
      <c r="X126" s="245"/>
      <c r="Y126" s="245"/>
      <c r="Z126" s="245"/>
      <c r="AA126" s="245"/>
    </row>
    <row r="127" ht="15.75" customHeight="1">
      <c r="A127" s="245"/>
      <c r="B127" s="245"/>
      <c r="C127" s="245"/>
      <c r="D127" s="245"/>
      <c r="E127" s="245"/>
      <c r="F127" s="245"/>
      <c r="G127" s="245"/>
      <c r="H127" s="245"/>
      <c r="I127" s="245"/>
      <c r="J127" s="245"/>
      <c r="K127" s="245"/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245"/>
      <c r="W127" s="245"/>
      <c r="X127" s="245"/>
      <c r="Y127" s="245"/>
      <c r="Z127" s="245"/>
      <c r="AA127" s="245"/>
    </row>
    <row r="128" ht="15.75" customHeight="1">
      <c r="A128" s="245"/>
      <c r="B128" s="245"/>
      <c r="C128" s="245"/>
      <c r="D128" s="245"/>
      <c r="E128" s="245"/>
      <c r="F128" s="245"/>
      <c r="G128" s="245"/>
      <c r="H128" s="245"/>
      <c r="I128" s="245"/>
      <c r="J128" s="245"/>
      <c r="K128" s="245"/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245"/>
      <c r="W128" s="245"/>
      <c r="X128" s="245"/>
      <c r="Y128" s="245"/>
      <c r="Z128" s="245"/>
      <c r="AA128" s="245"/>
    </row>
    <row r="129" ht="15.75" customHeight="1">
      <c r="A129" s="245"/>
      <c r="B129" s="245"/>
      <c r="C129" s="245"/>
      <c r="D129" s="245"/>
      <c r="E129" s="245"/>
      <c r="F129" s="245"/>
      <c r="G129" s="245"/>
      <c r="H129" s="245"/>
      <c r="I129" s="245"/>
      <c r="J129" s="245"/>
      <c r="K129" s="245"/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245"/>
      <c r="W129" s="245"/>
      <c r="X129" s="245"/>
      <c r="Y129" s="245"/>
      <c r="Z129" s="245"/>
      <c r="AA129" s="245"/>
    </row>
    <row r="130" ht="15.75" customHeight="1">
      <c r="A130" s="245"/>
      <c r="B130" s="245"/>
      <c r="C130" s="245"/>
      <c r="D130" s="245"/>
      <c r="E130" s="245"/>
      <c r="F130" s="245"/>
      <c r="G130" s="245"/>
      <c r="H130" s="245"/>
      <c r="I130" s="245"/>
      <c r="J130" s="245"/>
      <c r="K130" s="245"/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245"/>
      <c r="W130" s="245"/>
      <c r="X130" s="245"/>
      <c r="Y130" s="245"/>
      <c r="Z130" s="245"/>
      <c r="AA130" s="245"/>
    </row>
    <row r="131" ht="15.75" customHeight="1">
      <c r="A131" s="245"/>
      <c r="B131" s="245"/>
      <c r="C131" s="245"/>
      <c r="D131" s="245"/>
      <c r="E131" s="245"/>
      <c r="F131" s="245"/>
      <c r="G131" s="245"/>
      <c r="H131" s="245"/>
      <c r="I131" s="245"/>
      <c r="J131" s="245"/>
      <c r="K131" s="245"/>
      <c r="L131" s="245"/>
      <c r="M131" s="245"/>
      <c r="N131" s="245"/>
      <c r="O131" s="245"/>
      <c r="P131" s="245"/>
      <c r="Q131" s="245"/>
      <c r="R131" s="245"/>
      <c r="S131" s="245"/>
      <c r="T131" s="245"/>
      <c r="U131" s="245"/>
      <c r="V131" s="245"/>
      <c r="W131" s="245"/>
      <c r="X131" s="245"/>
      <c r="Y131" s="245"/>
      <c r="Z131" s="245"/>
      <c r="AA131" s="245"/>
    </row>
    <row r="132" ht="15.75" customHeight="1">
      <c r="A132" s="245"/>
      <c r="B132" s="245"/>
      <c r="C132" s="245"/>
      <c r="D132" s="245"/>
      <c r="E132" s="245"/>
      <c r="F132" s="245"/>
      <c r="G132" s="245"/>
      <c r="H132" s="245"/>
      <c r="I132" s="245"/>
      <c r="J132" s="245"/>
      <c r="K132" s="245"/>
      <c r="L132" s="245"/>
      <c r="M132" s="245"/>
      <c r="N132" s="245"/>
      <c r="O132" s="245"/>
      <c r="P132" s="245"/>
      <c r="Q132" s="245"/>
      <c r="R132" s="245"/>
      <c r="S132" s="245"/>
      <c r="T132" s="245"/>
      <c r="U132" s="245"/>
      <c r="V132" s="245"/>
      <c r="W132" s="245"/>
      <c r="X132" s="245"/>
      <c r="Y132" s="245"/>
      <c r="Z132" s="245"/>
      <c r="AA132" s="245"/>
    </row>
    <row r="133" ht="15.75" customHeight="1">
      <c r="A133" s="245"/>
      <c r="B133" s="245"/>
      <c r="C133" s="245"/>
      <c r="D133" s="245"/>
      <c r="E133" s="245"/>
      <c r="F133" s="245"/>
      <c r="G133" s="245"/>
      <c r="H133" s="245"/>
      <c r="I133" s="245"/>
      <c r="J133" s="245"/>
      <c r="K133" s="245"/>
      <c r="L133" s="245"/>
      <c r="M133" s="245"/>
      <c r="N133" s="245"/>
      <c r="O133" s="245"/>
      <c r="P133" s="245"/>
      <c r="Q133" s="245"/>
      <c r="R133" s="245"/>
      <c r="S133" s="245"/>
      <c r="T133" s="245"/>
      <c r="U133" s="245"/>
      <c r="V133" s="245"/>
      <c r="W133" s="245"/>
      <c r="X133" s="245"/>
      <c r="Y133" s="245"/>
      <c r="Z133" s="245"/>
      <c r="AA133" s="245"/>
    </row>
    <row r="134" ht="15.75" customHeight="1">
      <c r="A134" s="245"/>
      <c r="B134" s="245"/>
      <c r="C134" s="245"/>
      <c r="D134" s="245"/>
      <c r="E134" s="245"/>
      <c r="F134" s="245"/>
      <c r="G134" s="245"/>
      <c r="H134" s="245"/>
      <c r="I134" s="245"/>
      <c r="J134" s="245"/>
      <c r="K134" s="245"/>
      <c r="L134" s="245"/>
      <c r="M134" s="245"/>
      <c r="N134" s="245"/>
      <c r="O134" s="245"/>
      <c r="P134" s="245"/>
      <c r="Q134" s="245"/>
      <c r="R134" s="245"/>
      <c r="S134" s="245"/>
      <c r="T134" s="245"/>
      <c r="U134" s="245"/>
      <c r="V134" s="245"/>
      <c r="W134" s="245"/>
      <c r="X134" s="245"/>
      <c r="Y134" s="245"/>
      <c r="Z134" s="245"/>
      <c r="AA134" s="245"/>
    </row>
    <row r="135" ht="15.75" customHeight="1">
      <c r="A135" s="245"/>
      <c r="B135" s="245"/>
      <c r="C135" s="245"/>
      <c r="D135" s="245"/>
      <c r="E135" s="245"/>
      <c r="F135" s="245"/>
      <c r="G135" s="245"/>
      <c r="H135" s="245"/>
      <c r="I135" s="245"/>
      <c r="J135" s="245"/>
      <c r="K135" s="245"/>
      <c r="L135" s="245"/>
      <c r="M135" s="245"/>
      <c r="N135" s="245"/>
      <c r="O135" s="245"/>
      <c r="P135" s="245"/>
      <c r="Q135" s="245"/>
      <c r="R135" s="245"/>
      <c r="S135" s="245"/>
      <c r="T135" s="245"/>
      <c r="U135" s="245"/>
      <c r="V135" s="245"/>
      <c r="W135" s="245"/>
      <c r="X135" s="245"/>
      <c r="Y135" s="245"/>
      <c r="Z135" s="245"/>
      <c r="AA135" s="245"/>
    </row>
    <row r="136" ht="15.75" customHeight="1">
      <c r="A136" s="245"/>
      <c r="B136" s="245"/>
      <c r="C136" s="245"/>
      <c r="D136" s="245"/>
      <c r="E136" s="245"/>
      <c r="F136" s="245"/>
      <c r="G136" s="245"/>
      <c r="H136" s="245"/>
      <c r="I136" s="245"/>
      <c r="J136" s="245"/>
      <c r="K136" s="245"/>
      <c r="L136" s="245"/>
      <c r="M136" s="245"/>
      <c r="N136" s="245"/>
      <c r="O136" s="245"/>
      <c r="P136" s="245"/>
      <c r="Q136" s="245"/>
      <c r="R136" s="245"/>
      <c r="S136" s="245"/>
      <c r="T136" s="245"/>
      <c r="U136" s="245"/>
      <c r="V136" s="245"/>
      <c r="W136" s="245"/>
      <c r="X136" s="245"/>
      <c r="Y136" s="245"/>
      <c r="Z136" s="245"/>
      <c r="AA136" s="245"/>
    </row>
    <row r="137" ht="15.75" customHeight="1">
      <c r="A137" s="245"/>
      <c r="B137" s="245"/>
      <c r="C137" s="245"/>
      <c r="D137" s="245"/>
      <c r="E137" s="245"/>
      <c r="F137" s="245"/>
      <c r="G137" s="245"/>
      <c r="H137" s="245"/>
      <c r="I137" s="245"/>
      <c r="J137" s="245"/>
      <c r="K137" s="245"/>
      <c r="L137" s="245"/>
      <c r="M137" s="245"/>
      <c r="N137" s="245"/>
      <c r="O137" s="245"/>
      <c r="P137" s="245"/>
      <c r="Q137" s="245"/>
      <c r="R137" s="245"/>
      <c r="S137" s="245"/>
      <c r="T137" s="245"/>
      <c r="U137" s="245"/>
      <c r="V137" s="245"/>
      <c r="W137" s="245"/>
      <c r="X137" s="245"/>
      <c r="Y137" s="245"/>
      <c r="Z137" s="245"/>
      <c r="AA137" s="245"/>
    </row>
    <row r="138" ht="15.75" customHeight="1">
      <c r="A138" s="245"/>
      <c r="B138" s="245"/>
      <c r="C138" s="245"/>
      <c r="D138" s="245"/>
      <c r="E138" s="245"/>
      <c r="F138" s="245"/>
      <c r="G138" s="245"/>
      <c r="H138" s="245"/>
      <c r="I138" s="245"/>
      <c r="J138" s="245"/>
      <c r="K138" s="245"/>
      <c r="L138" s="245"/>
      <c r="M138" s="245"/>
      <c r="N138" s="245"/>
      <c r="O138" s="245"/>
      <c r="P138" s="245"/>
      <c r="Q138" s="245"/>
      <c r="R138" s="245"/>
      <c r="S138" s="245"/>
      <c r="T138" s="245"/>
      <c r="U138" s="245"/>
      <c r="V138" s="245"/>
      <c r="W138" s="245"/>
      <c r="X138" s="245"/>
      <c r="Y138" s="245"/>
      <c r="Z138" s="245"/>
      <c r="AA138" s="245"/>
    </row>
    <row r="139" ht="15.75" customHeight="1">
      <c r="A139" s="245"/>
      <c r="B139" s="245"/>
      <c r="C139" s="245"/>
      <c r="D139" s="245"/>
      <c r="E139" s="245"/>
      <c r="F139" s="245"/>
      <c r="G139" s="245"/>
      <c r="H139" s="245"/>
      <c r="I139" s="245"/>
      <c r="J139" s="245"/>
      <c r="K139" s="245"/>
      <c r="L139" s="245"/>
      <c r="M139" s="245"/>
      <c r="N139" s="245"/>
      <c r="O139" s="245"/>
      <c r="P139" s="245"/>
      <c r="Q139" s="245"/>
      <c r="R139" s="245"/>
      <c r="S139" s="245"/>
      <c r="T139" s="245"/>
      <c r="U139" s="245"/>
      <c r="V139" s="245"/>
      <c r="W139" s="245"/>
      <c r="X139" s="245"/>
      <c r="Y139" s="245"/>
      <c r="Z139" s="245"/>
      <c r="AA139" s="245"/>
    </row>
    <row r="140" ht="15.75" customHeight="1">
      <c r="A140" s="245"/>
      <c r="B140" s="245"/>
      <c r="C140" s="245"/>
      <c r="D140" s="245"/>
      <c r="E140" s="245"/>
      <c r="F140" s="245"/>
      <c r="G140" s="245"/>
      <c r="H140" s="245"/>
      <c r="I140" s="245"/>
      <c r="J140" s="245"/>
      <c r="K140" s="245"/>
      <c r="L140" s="245"/>
      <c r="M140" s="245"/>
      <c r="N140" s="245"/>
      <c r="O140" s="245"/>
      <c r="P140" s="245"/>
      <c r="Q140" s="245"/>
      <c r="R140" s="245"/>
      <c r="S140" s="245"/>
      <c r="T140" s="245"/>
      <c r="U140" s="245"/>
      <c r="V140" s="245"/>
      <c r="W140" s="245"/>
      <c r="X140" s="245"/>
      <c r="Y140" s="245"/>
      <c r="Z140" s="245"/>
      <c r="AA140" s="245"/>
    </row>
    <row r="141" ht="15.75" customHeight="1">
      <c r="A141" s="245"/>
      <c r="B141" s="245"/>
      <c r="C141" s="245"/>
      <c r="D141" s="245"/>
      <c r="E141" s="245"/>
      <c r="F141" s="245"/>
      <c r="G141" s="245"/>
      <c r="H141" s="245"/>
      <c r="I141" s="245"/>
      <c r="J141" s="245"/>
      <c r="K141" s="245"/>
      <c r="L141" s="245"/>
      <c r="M141" s="245"/>
      <c r="N141" s="245"/>
      <c r="O141" s="245"/>
      <c r="P141" s="245"/>
      <c r="Q141" s="245"/>
      <c r="R141" s="245"/>
      <c r="S141" s="245"/>
      <c r="T141" s="245"/>
      <c r="U141" s="245"/>
      <c r="V141" s="245"/>
      <c r="W141" s="245"/>
      <c r="X141" s="245"/>
      <c r="Y141" s="245"/>
      <c r="Z141" s="245"/>
      <c r="AA141" s="245"/>
    </row>
    <row r="142" ht="15.75" customHeight="1">
      <c r="A142" s="245"/>
      <c r="B142" s="245"/>
      <c r="C142" s="245"/>
      <c r="D142" s="245"/>
      <c r="E142" s="245"/>
      <c r="F142" s="245"/>
      <c r="G142" s="245"/>
      <c r="H142" s="245"/>
      <c r="I142" s="245"/>
      <c r="J142" s="245"/>
      <c r="K142" s="245"/>
      <c r="L142" s="245"/>
      <c r="M142" s="245"/>
      <c r="N142" s="245"/>
      <c r="O142" s="245"/>
      <c r="P142" s="245"/>
      <c r="Q142" s="245"/>
      <c r="R142" s="245"/>
      <c r="S142" s="245"/>
      <c r="T142" s="245"/>
      <c r="U142" s="245"/>
      <c r="V142" s="245"/>
      <c r="W142" s="245"/>
      <c r="X142" s="245"/>
      <c r="Y142" s="245"/>
      <c r="Z142" s="245"/>
      <c r="AA142" s="245"/>
    </row>
    <row r="143" ht="15.75" customHeight="1">
      <c r="A143" s="245"/>
      <c r="B143" s="245"/>
      <c r="C143" s="245"/>
      <c r="D143" s="245"/>
      <c r="E143" s="245"/>
      <c r="F143" s="245"/>
      <c r="G143" s="245"/>
      <c r="H143" s="245"/>
      <c r="I143" s="245"/>
      <c r="J143" s="245"/>
      <c r="K143" s="245"/>
      <c r="L143" s="245"/>
      <c r="M143" s="245"/>
      <c r="N143" s="245"/>
      <c r="O143" s="245"/>
      <c r="P143" s="245"/>
      <c r="Q143" s="245"/>
      <c r="R143" s="245"/>
      <c r="S143" s="245"/>
      <c r="T143" s="245"/>
      <c r="U143" s="245"/>
      <c r="V143" s="245"/>
      <c r="W143" s="245"/>
      <c r="X143" s="245"/>
      <c r="Y143" s="245"/>
      <c r="Z143" s="245"/>
      <c r="AA143" s="245"/>
    </row>
    <row r="144" ht="15.75" customHeight="1">
      <c r="A144" s="245"/>
      <c r="B144" s="245"/>
      <c r="C144" s="245"/>
      <c r="D144" s="245"/>
      <c r="E144" s="245"/>
      <c r="F144" s="245"/>
      <c r="G144" s="245"/>
      <c r="H144" s="245"/>
      <c r="I144" s="245"/>
      <c r="J144" s="245"/>
      <c r="K144" s="245"/>
      <c r="L144" s="245"/>
      <c r="M144" s="245"/>
      <c r="N144" s="245"/>
      <c r="O144" s="245"/>
      <c r="P144" s="245"/>
      <c r="Q144" s="245"/>
      <c r="R144" s="245"/>
      <c r="S144" s="245"/>
      <c r="T144" s="245"/>
      <c r="U144" s="245"/>
      <c r="V144" s="245"/>
      <c r="W144" s="245"/>
      <c r="X144" s="245"/>
      <c r="Y144" s="245"/>
      <c r="Z144" s="245"/>
      <c r="AA144" s="245"/>
    </row>
    <row r="145" ht="15.75" customHeight="1">
      <c r="A145" s="245"/>
      <c r="B145" s="245"/>
      <c r="C145" s="245"/>
      <c r="D145" s="245"/>
      <c r="E145" s="245"/>
      <c r="F145" s="245"/>
      <c r="G145" s="245"/>
      <c r="H145" s="245"/>
      <c r="I145" s="245"/>
      <c r="J145" s="245"/>
      <c r="K145" s="245"/>
      <c r="L145" s="245"/>
      <c r="M145" s="245"/>
      <c r="N145" s="245"/>
      <c r="O145" s="245"/>
      <c r="P145" s="245"/>
      <c r="Q145" s="245"/>
      <c r="R145" s="245"/>
      <c r="S145" s="245"/>
      <c r="T145" s="245"/>
      <c r="U145" s="245"/>
      <c r="V145" s="245"/>
      <c r="W145" s="245"/>
      <c r="X145" s="245"/>
      <c r="Y145" s="245"/>
      <c r="Z145" s="245"/>
      <c r="AA145" s="245"/>
    </row>
    <row r="146" ht="15.75" customHeight="1">
      <c r="A146" s="245"/>
      <c r="B146" s="245"/>
      <c r="C146" s="245"/>
      <c r="D146" s="245"/>
      <c r="E146" s="245"/>
      <c r="F146" s="245"/>
      <c r="G146" s="245"/>
      <c r="H146" s="245"/>
      <c r="I146" s="245"/>
      <c r="J146" s="245"/>
      <c r="K146" s="245"/>
      <c r="L146" s="245"/>
      <c r="M146" s="245"/>
      <c r="N146" s="245"/>
      <c r="O146" s="245"/>
      <c r="P146" s="245"/>
      <c r="Q146" s="245"/>
      <c r="R146" s="245"/>
      <c r="S146" s="245"/>
      <c r="T146" s="245"/>
      <c r="U146" s="245"/>
      <c r="V146" s="245"/>
      <c r="W146" s="245"/>
      <c r="X146" s="245"/>
      <c r="Y146" s="245"/>
      <c r="Z146" s="245"/>
      <c r="AA146" s="245"/>
    </row>
    <row r="147" ht="15.75" customHeight="1">
      <c r="A147" s="245"/>
      <c r="B147" s="245"/>
      <c r="C147" s="245"/>
      <c r="D147" s="245"/>
      <c r="E147" s="245"/>
      <c r="F147" s="245"/>
      <c r="G147" s="245"/>
      <c r="H147" s="245"/>
      <c r="I147" s="245"/>
      <c r="J147" s="245"/>
      <c r="K147" s="245"/>
      <c r="L147" s="245"/>
      <c r="M147" s="245"/>
      <c r="N147" s="245"/>
      <c r="O147" s="245"/>
      <c r="P147" s="245"/>
      <c r="Q147" s="245"/>
      <c r="R147" s="245"/>
      <c r="S147" s="245"/>
      <c r="T147" s="245"/>
      <c r="U147" s="245"/>
      <c r="V147" s="245"/>
      <c r="W147" s="245"/>
      <c r="X147" s="245"/>
      <c r="Y147" s="245"/>
      <c r="Z147" s="245"/>
      <c r="AA147" s="245"/>
    </row>
    <row r="148" ht="15.75" customHeight="1">
      <c r="A148" s="245"/>
      <c r="B148" s="245"/>
      <c r="C148" s="245"/>
      <c r="D148" s="245"/>
      <c r="E148" s="245"/>
      <c r="F148" s="245"/>
      <c r="G148" s="245"/>
      <c r="H148" s="245"/>
      <c r="I148" s="245"/>
      <c r="J148" s="245"/>
      <c r="K148" s="245"/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245"/>
      <c r="W148" s="245"/>
      <c r="X148" s="245"/>
      <c r="Y148" s="245"/>
      <c r="Z148" s="245"/>
      <c r="AA148" s="245"/>
    </row>
    <row r="149" ht="15.75" customHeight="1">
      <c r="A149" s="245"/>
      <c r="B149" s="245"/>
      <c r="C149" s="245"/>
      <c r="D149" s="245"/>
      <c r="E149" s="245"/>
      <c r="F149" s="245"/>
      <c r="G149" s="245"/>
      <c r="H149" s="245"/>
      <c r="I149" s="245"/>
      <c r="J149" s="245"/>
      <c r="K149" s="245"/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245"/>
      <c r="W149" s="245"/>
      <c r="X149" s="245"/>
      <c r="Y149" s="245"/>
      <c r="Z149" s="245"/>
      <c r="AA149" s="245"/>
    </row>
    <row r="150" ht="15.75" customHeight="1">
      <c r="A150" s="245"/>
      <c r="B150" s="245"/>
      <c r="C150" s="245"/>
      <c r="D150" s="245"/>
      <c r="E150" s="245"/>
      <c r="F150" s="245"/>
      <c r="G150" s="245"/>
      <c r="H150" s="245"/>
      <c r="I150" s="245"/>
      <c r="J150" s="245"/>
      <c r="K150" s="245"/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245"/>
      <c r="W150" s="245"/>
      <c r="X150" s="245"/>
      <c r="Y150" s="245"/>
      <c r="Z150" s="245"/>
      <c r="AA150" s="245"/>
    </row>
    <row r="151" ht="15.75" customHeight="1">
      <c r="A151" s="245"/>
      <c r="B151" s="245"/>
      <c r="C151" s="245"/>
      <c r="D151" s="245"/>
      <c r="E151" s="245"/>
      <c r="F151" s="245"/>
      <c r="G151" s="245"/>
      <c r="H151" s="245"/>
      <c r="I151" s="245"/>
      <c r="J151" s="245"/>
      <c r="K151" s="245"/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245"/>
      <c r="W151" s="245"/>
      <c r="X151" s="245"/>
      <c r="Y151" s="245"/>
      <c r="Z151" s="245"/>
      <c r="AA151" s="245"/>
    </row>
    <row r="152" ht="15.75" customHeight="1">
      <c r="A152" s="245"/>
      <c r="B152" s="245"/>
      <c r="C152" s="245"/>
      <c r="D152" s="245"/>
      <c r="E152" s="245"/>
      <c r="F152" s="245"/>
      <c r="G152" s="245"/>
      <c r="H152" s="245"/>
      <c r="I152" s="245"/>
      <c r="J152" s="245"/>
      <c r="K152" s="245"/>
      <c r="L152" s="245"/>
      <c r="M152" s="245"/>
      <c r="N152" s="245"/>
      <c r="O152" s="245"/>
      <c r="P152" s="245"/>
      <c r="Q152" s="245"/>
      <c r="R152" s="245"/>
      <c r="S152" s="245"/>
      <c r="T152" s="245"/>
      <c r="U152" s="245"/>
      <c r="V152" s="245"/>
      <c r="W152" s="245"/>
      <c r="X152" s="245"/>
      <c r="Y152" s="245"/>
      <c r="Z152" s="245"/>
      <c r="AA152" s="245"/>
    </row>
    <row r="153" ht="15.75" customHeight="1">
      <c r="A153" s="245"/>
      <c r="B153" s="245"/>
      <c r="C153" s="245"/>
      <c r="D153" s="245"/>
      <c r="E153" s="245"/>
      <c r="F153" s="245"/>
      <c r="G153" s="245"/>
      <c r="H153" s="245"/>
      <c r="I153" s="245"/>
      <c r="J153" s="245"/>
      <c r="K153" s="245"/>
      <c r="L153" s="245"/>
      <c r="M153" s="245"/>
      <c r="N153" s="245"/>
      <c r="O153" s="245"/>
      <c r="P153" s="245"/>
      <c r="Q153" s="245"/>
      <c r="R153" s="245"/>
      <c r="S153" s="245"/>
      <c r="T153" s="245"/>
      <c r="U153" s="245"/>
      <c r="V153" s="245"/>
      <c r="W153" s="245"/>
      <c r="X153" s="245"/>
      <c r="Y153" s="245"/>
      <c r="Z153" s="245"/>
      <c r="AA153" s="245"/>
    </row>
    <row r="154" ht="15.75" customHeight="1">
      <c r="A154" s="245"/>
      <c r="B154" s="245"/>
      <c r="C154" s="245"/>
      <c r="D154" s="245"/>
      <c r="E154" s="245"/>
      <c r="F154" s="245"/>
      <c r="G154" s="245"/>
      <c r="H154" s="245"/>
      <c r="I154" s="245"/>
      <c r="J154" s="245"/>
      <c r="K154" s="245"/>
      <c r="L154" s="245"/>
      <c r="M154" s="245"/>
      <c r="N154" s="245"/>
      <c r="O154" s="245"/>
      <c r="P154" s="245"/>
      <c r="Q154" s="245"/>
      <c r="R154" s="245"/>
      <c r="S154" s="245"/>
      <c r="T154" s="245"/>
      <c r="U154" s="245"/>
      <c r="V154" s="245"/>
      <c r="W154" s="245"/>
      <c r="X154" s="245"/>
      <c r="Y154" s="245"/>
      <c r="Z154" s="245"/>
      <c r="AA154" s="245"/>
    </row>
    <row r="155" ht="15.75" customHeight="1">
      <c r="A155" s="245"/>
      <c r="B155" s="245"/>
      <c r="C155" s="245"/>
      <c r="D155" s="245"/>
      <c r="E155" s="245"/>
      <c r="F155" s="245"/>
      <c r="G155" s="245"/>
      <c r="H155" s="245"/>
      <c r="I155" s="245"/>
      <c r="J155" s="245"/>
      <c r="K155" s="245"/>
      <c r="L155" s="245"/>
      <c r="M155" s="245"/>
      <c r="N155" s="245"/>
      <c r="O155" s="245"/>
      <c r="P155" s="245"/>
      <c r="Q155" s="245"/>
      <c r="R155" s="245"/>
      <c r="S155" s="245"/>
      <c r="T155" s="245"/>
      <c r="U155" s="245"/>
      <c r="V155" s="245"/>
      <c r="W155" s="245"/>
      <c r="X155" s="245"/>
      <c r="Y155" s="245"/>
      <c r="Z155" s="245"/>
      <c r="AA155" s="245"/>
    </row>
    <row r="156" ht="15.75" customHeight="1">
      <c r="A156" s="245"/>
      <c r="B156" s="245"/>
      <c r="C156" s="245"/>
      <c r="D156" s="245"/>
      <c r="E156" s="245"/>
      <c r="F156" s="245"/>
      <c r="G156" s="245"/>
      <c r="H156" s="245"/>
      <c r="I156" s="245"/>
      <c r="J156" s="245"/>
      <c r="K156" s="245"/>
      <c r="L156" s="245"/>
      <c r="M156" s="245"/>
      <c r="N156" s="245"/>
      <c r="O156" s="245"/>
      <c r="P156" s="245"/>
      <c r="Q156" s="245"/>
      <c r="R156" s="245"/>
      <c r="S156" s="245"/>
      <c r="T156" s="245"/>
      <c r="U156" s="245"/>
      <c r="V156" s="245"/>
      <c r="W156" s="245"/>
      <c r="X156" s="245"/>
      <c r="Y156" s="245"/>
      <c r="Z156" s="245"/>
      <c r="AA156" s="245"/>
    </row>
    <row r="157" ht="15.75" customHeight="1">
      <c r="A157" s="245"/>
      <c r="B157" s="245"/>
      <c r="C157" s="245"/>
      <c r="D157" s="245"/>
      <c r="E157" s="245"/>
      <c r="F157" s="245"/>
      <c r="G157" s="245"/>
      <c r="H157" s="245"/>
      <c r="I157" s="245"/>
      <c r="J157" s="245"/>
      <c r="K157" s="245"/>
      <c r="L157" s="245"/>
      <c r="M157" s="245"/>
      <c r="N157" s="245"/>
      <c r="O157" s="245"/>
      <c r="P157" s="245"/>
      <c r="Q157" s="245"/>
      <c r="R157" s="245"/>
      <c r="S157" s="245"/>
      <c r="T157" s="245"/>
      <c r="U157" s="245"/>
      <c r="V157" s="245"/>
      <c r="W157" s="245"/>
      <c r="X157" s="245"/>
      <c r="Y157" s="245"/>
      <c r="Z157" s="245"/>
      <c r="AA157" s="245"/>
    </row>
    <row r="158" ht="15.75" customHeight="1">
      <c r="A158" s="245"/>
      <c r="B158" s="245"/>
      <c r="C158" s="245"/>
      <c r="D158" s="245"/>
      <c r="E158" s="245"/>
      <c r="F158" s="245"/>
      <c r="G158" s="245"/>
      <c r="H158" s="245"/>
      <c r="I158" s="245"/>
      <c r="J158" s="245"/>
      <c r="K158" s="245"/>
      <c r="L158" s="245"/>
      <c r="M158" s="245"/>
      <c r="N158" s="245"/>
      <c r="O158" s="245"/>
      <c r="P158" s="245"/>
      <c r="Q158" s="245"/>
      <c r="R158" s="245"/>
      <c r="S158" s="245"/>
      <c r="T158" s="245"/>
      <c r="U158" s="245"/>
      <c r="V158" s="245"/>
      <c r="W158" s="245"/>
      <c r="X158" s="245"/>
      <c r="Y158" s="245"/>
      <c r="Z158" s="245"/>
      <c r="AA158" s="245"/>
    </row>
    <row r="159" ht="15.75" customHeight="1">
      <c r="A159" s="245"/>
      <c r="B159" s="245"/>
      <c r="C159" s="245"/>
      <c r="D159" s="245"/>
      <c r="E159" s="245"/>
      <c r="F159" s="245"/>
      <c r="G159" s="245"/>
      <c r="H159" s="245"/>
      <c r="I159" s="245"/>
      <c r="J159" s="245"/>
      <c r="K159" s="245"/>
      <c r="L159" s="245"/>
      <c r="M159" s="245"/>
      <c r="N159" s="245"/>
      <c r="O159" s="245"/>
      <c r="P159" s="245"/>
      <c r="Q159" s="245"/>
      <c r="R159" s="245"/>
      <c r="S159" s="245"/>
      <c r="T159" s="245"/>
      <c r="U159" s="245"/>
      <c r="V159" s="245"/>
      <c r="W159" s="245"/>
      <c r="X159" s="245"/>
      <c r="Y159" s="245"/>
      <c r="Z159" s="245"/>
      <c r="AA159" s="245"/>
    </row>
    <row r="160" ht="15.75" customHeight="1">
      <c r="A160" s="245"/>
      <c r="B160" s="245"/>
      <c r="C160" s="245"/>
      <c r="D160" s="245"/>
      <c r="E160" s="245"/>
      <c r="F160" s="245"/>
      <c r="G160" s="245"/>
      <c r="H160" s="245"/>
      <c r="I160" s="245"/>
      <c r="J160" s="245"/>
      <c r="K160" s="245"/>
      <c r="L160" s="245"/>
      <c r="M160" s="245"/>
      <c r="N160" s="245"/>
      <c r="O160" s="245"/>
      <c r="P160" s="245"/>
      <c r="Q160" s="245"/>
      <c r="R160" s="245"/>
      <c r="S160" s="245"/>
      <c r="T160" s="245"/>
      <c r="U160" s="245"/>
      <c r="V160" s="245"/>
      <c r="W160" s="245"/>
      <c r="X160" s="245"/>
      <c r="Y160" s="245"/>
      <c r="Z160" s="245"/>
      <c r="AA160" s="245"/>
    </row>
    <row r="161" ht="15.75" customHeight="1">
      <c r="A161" s="245"/>
      <c r="B161" s="245"/>
      <c r="C161" s="245"/>
      <c r="D161" s="245"/>
      <c r="E161" s="245"/>
      <c r="F161" s="245"/>
      <c r="G161" s="245"/>
      <c r="H161" s="245"/>
      <c r="I161" s="245"/>
      <c r="J161" s="245"/>
      <c r="K161" s="245"/>
      <c r="L161" s="245"/>
      <c r="M161" s="245"/>
      <c r="N161" s="245"/>
      <c r="O161" s="245"/>
      <c r="P161" s="245"/>
      <c r="Q161" s="245"/>
      <c r="R161" s="245"/>
      <c r="S161" s="245"/>
      <c r="T161" s="245"/>
      <c r="U161" s="245"/>
      <c r="V161" s="245"/>
      <c r="W161" s="245"/>
      <c r="X161" s="245"/>
      <c r="Y161" s="245"/>
      <c r="Z161" s="245"/>
      <c r="AA161" s="245"/>
    </row>
    <row r="162" ht="15.75" customHeight="1">
      <c r="A162" s="245"/>
      <c r="B162" s="245"/>
      <c r="C162" s="245"/>
      <c r="D162" s="245"/>
      <c r="E162" s="245"/>
      <c r="F162" s="245"/>
      <c r="G162" s="245"/>
      <c r="H162" s="245"/>
      <c r="I162" s="245"/>
      <c r="J162" s="245"/>
      <c r="K162" s="245"/>
      <c r="L162" s="245"/>
      <c r="M162" s="245"/>
      <c r="N162" s="245"/>
      <c r="O162" s="245"/>
      <c r="P162" s="245"/>
      <c r="Q162" s="245"/>
      <c r="R162" s="245"/>
      <c r="S162" s="245"/>
      <c r="T162" s="245"/>
      <c r="U162" s="245"/>
      <c r="V162" s="245"/>
      <c r="W162" s="245"/>
      <c r="X162" s="245"/>
      <c r="Y162" s="245"/>
      <c r="Z162" s="245"/>
      <c r="AA162" s="245"/>
    </row>
    <row r="163" ht="15.75" customHeight="1">
      <c r="A163" s="245"/>
      <c r="B163" s="245"/>
      <c r="C163" s="245"/>
      <c r="D163" s="245"/>
      <c r="E163" s="245"/>
      <c r="F163" s="245"/>
      <c r="G163" s="245"/>
      <c r="H163" s="245"/>
      <c r="I163" s="245"/>
      <c r="J163" s="245"/>
      <c r="K163" s="245"/>
      <c r="L163" s="245"/>
      <c r="M163" s="245"/>
      <c r="N163" s="245"/>
      <c r="O163" s="245"/>
      <c r="P163" s="245"/>
      <c r="Q163" s="245"/>
      <c r="R163" s="245"/>
      <c r="S163" s="245"/>
      <c r="T163" s="245"/>
      <c r="U163" s="245"/>
      <c r="V163" s="245"/>
      <c r="W163" s="245"/>
      <c r="X163" s="245"/>
      <c r="Y163" s="245"/>
      <c r="Z163" s="245"/>
      <c r="AA163" s="245"/>
    </row>
    <row r="164" ht="15.75" customHeight="1">
      <c r="A164" s="245"/>
      <c r="B164" s="245"/>
      <c r="C164" s="245"/>
      <c r="D164" s="245"/>
      <c r="E164" s="245"/>
      <c r="F164" s="245"/>
      <c r="G164" s="245"/>
      <c r="H164" s="245"/>
      <c r="I164" s="245"/>
      <c r="J164" s="245"/>
      <c r="K164" s="245"/>
      <c r="L164" s="245"/>
      <c r="M164" s="245"/>
      <c r="N164" s="245"/>
      <c r="O164" s="245"/>
      <c r="P164" s="245"/>
      <c r="Q164" s="245"/>
      <c r="R164" s="245"/>
      <c r="S164" s="245"/>
      <c r="T164" s="245"/>
      <c r="U164" s="245"/>
      <c r="V164" s="245"/>
      <c r="W164" s="245"/>
      <c r="X164" s="245"/>
      <c r="Y164" s="245"/>
      <c r="Z164" s="245"/>
      <c r="AA164" s="245"/>
    </row>
    <row r="165" ht="15.75" customHeight="1">
      <c r="A165" s="245"/>
      <c r="B165" s="245"/>
      <c r="C165" s="245"/>
      <c r="D165" s="245"/>
      <c r="E165" s="245"/>
      <c r="F165" s="245"/>
      <c r="G165" s="245"/>
      <c r="H165" s="245"/>
      <c r="I165" s="245"/>
      <c r="J165" s="245"/>
      <c r="K165" s="245"/>
      <c r="L165" s="245"/>
      <c r="M165" s="245"/>
      <c r="N165" s="245"/>
      <c r="O165" s="245"/>
      <c r="P165" s="245"/>
      <c r="Q165" s="245"/>
      <c r="R165" s="245"/>
      <c r="S165" s="245"/>
      <c r="T165" s="245"/>
      <c r="U165" s="245"/>
      <c r="V165" s="245"/>
      <c r="W165" s="245"/>
      <c r="X165" s="245"/>
      <c r="Y165" s="245"/>
      <c r="Z165" s="245"/>
      <c r="AA165" s="245"/>
    </row>
    <row r="166" ht="15.75" customHeight="1">
      <c r="A166" s="245"/>
      <c r="B166" s="245"/>
      <c r="C166" s="245"/>
      <c r="D166" s="245"/>
      <c r="E166" s="245"/>
      <c r="F166" s="245"/>
      <c r="G166" s="245"/>
      <c r="H166" s="245"/>
      <c r="I166" s="245"/>
      <c r="J166" s="245"/>
      <c r="K166" s="245"/>
      <c r="L166" s="245"/>
      <c r="M166" s="245"/>
      <c r="N166" s="245"/>
      <c r="O166" s="245"/>
      <c r="P166" s="245"/>
      <c r="Q166" s="245"/>
      <c r="R166" s="245"/>
      <c r="S166" s="245"/>
      <c r="T166" s="245"/>
      <c r="U166" s="245"/>
      <c r="V166" s="245"/>
      <c r="W166" s="245"/>
      <c r="X166" s="245"/>
      <c r="Y166" s="245"/>
      <c r="Z166" s="245"/>
      <c r="AA166" s="245"/>
    </row>
    <row r="167" ht="15.75" customHeight="1">
      <c r="A167" s="245"/>
      <c r="B167" s="245"/>
      <c r="C167" s="245"/>
      <c r="D167" s="245"/>
      <c r="E167" s="245"/>
      <c r="F167" s="245"/>
      <c r="G167" s="245"/>
      <c r="H167" s="245"/>
      <c r="I167" s="245"/>
      <c r="J167" s="245"/>
      <c r="K167" s="245"/>
      <c r="L167" s="245"/>
      <c r="M167" s="245"/>
      <c r="N167" s="245"/>
      <c r="O167" s="245"/>
      <c r="P167" s="245"/>
      <c r="Q167" s="245"/>
      <c r="R167" s="245"/>
      <c r="S167" s="245"/>
      <c r="T167" s="245"/>
      <c r="U167" s="245"/>
      <c r="V167" s="245"/>
      <c r="W167" s="245"/>
      <c r="X167" s="245"/>
      <c r="Y167" s="245"/>
      <c r="Z167" s="245"/>
      <c r="AA167" s="245"/>
    </row>
    <row r="168" ht="15.75" customHeight="1">
      <c r="A168" s="245"/>
      <c r="B168" s="245"/>
      <c r="C168" s="245"/>
      <c r="D168" s="245"/>
      <c r="E168" s="245"/>
      <c r="F168" s="245"/>
      <c r="G168" s="245"/>
      <c r="H168" s="245"/>
      <c r="I168" s="245"/>
      <c r="J168" s="245"/>
      <c r="K168" s="245"/>
      <c r="L168" s="245"/>
      <c r="M168" s="245"/>
      <c r="N168" s="245"/>
      <c r="O168" s="245"/>
      <c r="P168" s="245"/>
      <c r="Q168" s="245"/>
      <c r="R168" s="245"/>
      <c r="S168" s="245"/>
      <c r="T168" s="245"/>
      <c r="U168" s="245"/>
      <c r="V168" s="245"/>
      <c r="W168" s="245"/>
      <c r="X168" s="245"/>
      <c r="Y168" s="245"/>
      <c r="Z168" s="245"/>
      <c r="AA168" s="245"/>
    </row>
    <row r="169" ht="15.75" customHeight="1">
      <c r="A169" s="245"/>
      <c r="B169" s="245"/>
      <c r="C169" s="245"/>
      <c r="D169" s="245"/>
      <c r="E169" s="245"/>
      <c r="F169" s="245"/>
      <c r="G169" s="245"/>
      <c r="H169" s="245"/>
      <c r="I169" s="245"/>
      <c r="J169" s="245"/>
      <c r="K169" s="245"/>
      <c r="L169" s="245"/>
      <c r="M169" s="245"/>
      <c r="N169" s="245"/>
      <c r="O169" s="245"/>
      <c r="P169" s="245"/>
      <c r="Q169" s="245"/>
      <c r="R169" s="245"/>
      <c r="S169" s="245"/>
      <c r="T169" s="245"/>
      <c r="U169" s="245"/>
      <c r="V169" s="245"/>
      <c r="W169" s="245"/>
      <c r="X169" s="245"/>
      <c r="Y169" s="245"/>
      <c r="Z169" s="245"/>
      <c r="AA169" s="245"/>
    </row>
    <row r="170" ht="15.75" customHeight="1">
      <c r="A170" s="245"/>
      <c r="B170" s="245"/>
      <c r="C170" s="245"/>
      <c r="D170" s="245"/>
      <c r="E170" s="245"/>
      <c r="F170" s="245"/>
      <c r="G170" s="245"/>
      <c r="H170" s="245"/>
      <c r="I170" s="245"/>
      <c r="J170" s="245"/>
      <c r="K170" s="245"/>
      <c r="L170" s="245"/>
      <c r="M170" s="245"/>
      <c r="N170" s="245"/>
      <c r="O170" s="245"/>
      <c r="P170" s="245"/>
      <c r="Q170" s="245"/>
      <c r="R170" s="245"/>
      <c r="S170" s="245"/>
      <c r="T170" s="245"/>
      <c r="U170" s="245"/>
      <c r="V170" s="245"/>
      <c r="W170" s="245"/>
      <c r="X170" s="245"/>
      <c r="Y170" s="245"/>
      <c r="Z170" s="245"/>
      <c r="AA170" s="245"/>
    </row>
    <row r="171" ht="15.75" customHeight="1">
      <c r="A171" s="245"/>
      <c r="B171" s="245"/>
      <c r="C171" s="245"/>
      <c r="D171" s="245"/>
      <c r="E171" s="245"/>
      <c r="F171" s="245"/>
      <c r="G171" s="245"/>
      <c r="H171" s="245"/>
      <c r="I171" s="245"/>
      <c r="J171" s="245"/>
      <c r="K171" s="245"/>
      <c r="L171" s="245"/>
      <c r="M171" s="245"/>
      <c r="N171" s="245"/>
      <c r="O171" s="245"/>
      <c r="P171" s="245"/>
      <c r="Q171" s="245"/>
      <c r="R171" s="245"/>
      <c r="S171" s="245"/>
      <c r="T171" s="245"/>
      <c r="U171" s="245"/>
      <c r="V171" s="245"/>
      <c r="W171" s="245"/>
      <c r="X171" s="245"/>
      <c r="Y171" s="245"/>
      <c r="Z171" s="245"/>
      <c r="AA171" s="245"/>
    </row>
    <row r="172" ht="15.75" customHeight="1">
      <c r="A172" s="245"/>
      <c r="B172" s="245"/>
      <c r="C172" s="245"/>
      <c r="D172" s="245"/>
      <c r="E172" s="245"/>
      <c r="F172" s="245"/>
      <c r="G172" s="245"/>
      <c r="H172" s="245"/>
      <c r="I172" s="245"/>
      <c r="J172" s="245"/>
      <c r="K172" s="245"/>
      <c r="L172" s="245"/>
      <c r="M172" s="245"/>
      <c r="N172" s="245"/>
      <c r="O172" s="245"/>
      <c r="P172" s="245"/>
      <c r="Q172" s="245"/>
      <c r="R172" s="245"/>
      <c r="S172" s="245"/>
      <c r="T172" s="245"/>
      <c r="U172" s="245"/>
      <c r="V172" s="245"/>
      <c r="W172" s="245"/>
      <c r="X172" s="245"/>
      <c r="Y172" s="245"/>
      <c r="Z172" s="245"/>
      <c r="AA172" s="245"/>
    </row>
    <row r="173" ht="15.75" customHeight="1">
      <c r="A173" s="245"/>
      <c r="B173" s="245"/>
      <c r="C173" s="245"/>
      <c r="D173" s="245"/>
      <c r="E173" s="245"/>
      <c r="F173" s="245"/>
      <c r="G173" s="245"/>
      <c r="H173" s="245"/>
      <c r="I173" s="245"/>
      <c r="J173" s="245"/>
      <c r="K173" s="245"/>
      <c r="L173" s="245"/>
      <c r="M173" s="245"/>
      <c r="N173" s="245"/>
      <c r="O173" s="245"/>
      <c r="P173" s="245"/>
      <c r="Q173" s="245"/>
      <c r="R173" s="245"/>
      <c r="S173" s="245"/>
      <c r="T173" s="245"/>
      <c r="U173" s="245"/>
      <c r="V173" s="245"/>
      <c r="W173" s="245"/>
      <c r="X173" s="245"/>
      <c r="Y173" s="245"/>
      <c r="Z173" s="245"/>
      <c r="AA173" s="245"/>
    </row>
    <row r="174" ht="15.75" customHeight="1">
      <c r="A174" s="245"/>
      <c r="B174" s="245"/>
      <c r="C174" s="245"/>
      <c r="D174" s="245"/>
      <c r="E174" s="245"/>
      <c r="F174" s="245"/>
      <c r="G174" s="245"/>
      <c r="H174" s="245"/>
      <c r="I174" s="245"/>
      <c r="J174" s="245"/>
      <c r="K174" s="245"/>
      <c r="L174" s="245"/>
      <c r="M174" s="245"/>
      <c r="N174" s="245"/>
      <c r="O174" s="245"/>
      <c r="P174" s="245"/>
      <c r="Q174" s="245"/>
      <c r="R174" s="245"/>
      <c r="S174" s="245"/>
      <c r="T174" s="245"/>
      <c r="U174" s="245"/>
      <c r="V174" s="245"/>
      <c r="W174" s="245"/>
      <c r="X174" s="245"/>
      <c r="Y174" s="245"/>
      <c r="Z174" s="245"/>
      <c r="AA174" s="245"/>
    </row>
    <row r="175" ht="15.75" customHeight="1">
      <c r="A175" s="245"/>
      <c r="B175" s="245"/>
      <c r="C175" s="245"/>
      <c r="D175" s="245"/>
      <c r="E175" s="245"/>
      <c r="F175" s="245"/>
      <c r="G175" s="245"/>
      <c r="H175" s="245"/>
      <c r="I175" s="245"/>
      <c r="J175" s="245"/>
      <c r="K175" s="245"/>
      <c r="L175" s="245"/>
      <c r="M175" s="245"/>
      <c r="N175" s="245"/>
      <c r="O175" s="245"/>
      <c r="P175" s="245"/>
      <c r="Q175" s="245"/>
      <c r="R175" s="245"/>
      <c r="S175" s="245"/>
      <c r="T175" s="245"/>
      <c r="U175" s="245"/>
      <c r="V175" s="245"/>
      <c r="W175" s="245"/>
      <c r="X175" s="245"/>
      <c r="Y175" s="245"/>
      <c r="Z175" s="245"/>
      <c r="AA175" s="245"/>
    </row>
    <row r="176" ht="15.75" customHeight="1">
      <c r="A176" s="245"/>
      <c r="B176" s="245"/>
      <c r="C176" s="245"/>
      <c r="D176" s="245"/>
      <c r="E176" s="245"/>
      <c r="F176" s="245"/>
      <c r="G176" s="245"/>
      <c r="H176" s="245"/>
      <c r="I176" s="245"/>
      <c r="J176" s="245"/>
      <c r="K176" s="245"/>
      <c r="L176" s="245"/>
      <c r="M176" s="245"/>
      <c r="N176" s="245"/>
      <c r="O176" s="245"/>
      <c r="P176" s="245"/>
      <c r="Q176" s="245"/>
      <c r="R176" s="245"/>
      <c r="S176" s="245"/>
      <c r="T176" s="245"/>
      <c r="U176" s="245"/>
      <c r="V176" s="245"/>
      <c r="W176" s="245"/>
      <c r="X176" s="245"/>
      <c r="Y176" s="245"/>
      <c r="Z176" s="245"/>
      <c r="AA176" s="245"/>
    </row>
    <row r="177" ht="15.75" customHeight="1">
      <c r="A177" s="245"/>
      <c r="B177" s="245"/>
      <c r="C177" s="245"/>
      <c r="D177" s="245"/>
      <c r="E177" s="245"/>
      <c r="F177" s="245"/>
      <c r="G177" s="245"/>
      <c r="H177" s="245"/>
      <c r="I177" s="245"/>
      <c r="J177" s="245"/>
      <c r="K177" s="245"/>
      <c r="L177" s="245"/>
      <c r="M177" s="245"/>
      <c r="N177" s="245"/>
      <c r="O177" s="245"/>
      <c r="P177" s="245"/>
      <c r="Q177" s="245"/>
      <c r="R177" s="245"/>
      <c r="S177" s="245"/>
      <c r="T177" s="245"/>
      <c r="U177" s="245"/>
      <c r="V177" s="245"/>
      <c r="W177" s="245"/>
      <c r="X177" s="245"/>
      <c r="Y177" s="245"/>
      <c r="Z177" s="245"/>
      <c r="AA177" s="245"/>
    </row>
    <row r="178" ht="15.75" customHeight="1">
      <c r="A178" s="245"/>
      <c r="B178" s="245"/>
      <c r="C178" s="245"/>
      <c r="D178" s="245"/>
      <c r="E178" s="245"/>
      <c r="F178" s="245"/>
      <c r="G178" s="245"/>
      <c r="H178" s="245"/>
      <c r="I178" s="245"/>
      <c r="J178" s="245"/>
      <c r="K178" s="245"/>
      <c r="L178" s="245"/>
      <c r="M178" s="245"/>
      <c r="N178" s="245"/>
      <c r="O178" s="245"/>
      <c r="P178" s="245"/>
      <c r="Q178" s="245"/>
      <c r="R178" s="245"/>
      <c r="S178" s="245"/>
      <c r="T178" s="245"/>
      <c r="U178" s="245"/>
      <c r="V178" s="245"/>
      <c r="W178" s="245"/>
      <c r="X178" s="245"/>
      <c r="Y178" s="245"/>
      <c r="Z178" s="245"/>
      <c r="AA178" s="245"/>
    </row>
    <row r="179" ht="15.75" customHeight="1">
      <c r="A179" s="245"/>
      <c r="B179" s="245"/>
      <c r="C179" s="245"/>
      <c r="D179" s="245"/>
      <c r="E179" s="245"/>
      <c r="F179" s="245"/>
      <c r="G179" s="245"/>
      <c r="H179" s="245"/>
      <c r="I179" s="245"/>
      <c r="J179" s="245"/>
      <c r="K179" s="245"/>
      <c r="L179" s="245"/>
      <c r="M179" s="245"/>
      <c r="N179" s="245"/>
      <c r="O179" s="245"/>
      <c r="P179" s="245"/>
      <c r="Q179" s="245"/>
      <c r="R179" s="245"/>
      <c r="S179" s="245"/>
      <c r="T179" s="245"/>
      <c r="U179" s="245"/>
      <c r="V179" s="245"/>
      <c r="W179" s="245"/>
      <c r="X179" s="245"/>
      <c r="Y179" s="245"/>
      <c r="Z179" s="245"/>
      <c r="AA179" s="245"/>
    </row>
    <row r="180" ht="15.75" customHeight="1">
      <c r="A180" s="245"/>
      <c r="B180" s="245"/>
      <c r="C180" s="245"/>
      <c r="D180" s="245"/>
      <c r="E180" s="245"/>
      <c r="F180" s="245"/>
      <c r="G180" s="245"/>
      <c r="H180" s="245"/>
      <c r="I180" s="245"/>
      <c r="J180" s="245"/>
      <c r="K180" s="245"/>
      <c r="L180" s="245"/>
      <c r="M180" s="245"/>
      <c r="N180" s="245"/>
      <c r="O180" s="245"/>
      <c r="P180" s="245"/>
      <c r="Q180" s="245"/>
      <c r="R180" s="245"/>
      <c r="S180" s="245"/>
      <c r="T180" s="245"/>
      <c r="U180" s="245"/>
      <c r="V180" s="245"/>
      <c r="W180" s="245"/>
      <c r="X180" s="245"/>
      <c r="Y180" s="245"/>
      <c r="Z180" s="245"/>
      <c r="AA180" s="245"/>
    </row>
    <row r="181" ht="15.75" customHeight="1">
      <c r="A181" s="245"/>
      <c r="B181" s="245"/>
      <c r="C181" s="245"/>
      <c r="D181" s="245"/>
      <c r="E181" s="245"/>
      <c r="F181" s="245"/>
      <c r="G181" s="245"/>
      <c r="H181" s="245"/>
      <c r="I181" s="245"/>
      <c r="J181" s="245"/>
      <c r="K181" s="245"/>
      <c r="L181" s="245"/>
      <c r="M181" s="245"/>
      <c r="N181" s="245"/>
      <c r="O181" s="245"/>
      <c r="P181" s="245"/>
      <c r="Q181" s="245"/>
      <c r="R181" s="245"/>
      <c r="S181" s="245"/>
      <c r="T181" s="245"/>
      <c r="U181" s="245"/>
      <c r="V181" s="245"/>
      <c r="W181" s="245"/>
      <c r="X181" s="245"/>
      <c r="Y181" s="245"/>
      <c r="Z181" s="245"/>
      <c r="AA181" s="245"/>
    </row>
    <row r="182" ht="15.75" customHeight="1">
      <c r="A182" s="245"/>
      <c r="B182" s="245"/>
      <c r="C182" s="245"/>
      <c r="D182" s="245"/>
      <c r="E182" s="245"/>
      <c r="F182" s="245"/>
      <c r="G182" s="245"/>
      <c r="H182" s="245"/>
      <c r="I182" s="245"/>
      <c r="J182" s="245"/>
      <c r="K182" s="245"/>
      <c r="L182" s="245"/>
      <c r="M182" s="245"/>
      <c r="N182" s="245"/>
      <c r="O182" s="245"/>
      <c r="P182" s="245"/>
      <c r="Q182" s="245"/>
      <c r="R182" s="245"/>
      <c r="S182" s="245"/>
      <c r="T182" s="245"/>
      <c r="U182" s="245"/>
      <c r="V182" s="245"/>
      <c r="W182" s="245"/>
      <c r="X182" s="245"/>
      <c r="Y182" s="245"/>
      <c r="Z182" s="245"/>
      <c r="AA182" s="245"/>
    </row>
    <row r="183" ht="15.75" customHeight="1">
      <c r="A183" s="245"/>
      <c r="B183" s="245"/>
      <c r="C183" s="245"/>
      <c r="D183" s="245"/>
      <c r="E183" s="245"/>
      <c r="F183" s="245"/>
      <c r="G183" s="245"/>
      <c r="H183" s="245"/>
      <c r="I183" s="245"/>
      <c r="J183" s="245"/>
      <c r="K183" s="245"/>
      <c r="L183" s="245"/>
      <c r="M183" s="245"/>
      <c r="N183" s="245"/>
      <c r="O183" s="245"/>
      <c r="P183" s="245"/>
      <c r="Q183" s="245"/>
      <c r="R183" s="245"/>
      <c r="S183" s="245"/>
      <c r="T183" s="245"/>
      <c r="U183" s="245"/>
      <c r="V183" s="245"/>
      <c r="W183" s="245"/>
      <c r="X183" s="245"/>
      <c r="Y183" s="245"/>
      <c r="Z183" s="245"/>
      <c r="AA183" s="245"/>
    </row>
    <row r="184" ht="15.75" customHeight="1">
      <c r="A184" s="245"/>
      <c r="B184" s="245"/>
      <c r="C184" s="245"/>
      <c r="D184" s="245"/>
      <c r="E184" s="245"/>
      <c r="F184" s="245"/>
      <c r="G184" s="245"/>
      <c r="H184" s="245"/>
      <c r="I184" s="245"/>
      <c r="J184" s="245"/>
      <c r="K184" s="245"/>
      <c r="L184" s="245"/>
      <c r="M184" s="245"/>
      <c r="N184" s="245"/>
      <c r="O184" s="245"/>
      <c r="P184" s="245"/>
      <c r="Q184" s="245"/>
      <c r="R184" s="245"/>
      <c r="S184" s="245"/>
      <c r="T184" s="245"/>
      <c r="U184" s="245"/>
      <c r="V184" s="245"/>
      <c r="W184" s="245"/>
      <c r="X184" s="245"/>
      <c r="Y184" s="245"/>
      <c r="Z184" s="245"/>
      <c r="AA184" s="245"/>
    </row>
    <row r="185" ht="15.75" customHeight="1">
      <c r="A185" s="245"/>
      <c r="B185" s="245"/>
      <c r="C185" s="245"/>
      <c r="D185" s="245"/>
      <c r="E185" s="245"/>
      <c r="F185" s="245"/>
      <c r="G185" s="245"/>
      <c r="H185" s="245"/>
      <c r="I185" s="245"/>
      <c r="J185" s="245"/>
      <c r="K185" s="245"/>
      <c r="L185" s="245"/>
      <c r="M185" s="245"/>
      <c r="N185" s="245"/>
      <c r="O185" s="245"/>
      <c r="P185" s="245"/>
      <c r="Q185" s="245"/>
      <c r="R185" s="245"/>
      <c r="S185" s="245"/>
      <c r="T185" s="245"/>
      <c r="U185" s="245"/>
      <c r="V185" s="245"/>
      <c r="W185" s="245"/>
      <c r="X185" s="245"/>
      <c r="Y185" s="245"/>
      <c r="Z185" s="245"/>
      <c r="AA185" s="245"/>
    </row>
    <row r="186" ht="15.75" customHeight="1">
      <c r="A186" s="245"/>
      <c r="B186" s="245"/>
      <c r="C186" s="245"/>
      <c r="D186" s="245"/>
      <c r="E186" s="245"/>
      <c r="F186" s="245"/>
      <c r="G186" s="245"/>
      <c r="H186" s="245"/>
      <c r="I186" s="245"/>
      <c r="J186" s="245"/>
      <c r="K186" s="245"/>
      <c r="L186" s="245"/>
      <c r="M186" s="245"/>
      <c r="N186" s="245"/>
      <c r="O186" s="245"/>
      <c r="P186" s="245"/>
      <c r="Q186" s="245"/>
      <c r="R186" s="245"/>
      <c r="S186" s="245"/>
      <c r="T186" s="245"/>
      <c r="U186" s="245"/>
      <c r="V186" s="245"/>
      <c r="W186" s="245"/>
      <c r="X186" s="245"/>
      <c r="Y186" s="245"/>
      <c r="Z186" s="245"/>
      <c r="AA186" s="245"/>
    </row>
    <row r="187" ht="15.75" customHeight="1">
      <c r="A187" s="245"/>
      <c r="B187" s="245"/>
      <c r="C187" s="245"/>
      <c r="D187" s="245"/>
      <c r="E187" s="245"/>
      <c r="F187" s="245"/>
      <c r="G187" s="245"/>
      <c r="H187" s="245"/>
      <c r="I187" s="245"/>
      <c r="J187" s="245"/>
      <c r="K187" s="245"/>
      <c r="L187" s="245"/>
      <c r="M187" s="245"/>
      <c r="N187" s="245"/>
      <c r="O187" s="245"/>
      <c r="P187" s="245"/>
      <c r="Q187" s="245"/>
      <c r="R187" s="245"/>
      <c r="S187" s="245"/>
      <c r="T187" s="245"/>
      <c r="U187" s="245"/>
      <c r="V187" s="245"/>
      <c r="W187" s="245"/>
      <c r="X187" s="245"/>
      <c r="Y187" s="245"/>
      <c r="Z187" s="245"/>
      <c r="AA187" s="245"/>
    </row>
    <row r="188" ht="15.75" customHeight="1">
      <c r="A188" s="245"/>
      <c r="B188" s="245"/>
      <c r="C188" s="245"/>
      <c r="D188" s="245"/>
      <c r="E188" s="245"/>
      <c r="F188" s="245"/>
      <c r="G188" s="245"/>
      <c r="H188" s="245"/>
      <c r="I188" s="245"/>
      <c r="J188" s="245"/>
      <c r="K188" s="245"/>
      <c r="L188" s="245"/>
      <c r="M188" s="245"/>
      <c r="N188" s="245"/>
      <c r="O188" s="245"/>
      <c r="P188" s="245"/>
      <c r="Q188" s="245"/>
      <c r="R188" s="245"/>
      <c r="S188" s="245"/>
      <c r="T188" s="245"/>
      <c r="U188" s="245"/>
      <c r="V188" s="245"/>
      <c r="W188" s="245"/>
      <c r="X188" s="245"/>
      <c r="Y188" s="245"/>
      <c r="Z188" s="245"/>
      <c r="AA188" s="245"/>
    </row>
    <row r="189" ht="15.75" customHeight="1">
      <c r="A189" s="245"/>
      <c r="B189" s="245"/>
      <c r="C189" s="245"/>
      <c r="D189" s="245"/>
      <c r="E189" s="245"/>
      <c r="F189" s="245"/>
      <c r="G189" s="245"/>
      <c r="H189" s="245"/>
      <c r="I189" s="245"/>
      <c r="J189" s="245"/>
      <c r="K189" s="245"/>
      <c r="L189" s="245"/>
      <c r="M189" s="245"/>
      <c r="N189" s="245"/>
      <c r="O189" s="245"/>
      <c r="P189" s="245"/>
      <c r="Q189" s="245"/>
      <c r="R189" s="245"/>
      <c r="S189" s="245"/>
      <c r="T189" s="245"/>
      <c r="U189" s="245"/>
      <c r="V189" s="245"/>
      <c r="W189" s="245"/>
      <c r="X189" s="245"/>
      <c r="Y189" s="245"/>
      <c r="Z189" s="245"/>
      <c r="AA189" s="245"/>
    </row>
    <row r="190" ht="15.75" customHeight="1">
      <c r="A190" s="245"/>
      <c r="B190" s="245"/>
      <c r="C190" s="245"/>
      <c r="D190" s="245"/>
      <c r="E190" s="245"/>
      <c r="F190" s="245"/>
      <c r="G190" s="245"/>
      <c r="H190" s="245"/>
      <c r="I190" s="245"/>
      <c r="J190" s="245"/>
      <c r="K190" s="245"/>
      <c r="L190" s="245"/>
      <c r="M190" s="245"/>
      <c r="N190" s="245"/>
      <c r="O190" s="245"/>
      <c r="P190" s="245"/>
      <c r="Q190" s="245"/>
      <c r="R190" s="245"/>
      <c r="S190" s="245"/>
      <c r="T190" s="245"/>
      <c r="U190" s="245"/>
      <c r="V190" s="245"/>
      <c r="W190" s="245"/>
      <c r="X190" s="245"/>
      <c r="Y190" s="245"/>
      <c r="Z190" s="245"/>
      <c r="AA190" s="245"/>
    </row>
    <row r="191" ht="15.75" customHeight="1">
      <c r="A191" s="245"/>
      <c r="B191" s="245"/>
      <c r="C191" s="245"/>
      <c r="D191" s="245"/>
      <c r="E191" s="245"/>
      <c r="F191" s="245"/>
      <c r="G191" s="245"/>
      <c r="H191" s="245"/>
      <c r="I191" s="245"/>
      <c r="J191" s="245"/>
      <c r="K191" s="245"/>
      <c r="L191" s="245"/>
      <c r="M191" s="245"/>
      <c r="N191" s="245"/>
      <c r="O191" s="245"/>
      <c r="P191" s="245"/>
      <c r="Q191" s="245"/>
      <c r="R191" s="245"/>
      <c r="S191" s="245"/>
      <c r="T191" s="245"/>
      <c r="U191" s="245"/>
      <c r="V191" s="245"/>
      <c r="W191" s="245"/>
      <c r="X191" s="245"/>
      <c r="Y191" s="245"/>
      <c r="Z191" s="245"/>
      <c r="AA191" s="245"/>
    </row>
    <row r="192" ht="15.75" customHeight="1">
      <c r="A192" s="245"/>
      <c r="B192" s="245"/>
      <c r="C192" s="245"/>
      <c r="D192" s="245"/>
      <c r="E192" s="245"/>
      <c r="F192" s="245"/>
      <c r="G192" s="245"/>
      <c r="H192" s="245"/>
      <c r="I192" s="245"/>
      <c r="J192" s="245"/>
      <c r="K192" s="245"/>
      <c r="L192" s="245"/>
      <c r="M192" s="245"/>
      <c r="N192" s="245"/>
      <c r="O192" s="245"/>
      <c r="P192" s="245"/>
      <c r="Q192" s="245"/>
      <c r="R192" s="245"/>
      <c r="S192" s="245"/>
      <c r="T192" s="245"/>
      <c r="U192" s="245"/>
      <c r="V192" s="245"/>
      <c r="W192" s="245"/>
      <c r="X192" s="245"/>
      <c r="Y192" s="245"/>
      <c r="Z192" s="245"/>
      <c r="AA192" s="245"/>
    </row>
    <row r="193" ht="15.75" customHeight="1">
      <c r="A193" s="245"/>
      <c r="B193" s="245"/>
      <c r="C193" s="245"/>
      <c r="D193" s="245"/>
      <c r="E193" s="245"/>
      <c r="F193" s="245"/>
      <c r="G193" s="245"/>
      <c r="H193" s="245"/>
      <c r="I193" s="245"/>
      <c r="J193" s="245"/>
      <c r="K193" s="245"/>
      <c r="L193" s="245"/>
      <c r="M193" s="245"/>
      <c r="N193" s="245"/>
      <c r="O193" s="245"/>
      <c r="P193" s="245"/>
      <c r="Q193" s="245"/>
      <c r="R193" s="245"/>
      <c r="S193" s="245"/>
      <c r="T193" s="245"/>
      <c r="U193" s="245"/>
      <c r="V193" s="245"/>
      <c r="W193" s="245"/>
      <c r="X193" s="245"/>
      <c r="Y193" s="245"/>
      <c r="Z193" s="245"/>
      <c r="AA193" s="245"/>
    </row>
    <row r="194" ht="15.75" customHeight="1">
      <c r="A194" s="245"/>
      <c r="B194" s="245"/>
      <c r="C194" s="245"/>
      <c r="D194" s="245"/>
      <c r="E194" s="245"/>
      <c r="F194" s="245"/>
      <c r="G194" s="245"/>
      <c r="H194" s="245"/>
      <c r="I194" s="245"/>
      <c r="J194" s="245"/>
      <c r="K194" s="245"/>
      <c r="L194" s="245"/>
      <c r="M194" s="245"/>
      <c r="N194" s="245"/>
      <c r="O194" s="245"/>
      <c r="P194" s="245"/>
      <c r="Q194" s="245"/>
      <c r="R194" s="245"/>
      <c r="S194" s="245"/>
      <c r="T194" s="245"/>
      <c r="U194" s="245"/>
      <c r="V194" s="245"/>
      <c r="W194" s="245"/>
      <c r="X194" s="245"/>
      <c r="Y194" s="245"/>
      <c r="Z194" s="245"/>
      <c r="AA194" s="245"/>
    </row>
    <row r="195" ht="15.75" customHeight="1">
      <c r="A195" s="245"/>
      <c r="B195" s="245"/>
      <c r="C195" s="245"/>
      <c r="D195" s="245"/>
      <c r="E195" s="245"/>
      <c r="F195" s="245"/>
      <c r="G195" s="245"/>
      <c r="H195" s="245"/>
      <c r="I195" s="245"/>
      <c r="J195" s="245"/>
      <c r="K195" s="245"/>
      <c r="L195" s="245"/>
      <c r="M195" s="245"/>
      <c r="N195" s="245"/>
      <c r="O195" s="245"/>
      <c r="P195" s="245"/>
      <c r="Q195" s="245"/>
      <c r="R195" s="245"/>
      <c r="S195" s="245"/>
      <c r="T195" s="245"/>
      <c r="U195" s="245"/>
      <c r="V195" s="245"/>
      <c r="W195" s="245"/>
      <c r="X195" s="245"/>
      <c r="Y195" s="245"/>
      <c r="Z195" s="245"/>
      <c r="AA195" s="245"/>
    </row>
    <row r="196" ht="15.75" customHeight="1">
      <c r="A196" s="245"/>
      <c r="B196" s="245"/>
      <c r="C196" s="245"/>
      <c r="D196" s="245"/>
      <c r="E196" s="245"/>
      <c r="F196" s="245"/>
      <c r="G196" s="245"/>
      <c r="H196" s="245"/>
      <c r="I196" s="245"/>
      <c r="J196" s="245"/>
      <c r="K196" s="245"/>
      <c r="L196" s="245"/>
      <c r="M196" s="245"/>
      <c r="N196" s="245"/>
      <c r="O196" s="245"/>
      <c r="P196" s="245"/>
      <c r="Q196" s="245"/>
      <c r="R196" s="245"/>
      <c r="S196" s="245"/>
      <c r="T196" s="245"/>
      <c r="U196" s="245"/>
      <c r="V196" s="245"/>
      <c r="W196" s="245"/>
      <c r="X196" s="245"/>
      <c r="Y196" s="245"/>
      <c r="Z196" s="245"/>
      <c r="AA196" s="245"/>
    </row>
    <row r="197" ht="15.75" customHeight="1">
      <c r="A197" s="245"/>
      <c r="B197" s="245"/>
      <c r="C197" s="245"/>
      <c r="D197" s="245"/>
      <c r="E197" s="245"/>
      <c r="F197" s="245"/>
      <c r="G197" s="245"/>
      <c r="H197" s="245"/>
      <c r="I197" s="245"/>
      <c r="J197" s="245"/>
      <c r="K197" s="245"/>
      <c r="L197" s="245"/>
      <c r="M197" s="245"/>
      <c r="N197" s="245"/>
      <c r="O197" s="245"/>
      <c r="P197" s="245"/>
      <c r="Q197" s="245"/>
      <c r="R197" s="245"/>
      <c r="S197" s="245"/>
      <c r="T197" s="245"/>
      <c r="U197" s="245"/>
      <c r="V197" s="245"/>
      <c r="W197" s="245"/>
      <c r="X197" s="245"/>
      <c r="Y197" s="245"/>
      <c r="Z197" s="245"/>
      <c r="AA197" s="245"/>
    </row>
    <row r="198" ht="15.75" customHeight="1">
      <c r="A198" s="245"/>
      <c r="B198" s="245"/>
      <c r="C198" s="245"/>
      <c r="D198" s="245"/>
      <c r="E198" s="245"/>
      <c r="F198" s="245"/>
      <c r="G198" s="245"/>
      <c r="H198" s="245"/>
      <c r="I198" s="245"/>
      <c r="J198" s="245"/>
      <c r="K198" s="245"/>
      <c r="L198" s="245"/>
      <c r="M198" s="245"/>
      <c r="N198" s="245"/>
      <c r="O198" s="245"/>
      <c r="P198" s="245"/>
      <c r="Q198" s="245"/>
      <c r="R198" s="245"/>
      <c r="S198" s="245"/>
      <c r="T198" s="245"/>
      <c r="U198" s="245"/>
      <c r="V198" s="245"/>
      <c r="W198" s="245"/>
      <c r="X198" s="245"/>
      <c r="Y198" s="245"/>
      <c r="Z198" s="245"/>
      <c r="AA198" s="245"/>
    </row>
    <row r="199" ht="15.75" customHeight="1">
      <c r="A199" s="245"/>
      <c r="B199" s="245"/>
      <c r="C199" s="245"/>
      <c r="D199" s="245"/>
      <c r="E199" s="245"/>
      <c r="F199" s="245"/>
      <c r="G199" s="245"/>
      <c r="H199" s="245"/>
      <c r="I199" s="245"/>
      <c r="J199" s="245"/>
      <c r="K199" s="245"/>
      <c r="L199" s="245"/>
      <c r="M199" s="245"/>
      <c r="N199" s="245"/>
      <c r="O199" s="245"/>
      <c r="P199" s="245"/>
      <c r="Q199" s="245"/>
      <c r="R199" s="245"/>
      <c r="S199" s="245"/>
      <c r="T199" s="245"/>
      <c r="U199" s="245"/>
      <c r="V199" s="245"/>
      <c r="W199" s="245"/>
      <c r="X199" s="245"/>
      <c r="Y199" s="245"/>
      <c r="Z199" s="245"/>
      <c r="AA199" s="245"/>
    </row>
    <row r="200" ht="15.75" customHeight="1">
      <c r="A200" s="245"/>
      <c r="B200" s="245"/>
      <c r="C200" s="245"/>
      <c r="D200" s="245"/>
      <c r="E200" s="245"/>
      <c r="F200" s="245"/>
      <c r="G200" s="245"/>
      <c r="H200" s="245"/>
      <c r="I200" s="245"/>
      <c r="J200" s="245"/>
      <c r="K200" s="245"/>
      <c r="L200" s="245"/>
      <c r="M200" s="245"/>
      <c r="N200" s="245"/>
      <c r="O200" s="245"/>
      <c r="P200" s="245"/>
      <c r="Q200" s="245"/>
      <c r="R200" s="245"/>
      <c r="S200" s="245"/>
      <c r="T200" s="245"/>
      <c r="U200" s="245"/>
      <c r="V200" s="245"/>
      <c r="W200" s="245"/>
      <c r="X200" s="245"/>
      <c r="Y200" s="245"/>
      <c r="Z200" s="245"/>
      <c r="AA200" s="245"/>
    </row>
    <row r="201" ht="15.75" customHeight="1">
      <c r="A201" s="245"/>
      <c r="B201" s="245"/>
      <c r="C201" s="245"/>
      <c r="D201" s="245"/>
      <c r="E201" s="245"/>
      <c r="F201" s="245"/>
      <c r="G201" s="245"/>
      <c r="H201" s="245"/>
      <c r="I201" s="245"/>
      <c r="J201" s="245"/>
      <c r="K201" s="245"/>
      <c r="L201" s="245"/>
      <c r="M201" s="245"/>
      <c r="N201" s="245"/>
      <c r="O201" s="245"/>
      <c r="P201" s="245"/>
      <c r="Q201" s="245"/>
      <c r="R201" s="245"/>
      <c r="S201" s="245"/>
      <c r="T201" s="245"/>
      <c r="U201" s="245"/>
      <c r="V201" s="245"/>
      <c r="W201" s="245"/>
      <c r="X201" s="245"/>
      <c r="Y201" s="245"/>
      <c r="Z201" s="245"/>
      <c r="AA201" s="245"/>
    </row>
    <row r="202" ht="15.75" customHeight="1">
      <c r="A202" s="245"/>
      <c r="B202" s="245"/>
      <c r="C202" s="245"/>
      <c r="D202" s="245"/>
      <c r="E202" s="245"/>
      <c r="F202" s="245"/>
      <c r="G202" s="245"/>
      <c r="H202" s="245"/>
      <c r="I202" s="245"/>
      <c r="J202" s="245"/>
      <c r="K202" s="245"/>
      <c r="L202" s="245"/>
      <c r="M202" s="245"/>
      <c r="N202" s="245"/>
      <c r="O202" s="245"/>
      <c r="P202" s="245"/>
      <c r="Q202" s="245"/>
      <c r="R202" s="245"/>
      <c r="S202" s="245"/>
      <c r="T202" s="245"/>
      <c r="U202" s="245"/>
      <c r="V202" s="245"/>
      <c r="W202" s="245"/>
      <c r="X202" s="245"/>
      <c r="Y202" s="245"/>
      <c r="Z202" s="245"/>
      <c r="AA202" s="245"/>
    </row>
    <row r="203" ht="15.75" customHeight="1">
      <c r="A203" s="245"/>
      <c r="B203" s="245"/>
      <c r="C203" s="245"/>
      <c r="D203" s="245"/>
      <c r="E203" s="245"/>
      <c r="F203" s="245"/>
      <c r="G203" s="245"/>
      <c r="H203" s="245"/>
      <c r="I203" s="245"/>
      <c r="J203" s="245"/>
      <c r="K203" s="245"/>
      <c r="L203" s="245"/>
      <c r="M203" s="245"/>
      <c r="N203" s="245"/>
      <c r="O203" s="245"/>
      <c r="P203" s="245"/>
      <c r="Q203" s="245"/>
      <c r="R203" s="245"/>
      <c r="S203" s="245"/>
      <c r="T203" s="245"/>
      <c r="U203" s="245"/>
      <c r="V203" s="245"/>
      <c r="W203" s="245"/>
      <c r="X203" s="245"/>
      <c r="Y203" s="245"/>
      <c r="Z203" s="245"/>
      <c r="AA203" s="245"/>
    </row>
    <row r="204" ht="15.75" customHeight="1">
      <c r="A204" s="245"/>
      <c r="B204" s="245"/>
      <c r="C204" s="245"/>
      <c r="D204" s="245"/>
      <c r="E204" s="245"/>
      <c r="F204" s="245"/>
      <c r="G204" s="245"/>
      <c r="H204" s="245"/>
      <c r="I204" s="245"/>
      <c r="J204" s="245"/>
      <c r="K204" s="245"/>
      <c r="L204" s="245"/>
      <c r="M204" s="245"/>
      <c r="N204" s="245"/>
      <c r="O204" s="245"/>
      <c r="P204" s="245"/>
      <c r="Q204" s="245"/>
      <c r="R204" s="245"/>
      <c r="S204" s="245"/>
      <c r="T204" s="245"/>
      <c r="U204" s="245"/>
      <c r="V204" s="245"/>
      <c r="W204" s="245"/>
      <c r="X204" s="245"/>
      <c r="Y204" s="245"/>
      <c r="Z204" s="245"/>
      <c r="AA204" s="245"/>
    </row>
    <row r="205" ht="15.75" customHeight="1">
      <c r="A205" s="245"/>
      <c r="B205" s="245"/>
      <c r="C205" s="245"/>
      <c r="D205" s="245"/>
      <c r="E205" s="245"/>
      <c r="F205" s="245"/>
      <c r="G205" s="245"/>
      <c r="H205" s="245"/>
      <c r="I205" s="245"/>
      <c r="J205" s="245"/>
      <c r="K205" s="245"/>
      <c r="L205" s="245"/>
      <c r="M205" s="245"/>
      <c r="N205" s="245"/>
      <c r="O205" s="245"/>
      <c r="P205" s="245"/>
      <c r="Q205" s="245"/>
      <c r="R205" s="245"/>
      <c r="S205" s="245"/>
      <c r="T205" s="245"/>
      <c r="U205" s="245"/>
      <c r="V205" s="245"/>
      <c r="W205" s="245"/>
      <c r="X205" s="245"/>
      <c r="Y205" s="245"/>
      <c r="Z205" s="245"/>
      <c r="AA205" s="245"/>
    </row>
    <row r="206" ht="15.75" customHeight="1">
      <c r="A206" s="245"/>
      <c r="B206" s="245"/>
      <c r="C206" s="245"/>
      <c r="D206" s="245"/>
      <c r="E206" s="245"/>
      <c r="F206" s="245"/>
      <c r="G206" s="245"/>
      <c r="H206" s="245"/>
      <c r="I206" s="245"/>
      <c r="J206" s="245"/>
      <c r="K206" s="245"/>
      <c r="L206" s="245"/>
      <c r="M206" s="245"/>
      <c r="N206" s="245"/>
      <c r="O206" s="245"/>
      <c r="P206" s="245"/>
      <c r="Q206" s="245"/>
      <c r="R206" s="245"/>
      <c r="S206" s="245"/>
      <c r="T206" s="245"/>
      <c r="U206" s="245"/>
      <c r="V206" s="245"/>
      <c r="W206" s="245"/>
      <c r="X206" s="245"/>
      <c r="Y206" s="245"/>
      <c r="Z206" s="245"/>
      <c r="AA206" s="245"/>
    </row>
    <row r="207" ht="15.75" customHeight="1">
      <c r="A207" s="245"/>
      <c r="B207" s="245"/>
      <c r="C207" s="245"/>
      <c r="D207" s="245"/>
      <c r="E207" s="245"/>
      <c r="F207" s="245"/>
      <c r="G207" s="245"/>
      <c r="H207" s="245"/>
      <c r="I207" s="245"/>
      <c r="J207" s="245"/>
      <c r="K207" s="245"/>
      <c r="L207" s="245"/>
      <c r="M207" s="245"/>
      <c r="N207" s="245"/>
      <c r="O207" s="245"/>
      <c r="P207" s="245"/>
      <c r="Q207" s="245"/>
      <c r="R207" s="245"/>
      <c r="S207" s="245"/>
      <c r="T207" s="245"/>
      <c r="U207" s="245"/>
      <c r="V207" s="245"/>
      <c r="W207" s="245"/>
      <c r="X207" s="245"/>
      <c r="Y207" s="245"/>
      <c r="Z207" s="245"/>
      <c r="AA207" s="245"/>
    </row>
    <row r="208" ht="15.75" customHeight="1">
      <c r="A208" s="245"/>
      <c r="B208" s="245"/>
      <c r="C208" s="245"/>
      <c r="D208" s="245"/>
      <c r="E208" s="245"/>
      <c r="F208" s="245"/>
      <c r="G208" s="245"/>
      <c r="H208" s="245"/>
      <c r="I208" s="245"/>
      <c r="J208" s="245"/>
      <c r="K208" s="245"/>
      <c r="L208" s="245"/>
      <c r="M208" s="245"/>
      <c r="N208" s="245"/>
      <c r="O208" s="245"/>
      <c r="P208" s="245"/>
      <c r="Q208" s="245"/>
      <c r="R208" s="245"/>
      <c r="S208" s="245"/>
      <c r="T208" s="245"/>
      <c r="U208" s="245"/>
      <c r="V208" s="245"/>
      <c r="W208" s="245"/>
      <c r="X208" s="245"/>
      <c r="Y208" s="245"/>
      <c r="Z208" s="245"/>
      <c r="AA208" s="245"/>
    </row>
    <row r="209" ht="15.75" customHeight="1">
      <c r="A209" s="245"/>
      <c r="B209" s="245"/>
      <c r="C209" s="245"/>
      <c r="D209" s="245"/>
      <c r="E209" s="245"/>
      <c r="F209" s="245"/>
      <c r="G209" s="245"/>
      <c r="H209" s="245"/>
      <c r="I209" s="245"/>
      <c r="J209" s="245"/>
      <c r="K209" s="245"/>
      <c r="L209" s="245"/>
      <c r="M209" s="245"/>
      <c r="N209" s="245"/>
      <c r="O209" s="245"/>
      <c r="P209" s="245"/>
      <c r="Q209" s="245"/>
      <c r="R209" s="245"/>
      <c r="S209" s="245"/>
      <c r="T209" s="245"/>
      <c r="U209" s="245"/>
      <c r="V209" s="245"/>
      <c r="W209" s="245"/>
      <c r="X209" s="245"/>
      <c r="Y209" s="245"/>
      <c r="Z209" s="245"/>
      <c r="AA209" s="245"/>
    </row>
    <row r="210" ht="15.75" customHeight="1">
      <c r="A210" s="245"/>
      <c r="B210" s="245"/>
      <c r="C210" s="245"/>
      <c r="D210" s="245"/>
      <c r="E210" s="245"/>
      <c r="F210" s="245"/>
      <c r="G210" s="245"/>
      <c r="H210" s="245"/>
      <c r="I210" s="245"/>
      <c r="J210" s="245"/>
      <c r="K210" s="245"/>
      <c r="L210" s="245"/>
      <c r="M210" s="245"/>
      <c r="N210" s="245"/>
      <c r="O210" s="245"/>
      <c r="P210" s="245"/>
      <c r="Q210" s="245"/>
      <c r="R210" s="245"/>
      <c r="S210" s="245"/>
      <c r="T210" s="245"/>
      <c r="U210" s="245"/>
      <c r="V210" s="245"/>
      <c r="W210" s="245"/>
      <c r="X210" s="245"/>
      <c r="Y210" s="245"/>
      <c r="Z210" s="245"/>
      <c r="AA210" s="245"/>
    </row>
    <row r="211" ht="15.75" customHeight="1">
      <c r="A211" s="245"/>
      <c r="B211" s="245"/>
      <c r="C211" s="245"/>
      <c r="D211" s="245"/>
      <c r="E211" s="245"/>
      <c r="F211" s="245"/>
      <c r="G211" s="245"/>
      <c r="H211" s="245"/>
      <c r="I211" s="245"/>
      <c r="J211" s="245"/>
      <c r="K211" s="245"/>
      <c r="L211" s="245"/>
      <c r="M211" s="245"/>
      <c r="N211" s="245"/>
      <c r="O211" s="245"/>
      <c r="P211" s="245"/>
      <c r="Q211" s="245"/>
      <c r="R211" s="245"/>
      <c r="S211" s="245"/>
      <c r="T211" s="245"/>
      <c r="U211" s="245"/>
      <c r="V211" s="245"/>
      <c r="W211" s="245"/>
      <c r="X211" s="245"/>
      <c r="Y211" s="245"/>
      <c r="Z211" s="245"/>
      <c r="AA211" s="245"/>
    </row>
    <row r="212" ht="15.75" customHeight="1">
      <c r="A212" s="245"/>
      <c r="B212" s="245"/>
      <c r="C212" s="245"/>
      <c r="D212" s="245"/>
      <c r="E212" s="245"/>
      <c r="F212" s="245"/>
      <c r="G212" s="245"/>
      <c r="H212" s="245"/>
      <c r="I212" s="245"/>
      <c r="J212" s="245"/>
      <c r="K212" s="245"/>
      <c r="L212" s="245"/>
      <c r="M212" s="245"/>
      <c r="N212" s="245"/>
      <c r="O212" s="245"/>
      <c r="P212" s="245"/>
      <c r="Q212" s="245"/>
      <c r="R212" s="245"/>
      <c r="S212" s="245"/>
      <c r="T212" s="245"/>
      <c r="U212" s="245"/>
      <c r="V212" s="245"/>
      <c r="W212" s="245"/>
      <c r="X212" s="245"/>
      <c r="Y212" s="245"/>
      <c r="Z212" s="245"/>
      <c r="AA212" s="245"/>
    </row>
    <row r="213" ht="15.75" customHeight="1">
      <c r="A213" s="245"/>
      <c r="B213" s="245"/>
      <c r="C213" s="245"/>
      <c r="D213" s="245"/>
      <c r="E213" s="245"/>
      <c r="F213" s="245"/>
      <c r="G213" s="245"/>
      <c r="H213" s="245"/>
      <c r="I213" s="245"/>
      <c r="J213" s="245"/>
      <c r="K213" s="245"/>
      <c r="L213" s="245"/>
      <c r="M213" s="245"/>
      <c r="N213" s="245"/>
      <c r="O213" s="245"/>
      <c r="P213" s="245"/>
      <c r="Q213" s="245"/>
      <c r="R213" s="245"/>
      <c r="S213" s="245"/>
      <c r="T213" s="245"/>
      <c r="U213" s="245"/>
      <c r="V213" s="245"/>
      <c r="W213" s="245"/>
      <c r="X213" s="245"/>
      <c r="Y213" s="245"/>
      <c r="Z213" s="245"/>
      <c r="AA213" s="245"/>
    </row>
    <row r="214" ht="15.75" customHeight="1">
      <c r="A214" s="245"/>
      <c r="B214" s="245"/>
      <c r="C214" s="245"/>
      <c r="D214" s="245"/>
      <c r="E214" s="245"/>
      <c r="F214" s="245"/>
      <c r="G214" s="245"/>
      <c r="H214" s="245"/>
      <c r="I214" s="245"/>
      <c r="J214" s="245"/>
      <c r="K214" s="245"/>
      <c r="L214" s="245"/>
      <c r="M214" s="245"/>
      <c r="N214" s="245"/>
      <c r="O214" s="245"/>
      <c r="P214" s="245"/>
      <c r="Q214" s="245"/>
      <c r="R214" s="245"/>
      <c r="S214" s="245"/>
      <c r="T214" s="245"/>
      <c r="U214" s="245"/>
      <c r="V214" s="245"/>
      <c r="W214" s="245"/>
      <c r="X214" s="245"/>
      <c r="Y214" s="245"/>
      <c r="Z214" s="245"/>
      <c r="AA214" s="245"/>
    </row>
    <row r="215" ht="15.75" customHeight="1">
      <c r="A215" s="245"/>
      <c r="B215" s="245"/>
      <c r="C215" s="245"/>
      <c r="D215" s="245"/>
      <c r="E215" s="245"/>
      <c r="F215" s="245"/>
      <c r="G215" s="245"/>
      <c r="H215" s="245"/>
      <c r="I215" s="245"/>
      <c r="J215" s="245"/>
      <c r="K215" s="245"/>
      <c r="L215" s="245"/>
      <c r="M215" s="245"/>
      <c r="N215" s="245"/>
      <c r="O215" s="245"/>
      <c r="P215" s="245"/>
      <c r="Q215" s="245"/>
      <c r="R215" s="245"/>
      <c r="S215" s="245"/>
      <c r="T215" s="245"/>
      <c r="U215" s="245"/>
      <c r="V215" s="245"/>
      <c r="W215" s="245"/>
      <c r="X215" s="245"/>
      <c r="Y215" s="245"/>
      <c r="Z215" s="245"/>
      <c r="AA215" s="245"/>
    </row>
    <row r="216" ht="15.75" customHeight="1">
      <c r="A216" s="245"/>
      <c r="B216" s="245"/>
      <c r="C216" s="245"/>
      <c r="D216" s="245"/>
      <c r="E216" s="245"/>
      <c r="F216" s="245"/>
      <c r="G216" s="245"/>
      <c r="H216" s="245"/>
      <c r="I216" s="245"/>
      <c r="J216" s="245"/>
      <c r="K216" s="245"/>
      <c r="L216" s="245"/>
      <c r="M216" s="245"/>
      <c r="N216" s="245"/>
      <c r="O216" s="245"/>
      <c r="P216" s="245"/>
      <c r="Q216" s="245"/>
      <c r="R216" s="245"/>
      <c r="S216" s="245"/>
      <c r="T216" s="245"/>
      <c r="U216" s="245"/>
      <c r="V216" s="245"/>
      <c r="W216" s="245"/>
      <c r="X216" s="245"/>
      <c r="Y216" s="245"/>
      <c r="Z216" s="245"/>
      <c r="AA216" s="245"/>
    </row>
    <row r="217" ht="15.75" customHeight="1">
      <c r="A217" s="245"/>
      <c r="B217" s="245"/>
      <c r="C217" s="245"/>
      <c r="D217" s="245"/>
      <c r="E217" s="245"/>
      <c r="F217" s="245"/>
      <c r="G217" s="245"/>
      <c r="H217" s="245"/>
      <c r="I217" s="245"/>
      <c r="J217" s="245"/>
      <c r="K217" s="245"/>
      <c r="L217" s="245"/>
      <c r="M217" s="245"/>
      <c r="N217" s="245"/>
      <c r="O217" s="245"/>
      <c r="P217" s="245"/>
      <c r="Q217" s="245"/>
      <c r="R217" s="245"/>
      <c r="S217" s="245"/>
      <c r="T217" s="245"/>
      <c r="U217" s="245"/>
      <c r="V217" s="245"/>
      <c r="W217" s="245"/>
      <c r="X217" s="245"/>
      <c r="Y217" s="245"/>
      <c r="Z217" s="245"/>
      <c r="AA217" s="245"/>
    </row>
    <row r="218" ht="15.75" customHeight="1">
      <c r="A218" s="245"/>
      <c r="B218" s="245"/>
      <c r="C218" s="245"/>
      <c r="D218" s="245"/>
      <c r="E218" s="245"/>
      <c r="F218" s="245"/>
      <c r="G218" s="245"/>
      <c r="H218" s="245"/>
      <c r="I218" s="245"/>
      <c r="J218" s="245"/>
      <c r="K218" s="245"/>
      <c r="L218" s="245"/>
      <c r="M218" s="245"/>
      <c r="N218" s="245"/>
      <c r="O218" s="245"/>
      <c r="P218" s="245"/>
      <c r="Q218" s="245"/>
      <c r="R218" s="245"/>
      <c r="S218" s="245"/>
      <c r="T218" s="245"/>
      <c r="U218" s="245"/>
      <c r="V218" s="245"/>
      <c r="W218" s="245"/>
      <c r="X218" s="245"/>
      <c r="Y218" s="245"/>
      <c r="Z218" s="245"/>
      <c r="AA218" s="245"/>
    </row>
    <row r="219" ht="15.75" customHeight="1">
      <c r="A219" s="245"/>
      <c r="B219" s="245"/>
      <c r="C219" s="245"/>
      <c r="D219" s="245"/>
      <c r="E219" s="245"/>
      <c r="F219" s="245"/>
      <c r="G219" s="245"/>
      <c r="H219" s="245"/>
      <c r="I219" s="245"/>
      <c r="J219" s="245"/>
      <c r="K219" s="245"/>
      <c r="L219" s="245"/>
      <c r="M219" s="245"/>
      <c r="N219" s="245"/>
      <c r="O219" s="245"/>
      <c r="P219" s="245"/>
      <c r="Q219" s="245"/>
      <c r="R219" s="245"/>
      <c r="S219" s="245"/>
      <c r="T219" s="245"/>
      <c r="U219" s="245"/>
      <c r="V219" s="245"/>
      <c r="W219" s="245"/>
      <c r="X219" s="245"/>
      <c r="Y219" s="245"/>
      <c r="Z219" s="245"/>
      <c r="AA219" s="245"/>
    </row>
    <row r="220" ht="15.75" customHeight="1">
      <c r="A220" s="245"/>
      <c r="B220" s="245"/>
      <c r="C220" s="245"/>
      <c r="D220" s="245"/>
      <c r="E220" s="245"/>
      <c r="F220" s="245"/>
      <c r="G220" s="245"/>
      <c r="H220" s="245"/>
      <c r="I220" s="245"/>
      <c r="J220" s="245"/>
      <c r="K220" s="245"/>
      <c r="L220" s="245"/>
      <c r="M220" s="245"/>
      <c r="N220" s="245"/>
      <c r="O220" s="245"/>
      <c r="P220" s="245"/>
      <c r="Q220" s="245"/>
      <c r="R220" s="245"/>
      <c r="S220" s="245"/>
      <c r="T220" s="245"/>
      <c r="U220" s="245"/>
      <c r="V220" s="245"/>
      <c r="W220" s="245"/>
      <c r="X220" s="245"/>
      <c r="Y220" s="245"/>
      <c r="Z220" s="245"/>
      <c r="AA220" s="245"/>
    </row>
    <row r="221" ht="15.75" customHeight="1">
      <c r="A221" s="245"/>
      <c r="B221" s="245"/>
      <c r="C221" s="245"/>
      <c r="D221" s="245"/>
      <c r="E221" s="245"/>
      <c r="F221" s="245"/>
      <c r="G221" s="245"/>
      <c r="H221" s="245"/>
      <c r="I221" s="245"/>
      <c r="J221" s="245"/>
      <c r="K221" s="245"/>
      <c r="L221" s="245"/>
      <c r="M221" s="245"/>
      <c r="N221" s="245"/>
      <c r="O221" s="245"/>
      <c r="P221" s="245"/>
      <c r="Q221" s="245"/>
      <c r="R221" s="245"/>
      <c r="S221" s="245"/>
      <c r="T221" s="245"/>
      <c r="U221" s="245"/>
      <c r="V221" s="245"/>
      <c r="W221" s="245"/>
      <c r="X221" s="245"/>
      <c r="Y221" s="245"/>
      <c r="Z221" s="245"/>
      <c r="AA221" s="245"/>
    </row>
    <row r="222" ht="15.75" customHeight="1">
      <c r="A222" s="245"/>
      <c r="B222" s="245"/>
      <c r="C222" s="245"/>
      <c r="D222" s="245"/>
      <c r="E222" s="245"/>
      <c r="F222" s="245"/>
      <c r="G222" s="245"/>
      <c r="H222" s="245"/>
      <c r="I222" s="245"/>
      <c r="J222" s="245"/>
      <c r="K222" s="245"/>
      <c r="L222" s="245"/>
      <c r="M222" s="245"/>
      <c r="N222" s="245"/>
      <c r="O222" s="245"/>
      <c r="P222" s="245"/>
      <c r="Q222" s="245"/>
      <c r="R222" s="245"/>
      <c r="S222" s="245"/>
      <c r="T222" s="245"/>
      <c r="U222" s="245"/>
      <c r="V222" s="245"/>
      <c r="W222" s="245"/>
      <c r="X222" s="245"/>
      <c r="Y222" s="245"/>
      <c r="Z222" s="245"/>
      <c r="AA222" s="245"/>
    </row>
    <row r="223" ht="15.75" customHeight="1">
      <c r="A223" s="245"/>
      <c r="B223" s="245"/>
      <c r="C223" s="245"/>
      <c r="D223" s="245"/>
      <c r="E223" s="245"/>
      <c r="F223" s="245"/>
      <c r="G223" s="245"/>
      <c r="H223" s="245"/>
      <c r="I223" s="245"/>
      <c r="J223" s="245"/>
      <c r="K223" s="245"/>
      <c r="L223" s="245"/>
      <c r="M223" s="245"/>
      <c r="N223" s="245"/>
      <c r="O223" s="245"/>
      <c r="P223" s="245"/>
      <c r="Q223" s="245"/>
      <c r="R223" s="245"/>
      <c r="S223" s="245"/>
      <c r="T223" s="245"/>
      <c r="U223" s="245"/>
      <c r="V223" s="245"/>
      <c r="W223" s="245"/>
      <c r="X223" s="245"/>
      <c r="Y223" s="245"/>
      <c r="Z223" s="245"/>
      <c r="AA223" s="245"/>
    </row>
    <row r="224" ht="15.75" customHeight="1">
      <c r="A224" s="245"/>
      <c r="B224" s="245"/>
      <c r="C224" s="245"/>
      <c r="D224" s="245"/>
      <c r="E224" s="245"/>
      <c r="F224" s="245"/>
      <c r="G224" s="245"/>
      <c r="H224" s="245"/>
      <c r="I224" s="245"/>
      <c r="J224" s="245"/>
      <c r="K224" s="245"/>
      <c r="L224" s="245"/>
      <c r="M224" s="245"/>
      <c r="N224" s="245"/>
      <c r="O224" s="245"/>
      <c r="P224" s="245"/>
      <c r="Q224" s="245"/>
      <c r="R224" s="245"/>
      <c r="S224" s="245"/>
      <c r="T224" s="245"/>
      <c r="U224" s="245"/>
      <c r="V224" s="245"/>
      <c r="W224" s="245"/>
      <c r="X224" s="245"/>
      <c r="Y224" s="245"/>
      <c r="Z224" s="245"/>
      <c r="AA224" s="245"/>
    </row>
    <row r="225" ht="15.75" customHeight="1">
      <c r="A225" s="245"/>
      <c r="B225" s="245"/>
      <c r="C225" s="245"/>
      <c r="D225" s="245"/>
      <c r="E225" s="245"/>
      <c r="F225" s="245"/>
      <c r="G225" s="245"/>
      <c r="H225" s="245"/>
      <c r="I225" s="245"/>
      <c r="J225" s="245"/>
      <c r="K225" s="245"/>
      <c r="L225" s="245"/>
      <c r="M225" s="245"/>
      <c r="N225" s="245"/>
      <c r="O225" s="245"/>
      <c r="P225" s="245"/>
      <c r="Q225" s="245"/>
      <c r="R225" s="245"/>
      <c r="S225" s="245"/>
      <c r="T225" s="245"/>
      <c r="U225" s="245"/>
      <c r="V225" s="245"/>
      <c r="W225" s="245"/>
      <c r="X225" s="245"/>
      <c r="Y225" s="245"/>
      <c r="Z225" s="245"/>
      <c r="AA225" s="245"/>
    </row>
    <row r="226" ht="15.75" customHeight="1">
      <c r="A226" s="245"/>
      <c r="B226" s="245"/>
      <c r="C226" s="245"/>
      <c r="D226" s="245"/>
      <c r="E226" s="245"/>
      <c r="F226" s="245"/>
      <c r="G226" s="245"/>
      <c r="H226" s="245"/>
      <c r="I226" s="245"/>
      <c r="J226" s="245"/>
      <c r="K226" s="245"/>
      <c r="L226" s="245"/>
      <c r="M226" s="245"/>
      <c r="N226" s="245"/>
      <c r="O226" s="245"/>
      <c r="P226" s="245"/>
      <c r="Q226" s="245"/>
      <c r="R226" s="245"/>
      <c r="S226" s="245"/>
      <c r="T226" s="245"/>
      <c r="U226" s="245"/>
      <c r="V226" s="245"/>
      <c r="W226" s="245"/>
      <c r="X226" s="245"/>
      <c r="Y226" s="245"/>
      <c r="Z226" s="245"/>
      <c r="AA226" s="245"/>
    </row>
    <row r="227" ht="15.75" customHeight="1">
      <c r="A227" s="245"/>
      <c r="B227" s="245"/>
      <c r="C227" s="245"/>
      <c r="D227" s="245"/>
      <c r="E227" s="245"/>
      <c r="F227" s="245"/>
      <c r="G227" s="245"/>
      <c r="H227" s="245"/>
      <c r="I227" s="245"/>
      <c r="J227" s="245"/>
      <c r="K227" s="245"/>
      <c r="L227" s="245"/>
      <c r="M227" s="245"/>
      <c r="N227" s="245"/>
      <c r="O227" s="245"/>
      <c r="P227" s="245"/>
      <c r="Q227" s="245"/>
      <c r="R227" s="245"/>
      <c r="S227" s="245"/>
      <c r="T227" s="245"/>
      <c r="U227" s="245"/>
      <c r="V227" s="245"/>
      <c r="W227" s="245"/>
      <c r="X227" s="245"/>
      <c r="Y227" s="245"/>
      <c r="Z227" s="245"/>
      <c r="AA227" s="245"/>
    </row>
    <row r="228" ht="15.75" customHeight="1">
      <c r="A228" s="245"/>
      <c r="B228" s="245"/>
      <c r="C228" s="245"/>
      <c r="D228" s="245"/>
      <c r="E228" s="245"/>
      <c r="F228" s="245"/>
      <c r="G228" s="245"/>
      <c r="H228" s="245"/>
      <c r="I228" s="245"/>
      <c r="J228" s="245"/>
      <c r="K228" s="245"/>
      <c r="L228" s="245"/>
      <c r="M228" s="245"/>
      <c r="N228" s="245"/>
      <c r="O228" s="245"/>
      <c r="P228" s="245"/>
      <c r="Q228" s="245"/>
      <c r="R228" s="245"/>
      <c r="S228" s="245"/>
      <c r="T228" s="245"/>
      <c r="U228" s="245"/>
      <c r="V228" s="245"/>
      <c r="W228" s="245"/>
      <c r="X228" s="245"/>
      <c r="Y228" s="245"/>
      <c r="Z228" s="245"/>
      <c r="AA228" s="245"/>
    </row>
    <row r="229" ht="15.75" customHeight="1">
      <c r="A229" s="245"/>
      <c r="B229" s="245"/>
      <c r="C229" s="245"/>
      <c r="D229" s="245"/>
      <c r="E229" s="245"/>
      <c r="F229" s="245"/>
      <c r="G229" s="245"/>
      <c r="H229" s="245"/>
      <c r="I229" s="245"/>
      <c r="J229" s="245"/>
      <c r="K229" s="245"/>
      <c r="L229" s="245"/>
      <c r="M229" s="245"/>
      <c r="N229" s="245"/>
      <c r="O229" s="245"/>
      <c r="P229" s="245"/>
      <c r="Q229" s="245"/>
      <c r="R229" s="245"/>
      <c r="S229" s="245"/>
      <c r="T229" s="245"/>
      <c r="U229" s="245"/>
      <c r="V229" s="245"/>
      <c r="W229" s="245"/>
      <c r="X229" s="245"/>
      <c r="Y229" s="245"/>
      <c r="Z229" s="245"/>
      <c r="AA229" s="245"/>
    </row>
    <row r="230" ht="15.75" customHeight="1">
      <c r="A230" s="245"/>
      <c r="B230" s="245"/>
      <c r="C230" s="245"/>
      <c r="D230" s="245"/>
      <c r="E230" s="245"/>
      <c r="F230" s="245"/>
      <c r="G230" s="245"/>
      <c r="H230" s="245"/>
      <c r="I230" s="245"/>
      <c r="J230" s="245"/>
      <c r="K230" s="245"/>
      <c r="L230" s="245"/>
      <c r="M230" s="245"/>
      <c r="N230" s="245"/>
      <c r="O230" s="245"/>
      <c r="P230" s="245"/>
      <c r="Q230" s="245"/>
      <c r="R230" s="245"/>
      <c r="S230" s="245"/>
      <c r="T230" s="245"/>
      <c r="U230" s="245"/>
      <c r="V230" s="245"/>
      <c r="W230" s="245"/>
      <c r="X230" s="245"/>
      <c r="Y230" s="245"/>
      <c r="Z230" s="245"/>
      <c r="AA230" s="245"/>
    </row>
    <row r="231" ht="15.75" customHeight="1">
      <c r="A231" s="245"/>
      <c r="B231" s="245"/>
      <c r="C231" s="245"/>
      <c r="D231" s="245"/>
      <c r="E231" s="245"/>
      <c r="F231" s="245"/>
      <c r="G231" s="245"/>
      <c r="H231" s="245"/>
      <c r="I231" s="245"/>
      <c r="J231" s="245"/>
      <c r="K231" s="245"/>
      <c r="L231" s="245"/>
      <c r="M231" s="245"/>
      <c r="N231" s="245"/>
      <c r="O231" s="245"/>
      <c r="P231" s="245"/>
      <c r="Q231" s="245"/>
      <c r="R231" s="245"/>
      <c r="S231" s="245"/>
      <c r="T231" s="245"/>
      <c r="U231" s="245"/>
      <c r="V231" s="245"/>
      <c r="W231" s="245"/>
      <c r="X231" s="245"/>
      <c r="Y231" s="245"/>
      <c r="Z231" s="245"/>
      <c r="AA231" s="245"/>
    </row>
    <row r="232" ht="15.75" customHeight="1">
      <c r="A232" s="245"/>
      <c r="B232" s="245"/>
      <c r="C232" s="245"/>
      <c r="D232" s="245"/>
      <c r="E232" s="245"/>
      <c r="F232" s="245"/>
      <c r="G232" s="245"/>
      <c r="H232" s="245"/>
      <c r="I232" s="245"/>
      <c r="J232" s="245"/>
      <c r="K232" s="245"/>
      <c r="L232" s="245"/>
      <c r="M232" s="245"/>
      <c r="N232" s="245"/>
      <c r="O232" s="245"/>
      <c r="P232" s="245"/>
      <c r="Q232" s="245"/>
      <c r="R232" s="245"/>
      <c r="S232" s="245"/>
      <c r="T232" s="245"/>
      <c r="U232" s="245"/>
      <c r="V232" s="245"/>
      <c r="W232" s="245"/>
      <c r="X232" s="245"/>
      <c r="Y232" s="245"/>
      <c r="Z232" s="245"/>
      <c r="AA232" s="245"/>
    </row>
    <row r="233" ht="15.75" customHeight="1">
      <c r="A233" s="245"/>
      <c r="B233" s="245"/>
      <c r="C233" s="245"/>
      <c r="D233" s="245"/>
      <c r="E233" s="245"/>
      <c r="F233" s="245"/>
      <c r="G233" s="245"/>
      <c r="H233" s="245"/>
      <c r="I233" s="245"/>
      <c r="J233" s="245"/>
      <c r="K233" s="245"/>
      <c r="L233" s="245"/>
      <c r="M233" s="245"/>
      <c r="N233" s="245"/>
      <c r="O233" s="245"/>
      <c r="P233" s="245"/>
      <c r="Q233" s="245"/>
      <c r="R233" s="245"/>
      <c r="S233" s="245"/>
      <c r="T233" s="245"/>
      <c r="U233" s="245"/>
      <c r="V233" s="245"/>
      <c r="W233" s="245"/>
      <c r="X233" s="245"/>
      <c r="Y233" s="245"/>
      <c r="Z233" s="245"/>
      <c r="AA233" s="245"/>
    </row>
    <row r="234" ht="15.75" customHeight="1">
      <c r="A234" s="245"/>
      <c r="B234" s="245"/>
      <c r="C234" s="245"/>
      <c r="D234" s="245"/>
      <c r="E234" s="245"/>
      <c r="F234" s="245"/>
      <c r="G234" s="245"/>
      <c r="H234" s="245"/>
      <c r="I234" s="245"/>
      <c r="J234" s="245"/>
      <c r="K234" s="245"/>
      <c r="L234" s="245"/>
      <c r="M234" s="245"/>
      <c r="N234" s="245"/>
      <c r="O234" s="245"/>
      <c r="P234" s="245"/>
      <c r="Q234" s="245"/>
      <c r="R234" s="245"/>
      <c r="S234" s="245"/>
      <c r="T234" s="245"/>
      <c r="U234" s="245"/>
      <c r="V234" s="245"/>
      <c r="W234" s="245"/>
      <c r="X234" s="245"/>
      <c r="Y234" s="245"/>
      <c r="Z234" s="245"/>
      <c r="AA234" s="245"/>
    </row>
    <row r="235" ht="15.75" customHeight="1">
      <c r="A235" s="245"/>
      <c r="B235" s="245"/>
      <c r="C235" s="245"/>
      <c r="D235" s="245"/>
      <c r="E235" s="245"/>
      <c r="F235" s="245"/>
      <c r="G235" s="245"/>
      <c r="H235" s="245"/>
      <c r="I235" s="245"/>
      <c r="J235" s="245"/>
      <c r="K235" s="245"/>
      <c r="L235" s="245"/>
      <c r="M235" s="245"/>
      <c r="N235" s="245"/>
      <c r="O235" s="245"/>
      <c r="P235" s="245"/>
      <c r="Q235" s="245"/>
      <c r="R235" s="245"/>
      <c r="S235" s="245"/>
      <c r="T235" s="245"/>
      <c r="U235" s="245"/>
      <c r="V235" s="245"/>
      <c r="W235" s="245"/>
      <c r="X235" s="245"/>
      <c r="Y235" s="245"/>
      <c r="Z235" s="245"/>
      <c r="AA235" s="245"/>
    </row>
    <row r="236" ht="15.75" customHeight="1">
      <c r="A236" s="245"/>
      <c r="B236" s="245"/>
      <c r="C236" s="245"/>
      <c r="D236" s="245"/>
      <c r="E236" s="245"/>
      <c r="F236" s="245"/>
      <c r="G236" s="245"/>
      <c r="H236" s="245"/>
      <c r="I236" s="245"/>
      <c r="J236" s="245"/>
      <c r="K236" s="245"/>
      <c r="L236" s="245"/>
      <c r="M236" s="245"/>
      <c r="N236" s="245"/>
      <c r="O236" s="245"/>
      <c r="P236" s="245"/>
      <c r="Q236" s="245"/>
      <c r="R236" s="245"/>
      <c r="S236" s="245"/>
      <c r="T236" s="245"/>
      <c r="U236" s="245"/>
      <c r="V236" s="245"/>
      <c r="W236" s="245"/>
      <c r="X236" s="245"/>
      <c r="Y236" s="245"/>
      <c r="Z236" s="245"/>
      <c r="AA236" s="245"/>
    </row>
    <row r="237" ht="15.75" customHeight="1">
      <c r="A237" s="245"/>
      <c r="B237" s="245"/>
      <c r="C237" s="245"/>
      <c r="D237" s="245"/>
      <c r="E237" s="245"/>
      <c r="F237" s="245"/>
      <c r="G237" s="245"/>
      <c r="H237" s="245"/>
      <c r="I237" s="245"/>
      <c r="J237" s="245"/>
      <c r="K237" s="245"/>
      <c r="L237" s="245"/>
      <c r="M237" s="245"/>
      <c r="N237" s="245"/>
      <c r="O237" s="245"/>
      <c r="P237" s="245"/>
      <c r="Q237" s="245"/>
      <c r="R237" s="245"/>
      <c r="S237" s="245"/>
      <c r="T237" s="245"/>
      <c r="U237" s="245"/>
      <c r="V237" s="245"/>
      <c r="W237" s="245"/>
      <c r="X237" s="245"/>
      <c r="Y237" s="245"/>
      <c r="Z237" s="245"/>
      <c r="AA237" s="245"/>
    </row>
    <row r="238" ht="15.75" customHeight="1">
      <c r="A238" s="245"/>
      <c r="B238" s="245"/>
      <c r="C238" s="245"/>
      <c r="D238" s="245"/>
      <c r="E238" s="245"/>
      <c r="F238" s="245"/>
      <c r="G238" s="245"/>
      <c r="H238" s="245"/>
      <c r="I238" s="245"/>
      <c r="J238" s="245"/>
      <c r="K238" s="245"/>
      <c r="L238" s="245"/>
      <c r="M238" s="245"/>
      <c r="N238" s="245"/>
      <c r="O238" s="245"/>
      <c r="P238" s="245"/>
      <c r="Q238" s="245"/>
      <c r="R238" s="245"/>
      <c r="S238" s="245"/>
      <c r="T238" s="245"/>
      <c r="U238" s="245"/>
      <c r="V238" s="245"/>
      <c r="W238" s="245"/>
      <c r="X238" s="245"/>
      <c r="Y238" s="245"/>
      <c r="Z238" s="245"/>
      <c r="AA238" s="245"/>
    </row>
    <row r="239" ht="15.75" customHeight="1">
      <c r="A239" s="245"/>
      <c r="B239" s="245"/>
      <c r="C239" s="245"/>
      <c r="D239" s="245"/>
      <c r="E239" s="245"/>
      <c r="F239" s="245"/>
      <c r="G239" s="245"/>
      <c r="H239" s="245"/>
      <c r="I239" s="245"/>
      <c r="J239" s="245"/>
      <c r="K239" s="245"/>
      <c r="L239" s="245"/>
      <c r="M239" s="245"/>
      <c r="N239" s="245"/>
      <c r="O239" s="245"/>
      <c r="P239" s="245"/>
      <c r="Q239" s="245"/>
      <c r="R239" s="245"/>
      <c r="S239" s="245"/>
      <c r="T239" s="245"/>
      <c r="U239" s="245"/>
      <c r="V239" s="245"/>
      <c r="W239" s="245"/>
      <c r="X239" s="245"/>
      <c r="Y239" s="245"/>
      <c r="Z239" s="245"/>
      <c r="AA239" s="245"/>
    </row>
    <row r="240" ht="15.75" customHeight="1">
      <c r="A240" s="245"/>
      <c r="B240" s="245"/>
      <c r="C240" s="245"/>
      <c r="D240" s="245"/>
      <c r="E240" s="245"/>
      <c r="F240" s="245"/>
      <c r="G240" s="245"/>
      <c r="H240" s="245"/>
      <c r="I240" s="245"/>
      <c r="J240" s="245"/>
      <c r="K240" s="245"/>
      <c r="L240" s="245"/>
      <c r="M240" s="245"/>
      <c r="N240" s="245"/>
      <c r="O240" s="245"/>
      <c r="P240" s="245"/>
      <c r="Q240" s="245"/>
      <c r="R240" s="245"/>
      <c r="S240" s="245"/>
      <c r="T240" s="245"/>
      <c r="U240" s="245"/>
      <c r="V240" s="245"/>
      <c r="W240" s="245"/>
      <c r="X240" s="245"/>
      <c r="Y240" s="245"/>
      <c r="Z240" s="245"/>
      <c r="AA240" s="245"/>
    </row>
    <row r="241" ht="15.75" customHeight="1">
      <c r="A241" s="245"/>
      <c r="B241" s="245"/>
      <c r="C241" s="245"/>
      <c r="D241" s="245"/>
      <c r="E241" s="245"/>
      <c r="F241" s="245"/>
      <c r="G241" s="245"/>
      <c r="H241" s="245"/>
      <c r="I241" s="245"/>
      <c r="J241" s="245"/>
      <c r="K241" s="245"/>
      <c r="L241" s="245"/>
      <c r="M241" s="245"/>
      <c r="N241" s="245"/>
      <c r="O241" s="245"/>
      <c r="P241" s="245"/>
      <c r="Q241" s="245"/>
      <c r="R241" s="245"/>
      <c r="S241" s="245"/>
      <c r="T241" s="245"/>
      <c r="U241" s="245"/>
      <c r="V241" s="245"/>
      <c r="W241" s="245"/>
      <c r="X241" s="245"/>
      <c r="Y241" s="245"/>
      <c r="Z241" s="245"/>
      <c r="AA241" s="245"/>
    </row>
    <row r="242" ht="15.75" customHeight="1">
      <c r="A242" s="245"/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245"/>
      <c r="T242" s="245"/>
      <c r="U242" s="245"/>
      <c r="V242" s="245"/>
      <c r="W242" s="245"/>
      <c r="X242" s="245"/>
      <c r="Y242" s="245"/>
      <c r="Z242" s="245"/>
      <c r="AA242" s="245"/>
    </row>
    <row r="243" ht="15.75" customHeight="1">
      <c r="A243" s="245"/>
      <c r="B243" s="245"/>
      <c r="C243" s="245"/>
      <c r="D243" s="245"/>
      <c r="E243" s="245"/>
      <c r="F243" s="245"/>
      <c r="G243" s="245"/>
      <c r="H243" s="245"/>
      <c r="I243" s="245"/>
      <c r="J243" s="245"/>
      <c r="K243" s="245"/>
      <c r="L243" s="245"/>
      <c r="M243" s="245"/>
      <c r="N243" s="245"/>
      <c r="O243" s="245"/>
      <c r="P243" s="245"/>
      <c r="Q243" s="245"/>
      <c r="R243" s="245"/>
      <c r="S243" s="245"/>
      <c r="T243" s="245"/>
      <c r="U243" s="245"/>
      <c r="V243" s="245"/>
      <c r="W243" s="245"/>
      <c r="X243" s="245"/>
      <c r="Y243" s="245"/>
      <c r="Z243" s="245"/>
      <c r="AA243" s="245"/>
    </row>
    <row r="244" ht="15.75" customHeight="1">
      <c r="A244" s="245"/>
      <c r="B244" s="245"/>
      <c r="C244" s="245"/>
      <c r="D244" s="245"/>
      <c r="E244" s="245"/>
      <c r="F244" s="245"/>
      <c r="G244" s="245"/>
      <c r="H244" s="245"/>
      <c r="I244" s="245"/>
      <c r="J244" s="245"/>
      <c r="K244" s="245"/>
      <c r="L244" s="245"/>
      <c r="M244" s="245"/>
      <c r="N244" s="245"/>
      <c r="O244" s="245"/>
      <c r="P244" s="245"/>
      <c r="Q244" s="245"/>
      <c r="R244" s="245"/>
      <c r="S244" s="245"/>
      <c r="T244" s="245"/>
      <c r="U244" s="245"/>
      <c r="V244" s="245"/>
      <c r="W244" s="245"/>
      <c r="X244" s="245"/>
      <c r="Y244" s="245"/>
      <c r="Z244" s="245"/>
      <c r="AA244" s="245"/>
    </row>
    <row r="245" ht="15.75" customHeight="1">
      <c r="A245" s="245"/>
      <c r="B245" s="245"/>
      <c r="C245" s="245"/>
      <c r="D245" s="245"/>
      <c r="E245" s="245"/>
      <c r="F245" s="245"/>
      <c r="G245" s="245"/>
      <c r="H245" s="245"/>
      <c r="I245" s="245"/>
      <c r="J245" s="245"/>
      <c r="K245" s="245"/>
      <c r="L245" s="245"/>
      <c r="M245" s="245"/>
      <c r="N245" s="245"/>
      <c r="O245" s="245"/>
      <c r="P245" s="245"/>
      <c r="Q245" s="245"/>
      <c r="R245" s="245"/>
      <c r="S245" s="245"/>
      <c r="T245" s="245"/>
      <c r="U245" s="245"/>
      <c r="V245" s="245"/>
      <c r="W245" s="245"/>
      <c r="X245" s="245"/>
      <c r="Y245" s="245"/>
      <c r="Z245" s="245"/>
      <c r="AA245" s="245"/>
    </row>
    <row r="246" ht="15.75" customHeight="1">
      <c r="A246" s="245"/>
      <c r="B246" s="245"/>
      <c r="C246" s="245"/>
      <c r="D246" s="245"/>
      <c r="E246" s="245"/>
      <c r="F246" s="245"/>
      <c r="G246" s="245"/>
      <c r="H246" s="245"/>
      <c r="I246" s="245"/>
      <c r="J246" s="245"/>
      <c r="K246" s="245"/>
      <c r="L246" s="245"/>
      <c r="M246" s="245"/>
      <c r="N246" s="245"/>
      <c r="O246" s="245"/>
      <c r="P246" s="245"/>
      <c r="Q246" s="245"/>
      <c r="R246" s="245"/>
      <c r="S246" s="245"/>
      <c r="T246" s="245"/>
      <c r="U246" s="245"/>
      <c r="V246" s="245"/>
      <c r="W246" s="245"/>
      <c r="X246" s="245"/>
      <c r="Y246" s="245"/>
      <c r="Z246" s="245"/>
      <c r="AA246" s="245"/>
    </row>
    <row r="247" ht="15.75" customHeight="1">
      <c r="A247" s="245"/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245"/>
      <c r="T247" s="245"/>
      <c r="U247" s="245"/>
      <c r="V247" s="245"/>
      <c r="W247" s="245"/>
      <c r="X247" s="245"/>
      <c r="Y247" s="245"/>
      <c r="Z247" s="245"/>
      <c r="AA247" s="245"/>
    </row>
    <row r="248" ht="15.75" customHeight="1">
      <c r="A248" s="245"/>
      <c r="B248" s="245"/>
      <c r="C248" s="245"/>
      <c r="D248" s="245"/>
      <c r="E248" s="245"/>
      <c r="F248" s="245"/>
      <c r="G248" s="245"/>
      <c r="H248" s="245"/>
      <c r="I248" s="245"/>
      <c r="J248" s="245"/>
      <c r="K248" s="245"/>
      <c r="L248" s="245"/>
      <c r="M248" s="245"/>
      <c r="N248" s="245"/>
      <c r="O248" s="245"/>
      <c r="P248" s="245"/>
      <c r="Q248" s="245"/>
      <c r="R248" s="245"/>
      <c r="S248" s="245"/>
      <c r="T248" s="245"/>
      <c r="U248" s="245"/>
      <c r="V248" s="245"/>
      <c r="W248" s="245"/>
      <c r="X248" s="245"/>
      <c r="Y248" s="245"/>
      <c r="Z248" s="245"/>
      <c r="AA248" s="245"/>
    </row>
    <row r="249" ht="15.75" customHeight="1">
      <c r="A249" s="245"/>
      <c r="B249" s="245"/>
      <c r="C249" s="245"/>
      <c r="D249" s="245"/>
      <c r="E249" s="245"/>
      <c r="F249" s="245"/>
      <c r="G249" s="245"/>
      <c r="H249" s="245"/>
      <c r="I249" s="245"/>
      <c r="J249" s="245"/>
      <c r="K249" s="245"/>
      <c r="L249" s="245"/>
      <c r="M249" s="245"/>
      <c r="N249" s="245"/>
      <c r="O249" s="245"/>
      <c r="P249" s="245"/>
      <c r="Q249" s="245"/>
      <c r="R249" s="245"/>
      <c r="S249" s="245"/>
      <c r="T249" s="245"/>
      <c r="U249" s="245"/>
      <c r="V249" s="245"/>
      <c r="W249" s="245"/>
      <c r="X249" s="245"/>
      <c r="Y249" s="245"/>
      <c r="Z249" s="245"/>
      <c r="AA249" s="245"/>
    </row>
    <row r="250" ht="15.75" customHeight="1">
      <c r="A250" s="245"/>
      <c r="B250" s="245"/>
      <c r="C250" s="245"/>
      <c r="D250" s="245"/>
      <c r="E250" s="245"/>
      <c r="F250" s="245"/>
      <c r="G250" s="245"/>
      <c r="H250" s="245"/>
      <c r="I250" s="245"/>
      <c r="J250" s="245"/>
      <c r="K250" s="245"/>
      <c r="L250" s="245"/>
      <c r="M250" s="245"/>
      <c r="N250" s="245"/>
      <c r="O250" s="245"/>
      <c r="P250" s="245"/>
      <c r="Q250" s="245"/>
      <c r="R250" s="245"/>
      <c r="S250" s="245"/>
      <c r="T250" s="245"/>
      <c r="U250" s="245"/>
      <c r="V250" s="245"/>
      <c r="W250" s="245"/>
      <c r="X250" s="245"/>
      <c r="Y250" s="245"/>
      <c r="Z250" s="245"/>
      <c r="AA250" s="245"/>
    </row>
    <row r="251" ht="15.75" customHeight="1">
      <c r="A251" s="245"/>
      <c r="B251" s="245"/>
      <c r="C251" s="245"/>
      <c r="D251" s="245"/>
      <c r="E251" s="245"/>
      <c r="F251" s="245"/>
      <c r="G251" s="245"/>
      <c r="H251" s="245"/>
      <c r="I251" s="245"/>
      <c r="J251" s="245"/>
      <c r="K251" s="245"/>
      <c r="L251" s="245"/>
      <c r="M251" s="245"/>
      <c r="N251" s="245"/>
      <c r="O251" s="245"/>
      <c r="P251" s="245"/>
      <c r="Q251" s="245"/>
      <c r="R251" s="245"/>
      <c r="S251" s="245"/>
      <c r="T251" s="245"/>
      <c r="U251" s="245"/>
      <c r="V251" s="245"/>
      <c r="W251" s="245"/>
      <c r="X251" s="245"/>
      <c r="Y251" s="245"/>
      <c r="Z251" s="245"/>
      <c r="AA251" s="245"/>
    </row>
    <row r="252" ht="15.75" customHeight="1">
      <c r="A252" s="245"/>
      <c r="B252" s="245"/>
      <c r="C252" s="245"/>
      <c r="D252" s="245"/>
      <c r="E252" s="245"/>
      <c r="F252" s="245"/>
      <c r="G252" s="245"/>
      <c r="H252" s="245"/>
      <c r="I252" s="245"/>
      <c r="J252" s="245"/>
      <c r="K252" s="245"/>
      <c r="L252" s="245"/>
      <c r="M252" s="245"/>
      <c r="N252" s="245"/>
      <c r="O252" s="245"/>
      <c r="P252" s="245"/>
      <c r="Q252" s="245"/>
      <c r="R252" s="245"/>
      <c r="S252" s="245"/>
      <c r="T252" s="245"/>
      <c r="U252" s="245"/>
      <c r="V252" s="245"/>
      <c r="W252" s="245"/>
      <c r="X252" s="245"/>
      <c r="Y252" s="245"/>
      <c r="Z252" s="245"/>
      <c r="AA252" s="245"/>
    </row>
    <row r="253" ht="15.75" customHeight="1">
      <c r="A253" s="245"/>
      <c r="B253" s="245"/>
      <c r="C253" s="245"/>
      <c r="D253" s="245"/>
      <c r="E253" s="245"/>
      <c r="F253" s="245"/>
      <c r="G253" s="245"/>
      <c r="H253" s="245"/>
      <c r="I253" s="245"/>
      <c r="J253" s="245"/>
      <c r="K253" s="245"/>
      <c r="L253" s="245"/>
      <c r="M253" s="245"/>
      <c r="N253" s="245"/>
      <c r="O253" s="245"/>
      <c r="P253" s="245"/>
      <c r="Q253" s="245"/>
      <c r="R253" s="245"/>
      <c r="S253" s="245"/>
      <c r="T253" s="245"/>
      <c r="U253" s="245"/>
      <c r="V253" s="245"/>
      <c r="W253" s="245"/>
      <c r="X253" s="245"/>
      <c r="Y253" s="245"/>
      <c r="Z253" s="245"/>
      <c r="AA253" s="245"/>
    </row>
    <row r="254" ht="15.75" customHeight="1">
      <c r="A254" s="245"/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245"/>
      <c r="T254" s="245"/>
      <c r="U254" s="245"/>
      <c r="V254" s="245"/>
      <c r="W254" s="245"/>
      <c r="X254" s="245"/>
      <c r="Y254" s="245"/>
      <c r="Z254" s="245"/>
      <c r="AA254" s="245"/>
    </row>
    <row r="255" ht="15.75" customHeight="1">
      <c r="A255" s="245"/>
      <c r="B255" s="245"/>
      <c r="C255" s="245"/>
      <c r="D255" s="245"/>
      <c r="E255" s="245"/>
      <c r="F255" s="245"/>
      <c r="G255" s="245"/>
      <c r="H255" s="245"/>
      <c r="I255" s="245"/>
      <c r="J255" s="245"/>
      <c r="K255" s="245"/>
      <c r="L255" s="245"/>
      <c r="M255" s="245"/>
      <c r="N255" s="245"/>
      <c r="O255" s="245"/>
      <c r="P255" s="245"/>
      <c r="Q255" s="245"/>
      <c r="R255" s="245"/>
      <c r="S255" s="245"/>
      <c r="T255" s="245"/>
      <c r="U255" s="245"/>
      <c r="V255" s="245"/>
      <c r="W255" s="245"/>
      <c r="X255" s="245"/>
      <c r="Y255" s="245"/>
      <c r="Z255" s="245"/>
      <c r="AA255" s="245"/>
    </row>
    <row r="256" ht="15.75" customHeight="1">
      <c r="A256" s="245"/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245"/>
      <c r="T256" s="245"/>
      <c r="U256" s="245"/>
      <c r="V256" s="245"/>
      <c r="W256" s="245"/>
      <c r="X256" s="245"/>
      <c r="Y256" s="245"/>
      <c r="Z256" s="245"/>
      <c r="AA256" s="245"/>
    </row>
    <row r="257" ht="15.75" customHeight="1">
      <c r="A257" s="245"/>
      <c r="B257" s="245"/>
      <c r="C257" s="245"/>
      <c r="D257" s="245"/>
      <c r="E257" s="245"/>
      <c r="F257" s="245"/>
      <c r="G257" s="245"/>
      <c r="H257" s="245"/>
      <c r="I257" s="245"/>
      <c r="J257" s="245"/>
      <c r="K257" s="245"/>
      <c r="L257" s="245"/>
      <c r="M257" s="245"/>
      <c r="N257" s="245"/>
      <c r="O257" s="245"/>
      <c r="P257" s="245"/>
      <c r="Q257" s="245"/>
      <c r="R257" s="245"/>
      <c r="S257" s="245"/>
      <c r="T257" s="245"/>
      <c r="U257" s="245"/>
      <c r="V257" s="245"/>
      <c r="W257" s="245"/>
      <c r="X257" s="245"/>
      <c r="Y257" s="245"/>
      <c r="Z257" s="245"/>
      <c r="AA257" s="245"/>
    </row>
    <row r="258" ht="15.75" customHeight="1">
      <c r="A258" s="245"/>
      <c r="B258" s="245"/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245"/>
      <c r="T258" s="245"/>
      <c r="U258" s="245"/>
      <c r="V258" s="245"/>
      <c r="W258" s="245"/>
      <c r="X258" s="245"/>
      <c r="Y258" s="245"/>
      <c r="Z258" s="245"/>
      <c r="AA258" s="245"/>
    </row>
    <row r="259" ht="15.75" customHeight="1">
      <c r="A259" s="245"/>
      <c r="B259" s="245"/>
      <c r="C259" s="245"/>
      <c r="D259" s="245"/>
      <c r="E259" s="245"/>
      <c r="F259" s="245"/>
      <c r="G259" s="245"/>
      <c r="H259" s="245"/>
      <c r="I259" s="245"/>
      <c r="J259" s="245"/>
      <c r="K259" s="245"/>
      <c r="L259" s="245"/>
      <c r="M259" s="245"/>
      <c r="N259" s="245"/>
      <c r="O259" s="245"/>
      <c r="P259" s="245"/>
      <c r="Q259" s="245"/>
      <c r="R259" s="245"/>
      <c r="S259" s="245"/>
      <c r="T259" s="245"/>
      <c r="U259" s="245"/>
      <c r="V259" s="245"/>
      <c r="W259" s="245"/>
      <c r="X259" s="245"/>
      <c r="Y259" s="245"/>
      <c r="Z259" s="245"/>
      <c r="AA259" s="245"/>
    </row>
    <row r="260" ht="15.75" customHeight="1">
      <c r="A260" s="245"/>
      <c r="B260" s="245"/>
      <c r="C260" s="245"/>
      <c r="D260" s="245"/>
      <c r="E260" s="245"/>
      <c r="F260" s="245"/>
      <c r="G260" s="245"/>
      <c r="H260" s="245"/>
      <c r="I260" s="245"/>
      <c r="J260" s="245"/>
      <c r="K260" s="245"/>
      <c r="L260" s="245"/>
      <c r="M260" s="245"/>
      <c r="N260" s="245"/>
      <c r="O260" s="245"/>
      <c r="P260" s="245"/>
      <c r="Q260" s="245"/>
      <c r="R260" s="245"/>
      <c r="S260" s="245"/>
      <c r="T260" s="245"/>
      <c r="U260" s="245"/>
      <c r="V260" s="245"/>
      <c r="W260" s="245"/>
      <c r="X260" s="245"/>
      <c r="Y260" s="245"/>
      <c r="Z260" s="245"/>
      <c r="AA260" s="245"/>
    </row>
    <row r="261" ht="15.75" customHeight="1">
      <c r="A261" s="245"/>
      <c r="B261" s="245"/>
      <c r="C261" s="245"/>
      <c r="D261" s="245"/>
      <c r="E261" s="245"/>
      <c r="F261" s="245"/>
      <c r="G261" s="245"/>
      <c r="H261" s="245"/>
      <c r="I261" s="245"/>
      <c r="J261" s="245"/>
      <c r="K261" s="245"/>
      <c r="L261" s="245"/>
      <c r="M261" s="245"/>
      <c r="N261" s="245"/>
      <c r="O261" s="245"/>
      <c r="P261" s="245"/>
      <c r="Q261" s="245"/>
      <c r="R261" s="245"/>
      <c r="S261" s="245"/>
      <c r="T261" s="245"/>
      <c r="U261" s="245"/>
      <c r="V261" s="245"/>
      <c r="W261" s="245"/>
      <c r="X261" s="245"/>
      <c r="Y261" s="245"/>
      <c r="Z261" s="245"/>
      <c r="AA261" s="245"/>
    </row>
    <row r="262" ht="15.75" customHeight="1">
      <c r="A262" s="245"/>
      <c r="B262" s="245"/>
      <c r="C262" s="245"/>
      <c r="D262" s="245"/>
      <c r="E262" s="245"/>
      <c r="F262" s="245"/>
      <c r="G262" s="245"/>
      <c r="H262" s="245"/>
      <c r="I262" s="245"/>
      <c r="J262" s="245"/>
      <c r="K262" s="245"/>
      <c r="L262" s="245"/>
      <c r="M262" s="245"/>
      <c r="N262" s="245"/>
      <c r="O262" s="245"/>
      <c r="P262" s="245"/>
      <c r="Q262" s="245"/>
      <c r="R262" s="245"/>
      <c r="S262" s="245"/>
      <c r="T262" s="245"/>
      <c r="U262" s="245"/>
      <c r="V262" s="245"/>
      <c r="W262" s="245"/>
      <c r="X262" s="245"/>
      <c r="Y262" s="245"/>
      <c r="Z262" s="245"/>
      <c r="AA262" s="245"/>
    </row>
    <row r="263" ht="15.75" customHeight="1">
      <c r="A263" s="245"/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245"/>
      <c r="T263" s="245"/>
      <c r="U263" s="245"/>
      <c r="V263" s="245"/>
      <c r="W263" s="245"/>
      <c r="X263" s="245"/>
      <c r="Y263" s="245"/>
      <c r="Z263" s="245"/>
      <c r="AA263" s="245"/>
    </row>
    <row r="264" ht="15.75" customHeight="1">
      <c r="A264" s="245"/>
      <c r="B264" s="245"/>
      <c r="C264" s="245"/>
      <c r="D264" s="245"/>
      <c r="E264" s="245"/>
      <c r="F264" s="245"/>
      <c r="G264" s="245"/>
      <c r="H264" s="245"/>
      <c r="I264" s="245"/>
      <c r="J264" s="245"/>
      <c r="K264" s="245"/>
      <c r="L264" s="245"/>
      <c r="M264" s="245"/>
      <c r="N264" s="245"/>
      <c r="O264" s="245"/>
      <c r="P264" s="245"/>
      <c r="Q264" s="245"/>
      <c r="R264" s="245"/>
      <c r="S264" s="245"/>
      <c r="T264" s="245"/>
      <c r="U264" s="245"/>
      <c r="V264" s="245"/>
      <c r="W264" s="245"/>
      <c r="X264" s="245"/>
      <c r="Y264" s="245"/>
      <c r="Z264" s="245"/>
      <c r="AA264" s="245"/>
    </row>
    <row r="265" ht="15.75" customHeight="1">
      <c r="A265" s="245"/>
      <c r="B265" s="245"/>
      <c r="C265" s="245"/>
      <c r="D265" s="245"/>
      <c r="E265" s="245"/>
      <c r="F265" s="245"/>
      <c r="G265" s="245"/>
      <c r="H265" s="245"/>
      <c r="I265" s="245"/>
      <c r="J265" s="245"/>
      <c r="K265" s="245"/>
      <c r="L265" s="245"/>
      <c r="M265" s="245"/>
      <c r="N265" s="245"/>
      <c r="O265" s="245"/>
      <c r="P265" s="245"/>
      <c r="Q265" s="245"/>
      <c r="R265" s="245"/>
      <c r="S265" s="245"/>
      <c r="T265" s="245"/>
      <c r="U265" s="245"/>
      <c r="V265" s="245"/>
      <c r="W265" s="245"/>
      <c r="X265" s="245"/>
      <c r="Y265" s="245"/>
      <c r="Z265" s="245"/>
      <c r="AA265" s="245"/>
    </row>
    <row r="266" ht="15.75" customHeight="1">
      <c r="A266" s="245"/>
      <c r="B266" s="245"/>
      <c r="C266" s="245"/>
      <c r="D266" s="245"/>
      <c r="E266" s="245"/>
      <c r="F266" s="245"/>
      <c r="G266" s="245"/>
      <c r="H266" s="245"/>
      <c r="I266" s="245"/>
      <c r="J266" s="245"/>
      <c r="K266" s="245"/>
      <c r="L266" s="245"/>
      <c r="M266" s="245"/>
      <c r="N266" s="245"/>
      <c r="O266" s="245"/>
      <c r="P266" s="245"/>
      <c r="Q266" s="245"/>
      <c r="R266" s="245"/>
      <c r="S266" s="245"/>
      <c r="T266" s="245"/>
      <c r="U266" s="245"/>
      <c r="V266" s="245"/>
      <c r="W266" s="245"/>
      <c r="X266" s="245"/>
      <c r="Y266" s="245"/>
      <c r="Z266" s="245"/>
      <c r="AA266" s="245"/>
    </row>
    <row r="267" ht="15.75" customHeight="1">
      <c r="A267" s="245"/>
      <c r="B267" s="245"/>
      <c r="C267" s="245"/>
      <c r="D267" s="245"/>
      <c r="E267" s="245"/>
      <c r="F267" s="245"/>
      <c r="G267" s="245"/>
      <c r="H267" s="245"/>
      <c r="I267" s="245"/>
      <c r="J267" s="245"/>
      <c r="K267" s="245"/>
      <c r="L267" s="245"/>
      <c r="M267" s="245"/>
      <c r="N267" s="245"/>
      <c r="O267" s="245"/>
      <c r="P267" s="245"/>
      <c r="Q267" s="245"/>
      <c r="R267" s="245"/>
      <c r="S267" s="245"/>
      <c r="T267" s="245"/>
      <c r="U267" s="245"/>
      <c r="V267" s="245"/>
      <c r="W267" s="245"/>
      <c r="X267" s="245"/>
      <c r="Y267" s="245"/>
      <c r="Z267" s="245"/>
      <c r="AA267" s="245"/>
    </row>
    <row r="268" ht="15.75" customHeight="1">
      <c r="A268" s="245"/>
      <c r="B268" s="245"/>
      <c r="C268" s="245"/>
      <c r="D268" s="245"/>
      <c r="E268" s="245"/>
      <c r="F268" s="245"/>
      <c r="G268" s="245"/>
      <c r="H268" s="245"/>
      <c r="I268" s="245"/>
      <c r="J268" s="245"/>
      <c r="K268" s="245"/>
      <c r="L268" s="245"/>
      <c r="M268" s="245"/>
      <c r="N268" s="245"/>
      <c r="O268" s="245"/>
      <c r="P268" s="245"/>
      <c r="Q268" s="245"/>
      <c r="R268" s="245"/>
      <c r="S268" s="245"/>
      <c r="T268" s="245"/>
      <c r="U268" s="245"/>
      <c r="V268" s="245"/>
      <c r="W268" s="245"/>
      <c r="X268" s="245"/>
      <c r="Y268" s="245"/>
      <c r="Z268" s="245"/>
      <c r="AA268" s="245"/>
    </row>
    <row r="269" ht="15.75" customHeight="1">
      <c r="A269" s="245"/>
      <c r="B269" s="245"/>
      <c r="C269" s="245"/>
      <c r="D269" s="245"/>
      <c r="E269" s="245"/>
      <c r="F269" s="245"/>
      <c r="G269" s="245"/>
      <c r="H269" s="245"/>
      <c r="I269" s="245"/>
      <c r="J269" s="245"/>
      <c r="K269" s="245"/>
      <c r="L269" s="245"/>
      <c r="M269" s="245"/>
      <c r="N269" s="245"/>
      <c r="O269" s="245"/>
      <c r="P269" s="245"/>
      <c r="Q269" s="245"/>
      <c r="R269" s="245"/>
      <c r="S269" s="245"/>
      <c r="T269" s="245"/>
      <c r="U269" s="245"/>
      <c r="V269" s="245"/>
      <c r="W269" s="245"/>
      <c r="X269" s="245"/>
      <c r="Y269" s="245"/>
      <c r="Z269" s="245"/>
      <c r="AA269" s="245"/>
    </row>
    <row r="270" ht="15.75" customHeight="1">
      <c r="A270" s="245"/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245"/>
      <c r="T270" s="245"/>
      <c r="U270" s="245"/>
      <c r="V270" s="245"/>
      <c r="W270" s="245"/>
      <c r="X270" s="245"/>
      <c r="Y270" s="245"/>
      <c r="Z270" s="245"/>
      <c r="AA270" s="245"/>
    </row>
    <row r="271" ht="15.75" customHeight="1">
      <c r="A271" s="245"/>
      <c r="B271" s="245"/>
      <c r="C271" s="245"/>
      <c r="D271" s="245"/>
      <c r="E271" s="245"/>
      <c r="F271" s="245"/>
      <c r="G271" s="245"/>
      <c r="H271" s="245"/>
      <c r="I271" s="245"/>
      <c r="J271" s="245"/>
      <c r="K271" s="245"/>
      <c r="L271" s="245"/>
      <c r="M271" s="245"/>
      <c r="N271" s="245"/>
      <c r="O271" s="245"/>
      <c r="P271" s="245"/>
      <c r="Q271" s="245"/>
      <c r="R271" s="245"/>
      <c r="S271" s="245"/>
      <c r="T271" s="245"/>
      <c r="U271" s="245"/>
      <c r="V271" s="245"/>
      <c r="W271" s="245"/>
      <c r="X271" s="245"/>
      <c r="Y271" s="245"/>
      <c r="Z271" s="245"/>
      <c r="AA271" s="245"/>
    </row>
    <row r="272" ht="15.75" customHeight="1">
      <c r="A272" s="245"/>
      <c r="B272" s="245"/>
      <c r="C272" s="245"/>
      <c r="D272" s="245"/>
      <c r="E272" s="245"/>
      <c r="F272" s="245"/>
      <c r="G272" s="245"/>
      <c r="H272" s="245"/>
      <c r="I272" s="245"/>
      <c r="J272" s="245"/>
      <c r="K272" s="245"/>
      <c r="L272" s="245"/>
      <c r="M272" s="245"/>
      <c r="N272" s="245"/>
      <c r="O272" s="245"/>
      <c r="P272" s="245"/>
      <c r="Q272" s="245"/>
      <c r="R272" s="245"/>
      <c r="S272" s="245"/>
      <c r="T272" s="245"/>
      <c r="U272" s="245"/>
      <c r="V272" s="245"/>
      <c r="W272" s="245"/>
      <c r="X272" s="245"/>
      <c r="Y272" s="245"/>
      <c r="Z272" s="245"/>
      <c r="AA272" s="245"/>
    </row>
    <row r="273" ht="15.75" customHeight="1">
      <c r="A273" s="245"/>
      <c r="B273" s="245"/>
      <c r="C273" s="245"/>
      <c r="D273" s="245"/>
      <c r="E273" s="245"/>
      <c r="F273" s="245"/>
      <c r="G273" s="245"/>
      <c r="H273" s="245"/>
      <c r="I273" s="245"/>
      <c r="J273" s="245"/>
      <c r="K273" s="245"/>
      <c r="L273" s="245"/>
      <c r="M273" s="245"/>
      <c r="N273" s="245"/>
      <c r="O273" s="245"/>
      <c r="P273" s="245"/>
      <c r="Q273" s="245"/>
      <c r="R273" s="245"/>
      <c r="S273" s="245"/>
      <c r="T273" s="245"/>
      <c r="U273" s="245"/>
      <c r="V273" s="245"/>
      <c r="W273" s="245"/>
      <c r="X273" s="245"/>
      <c r="Y273" s="245"/>
      <c r="Z273" s="245"/>
      <c r="AA273" s="245"/>
    </row>
    <row r="274" ht="15.75" customHeight="1">
      <c r="A274" s="245"/>
      <c r="B274" s="245"/>
      <c r="C274" s="245"/>
      <c r="D274" s="245"/>
      <c r="E274" s="245"/>
      <c r="F274" s="245"/>
      <c r="G274" s="245"/>
      <c r="H274" s="245"/>
      <c r="I274" s="245"/>
      <c r="J274" s="245"/>
      <c r="K274" s="245"/>
      <c r="L274" s="245"/>
      <c r="M274" s="245"/>
      <c r="N274" s="245"/>
      <c r="O274" s="245"/>
      <c r="P274" s="245"/>
      <c r="Q274" s="245"/>
      <c r="R274" s="245"/>
      <c r="S274" s="245"/>
      <c r="T274" s="245"/>
      <c r="U274" s="245"/>
      <c r="V274" s="245"/>
      <c r="W274" s="245"/>
      <c r="X274" s="245"/>
      <c r="Y274" s="245"/>
      <c r="Z274" s="245"/>
      <c r="AA274" s="245"/>
    </row>
    <row r="275" ht="15.75" customHeight="1">
      <c r="A275" s="245"/>
      <c r="B275" s="245"/>
      <c r="C275" s="245"/>
      <c r="D275" s="245"/>
      <c r="E275" s="245"/>
      <c r="F275" s="245"/>
      <c r="G275" s="245"/>
      <c r="H275" s="245"/>
      <c r="I275" s="245"/>
      <c r="J275" s="245"/>
      <c r="K275" s="245"/>
      <c r="L275" s="245"/>
      <c r="M275" s="245"/>
      <c r="N275" s="245"/>
      <c r="O275" s="245"/>
      <c r="P275" s="245"/>
      <c r="Q275" s="245"/>
      <c r="R275" s="245"/>
      <c r="S275" s="245"/>
      <c r="T275" s="245"/>
      <c r="U275" s="245"/>
      <c r="V275" s="245"/>
      <c r="W275" s="245"/>
      <c r="X275" s="245"/>
      <c r="Y275" s="245"/>
      <c r="Z275" s="245"/>
      <c r="AA275" s="245"/>
    </row>
    <row r="276" ht="15.75" customHeight="1">
      <c r="A276" s="245"/>
      <c r="B276" s="245"/>
      <c r="C276" s="245"/>
      <c r="D276" s="245"/>
      <c r="E276" s="245"/>
      <c r="F276" s="245"/>
      <c r="G276" s="245"/>
      <c r="H276" s="245"/>
      <c r="I276" s="245"/>
      <c r="J276" s="245"/>
      <c r="K276" s="245"/>
      <c r="L276" s="245"/>
      <c r="M276" s="245"/>
      <c r="N276" s="245"/>
      <c r="O276" s="245"/>
      <c r="P276" s="245"/>
      <c r="Q276" s="245"/>
      <c r="R276" s="245"/>
      <c r="S276" s="245"/>
      <c r="T276" s="245"/>
      <c r="U276" s="245"/>
      <c r="V276" s="245"/>
      <c r="W276" s="245"/>
      <c r="X276" s="245"/>
      <c r="Y276" s="245"/>
      <c r="Z276" s="245"/>
      <c r="AA276" s="245"/>
    </row>
    <row r="277" ht="15.75" customHeight="1">
      <c r="A277" s="245"/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245"/>
      <c r="T277" s="245"/>
      <c r="U277" s="245"/>
      <c r="V277" s="245"/>
      <c r="W277" s="245"/>
      <c r="X277" s="245"/>
      <c r="Y277" s="245"/>
      <c r="Z277" s="245"/>
      <c r="AA277" s="245"/>
    </row>
    <row r="278" ht="15.75" customHeight="1">
      <c r="A278" s="245"/>
      <c r="B278" s="245"/>
      <c r="C278" s="245"/>
      <c r="D278" s="245"/>
      <c r="E278" s="245"/>
      <c r="F278" s="245"/>
      <c r="G278" s="245"/>
      <c r="H278" s="245"/>
      <c r="I278" s="245"/>
      <c r="J278" s="245"/>
      <c r="K278" s="245"/>
      <c r="L278" s="245"/>
      <c r="M278" s="245"/>
      <c r="N278" s="245"/>
      <c r="O278" s="245"/>
      <c r="P278" s="245"/>
      <c r="Q278" s="245"/>
      <c r="R278" s="245"/>
      <c r="S278" s="245"/>
      <c r="T278" s="245"/>
      <c r="U278" s="245"/>
      <c r="V278" s="245"/>
      <c r="W278" s="245"/>
      <c r="X278" s="245"/>
      <c r="Y278" s="245"/>
      <c r="Z278" s="245"/>
      <c r="AA278" s="245"/>
    </row>
    <row r="279" ht="15.75" customHeight="1">
      <c r="A279" s="245"/>
      <c r="B279" s="245"/>
      <c r="C279" s="245"/>
      <c r="D279" s="245"/>
      <c r="E279" s="245"/>
      <c r="F279" s="245"/>
      <c r="G279" s="245"/>
      <c r="H279" s="245"/>
      <c r="I279" s="245"/>
      <c r="J279" s="245"/>
      <c r="K279" s="245"/>
      <c r="L279" s="245"/>
      <c r="M279" s="245"/>
      <c r="N279" s="245"/>
      <c r="O279" s="245"/>
      <c r="P279" s="245"/>
      <c r="Q279" s="245"/>
      <c r="R279" s="245"/>
      <c r="S279" s="245"/>
      <c r="T279" s="245"/>
      <c r="U279" s="245"/>
      <c r="V279" s="245"/>
      <c r="W279" s="245"/>
      <c r="X279" s="245"/>
      <c r="Y279" s="245"/>
      <c r="Z279" s="245"/>
      <c r="AA279" s="245"/>
    </row>
    <row r="280" ht="15.75" customHeight="1">
      <c r="A280" s="245"/>
      <c r="B280" s="245"/>
      <c r="C280" s="245"/>
      <c r="D280" s="245"/>
      <c r="E280" s="245"/>
      <c r="F280" s="245"/>
      <c r="G280" s="245"/>
      <c r="H280" s="245"/>
      <c r="I280" s="245"/>
      <c r="J280" s="245"/>
      <c r="K280" s="245"/>
      <c r="L280" s="245"/>
      <c r="M280" s="245"/>
      <c r="N280" s="245"/>
      <c r="O280" s="245"/>
      <c r="P280" s="245"/>
      <c r="Q280" s="245"/>
      <c r="R280" s="245"/>
      <c r="S280" s="245"/>
      <c r="T280" s="245"/>
      <c r="U280" s="245"/>
      <c r="V280" s="245"/>
      <c r="W280" s="245"/>
      <c r="X280" s="245"/>
      <c r="Y280" s="245"/>
      <c r="Z280" s="245"/>
      <c r="AA280" s="245"/>
    </row>
    <row r="281" ht="15.75" customHeight="1">
      <c r="A281" s="245"/>
      <c r="B281" s="245"/>
      <c r="C281" s="245"/>
      <c r="D281" s="245"/>
      <c r="E281" s="245"/>
      <c r="F281" s="245"/>
      <c r="G281" s="245"/>
      <c r="H281" s="245"/>
      <c r="I281" s="245"/>
      <c r="J281" s="245"/>
      <c r="K281" s="245"/>
      <c r="L281" s="245"/>
      <c r="M281" s="245"/>
      <c r="N281" s="245"/>
      <c r="O281" s="245"/>
      <c r="P281" s="245"/>
      <c r="Q281" s="245"/>
      <c r="R281" s="245"/>
      <c r="S281" s="245"/>
      <c r="T281" s="245"/>
      <c r="U281" s="245"/>
      <c r="V281" s="245"/>
      <c r="W281" s="245"/>
      <c r="X281" s="245"/>
      <c r="Y281" s="245"/>
      <c r="Z281" s="245"/>
      <c r="AA281" s="245"/>
    </row>
    <row r="282" ht="15.75" customHeight="1">
      <c r="A282" s="245"/>
      <c r="B282" s="245"/>
      <c r="C282" s="245"/>
      <c r="D282" s="245"/>
      <c r="E282" s="245"/>
      <c r="F282" s="245"/>
      <c r="G282" s="245"/>
      <c r="H282" s="245"/>
      <c r="I282" s="245"/>
      <c r="J282" s="245"/>
      <c r="K282" s="245"/>
      <c r="L282" s="245"/>
      <c r="M282" s="245"/>
      <c r="N282" s="245"/>
      <c r="O282" s="245"/>
      <c r="P282" s="245"/>
      <c r="Q282" s="245"/>
      <c r="R282" s="245"/>
      <c r="S282" s="245"/>
      <c r="T282" s="245"/>
      <c r="U282" s="245"/>
      <c r="V282" s="245"/>
      <c r="W282" s="245"/>
      <c r="X282" s="245"/>
      <c r="Y282" s="245"/>
      <c r="Z282" s="245"/>
      <c r="AA282" s="245"/>
    </row>
    <row r="283" ht="15.75" customHeight="1">
      <c r="A283" s="245"/>
      <c r="B283" s="245"/>
      <c r="C283" s="245"/>
      <c r="D283" s="245"/>
      <c r="E283" s="245"/>
      <c r="F283" s="245"/>
      <c r="G283" s="245"/>
      <c r="H283" s="245"/>
      <c r="I283" s="245"/>
      <c r="J283" s="245"/>
      <c r="K283" s="245"/>
      <c r="L283" s="245"/>
      <c r="M283" s="245"/>
      <c r="N283" s="245"/>
      <c r="O283" s="245"/>
      <c r="P283" s="245"/>
      <c r="Q283" s="245"/>
      <c r="R283" s="245"/>
      <c r="S283" s="245"/>
      <c r="T283" s="245"/>
      <c r="U283" s="245"/>
      <c r="V283" s="245"/>
      <c r="W283" s="245"/>
      <c r="X283" s="245"/>
      <c r="Y283" s="245"/>
      <c r="Z283" s="245"/>
      <c r="AA283" s="245"/>
    </row>
    <row r="284" ht="15.75" customHeight="1">
      <c r="A284" s="245"/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245"/>
      <c r="T284" s="245"/>
      <c r="U284" s="245"/>
      <c r="V284" s="245"/>
      <c r="W284" s="245"/>
      <c r="X284" s="245"/>
      <c r="Y284" s="245"/>
      <c r="Z284" s="245"/>
      <c r="AA284" s="245"/>
    </row>
    <row r="285" ht="15.75" customHeight="1">
      <c r="A285" s="245"/>
      <c r="B285" s="245"/>
      <c r="C285" s="245"/>
      <c r="D285" s="245"/>
      <c r="E285" s="245"/>
      <c r="F285" s="245"/>
      <c r="G285" s="245"/>
      <c r="H285" s="245"/>
      <c r="I285" s="245"/>
      <c r="J285" s="245"/>
      <c r="K285" s="245"/>
      <c r="L285" s="245"/>
      <c r="M285" s="245"/>
      <c r="N285" s="245"/>
      <c r="O285" s="245"/>
      <c r="P285" s="245"/>
      <c r="Q285" s="245"/>
      <c r="R285" s="245"/>
      <c r="S285" s="245"/>
      <c r="T285" s="245"/>
      <c r="U285" s="245"/>
      <c r="V285" s="245"/>
      <c r="W285" s="245"/>
      <c r="X285" s="245"/>
      <c r="Y285" s="245"/>
      <c r="Z285" s="245"/>
      <c r="AA285" s="245"/>
    </row>
    <row r="286" ht="15.75" customHeight="1">
      <c r="A286" s="245"/>
      <c r="B286" s="245"/>
      <c r="C286" s="245"/>
      <c r="D286" s="245"/>
      <c r="E286" s="245"/>
      <c r="F286" s="245"/>
      <c r="G286" s="245"/>
      <c r="H286" s="245"/>
      <c r="I286" s="245"/>
      <c r="J286" s="245"/>
      <c r="K286" s="245"/>
      <c r="L286" s="245"/>
      <c r="M286" s="245"/>
      <c r="N286" s="245"/>
      <c r="O286" s="245"/>
      <c r="P286" s="245"/>
      <c r="Q286" s="245"/>
      <c r="R286" s="245"/>
      <c r="S286" s="245"/>
      <c r="T286" s="245"/>
      <c r="U286" s="245"/>
      <c r="V286" s="245"/>
      <c r="W286" s="245"/>
      <c r="X286" s="245"/>
      <c r="Y286" s="245"/>
      <c r="Z286" s="245"/>
      <c r="AA286" s="245"/>
    </row>
    <row r="287" ht="15.75" customHeight="1">
      <c r="A287" s="245"/>
      <c r="B287" s="245"/>
      <c r="C287" s="245"/>
      <c r="D287" s="245"/>
      <c r="E287" s="245"/>
      <c r="F287" s="245"/>
      <c r="G287" s="245"/>
      <c r="H287" s="245"/>
      <c r="I287" s="245"/>
      <c r="J287" s="245"/>
      <c r="K287" s="245"/>
      <c r="L287" s="245"/>
      <c r="M287" s="245"/>
      <c r="N287" s="245"/>
      <c r="O287" s="245"/>
      <c r="P287" s="245"/>
      <c r="Q287" s="245"/>
      <c r="R287" s="245"/>
      <c r="S287" s="245"/>
      <c r="T287" s="245"/>
      <c r="U287" s="245"/>
      <c r="V287" s="245"/>
      <c r="W287" s="245"/>
      <c r="X287" s="245"/>
      <c r="Y287" s="245"/>
      <c r="Z287" s="245"/>
      <c r="AA287" s="245"/>
    </row>
    <row r="288" ht="15.75" customHeight="1">
      <c r="A288" s="245"/>
      <c r="B288" s="245"/>
      <c r="C288" s="245"/>
      <c r="D288" s="245"/>
      <c r="E288" s="245"/>
      <c r="F288" s="245"/>
      <c r="G288" s="245"/>
      <c r="H288" s="245"/>
      <c r="I288" s="245"/>
      <c r="J288" s="245"/>
      <c r="K288" s="245"/>
      <c r="L288" s="245"/>
      <c r="M288" s="245"/>
      <c r="N288" s="245"/>
      <c r="O288" s="245"/>
      <c r="P288" s="245"/>
      <c r="Q288" s="245"/>
      <c r="R288" s="245"/>
      <c r="S288" s="245"/>
      <c r="T288" s="245"/>
      <c r="U288" s="245"/>
      <c r="V288" s="245"/>
      <c r="W288" s="245"/>
      <c r="X288" s="245"/>
      <c r="Y288" s="245"/>
      <c r="Z288" s="245"/>
      <c r="AA288" s="245"/>
    </row>
    <row r="289" ht="15.75" customHeight="1">
      <c r="A289" s="245"/>
      <c r="B289" s="245"/>
      <c r="C289" s="245"/>
      <c r="D289" s="245"/>
      <c r="E289" s="245"/>
      <c r="F289" s="245"/>
      <c r="G289" s="245"/>
      <c r="H289" s="245"/>
      <c r="I289" s="245"/>
      <c r="J289" s="245"/>
      <c r="K289" s="245"/>
      <c r="L289" s="245"/>
      <c r="M289" s="245"/>
      <c r="N289" s="245"/>
      <c r="O289" s="245"/>
      <c r="P289" s="245"/>
      <c r="Q289" s="245"/>
      <c r="R289" s="245"/>
      <c r="S289" s="245"/>
      <c r="T289" s="245"/>
      <c r="U289" s="245"/>
      <c r="V289" s="245"/>
      <c r="W289" s="245"/>
      <c r="X289" s="245"/>
      <c r="Y289" s="245"/>
      <c r="Z289" s="245"/>
      <c r="AA289" s="245"/>
    </row>
    <row r="290" ht="15.75" customHeight="1">
      <c r="A290" s="245"/>
      <c r="B290" s="245"/>
      <c r="C290" s="245"/>
      <c r="D290" s="245"/>
      <c r="E290" s="245"/>
      <c r="F290" s="245"/>
      <c r="G290" s="245"/>
      <c r="H290" s="245"/>
      <c r="I290" s="245"/>
      <c r="J290" s="245"/>
      <c r="K290" s="245"/>
      <c r="L290" s="245"/>
      <c r="M290" s="245"/>
      <c r="N290" s="245"/>
      <c r="O290" s="245"/>
      <c r="P290" s="245"/>
      <c r="Q290" s="245"/>
      <c r="R290" s="245"/>
      <c r="S290" s="245"/>
      <c r="T290" s="245"/>
      <c r="U290" s="245"/>
      <c r="V290" s="245"/>
      <c r="W290" s="245"/>
      <c r="X290" s="245"/>
      <c r="Y290" s="245"/>
      <c r="Z290" s="245"/>
      <c r="AA290" s="245"/>
    </row>
    <row r="291" ht="15.75" customHeight="1">
      <c r="A291" s="245"/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245"/>
      <c r="T291" s="245"/>
      <c r="U291" s="245"/>
      <c r="V291" s="245"/>
      <c r="W291" s="245"/>
      <c r="X291" s="245"/>
      <c r="Y291" s="245"/>
      <c r="Z291" s="245"/>
      <c r="AA291" s="245"/>
    </row>
    <row r="292" ht="15.75" customHeight="1">
      <c r="A292" s="245"/>
      <c r="B292" s="245"/>
      <c r="C292" s="245"/>
      <c r="D292" s="245"/>
      <c r="E292" s="245"/>
      <c r="F292" s="245"/>
      <c r="G292" s="245"/>
      <c r="H292" s="245"/>
      <c r="I292" s="245"/>
      <c r="J292" s="245"/>
      <c r="K292" s="245"/>
      <c r="L292" s="245"/>
      <c r="M292" s="245"/>
      <c r="N292" s="245"/>
      <c r="O292" s="245"/>
      <c r="P292" s="245"/>
      <c r="Q292" s="245"/>
      <c r="R292" s="245"/>
      <c r="S292" s="245"/>
      <c r="T292" s="245"/>
      <c r="U292" s="245"/>
      <c r="V292" s="245"/>
      <c r="W292" s="245"/>
      <c r="X292" s="245"/>
      <c r="Y292" s="245"/>
      <c r="Z292" s="245"/>
      <c r="AA292" s="245"/>
    </row>
    <row r="293" ht="15.75" customHeight="1">
      <c r="A293" s="245"/>
      <c r="B293" s="245"/>
      <c r="C293" s="245"/>
      <c r="D293" s="245"/>
      <c r="E293" s="245"/>
      <c r="F293" s="245"/>
      <c r="G293" s="245"/>
      <c r="H293" s="245"/>
      <c r="I293" s="245"/>
      <c r="J293" s="245"/>
      <c r="K293" s="245"/>
      <c r="L293" s="245"/>
      <c r="M293" s="245"/>
      <c r="N293" s="245"/>
      <c r="O293" s="245"/>
      <c r="P293" s="245"/>
      <c r="Q293" s="245"/>
      <c r="R293" s="245"/>
      <c r="S293" s="245"/>
      <c r="T293" s="245"/>
      <c r="U293" s="245"/>
      <c r="V293" s="245"/>
      <c r="W293" s="245"/>
      <c r="X293" s="245"/>
      <c r="Y293" s="245"/>
      <c r="Z293" s="245"/>
      <c r="AA293" s="245"/>
    </row>
    <row r="294" ht="15.75" customHeight="1">
      <c r="A294" s="245"/>
      <c r="B294" s="245"/>
      <c r="C294" s="245"/>
      <c r="D294" s="245"/>
      <c r="E294" s="245"/>
      <c r="F294" s="245"/>
      <c r="G294" s="245"/>
      <c r="H294" s="245"/>
      <c r="I294" s="245"/>
      <c r="J294" s="245"/>
      <c r="K294" s="245"/>
      <c r="L294" s="245"/>
      <c r="M294" s="245"/>
      <c r="N294" s="245"/>
      <c r="O294" s="245"/>
      <c r="P294" s="245"/>
      <c r="Q294" s="245"/>
      <c r="R294" s="245"/>
      <c r="S294" s="245"/>
      <c r="T294" s="245"/>
      <c r="U294" s="245"/>
      <c r="V294" s="245"/>
      <c r="W294" s="245"/>
      <c r="X294" s="245"/>
      <c r="Y294" s="245"/>
      <c r="Z294" s="245"/>
      <c r="AA294" s="245"/>
    </row>
    <row r="295" ht="15.75" customHeight="1">
      <c r="A295" s="245"/>
      <c r="B295" s="245"/>
      <c r="C295" s="245"/>
      <c r="D295" s="245"/>
      <c r="E295" s="245"/>
      <c r="F295" s="245"/>
      <c r="G295" s="245"/>
      <c r="H295" s="245"/>
      <c r="I295" s="245"/>
      <c r="J295" s="245"/>
      <c r="K295" s="245"/>
      <c r="L295" s="245"/>
      <c r="M295" s="245"/>
      <c r="N295" s="245"/>
      <c r="O295" s="245"/>
      <c r="P295" s="245"/>
      <c r="Q295" s="245"/>
      <c r="R295" s="245"/>
      <c r="S295" s="245"/>
      <c r="T295" s="245"/>
      <c r="U295" s="245"/>
      <c r="V295" s="245"/>
      <c r="W295" s="245"/>
      <c r="X295" s="245"/>
      <c r="Y295" s="245"/>
      <c r="Z295" s="245"/>
      <c r="AA295" s="245"/>
    </row>
    <row r="296" ht="15.75" customHeight="1">
      <c r="A296" s="245"/>
      <c r="B296" s="245"/>
      <c r="C296" s="245"/>
      <c r="D296" s="245"/>
      <c r="E296" s="245"/>
      <c r="F296" s="245"/>
      <c r="G296" s="245"/>
      <c r="H296" s="245"/>
      <c r="I296" s="245"/>
      <c r="J296" s="245"/>
      <c r="K296" s="245"/>
      <c r="L296" s="245"/>
      <c r="M296" s="245"/>
      <c r="N296" s="245"/>
      <c r="O296" s="245"/>
      <c r="P296" s="245"/>
      <c r="Q296" s="245"/>
      <c r="R296" s="245"/>
      <c r="S296" s="245"/>
      <c r="T296" s="245"/>
      <c r="U296" s="245"/>
      <c r="V296" s="245"/>
      <c r="W296" s="245"/>
      <c r="X296" s="245"/>
      <c r="Y296" s="245"/>
      <c r="Z296" s="245"/>
      <c r="AA296" s="245"/>
    </row>
    <row r="297" ht="15.75" customHeight="1">
      <c r="A297" s="245"/>
      <c r="B297" s="245"/>
      <c r="C297" s="245"/>
      <c r="D297" s="245"/>
      <c r="E297" s="245"/>
      <c r="F297" s="245"/>
      <c r="G297" s="245"/>
      <c r="H297" s="245"/>
      <c r="I297" s="245"/>
      <c r="J297" s="245"/>
      <c r="K297" s="245"/>
      <c r="L297" s="245"/>
      <c r="M297" s="245"/>
      <c r="N297" s="245"/>
      <c r="O297" s="245"/>
      <c r="P297" s="245"/>
      <c r="Q297" s="245"/>
      <c r="R297" s="245"/>
      <c r="S297" s="245"/>
      <c r="T297" s="245"/>
      <c r="U297" s="245"/>
      <c r="V297" s="245"/>
      <c r="W297" s="245"/>
      <c r="X297" s="245"/>
      <c r="Y297" s="245"/>
      <c r="Z297" s="245"/>
      <c r="AA297" s="245"/>
    </row>
    <row r="298" ht="15.75" customHeight="1">
      <c r="A298" s="245"/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245"/>
      <c r="T298" s="245"/>
      <c r="U298" s="245"/>
      <c r="V298" s="245"/>
      <c r="W298" s="245"/>
      <c r="X298" s="245"/>
      <c r="Y298" s="245"/>
      <c r="Z298" s="245"/>
      <c r="AA298" s="245"/>
    </row>
    <row r="299" ht="15.75" customHeight="1">
      <c r="A299" s="245"/>
      <c r="B299" s="245"/>
      <c r="C299" s="245"/>
      <c r="D299" s="245"/>
      <c r="E299" s="245"/>
      <c r="F299" s="245"/>
      <c r="G299" s="245"/>
      <c r="H299" s="245"/>
      <c r="I299" s="245"/>
      <c r="J299" s="245"/>
      <c r="K299" s="245"/>
      <c r="L299" s="245"/>
      <c r="M299" s="245"/>
      <c r="N299" s="245"/>
      <c r="O299" s="245"/>
      <c r="P299" s="245"/>
      <c r="Q299" s="245"/>
      <c r="R299" s="245"/>
      <c r="S299" s="245"/>
      <c r="T299" s="245"/>
      <c r="U299" s="245"/>
      <c r="V299" s="245"/>
      <c r="W299" s="245"/>
      <c r="X299" s="245"/>
      <c r="Y299" s="245"/>
      <c r="Z299" s="245"/>
      <c r="AA299" s="245"/>
    </row>
    <row r="300" ht="15.75" customHeight="1">
      <c r="A300" s="245"/>
      <c r="B300" s="245"/>
      <c r="C300" s="245"/>
      <c r="D300" s="245"/>
      <c r="E300" s="245"/>
      <c r="F300" s="245"/>
      <c r="G300" s="245"/>
      <c r="H300" s="245"/>
      <c r="I300" s="245"/>
      <c r="J300" s="245"/>
      <c r="K300" s="245"/>
      <c r="L300" s="245"/>
      <c r="M300" s="245"/>
      <c r="N300" s="245"/>
      <c r="O300" s="245"/>
      <c r="P300" s="245"/>
      <c r="Q300" s="245"/>
      <c r="R300" s="245"/>
      <c r="S300" s="245"/>
      <c r="T300" s="245"/>
      <c r="U300" s="245"/>
      <c r="V300" s="245"/>
      <c r="W300" s="245"/>
      <c r="X300" s="245"/>
      <c r="Y300" s="245"/>
      <c r="Z300" s="245"/>
      <c r="AA300" s="245"/>
    </row>
    <row r="301" ht="15.75" customHeight="1">
      <c r="A301" s="245"/>
      <c r="B301" s="245"/>
      <c r="C301" s="245"/>
      <c r="D301" s="245"/>
      <c r="E301" s="245"/>
      <c r="F301" s="245"/>
      <c r="G301" s="245"/>
      <c r="H301" s="245"/>
      <c r="I301" s="245"/>
      <c r="J301" s="245"/>
      <c r="K301" s="245"/>
      <c r="L301" s="245"/>
      <c r="M301" s="245"/>
      <c r="N301" s="245"/>
      <c r="O301" s="245"/>
      <c r="P301" s="245"/>
      <c r="Q301" s="245"/>
      <c r="R301" s="245"/>
      <c r="S301" s="245"/>
      <c r="T301" s="245"/>
      <c r="U301" s="245"/>
      <c r="V301" s="245"/>
      <c r="W301" s="245"/>
      <c r="X301" s="245"/>
      <c r="Y301" s="245"/>
      <c r="Z301" s="245"/>
      <c r="AA301" s="245"/>
    </row>
    <row r="302" ht="15.75" customHeight="1">
      <c r="A302" s="245"/>
      <c r="B302" s="245"/>
      <c r="C302" s="245"/>
      <c r="D302" s="245"/>
      <c r="E302" s="245"/>
      <c r="F302" s="245"/>
      <c r="G302" s="245"/>
      <c r="H302" s="245"/>
      <c r="I302" s="245"/>
      <c r="J302" s="245"/>
      <c r="K302" s="245"/>
      <c r="L302" s="245"/>
      <c r="M302" s="245"/>
      <c r="N302" s="245"/>
      <c r="O302" s="245"/>
      <c r="P302" s="245"/>
      <c r="Q302" s="245"/>
      <c r="R302" s="245"/>
      <c r="S302" s="245"/>
      <c r="T302" s="245"/>
      <c r="U302" s="245"/>
      <c r="V302" s="245"/>
      <c r="W302" s="245"/>
      <c r="X302" s="245"/>
      <c r="Y302" s="245"/>
      <c r="Z302" s="245"/>
      <c r="AA302" s="245"/>
    </row>
    <row r="303" ht="15.75" customHeight="1">
      <c r="A303" s="245"/>
      <c r="B303" s="245"/>
      <c r="C303" s="245"/>
      <c r="D303" s="245"/>
      <c r="E303" s="245"/>
      <c r="F303" s="245"/>
      <c r="G303" s="245"/>
      <c r="H303" s="245"/>
      <c r="I303" s="245"/>
      <c r="J303" s="245"/>
      <c r="K303" s="245"/>
      <c r="L303" s="245"/>
      <c r="M303" s="245"/>
      <c r="N303" s="245"/>
      <c r="O303" s="245"/>
      <c r="P303" s="245"/>
      <c r="Q303" s="245"/>
      <c r="R303" s="245"/>
      <c r="S303" s="245"/>
      <c r="T303" s="245"/>
      <c r="U303" s="245"/>
      <c r="V303" s="245"/>
      <c r="W303" s="245"/>
      <c r="X303" s="245"/>
      <c r="Y303" s="245"/>
      <c r="Z303" s="245"/>
      <c r="AA303" s="245"/>
    </row>
    <row r="304" ht="15.75" customHeight="1">
      <c r="A304" s="245"/>
      <c r="B304" s="245"/>
      <c r="C304" s="245"/>
      <c r="D304" s="245"/>
      <c r="E304" s="245"/>
      <c r="F304" s="245"/>
      <c r="G304" s="245"/>
      <c r="H304" s="245"/>
      <c r="I304" s="245"/>
      <c r="J304" s="245"/>
      <c r="K304" s="245"/>
      <c r="L304" s="245"/>
      <c r="M304" s="245"/>
      <c r="N304" s="245"/>
      <c r="O304" s="245"/>
      <c r="P304" s="245"/>
      <c r="Q304" s="245"/>
      <c r="R304" s="245"/>
      <c r="S304" s="245"/>
      <c r="T304" s="245"/>
      <c r="U304" s="245"/>
      <c r="V304" s="245"/>
      <c r="W304" s="245"/>
      <c r="X304" s="245"/>
      <c r="Y304" s="245"/>
      <c r="Z304" s="245"/>
      <c r="AA304" s="245"/>
    </row>
    <row r="305" ht="15.75" customHeight="1">
      <c r="A305" s="245"/>
      <c r="B305" s="245"/>
      <c r="C305" s="245"/>
      <c r="D305" s="245"/>
      <c r="E305" s="245"/>
      <c r="F305" s="245"/>
      <c r="G305" s="245"/>
      <c r="H305" s="245"/>
      <c r="I305" s="245"/>
      <c r="J305" s="245"/>
      <c r="K305" s="245"/>
      <c r="L305" s="245"/>
      <c r="M305" s="245"/>
      <c r="N305" s="245"/>
      <c r="O305" s="245"/>
      <c r="P305" s="245"/>
      <c r="Q305" s="245"/>
      <c r="R305" s="245"/>
      <c r="S305" s="245"/>
      <c r="T305" s="245"/>
      <c r="U305" s="245"/>
      <c r="V305" s="245"/>
      <c r="W305" s="245"/>
      <c r="X305" s="245"/>
      <c r="Y305" s="245"/>
      <c r="Z305" s="245"/>
      <c r="AA305" s="245"/>
    </row>
    <row r="306" ht="15.75" customHeight="1">
      <c r="A306" s="245"/>
      <c r="B306" s="245"/>
      <c r="C306" s="245"/>
      <c r="D306" s="245"/>
      <c r="E306" s="245"/>
      <c r="F306" s="245"/>
      <c r="G306" s="245"/>
      <c r="H306" s="245"/>
      <c r="I306" s="245"/>
      <c r="J306" s="245"/>
      <c r="K306" s="245"/>
      <c r="L306" s="245"/>
      <c r="M306" s="245"/>
      <c r="N306" s="245"/>
      <c r="O306" s="245"/>
      <c r="P306" s="245"/>
      <c r="Q306" s="245"/>
      <c r="R306" s="245"/>
      <c r="S306" s="245"/>
      <c r="T306" s="245"/>
      <c r="U306" s="245"/>
      <c r="V306" s="245"/>
      <c r="W306" s="245"/>
      <c r="X306" s="245"/>
      <c r="Y306" s="245"/>
      <c r="Z306" s="245"/>
      <c r="AA306" s="245"/>
    </row>
    <row r="307" ht="15.75" customHeight="1">
      <c r="A307" s="245"/>
      <c r="B307" s="245"/>
      <c r="C307" s="245"/>
      <c r="D307" s="245"/>
      <c r="E307" s="245"/>
      <c r="F307" s="245"/>
      <c r="G307" s="245"/>
      <c r="H307" s="245"/>
      <c r="I307" s="245"/>
      <c r="J307" s="245"/>
      <c r="K307" s="245"/>
      <c r="L307" s="245"/>
      <c r="M307" s="245"/>
      <c r="N307" s="245"/>
      <c r="O307" s="245"/>
      <c r="P307" s="245"/>
      <c r="Q307" s="245"/>
      <c r="R307" s="245"/>
      <c r="S307" s="245"/>
      <c r="T307" s="245"/>
      <c r="U307" s="245"/>
      <c r="V307" s="245"/>
      <c r="W307" s="245"/>
      <c r="X307" s="245"/>
      <c r="Y307" s="245"/>
      <c r="Z307" s="245"/>
      <c r="AA307" s="245"/>
    </row>
    <row r="308" ht="15.75" customHeight="1">
      <c r="A308" s="245"/>
      <c r="B308" s="245"/>
      <c r="C308" s="245"/>
      <c r="D308" s="245"/>
      <c r="E308" s="245"/>
      <c r="F308" s="245"/>
      <c r="G308" s="245"/>
      <c r="H308" s="245"/>
      <c r="I308" s="245"/>
      <c r="J308" s="245"/>
      <c r="K308" s="245"/>
      <c r="L308" s="245"/>
      <c r="M308" s="245"/>
      <c r="N308" s="245"/>
      <c r="O308" s="245"/>
      <c r="P308" s="245"/>
      <c r="Q308" s="245"/>
      <c r="R308" s="245"/>
      <c r="S308" s="245"/>
      <c r="T308" s="245"/>
      <c r="U308" s="245"/>
      <c r="V308" s="245"/>
      <c r="W308" s="245"/>
      <c r="X308" s="245"/>
      <c r="Y308" s="245"/>
      <c r="Z308" s="245"/>
      <c r="AA308" s="245"/>
    </row>
    <row r="309" ht="15.75" customHeight="1">
      <c r="A309" s="245"/>
      <c r="B309" s="245"/>
      <c r="C309" s="245"/>
      <c r="D309" s="245"/>
      <c r="E309" s="245"/>
      <c r="F309" s="245"/>
      <c r="G309" s="245"/>
      <c r="H309" s="245"/>
      <c r="I309" s="245"/>
      <c r="J309" s="245"/>
      <c r="K309" s="245"/>
      <c r="L309" s="245"/>
      <c r="M309" s="245"/>
      <c r="N309" s="245"/>
      <c r="O309" s="245"/>
      <c r="P309" s="245"/>
      <c r="Q309" s="245"/>
      <c r="R309" s="245"/>
      <c r="S309" s="245"/>
      <c r="T309" s="245"/>
      <c r="U309" s="245"/>
      <c r="V309" s="245"/>
      <c r="W309" s="245"/>
      <c r="X309" s="245"/>
      <c r="Y309" s="245"/>
      <c r="Z309" s="245"/>
      <c r="AA309" s="245"/>
    </row>
    <row r="310" ht="15.75" customHeight="1">
      <c r="A310" s="245"/>
      <c r="B310" s="245"/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245"/>
      <c r="T310" s="245"/>
      <c r="U310" s="245"/>
      <c r="V310" s="245"/>
      <c r="W310" s="245"/>
      <c r="X310" s="245"/>
      <c r="Y310" s="245"/>
      <c r="Z310" s="245"/>
      <c r="AA310" s="245"/>
    </row>
    <row r="311" ht="15.75" customHeight="1">
      <c r="A311" s="245"/>
      <c r="B311" s="245"/>
      <c r="C311" s="245"/>
      <c r="D311" s="245"/>
      <c r="E311" s="245"/>
      <c r="F311" s="245"/>
      <c r="G311" s="245"/>
      <c r="H311" s="245"/>
      <c r="I311" s="245"/>
      <c r="J311" s="245"/>
      <c r="K311" s="245"/>
      <c r="L311" s="245"/>
      <c r="M311" s="245"/>
      <c r="N311" s="245"/>
      <c r="O311" s="245"/>
      <c r="P311" s="245"/>
      <c r="Q311" s="245"/>
      <c r="R311" s="245"/>
      <c r="S311" s="245"/>
      <c r="T311" s="245"/>
      <c r="U311" s="245"/>
      <c r="V311" s="245"/>
      <c r="W311" s="245"/>
      <c r="X311" s="245"/>
      <c r="Y311" s="245"/>
      <c r="Z311" s="245"/>
      <c r="AA311" s="245"/>
    </row>
    <row r="312" ht="15.75" customHeight="1">
      <c r="A312" s="245"/>
      <c r="B312" s="245"/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245"/>
      <c r="T312" s="245"/>
      <c r="U312" s="245"/>
      <c r="V312" s="245"/>
      <c r="W312" s="245"/>
      <c r="X312" s="245"/>
      <c r="Y312" s="245"/>
      <c r="Z312" s="245"/>
      <c r="AA312" s="245"/>
    </row>
    <row r="313" ht="15.75" customHeight="1">
      <c r="A313" s="245"/>
      <c r="B313" s="245"/>
      <c r="C313" s="245"/>
      <c r="D313" s="245"/>
      <c r="E313" s="245"/>
      <c r="F313" s="245"/>
      <c r="G313" s="245"/>
      <c r="H313" s="245"/>
      <c r="I313" s="245"/>
      <c r="J313" s="245"/>
      <c r="K313" s="245"/>
      <c r="L313" s="245"/>
      <c r="M313" s="245"/>
      <c r="N313" s="245"/>
      <c r="O313" s="245"/>
      <c r="P313" s="245"/>
      <c r="Q313" s="245"/>
      <c r="R313" s="245"/>
      <c r="S313" s="245"/>
      <c r="T313" s="245"/>
      <c r="U313" s="245"/>
      <c r="V313" s="245"/>
      <c r="W313" s="245"/>
      <c r="X313" s="245"/>
      <c r="Y313" s="245"/>
      <c r="Z313" s="245"/>
      <c r="AA313" s="245"/>
    </row>
    <row r="314" ht="15.75" customHeight="1">
      <c r="A314" s="245"/>
      <c r="B314" s="245"/>
      <c r="C314" s="245"/>
      <c r="D314" s="245"/>
      <c r="E314" s="245"/>
      <c r="F314" s="245"/>
      <c r="G314" s="245"/>
      <c r="H314" s="245"/>
      <c r="I314" s="245"/>
      <c r="J314" s="245"/>
      <c r="K314" s="245"/>
      <c r="L314" s="245"/>
      <c r="M314" s="245"/>
      <c r="N314" s="245"/>
      <c r="O314" s="245"/>
      <c r="P314" s="245"/>
      <c r="Q314" s="245"/>
      <c r="R314" s="245"/>
      <c r="S314" s="245"/>
      <c r="T314" s="245"/>
      <c r="U314" s="245"/>
      <c r="V314" s="245"/>
      <c r="W314" s="245"/>
      <c r="X314" s="245"/>
      <c r="Y314" s="245"/>
      <c r="Z314" s="245"/>
      <c r="AA314" s="245"/>
    </row>
    <row r="315" ht="15.75" customHeight="1">
      <c r="A315" s="245"/>
      <c r="B315" s="245"/>
      <c r="C315" s="245"/>
      <c r="D315" s="245"/>
      <c r="E315" s="245"/>
      <c r="F315" s="245"/>
      <c r="G315" s="245"/>
      <c r="H315" s="245"/>
      <c r="I315" s="245"/>
      <c r="J315" s="245"/>
      <c r="K315" s="245"/>
      <c r="L315" s="245"/>
      <c r="M315" s="245"/>
      <c r="N315" s="245"/>
      <c r="O315" s="245"/>
      <c r="P315" s="245"/>
      <c r="Q315" s="245"/>
      <c r="R315" s="245"/>
      <c r="S315" s="245"/>
      <c r="T315" s="245"/>
      <c r="U315" s="245"/>
      <c r="V315" s="245"/>
      <c r="W315" s="245"/>
      <c r="X315" s="245"/>
      <c r="Y315" s="245"/>
      <c r="Z315" s="245"/>
      <c r="AA315" s="245"/>
    </row>
    <row r="316" ht="15.75" customHeight="1">
      <c r="A316" s="245"/>
      <c r="B316" s="245"/>
      <c r="C316" s="245"/>
      <c r="D316" s="245"/>
      <c r="E316" s="245"/>
      <c r="F316" s="245"/>
      <c r="G316" s="245"/>
      <c r="H316" s="245"/>
      <c r="I316" s="245"/>
      <c r="J316" s="245"/>
      <c r="K316" s="245"/>
      <c r="L316" s="245"/>
      <c r="M316" s="245"/>
      <c r="N316" s="245"/>
      <c r="O316" s="245"/>
      <c r="P316" s="245"/>
      <c r="Q316" s="245"/>
      <c r="R316" s="245"/>
      <c r="S316" s="245"/>
      <c r="T316" s="245"/>
      <c r="U316" s="245"/>
      <c r="V316" s="245"/>
      <c r="W316" s="245"/>
      <c r="X316" s="245"/>
      <c r="Y316" s="245"/>
      <c r="Z316" s="245"/>
      <c r="AA316" s="245"/>
    </row>
    <row r="317" ht="15.75" customHeight="1">
      <c r="A317" s="245"/>
      <c r="B317" s="245"/>
      <c r="C317" s="245"/>
      <c r="D317" s="245"/>
      <c r="E317" s="245"/>
      <c r="F317" s="245"/>
      <c r="G317" s="245"/>
      <c r="H317" s="245"/>
      <c r="I317" s="245"/>
      <c r="J317" s="245"/>
      <c r="K317" s="245"/>
      <c r="L317" s="245"/>
      <c r="M317" s="245"/>
      <c r="N317" s="245"/>
      <c r="O317" s="245"/>
      <c r="P317" s="245"/>
      <c r="Q317" s="245"/>
      <c r="R317" s="245"/>
      <c r="S317" s="245"/>
      <c r="T317" s="245"/>
      <c r="U317" s="245"/>
      <c r="V317" s="245"/>
      <c r="W317" s="245"/>
      <c r="X317" s="245"/>
      <c r="Y317" s="245"/>
      <c r="Z317" s="245"/>
      <c r="AA317" s="245"/>
    </row>
    <row r="318" ht="15.75" customHeight="1">
      <c r="A318" s="245"/>
      <c r="B318" s="245"/>
      <c r="C318" s="245"/>
      <c r="D318" s="245"/>
      <c r="E318" s="245"/>
      <c r="F318" s="245"/>
      <c r="G318" s="245"/>
      <c r="H318" s="245"/>
      <c r="I318" s="245"/>
      <c r="J318" s="245"/>
      <c r="K318" s="245"/>
      <c r="L318" s="245"/>
      <c r="M318" s="245"/>
      <c r="N318" s="245"/>
      <c r="O318" s="245"/>
      <c r="P318" s="245"/>
      <c r="Q318" s="245"/>
      <c r="R318" s="245"/>
      <c r="S318" s="245"/>
      <c r="T318" s="245"/>
      <c r="U318" s="245"/>
      <c r="V318" s="245"/>
      <c r="W318" s="245"/>
      <c r="X318" s="245"/>
      <c r="Y318" s="245"/>
      <c r="Z318" s="245"/>
      <c r="AA318" s="245"/>
    </row>
    <row r="319" ht="15.75" customHeight="1">
      <c r="A319" s="245"/>
      <c r="B319" s="245"/>
      <c r="C319" s="245"/>
      <c r="D319" s="245"/>
      <c r="E319" s="245"/>
      <c r="F319" s="245"/>
      <c r="G319" s="245"/>
      <c r="H319" s="245"/>
      <c r="I319" s="245"/>
      <c r="J319" s="245"/>
      <c r="K319" s="245"/>
      <c r="L319" s="245"/>
      <c r="M319" s="245"/>
      <c r="N319" s="245"/>
      <c r="O319" s="245"/>
      <c r="P319" s="245"/>
      <c r="Q319" s="245"/>
      <c r="R319" s="245"/>
      <c r="S319" s="245"/>
      <c r="T319" s="245"/>
      <c r="U319" s="245"/>
      <c r="V319" s="245"/>
      <c r="W319" s="245"/>
      <c r="X319" s="245"/>
      <c r="Y319" s="245"/>
      <c r="Z319" s="245"/>
      <c r="AA319" s="245"/>
    </row>
    <row r="320" ht="15.75" customHeight="1">
      <c r="A320" s="245"/>
      <c r="B320" s="245"/>
      <c r="C320" s="245"/>
      <c r="D320" s="245"/>
      <c r="E320" s="245"/>
      <c r="F320" s="245"/>
      <c r="G320" s="245"/>
      <c r="H320" s="245"/>
      <c r="I320" s="245"/>
      <c r="J320" s="245"/>
      <c r="K320" s="245"/>
      <c r="L320" s="245"/>
      <c r="M320" s="245"/>
      <c r="N320" s="245"/>
      <c r="O320" s="245"/>
      <c r="P320" s="245"/>
      <c r="Q320" s="245"/>
      <c r="R320" s="245"/>
      <c r="S320" s="245"/>
      <c r="T320" s="245"/>
      <c r="U320" s="245"/>
      <c r="V320" s="245"/>
      <c r="W320" s="245"/>
      <c r="X320" s="245"/>
      <c r="Y320" s="245"/>
      <c r="Z320" s="245"/>
      <c r="AA320" s="245"/>
    </row>
    <row r="321" ht="15.75" customHeight="1">
      <c r="A321" s="245"/>
      <c r="B321" s="245"/>
      <c r="C321" s="245"/>
      <c r="D321" s="245"/>
      <c r="E321" s="245"/>
      <c r="F321" s="245"/>
      <c r="G321" s="245"/>
      <c r="H321" s="245"/>
      <c r="I321" s="245"/>
      <c r="J321" s="245"/>
      <c r="K321" s="245"/>
      <c r="L321" s="245"/>
      <c r="M321" s="245"/>
      <c r="N321" s="245"/>
      <c r="O321" s="245"/>
      <c r="P321" s="245"/>
      <c r="Q321" s="245"/>
      <c r="R321" s="245"/>
      <c r="S321" s="245"/>
      <c r="T321" s="245"/>
      <c r="U321" s="245"/>
      <c r="V321" s="245"/>
      <c r="W321" s="245"/>
      <c r="X321" s="245"/>
      <c r="Y321" s="245"/>
      <c r="Z321" s="245"/>
      <c r="AA321" s="245"/>
    </row>
    <row r="322" ht="15.75" customHeight="1">
      <c r="A322" s="245"/>
      <c r="B322" s="245"/>
      <c r="C322" s="245"/>
      <c r="D322" s="245"/>
      <c r="E322" s="245"/>
      <c r="F322" s="245"/>
      <c r="G322" s="245"/>
      <c r="H322" s="245"/>
      <c r="I322" s="245"/>
      <c r="J322" s="245"/>
      <c r="K322" s="245"/>
      <c r="L322" s="245"/>
      <c r="M322" s="245"/>
      <c r="N322" s="245"/>
      <c r="O322" s="245"/>
      <c r="P322" s="245"/>
      <c r="Q322" s="245"/>
      <c r="R322" s="245"/>
      <c r="S322" s="245"/>
      <c r="T322" s="245"/>
      <c r="U322" s="245"/>
      <c r="V322" s="245"/>
      <c r="W322" s="245"/>
      <c r="X322" s="245"/>
      <c r="Y322" s="245"/>
      <c r="Z322" s="245"/>
      <c r="AA322" s="245"/>
    </row>
    <row r="323" ht="15.75" customHeight="1">
      <c r="A323" s="245"/>
      <c r="B323" s="245"/>
      <c r="C323" s="245"/>
      <c r="D323" s="245"/>
      <c r="E323" s="245"/>
      <c r="F323" s="245"/>
      <c r="G323" s="245"/>
      <c r="H323" s="245"/>
      <c r="I323" s="245"/>
      <c r="J323" s="245"/>
      <c r="K323" s="245"/>
      <c r="L323" s="245"/>
      <c r="M323" s="245"/>
      <c r="N323" s="245"/>
      <c r="O323" s="245"/>
      <c r="P323" s="245"/>
      <c r="Q323" s="245"/>
      <c r="R323" s="245"/>
      <c r="S323" s="245"/>
      <c r="T323" s="245"/>
      <c r="U323" s="245"/>
      <c r="V323" s="245"/>
      <c r="W323" s="245"/>
      <c r="X323" s="245"/>
      <c r="Y323" s="245"/>
      <c r="Z323" s="245"/>
      <c r="AA323" s="245"/>
    </row>
    <row r="324" ht="15.75" customHeight="1">
      <c r="A324" s="245"/>
      <c r="B324" s="245"/>
      <c r="C324" s="245"/>
      <c r="D324" s="245"/>
      <c r="E324" s="245"/>
      <c r="F324" s="245"/>
      <c r="G324" s="245"/>
      <c r="H324" s="245"/>
      <c r="I324" s="245"/>
      <c r="J324" s="245"/>
      <c r="K324" s="245"/>
      <c r="L324" s="245"/>
      <c r="M324" s="245"/>
      <c r="N324" s="245"/>
      <c r="O324" s="245"/>
      <c r="P324" s="245"/>
      <c r="Q324" s="245"/>
      <c r="R324" s="245"/>
      <c r="S324" s="245"/>
      <c r="T324" s="245"/>
      <c r="U324" s="245"/>
      <c r="V324" s="245"/>
      <c r="W324" s="245"/>
      <c r="X324" s="245"/>
      <c r="Y324" s="245"/>
      <c r="Z324" s="245"/>
      <c r="AA324" s="245"/>
    </row>
    <row r="325" ht="15.75" customHeight="1">
      <c r="A325" s="245"/>
      <c r="B325" s="245"/>
      <c r="C325" s="245"/>
      <c r="D325" s="245"/>
      <c r="E325" s="245"/>
      <c r="F325" s="245"/>
      <c r="G325" s="245"/>
      <c r="H325" s="245"/>
      <c r="I325" s="245"/>
      <c r="J325" s="245"/>
      <c r="K325" s="245"/>
      <c r="L325" s="245"/>
      <c r="M325" s="245"/>
      <c r="N325" s="245"/>
      <c r="O325" s="245"/>
      <c r="P325" s="245"/>
      <c r="Q325" s="245"/>
      <c r="R325" s="245"/>
      <c r="S325" s="245"/>
      <c r="T325" s="245"/>
      <c r="U325" s="245"/>
      <c r="V325" s="245"/>
      <c r="W325" s="245"/>
      <c r="X325" s="245"/>
      <c r="Y325" s="245"/>
      <c r="Z325" s="245"/>
      <c r="AA325" s="245"/>
    </row>
    <row r="326" ht="15.75" customHeight="1">
      <c r="A326" s="245"/>
      <c r="B326" s="245"/>
      <c r="C326" s="245"/>
      <c r="D326" s="245"/>
      <c r="E326" s="245"/>
      <c r="F326" s="245"/>
      <c r="G326" s="245"/>
      <c r="H326" s="245"/>
      <c r="I326" s="245"/>
      <c r="J326" s="245"/>
      <c r="K326" s="245"/>
      <c r="L326" s="245"/>
      <c r="M326" s="245"/>
      <c r="N326" s="245"/>
      <c r="O326" s="245"/>
      <c r="P326" s="245"/>
      <c r="Q326" s="245"/>
      <c r="R326" s="245"/>
      <c r="S326" s="245"/>
      <c r="T326" s="245"/>
      <c r="U326" s="245"/>
      <c r="V326" s="245"/>
      <c r="W326" s="245"/>
      <c r="X326" s="245"/>
      <c r="Y326" s="245"/>
      <c r="Z326" s="245"/>
      <c r="AA326" s="245"/>
    </row>
    <row r="327" ht="15.75" customHeight="1">
      <c r="A327" s="245"/>
      <c r="B327" s="245"/>
      <c r="C327" s="245"/>
      <c r="D327" s="245"/>
      <c r="E327" s="245"/>
      <c r="F327" s="245"/>
      <c r="G327" s="245"/>
      <c r="H327" s="245"/>
      <c r="I327" s="245"/>
      <c r="J327" s="245"/>
      <c r="K327" s="245"/>
      <c r="L327" s="245"/>
      <c r="M327" s="245"/>
      <c r="N327" s="245"/>
      <c r="O327" s="245"/>
      <c r="P327" s="245"/>
      <c r="Q327" s="245"/>
      <c r="R327" s="245"/>
      <c r="S327" s="245"/>
      <c r="T327" s="245"/>
      <c r="U327" s="245"/>
      <c r="V327" s="245"/>
      <c r="W327" s="245"/>
      <c r="X327" s="245"/>
      <c r="Y327" s="245"/>
      <c r="Z327" s="245"/>
      <c r="AA327" s="245"/>
    </row>
    <row r="328" ht="15.75" customHeight="1">
      <c r="A328" s="245"/>
      <c r="B328" s="245"/>
      <c r="C328" s="245"/>
      <c r="D328" s="245"/>
      <c r="E328" s="245"/>
      <c r="F328" s="245"/>
      <c r="G328" s="245"/>
      <c r="H328" s="245"/>
      <c r="I328" s="245"/>
      <c r="J328" s="245"/>
      <c r="K328" s="245"/>
      <c r="L328" s="245"/>
      <c r="M328" s="245"/>
      <c r="N328" s="245"/>
      <c r="O328" s="245"/>
      <c r="P328" s="245"/>
      <c r="Q328" s="245"/>
      <c r="R328" s="245"/>
      <c r="S328" s="245"/>
      <c r="T328" s="245"/>
      <c r="U328" s="245"/>
      <c r="V328" s="245"/>
      <c r="W328" s="245"/>
      <c r="X328" s="245"/>
      <c r="Y328" s="245"/>
      <c r="Z328" s="245"/>
      <c r="AA328" s="245"/>
    </row>
    <row r="329" ht="15.75" customHeight="1">
      <c r="A329" s="245"/>
      <c r="B329" s="245"/>
      <c r="C329" s="245"/>
      <c r="D329" s="245"/>
      <c r="E329" s="245"/>
      <c r="F329" s="245"/>
      <c r="G329" s="245"/>
      <c r="H329" s="245"/>
      <c r="I329" s="245"/>
      <c r="J329" s="245"/>
      <c r="K329" s="245"/>
      <c r="L329" s="245"/>
      <c r="M329" s="245"/>
      <c r="N329" s="245"/>
      <c r="O329" s="245"/>
      <c r="P329" s="245"/>
      <c r="Q329" s="245"/>
      <c r="R329" s="245"/>
      <c r="S329" s="245"/>
      <c r="T329" s="245"/>
      <c r="U329" s="245"/>
      <c r="V329" s="245"/>
      <c r="W329" s="245"/>
      <c r="X329" s="245"/>
      <c r="Y329" s="245"/>
      <c r="Z329" s="245"/>
      <c r="AA329" s="245"/>
    </row>
    <row r="330" ht="15.75" customHeight="1">
      <c r="A330" s="245"/>
      <c r="B330" s="245"/>
      <c r="C330" s="245"/>
      <c r="D330" s="245"/>
      <c r="E330" s="245"/>
      <c r="F330" s="245"/>
      <c r="G330" s="245"/>
      <c r="H330" s="245"/>
      <c r="I330" s="245"/>
      <c r="J330" s="245"/>
      <c r="K330" s="245"/>
      <c r="L330" s="245"/>
      <c r="M330" s="245"/>
      <c r="N330" s="245"/>
      <c r="O330" s="245"/>
      <c r="P330" s="245"/>
      <c r="Q330" s="245"/>
      <c r="R330" s="245"/>
      <c r="S330" s="245"/>
      <c r="T330" s="245"/>
      <c r="U330" s="245"/>
      <c r="V330" s="245"/>
      <c r="W330" s="245"/>
      <c r="X330" s="245"/>
      <c r="Y330" s="245"/>
      <c r="Z330" s="245"/>
      <c r="AA330" s="245"/>
    </row>
    <row r="331" ht="15.75" customHeight="1">
      <c r="A331" s="245"/>
      <c r="B331" s="245"/>
      <c r="C331" s="245"/>
      <c r="D331" s="245"/>
      <c r="E331" s="245"/>
      <c r="F331" s="245"/>
      <c r="G331" s="245"/>
      <c r="H331" s="245"/>
      <c r="I331" s="245"/>
      <c r="J331" s="245"/>
      <c r="K331" s="245"/>
      <c r="L331" s="245"/>
      <c r="M331" s="245"/>
      <c r="N331" s="245"/>
      <c r="O331" s="245"/>
      <c r="P331" s="245"/>
      <c r="Q331" s="245"/>
      <c r="R331" s="245"/>
      <c r="S331" s="245"/>
      <c r="T331" s="245"/>
      <c r="U331" s="245"/>
      <c r="V331" s="245"/>
      <c r="W331" s="245"/>
      <c r="X331" s="245"/>
      <c r="Y331" s="245"/>
      <c r="Z331" s="245"/>
      <c r="AA331" s="245"/>
    </row>
    <row r="332" ht="15.75" customHeight="1">
      <c r="A332" s="245"/>
      <c r="B332" s="245"/>
      <c r="C332" s="245"/>
      <c r="D332" s="245"/>
      <c r="E332" s="245"/>
      <c r="F332" s="245"/>
      <c r="G332" s="245"/>
      <c r="H332" s="245"/>
      <c r="I332" s="245"/>
      <c r="J332" s="245"/>
      <c r="K332" s="245"/>
      <c r="L332" s="245"/>
      <c r="M332" s="245"/>
      <c r="N332" s="245"/>
      <c r="O332" s="245"/>
      <c r="P332" s="245"/>
      <c r="Q332" s="245"/>
      <c r="R332" s="245"/>
      <c r="S332" s="245"/>
      <c r="T332" s="245"/>
      <c r="U332" s="245"/>
      <c r="V332" s="245"/>
      <c r="W332" s="245"/>
      <c r="X332" s="245"/>
      <c r="Y332" s="245"/>
      <c r="Z332" s="245"/>
      <c r="AA332" s="245"/>
    </row>
    <row r="333" ht="15.75" customHeight="1">
      <c r="A333" s="245"/>
      <c r="B333" s="245"/>
      <c r="C333" s="245"/>
      <c r="D333" s="245"/>
      <c r="E333" s="245"/>
      <c r="F333" s="245"/>
      <c r="G333" s="245"/>
      <c r="H333" s="245"/>
      <c r="I333" s="245"/>
      <c r="J333" s="245"/>
      <c r="K333" s="245"/>
      <c r="L333" s="245"/>
      <c r="M333" s="245"/>
      <c r="N333" s="245"/>
      <c r="O333" s="245"/>
      <c r="P333" s="245"/>
      <c r="Q333" s="245"/>
      <c r="R333" s="245"/>
      <c r="S333" s="245"/>
      <c r="T333" s="245"/>
      <c r="U333" s="245"/>
      <c r="V333" s="245"/>
      <c r="W333" s="245"/>
      <c r="X333" s="245"/>
      <c r="Y333" s="245"/>
      <c r="Z333" s="245"/>
      <c r="AA333" s="245"/>
    </row>
    <row r="334" ht="15.75" customHeight="1">
      <c r="A334" s="245"/>
      <c r="B334" s="245"/>
      <c r="C334" s="245"/>
      <c r="D334" s="245"/>
      <c r="E334" s="245"/>
      <c r="F334" s="245"/>
      <c r="G334" s="245"/>
      <c r="H334" s="245"/>
      <c r="I334" s="245"/>
      <c r="J334" s="245"/>
      <c r="K334" s="245"/>
      <c r="L334" s="245"/>
      <c r="M334" s="245"/>
      <c r="N334" s="245"/>
      <c r="O334" s="245"/>
      <c r="P334" s="245"/>
      <c r="Q334" s="245"/>
      <c r="R334" s="245"/>
      <c r="S334" s="245"/>
      <c r="T334" s="245"/>
      <c r="U334" s="245"/>
      <c r="V334" s="245"/>
      <c r="W334" s="245"/>
      <c r="X334" s="245"/>
      <c r="Y334" s="245"/>
      <c r="Z334" s="245"/>
      <c r="AA334" s="245"/>
    </row>
    <row r="335" ht="15.75" customHeight="1">
      <c r="A335" s="245"/>
      <c r="B335" s="245"/>
      <c r="C335" s="245"/>
      <c r="D335" s="245"/>
      <c r="E335" s="245"/>
      <c r="F335" s="245"/>
      <c r="G335" s="245"/>
      <c r="H335" s="245"/>
      <c r="I335" s="245"/>
      <c r="J335" s="245"/>
      <c r="K335" s="245"/>
      <c r="L335" s="245"/>
      <c r="M335" s="245"/>
      <c r="N335" s="245"/>
      <c r="O335" s="245"/>
      <c r="P335" s="245"/>
      <c r="Q335" s="245"/>
      <c r="R335" s="245"/>
      <c r="S335" s="245"/>
      <c r="T335" s="245"/>
      <c r="U335" s="245"/>
      <c r="V335" s="245"/>
      <c r="W335" s="245"/>
      <c r="X335" s="245"/>
      <c r="Y335" s="245"/>
      <c r="Z335" s="245"/>
      <c r="AA335" s="245"/>
    </row>
    <row r="336" ht="15.75" customHeight="1">
      <c r="A336" s="245"/>
      <c r="B336" s="245"/>
      <c r="C336" s="245"/>
      <c r="D336" s="245"/>
      <c r="E336" s="245"/>
      <c r="F336" s="245"/>
      <c r="G336" s="245"/>
      <c r="H336" s="245"/>
      <c r="I336" s="245"/>
      <c r="J336" s="245"/>
      <c r="K336" s="245"/>
      <c r="L336" s="245"/>
      <c r="M336" s="245"/>
      <c r="N336" s="245"/>
      <c r="O336" s="245"/>
      <c r="P336" s="245"/>
      <c r="Q336" s="245"/>
      <c r="R336" s="245"/>
      <c r="S336" s="245"/>
      <c r="T336" s="245"/>
      <c r="U336" s="245"/>
      <c r="V336" s="245"/>
      <c r="W336" s="245"/>
      <c r="X336" s="245"/>
      <c r="Y336" s="245"/>
      <c r="Z336" s="245"/>
      <c r="AA336" s="245"/>
    </row>
    <row r="337" ht="15.75" customHeight="1">
      <c r="A337" s="245"/>
      <c r="B337" s="245"/>
      <c r="C337" s="245"/>
      <c r="D337" s="245"/>
      <c r="E337" s="245"/>
      <c r="F337" s="245"/>
      <c r="G337" s="245"/>
      <c r="H337" s="245"/>
      <c r="I337" s="245"/>
      <c r="J337" s="245"/>
      <c r="K337" s="245"/>
      <c r="L337" s="245"/>
      <c r="M337" s="245"/>
      <c r="N337" s="245"/>
      <c r="O337" s="245"/>
      <c r="P337" s="245"/>
      <c r="Q337" s="245"/>
      <c r="R337" s="245"/>
      <c r="S337" s="245"/>
      <c r="T337" s="245"/>
      <c r="U337" s="245"/>
      <c r="V337" s="245"/>
      <c r="W337" s="245"/>
      <c r="X337" s="245"/>
      <c r="Y337" s="245"/>
      <c r="Z337" s="245"/>
      <c r="AA337" s="245"/>
    </row>
    <row r="338" ht="15.75" customHeight="1">
      <c r="A338" s="245"/>
      <c r="B338" s="245"/>
      <c r="C338" s="245"/>
      <c r="D338" s="245"/>
      <c r="E338" s="245"/>
      <c r="F338" s="245"/>
      <c r="G338" s="245"/>
      <c r="H338" s="245"/>
      <c r="I338" s="245"/>
      <c r="J338" s="245"/>
      <c r="K338" s="245"/>
      <c r="L338" s="245"/>
      <c r="M338" s="245"/>
      <c r="N338" s="245"/>
      <c r="O338" s="245"/>
      <c r="P338" s="245"/>
      <c r="Q338" s="245"/>
      <c r="R338" s="245"/>
      <c r="S338" s="245"/>
      <c r="T338" s="245"/>
      <c r="U338" s="245"/>
      <c r="V338" s="245"/>
      <c r="W338" s="245"/>
      <c r="X338" s="245"/>
      <c r="Y338" s="245"/>
      <c r="Z338" s="245"/>
      <c r="AA338" s="245"/>
    </row>
    <row r="339" ht="15.75" customHeight="1">
      <c r="A339" s="245"/>
      <c r="B339" s="245"/>
      <c r="C339" s="245"/>
      <c r="D339" s="245"/>
      <c r="E339" s="245"/>
      <c r="F339" s="245"/>
      <c r="G339" s="245"/>
      <c r="H339" s="245"/>
      <c r="I339" s="245"/>
      <c r="J339" s="245"/>
      <c r="K339" s="245"/>
      <c r="L339" s="245"/>
      <c r="M339" s="245"/>
      <c r="N339" s="245"/>
      <c r="O339" s="245"/>
      <c r="P339" s="245"/>
      <c r="Q339" s="245"/>
      <c r="R339" s="245"/>
      <c r="S339" s="245"/>
      <c r="T339" s="245"/>
      <c r="U339" s="245"/>
      <c r="V339" s="245"/>
      <c r="W339" s="245"/>
      <c r="X339" s="245"/>
      <c r="Y339" s="245"/>
      <c r="Z339" s="245"/>
      <c r="AA339" s="245"/>
    </row>
    <row r="340" ht="15.75" customHeight="1">
      <c r="A340" s="245"/>
      <c r="B340" s="245"/>
      <c r="C340" s="245"/>
      <c r="D340" s="245"/>
      <c r="E340" s="245"/>
      <c r="F340" s="245"/>
      <c r="G340" s="245"/>
      <c r="H340" s="245"/>
      <c r="I340" s="245"/>
      <c r="J340" s="245"/>
      <c r="K340" s="245"/>
      <c r="L340" s="245"/>
      <c r="M340" s="245"/>
      <c r="N340" s="245"/>
      <c r="O340" s="245"/>
      <c r="P340" s="245"/>
      <c r="Q340" s="245"/>
      <c r="R340" s="245"/>
      <c r="S340" s="245"/>
      <c r="T340" s="245"/>
      <c r="U340" s="245"/>
      <c r="V340" s="245"/>
      <c r="W340" s="245"/>
      <c r="X340" s="245"/>
      <c r="Y340" s="245"/>
      <c r="Z340" s="245"/>
      <c r="AA340" s="245"/>
    </row>
    <row r="341" ht="15.75" customHeight="1">
      <c r="A341" s="245"/>
      <c r="B341" s="245"/>
      <c r="C341" s="245"/>
      <c r="D341" s="245"/>
      <c r="E341" s="245"/>
      <c r="F341" s="245"/>
      <c r="G341" s="245"/>
      <c r="H341" s="245"/>
      <c r="I341" s="245"/>
      <c r="J341" s="245"/>
      <c r="K341" s="245"/>
      <c r="L341" s="245"/>
      <c r="M341" s="245"/>
      <c r="N341" s="245"/>
      <c r="O341" s="245"/>
      <c r="P341" s="245"/>
      <c r="Q341" s="245"/>
      <c r="R341" s="245"/>
      <c r="S341" s="245"/>
      <c r="T341" s="245"/>
      <c r="U341" s="245"/>
      <c r="V341" s="245"/>
      <c r="W341" s="245"/>
      <c r="X341" s="245"/>
      <c r="Y341" s="245"/>
      <c r="Z341" s="245"/>
      <c r="AA341" s="245"/>
    </row>
    <row r="342" ht="15.75" customHeight="1">
      <c r="A342" s="245"/>
      <c r="B342" s="245"/>
      <c r="C342" s="245"/>
      <c r="D342" s="245"/>
      <c r="E342" s="245"/>
      <c r="F342" s="245"/>
      <c r="G342" s="245"/>
      <c r="H342" s="245"/>
      <c r="I342" s="245"/>
      <c r="J342" s="245"/>
      <c r="K342" s="245"/>
      <c r="L342" s="245"/>
      <c r="M342" s="245"/>
      <c r="N342" s="245"/>
      <c r="O342" s="245"/>
      <c r="P342" s="245"/>
      <c r="Q342" s="245"/>
      <c r="R342" s="245"/>
      <c r="S342" s="245"/>
      <c r="T342" s="245"/>
      <c r="U342" s="245"/>
      <c r="V342" s="245"/>
      <c r="W342" s="245"/>
      <c r="X342" s="245"/>
      <c r="Y342" s="245"/>
      <c r="Z342" s="245"/>
      <c r="AA342" s="245"/>
    </row>
    <row r="343" ht="15.75" customHeight="1">
      <c r="A343" s="245"/>
      <c r="B343" s="245"/>
      <c r="C343" s="245"/>
      <c r="D343" s="245"/>
      <c r="E343" s="245"/>
      <c r="F343" s="245"/>
      <c r="G343" s="245"/>
      <c r="H343" s="245"/>
      <c r="I343" s="245"/>
      <c r="J343" s="245"/>
      <c r="K343" s="245"/>
      <c r="L343" s="245"/>
      <c r="M343" s="245"/>
      <c r="N343" s="245"/>
      <c r="O343" s="245"/>
      <c r="P343" s="245"/>
      <c r="Q343" s="245"/>
      <c r="R343" s="245"/>
      <c r="S343" s="245"/>
      <c r="T343" s="245"/>
      <c r="U343" s="245"/>
      <c r="V343" s="245"/>
      <c r="W343" s="245"/>
      <c r="X343" s="245"/>
      <c r="Y343" s="245"/>
      <c r="Z343" s="245"/>
      <c r="AA343" s="245"/>
    </row>
    <row r="344" ht="15.75" customHeight="1">
      <c r="A344" s="245"/>
      <c r="B344" s="245"/>
      <c r="C344" s="245"/>
      <c r="D344" s="245"/>
      <c r="E344" s="245"/>
      <c r="F344" s="245"/>
      <c r="G344" s="245"/>
      <c r="H344" s="245"/>
      <c r="I344" s="245"/>
      <c r="J344" s="245"/>
      <c r="K344" s="245"/>
      <c r="L344" s="245"/>
      <c r="M344" s="245"/>
      <c r="N344" s="245"/>
      <c r="O344" s="245"/>
      <c r="P344" s="245"/>
      <c r="Q344" s="245"/>
      <c r="R344" s="245"/>
      <c r="S344" s="245"/>
      <c r="T344" s="245"/>
      <c r="U344" s="245"/>
      <c r="V344" s="245"/>
      <c r="W344" s="245"/>
      <c r="X344" s="245"/>
      <c r="Y344" s="245"/>
      <c r="Z344" s="245"/>
      <c r="AA344" s="245"/>
    </row>
    <row r="345" ht="15.75" customHeight="1">
      <c r="A345" s="245"/>
      <c r="B345" s="245"/>
      <c r="C345" s="245"/>
      <c r="D345" s="245"/>
      <c r="E345" s="245"/>
      <c r="F345" s="245"/>
      <c r="G345" s="245"/>
      <c r="H345" s="245"/>
      <c r="I345" s="245"/>
      <c r="J345" s="245"/>
      <c r="K345" s="245"/>
      <c r="L345" s="245"/>
      <c r="M345" s="245"/>
      <c r="N345" s="245"/>
      <c r="O345" s="245"/>
      <c r="P345" s="245"/>
      <c r="Q345" s="245"/>
      <c r="R345" s="245"/>
      <c r="S345" s="245"/>
      <c r="T345" s="245"/>
      <c r="U345" s="245"/>
      <c r="V345" s="245"/>
      <c r="W345" s="245"/>
      <c r="X345" s="245"/>
      <c r="Y345" s="245"/>
      <c r="Z345" s="245"/>
      <c r="AA345" s="245"/>
    </row>
    <row r="346" ht="15.75" customHeight="1">
      <c r="A346" s="245"/>
      <c r="B346" s="245"/>
      <c r="C346" s="245"/>
      <c r="D346" s="245"/>
      <c r="E346" s="245"/>
      <c r="F346" s="245"/>
      <c r="G346" s="245"/>
      <c r="H346" s="245"/>
      <c r="I346" s="245"/>
      <c r="J346" s="245"/>
      <c r="K346" s="245"/>
      <c r="L346" s="245"/>
      <c r="M346" s="245"/>
      <c r="N346" s="245"/>
      <c r="O346" s="245"/>
      <c r="P346" s="245"/>
      <c r="Q346" s="245"/>
      <c r="R346" s="245"/>
      <c r="S346" s="245"/>
      <c r="T346" s="245"/>
      <c r="U346" s="245"/>
      <c r="V346" s="245"/>
      <c r="W346" s="245"/>
      <c r="X346" s="245"/>
      <c r="Y346" s="245"/>
      <c r="Z346" s="245"/>
      <c r="AA346" s="245"/>
    </row>
    <row r="347" ht="15.75" customHeight="1">
      <c r="A347" s="245"/>
      <c r="B347" s="245"/>
      <c r="C347" s="245"/>
      <c r="D347" s="245"/>
      <c r="E347" s="245"/>
      <c r="F347" s="245"/>
      <c r="G347" s="245"/>
      <c r="H347" s="245"/>
      <c r="I347" s="245"/>
      <c r="J347" s="245"/>
      <c r="K347" s="245"/>
      <c r="L347" s="245"/>
      <c r="M347" s="245"/>
      <c r="N347" s="245"/>
      <c r="O347" s="245"/>
      <c r="P347" s="245"/>
      <c r="Q347" s="245"/>
      <c r="R347" s="245"/>
      <c r="S347" s="245"/>
      <c r="T347" s="245"/>
      <c r="U347" s="245"/>
      <c r="V347" s="245"/>
      <c r="W347" s="245"/>
      <c r="X347" s="245"/>
      <c r="Y347" s="245"/>
      <c r="Z347" s="245"/>
      <c r="AA347" s="245"/>
    </row>
    <row r="348" ht="15.75" customHeight="1">
      <c r="A348" s="245"/>
      <c r="B348" s="245"/>
      <c r="C348" s="245"/>
      <c r="D348" s="245"/>
      <c r="E348" s="245"/>
      <c r="F348" s="245"/>
      <c r="G348" s="245"/>
      <c r="H348" s="245"/>
      <c r="I348" s="245"/>
      <c r="J348" s="245"/>
      <c r="K348" s="245"/>
      <c r="L348" s="245"/>
      <c r="M348" s="245"/>
      <c r="N348" s="245"/>
      <c r="O348" s="245"/>
      <c r="P348" s="245"/>
      <c r="Q348" s="245"/>
      <c r="R348" s="245"/>
      <c r="S348" s="245"/>
      <c r="T348" s="245"/>
      <c r="U348" s="245"/>
      <c r="V348" s="245"/>
      <c r="W348" s="245"/>
      <c r="X348" s="245"/>
      <c r="Y348" s="245"/>
      <c r="Z348" s="245"/>
      <c r="AA348" s="245"/>
    </row>
    <row r="349" ht="15.75" customHeight="1">
      <c r="A349" s="245"/>
      <c r="B349" s="245"/>
      <c r="C349" s="245"/>
      <c r="D349" s="245"/>
      <c r="E349" s="245"/>
      <c r="F349" s="245"/>
      <c r="G349" s="245"/>
      <c r="H349" s="245"/>
      <c r="I349" s="245"/>
      <c r="J349" s="245"/>
      <c r="K349" s="245"/>
      <c r="L349" s="245"/>
      <c r="M349" s="245"/>
      <c r="N349" s="245"/>
      <c r="O349" s="245"/>
      <c r="P349" s="245"/>
      <c r="Q349" s="245"/>
      <c r="R349" s="245"/>
      <c r="S349" s="245"/>
      <c r="T349" s="245"/>
      <c r="U349" s="245"/>
      <c r="V349" s="245"/>
      <c r="W349" s="245"/>
      <c r="X349" s="245"/>
      <c r="Y349" s="245"/>
      <c r="Z349" s="245"/>
      <c r="AA349" s="245"/>
    </row>
    <row r="350" ht="15.75" customHeight="1">
      <c r="A350" s="245"/>
      <c r="B350" s="245"/>
      <c r="C350" s="245"/>
      <c r="D350" s="245"/>
      <c r="E350" s="245"/>
      <c r="F350" s="245"/>
      <c r="G350" s="245"/>
      <c r="H350" s="245"/>
      <c r="I350" s="245"/>
      <c r="J350" s="245"/>
      <c r="K350" s="245"/>
      <c r="L350" s="245"/>
      <c r="M350" s="245"/>
      <c r="N350" s="245"/>
      <c r="O350" s="245"/>
      <c r="P350" s="245"/>
      <c r="Q350" s="245"/>
      <c r="R350" s="245"/>
      <c r="S350" s="245"/>
      <c r="T350" s="245"/>
      <c r="U350" s="245"/>
      <c r="V350" s="245"/>
      <c r="W350" s="245"/>
      <c r="X350" s="245"/>
      <c r="Y350" s="245"/>
      <c r="Z350" s="245"/>
      <c r="AA350" s="245"/>
    </row>
    <row r="351" ht="15.75" customHeight="1">
      <c r="A351" s="245"/>
      <c r="B351" s="245"/>
      <c r="C351" s="245"/>
      <c r="D351" s="245"/>
      <c r="E351" s="245"/>
      <c r="F351" s="245"/>
      <c r="G351" s="245"/>
      <c r="H351" s="245"/>
      <c r="I351" s="245"/>
      <c r="J351" s="245"/>
      <c r="K351" s="245"/>
      <c r="L351" s="245"/>
      <c r="M351" s="245"/>
      <c r="N351" s="245"/>
      <c r="O351" s="245"/>
      <c r="P351" s="245"/>
      <c r="Q351" s="245"/>
      <c r="R351" s="245"/>
      <c r="S351" s="245"/>
      <c r="T351" s="245"/>
      <c r="U351" s="245"/>
      <c r="V351" s="245"/>
      <c r="W351" s="245"/>
      <c r="X351" s="245"/>
      <c r="Y351" s="245"/>
      <c r="Z351" s="245"/>
      <c r="AA351" s="245"/>
    </row>
    <row r="352" ht="15.75" customHeight="1">
      <c r="A352" s="245"/>
      <c r="B352" s="245"/>
      <c r="C352" s="245"/>
      <c r="D352" s="245"/>
      <c r="E352" s="245"/>
      <c r="F352" s="245"/>
      <c r="G352" s="245"/>
      <c r="H352" s="245"/>
      <c r="I352" s="245"/>
      <c r="J352" s="245"/>
      <c r="K352" s="245"/>
      <c r="L352" s="245"/>
      <c r="M352" s="245"/>
      <c r="N352" s="245"/>
      <c r="O352" s="245"/>
      <c r="P352" s="245"/>
      <c r="Q352" s="245"/>
      <c r="R352" s="245"/>
      <c r="S352" s="245"/>
      <c r="T352" s="245"/>
      <c r="U352" s="245"/>
      <c r="V352" s="245"/>
      <c r="W352" s="245"/>
      <c r="X352" s="245"/>
      <c r="Y352" s="245"/>
      <c r="Z352" s="245"/>
      <c r="AA352" s="245"/>
    </row>
    <row r="353" ht="15.75" customHeight="1">
      <c r="A353" s="245"/>
      <c r="B353" s="245"/>
      <c r="C353" s="245"/>
      <c r="D353" s="245"/>
      <c r="E353" s="245"/>
      <c r="F353" s="245"/>
      <c r="G353" s="245"/>
      <c r="H353" s="245"/>
      <c r="I353" s="245"/>
      <c r="J353" s="245"/>
      <c r="K353" s="245"/>
      <c r="L353" s="245"/>
      <c r="M353" s="245"/>
      <c r="N353" s="245"/>
      <c r="O353" s="245"/>
      <c r="P353" s="245"/>
      <c r="Q353" s="245"/>
      <c r="R353" s="245"/>
      <c r="S353" s="245"/>
      <c r="T353" s="245"/>
      <c r="U353" s="245"/>
      <c r="V353" s="245"/>
      <c r="W353" s="245"/>
      <c r="X353" s="245"/>
      <c r="Y353" s="245"/>
      <c r="Z353" s="245"/>
      <c r="AA353" s="245"/>
    </row>
    <row r="354" ht="15.75" customHeight="1">
      <c r="A354" s="245"/>
      <c r="B354" s="245"/>
      <c r="C354" s="245"/>
      <c r="D354" s="245"/>
      <c r="E354" s="245"/>
      <c r="F354" s="245"/>
      <c r="G354" s="245"/>
      <c r="H354" s="245"/>
      <c r="I354" s="245"/>
      <c r="J354" s="245"/>
      <c r="K354" s="245"/>
      <c r="L354" s="245"/>
      <c r="M354" s="245"/>
      <c r="N354" s="245"/>
      <c r="O354" s="245"/>
      <c r="P354" s="245"/>
      <c r="Q354" s="245"/>
      <c r="R354" s="245"/>
      <c r="S354" s="245"/>
      <c r="T354" s="245"/>
      <c r="U354" s="245"/>
      <c r="V354" s="245"/>
      <c r="W354" s="245"/>
      <c r="X354" s="245"/>
      <c r="Y354" s="245"/>
      <c r="Z354" s="245"/>
      <c r="AA354" s="245"/>
    </row>
    <row r="355" ht="15.75" customHeight="1">
      <c r="A355" s="245"/>
      <c r="B355" s="245"/>
      <c r="C355" s="245"/>
      <c r="D355" s="245"/>
      <c r="E355" s="245"/>
      <c r="F355" s="245"/>
      <c r="G355" s="245"/>
      <c r="H355" s="245"/>
      <c r="I355" s="245"/>
      <c r="J355" s="245"/>
      <c r="K355" s="245"/>
      <c r="L355" s="245"/>
      <c r="M355" s="245"/>
      <c r="N355" s="245"/>
      <c r="O355" s="245"/>
      <c r="P355" s="245"/>
      <c r="Q355" s="245"/>
      <c r="R355" s="245"/>
      <c r="S355" s="245"/>
      <c r="T355" s="245"/>
      <c r="U355" s="245"/>
      <c r="V355" s="245"/>
      <c r="W355" s="245"/>
      <c r="X355" s="245"/>
      <c r="Y355" s="245"/>
      <c r="Z355" s="245"/>
      <c r="AA355" s="245"/>
    </row>
    <row r="356" ht="15.75" customHeight="1">
      <c r="A356" s="245"/>
      <c r="B356" s="245"/>
      <c r="C356" s="245"/>
      <c r="D356" s="245"/>
      <c r="E356" s="245"/>
      <c r="F356" s="245"/>
      <c r="G356" s="245"/>
      <c r="H356" s="245"/>
      <c r="I356" s="245"/>
      <c r="J356" s="245"/>
      <c r="K356" s="245"/>
      <c r="L356" s="245"/>
      <c r="M356" s="245"/>
      <c r="N356" s="245"/>
      <c r="O356" s="245"/>
      <c r="P356" s="245"/>
      <c r="Q356" s="245"/>
      <c r="R356" s="245"/>
      <c r="S356" s="245"/>
      <c r="T356" s="245"/>
      <c r="U356" s="245"/>
      <c r="V356" s="245"/>
      <c r="W356" s="245"/>
      <c r="X356" s="245"/>
      <c r="Y356" s="245"/>
      <c r="Z356" s="245"/>
      <c r="AA356" s="245"/>
    </row>
    <row r="357" ht="15.75" customHeight="1">
      <c r="A357" s="245"/>
      <c r="B357" s="245"/>
      <c r="C357" s="245"/>
      <c r="D357" s="245"/>
      <c r="E357" s="245"/>
      <c r="F357" s="245"/>
      <c r="G357" s="245"/>
      <c r="H357" s="245"/>
      <c r="I357" s="245"/>
      <c r="J357" s="245"/>
      <c r="K357" s="245"/>
      <c r="L357" s="245"/>
      <c r="M357" s="245"/>
      <c r="N357" s="245"/>
      <c r="O357" s="245"/>
      <c r="P357" s="245"/>
      <c r="Q357" s="245"/>
      <c r="R357" s="245"/>
      <c r="S357" s="245"/>
      <c r="T357" s="245"/>
      <c r="U357" s="245"/>
      <c r="V357" s="245"/>
      <c r="W357" s="245"/>
      <c r="X357" s="245"/>
      <c r="Y357" s="245"/>
      <c r="Z357" s="245"/>
      <c r="AA357" s="245"/>
    </row>
    <row r="358" ht="15.75" customHeight="1">
      <c r="A358" s="245"/>
      <c r="B358" s="245"/>
      <c r="C358" s="245"/>
      <c r="D358" s="245"/>
      <c r="E358" s="245"/>
      <c r="F358" s="245"/>
      <c r="G358" s="245"/>
      <c r="H358" s="245"/>
      <c r="I358" s="245"/>
      <c r="J358" s="245"/>
      <c r="K358" s="245"/>
      <c r="L358" s="245"/>
      <c r="M358" s="245"/>
      <c r="N358" s="245"/>
      <c r="O358" s="245"/>
      <c r="P358" s="245"/>
      <c r="Q358" s="245"/>
      <c r="R358" s="245"/>
      <c r="S358" s="245"/>
      <c r="T358" s="245"/>
      <c r="U358" s="245"/>
      <c r="V358" s="245"/>
      <c r="W358" s="245"/>
      <c r="X358" s="245"/>
      <c r="Y358" s="245"/>
      <c r="Z358" s="245"/>
      <c r="AA358" s="245"/>
    </row>
    <row r="359" ht="15.75" customHeight="1">
      <c r="A359" s="245"/>
      <c r="B359" s="245"/>
      <c r="C359" s="245"/>
      <c r="D359" s="245"/>
      <c r="E359" s="245"/>
      <c r="F359" s="245"/>
      <c r="G359" s="245"/>
      <c r="H359" s="245"/>
      <c r="I359" s="245"/>
      <c r="J359" s="245"/>
      <c r="K359" s="245"/>
      <c r="L359" s="245"/>
      <c r="M359" s="245"/>
      <c r="N359" s="245"/>
      <c r="O359" s="245"/>
      <c r="P359" s="245"/>
      <c r="Q359" s="245"/>
      <c r="R359" s="245"/>
      <c r="S359" s="245"/>
      <c r="T359" s="245"/>
      <c r="U359" s="245"/>
      <c r="V359" s="245"/>
      <c r="W359" s="245"/>
      <c r="X359" s="245"/>
      <c r="Y359" s="245"/>
      <c r="Z359" s="245"/>
      <c r="AA359" s="245"/>
    </row>
    <row r="360" ht="15.75" customHeight="1">
      <c r="A360" s="245"/>
      <c r="B360" s="245"/>
      <c r="C360" s="245"/>
      <c r="D360" s="245"/>
      <c r="E360" s="245"/>
      <c r="F360" s="245"/>
      <c r="G360" s="245"/>
      <c r="H360" s="245"/>
      <c r="I360" s="245"/>
      <c r="J360" s="245"/>
      <c r="K360" s="245"/>
      <c r="L360" s="245"/>
      <c r="M360" s="245"/>
      <c r="N360" s="245"/>
      <c r="O360" s="245"/>
      <c r="P360" s="245"/>
      <c r="Q360" s="245"/>
      <c r="R360" s="245"/>
      <c r="S360" s="245"/>
      <c r="T360" s="245"/>
      <c r="U360" s="245"/>
      <c r="V360" s="245"/>
      <c r="W360" s="245"/>
      <c r="X360" s="245"/>
      <c r="Y360" s="245"/>
      <c r="Z360" s="245"/>
      <c r="AA360" s="245"/>
    </row>
    <row r="361" ht="15.75" customHeight="1">
      <c r="A361" s="245"/>
      <c r="B361" s="245"/>
      <c r="C361" s="245"/>
      <c r="D361" s="245"/>
      <c r="E361" s="245"/>
      <c r="F361" s="245"/>
      <c r="G361" s="245"/>
      <c r="H361" s="245"/>
      <c r="I361" s="245"/>
      <c r="J361" s="245"/>
      <c r="K361" s="245"/>
      <c r="L361" s="245"/>
      <c r="M361" s="245"/>
      <c r="N361" s="245"/>
      <c r="O361" s="245"/>
      <c r="P361" s="245"/>
      <c r="Q361" s="245"/>
      <c r="R361" s="245"/>
      <c r="S361" s="245"/>
      <c r="T361" s="245"/>
      <c r="U361" s="245"/>
      <c r="V361" s="245"/>
      <c r="W361" s="245"/>
      <c r="X361" s="245"/>
      <c r="Y361" s="245"/>
      <c r="Z361" s="245"/>
      <c r="AA361" s="245"/>
    </row>
    <row r="362" ht="15.75" customHeight="1">
      <c r="A362" s="245"/>
      <c r="B362" s="245"/>
      <c r="C362" s="245"/>
      <c r="D362" s="245"/>
      <c r="E362" s="245"/>
      <c r="F362" s="245"/>
      <c r="G362" s="245"/>
      <c r="H362" s="245"/>
      <c r="I362" s="245"/>
      <c r="J362" s="245"/>
      <c r="K362" s="245"/>
      <c r="L362" s="245"/>
      <c r="M362" s="245"/>
      <c r="N362" s="245"/>
      <c r="O362" s="245"/>
      <c r="P362" s="245"/>
      <c r="Q362" s="245"/>
      <c r="R362" s="245"/>
      <c r="S362" s="245"/>
      <c r="T362" s="245"/>
      <c r="U362" s="245"/>
      <c r="V362" s="245"/>
      <c r="W362" s="245"/>
      <c r="X362" s="245"/>
      <c r="Y362" s="245"/>
      <c r="Z362" s="245"/>
      <c r="AA362" s="245"/>
    </row>
    <row r="363" ht="15.75" customHeight="1">
      <c r="A363" s="245"/>
      <c r="B363" s="245"/>
      <c r="C363" s="245"/>
      <c r="D363" s="245"/>
      <c r="E363" s="245"/>
      <c r="F363" s="245"/>
      <c r="G363" s="245"/>
      <c r="H363" s="245"/>
      <c r="I363" s="245"/>
      <c r="J363" s="245"/>
      <c r="K363" s="245"/>
      <c r="L363" s="245"/>
      <c r="M363" s="245"/>
      <c r="N363" s="245"/>
      <c r="O363" s="245"/>
      <c r="P363" s="245"/>
      <c r="Q363" s="245"/>
      <c r="R363" s="245"/>
      <c r="S363" s="245"/>
      <c r="T363" s="245"/>
      <c r="U363" s="245"/>
      <c r="V363" s="245"/>
      <c r="W363" s="245"/>
      <c r="X363" s="245"/>
      <c r="Y363" s="245"/>
      <c r="Z363" s="245"/>
      <c r="AA363" s="245"/>
    </row>
    <row r="364" ht="15.75" customHeight="1">
      <c r="A364" s="245"/>
      <c r="B364" s="245"/>
      <c r="C364" s="245"/>
      <c r="D364" s="245"/>
      <c r="E364" s="245"/>
      <c r="F364" s="245"/>
      <c r="G364" s="245"/>
      <c r="H364" s="245"/>
      <c r="I364" s="245"/>
      <c r="J364" s="245"/>
      <c r="K364" s="245"/>
      <c r="L364" s="245"/>
      <c r="M364" s="245"/>
      <c r="N364" s="245"/>
      <c r="O364" s="245"/>
      <c r="P364" s="245"/>
      <c r="Q364" s="245"/>
      <c r="R364" s="245"/>
      <c r="S364" s="245"/>
      <c r="T364" s="245"/>
      <c r="U364" s="245"/>
      <c r="V364" s="245"/>
      <c r="W364" s="245"/>
      <c r="X364" s="245"/>
      <c r="Y364" s="245"/>
      <c r="Z364" s="245"/>
      <c r="AA364" s="245"/>
    </row>
    <row r="365" ht="15.75" customHeight="1">
      <c r="A365" s="245"/>
      <c r="B365" s="245"/>
      <c r="C365" s="245"/>
      <c r="D365" s="245"/>
      <c r="E365" s="245"/>
      <c r="F365" s="245"/>
      <c r="G365" s="245"/>
      <c r="H365" s="245"/>
      <c r="I365" s="245"/>
      <c r="J365" s="245"/>
      <c r="K365" s="245"/>
      <c r="L365" s="245"/>
      <c r="M365" s="245"/>
      <c r="N365" s="245"/>
      <c r="O365" s="245"/>
      <c r="P365" s="245"/>
      <c r="Q365" s="245"/>
      <c r="R365" s="245"/>
      <c r="S365" s="245"/>
      <c r="T365" s="245"/>
      <c r="U365" s="245"/>
      <c r="V365" s="245"/>
      <c r="W365" s="245"/>
      <c r="X365" s="245"/>
      <c r="Y365" s="245"/>
      <c r="Z365" s="245"/>
      <c r="AA365" s="245"/>
    </row>
    <row r="366" ht="15.75" customHeight="1">
      <c r="A366" s="245"/>
      <c r="B366" s="245"/>
      <c r="C366" s="245"/>
      <c r="D366" s="245"/>
      <c r="E366" s="245"/>
      <c r="F366" s="245"/>
      <c r="G366" s="245"/>
      <c r="H366" s="245"/>
      <c r="I366" s="245"/>
      <c r="J366" s="245"/>
      <c r="K366" s="245"/>
      <c r="L366" s="245"/>
      <c r="M366" s="245"/>
      <c r="N366" s="245"/>
      <c r="O366" s="245"/>
      <c r="P366" s="245"/>
      <c r="Q366" s="245"/>
      <c r="R366" s="245"/>
      <c r="S366" s="245"/>
      <c r="T366" s="245"/>
      <c r="U366" s="245"/>
      <c r="V366" s="245"/>
      <c r="W366" s="245"/>
      <c r="X366" s="245"/>
      <c r="Y366" s="245"/>
      <c r="Z366" s="245"/>
      <c r="AA366" s="245"/>
    </row>
    <row r="367" ht="15.75" customHeight="1">
      <c r="A367" s="245"/>
      <c r="B367" s="245"/>
      <c r="C367" s="245"/>
      <c r="D367" s="245"/>
      <c r="E367" s="245"/>
      <c r="F367" s="245"/>
      <c r="G367" s="245"/>
      <c r="H367" s="245"/>
      <c r="I367" s="245"/>
      <c r="J367" s="245"/>
      <c r="K367" s="245"/>
      <c r="L367" s="245"/>
      <c r="M367" s="245"/>
      <c r="N367" s="245"/>
      <c r="O367" s="245"/>
      <c r="P367" s="245"/>
      <c r="Q367" s="245"/>
      <c r="R367" s="245"/>
      <c r="S367" s="245"/>
      <c r="T367" s="245"/>
      <c r="U367" s="245"/>
      <c r="V367" s="245"/>
      <c r="W367" s="245"/>
      <c r="X367" s="245"/>
      <c r="Y367" s="245"/>
      <c r="Z367" s="245"/>
      <c r="AA367" s="245"/>
    </row>
    <row r="368" ht="15.75" customHeight="1">
      <c r="A368" s="245"/>
      <c r="B368" s="245"/>
      <c r="C368" s="245"/>
      <c r="D368" s="245"/>
      <c r="E368" s="245"/>
      <c r="F368" s="245"/>
      <c r="G368" s="245"/>
      <c r="H368" s="245"/>
      <c r="I368" s="245"/>
      <c r="J368" s="245"/>
      <c r="K368" s="245"/>
      <c r="L368" s="245"/>
      <c r="M368" s="245"/>
      <c r="N368" s="245"/>
      <c r="O368" s="245"/>
      <c r="P368" s="245"/>
      <c r="Q368" s="245"/>
      <c r="R368" s="245"/>
      <c r="S368" s="245"/>
      <c r="T368" s="245"/>
      <c r="U368" s="245"/>
      <c r="V368" s="245"/>
      <c r="W368" s="245"/>
      <c r="X368" s="245"/>
      <c r="Y368" s="245"/>
      <c r="Z368" s="245"/>
      <c r="AA368" s="245"/>
    </row>
    <row r="369" ht="15.75" customHeight="1">
      <c r="A369" s="245"/>
      <c r="B369" s="245"/>
      <c r="C369" s="245"/>
      <c r="D369" s="245"/>
      <c r="E369" s="245"/>
      <c r="F369" s="245"/>
      <c r="G369" s="245"/>
      <c r="H369" s="245"/>
      <c r="I369" s="245"/>
      <c r="J369" s="245"/>
      <c r="K369" s="245"/>
      <c r="L369" s="245"/>
      <c r="M369" s="245"/>
      <c r="N369" s="245"/>
      <c r="O369" s="245"/>
      <c r="P369" s="245"/>
      <c r="Q369" s="245"/>
      <c r="R369" s="245"/>
      <c r="S369" s="245"/>
      <c r="T369" s="245"/>
      <c r="U369" s="245"/>
      <c r="V369" s="245"/>
      <c r="W369" s="245"/>
      <c r="X369" s="245"/>
      <c r="Y369" s="245"/>
      <c r="Z369" s="245"/>
      <c r="AA369" s="245"/>
    </row>
    <row r="370" ht="15.75" customHeight="1">
      <c r="A370" s="245"/>
      <c r="B370" s="245"/>
      <c r="C370" s="245"/>
      <c r="D370" s="245"/>
      <c r="E370" s="245"/>
      <c r="F370" s="245"/>
      <c r="G370" s="245"/>
      <c r="H370" s="245"/>
      <c r="I370" s="245"/>
      <c r="J370" s="245"/>
      <c r="K370" s="245"/>
      <c r="L370" s="245"/>
      <c r="M370" s="245"/>
      <c r="N370" s="245"/>
      <c r="O370" s="245"/>
      <c r="P370" s="245"/>
      <c r="Q370" s="245"/>
      <c r="R370" s="245"/>
      <c r="S370" s="245"/>
      <c r="T370" s="245"/>
      <c r="U370" s="245"/>
      <c r="V370" s="245"/>
      <c r="W370" s="245"/>
      <c r="X370" s="245"/>
      <c r="Y370" s="245"/>
      <c r="Z370" s="245"/>
      <c r="AA370" s="245"/>
    </row>
    <row r="371" ht="15.75" customHeight="1">
      <c r="A371" s="245"/>
      <c r="B371" s="245"/>
      <c r="C371" s="245"/>
      <c r="D371" s="245"/>
      <c r="E371" s="245"/>
      <c r="F371" s="245"/>
      <c r="G371" s="245"/>
      <c r="H371" s="245"/>
      <c r="I371" s="245"/>
      <c r="J371" s="245"/>
      <c r="K371" s="245"/>
      <c r="L371" s="245"/>
      <c r="M371" s="245"/>
      <c r="N371" s="245"/>
      <c r="O371" s="245"/>
      <c r="P371" s="245"/>
      <c r="Q371" s="245"/>
      <c r="R371" s="245"/>
      <c r="S371" s="245"/>
      <c r="T371" s="245"/>
      <c r="U371" s="245"/>
      <c r="V371" s="245"/>
      <c r="W371" s="245"/>
      <c r="X371" s="245"/>
      <c r="Y371" s="245"/>
      <c r="Z371" s="245"/>
      <c r="AA371" s="245"/>
    </row>
    <row r="372" ht="15.75" customHeight="1">
      <c r="A372" s="245"/>
      <c r="B372" s="245"/>
      <c r="C372" s="245"/>
      <c r="D372" s="245"/>
      <c r="E372" s="245"/>
      <c r="F372" s="245"/>
      <c r="G372" s="245"/>
      <c r="H372" s="245"/>
      <c r="I372" s="245"/>
      <c r="J372" s="245"/>
      <c r="K372" s="245"/>
      <c r="L372" s="245"/>
      <c r="M372" s="245"/>
      <c r="N372" s="245"/>
      <c r="O372" s="245"/>
      <c r="P372" s="245"/>
      <c r="Q372" s="245"/>
      <c r="R372" s="245"/>
      <c r="S372" s="245"/>
      <c r="T372" s="245"/>
      <c r="U372" s="245"/>
      <c r="V372" s="245"/>
      <c r="W372" s="245"/>
      <c r="X372" s="245"/>
      <c r="Y372" s="245"/>
      <c r="Z372" s="245"/>
      <c r="AA372" s="245"/>
    </row>
    <row r="373" ht="15.75" customHeight="1">
      <c r="A373" s="245"/>
      <c r="B373" s="245"/>
      <c r="C373" s="245"/>
      <c r="D373" s="245"/>
      <c r="E373" s="245"/>
      <c r="F373" s="245"/>
      <c r="G373" s="245"/>
      <c r="H373" s="245"/>
      <c r="I373" s="245"/>
      <c r="J373" s="245"/>
      <c r="K373" s="245"/>
      <c r="L373" s="245"/>
      <c r="M373" s="245"/>
      <c r="N373" s="245"/>
      <c r="O373" s="245"/>
      <c r="P373" s="245"/>
      <c r="Q373" s="245"/>
      <c r="R373" s="245"/>
      <c r="S373" s="245"/>
      <c r="T373" s="245"/>
      <c r="U373" s="245"/>
      <c r="V373" s="245"/>
      <c r="W373" s="245"/>
      <c r="X373" s="245"/>
      <c r="Y373" s="245"/>
      <c r="Z373" s="245"/>
      <c r="AA373" s="245"/>
    </row>
    <row r="374" ht="15.75" customHeight="1">
      <c r="A374" s="245"/>
      <c r="B374" s="245"/>
      <c r="C374" s="245"/>
      <c r="D374" s="245"/>
      <c r="E374" s="245"/>
      <c r="F374" s="245"/>
      <c r="G374" s="245"/>
      <c r="H374" s="245"/>
      <c r="I374" s="245"/>
      <c r="J374" s="245"/>
      <c r="K374" s="245"/>
      <c r="L374" s="245"/>
      <c r="M374" s="245"/>
      <c r="N374" s="245"/>
      <c r="O374" s="245"/>
      <c r="P374" s="245"/>
      <c r="Q374" s="245"/>
      <c r="R374" s="245"/>
      <c r="S374" s="245"/>
      <c r="T374" s="245"/>
      <c r="U374" s="245"/>
      <c r="V374" s="245"/>
      <c r="W374" s="245"/>
      <c r="X374" s="245"/>
      <c r="Y374" s="245"/>
      <c r="Z374" s="245"/>
      <c r="AA374" s="245"/>
    </row>
    <row r="375" ht="15.75" customHeight="1">
      <c r="A375" s="245"/>
      <c r="B375" s="245"/>
      <c r="C375" s="245"/>
      <c r="D375" s="245"/>
      <c r="E375" s="245"/>
      <c r="F375" s="245"/>
      <c r="G375" s="245"/>
      <c r="H375" s="245"/>
      <c r="I375" s="245"/>
      <c r="J375" s="245"/>
      <c r="K375" s="245"/>
      <c r="L375" s="245"/>
      <c r="M375" s="245"/>
      <c r="N375" s="245"/>
      <c r="O375" s="245"/>
      <c r="P375" s="245"/>
      <c r="Q375" s="245"/>
      <c r="R375" s="245"/>
      <c r="S375" s="245"/>
      <c r="T375" s="245"/>
      <c r="U375" s="245"/>
      <c r="V375" s="245"/>
      <c r="W375" s="245"/>
      <c r="X375" s="245"/>
      <c r="Y375" s="245"/>
      <c r="Z375" s="245"/>
      <c r="AA375" s="245"/>
    </row>
    <row r="376" ht="15.75" customHeight="1">
      <c r="A376" s="245"/>
      <c r="B376" s="245"/>
      <c r="C376" s="245"/>
      <c r="D376" s="245"/>
      <c r="E376" s="245"/>
      <c r="F376" s="245"/>
      <c r="G376" s="245"/>
      <c r="H376" s="245"/>
      <c r="I376" s="245"/>
      <c r="J376" s="245"/>
      <c r="K376" s="245"/>
      <c r="L376" s="245"/>
      <c r="M376" s="245"/>
      <c r="N376" s="245"/>
      <c r="O376" s="245"/>
      <c r="P376" s="245"/>
      <c r="Q376" s="245"/>
      <c r="R376" s="245"/>
      <c r="S376" s="245"/>
      <c r="T376" s="245"/>
      <c r="U376" s="245"/>
      <c r="V376" s="245"/>
      <c r="W376" s="245"/>
      <c r="X376" s="245"/>
      <c r="Y376" s="245"/>
      <c r="Z376" s="245"/>
      <c r="AA376" s="245"/>
    </row>
    <row r="377" ht="15.75" customHeight="1">
      <c r="A377" s="245"/>
      <c r="B377" s="245"/>
      <c r="C377" s="245"/>
      <c r="D377" s="245"/>
      <c r="E377" s="245"/>
      <c r="F377" s="245"/>
      <c r="G377" s="245"/>
      <c r="H377" s="245"/>
      <c r="I377" s="245"/>
      <c r="J377" s="245"/>
      <c r="K377" s="245"/>
      <c r="L377" s="245"/>
      <c r="M377" s="245"/>
      <c r="N377" s="245"/>
      <c r="O377" s="245"/>
      <c r="P377" s="245"/>
      <c r="Q377" s="245"/>
      <c r="R377" s="245"/>
      <c r="S377" s="245"/>
      <c r="T377" s="245"/>
      <c r="U377" s="245"/>
      <c r="V377" s="245"/>
      <c r="W377" s="245"/>
      <c r="X377" s="245"/>
      <c r="Y377" s="245"/>
      <c r="Z377" s="245"/>
      <c r="AA377" s="245"/>
    </row>
    <row r="378" ht="15.75" customHeight="1">
      <c r="A378" s="245"/>
      <c r="B378" s="245"/>
      <c r="C378" s="245"/>
      <c r="D378" s="245"/>
      <c r="E378" s="245"/>
      <c r="F378" s="245"/>
      <c r="G378" s="245"/>
      <c r="H378" s="245"/>
      <c r="I378" s="245"/>
      <c r="J378" s="245"/>
      <c r="K378" s="245"/>
      <c r="L378" s="245"/>
      <c r="M378" s="245"/>
      <c r="N378" s="245"/>
      <c r="O378" s="245"/>
      <c r="P378" s="245"/>
      <c r="Q378" s="245"/>
      <c r="R378" s="245"/>
      <c r="S378" s="245"/>
      <c r="T378" s="245"/>
      <c r="U378" s="245"/>
      <c r="V378" s="245"/>
      <c r="W378" s="245"/>
      <c r="X378" s="245"/>
      <c r="Y378" s="245"/>
      <c r="Z378" s="245"/>
      <c r="AA378" s="245"/>
    </row>
    <row r="379" ht="15.75" customHeight="1">
      <c r="A379" s="245"/>
      <c r="B379" s="245"/>
      <c r="C379" s="245"/>
      <c r="D379" s="245"/>
      <c r="E379" s="245"/>
      <c r="F379" s="245"/>
      <c r="G379" s="245"/>
      <c r="H379" s="245"/>
      <c r="I379" s="245"/>
      <c r="J379" s="245"/>
      <c r="K379" s="245"/>
      <c r="L379" s="245"/>
      <c r="M379" s="245"/>
      <c r="N379" s="245"/>
      <c r="O379" s="245"/>
      <c r="P379" s="245"/>
      <c r="Q379" s="245"/>
      <c r="R379" s="245"/>
      <c r="S379" s="245"/>
      <c r="T379" s="245"/>
      <c r="U379" s="245"/>
      <c r="V379" s="245"/>
      <c r="W379" s="245"/>
      <c r="X379" s="245"/>
      <c r="Y379" s="245"/>
      <c r="Z379" s="245"/>
      <c r="AA379" s="245"/>
    </row>
    <row r="380" ht="15.75" customHeight="1">
      <c r="A380" s="245"/>
      <c r="B380" s="245"/>
      <c r="C380" s="245"/>
      <c r="D380" s="245"/>
      <c r="E380" s="245"/>
      <c r="F380" s="245"/>
      <c r="G380" s="245"/>
      <c r="H380" s="245"/>
      <c r="I380" s="245"/>
      <c r="J380" s="245"/>
      <c r="K380" s="245"/>
      <c r="L380" s="245"/>
      <c r="M380" s="245"/>
      <c r="N380" s="245"/>
      <c r="O380" s="245"/>
      <c r="P380" s="245"/>
      <c r="Q380" s="245"/>
      <c r="R380" s="245"/>
      <c r="S380" s="245"/>
      <c r="T380" s="245"/>
      <c r="U380" s="245"/>
      <c r="V380" s="245"/>
      <c r="W380" s="245"/>
      <c r="X380" s="245"/>
      <c r="Y380" s="245"/>
      <c r="Z380" s="245"/>
      <c r="AA380" s="245"/>
    </row>
    <row r="381" ht="15.75" customHeight="1">
      <c r="A381" s="245"/>
      <c r="B381" s="245"/>
      <c r="C381" s="245"/>
      <c r="D381" s="245"/>
      <c r="E381" s="245"/>
      <c r="F381" s="245"/>
      <c r="G381" s="245"/>
      <c r="H381" s="245"/>
      <c r="I381" s="245"/>
      <c r="J381" s="245"/>
      <c r="K381" s="245"/>
      <c r="L381" s="245"/>
      <c r="M381" s="245"/>
      <c r="N381" s="245"/>
      <c r="O381" s="245"/>
      <c r="P381" s="245"/>
      <c r="Q381" s="245"/>
      <c r="R381" s="245"/>
      <c r="S381" s="245"/>
      <c r="T381" s="245"/>
      <c r="U381" s="245"/>
      <c r="V381" s="245"/>
      <c r="W381" s="245"/>
      <c r="X381" s="245"/>
      <c r="Y381" s="245"/>
      <c r="Z381" s="245"/>
      <c r="AA381" s="245"/>
    </row>
    <row r="382" ht="15.75" customHeight="1">
      <c r="A382" s="245"/>
      <c r="B382" s="245"/>
      <c r="C382" s="245"/>
      <c r="D382" s="245"/>
      <c r="E382" s="245"/>
      <c r="F382" s="245"/>
      <c r="G382" s="245"/>
      <c r="H382" s="245"/>
      <c r="I382" s="245"/>
      <c r="J382" s="245"/>
      <c r="K382" s="245"/>
      <c r="L382" s="245"/>
      <c r="M382" s="245"/>
      <c r="N382" s="245"/>
      <c r="O382" s="245"/>
      <c r="P382" s="245"/>
      <c r="Q382" s="245"/>
      <c r="R382" s="245"/>
      <c r="S382" s="245"/>
      <c r="T382" s="245"/>
      <c r="U382" s="245"/>
      <c r="V382" s="245"/>
      <c r="W382" s="245"/>
      <c r="X382" s="245"/>
      <c r="Y382" s="245"/>
      <c r="Z382" s="245"/>
      <c r="AA382" s="245"/>
    </row>
    <row r="383" ht="15.75" customHeight="1">
      <c r="A383" s="245"/>
      <c r="B383" s="245"/>
      <c r="C383" s="245"/>
      <c r="D383" s="245"/>
      <c r="E383" s="245"/>
      <c r="F383" s="245"/>
      <c r="G383" s="245"/>
      <c r="H383" s="245"/>
      <c r="I383" s="245"/>
      <c r="J383" s="245"/>
      <c r="K383" s="245"/>
      <c r="L383" s="245"/>
      <c r="M383" s="245"/>
      <c r="N383" s="245"/>
      <c r="O383" s="245"/>
      <c r="P383" s="245"/>
      <c r="Q383" s="245"/>
      <c r="R383" s="245"/>
      <c r="S383" s="245"/>
      <c r="T383" s="245"/>
      <c r="U383" s="245"/>
      <c r="V383" s="245"/>
      <c r="W383" s="245"/>
      <c r="X383" s="245"/>
      <c r="Y383" s="245"/>
      <c r="Z383" s="245"/>
      <c r="AA383" s="245"/>
    </row>
    <row r="384" ht="15.75" customHeight="1">
      <c r="A384" s="245"/>
      <c r="B384" s="245"/>
      <c r="C384" s="245"/>
      <c r="D384" s="245"/>
      <c r="E384" s="245"/>
      <c r="F384" s="245"/>
      <c r="G384" s="245"/>
      <c r="H384" s="245"/>
      <c r="I384" s="245"/>
      <c r="J384" s="245"/>
      <c r="K384" s="245"/>
      <c r="L384" s="245"/>
      <c r="M384" s="245"/>
      <c r="N384" s="245"/>
      <c r="O384" s="245"/>
      <c r="P384" s="245"/>
      <c r="Q384" s="245"/>
      <c r="R384" s="245"/>
      <c r="S384" s="245"/>
      <c r="T384" s="245"/>
      <c r="U384" s="245"/>
      <c r="V384" s="245"/>
      <c r="W384" s="245"/>
      <c r="X384" s="245"/>
      <c r="Y384" s="245"/>
      <c r="Z384" s="245"/>
      <c r="AA384" s="245"/>
    </row>
    <row r="385" ht="15.75" customHeight="1">
      <c r="A385" s="245"/>
      <c r="B385" s="245"/>
      <c r="C385" s="245"/>
      <c r="D385" s="245"/>
      <c r="E385" s="245"/>
      <c r="F385" s="245"/>
      <c r="G385" s="245"/>
      <c r="H385" s="245"/>
      <c r="I385" s="245"/>
      <c r="J385" s="245"/>
      <c r="K385" s="245"/>
      <c r="L385" s="245"/>
      <c r="M385" s="245"/>
      <c r="N385" s="245"/>
      <c r="O385" s="245"/>
      <c r="P385" s="245"/>
      <c r="Q385" s="245"/>
      <c r="R385" s="245"/>
      <c r="S385" s="245"/>
      <c r="T385" s="245"/>
      <c r="U385" s="245"/>
      <c r="V385" s="245"/>
      <c r="W385" s="245"/>
      <c r="X385" s="245"/>
      <c r="Y385" s="245"/>
      <c r="Z385" s="245"/>
      <c r="AA385" s="245"/>
    </row>
    <row r="386" ht="15.75" customHeight="1">
      <c r="A386" s="245"/>
      <c r="B386" s="245"/>
      <c r="C386" s="245"/>
      <c r="D386" s="245"/>
      <c r="E386" s="245"/>
      <c r="F386" s="245"/>
      <c r="G386" s="245"/>
      <c r="H386" s="245"/>
      <c r="I386" s="245"/>
      <c r="J386" s="245"/>
      <c r="K386" s="245"/>
      <c r="L386" s="245"/>
      <c r="M386" s="245"/>
      <c r="N386" s="245"/>
      <c r="O386" s="245"/>
      <c r="P386" s="245"/>
      <c r="Q386" s="245"/>
      <c r="R386" s="245"/>
      <c r="S386" s="245"/>
      <c r="T386" s="245"/>
      <c r="U386" s="245"/>
      <c r="V386" s="245"/>
      <c r="W386" s="245"/>
      <c r="X386" s="245"/>
      <c r="Y386" s="245"/>
      <c r="Z386" s="245"/>
      <c r="AA386" s="245"/>
    </row>
    <row r="387" ht="15.75" customHeight="1">
      <c r="A387" s="245"/>
      <c r="B387" s="245"/>
      <c r="C387" s="245"/>
      <c r="D387" s="245"/>
      <c r="E387" s="245"/>
      <c r="F387" s="245"/>
      <c r="G387" s="245"/>
      <c r="H387" s="245"/>
      <c r="I387" s="245"/>
      <c r="J387" s="245"/>
      <c r="K387" s="245"/>
      <c r="L387" s="245"/>
      <c r="M387" s="245"/>
      <c r="N387" s="245"/>
      <c r="O387" s="245"/>
      <c r="P387" s="245"/>
      <c r="Q387" s="245"/>
      <c r="R387" s="245"/>
      <c r="S387" s="245"/>
      <c r="T387" s="245"/>
      <c r="U387" s="245"/>
      <c r="V387" s="245"/>
      <c r="W387" s="245"/>
      <c r="X387" s="245"/>
      <c r="Y387" s="245"/>
      <c r="Z387" s="245"/>
      <c r="AA387" s="245"/>
    </row>
    <row r="388" ht="15.75" customHeight="1">
      <c r="A388" s="245"/>
      <c r="B388" s="245"/>
      <c r="C388" s="245"/>
      <c r="D388" s="245"/>
      <c r="E388" s="245"/>
      <c r="F388" s="245"/>
      <c r="G388" s="245"/>
      <c r="H388" s="245"/>
      <c r="I388" s="245"/>
      <c r="J388" s="245"/>
      <c r="K388" s="245"/>
      <c r="L388" s="245"/>
      <c r="M388" s="245"/>
      <c r="N388" s="245"/>
      <c r="O388" s="245"/>
      <c r="P388" s="245"/>
      <c r="Q388" s="245"/>
      <c r="R388" s="245"/>
      <c r="S388" s="245"/>
      <c r="T388" s="245"/>
      <c r="U388" s="245"/>
      <c r="V388" s="245"/>
      <c r="W388" s="245"/>
      <c r="X388" s="245"/>
      <c r="Y388" s="245"/>
      <c r="Z388" s="245"/>
      <c r="AA388" s="245"/>
    </row>
    <row r="389" ht="15.75" customHeight="1">
      <c r="A389" s="245"/>
      <c r="B389" s="245"/>
      <c r="C389" s="245"/>
      <c r="D389" s="245"/>
      <c r="E389" s="245"/>
      <c r="F389" s="245"/>
      <c r="G389" s="245"/>
      <c r="H389" s="245"/>
      <c r="I389" s="245"/>
      <c r="J389" s="245"/>
      <c r="K389" s="245"/>
      <c r="L389" s="245"/>
      <c r="M389" s="245"/>
      <c r="N389" s="245"/>
      <c r="O389" s="245"/>
      <c r="P389" s="245"/>
      <c r="Q389" s="245"/>
      <c r="R389" s="245"/>
      <c r="S389" s="245"/>
      <c r="T389" s="245"/>
      <c r="U389" s="245"/>
      <c r="V389" s="245"/>
      <c r="W389" s="245"/>
      <c r="X389" s="245"/>
      <c r="Y389" s="245"/>
      <c r="Z389" s="245"/>
      <c r="AA389" s="245"/>
    </row>
    <row r="390" ht="15.75" customHeight="1">
      <c r="A390" s="245"/>
      <c r="B390" s="245"/>
      <c r="C390" s="245"/>
      <c r="D390" s="245"/>
      <c r="E390" s="245"/>
      <c r="F390" s="245"/>
      <c r="G390" s="245"/>
      <c r="H390" s="245"/>
      <c r="I390" s="245"/>
      <c r="J390" s="245"/>
      <c r="K390" s="245"/>
      <c r="L390" s="245"/>
      <c r="M390" s="245"/>
      <c r="N390" s="245"/>
      <c r="O390" s="245"/>
      <c r="P390" s="245"/>
      <c r="Q390" s="245"/>
      <c r="R390" s="245"/>
      <c r="S390" s="245"/>
      <c r="T390" s="245"/>
      <c r="U390" s="245"/>
      <c r="V390" s="245"/>
      <c r="W390" s="245"/>
      <c r="X390" s="245"/>
      <c r="Y390" s="245"/>
      <c r="Z390" s="245"/>
      <c r="AA390" s="245"/>
    </row>
    <row r="391" ht="15.75" customHeight="1">
      <c r="A391" s="245"/>
      <c r="B391" s="245"/>
      <c r="C391" s="245"/>
      <c r="D391" s="245"/>
      <c r="E391" s="245"/>
      <c r="F391" s="245"/>
      <c r="G391" s="245"/>
      <c r="H391" s="245"/>
      <c r="I391" s="245"/>
      <c r="J391" s="245"/>
      <c r="K391" s="245"/>
      <c r="L391" s="245"/>
      <c r="M391" s="245"/>
      <c r="N391" s="245"/>
      <c r="O391" s="245"/>
      <c r="P391" s="245"/>
      <c r="Q391" s="245"/>
      <c r="R391" s="245"/>
      <c r="S391" s="245"/>
      <c r="T391" s="245"/>
      <c r="U391" s="245"/>
      <c r="V391" s="245"/>
      <c r="W391" s="245"/>
      <c r="X391" s="245"/>
      <c r="Y391" s="245"/>
      <c r="Z391" s="245"/>
      <c r="AA391" s="245"/>
    </row>
    <row r="392" ht="15.75" customHeight="1">
      <c r="A392" s="245"/>
      <c r="B392" s="245"/>
      <c r="C392" s="245"/>
      <c r="D392" s="245"/>
      <c r="E392" s="245"/>
      <c r="F392" s="245"/>
      <c r="G392" s="245"/>
      <c r="H392" s="245"/>
      <c r="I392" s="245"/>
      <c r="J392" s="245"/>
      <c r="K392" s="245"/>
      <c r="L392" s="245"/>
      <c r="M392" s="245"/>
      <c r="N392" s="245"/>
      <c r="O392" s="245"/>
      <c r="P392" s="245"/>
      <c r="Q392" s="245"/>
      <c r="R392" s="245"/>
      <c r="S392" s="245"/>
      <c r="T392" s="245"/>
      <c r="U392" s="245"/>
      <c r="V392" s="245"/>
      <c r="W392" s="245"/>
      <c r="X392" s="245"/>
      <c r="Y392" s="245"/>
      <c r="Z392" s="245"/>
      <c r="AA392" s="245"/>
    </row>
    <row r="393" ht="15.75" customHeight="1">
      <c r="A393" s="245"/>
      <c r="B393" s="245"/>
      <c r="C393" s="245"/>
      <c r="D393" s="245"/>
      <c r="E393" s="245"/>
      <c r="F393" s="245"/>
      <c r="G393" s="245"/>
      <c r="H393" s="245"/>
      <c r="I393" s="245"/>
      <c r="J393" s="245"/>
      <c r="K393" s="245"/>
      <c r="L393" s="245"/>
      <c r="M393" s="245"/>
      <c r="N393" s="245"/>
      <c r="O393" s="245"/>
      <c r="P393" s="245"/>
      <c r="Q393" s="245"/>
      <c r="R393" s="245"/>
      <c r="S393" s="245"/>
      <c r="T393" s="245"/>
      <c r="U393" s="245"/>
      <c r="V393" s="245"/>
      <c r="W393" s="245"/>
      <c r="X393" s="245"/>
      <c r="Y393" s="245"/>
      <c r="Z393" s="245"/>
      <c r="AA393" s="245"/>
    </row>
    <row r="394" ht="15.75" customHeight="1">
      <c r="A394" s="245"/>
      <c r="B394" s="245"/>
      <c r="C394" s="245"/>
      <c r="D394" s="245"/>
      <c r="E394" s="245"/>
      <c r="F394" s="245"/>
      <c r="G394" s="245"/>
      <c r="H394" s="245"/>
      <c r="I394" s="245"/>
      <c r="J394" s="245"/>
      <c r="K394" s="245"/>
      <c r="L394" s="245"/>
      <c r="M394" s="245"/>
      <c r="N394" s="245"/>
      <c r="O394" s="245"/>
      <c r="P394" s="245"/>
      <c r="Q394" s="245"/>
      <c r="R394" s="245"/>
      <c r="S394" s="245"/>
      <c r="T394" s="245"/>
      <c r="U394" s="245"/>
      <c r="V394" s="245"/>
      <c r="W394" s="245"/>
      <c r="X394" s="245"/>
      <c r="Y394" s="245"/>
      <c r="Z394" s="245"/>
      <c r="AA394" s="245"/>
    </row>
    <row r="395" ht="15.75" customHeight="1">
      <c r="A395" s="245"/>
      <c r="B395" s="245"/>
      <c r="C395" s="245"/>
      <c r="D395" s="245"/>
      <c r="E395" s="245"/>
      <c r="F395" s="245"/>
      <c r="G395" s="245"/>
      <c r="H395" s="245"/>
      <c r="I395" s="245"/>
      <c r="J395" s="245"/>
      <c r="K395" s="245"/>
      <c r="L395" s="245"/>
      <c r="M395" s="245"/>
      <c r="N395" s="245"/>
      <c r="O395" s="245"/>
      <c r="P395" s="245"/>
      <c r="Q395" s="245"/>
      <c r="R395" s="245"/>
      <c r="S395" s="245"/>
      <c r="T395" s="245"/>
      <c r="U395" s="245"/>
      <c r="V395" s="245"/>
      <c r="W395" s="245"/>
      <c r="X395" s="245"/>
      <c r="Y395" s="245"/>
      <c r="Z395" s="245"/>
      <c r="AA395" s="245"/>
    </row>
    <row r="396" ht="15.75" customHeight="1">
      <c r="A396" s="245"/>
      <c r="B396" s="245"/>
      <c r="C396" s="245"/>
      <c r="D396" s="245"/>
      <c r="E396" s="245"/>
      <c r="F396" s="245"/>
      <c r="G396" s="245"/>
      <c r="H396" s="245"/>
      <c r="I396" s="245"/>
      <c r="J396" s="245"/>
      <c r="K396" s="245"/>
      <c r="L396" s="245"/>
      <c r="M396" s="245"/>
      <c r="N396" s="245"/>
      <c r="O396" s="245"/>
      <c r="P396" s="245"/>
      <c r="Q396" s="245"/>
      <c r="R396" s="245"/>
      <c r="S396" s="245"/>
      <c r="T396" s="245"/>
      <c r="U396" s="245"/>
      <c r="V396" s="245"/>
      <c r="W396" s="245"/>
      <c r="X396" s="245"/>
      <c r="Y396" s="245"/>
      <c r="Z396" s="245"/>
      <c r="AA396" s="245"/>
    </row>
    <row r="397" ht="15.75" customHeight="1">
      <c r="A397" s="245"/>
      <c r="B397" s="245"/>
      <c r="C397" s="245"/>
      <c r="D397" s="245"/>
      <c r="E397" s="245"/>
      <c r="F397" s="245"/>
      <c r="G397" s="245"/>
      <c r="H397" s="245"/>
      <c r="I397" s="245"/>
      <c r="J397" s="245"/>
      <c r="K397" s="245"/>
      <c r="L397" s="245"/>
      <c r="M397" s="245"/>
      <c r="N397" s="245"/>
      <c r="O397" s="245"/>
      <c r="P397" s="245"/>
      <c r="Q397" s="245"/>
      <c r="R397" s="245"/>
      <c r="S397" s="245"/>
      <c r="T397" s="245"/>
      <c r="U397" s="245"/>
      <c r="V397" s="245"/>
      <c r="W397" s="245"/>
      <c r="X397" s="245"/>
      <c r="Y397" s="245"/>
      <c r="Z397" s="245"/>
      <c r="AA397" s="245"/>
    </row>
    <row r="398" ht="15.75" customHeight="1">
      <c r="A398" s="245"/>
      <c r="B398" s="245"/>
      <c r="C398" s="245"/>
      <c r="D398" s="245"/>
      <c r="E398" s="245"/>
      <c r="F398" s="245"/>
      <c r="G398" s="245"/>
      <c r="H398" s="245"/>
      <c r="I398" s="245"/>
      <c r="J398" s="245"/>
      <c r="K398" s="245"/>
      <c r="L398" s="245"/>
      <c r="M398" s="245"/>
      <c r="N398" s="245"/>
      <c r="O398" s="245"/>
      <c r="P398" s="245"/>
      <c r="Q398" s="245"/>
      <c r="R398" s="245"/>
      <c r="S398" s="245"/>
      <c r="T398" s="245"/>
      <c r="U398" s="245"/>
      <c r="V398" s="245"/>
      <c r="W398" s="245"/>
      <c r="X398" s="245"/>
      <c r="Y398" s="245"/>
      <c r="Z398" s="245"/>
      <c r="AA398" s="245"/>
    </row>
    <row r="399" ht="15.75" customHeight="1">
      <c r="A399" s="245"/>
      <c r="B399" s="245"/>
      <c r="C399" s="245"/>
      <c r="D399" s="245"/>
      <c r="E399" s="245"/>
      <c r="F399" s="245"/>
      <c r="G399" s="245"/>
      <c r="H399" s="245"/>
      <c r="I399" s="245"/>
      <c r="J399" s="245"/>
      <c r="K399" s="245"/>
      <c r="L399" s="245"/>
      <c r="M399" s="245"/>
      <c r="N399" s="245"/>
      <c r="O399" s="245"/>
      <c r="P399" s="245"/>
      <c r="Q399" s="245"/>
      <c r="R399" s="245"/>
      <c r="S399" s="245"/>
      <c r="T399" s="245"/>
      <c r="U399" s="245"/>
      <c r="V399" s="245"/>
      <c r="W399" s="245"/>
      <c r="X399" s="245"/>
      <c r="Y399" s="245"/>
      <c r="Z399" s="245"/>
      <c r="AA399" s="245"/>
    </row>
    <row r="400" ht="15.75" customHeight="1">
      <c r="A400" s="245"/>
      <c r="B400" s="245"/>
      <c r="C400" s="245"/>
      <c r="D400" s="245"/>
      <c r="E400" s="245"/>
      <c r="F400" s="245"/>
      <c r="G400" s="245"/>
      <c r="H400" s="245"/>
      <c r="I400" s="245"/>
      <c r="J400" s="245"/>
      <c r="K400" s="245"/>
      <c r="L400" s="245"/>
      <c r="M400" s="245"/>
      <c r="N400" s="245"/>
      <c r="O400" s="245"/>
      <c r="P400" s="245"/>
      <c r="Q400" s="245"/>
      <c r="R400" s="245"/>
      <c r="S400" s="245"/>
      <c r="T400" s="245"/>
      <c r="U400" s="245"/>
      <c r="V400" s="245"/>
      <c r="W400" s="245"/>
      <c r="X400" s="245"/>
      <c r="Y400" s="245"/>
      <c r="Z400" s="245"/>
      <c r="AA400" s="245"/>
    </row>
    <row r="401" ht="15.75" customHeight="1">
      <c r="A401" s="245"/>
      <c r="B401" s="245"/>
      <c r="C401" s="245"/>
      <c r="D401" s="245"/>
      <c r="E401" s="245"/>
      <c r="F401" s="245"/>
      <c r="G401" s="245"/>
      <c r="H401" s="245"/>
      <c r="I401" s="245"/>
      <c r="J401" s="245"/>
      <c r="K401" s="245"/>
      <c r="L401" s="245"/>
      <c r="M401" s="245"/>
      <c r="N401" s="245"/>
      <c r="O401" s="245"/>
      <c r="P401" s="245"/>
      <c r="Q401" s="245"/>
      <c r="R401" s="245"/>
      <c r="S401" s="245"/>
      <c r="T401" s="245"/>
      <c r="U401" s="245"/>
      <c r="V401" s="245"/>
      <c r="W401" s="245"/>
      <c r="X401" s="245"/>
      <c r="Y401" s="245"/>
      <c r="Z401" s="245"/>
      <c r="AA401" s="245"/>
    </row>
    <row r="402" ht="15.75" customHeight="1">
      <c r="A402" s="245"/>
      <c r="B402" s="245"/>
      <c r="C402" s="245"/>
      <c r="D402" s="245"/>
      <c r="E402" s="245"/>
      <c r="F402" s="245"/>
      <c r="G402" s="245"/>
      <c r="H402" s="245"/>
      <c r="I402" s="245"/>
      <c r="J402" s="245"/>
      <c r="K402" s="245"/>
      <c r="L402" s="245"/>
      <c r="M402" s="245"/>
      <c r="N402" s="245"/>
      <c r="O402" s="245"/>
      <c r="P402" s="245"/>
      <c r="Q402" s="245"/>
      <c r="R402" s="245"/>
      <c r="S402" s="245"/>
      <c r="T402" s="245"/>
      <c r="U402" s="245"/>
      <c r="V402" s="245"/>
      <c r="W402" s="245"/>
      <c r="X402" s="245"/>
      <c r="Y402" s="245"/>
      <c r="Z402" s="245"/>
      <c r="AA402" s="245"/>
    </row>
    <row r="403" ht="15.75" customHeight="1">
      <c r="A403" s="245"/>
      <c r="B403" s="245"/>
      <c r="C403" s="245"/>
      <c r="D403" s="245"/>
      <c r="E403" s="245"/>
      <c r="F403" s="245"/>
      <c r="G403" s="245"/>
      <c r="H403" s="245"/>
      <c r="I403" s="245"/>
      <c r="J403" s="245"/>
      <c r="K403" s="245"/>
      <c r="L403" s="245"/>
      <c r="M403" s="245"/>
      <c r="N403" s="245"/>
      <c r="O403" s="245"/>
      <c r="P403" s="245"/>
      <c r="Q403" s="245"/>
      <c r="R403" s="245"/>
      <c r="S403" s="245"/>
      <c r="T403" s="245"/>
      <c r="U403" s="245"/>
      <c r="V403" s="245"/>
      <c r="W403" s="245"/>
      <c r="X403" s="245"/>
      <c r="Y403" s="245"/>
      <c r="Z403" s="245"/>
      <c r="AA403" s="245"/>
    </row>
    <row r="404" ht="15.75" customHeight="1">
      <c r="A404" s="245"/>
      <c r="B404" s="245"/>
      <c r="C404" s="245"/>
      <c r="D404" s="245"/>
      <c r="E404" s="245"/>
      <c r="F404" s="245"/>
      <c r="G404" s="245"/>
      <c r="H404" s="245"/>
      <c r="I404" s="245"/>
      <c r="J404" s="245"/>
      <c r="K404" s="245"/>
      <c r="L404" s="245"/>
      <c r="M404" s="245"/>
      <c r="N404" s="245"/>
      <c r="O404" s="245"/>
      <c r="P404" s="245"/>
      <c r="Q404" s="245"/>
      <c r="R404" s="245"/>
      <c r="S404" s="245"/>
      <c r="T404" s="245"/>
      <c r="U404" s="245"/>
      <c r="V404" s="245"/>
      <c r="W404" s="245"/>
      <c r="X404" s="245"/>
      <c r="Y404" s="245"/>
      <c r="Z404" s="245"/>
      <c r="AA404" s="245"/>
    </row>
    <row r="405" ht="15.75" customHeight="1">
      <c r="A405" s="245"/>
      <c r="B405" s="245"/>
      <c r="C405" s="245"/>
      <c r="D405" s="245"/>
      <c r="E405" s="245"/>
      <c r="F405" s="245"/>
      <c r="G405" s="245"/>
      <c r="H405" s="245"/>
      <c r="I405" s="245"/>
      <c r="J405" s="245"/>
      <c r="K405" s="245"/>
      <c r="L405" s="245"/>
      <c r="M405" s="245"/>
      <c r="N405" s="245"/>
      <c r="O405" s="245"/>
      <c r="P405" s="245"/>
      <c r="Q405" s="245"/>
      <c r="R405" s="245"/>
      <c r="S405" s="245"/>
      <c r="T405" s="245"/>
      <c r="U405" s="245"/>
      <c r="V405" s="245"/>
      <c r="W405" s="245"/>
      <c r="X405" s="245"/>
      <c r="Y405" s="245"/>
      <c r="Z405" s="245"/>
      <c r="AA405" s="245"/>
    </row>
    <row r="406" ht="15.75" customHeight="1">
      <c r="A406" s="245"/>
      <c r="B406" s="245"/>
      <c r="C406" s="245"/>
      <c r="D406" s="245"/>
      <c r="E406" s="245"/>
      <c r="F406" s="245"/>
      <c r="G406" s="245"/>
      <c r="H406" s="245"/>
      <c r="I406" s="245"/>
      <c r="J406" s="245"/>
      <c r="K406" s="245"/>
      <c r="L406" s="245"/>
      <c r="M406" s="245"/>
      <c r="N406" s="245"/>
      <c r="O406" s="245"/>
      <c r="P406" s="245"/>
      <c r="Q406" s="245"/>
      <c r="R406" s="245"/>
      <c r="S406" s="245"/>
      <c r="T406" s="245"/>
      <c r="U406" s="245"/>
      <c r="V406" s="245"/>
      <c r="W406" s="245"/>
      <c r="X406" s="245"/>
      <c r="Y406" s="245"/>
      <c r="Z406" s="245"/>
      <c r="AA406" s="245"/>
    </row>
    <row r="407" ht="15.75" customHeight="1">
      <c r="A407" s="245"/>
      <c r="B407" s="245"/>
      <c r="C407" s="245"/>
      <c r="D407" s="245"/>
      <c r="E407" s="245"/>
      <c r="F407" s="245"/>
      <c r="G407" s="245"/>
      <c r="H407" s="245"/>
      <c r="I407" s="245"/>
      <c r="J407" s="245"/>
      <c r="K407" s="245"/>
      <c r="L407" s="245"/>
      <c r="M407" s="245"/>
      <c r="N407" s="245"/>
      <c r="O407" s="245"/>
      <c r="P407" s="245"/>
      <c r="Q407" s="245"/>
      <c r="R407" s="245"/>
      <c r="S407" s="245"/>
      <c r="T407" s="245"/>
      <c r="U407" s="245"/>
      <c r="V407" s="245"/>
      <c r="W407" s="245"/>
      <c r="X407" s="245"/>
      <c r="Y407" s="245"/>
      <c r="Z407" s="245"/>
      <c r="AA407" s="245"/>
    </row>
    <row r="408" ht="15.75" customHeight="1">
      <c r="A408" s="245"/>
      <c r="B408" s="245"/>
      <c r="C408" s="245"/>
      <c r="D408" s="245"/>
      <c r="E408" s="245"/>
      <c r="F408" s="245"/>
      <c r="G408" s="245"/>
      <c r="H408" s="245"/>
      <c r="I408" s="245"/>
      <c r="J408" s="245"/>
      <c r="K408" s="245"/>
      <c r="L408" s="245"/>
      <c r="M408" s="245"/>
      <c r="N408" s="245"/>
      <c r="O408" s="245"/>
      <c r="P408" s="245"/>
      <c r="Q408" s="245"/>
      <c r="R408" s="245"/>
      <c r="S408" s="245"/>
      <c r="T408" s="245"/>
      <c r="U408" s="245"/>
      <c r="V408" s="245"/>
      <c r="W408" s="245"/>
      <c r="X408" s="245"/>
      <c r="Y408" s="245"/>
      <c r="Z408" s="245"/>
      <c r="AA408" s="245"/>
    </row>
    <row r="409" ht="15.75" customHeight="1">
      <c r="A409" s="245"/>
      <c r="B409" s="245"/>
      <c r="C409" s="245"/>
      <c r="D409" s="245"/>
      <c r="E409" s="245"/>
      <c r="F409" s="245"/>
      <c r="G409" s="245"/>
      <c r="H409" s="245"/>
      <c r="I409" s="245"/>
      <c r="J409" s="245"/>
      <c r="K409" s="245"/>
      <c r="L409" s="245"/>
      <c r="M409" s="245"/>
      <c r="N409" s="245"/>
      <c r="O409" s="245"/>
      <c r="P409" s="245"/>
      <c r="Q409" s="245"/>
      <c r="R409" s="245"/>
      <c r="S409" s="245"/>
      <c r="T409" s="245"/>
      <c r="U409" s="245"/>
      <c r="V409" s="245"/>
      <c r="W409" s="245"/>
      <c r="X409" s="245"/>
      <c r="Y409" s="245"/>
      <c r="Z409" s="245"/>
      <c r="AA409" s="245"/>
    </row>
    <row r="410" ht="15.75" customHeight="1">
      <c r="A410" s="245"/>
      <c r="B410" s="245"/>
      <c r="C410" s="245"/>
      <c r="D410" s="245"/>
      <c r="E410" s="245"/>
      <c r="F410" s="245"/>
      <c r="G410" s="245"/>
      <c r="H410" s="245"/>
      <c r="I410" s="245"/>
      <c r="J410" s="245"/>
      <c r="K410" s="245"/>
      <c r="L410" s="245"/>
      <c r="M410" s="245"/>
      <c r="N410" s="245"/>
      <c r="O410" s="245"/>
      <c r="P410" s="245"/>
      <c r="Q410" s="245"/>
      <c r="R410" s="245"/>
      <c r="S410" s="245"/>
      <c r="T410" s="245"/>
      <c r="U410" s="245"/>
      <c r="V410" s="245"/>
      <c r="W410" s="245"/>
      <c r="X410" s="245"/>
      <c r="Y410" s="245"/>
      <c r="Z410" s="245"/>
      <c r="AA410" s="245"/>
    </row>
    <row r="411" ht="15.75" customHeight="1">
      <c r="A411" s="245"/>
      <c r="B411" s="245"/>
      <c r="C411" s="245"/>
      <c r="D411" s="245"/>
      <c r="E411" s="245"/>
      <c r="F411" s="245"/>
      <c r="G411" s="245"/>
      <c r="H411" s="245"/>
      <c r="I411" s="245"/>
      <c r="J411" s="245"/>
      <c r="K411" s="245"/>
      <c r="L411" s="245"/>
      <c r="M411" s="245"/>
      <c r="N411" s="245"/>
      <c r="O411" s="245"/>
      <c r="P411" s="245"/>
      <c r="Q411" s="245"/>
      <c r="R411" s="245"/>
      <c r="S411" s="245"/>
      <c r="T411" s="245"/>
      <c r="U411" s="245"/>
      <c r="V411" s="245"/>
      <c r="W411" s="245"/>
      <c r="X411" s="245"/>
      <c r="Y411" s="245"/>
      <c r="Z411" s="245"/>
      <c r="AA411" s="245"/>
    </row>
    <row r="412" ht="15.75" customHeight="1">
      <c r="A412" s="245"/>
      <c r="B412" s="245"/>
      <c r="C412" s="245"/>
      <c r="D412" s="245"/>
      <c r="E412" s="245"/>
      <c r="F412" s="245"/>
      <c r="G412" s="245"/>
      <c r="H412" s="245"/>
      <c r="I412" s="245"/>
      <c r="J412" s="245"/>
      <c r="K412" s="245"/>
      <c r="L412" s="245"/>
      <c r="M412" s="245"/>
      <c r="N412" s="245"/>
      <c r="O412" s="245"/>
      <c r="P412" s="245"/>
      <c r="Q412" s="245"/>
      <c r="R412" s="245"/>
      <c r="S412" s="245"/>
      <c r="T412" s="245"/>
      <c r="U412" s="245"/>
      <c r="V412" s="245"/>
      <c r="W412" s="245"/>
      <c r="X412" s="245"/>
      <c r="Y412" s="245"/>
      <c r="Z412" s="245"/>
      <c r="AA412" s="245"/>
    </row>
    <row r="413" ht="15.75" customHeight="1">
      <c r="A413" s="245"/>
      <c r="B413" s="245"/>
      <c r="C413" s="245"/>
      <c r="D413" s="245"/>
      <c r="E413" s="245"/>
      <c r="F413" s="245"/>
      <c r="G413" s="245"/>
      <c r="H413" s="245"/>
      <c r="I413" s="245"/>
      <c r="J413" s="245"/>
      <c r="K413" s="245"/>
      <c r="L413" s="245"/>
      <c r="M413" s="245"/>
      <c r="N413" s="245"/>
      <c r="O413" s="245"/>
      <c r="P413" s="245"/>
      <c r="Q413" s="245"/>
      <c r="R413" s="245"/>
      <c r="S413" s="245"/>
      <c r="T413" s="245"/>
      <c r="U413" s="245"/>
      <c r="V413" s="245"/>
      <c r="W413" s="245"/>
      <c r="X413" s="245"/>
      <c r="Y413" s="245"/>
      <c r="Z413" s="245"/>
      <c r="AA413" s="245"/>
    </row>
    <row r="414" ht="15.75" customHeight="1">
      <c r="A414" s="245"/>
      <c r="B414" s="245"/>
      <c r="C414" s="245"/>
      <c r="D414" s="245"/>
      <c r="E414" s="245"/>
      <c r="F414" s="245"/>
      <c r="G414" s="245"/>
      <c r="H414" s="245"/>
      <c r="I414" s="245"/>
      <c r="J414" s="245"/>
      <c r="K414" s="245"/>
      <c r="L414" s="245"/>
      <c r="M414" s="245"/>
      <c r="N414" s="245"/>
      <c r="O414" s="245"/>
      <c r="P414" s="245"/>
      <c r="Q414" s="245"/>
      <c r="R414" s="245"/>
      <c r="S414" s="245"/>
      <c r="T414" s="245"/>
      <c r="U414" s="245"/>
      <c r="V414" s="245"/>
      <c r="W414" s="245"/>
      <c r="X414" s="245"/>
      <c r="Y414" s="245"/>
      <c r="Z414" s="245"/>
      <c r="AA414" s="245"/>
    </row>
    <row r="415" ht="15.75" customHeight="1">
      <c r="A415" s="245"/>
      <c r="B415" s="245"/>
      <c r="C415" s="245"/>
      <c r="D415" s="245"/>
      <c r="E415" s="245"/>
      <c r="F415" s="245"/>
      <c r="G415" s="245"/>
      <c r="H415" s="245"/>
      <c r="I415" s="245"/>
      <c r="J415" s="245"/>
      <c r="K415" s="245"/>
      <c r="L415" s="245"/>
      <c r="M415" s="245"/>
      <c r="N415" s="245"/>
      <c r="O415" s="245"/>
      <c r="P415" s="245"/>
      <c r="Q415" s="245"/>
      <c r="R415" s="245"/>
      <c r="S415" s="245"/>
      <c r="T415" s="245"/>
      <c r="U415" s="245"/>
      <c r="V415" s="245"/>
      <c r="W415" s="245"/>
      <c r="X415" s="245"/>
      <c r="Y415" s="245"/>
      <c r="Z415" s="245"/>
      <c r="AA415" s="245"/>
    </row>
    <row r="416" ht="15.75" customHeight="1">
      <c r="A416" s="245"/>
      <c r="B416" s="245"/>
      <c r="C416" s="245"/>
      <c r="D416" s="245"/>
      <c r="E416" s="245"/>
      <c r="F416" s="245"/>
      <c r="G416" s="245"/>
      <c r="H416" s="245"/>
      <c r="I416" s="245"/>
      <c r="J416" s="245"/>
      <c r="K416" s="245"/>
      <c r="L416" s="245"/>
      <c r="M416" s="245"/>
      <c r="N416" s="245"/>
      <c r="O416" s="245"/>
      <c r="P416" s="245"/>
      <c r="Q416" s="245"/>
      <c r="R416" s="245"/>
      <c r="S416" s="245"/>
      <c r="T416" s="245"/>
      <c r="U416" s="245"/>
      <c r="V416" s="245"/>
      <c r="W416" s="245"/>
      <c r="X416" s="245"/>
      <c r="Y416" s="245"/>
      <c r="Z416" s="245"/>
      <c r="AA416" s="245"/>
    </row>
    <row r="417" ht="15.75" customHeight="1">
      <c r="A417" s="245"/>
      <c r="B417" s="245"/>
      <c r="C417" s="245"/>
      <c r="D417" s="245"/>
      <c r="E417" s="245"/>
      <c r="F417" s="245"/>
      <c r="G417" s="245"/>
      <c r="H417" s="245"/>
      <c r="I417" s="245"/>
      <c r="J417" s="245"/>
      <c r="K417" s="245"/>
      <c r="L417" s="245"/>
      <c r="M417" s="245"/>
      <c r="N417" s="245"/>
      <c r="O417" s="245"/>
      <c r="P417" s="245"/>
      <c r="Q417" s="245"/>
      <c r="R417" s="245"/>
      <c r="S417" s="245"/>
      <c r="T417" s="245"/>
      <c r="U417" s="245"/>
      <c r="V417" s="245"/>
      <c r="W417" s="245"/>
      <c r="X417" s="245"/>
      <c r="Y417" s="245"/>
      <c r="Z417" s="245"/>
      <c r="AA417" s="245"/>
    </row>
    <row r="418" ht="15.75" customHeight="1">
      <c r="A418" s="245"/>
      <c r="B418" s="245"/>
      <c r="C418" s="245"/>
      <c r="D418" s="245"/>
      <c r="E418" s="245"/>
      <c r="F418" s="245"/>
      <c r="G418" s="245"/>
      <c r="H418" s="245"/>
      <c r="I418" s="245"/>
      <c r="J418" s="245"/>
      <c r="K418" s="245"/>
      <c r="L418" s="245"/>
      <c r="M418" s="245"/>
      <c r="N418" s="245"/>
      <c r="O418" s="245"/>
      <c r="P418" s="245"/>
      <c r="Q418" s="245"/>
      <c r="R418" s="245"/>
      <c r="S418" s="245"/>
      <c r="T418" s="245"/>
      <c r="U418" s="245"/>
      <c r="V418" s="245"/>
      <c r="W418" s="245"/>
      <c r="X418" s="245"/>
      <c r="Y418" s="245"/>
      <c r="Z418" s="245"/>
      <c r="AA418" s="245"/>
    </row>
    <row r="419" ht="15.75" customHeight="1">
      <c r="A419" s="245"/>
      <c r="B419" s="245"/>
      <c r="C419" s="245"/>
      <c r="D419" s="245"/>
      <c r="E419" s="245"/>
      <c r="F419" s="245"/>
      <c r="G419" s="245"/>
      <c r="H419" s="245"/>
      <c r="I419" s="245"/>
      <c r="J419" s="245"/>
      <c r="K419" s="245"/>
      <c r="L419" s="245"/>
      <c r="M419" s="245"/>
      <c r="N419" s="245"/>
      <c r="O419" s="245"/>
      <c r="P419" s="245"/>
      <c r="Q419" s="245"/>
      <c r="R419" s="245"/>
      <c r="S419" s="245"/>
      <c r="T419" s="245"/>
      <c r="U419" s="245"/>
      <c r="V419" s="245"/>
      <c r="W419" s="245"/>
      <c r="X419" s="245"/>
      <c r="Y419" s="245"/>
      <c r="Z419" s="245"/>
      <c r="AA419" s="245"/>
    </row>
    <row r="420" ht="15.75" customHeight="1">
      <c r="A420" s="245"/>
      <c r="B420" s="245"/>
      <c r="C420" s="245"/>
      <c r="D420" s="245"/>
      <c r="E420" s="245"/>
      <c r="F420" s="245"/>
      <c r="G420" s="245"/>
      <c r="H420" s="245"/>
      <c r="I420" s="245"/>
      <c r="J420" s="245"/>
      <c r="K420" s="245"/>
      <c r="L420" s="245"/>
      <c r="M420" s="245"/>
      <c r="N420" s="245"/>
      <c r="O420" s="245"/>
      <c r="P420" s="245"/>
      <c r="Q420" s="245"/>
      <c r="R420" s="245"/>
      <c r="S420" s="245"/>
      <c r="T420" s="245"/>
      <c r="U420" s="245"/>
      <c r="V420" s="245"/>
      <c r="W420" s="245"/>
      <c r="X420" s="245"/>
      <c r="Y420" s="245"/>
      <c r="Z420" s="245"/>
      <c r="AA420" s="245"/>
    </row>
    <row r="421" ht="15.75" customHeight="1">
      <c r="A421" s="245"/>
      <c r="B421" s="245"/>
      <c r="C421" s="245"/>
      <c r="D421" s="245"/>
      <c r="E421" s="245"/>
      <c r="F421" s="245"/>
      <c r="G421" s="245"/>
      <c r="H421" s="245"/>
      <c r="I421" s="245"/>
      <c r="J421" s="245"/>
      <c r="K421" s="245"/>
      <c r="L421" s="245"/>
      <c r="M421" s="245"/>
      <c r="N421" s="245"/>
      <c r="O421" s="245"/>
      <c r="P421" s="245"/>
      <c r="Q421" s="245"/>
      <c r="R421" s="245"/>
      <c r="S421" s="245"/>
      <c r="T421" s="245"/>
      <c r="U421" s="245"/>
      <c r="V421" s="245"/>
      <c r="W421" s="245"/>
      <c r="X421" s="245"/>
      <c r="Y421" s="245"/>
      <c r="Z421" s="245"/>
      <c r="AA421" s="245"/>
    </row>
    <row r="422" ht="15.75" customHeight="1">
      <c r="A422" s="245"/>
      <c r="B422" s="245"/>
      <c r="C422" s="245"/>
      <c r="D422" s="245"/>
      <c r="E422" s="245"/>
      <c r="F422" s="245"/>
      <c r="G422" s="245"/>
      <c r="H422" s="245"/>
      <c r="I422" s="245"/>
      <c r="J422" s="245"/>
      <c r="K422" s="245"/>
      <c r="L422" s="245"/>
      <c r="M422" s="245"/>
      <c r="N422" s="245"/>
      <c r="O422" s="245"/>
      <c r="P422" s="245"/>
      <c r="Q422" s="245"/>
      <c r="R422" s="245"/>
      <c r="S422" s="245"/>
      <c r="T422" s="245"/>
      <c r="U422" s="245"/>
      <c r="V422" s="245"/>
      <c r="W422" s="245"/>
      <c r="X422" s="245"/>
      <c r="Y422" s="245"/>
      <c r="Z422" s="245"/>
      <c r="AA422" s="245"/>
    </row>
    <row r="423" ht="15.75" customHeight="1">
      <c r="A423" s="245"/>
      <c r="B423" s="245"/>
      <c r="C423" s="245"/>
      <c r="D423" s="245"/>
      <c r="E423" s="245"/>
      <c r="F423" s="245"/>
      <c r="G423" s="245"/>
      <c r="H423" s="245"/>
      <c r="I423" s="245"/>
      <c r="J423" s="245"/>
      <c r="K423" s="245"/>
      <c r="L423" s="245"/>
      <c r="M423" s="245"/>
      <c r="N423" s="245"/>
      <c r="O423" s="245"/>
      <c r="P423" s="245"/>
      <c r="Q423" s="245"/>
      <c r="R423" s="245"/>
      <c r="S423" s="245"/>
      <c r="T423" s="245"/>
      <c r="U423" s="245"/>
      <c r="V423" s="245"/>
      <c r="W423" s="245"/>
      <c r="X423" s="245"/>
      <c r="Y423" s="245"/>
      <c r="Z423" s="245"/>
      <c r="AA423" s="245"/>
    </row>
    <row r="424" ht="15.75" customHeight="1">
      <c r="A424" s="245"/>
      <c r="B424" s="245"/>
      <c r="C424" s="245"/>
      <c r="D424" s="245"/>
      <c r="E424" s="245"/>
      <c r="F424" s="245"/>
      <c r="G424" s="245"/>
      <c r="H424" s="245"/>
      <c r="I424" s="245"/>
      <c r="J424" s="245"/>
      <c r="K424" s="245"/>
      <c r="L424" s="245"/>
      <c r="M424" s="245"/>
      <c r="N424" s="245"/>
      <c r="O424" s="245"/>
      <c r="P424" s="245"/>
      <c r="Q424" s="245"/>
      <c r="R424" s="245"/>
      <c r="S424" s="245"/>
      <c r="T424" s="245"/>
      <c r="U424" s="245"/>
      <c r="V424" s="245"/>
      <c r="W424" s="245"/>
      <c r="X424" s="245"/>
      <c r="Y424" s="245"/>
      <c r="Z424" s="245"/>
      <c r="AA424" s="245"/>
    </row>
    <row r="425" ht="15.75" customHeight="1">
      <c r="A425" s="245"/>
      <c r="B425" s="245"/>
      <c r="C425" s="245"/>
      <c r="D425" s="245"/>
      <c r="E425" s="245"/>
      <c r="F425" s="245"/>
      <c r="G425" s="245"/>
      <c r="H425" s="245"/>
      <c r="I425" s="245"/>
      <c r="J425" s="245"/>
      <c r="K425" s="245"/>
      <c r="L425" s="245"/>
      <c r="M425" s="245"/>
      <c r="N425" s="245"/>
      <c r="O425" s="245"/>
      <c r="P425" s="245"/>
      <c r="Q425" s="245"/>
      <c r="R425" s="245"/>
      <c r="S425" s="245"/>
      <c r="T425" s="245"/>
      <c r="U425" s="245"/>
      <c r="V425" s="245"/>
      <c r="W425" s="245"/>
      <c r="X425" s="245"/>
      <c r="Y425" s="245"/>
      <c r="Z425" s="245"/>
      <c r="AA425" s="245"/>
    </row>
    <row r="426" ht="15.75" customHeight="1">
      <c r="A426" s="245"/>
      <c r="B426" s="245"/>
      <c r="C426" s="245"/>
      <c r="D426" s="245"/>
      <c r="E426" s="245"/>
      <c r="F426" s="245"/>
      <c r="G426" s="245"/>
      <c r="H426" s="245"/>
      <c r="I426" s="245"/>
      <c r="J426" s="245"/>
      <c r="K426" s="245"/>
      <c r="L426" s="245"/>
      <c r="M426" s="245"/>
      <c r="N426" s="245"/>
      <c r="O426" s="245"/>
      <c r="P426" s="245"/>
      <c r="Q426" s="245"/>
      <c r="R426" s="245"/>
      <c r="S426" s="245"/>
      <c r="T426" s="245"/>
      <c r="U426" s="245"/>
      <c r="V426" s="245"/>
      <c r="W426" s="245"/>
      <c r="X426" s="245"/>
      <c r="Y426" s="245"/>
      <c r="Z426" s="245"/>
      <c r="AA426" s="245"/>
    </row>
    <row r="427" ht="15.75" customHeight="1">
      <c r="A427" s="245"/>
      <c r="B427" s="245"/>
      <c r="C427" s="245"/>
      <c r="D427" s="245"/>
      <c r="E427" s="245"/>
      <c r="F427" s="245"/>
      <c r="G427" s="245"/>
      <c r="H427" s="245"/>
      <c r="I427" s="245"/>
      <c r="J427" s="245"/>
      <c r="K427" s="245"/>
      <c r="L427" s="245"/>
      <c r="M427" s="245"/>
      <c r="N427" s="245"/>
      <c r="O427" s="245"/>
      <c r="P427" s="245"/>
      <c r="Q427" s="245"/>
      <c r="R427" s="245"/>
      <c r="S427" s="245"/>
      <c r="T427" s="245"/>
      <c r="U427" s="245"/>
      <c r="V427" s="245"/>
      <c r="W427" s="245"/>
      <c r="X427" s="245"/>
      <c r="Y427" s="245"/>
      <c r="Z427" s="245"/>
      <c r="AA427" s="245"/>
    </row>
    <row r="428" ht="15.75" customHeight="1">
      <c r="A428" s="245"/>
      <c r="B428" s="245"/>
      <c r="C428" s="245"/>
      <c r="D428" s="245"/>
      <c r="E428" s="245"/>
      <c r="F428" s="245"/>
      <c r="G428" s="245"/>
      <c r="H428" s="245"/>
      <c r="I428" s="245"/>
      <c r="J428" s="245"/>
      <c r="K428" s="245"/>
      <c r="L428" s="245"/>
      <c r="M428" s="245"/>
      <c r="N428" s="245"/>
      <c r="O428" s="245"/>
      <c r="P428" s="245"/>
      <c r="Q428" s="245"/>
      <c r="R428" s="245"/>
      <c r="S428" s="245"/>
      <c r="T428" s="245"/>
      <c r="U428" s="245"/>
      <c r="V428" s="245"/>
      <c r="W428" s="245"/>
      <c r="X428" s="245"/>
      <c r="Y428" s="245"/>
      <c r="Z428" s="245"/>
      <c r="AA428" s="245"/>
    </row>
    <row r="429" ht="15.75" customHeight="1">
      <c r="A429" s="245"/>
      <c r="B429" s="245"/>
      <c r="C429" s="245"/>
      <c r="D429" s="245"/>
      <c r="E429" s="245"/>
      <c r="F429" s="245"/>
      <c r="G429" s="245"/>
      <c r="H429" s="245"/>
      <c r="I429" s="245"/>
      <c r="J429" s="245"/>
      <c r="K429" s="245"/>
      <c r="L429" s="245"/>
      <c r="M429" s="245"/>
      <c r="N429" s="245"/>
      <c r="O429" s="245"/>
      <c r="P429" s="245"/>
      <c r="Q429" s="245"/>
      <c r="R429" s="245"/>
      <c r="S429" s="245"/>
      <c r="T429" s="245"/>
      <c r="U429" s="245"/>
      <c r="V429" s="245"/>
      <c r="W429" s="245"/>
      <c r="X429" s="245"/>
      <c r="Y429" s="245"/>
      <c r="Z429" s="245"/>
      <c r="AA429" s="245"/>
    </row>
    <row r="430" ht="15.75" customHeight="1">
      <c r="A430" s="245"/>
      <c r="B430" s="245"/>
      <c r="C430" s="245"/>
      <c r="D430" s="245"/>
      <c r="E430" s="245"/>
      <c r="F430" s="245"/>
      <c r="G430" s="245"/>
      <c r="H430" s="245"/>
      <c r="I430" s="245"/>
      <c r="J430" s="245"/>
      <c r="K430" s="245"/>
      <c r="L430" s="245"/>
      <c r="M430" s="245"/>
      <c r="N430" s="245"/>
      <c r="O430" s="245"/>
      <c r="P430" s="245"/>
      <c r="Q430" s="245"/>
      <c r="R430" s="245"/>
      <c r="S430" s="245"/>
      <c r="T430" s="245"/>
      <c r="U430" s="245"/>
      <c r="V430" s="245"/>
      <c r="W430" s="245"/>
      <c r="X430" s="245"/>
      <c r="Y430" s="245"/>
      <c r="Z430" s="245"/>
      <c r="AA430" s="245"/>
    </row>
    <row r="431" ht="15.75" customHeight="1">
      <c r="A431" s="245"/>
      <c r="B431" s="245"/>
      <c r="C431" s="245"/>
      <c r="D431" s="245"/>
      <c r="E431" s="245"/>
      <c r="F431" s="245"/>
      <c r="G431" s="245"/>
      <c r="H431" s="245"/>
      <c r="I431" s="245"/>
      <c r="J431" s="245"/>
      <c r="K431" s="245"/>
      <c r="L431" s="245"/>
      <c r="M431" s="245"/>
      <c r="N431" s="245"/>
      <c r="O431" s="245"/>
      <c r="P431" s="245"/>
      <c r="Q431" s="245"/>
      <c r="R431" s="245"/>
      <c r="S431" s="245"/>
      <c r="T431" s="245"/>
      <c r="U431" s="245"/>
      <c r="V431" s="245"/>
      <c r="W431" s="245"/>
      <c r="X431" s="245"/>
      <c r="Y431" s="245"/>
      <c r="Z431" s="245"/>
      <c r="AA431" s="245"/>
    </row>
    <row r="432" ht="15.75" customHeight="1">
      <c r="A432" s="245"/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245"/>
      <c r="T432" s="245"/>
      <c r="U432" s="245"/>
      <c r="V432" s="245"/>
      <c r="W432" s="245"/>
      <c r="X432" s="245"/>
      <c r="Y432" s="245"/>
      <c r="Z432" s="245"/>
      <c r="AA432" s="245"/>
    </row>
    <row r="433" ht="15.75" customHeight="1">
      <c r="A433" s="245"/>
      <c r="B433" s="245"/>
      <c r="C433" s="245"/>
      <c r="D433" s="245"/>
      <c r="E433" s="245"/>
      <c r="F433" s="245"/>
      <c r="G433" s="245"/>
      <c r="H433" s="245"/>
      <c r="I433" s="245"/>
      <c r="J433" s="245"/>
      <c r="K433" s="245"/>
      <c r="L433" s="245"/>
      <c r="M433" s="245"/>
      <c r="N433" s="245"/>
      <c r="O433" s="245"/>
      <c r="P433" s="245"/>
      <c r="Q433" s="245"/>
      <c r="R433" s="245"/>
      <c r="S433" s="245"/>
      <c r="T433" s="245"/>
      <c r="U433" s="245"/>
      <c r="V433" s="245"/>
      <c r="W433" s="245"/>
      <c r="X433" s="245"/>
      <c r="Y433" s="245"/>
      <c r="Z433" s="245"/>
      <c r="AA433" s="245"/>
    </row>
    <row r="434" ht="15.75" customHeight="1">
      <c r="A434" s="245"/>
      <c r="B434" s="245"/>
      <c r="C434" s="245"/>
      <c r="D434" s="245"/>
      <c r="E434" s="245"/>
      <c r="F434" s="245"/>
      <c r="G434" s="245"/>
      <c r="H434" s="245"/>
      <c r="I434" s="245"/>
      <c r="J434" s="245"/>
      <c r="K434" s="245"/>
      <c r="L434" s="245"/>
      <c r="M434" s="245"/>
      <c r="N434" s="245"/>
      <c r="O434" s="245"/>
      <c r="P434" s="245"/>
      <c r="Q434" s="245"/>
      <c r="R434" s="245"/>
      <c r="S434" s="245"/>
      <c r="T434" s="245"/>
      <c r="U434" s="245"/>
      <c r="V434" s="245"/>
      <c r="W434" s="245"/>
      <c r="X434" s="245"/>
      <c r="Y434" s="245"/>
      <c r="Z434" s="245"/>
      <c r="AA434" s="245"/>
    </row>
    <row r="435" ht="15.75" customHeight="1">
      <c r="A435" s="245"/>
      <c r="B435" s="245"/>
      <c r="C435" s="245"/>
      <c r="D435" s="245"/>
      <c r="E435" s="245"/>
      <c r="F435" s="245"/>
      <c r="G435" s="245"/>
      <c r="H435" s="245"/>
      <c r="I435" s="245"/>
      <c r="J435" s="245"/>
      <c r="K435" s="245"/>
      <c r="L435" s="245"/>
      <c r="M435" s="245"/>
      <c r="N435" s="245"/>
      <c r="O435" s="245"/>
      <c r="P435" s="245"/>
      <c r="Q435" s="245"/>
      <c r="R435" s="245"/>
      <c r="S435" s="245"/>
      <c r="T435" s="245"/>
      <c r="U435" s="245"/>
      <c r="V435" s="245"/>
      <c r="W435" s="245"/>
      <c r="X435" s="245"/>
      <c r="Y435" s="245"/>
      <c r="Z435" s="245"/>
      <c r="AA435" s="245"/>
    </row>
    <row r="436" ht="15.75" customHeight="1">
      <c r="A436" s="245"/>
      <c r="B436" s="245"/>
      <c r="C436" s="245"/>
      <c r="D436" s="245"/>
      <c r="E436" s="245"/>
      <c r="F436" s="245"/>
      <c r="G436" s="245"/>
      <c r="H436" s="245"/>
      <c r="I436" s="245"/>
      <c r="J436" s="245"/>
      <c r="K436" s="245"/>
      <c r="L436" s="245"/>
      <c r="M436" s="245"/>
      <c r="N436" s="245"/>
      <c r="O436" s="245"/>
      <c r="P436" s="245"/>
      <c r="Q436" s="245"/>
      <c r="R436" s="245"/>
      <c r="S436" s="245"/>
      <c r="T436" s="245"/>
      <c r="U436" s="245"/>
      <c r="V436" s="245"/>
      <c r="W436" s="245"/>
      <c r="X436" s="245"/>
      <c r="Y436" s="245"/>
      <c r="Z436" s="245"/>
      <c r="AA436" s="245"/>
    </row>
    <row r="437" ht="15.75" customHeight="1">
      <c r="A437" s="245"/>
      <c r="B437" s="245"/>
      <c r="C437" s="245"/>
      <c r="D437" s="245"/>
      <c r="E437" s="245"/>
      <c r="F437" s="245"/>
      <c r="G437" s="245"/>
      <c r="H437" s="245"/>
      <c r="I437" s="245"/>
      <c r="J437" s="245"/>
      <c r="K437" s="245"/>
      <c r="L437" s="245"/>
      <c r="M437" s="245"/>
      <c r="N437" s="245"/>
      <c r="O437" s="245"/>
      <c r="P437" s="245"/>
      <c r="Q437" s="245"/>
      <c r="R437" s="245"/>
      <c r="S437" s="245"/>
      <c r="T437" s="245"/>
      <c r="U437" s="245"/>
      <c r="V437" s="245"/>
      <c r="W437" s="245"/>
      <c r="X437" s="245"/>
      <c r="Y437" s="245"/>
      <c r="Z437" s="245"/>
      <c r="AA437" s="245"/>
    </row>
    <row r="438" ht="15.75" customHeight="1">
      <c r="A438" s="245"/>
      <c r="B438" s="245"/>
      <c r="C438" s="245"/>
      <c r="D438" s="245"/>
      <c r="E438" s="245"/>
      <c r="F438" s="245"/>
      <c r="G438" s="245"/>
      <c r="H438" s="245"/>
      <c r="I438" s="245"/>
      <c r="J438" s="245"/>
      <c r="K438" s="245"/>
      <c r="L438" s="245"/>
      <c r="M438" s="245"/>
      <c r="N438" s="245"/>
      <c r="O438" s="245"/>
      <c r="P438" s="245"/>
      <c r="Q438" s="245"/>
      <c r="R438" s="245"/>
      <c r="S438" s="245"/>
      <c r="T438" s="245"/>
      <c r="U438" s="245"/>
      <c r="V438" s="245"/>
      <c r="W438" s="245"/>
      <c r="X438" s="245"/>
      <c r="Y438" s="245"/>
      <c r="Z438" s="245"/>
      <c r="AA438" s="245"/>
    </row>
    <row r="439" ht="15.75" customHeight="1">
      <c r="A439" s="245"/>
      <c r="B439" s="245"/>
      <c r="C439" s="245"/>
      <c r="D439" s="245"/>
      <c r="E439" s="245"/>
      <c r="F439" s="245"/>
      <c r="G439" s="245"/>
      <c r="H439" s="245"/>
      <c r="I439" s="245"/>
      <c r="J439" s="245"/>
      <c r="K439" s="245"/>
      <c r="L439" s="245"/>
      <c r="M439" s="245"/>
      <c r="N439" s="245"/>
      <c r="O439" s="245"/>
      <c r="P439" s="245"/>
      <c r="Q439" s="245"/>
      <c r="R439" s="245"/>
      <c r="S439" s="245"/>
      <c r="T439" s="245"/>
      <c r="U439" s="245"/>
      <c r="V439" s="245"/>
      <c r="W439" s="245"/>
      <c r="X439" s="245"/>
      <c r="Y439" s="245"/>
      <c r="Z439" s="245"/>
      <c r="AA439" s="245"/>
    </row>
    <row r="440" ht="15.75" customHeight="1">
      <c r="A440" s="245"/>
      <c r="B440" s="245"/>
      <c r="C440" s="245"/>
      <c r="D440" s="245"/>
      <c r="E440" s="245"/>
      <c r="F440" s="245"/>
      <c r="G440" s="245"/>
      <c r="H440" s="245"/>
      <c r="I440" s="245"/>
      <c r="J440" s="245"/>
      <c r="K440" s="245"/>
      <c r="L440" s="245"/>
      <c r="M440" s="245"/>
      <c r="N440" s="245"/>
      <c r="O440" s="245"/>
      <c r="P440" s="245"/>
      <c r="Q440" s="245"/>
      <c r="R440" s="245"/>
      <c r="S440" s="245"/>
      <c r="T440" s="245"/>
      <c r="U440" s="245"/>
      <c r="V440" s="245"/>
      <c r="W440" s="245"/>
      <c r="X440" s="245"/>
      <c r="Y440" s="245"/>
      <c r="Z440" s="245"/>
      <c r="AA440" s="245"/>
    </row>
    <row r="441" ht="15.75" customHeight="1">
      <c r="A441" s="245"/>
      <c r="B441" s="245"/>
      <c r="C441" s="245"/>
      <c r="D441" s="245"/>
      <c r="E441" s="245"/>
      <c r="F441" s="245"/>
      <c r="G441" s="245"/>
      <c r="H441" s="245"/>
      <c r="I441" s="245"/>
      <c r="J441" s="245"/>
      <c r="K441" s="245"/>
      <c r="L441" s="245"/>
      <c r="M441" s="245"/>
      <c r="N441" s="245"/>
      <c r="O441" s="245"/>
      <c r="P441" s="245"/>
      <c r="Q441" s="245"/>
      <c r="R441" s="245"/>
      <c r="S441" s="245"/>
      <c r="T441" s="245"/>
      <c r="U441" s="245"/>
      <c r="V441" s="245"/>
      <c r="W441" s="245"/>
      <c r="X441" s="245"/>
      <c r="Y441" s="245"/>
      <c r="Z441" s="245"/>
      <c r="AA441" s="245"/>
    </row>
    <row r="442" ht="15.75" customHeight="1">
      <c r="A442" s="245"/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245"/>
      <c r="T442" s="245"/>
      <c r="U442" s="245"/>
      <c r="V442" s="245"/>
      <c r="W442" s="245"/>
      <c r="X442" s="245"/>
      <c r="Y442" s="245"/>
      <c r="Z442" s="245"/>
      <c r="AA442" s="245"/>
    </row>
    <row r="443" ht="15.75" customHeight="1">
      <c r="A443" s="245"/>
      <c r="B443" s="245"/>
      <c r="C443" s="245"/>
      <c r="D443" s="245"/>
      <c r="E443" s="245"/>
      <c r="F443" s="245"/>
      <c r="G443" s="245"/>
      <c r="H443" s="245"/>
      <c r="I443" s="245"/>
      <c r="J443" s="245"/>
      <c r="K443" s="245"/>
      <c r="L443" s="245"/>
      <c r="M443" s="245"/>
      <c r="N443" s="245"/>
      <c r="O443" s="245"/>
      <c r="P443" s="245"/>
      <c r="Q443" s="245"/>
      <c r="R443" s="245"/>
      <c r="S443" s="245"/>
      <c r="T443" s="245"/>
      <c r="U443" s="245"/>
      <c r="V443" s="245"/>
      <c r="W443" s="245"/>
      <c r="X443" s="245"/>
      <c r="Y443" s="245"/>
      <c r="Z443" s="245"/>
      <c r="AA443" s="245"/>
    </row>
    <row r="444" ht="15.75" customHeight="1">
      <c r="A444" s="245"/>
      <c r="B444" s="245"/>
      <c r="C444" s="245"/>
      <c r="D444" s="245"/>
      <c r="E444" s="245"/>
      <c r="F444" s="245"/>
      <c r="G444" s="245"/>
      <c r="H444" s="245"/>
      <c r="I444" s="245"/>
      <c r="J444" s="245"/>
      <c r="K444" s="245"/>
      <c r="L444" s="245"/>
      <c r="M444" s="245"/>
      <c r="N444" s="245"/>
      <c r="O444" s="245"/>
      <c r="P444" s="245"/>
      <c r="Q444" s="245"/>
      <c r="R444" s="245"/>
      <c r="S444" s="245"/>
      <c r="T444" s="245"/>
      <c r="U444" s="245"/>
      <c r="V444" s="245"/>
      <c r="W444" s="245"/>
      <c r="X444" s="245"/>
      <c r="Y444" s="245"/>
      <c r="Z444" s="245"/>
      <c r="AA444" s="245"/>
    </row>
    <row r="445" ht="15.75" customHeight="1">
      <c r="A445" s="245"/>
      <c r="B445" s="245"/>
      <c r="C445" s="245"/>
      <c r="D445" s="245"/>
      <c r="E445" s="245"/>
      <c r="F445" s="245"/>
      <c r="G445" s="245"/>
      <c r="H445" s="245"/>
      <c r="I445" s="245"/>
      <c r="J445" s="245"/>
      <c r="K445" s="245"/>
      <c r="L445" s="245"/>
      <c r="M445" s="245"/>
      <c r="N445" s="245"/>
      <c r="O445" s="245"/>
      <c r="P445" s="245"/>
      <c r="Q445" s="245"/>
      <c r="R445" s="245"/>
      <c r="S445" s="245"/>
      <c r="T445" s="245"/>
      <c r="U445" s="245"/>
      <c r="V445" s="245"/>
      <c r="W445" s="245"/>
      <c r="X445" s="245"/>
      <c r="Y445" s="245"/>
      <c r="Z445" s="245"/>
      <c r="AA445" s="245"/>
    </row>
    <row r="446" ht="15.75" customHeight="1">
      <c r="A446" s="245"/>
      <c r="B446" s="245"/>
      <c r="C446" s="245"/>
      <c r="D446" s="245"/>
      <c r="E446" s="245"/>
      <c r="F446" s="245"/>
      <c r="G446" s="245"/>
      <c r="H446" s="245"/>
      <c r="I446" s="245"/>
      <c r="J446" s="245"/>
      <c r="K446" s="245"/>
      <c r="L446" s="245"/>
      <c r="M446" s="245"/>
      <c r="N446" s="245"/>
      <c r="O446" s="245"/>
      <c r="P446" s="245"/>
      <c r="Q446" s="245"/>
      <c r="R446" s="245"/>
      <c r="S446" s="245"/>
      <c r="T446" s="245"/>
      <c r="U446" s="245"/>
      <c r="V446" s="245"/>
      <c r="W446" s="245"/>
      <c r="X446" s="245"/>
      <c r="Y446" s="245"/>
      <c r="Z446" s="245"/>
      <c r="AA446" s="245"/>
    </row>
    <row r="447" ht="15.75" customHeight="1">
      <c r="A447" s="245"/>
      <c r="B447" s="245"/>
      <c r="C447" s="245"/>
      <c r="D447" s="245"/>
      <c r="E447" s="245"/>
      <c r="F447" s="245"/>
      <c r="G447" s="245"/>
      <c r="H447" s="245"/>
      <c r="I447" s="245"/>
      <c r="J447" s="245"/>
      <c r="K447" s="245"/>
      <c r="L447" s="245"/>
      <c r="M447" s="245"/>
      <c r="N447" s="245"/>
      <c r="O447" s="245"/>
      <c r="P447" s="245"/>
      <c r="Q447" s="245"/>
      <c r="R447" s="245"/>
      <c r="S447" s="245"/>
      <c r="T447" s="245"/>
      <c r="U447" s="245"/>
      <c r="V447" s="245"/>
      <c r="W447" s="245"/>
      <c r="X447" s="245"/>
      <c r="Y447" s="245"/>
      <c r="Z447" s="245"/>
      <c r="AA447" s="245"/>
    </row>
    <row r="448" ht="15.75" customHeight="1">
      <c r="A448" s="245"/>
      <c r="B448" s="245"/>
      <c r="C448" s="245"/>
      <c r="D448" s="245"/>
      <c r="E448" s="245"/>
      <c r="F448" s="245"/>
      <c r="G448" s="245"/>
      <c r="H448" s="245"/>
      <c r="I448" s="245"/>
      <c r="J448" s="245"/>
      <c r="K448" s="245"/>
      <c r="L448" s="245"/>
      <c r="M448" s="245"/>
      <c r="N448" s="245"/>
      <c r="O448" s="245"/>
      <c r="P448" s="245"/>
      <c r="Q448" s="245"/>
      <c r="R448" s="245"/>
      <c r="S448" s="245"/>
      <c r="T448" s="245"/>
      <c r="U448" s="245"/>
      <c r="V448" s="245"/>
      <c r="W448" s="245"/>
      <c r="X448" s="245"/>
      <c r="Y448" s="245"/>
      <c r="Z448" s="245"/>
      <c r="AA448" s="245"/>
    </row>
    <row r="449" ht="15.75" customHeight="1">
      <c r="A449" s="245"/>
      <c r="B449" s="245"/>
      <c r="C449" s="245"/>
      <c r="D449" s="245"/>
      <c r="E449" s="245"/>
      <c r="F449" s="245"/>
      <c r="G449" s="245"/>
      <c r="H449" s="245"/>
      <c r="I449" s="245"/>
      <c r="J449" s="245"/>
      <c r="K449" s="245"/>
      <c r="L449" s="245"/>
      <c r="M449" s="245"/>
      <c r="N449" s="245"/>
      <c r="O449" s="245"/>
      <c r="P449" s="245"/>
      <c r="Q449" s="245"/>
      <c r="R449" s="245"/>
      <c r="S449" s="245"/>
      <c r="T449" s="245"/>
      <c r="U449" s="245"/>
      <c r="V449" s="245"/>
      <c r="W449" s="245"/>
      <c r="X449" s="245"/>
      <c r="Y449" s="245"/>
      <c r="Z449" s="245"/>
      <c r="AA449" s="245"/>
    </row>
    <row r="450" ht="15.75" customHeight="1">
      <c r="A450" s="245"/>
      <c r="B450" s="245"/>
      <c r="C450" s="245"/>
      <c r="D450" s="245"/>
      <c r="E450" s="245"/>
      <c r="F450" s="245"/>
      <c r="G450" s="245"/>
      <c r="H450" s="245"/>
      <c r="I450" s="245"/>
      <c r="J450" s="245"/>
      <c r="K450" s="245"/>
      <c r="L450" s="245"/>
      <c r="M450" s="245"/>
      <c r="N450" s="245"/>
      <c r="O450" s="245"/>
      <c r="P450" s="245"/>
      <c r="Q450" s="245"/>
      <c r="R450" s="245"/>
      <c r="S450" s="245"/>
      <c r="T450" s="245"/>
      <c r="U450" s="245"/>
      <c r="V450" s="245"/>
      <c r="W450" s="245"/>
      <c r="X450" s="245"/>
      <c r="Y450" s="245"/>
      <c r="Z450" s="245"/>
      <c r="AA450" s="245"/>
    </row>
    <row r="451" ht="15.75" customHeight="1">
      <c r="A451" s="245"/>
      <c r="B451" s="245"/>
      <c r="C451" s="245"/>
      <c r="D451" s="245"/>
      <c r="E451" s="245"/>
      <c r="F451" s="245"/>
      <c r="G451" s="245"/>
      <c r="H451" s="245"/>
      <c r="I451" s="245"/>
      <c r="J451" s="245"/>
      <c r="K451" s="245"/>
      <c r="L451" s="245"/>
      <c r="M451" s="245"/>
      <c r="N451" s="245"/>
      <c r="O451" s="245"/>
      <c r="P451" s="245"/>
      <c r="Q451" s="245"/>
      <c r="R451" s="245"/>
      <c r="S451" s="245"/>
      <c r="T451" s="245"/>
      <c r="U451" s="245"/>
      <c r="V451" s="245"/>
      <c r="W451" s="245"/>
      <c r="X451" s="245"/>
      <c r="Y451" s="245"/>
      <c r="Z451" s="245"/>
      <c r="AA451" s="245"/>
    </row>
    <row r="452" ht="15.75" customHeight="1">
      <c r="A452" s="245"/>
      <c r="B452" s="245"/>
      <c r="C452" s="245"/>
      <c r="D452" s="245"/>
      <c r="E452" s="245"/>
      <c r="F452" s="245"/>
      <c r="G452" s="245"/>
      <c r="H452" s="245"/>
      <c r="I452" s="245"/>
      <c r="J452" s="245"/>
      <c r="K452" s="245"/>
      <c r="L452" s="245"/>
      <c r="M452" s="245"/>
      <c r="N452" s="245"/>
      <c r="O452" s="245"/>
      <c r="P452" s="245"/>
      <c r="Q452" s="245"/>
      <c r="R452" s="245"/>
      <c r="S452" s="245"/>
      <c r="T452" s="245"/>
      <c r="U452" s="245"/>
      <c r="V452" s="245"/>
      <c r="W452" s="245"/>
      <c r="X452" s="245"/>
      <c r="Y452" s="245"/>
      <c r="Z452" s="245"/>
      <c r="AA452" s="245"/>
    </row>
    <row r="453" ht="15.75" customHeight="1">
      <c r="A453" s="245"/>
      <c r="B453" s="245"/>
      <c r="C453" s="245"/>
      <c r="D453" s="245"/>
      <c r="E453" s="245"/>
      <c r="F453" s="245"/>
      <c r="G453" s="245"/>
      <c r="H453" s="245"/>
      <c r="I453" s="245"/>
      <c r="J453" s="245"/>
      <c r="K453" s="245"/>
      <c r="L453" s="245"/>
      <c r="M453" s="245"/>
      <c r="N453" s="245"/>
      <c r="O453" s="245"/>
      <c r="P453" s="245"/>
      <c r="Q453" s="245"/>
      <c r="R453" s="245"/>
      <c r="S453" s="245"/>
      <c r="T453" s="245"/>
      <c r="U453" s="245"/>
      <c r="V453" s="245"/>
      <c r="W453" s="245"/>
      <c r="X453" s="245"/>
      <c r="Y453" s="245"/>
      <c r="Z453" s="245"/>
      <c r="AA453" s="245"/>
    </row>
    <row r="454" ht="15.75" customHeight="1">
      <c r="A454" s="245"/>
      <c r="B454" s="245"/>
      <c r="C454" s="245"/>
      <c r="D454" s="245"/>
      <c r="E454" s="245"/>
      <c r="F454" s="245"/>
      <c r="G454" s="245"/>
      <c r="H454" s="245"/>
      <c r="I454" s="245"/>
      <c r="J454" s="245"/>
      <c r="K454" s="245"/>
      <c r="L454" s="245"/>
      <c r="M454" s="245"/>
      <c r="N454" s="245"/>
      <c r="O454" s="245"/>
      <c r="P454" s="245"/>
      <c r="Q454" s="245"/>
      <c r="R454" s="245"/>
      <c r="S454" s="245"/>
      <c r="T454" s="245"/>
      <c r="U454" s="245"/>
      <c r="V454" s="245"/>
      <c r="W454" s="245"/>
      <c r="X454" s="245"/>
      <c r="Y454" s="245"/>
      <c r="Z454" s="245"/>
      <c r="AA454" s="245"/>
    </row>
    <row r="455" ht="15.75" customHeight="1">
      <c r="A455" s="245"/>
      <c r="B455" s="245"/>
      <c r="C455" s="245"/>
      <c r="D455" s="245"/>
      <c r="E455" s="245"/>
      <c r="F455" s="245"/>
      <c r="G455" s="245"/>
      <c r="H455" s="245"/>
      <c r="I455" s="245"/>
      <c r="J455" s="245"/>
      <c r="K455" s="245"/>
      <c r="L455" s="245"/>
      <c r="M455" s="245"/>
      <c r="N455" s="245"/>
      <c r="O455" s="245"/>
      <c r="P455" s="245"/>
      <c r="Q455" s="245"/>
      <c r="R455" s="245"/>
      <c r="S455" s="245"/>
      <c r="T455" s="245"/>
      <c r="U455" s="245"/>
      <c r="V455" s="245"/>
      <c r="W455" s="245"/>
      <c r="X455" s="245"/>
      <c r="Y455" s="245"/>
      <c r="Z455" s="245"/>
      <c r="AA455" s="245"/>
    </row>
    <row r="456" ht="15.75" customHeight="1">
      <c r="A456" s="245"/>
      <c r="B456" s="245"/>
      <c r="C456" s="245"/>
      <c r="D456" s="245"/>
      <c r="E456" s="245"/>
      <c r="F456" s="245"/>
      <c r="G456" s="245"/>
      <c r="H456" s="245"/>
      <c r="I456" s="245"/>
      <c r="J456" s="245"/>
      <c r="K456" s="245"/>
      <c r="L456" s="245"/>
      <c r="M456" s="245"/>
      <c r="N456" s="245"/>
      <c r="O456" s="245"/>
      <c r="P456" s="245"/>
      <c r="Q456" s="245"/>
      <c r="R456" s="245"/>
      <c r="S456" s="245"/>
      <c r="T456" s="245"/>
      <c r="U456" s="245"/>
      <c r="V456" s="245"/>
      <c r="W456" s="245"/>
      <c r="X456" s="245"/>
      <c r="Y456" s="245"/>
      <c r="Z456" s="245"/>
      <c r="AA456" s="245"/>
    </row>
    <row r="457" ht="15.75" customHeight="1">
      <c r="A457" s="245"/>
      <c r="B457" s="245"/>
      <c r="C457" s="245"/>
      <c r="D457" s="245"/>
      <c r="E457" s="245"/>
      <c r="F457" s="245"/>
      <c r="G457" s="245"/>
      <c r="H457" s="245"/>
      <c r="I457" s="245"/>
      <c r="J457" s="245"/>
      <c r="K457" s="245"/>
      <c r="L457" s="245"/>
      <c r="M457" s="245"/>
      <c r="N457" s="245"/>
      <c r="O457" s="245"/>
      <c r="P457" s="245"/>
      <c r="Q457" s="245"/>
      <c r="R457" s="245"/>
      <c r="S457" s="245"/>
      <c r="T457" s="245"/>
      <c r="U457" s="245"/>
      <c r="V457" s="245"/>
      <c r="W457" s="245"/>
      <c r="X457" s="245"/>
      <c r="Y457" s="245"/>
      <c r="Z457" s="245"/>
      <c r="AA457" s="245"/>
    </row>
    <row r="458" ht="15.75" customHeight="1">
      <c r="A458" s="245"/>
      <c r="B458" s="245"/>
      <c r="C458" s="245"/>
      <c r="D458" s="245"/>
      <c r="E458" s="245"/>
      <c r="F458" s="245"/>
      <c r="G458" s="245"/>
      <c r="H458" s="245"/>
      <c r="I458" s="245"/>
      <c r="J458" s="245"/>
      <c r="K458" s="245"/>
      <c r="L458" s="245"/>
      <c r="M458" s="245"/>
      <c r="N458" s="245"/>
      <c r="O458" s="245"/>
      <c r="P458" s="245"/>
      <c r="Q458" s="245"/>
      <c r="R458" s="245"/>
      <c r="S458" s="245"/>
      <c r="T458" s="245"/>
      <c r="U458" s="245"/>
      <c r="V458" s="245"/>
      <c r="W458" s="245"/>
      <c r="X458" s="245"/>
      <c r="Y458" s="245"/>
      <c r="Z458" s="245"/>
      <c r="AA458" s="245"/>
    </row>
    <row r="459" ht="15.75" customHeight="1">
      <c r="A459" s="245"/>
      <c r="B459" s="245"/>
      <c r="C459" s="245"/>
      <c r="D459" s="245"/>
      <c r="E459" s="245"/>
      <c r="F459" s="245"/>
      <c r="G459" s="245"/>
      <c r="H459" s="245"/>
      <c r="I459" s="245"/>
      <c r="J459" s="245"/>
      <c r="K459" s="245"/>
      <c r="L459" s="245"/>
      <c r="M459" s="245"/>
      <c r="N459" s="245"/>
      <c r="O459" s="245"/>
      <c r="P459" s="245"/>
      <c r="Q459" s="245"/>
      <c r="R459" s="245"/>
      <c r="S459" s="245"/>
      <c r="T459" s="245"/>
      <c r="U459" s="245"/>
      <c r="V459" s="245"/>
      <c r="W459" s="245"/>
      <c r="X459" s="245"/>
      <c r="Y459" s="245"/>
      <c r="Z459" s="245"/>
      <c r="AA459" s="245"/>
    </row>
    <row r="460" ht="15.75" customHeight="1">
      <c r="A460" s="245"/>
      <c r="B460" s="245"/>
      <c r="C460" s="245"/>
      <c r="D460" s="245"/>
      <c r="E460" s="245"/>
      <c r="F460" s="245"/>
      <c r="G460" s="245"/>
      <c r="H460" s="245"/>
      <c r="I460" s="245"/>
      <c r="J460" s="245"/>
      <c r="K460" s="245"/>
      <c r="L460" s="245"/>
      <c r="M460" s="245"/>
      <c r="N460" s="245"/>
      <c r="O460" s="245"/>
      <c r="P460" s="245"/>
      <c r="Q460" s="245"/>
      <c r="R460" s="245"/>
      <c r="S460" s="245"/>
      <c r="T460" s="245"/>
      <c r="U460" s="245"/>
      <c r="V460" s="245"/>
      <c r="W460" s="245"/>
      <c r="X460" s="245"/>
      <c r="Y460" s="245"/>
      <c r="Z460" s="245"/>
      <c r="AA460" s="245"/>
    </row>
    <row r="461" ht="15.75" customHeight="1">
      <c r="A461" s="245"/>
      <c r="B461" s="245"/>
      <c r="C461" s="245"/>
      <c r="D461" s="245"/>
      <c r="E461" s="245"/>
      <c r="F461" s="245"/>
      <c r="G461" s="245"/>
      <c r="H461" s="245"/>
      <c r="I461" s="245"/>
      <c r="J461" s="245"/>
      <c r="K461" s="245"/>
      <c r="L461" s="245"/>
      <c r="M461" s="245"/>
      <c r="N461" s="245"/>
      <c r="O461" s="245"/>
      <c r="P461" s="245"/>
      <c r="Q461" s="245"/>
      <c r="R461" s="245"/>
      <c r="S461" s="245"/>
      <c r="T461" s="245"/>
      <c r="U461" s="245"/>
      <c r="V461" s="245"/>
      <c r="W461" s="245"/>
      <c r="X461" s="245"/>
      <c r="Y461" s="245"/>
      <c r="Z461" s="245"/>
      <c r="AA461" s="245"/>
    </row>
    <row r="462" ht="15.75" customHeight="1">
      <c r="A462" s="245"/>
      <c r="B462" s="245"/>
      <c r="C462" s="245"/>
      <c r="D462" s="245"/>
      <c r="E462" s="245"/>
      <c r="F462" s="245"/>
      <c r="G462" s="245"/>
      <c r="H462" s="245"/>
      <c r="I462" s="245"/>
      <c r="J462" s="245"/>
      <c r="K462" s="245"/>
      <c r="L462" s="245"/>
      <c r="M462" s="245"/>
      <c r="N462" s="245"/>
      <c r="O462" s="245"/>
      <c r="P462" s="245"/>
      <c r="Q462" s="245"/>
      <c r="R462" s="245"/>
      <c r="S462" s="245"/>
      <c r="T462" s="245"/>
      <c r="U462" s="245"/>
      <c r="V462" s="245"/>
      <c r="W462" s="245"/>
      <c r="X462" s="245"/>
      <c r="Y462" s="245"/>
      <c r="Z462" s="245"/>
      <c r="AA462" s="245"/>
    </row>
    <row r="463" ht="15.75" customHeight="1">
      <c r="A463" s="245"/>
      <c r="B463" s="245"/>
      <c r="C463" s="245"/>
      <c r="D463" s="245"/>
      <c r="E463" s="245"/>
      <c r="F463" s="245"/>
      <c r="G463" s="245"/>
      <c r="H463" s="245"/>
      <c r="I463" s="245"/>
      <c r="J463" s="245"/>
      <c r="K463" s="245"/>
      <c r="L463" s="245"/>
      <c r="M463" s="245"/>
      <c r="N463" s="245"/>
      <c r="O463" s="245"/>
      <c r="P463" s="245"/>
      <c r="Q463" s="245"/>
      <c r="R463" s="245"/>
      <c r="S463" s="245"/>
      <c r="T463" s="245"/>
      <c r="U463" s="245"/>
      <c r="V463" s="245"/>
      <c r="W463" s="245"/>
      <c r="X463" s="245"/>
      <c r="Y463" s="245"/>
      <c r="Z463" s="245"/>
      <c r="AA463" s="245"/>
    </row>
    <row r="464" ht="15.75" customHeight="1">
      <c r="A464" s="245"/>
      <c r="B464" s="245"/>
      <c r="C464" s="245"/>
      <c r="D464" s="245"/>
      <c r="E464" s="245"/>
      <c r="F464" s="245"/>
      <c r="G464" s="245"/>
      <c r="H464" s="245"/>
      <c r="I464" s="245"/>
      <c r="J464" s="245"/>
      <c r="K464" s="245"/>
      <c r="L464" s="245"/>
      <c r="M464" s="245"/>
      <c r="N464" s="245"/>
      <c r="O464" s="245"/>
      <c r="P464" s="245"/>
      <c r="Q464" s="245"/>
      <c r="R464" s="245"/>
      <c r="S464" s="245"/>
      <c r="T464" s="245"/>
      <c r="U464" s="245"/>
      <c r="V464" s="245"/>
      <c r="W464" s="245"/>
      <c r="X464" s="245"/>
      <c r="Y464" s="245"/>
      <c r="Z464" s="245"/>
      <c r="AA464" s="245"/>
    </row>
    <row r="465" ht="15.75" customHeight="1">
      <c r="A465" s="245"/>
      <c r="B465" s="245"/>
      <c r="C465" s="245"/>
      <c r="D465" s="245"/>
      <c r="E465" s="245"/>
      <c r="F465" s="245"/>
      <c r="G465" s="245"/>
      <c r="H465" s="245"/>
      <c r="I465" s="245"/>
      <c r="J465" s="245"/>
      <c r="K465" s="245"/>
      <c r="L465" s="245"/>
      <c r="M465" s="245"/>
      <c r="N465" s="245"/>
      <c r="O465" s="245"/>
      <c r="P465" s="245"/>
      <c r="Q465" s="245"/>
      <c r="R465" s="245"/>
      <c r="S465" s="245"/>
      <c r="T465" s="245"/>
      <c r="U465" s="245"/>
      <c r="V465" s="245"/>
      <c r="W465" s="245"/>
      <c r="X465" s="245"/>
      <c r="Y465" s="245"/>
      <c r="Z465" s="245"/>
      <c r="AA465" s="245"/>
    </row>
    <row r="466" ht="15.75" customHeight="1">
      <c r="A466" s="245"/>
      <c r="B466" s="245"/>
      <c r="C466" s="245"/>
      <c r="D466" s="245"/>
      <c r="E466" s="245"/>
      <c r="F466" s="245"/>
      <c r="G466" s="245"/>
      <c r="H466" s="245"/>
      <c r="I466" s="245"/>
      <c r="J466" s="245"/>
      <c r="K466" s="245"/>
      <c r="L466" s="245"/>
      <c r="M466" s="245"/>
      <c r="N466" s="245"/>
      <c r="O466" s="245"/>
      <c r="P466" s="245"/>
      <c r="Q466" s="245"/>
      <c r="R466" s="245"/>
      <c r="S466" s="245"/>
      <c r="T466" s="245"/>
      <c r="U466" s="245"/>
      <c r="V466" s="245"/>
      <c r="W466" s="245"/>
      <c r="X466" s="245"/>
      <c r="Y466" s="245"/>
      <c r="Z466" s="245"/>
      <c r="AA466" s="245"/>
    </row>
    <row r="467" ht="15.75" customHeight="1">
      <c r="A467" s="245"/>
      <c r="B467" s="245"/>
      <c r="C467" s="245"/>
      <c r="D467" s="245"/>
      <c r="E467" s="245"/>
      <c r="F467" s="245"/>
      <c r="G467" s="245"/>
      <c r="H467" s="245"/>
      <c r="I467" s="245"/>
      <c r="J467" s="245"/>
      <c r="K467" s="245"/>
      <c r="L467" s="245"/>
      <c r="M467" s="245"/>
      <c r="N467" s="245"/>
      <c r="O467" s="245"/>
      <c r="P467" s="245"/>
      <c r="Q467" s="245"/>
      <c r="R467" s="245"/>
      <c r="S467" s="245"/>
      <c r="T467" s="245"/>
      <c r="U467" s="245"/>
      <c r="V467" s="245"/>
      <c r="W467" s="245"/>
      <c r="X467" s="245"/>
      <c r="Y467" s="245"/>
      <c r="Z467" s="245"/>
      <c r="AA467" s="245"/>
    </row>
    <row r="468" ht="15.75" customHeight="1">
      <c r="A468" s="245"/>
      <c r="B468" s="245"/>
      <c r="C468" s="245"/>
      <c r="D468" s="245"/>
      <c r="E468" s="245"/>
      <c r="F468" s="245"/>
      <c r="G468" s="245"/>
      <c r="H468" s="245"/>
      <c r="I468" s="245"/>
      <c r="J468" s="245"/>
      <c r="K468" s="245"/>
      <c r="L468" s="245"/>
      <c r="M468" s="245"/>
      <c r="N468" s="245"/>
      <c r="O468" s="245"/>
      <c r="P468" s="245"/>
      <c r="Q468" s="245"/>
      <c r="R468" s="245"/>
      <c r="S468" s="245"/>
      <c r="T468" s="245"/>
      <c r="U468" s="245"/>
      <c r="V468" s="245"/>
      <c r="W468" s="245"/>
      <c r="X468" s="245"/>
      <c r="Y468" s="245"/>
      <c r="Z468" s="245"/>
      <c r="AA468" s="245"/>
    </row>
    <row r="469" ht="15.75" customHeight="1">
      <c r="A469" s="245"/>
      <c r="B469" s="245"/>
      <c r="C469" s="245"/>
      <c r="D469" s="245"/>
      <c r="E469" s="245"/>
      <c r="F469" s="245"/>
      <c r="G469" s="245"/>
      <c r="H469" s="245"/>
      <c r="I469" s="245"/>
      <c r="J469" s="245"/>
      <c r="K469" s="245"/>
      <c r="L469" s="245"/>
      <c r="M469" s="245"/>
      <c r="N469" s="245"/>
      <c r="O469" s="245"/>
      <c r="P469" s="245"/>
      <c r="Q469" s="245"/>
      <c r="R469" s="245"/>
      <c r="S469" s="245"/>
      <c r="T469" s="245"/>
      <c r="U469" s="245"/>
      <c r="V469" s="245"/>
      <c r="W469" s="245"/>
      <c r="X469" s="245"/>
      <c r="Y469" s="245"/>
      <c r="Z469" s="245"/>
      <c r="AA469" s="245"/>
    </row>
    <row r="470" ht="15.75" customHeight="1">
      <c r="A470" s="245"/>
      <c r="B470" s="245"/>
      <c r="C470" s="245"/>
      <c r="D470" s="245"/>
      <c r="E470" s="245"/>
      <c r="F470" s="245"/>
      <c r="G470" s="245"/>
      <c r="H470" s="245"/>
      <c r="I470" s="245"/>
      <c r="J470" s="245"/>
      <c r="K470" s="245"/>
      <c r="L470" s="245"/>
      <c r="M470" s="245"/>
      <c r="N470" s="245"/>
      <c r="O470" s="245"/>
      <c r="P470" s="245"/>
      <c r="Q470" s="245"/>
      <c r="R470" s="245"/>
      <c r="S470" s="245"/>
      <c r="T470" s="245"/>
      <c r="U470" s="245"/>
      <c r="V470" s="245"/>
      <c r="W470" s="245"/>
      <c r="X470" s="245"/>
      <c r="Y470" s="245"/>
      <c r="Z470" s="245"/>
      <c r="AA470" s="245"/>
    </row>
    <row r="471" ht="15.75" customHeight="1">
      <c r="A471" s="245"/>
      <c r="B471" s="245"/>
      <c r="C471" s="245"/>
      <c r="D471" s="245"/>
      <c r="E471" s="245"/>
      <c r="F471" s="245"/>
      <c r="G471" s="245"/>
      <c r="H471" s="245"/>
      <c r="I471" s="245"/>
      <c r="J471" s="245"/>
      <c r="K471" s="245"/>
      <c r="L471" s="245"/>
      <c r="M471" s="245"/>
      <c r="N471" s="245"/>
      <c r="O471" s="245"/>
      <c r="P471" s="245"/>
      <c r="Q471" s="245"/>
      <c r="R471" s="245"/>
      <c r="S471" s="245"/>
      <c r="T471" s="245"/>
      <c r="U471" s="245"/>
      <c r="V471" s="245"/>
      <c r="W471" s="245"/>
      <c r="X471" s="245"/>
      <c r="Y471" s="245"/>
      <c r="Z471" s="245"/>
      <c r="AA471" s="245"/>
    </row>
    <row r="472" ht="15.75" customHeight="1">
      <c r="A472" s="245"/>
      <c r="B472" s="245"/>
      <c r="C472" s="245"/>
      <c r="D472" s="245"/>
      <c r="E472" s="245"/>
      <c r="F472" s="245"/>
      <c r="G472" s="245"/>
      <c r="H472" s="245"/>
      <c r="I472" s="245"/>
      <c r="J472" s="245"/>
      <c r="K472" s="245"/>
      <c r="L472" s="245"/>
      <c r="M472" s="245"/>
      <c r="N472" s="245"/>
      <c r="O472" s="245"/>
      <c r="P472" s="245"/>
      <c r="Q472" s="245"/>
      <c r="R472" s="245"/>
      <c r="S472" s="245"/>
      <c r="T472" s="245"/>
      <c r="U472" s="245"/>
      <c r="V472" s="245"/>
      <c r="W472" s="245"/>
      <c r="X472" s="245"/>
      <c r="Y472" s="245"/>
      <c r="Z472" s="245"/>
      <c r="AA472" s="245"/>
    </row>
    <row r="473" ht="15.75" customHeight="1">
      <c r="A473" s="245"/>
      <c r="B473" s="245"/>
      <c r="C473" s="245"/>
      <c r="D473" s="245"/>
      <c r="E473" s="245"/>
      <c r="F473" s="245"/>
      <c r="G473" s="245"/>
      <c r="H473" s="245"/>
      <c r="I473" s="245"/>
      <c r="J473" s="245"/>
      <c r="K473" s="245"/>
      <c r="L473" s="245"/>
      <c r="M473" s="245"/>
      <c r="N473" s="245"/>
      <c r="O473" s="245"/>
      <c r="P473" s="245"/>
      <c r="Q473" s="245"/>
      <c r="R473" s="245"/>
      <c r="S473" s="245"/>
      <c r="T473" s="245"/>
      <c r="U473" s="245"/>
      <c r="V473" s="245"/>
      <c r="W473" s="245"/>
      <c r="X473" s="245"/>
      <c r="Y473" s="245"/>
      <c r="Z473" s="245"/>
      <c r="AA473" s="245"/>
    </row>
    <row r="474" ht="15.75" customHeight="1">
      <c r="A474" s="245"/>
      <c r="B474" s="245"/>
      <c r="C474" s="245"/>
      <c r="D474" s="245"/>
      <c r="E474" s="245"/>
      <c r="F474" s="245"/>
      <c r="G474" s="245"/>
      <c r="H474" s="245"/>
      <c r="I474" s="245"/>
      <c r="J474" s="245"/>
      <c r="K474" s="245"/>
      <c r="L474" s="245"/>
      <c r="M474" s="245"/>
      <c r="N474" s="245"/>
      <c r="O474" s="245"/>
      <c r="P474" s="245"/>
      <c r="Q474" s="245"/>
      <c r="R474" s="245"/>
      <c r="S474" s="245"/>
      <c r="T474" s="245"/>
      <c r="U474" s="245"/>
      <c r="V474" s="245"/>
      <c r="W474" s="245"/>
      <c r="X474" s="245"/>
      <c r="Y474" s="245"/>
      <c r="Z474" s="245"/>
      <c r="AA474" s="245"/>
    </row>
    <row r="475" ht="15.75" customHeight="1">
      <c r="A475" s="245"/>
      <c r="B475" s="245"/>
      <c r="C475" s="245"/>
      <c r="D475" s="245"/>
      <c r="E475" s="245"/>
      <c r="F475" s="245"/>
      <c r="G475" s="245"/>
      <c r="H475" s="245"/>
      <c r="I475" s="245"/>
      <c r="J475" s="245"/>
      <c r="K475" s="245"/>
      <c r="L475" s="245"/>
      <c r="M475" s="245"/>
      <c r="N475" s="245"/>
      <c r="O475" s="245"/>
      <c r="P475" s="245"/>
      <c r="Q475" s="245"/>
      <c r="R475" s="245"/>
      <c r="S475" s="245"/>
      <c r="T475" s="245"/>
      <c r="U475" s="245"/>
      <c r="V475" s="245"/>
      <c r="W475" s="245"/>
      <c r="X475" s="245"/>
      <c r="Y475" s="245"/>
      <c r="Z475" s="245"/>
      <c r="AA475" s="245"/>
    </row>
    <row r="476" ht="15.75" customHeight="1">
      <c r="A476" s="245"/>
      <c r="B476" s="245"/>
      <c r="C476" s="245"/>
      <c r="D476" s="245"/>
      <c r="E476" s="245"/>
      <c r="F476" s="245"/>
      <c r="G476" s="245"/>
      <c r="H476" s="245"/>
      <c r="I476" s="245"/>
      <c r="J476" s="245"/>
      <c r="K476" s="245"/>
      <c r="L476" s="245"/>
      <c r="M476" s="245"/>
      <c r="N476" s="245"/>
      <c r="O476" s="245"/>
      <c r="P476" s="245"/>
      <c r="Q476" s="245"/>
      <c r="R476" s="245"/>
      <c r="S476" s="245"/>
      <c r="T476" s="245"/>
      <c r="U476" s="245"/>
      <c r="V476" s="245"/>
      <c r="W476" s="245"/>
      <c r="X476" s="245"/>
      <c r="Y476" s="245"/>
      <c r="Z476" s="245"/>
      <c r="AA476" s="245"/>
    </row>
    <row r="477" ht="15.75" customHeight="1">
      <c r="A477" s="245"/>
      <c r="B477" s="245"/>
      <c r="C477" s="245"/>
      <c r="D477" s="245"/>
      <c r="E477" s="245"/>
      <c r="F477" s="245"/>
      <c r="G477" s="245"/>
      <c r="H477" s="245"/>
      <c r="I477" s="245"/>
      <c r="J477" s="245"/>
      <c r="K477" s="245"/>
      <c r="L477" s="245"/>
      <c r="M477" s="245"/>
      <c r="N477" s="245"/>
      <c r="O477" s="245"/>
      <c r="P477" s="245"/>
      <c r="Q477" s="245"/>
      <c r="R477" s="245"/>
      <c r="S477" s="245"/>
      <c r="T477" s="245"/>
      <c r="U477" s="245"/>
      <c r="V477" s="245"/>
      <c r="W477" s="245"/>
      <c r="X477" s="245"/>
      <c r="Y477" s="245"/>
      <c r="Z477" s="245"/>
      <c r="AA477" s="245"/>
    </row>
    <row r="478" ht="15.75" customHeight="1">
      <c r="A478" s="245"/>
      <c r="B478" s="245"/>
      <c r="C478" s="245"/>
      <c r="D478" s="245"/>
      <c r="E478" s="245"/>
      <c r="F478" s="245"/>
      <c r="G478" s="245"/>
      <c r="H478" s="245"/>
      <c r="I478" s="245"/>
      <c r="J478" s="245"/>
      <c r="K478" s="245"/>
      <c r="L478" s="245"/>
      <c r="M478" s="245"/>
      <c r="N478" s="245"/>
      <c r="O478" s="245"/>
      <c r="P478" s="245"/>
      <c r="Q478" s="245"/>
      <c r="R478" s="245"/>
      <c r="S478" s="245"/>
      <c r="T478" s="245"/>
      <c r="U478" s="245"/>
      <c r="V478" s="245"/>
      <c r="W478" s="245"/>
      <c r="X478" s="245"/>
      <c r="Y478" s="245"/>
      <c r="Z478" s="245"/>
      <c r="AA478" s="245"/>
    </row>
    <row r="479" ht="15.75" customHeight="1">
      <c r="A479" s="245"/>
      <c r="B479" s="245"/>
      <c r="C479" s="245"/>
      <c r="D479" s="245"/>
      <c r="E479" s="245"/>
      <c r="F479" s="245"/>
      <c r="G479" s="245"/>
      <c r="H479" s="245"/>
      <c r="I479" s="245"/>
      <c r="J479" s="245"/>
      <c r="K479" s="245"/>
      <c r="L479" s="245"/>
      <c r="M479" s="245"/>
      <c r="N479" s="245"/>
      <c r="O479" s="245"/>
      <c r="P479" s="245"/>
      <c r="Q479" s="245"/>
      <c r="R479" s="245"/>
      <c r="S479" s="245"/>
      <c r="T479" s="245"/>
      <c r="U479" s="245"/>
      <c r="V479" s="245"/>
      <c r="W479" s="245"/>
      <c r="X479" s="245"/>
      <c r="Y479" s="245"/>
      <c r="Z479" s="245"/>
      <c r="AA479" s="245"/>
    </row>
    <row r="480" ht="15.75" customHeight="1">
      <c r="A480" s="245"/>
      <c r="B480" s="245"/>
      <c r="C480" s="245"/>
      <c r="D480" s="245"/>
      <c r="E480" s="245"/>
      <c r="F480" s="245"/>
      <c r="G480" s="245"/>
      <c r="H480" s="245"/>
      <c r="I480" s="245"/>
      <c r="J480" s="245"/>
      <c r="K480" s="245"/>
      <c r="L480" s="245"/>
      <c r="M480" s="245"/>
      <c r="N480" s="245"/>
      <c r="O480" s="245"/>
      <c r="P480" s="245"/>
      <c r="Q480" s="245"/>
      <c r="R480" s="245"/>
      <c r="S480" s="245"/>
      <c r="T480" s="245"/>
      <c r="U480" s="245"/>
      <c r="V480" s="245"/>
      <c r="W480" s="245"/>
      <c r="X480" s="245"/>
      <c r="Y480" s="245"/>
      <c r="Z480" s="245"/>
      <c r="AA480" s="245"/>
    </row>
    <row r="481" ht="15.75" customHeight="1">
      <c r="A481" s="245"/>
      <c r="B481" s="245"/>
      <c r="C481" s="245"/>
      <c r="D481" s="245"/>
      <c r="E481" s="245"/>
      <c r="F481" s="245"/>
      <c r="G481" s="245"/>
      <c r="H481" s="245"/>
      <c r="I481" s="245"/>
      <c r="J481" s="245"/>
      <c r="K481" s="245"/>
      <c r="L481" s="245"/>
      <c r="M481" s="245"/>
      <c r="N481" s="245"/>
      <c r="O481" s="245"/>
      <c r="P481" s="245"/>
      <c r="Q481" s="245"/>
      <c r="R481" s="245"/>
      <c r="S481" s="245"/>
      <c r="T481" s="245"/>
      <c r="U481" s="245"/>
      <c r="V481" s="245"/>
      <c r="W481" s="245"/>
      <c r="X481" s="245"/>
      <c r="Y481" s="245"/>
      <c r="Z481" s="245"/>
      <c r="AA481" s="245"/>
    </row>
    <row r="482" ht="15.75" customHeight="1">
      <c r="A482" s="245"/>
      <c r="B482" s="245"/>
      <c r="C482" s="245"/>
      <c r="D482" s="245"/>
      <c r="E482" s="245"/>
      <c r="F482" s="245"/>
      <c r="G482" s="245"/>
      <c r="H482" s="245"/>
      <c r="I482" s="245"/>
      <c r="J482" s="245"/>
      <c r="K482" s="245"/>
      <c r="L482" s="245"/>
      <c r="M482" s="245"/>
      <c r="N482" s="245"/>
      <c r="O482" s="245"/>
      <c r="P482" s="245"/>
      <c r="Q482" s="245"/>
      <c r="R482" s="245"/>
      <c r="S482" s="245"/>
      <c r="T482" s="245"/>
      <c r="U482" s="245"/>
      <c r="V482" s="245"/>
      <c r="W482" s="245"/>
      <c r="X482" s="245"/>
      <c r="Y482" s="245"/>
      <c r="Z482" s="245"/>
      <c r="AA482" s="245"/>
    </row>
    <row r="483" ht="15.75" customHeight="1">
      <c r="A483" s="245"/>
      <c r="B483" s="245"/>
      <c r="C483" s="245"/>
      <c r="D483" s="245"/>
      <c r="E483" s="245"/>
      <c r="F483" s="245"/>
      <c r="G483" s="245"/>
      <c r="H483" s="245"/>
      <c r="I483" s="245"/>
      <c r="J483" s="245"/>
      <c r="K483" s="245"/>
      <c r="L483" s="245"/>
      <c r="M483" s="245"/>
      <c r="N483" s="245"/>
      <c r="O483" s="245"/>
      <c r="P483" s="245"/>
      <c r="Q483" s="245"/>
      <c r="R483" s="245"/>
      <c r="S483" s="245"/>
      <c r="T483" s="245"/>
      <c r="U483" s="245"/>
      <c r="V483" s="245"/>
      <c r="W483" s="245"/>
      <c r="X483" s="245"/>
      <c r="Y483" s="245"/>
      <c r="Z483" s="245"/>
      <c r="AA483" s="245"/>
    </row>
    <row r="484" ht="15.75" customHeight="1">
      <c r="A484" s="245"/>
      <c r="B484" s="245"/>
      <c r="C484" s="245"/>
      <c r="D484" s="245"/>
      <c r="E484" s="245"/>
      <c r="F484" s="245"/>
      <c r="G484" s="245"/>
      <c r="H484" s="245"/>
      <c r="I484" s="245"/>
      <c r="J484" s="245"/>
      <c r="K484" s="245"/>
      <c r="L484" s="245"/>
      <c r="M484" s="245"/>
      <c r="N484" s="245"/>
      <c r="O484" s="245"/>
      <c r="P484" s="245"/>
      <c r="Q484" s="245"/>
      <c r="R484" s="245"/>
      <c r="S484" s="245"/>
      <c r="T484" s="245"/>
      <c r="U484" s="245"/>
      <c r="V484" s="245"/>
      <c r="W484" s="245"/>
      <c r="X484" s="245"/>
      <c r="Y484" s="245"/>
      <c r="Z484" s="245"/>
      <c r="AA484" s="245"/>
    </row>
    <row r="485" ht="15.75" customHeight="1">
      <c r="A485" s="245"/>
      <c r="B485" s="245"/>
      <c r="C485" s="245"/>
      <c r="D485" s="245"/>
      <c r="E485" s="245"/>
      <c r="F485" s="245"/>
      <c r="G485" s="245"/>
      <c r="H485" s="245"/>
      <c r="I485" s="245"/>
      <c r="J485" s="245"/>
      <c r="K485" s="245"/>
      <c r="L485" s="245"/>
      <c r="M485" s="245"/>
      <c r="N485" s="245"/>
      <c r="O485" s="245"/>
      <c r="P485" s="245"/>
      <c r="Q485" s="245"/>
      <c r="R485" s="245"/>
      <c r="S485" s="245"/>
      <c r="T485" s="245"/>
      <c r="U485" s="245"/>
      <c r="V485" s="245"/>
      <c r="W485" s="245"/>
      <c r="X485" s="245"/>
      <c r="Y485" s="245"/>
      <c r="Z485" s="245"/>
      <c r="AA485" s="245"/>
    </row>
    <row r="486" ht="15.75" customHeight="1">
      <c r="A486" s="245"/>
      <c r="B486" s="245"/>
      <c r="C486" s="245"/>
      <c r="D486" s="245"/>
      <c r="E486" s="245"/>
      <c r="F486" s="245"/>
      <c r="G486" s="245"/>
      <c r="H486" s="245"/>
      <c r="I486" s="245"/>
      <c r="J486" s="245"/>
      <c r="K486" s="245"/>
      <c r="L486" s="245"/>
      <c r="M486" s="245"/>
      <c r="N486" s="245"/>
      <c r="O486" s="245"/>
      <c r="P486" s="245"/>
      <c r="Q486" s="245"/>
      <c r="R486" s="245"/>
      <c r="S486" s="245"/>
      <c r="T486" s="245"/>
      <c r="U486" s="245"/>
      <c r="V486" s="245"/>
      <c r="W486" s="245"/>
      <c r="X486" s="245"/>
      <c r="Y486" s="245"/>
      <c r="Z486" s="245"/>
      <c r="AA486" s="245"/>
    </row>
    <row r="487" ht="15.75" customHeight="1">
      <c r="A487" s="245"/>
      <c r="B487" s="245"/>
      <c r="C487" s="245"/>
      <c r="D487" s="245"/>
      <c r="E487" s="245"/>
      <c r="F487" s="245"/>
      <c r="G487" s="245"/>
      <c r="H487" s="245"/>
      <c r="I487" s="245"/>
      <c r="J487" s="245"/>
      <c r="K487" s="245"/>
      <c r="L487" s="245"/>
      <c r="M487" s="245"/>
      <c r="N487" s="245"/>
      <c r="O487" s="245"/>
      <c r="P487" s="245"/>
      <c r="Q487" s="245"/>
      <c r="R487" s="245"/>
      <c r="S487" s="245"/>
      <c r="T487" s="245"/>
      <c r="U487" s="245"/>
      <c r="V487" s="245"/>
      <c r="W487" s="245"/>
      <c r="X487" s="245"/>
      <c r="Y487" s="245"/>
      <c r="Z487" s="245"/>
      <c r="AA487" s="245"/>
    </row>
    <row r="488" ht="15.75" customHeight="1">
      <c r="A488" s="245"/>
      <c r="B488" s="245"/>
      <c r="C488" s="245"/>
      <c r="D488" s="245"/>
      <c r="E488" s="245"/>
      <c r="F488" s="245"/>
      <c r="G488" s="245"/>
      <c r="H488" s="245"/>
      <c r="I488" s="245"/>
      <c r="J488" s="245"/>
      <c r="K488" s="245"/>
      <c r="L488" s="245"/>
      <c r="M488" s="245"/>
      <c r="N488" s="245"/>
      <c r="O488" s="245"/>
      <c r="P488" s="245"/>
      <c r="Q488" s="245"/>
      <c r="R488" s="245"/>
      <c r="S488" s="245"/>
      <c r="T488" s="245"/>
      <c r="U488" s="245"/>
      <c r="V488" s="245"/>
      <c r="W488" s="245"/>
      <c r="X488" s="245"/>
      <c r="Y488" s="245"/>
      <c r="Z488" s="245"/>
      <c r="AA488" s="245"/>
    </row>
    <row r="489" ht="15.75" customHeight="1">
      <c r="A489" s="245"/>
      <c r="B489" s="245"/>
      <c r="C489" s="245"/>
      <c r="D489" s="245"/>
      <c r="E489" s="245"/>
      <c r="F489" s="245"/>
      <c r="G489" s="245"/>
      <c r="H489" s="245"/>
      <c r="I489" s="245"/>
      <c r="J489" s="245"/>
      <c r="K489" s="245"/>
      <c r="L489" s="245"/>
      <c r="M489" s="245"/>
      <c r="N489" s="245"/>
      <c r="O489" s="245"/>
      <c r="P489" s="245"/>
      <c r="Q489" s="245"/>
      <c r="R489" s="245"/>
      <c r="S489" s="245"/>
      <c r="T489" s="245"/>
      <c r="U489" s="245"/>
      <c r="V489" s="245"/>
      <c r="W489" s="245"/>
      <c r="X489" s="245"/>
      <c r="Y489" s="245"/>
      <c r="Z489" s="245"/>
      <c r="AA489" s="245"/>
    </row>
    <row r="490" ht="15.75" customHeight="1">
      <c r="A490" s="245"/>
      <c r="B490" s="245"/>
      <c r="C490" s="245"/>
      <c r="D490" s="245"/>
      <c r="E490" s="245"/>
      <c r="F490" s="245"/>
      <c r="G490" s="245"/>
      <c r="H490" s="245"/>
      <c r="I490" s="245"/>
      <c r="J490" s="245"/>
      <c r="K490" s="245"/>
      <c r="L490" s="245"/>
      <c r="M490" s="245"/>
      <c r="N490" s="245"/>
      <c r="O490" s="245"/>
      <c r="P490" s="245"/>
      <c r="Q490" s="245"/>
      <c r="R490" s="245"/>
      <c r="S490" s="245"/>
      <c r="T490" s="245"/>
      <c r="U490" s="245"/>
      <c r="V490" s="245"/>
      <c r="W490" s="245"/>
      <c r="X490" s="245"/>
      <c r="Y490" s="245"/>
      <c r="Z490" s="245"/>
      <c r="AA490" s="245"/>
    </row>
    <row r="491" ht="15.75" customHeight="1">
      <c r="A491" s="245"/>
      <c r="B491" s="245"/>
      <c r="C491" s="245"/>
      <c r="D491" s="245"/>
      <c r="E491" s="245"/>
      <c r="F491" s="245"/>
      <c r="G491" s="245"/>
      <c r="H491" s="245"/>
      <c r="I491" s="245"/>
      <c r="J491" s="245"/>
      <c r="K491" s="245"/>
      <c r="L491" s="245"/>
      <c r="M491" s="245"/>
      <c r="N491" s="245"/>
      <c r="O491" s="245"/>
      <c r="P491" s="245"/>
      <c r="Q491" s="245"/>
      <c r="R491" s="245"/>
      <c r="S491" s="245"/>
      <c r="T491" s="245"/>
      <c r="U491" s="245"/>
      <c r="V491" s="245"/>
      <c r="W491" s="245"/>
      <c r="X491" s="245"/>
      <c r="Y491" s="245"/>
      <c r="Z491" s="245"/>
      <c r="AA491" s="245"/>
    </row>
    <row r="492" ht="15.75" customHeight="1">
      <c r="A492" s="245"/>
      <c r="B492" s="245"/>
      <c r="C492" s="245"/>
      <c r="D492" s="245"/>
      <c r="E492" s="245"/>
      <c r="F492" s="245"/>
      <c r="G492" s="245"/>
      <c r="H492" s="245"/>
      <c r="I492" s="245"/>
      <c r="J492" s="245"/>
      <c r="K492" s="245"/>
      <c r="L492" s="245"/>
      <c r="M492" s="245"/>
      <c r="N492" s="245"/>
      <c r="O492" s="245"/>
      <c r="P492" s="245"/>
      <c r="Q492" s="245"/>
      <c r="R492" s="245"/>
      <c r="S492" s="245"/>
      <c r="T492" s="245"/>
      <c r="U492" s="245"/>
      <c r="V492" s="245"/>
      <c r="W492" s="245"/>
      <c r="X492" s="245"/>
      <c r="Y492" s="245"/>
      <c r="Z492" s="245"/>
      <c r="AA492" s="245"/>
    </row>
    <row r="493" ht="15.75" customHeight="1">
      <c r="A493" s="245"/>
      <c r="B493" s="245"/>
      <c r="C493" s="245"/>
      <c r="D493" s="245"/>
      <c r="E493" s="245"/>
      <c r="F493" s="245"/>
      <c r="G493" s="245"/>
      <c r="H493" s="245"/>
      <c r="I493" s="245"/>
      <c r="J493" s="245"/>
      <c r="K493" s="245"/>
      <c r="L493" s="245"/>
      <c r="M493" s="245"/>
      <c r="N493" s="245"/>
      <c r="O493" s="245"/>
      <c r="P493" s="245"/>
      <c r="Q493" s="245"/>
      <c r="R493" s="245"/>
      <c r="S493" s="245"/>
      <c r="T493" s="245"/>
      <c r="U493" s="245"/>
      <c r="V493" s="245"/>
      <c r="W493" s="245"/>
      <c r="X493" s="245"/>
      <c r="Y493" s="245"/>
      <c r="Z493" s="245"/>
      <c r="AA493" s="245"/>
    </row>
    <row r="494" ht="15.75" customHeight="1">
      <c r="A494" s="245"/>
      <c r="B494" s="245"/>
      <c r="C494" s="245"/>
      <c r="D494" s="245"/>
      <c r="E494" s="245"/>
      <c r="F494" s="245"/>
      <c r="G494" s="245"/>
      <c r="H494" s="245"/>
      <c r="I494" s="245"/>
      <c r="J494" s="245"/>
      <c r="K494" s="245"/>
      <c r="L494" s="245"/>
      <c r="M494" s="245"/>
      <c r="N494" s="245"/>
      <c r="O494" s="245"/>
      <c r="P494" s="245"/>
      <c r="Q494" s="245"/>
      <c r="R494" s="245"/>
      <c r="S494" s="245"/>
      <c r="T494" s="245"/>
      <c r="U494" s="245"/>
      <c r="V494" s="245"/>
      <c r="W494" s="245"/>
      <c r="X494" s="245"/>
      <c r="Y494" s="245"/>
      <c r="Z494" s="245"/>
      <c r="AA494" s="245"/>
    </row>
    <row r="495" ht="15.75" customHeight="1">
      <c r="A495" s="245"/>
      <c r="B495" s="245"/>
      <c r="C495" s="245"/>
      <c r="D495" s="245"/>
      <c r="E495" s="245"/>
      <c r="F495" s="245"/>
      <c r="G495" s="245"/>
      <c r="H495" s="245"/>
      <c r="I495" s="245"/>
      <c r="J495" s="245"/>
      <c r="K495" s="245"/>
      <c r="L495" s="245"/>
      <c r="M495" s="245"/>
      <c r="N495" s="245"/>
      <c r="O495" s="245"/>
      <c r="P495" s="245"/>
      <c r="Q495" s="245"/>
      <c r="R495" s="245"/>
      <c r="S495" s="245"/>
      <c r="T495" s="245"/>
      <c r="U495" s="245"/>
      <c r="V495" s="245"/>
      <c r="W495" s="245"/>
      <c r="X495" s="245"/>
      <c r="Y495" s="245"/>
      <c r="Z495" s="245"/>
      <c r="AA495" s="245"/>
    </row>
    <row r="496" ht="15.75" customHeight="1">
      <c r="A496" s="245"/>
      <c r="B496" s="245"/>
      <c r="C496" s="245"/>
      <c r="D496" s="245"/>
      <c r="E496" s="245"/>
      <c r="F496" s="245"/>
      <c r="G496" s="245"/>
      <c r="H496" s="245"/>
      <c r="I496" s="245"/>
      <c r="J496" s="245"/>
      <c r="K496" s="245"/>
      <c r="L496" s="245"/>
      <c r="M496" s="245"/>
      <c r="N496" s="245"/>
      <c r="O496" s="245"/>
      <c r="P496" s="245"/>
      <c r="Q496" s="245"/>
      <c r="R496" s="245"/>
      <c r="S496" s="245"/>
      <c r="T496" s="245"/>
      <c r="U496" s="245"/>
      <c r="V496" s="245"/>
      <c r="W496" s="245"/>
      <c r="X496" s="245"/>
      <c r="Y496" s="245"/>
      <c r="Z496" s="245"/>
      <c r="AA496" s="245"/>
    </row>
    <row r="497" ht="15.75" customHeight="1">
      <c r="A497" s="245"/>
      <c r="B497" s="245"/>
      <c r="C497" s="245"/>
      <c r="D497" s="245"/>
      <c r="E497" s="245"/>
      <c r="F497" s="245"/>
      <c r="G497" s="245"/>
      <c r="H497" s="245"/>
      <c r="I497" s="245"/>
      <c r="J497" s="245"/>
      <c r="K497" s="245"/>
      <c r="L497" s="245"/>
      <c r="M497" s="245"/>
      <c r="N497" s="245"/>
      <c r="O497" s="245"/>
      <c r="P497" s="245"/>
      <c r="Q497" s="245"/>
      <c r="R497" s="245"/>
      <c r="S497" s="245"/>
      <c r="T497" s="245"/>
      <c r="U497" s="245"/>
      <c r="V497" s="245"/>
      <c r="W497" s="245"/>
      <c r="X497" s="245"/>
      <c r="Y497" s="245"/>
      <c r="Z497" s="245"/>
      <c r="AA497" s="245"/>
    </row>
    <row r="498" ht="15.75" customHeight="1">
      <c r="A498" s="245"/>
      <c r="B498" s="245"/>
      <c r="C498" s="245"/>
      <c r="D498" s="245"/>
      <c r="E498" s="245"/>
      <c r="F498" s="245"/>
      <c r="G498" s="245"/>
      <c r="H498" s="245"/>
      <c r="I498" s="245"/>
      <c r="J498" s="245"/>
      <c r="K498" s="245"/>
      <c r="L498" s="245"/>
      <c r="M498" s="245"/>
      <c r="N498" s="245"/>
      <c r="O498" s="245"/>
      <c r="P498" s="245"/>
      <c r="Q498" s="245"/>
      <c r="R498" s="245"/>
      <c r="S498" s="245"/>
      <c r="T498" s="245"/>
      <c r="U498" s="245"/>
      <c r="V498" s="245"/>
      <c r="W498" s="245"/>
      <c r="X498" s="245"/>
      <c r="Y498" s="245"/>
      <c r="Z498" s="245"/>
      <c r="AA498" s="245"/>
    </row>
    <row r="499" ht="15.75" customHeight="1">
      <c r="A499" s="245"/>
      <c r="B499" s="245"/>
      <c r="C499" s="245"/>
      <c r="D499" s="245"/>
      <c r="E499" s="245"/>
      <c r="F499" s="245"/>
      <c r="G499" s="245"/>
      <c r="H499" s="245"/>
      <c r="I499" s="245"/>
      <c r="J499" s="245"/>
      <c r="K499" s="245"/>
      <c r="L499" s="245"/>
      <c r="M499" s="245"/>
      <c r="N499" s="245"/>
      <c r="O499" s="245"/>
      <c r="P499" s="245"/>
      <c r="Q499" s="245"/>
      <c r="R499" s="245"/>
      <c r="S499" s="245"/>
      <c r="T499" s="245"/>
      <c r="U499" s="245"/>
      <c r="V499" s="245"/>
      <c r="W499" s="245"/>
      <c r="X499" s="245"/>
      <c r="Y499" s="245"/>
      <c r="Z499" s="245"/>
      <c r="AA499" s="245"/>
    </row>
    <row r="500" ht="15.75" customHeight="1">
      <c r="A500" s="245"/>
      <c r="B500" s="245"/>
      <c r="C500" s="245"/>
      <c r="D500" s="245"/>
      <c r="E500" s="245"/>
      <c r="F500" s="245"/>
      <c r="G500" s="245"/>
      <c r="H500" s="245"/>
      <c r="I500" s="245"/>
      <c r="J500" s="245"/>
      <c r="K500" s="245"/>
      <c r="L500" s="245"/>
      <c r="M500" s="245"/>
      <c r="N500" s="245"/>
      <c r="O500" s="245"/>
      <c r="P500" s="245"/>
      <c r="Q500" s="245"/>
      <c r="R500" s="245"/>
      <c r="S500" s="245"/>
      <c r="T500" s="245"/>
      <c r="U500" s="245"/>
      <c r="V500" s="245"/>
      <c r="W500" s="245"/>
      <c r="X500" s="245"/>
      <c r="Y500" s="245"/>
      <c r="Z500" s="245"/>
      <c r="AA500" s="245"/>
    </row>
    <row r="501" ht="15.75" customHeight="1">
      <c r="A501" s="245"/>
      <c r="B501" s="245"/>
      <c r="C501" s="245"/>
      <c r="D501" s="245"/>
      <c r="E501" s="245"/>
      <c r="F501" s="245"/>
      <c r="G501" s="245"/>
      <c r="H501" s="245"/>
      <c r="I501" s="245"/>
      <c r="J501" s="245"/>
      <c r="K501" s="245"/>
      <c r="L501" s="245"/>
      <c r="M501" s="245"/>
      <c r="N501" s="245"/>
      <c r="O501" s="245"/>
      <c r="P501" s="245"/>
      <c r="Q501" s="245"/>
      <c r="R501" s="245"/>
      <c r="S501" s="245"/>
      <c r="T501" s="245"/>
      <c r="U501" s="245"/>
      <c r="V501" s="245"/>
      <c r="W501" s="245"/>
      <c r="X501" s="245"/>
      <c r="Y501" s="245"/>
      <c r="Z501" s="245"/>
      <c r="AA501" s="245"/>
    </row>
    <row r="502" ht="15.75" customHeight="1">
      <c r="A502" s="245"/>
      <c r="B502" s="245"/>
      <c r="C502" s="245"/>
      <c r="D502" s="245"/>
      <c r="E502" s="245"/>
      <c r="F502" s="245"/>
      <c r="G502" s="245"/>
      <c r="H502" s="245"/>
      <c r="I502" s="245"/>
      <c r="J502" s="245"/>
      <c r="K502" s="245"/>
      <c r="L502" s="245"/>
      <c r="M502" s="245"/>
      <c r="N502" s="245"/>
      <c r="O502" s="245"/>
      <c r="P502" s="245"/>
      <c r="Q502" s="245"/>
      <c r="R502" s="245"/>
      <c r="S502" s="245"/>
      <c r="T502" s="245"/>
      <c r="U502" s="245"/>
      <c r="V502" s="245"/>
      <c r="W502" s="245"/>
      <c r="X502" s="245"/>
      <c r="Y502" s="245"/>
      <c r="Z502" s="245"/>
      <c r="AA502" s="245"/>
    </row>
    <row r="503" ht="15.75" customHeight="1">
      <c r="A503" s="245"/>
      <c r="B503" s="245"/>
      <c r="C503" s="245"/>
      <c r="D503" s="245"/>
      <c r="E503" s="245"/>
      <c r="F503" s="245"/>
      <c r="G503" s="245"/>
      <c r="H503" s="245"/>
      <c r="I503" s="245"/>
      <c r="J503" s="245"/>
      <c r="K503" s="245"/>
      <c r="L503" s="245"/>
      <c r="M503" s="245"/>
      <c r="N503" s="245"/>
      <c r="O503" s="245"/>
      <c r="P503" s="245"/>
      <c r="Q503" s="245"/>
      <c r="R503" s="245"/>
      <c r="S503" s="245"/>
      <c r="T503" s="245"/>
      <c r="U503" s="245"/>
      <c r="V503" s="245"/>
      <c r="W503" s="245"/>
      <c r="X503" s="245"/>
      <c r="Y503" s="245"/>
      <c r="Z503" s="245"/>
      <c r="AA503" s="245"/>
    </row>
    <row r="504" ht="15.75" customHeight="1">
      <c r="A504" s="245"/>
      <c r="B504" s="245"/>
      <c r="C504" s="245"/>
      <c r="D504" s="245"/>
      <c r="E504" s="245"/>
      <c r="F504" s="245"/>
      <c r="G504" s="245"/>
      <c r="H504" s="245"/>
      <c r="I504" s="245"/>
      <c r="J504" s="245"/>
      <c r="K504" s="245"/>
      <c r="L504" s="245"/>
      <c r="M504" s="245"/>
      <c r="N504" s="245"/>
      <c r="O504" s="245"/>
      <c r="P504" s="245"/>
      <c r="Q504" s="245"/>
      <c r="R504" s="245"/>
      <c r="S504" s="245"/>
      <c r="T504" s="245"/>
      <c r="U504" s="245"/>
      <c r="V504" s="245"/>
      <c r="W504" s="245"/>
      <c r="X504" s="245"/>
      <c r="Y504" s="245"/>
      <c r="Z504" s="245"/>
      <c r="AA504" s="245"/>
    </row>
    <row r="505" ht="15.75" customHeight="1">
      <c r="A505" s="245"/>
      <c r="B505" s="245"/>
      <c r="C505" s="245"/>
      <c r="D505" s="245"/>
      <c r="E505" s="245"/>
      <c r="F505" s="245"/>
      <c r="G505" s="245"/>
      <c r="H505" s="245"/>
      <c r="I505" s="245"/>
      <c r="J505" s="245"/>
      <c r="K505" s="245"/>
      <c r="L505" s="245"/>
      <c r="M505" s="245"/>
      <c r="N505" s="245"/>
      <c r="O505" s="245"/>
      <c r="P505" s="245"/>
      <c r="Q505" s="245"/>
      <c r="R505" s="245"/>
      <c r="S505" s="245"/>
      <c r="T505" s="245"/>
      <c r="U505" s="245"/>
      <c r="V505" s="245"/>
      <c r="W505" s="245"/>
      <c r="X505" s="245"/>
      <c r="Y505" s="245"/>
      <c r="Z505" s="245"/>
      <c r="AA505" s="245"/>
    </row>
    <row r="506" ht="15.75" customHeight="1">
      <c r="A506" s="245"/>
      <c r="B506" s="245"/>
      <c r="C506" s="245"/>
      <c r="D506" s="245"/>
      <c r="E506" s="245"/>
      <c r="F506" s="245"/>
      <c r="G506" s="245"/>
      <c r="H506" s="245"/>
      <c r="I506" s="245"/>
      <c r="J506" s="245"/>
      <c r="K506" s="245"/>
      <c r="L506" s="245"/>
      <c r="M506" s="245"/>
      <c r="N506" s="245"/>
      <c r="O506" s="245"/>
      <c r="P506" s="245"/>
      <c r="Q506" s="245"/>
      <c r="R506" s="245"/>
      <c r="S506" s="245"/>
      <c r="T506" s="245"/>
      <c r="U506" s="245"/>
      <c r="V506" s="245"/>
      <c r="W506" s="245"/>
      <c r="X506" s="245"/>
      <c r="Y506" s="245"/>
      <c r="Z506" s="245"/>
      <c r="AA506" s="245"/>
    </row>
    <row r="507" ht="15.75" customHeight="1">
      <c r="A507" s="245"/>
      <c r="B507" s="245"/>
      <c r="C507" s="245"/>
      <c r="D507" s="245"/>
      <c r="E507" s="245"/>
      <c r="F507" s="245"/>
      <c r="G507" s="245"/>
      <c r="H507" s="245"/>
      <c r="I507" s="245"/>
      <c r="J507" s="245"/>
      <c r="K507" s="245"/>
      <c r="L507" s="245"/>
      <c r="M507" s="245"/>
      <c r="N507" s="245"/>
      <c r="O507" s="245"/>
      <c r="P507" s="245"/>
      <c r="Q507" s="245"/>
      <c r="R507" s="245"/>
      <c r="S507" s="245"/>
      <c r="T507" s="245"/>
      <c r="U507" s="245"/>
      <c r="V507" s="245"/>
      <c r="W507" s="245"/>
      <c r="X507" s="245"/>
      <c r="Y507" s="245"/>
      <c r="Z507" s="245"/>
      <c r="AA507" s="245"/>
    </row>
    <row r="508" ht="15.75" customHeight="1">
      <c r="A508" s="245"/>
      <c r="B508" s="245"/>
      <c r="C508" s="245"/>
      <c r="D508" s="245"/>
      <c r="E508" s="245"/>
      <c r="F508" s="245"/>
      <c r="G508" s="245"/>
      <c r="H508" s="245"/>
      <c r="I508" s="245"/>
      <c r="J508" s="245"/>
      <c r="K508" s="245"/>
      <c r="L508" s="245"/>
      <c r="M508" s="245"/>
      <c r="N508" s="245"/>
      <c r="O508" s="245"/>
      <c r="P508" s="245"/>
      <c r="Q508" s="245"/>
      <c r="R508" s="245"/>
      <c r="S508" s="245"/>
      <c r="T508" s="245"/>
      <c r="U508" s="245"/>
      <c r="V508" s="245"/>
      <c r="W508" s="245"/>
      <c r="X508" s="245"/>
      <c r="Y508" s="245"/>
      <c r="Z508" s="245"/>
      <c r="AA508" s="245"/>
    </row>
    <row r="509" ht="15.75" customHeight="1">
      <c r="A509" s="245"/>
      <c r="B509" s="245"/>
      <c r="C509" s="245"/>
      <c r="D509" s="245"/>
      <c r="E509" s="245"/>
      <c r="F509" s="245"/>
      <c r="G509" s="245"/>
      <c r="H509" s="245"/>
      <c r="I509" s="245"/>
      <c r="J509" s="245"/>
      <c r="K509" s="245"/>
      <c r="L509" s="245"/>
      <c r="M509" s="245"/>
      <c r="N509" s="245"/>
      <c r="O509" s="245"/>
      <c r="P509" s="245"/>
      <c r="Q509" s="245"/>
      <c r="R509" s="245"/>
      <c r="S509" s="245"/>
      <c r="T509" s="245"/>
      <c r="U509" s="245"/>
      <c r="V509" s="245"/>
      <c r="W509" s="245"/>
      <c r="X509" s="245"/>
      <c r="Y509" s="245"/>
      <c r="Z509" s="245"/>
      <c r="AA509" s="245"/>
    </row>
    <row r="510" ht="15.75" customHeight="1">
      <c r="A510" s="245"/>
      <c r="B510" s="245"/>
      <c r="C510" s="245"/>
      <c r="D510" s="245"/>
      <c r="E510" s="245"/>
      <c r="F510" s="245"/>
      <c r="G510" s="245"/>
      <c r="H510" s="245"/>
      <c r="I510" s="245"/>
      <c r="J510" s="245"/>
      <c r="K510" s="245"/>
      <c r="L510" s="245"/>
      <c r="M510" s="245"/>
      <c r="N510" s="245"/>
      <c r="O510" s="245"/>
      <c r="P510" s="245"/>
      <c r="Q510" s="245"/>
      <c r="R510" s="245"/>
      <c r="S510" s="245"/>
      <c r="T510" s="245"/>
      <c r="U510" s="245"/>
      <c r="V510" s="245"/>
      <c r="W510" s="245"/>
      <c r="X510" s="245"/>
      <c r="Y510" s="245"/>
      <c r="Z510" s="245"/>
      <c r="AA510" s="245"/>
    </row>
    <row r="511" ht="15.75" customHeight="1">
      <c r="A511" s="245"/>
      <c r="B511" s="245"/>
      <c r="C511" s="245"/>
      <c r="D511" s="245"/>
      <c r="E511" s="245"/>
      <c r="F511" s="245"/>
      <c r="G511" s="245"/>
      <c r="H511" s="245"/>
      <c r="I511" s="245"/>
      <c r="J511" s="245"/>
      <c r="K511" s="245"/>
      <c r="L511" s="245"/>
      <c r="M511" s="245"/>
      <c r="N511" s="245"/>
      <c r="O511" s="245"/>
      <c r="P511" s="245"/>
      <c r="Q511" s="245"/>
      <c r="R511" s="245"/>
      <c r="S511" s="245"/>
      <c r="T511" s="245"/>
      <c r="U511" s="245"/>
      <c r="V511" s="245"/>
      <c r="W511" s="245"/>
      <c r="X511" s="245"/>
      <c r="Y511" s="245"/>
      <c r="Z511" s="245"/>
      <c r="AA511" s="245"/>
    </row>
    <row r="512" ht="15.75" customHeight="1">
      <c r="A512" s="245"/>
      <c r="B512" s="245"/>
      <c r="C512" s="245"/>
      <c r="D512" s="245"/>
      <c r="E512" s="245"/>
      <c r="F512" s="245"/>
      <c r="G512" s="245"/>
      <c r="H512" s="245"/>
      <c r="I512" s="245"/>
      <c r="J512" s="245"/>
      <c r="K512" s="245"/>
      <c r="L512" s="245"/>
      <c r="M512" s="245"/>
      <c r="N512" s="245"/>
      <c r="O512" s="245"/>
      <c r="P512" s="245"/>
      <c r="Q512" s="245"/>
      <c r="R512" s="245"/>
      <c r="S512" s="245"/>
      <c r="T512" s="245"/>
      <c r="U512" s="245"/>
      <c r="V512" s="245"/>
      <c r="W512" s="245"/>
      <c r="X512" s="245"/>
      <c r="Y512" s="245"/>
      <c r="Z512" s="245"/>
      <c r="AA512" s="245"/>
    </row>
    <row r="513" ht="15.75" customHeight="1">
      <c r="A513" s="245"/>
      <c r="B513" s="245"/>
      <c r="C513" s="245"/>
      <c r="D513" s="245"/>
      <c r="E513" s="245"/>
      <c r="F513" s="245"/>
      <c r="G513" s="245"/>
      <c r="H513" s="245"/>
      <c r="I513" s="245"/>
      <c r="J513" s="245"/>
      <c r="K513" s="245"/>
      <c r="L513" s="245"/>
      <c r="M513" s="245"/>
      <c r="N513" s="245"/>
      <c r="O513" s="245"/>
      <c r="P513" s="245"/>
      <c r="Q513" s="245"/>
      <c r="R513" s="245"/>
      <c r="S513" s="245"/>
      <c r="T513" s="245"/>
      <c r="U513" s="245"/>
      <c r="V513" s="245"/>
      <c r="W513" s="245"/>
      <c r="X513" s="245"/>
      <c r="Y513" s="245"/>
      <c r="Z513" s="245"/>
      <c r="AA513" s="245"/>
    </row>
    <row r="514" ht="15.75" customHeight="1">
      <c r="A514" s="245"/>
      <c r="B514" s="245"/>
      <c r="C514" s="245"/>
      <c r="D514" s="245"/>
      <c r="E514" s="245"/>
      <c r="F514" s="245"/>
      <c r="G514" s="245"/>
      <c r="H514" s="245"/>
      <c r="I514" s="245"/>
      <c r="J514" s="245"/>
      <c r="K514" s="245"/>
      <c r="L514" s="245"/>
      <c r="M514" s="245"/>
      <c r="N514" s="245"/>
      <c r="O514" s="245"/>
      <c r="P514" s="245"/>
      <c r="Q514" s="245"/>
      <c r="R514" s="245"/>
      <c r="S514" s="245"/>
      <c r="T514" s="245"/>
      <c r="U514" s="245"/>
      <c r="V514" s="245"/>
      <c r="W514" s="245"/>
      <c r="X514" s="245"/>
      <c r="Y514" s="245"/>
      <c r="Z514" s="245"/>
      <c r="AA514" s="245"/>
    </row>
    <row r="515" ht="15.75" customHeight="1">
      <c r="A515" s="245"/>
      <c r="B515" s="245"/>
      <c r="C515" s="245"/>
      <c r="D515" s="245"/>
      <c r="E515" s="245"/>
      <c r="F515" s="245"/>
      <c r="G515" s="245"/>
      <c r="H515" s="245"/>
      <c r="I515" s="245"/>
      <c r="J515" s="245"/>
      <c r="K515" s="245"/>
      <c r="L515" s="245"/>
      <c r="M515" s="245"/>
      <c r="N515" s="245"/>
      <c r="O515" s="245"/>
      <c r="P515" s="245"/>
      <c r="Q515" s="245"/>
      <c r="R515" s="245"/>
      <c r="S515" s="245"/>
      <c r="T515" s="245"/>
      <c r="U515" s="245"/>
      <c r="V515" s="245"/>
      <c r="W515" s="245"/>
      <c r="X515" s="245"/>
      <c r="Y515" s="245"/>
      <c r="Z515" s="245"/>
      <c r="AA515" s="245"/>
    </row>
    <row r="516" ht="15.75" customHeight="1">
      <c r="A516" s="245"/>
      <c r="B516" s="245"/>
      <c r="C516" s="245"/>
      <c r="D516" s="245"/>
      <c r="E516" s="245"/>
      <c r="F516" s="245"/>
      <c r="G516" s="245"/>
      <c r="H516" s="245"/>
      <c r="I516" s="245"/>
      <c r="J516" s="245"/>
      <c r="K516" s="245"/>
      <c r="L516" s="245"/>
      <c r="M516" s="245"/>
      <c r="N516" s="245"/>
      <c r="O516" s="245"/>
      <c r="P516" s="245"/>
      <c r="Q516" s="245"/>
      <c r="R516" s="245"/>
      <c r="S516" s="245"/>
      <c r="T516" s="245"/>
      <c r="U516" s="245"/>
      <c r="V516" s="245"/>
      <c r="W516" s="245"/>
      <c r="X516" s="245"/>
      <c r="Y516" s="245"/>
      <c r="Z516" s="245"/>
      <c r="AA516" s="245"/>
    </row>
    <row r="517" ht="15.75" customHeight="1">
      <c r="A517" s="245"/>
      <c r="B517" s="245"/>
      <c r="C517" s="245"/>
      <c r="D517" s="245"/>
      <c r="E517" s="245"/>
      <c r="F517" s="245"/>
      <c r="G517" s="245"/>
      <c r="H517" s="245"/>
      <c r="I517" s="245"/>
      <c r="J517" s="245"/>
      <c r="K517" s="245"/>
      <c r="L517" s="245"/>
      <c r="M517" s="245"/>
      <c r="N517" s="245"/>
      <c r="O517" s="245"/>
      <c r="P517" s="245"/>
      <c r="Q517" s="245"/>
      <c r="R517" s="245"/>
      <c r="S517" s="245"/>
      <c r="T517" s="245"/>
      <c r="U517" s="245"/>
      <c r="V517" s="245"/>
      <c r="W517" s="245"/>
      <c r="X517" s="245"/>
      <c r="Y517" s="245"/>
      <c r="Z517" s="245"/>
      <c r="AA517" s="245"/>
    </row>
    <row r="518" ht="15.75" customHeight="1">
      <c r="A518" s="245"/>
      <c r="B518" s="245"/>
      <c r="C518" s="245"/>
      <c r="D518" s="245"/>
      <c r="E518" s="245"/>
      <c r="F518" s="245"/>
      <c r="G518" s="245"/>
      <c r="H518" s="245"/>
      <c r="I518" s="245"/>
      <c r="J518" s="245"/>
      <c r="K518" s="245"/>
      <c r="L518" s="245"/>
      <c r="M518" s="245"/>
      <c r="N518" s="245"/>
      <c r="O518" s="245"/>
      <c r="P518" s="245"/>
      <c r="Q518" s="245"/>
      <c r="R518" s="245"/>
      <c r="S518" s="245"/>
      <c r="T518" s="245"/>
      <c r="U518" s="245"/>
      <c r="V518" s="245"/>
      <c r="W518" s="245"/>
      <c r="X518" s="245"/>
      <c r="Y518" s="245"/>
      <c r="Z518" s="245"/>
      <c r="AA518" s="245"/>
    </row>
    <row r="519" ht="15.75" customHeight="1">
      <c r="A519" s="245"/>
      <c r="B519" s="245"/>
      <c r="C519" s="245"/>
      <c r="D519" s="245"/>
      <c r="E519" s="245"/>
      <c r="F519" s="245"/>
      <c r="G519" s="245"/>
      <c r="H519" s="245"/>
      <c r="I519" s="245"/>
      <c r="J519" s="245"/>
      <c r="K519" s="245"/>
      <c r="L519" s="245"/>
      <c r="M519" s="245"/>
      <c r="N519" s="245"/>
      <c r="O519" s="245"/>
      <c r="P519" s="245"/>
      <c r="Q519" s="245"/>
      <c r="R519" s="245"/>
      <c r="S519" s="245"/>
      <c r="T519" s="245"/>
      <c r="U519" s="245"/>
      <c r="V519" s="245"/>
      <c r="W519" s="245"/>
      <c r="X519" s="245"/>
      <c r="Y519" s="245"/>
      <c r="Z519" s="245"/>
      <c r="AA519" s="245"/>
    </row>
    <row r="520" ht="15.75" customHeight="1">
      <c r="A520" s="245"/>
      <c r="B520" s="245"/>
      <c r="C520" s="245"/>
      <c r="D520" s="245"/>
      <c r="E520" s="245"/>
      <c r="F520" s="245"/>
      <c r="G520" s="245"/>
      <c r="H520" s="245"/>
      <c r="I520" s="245"/>
      <c r="J520" s="245"/>
      <c r="K520" s="245"/>
      <c r="L520" s="245"/>
      <c r="M520" s="245"/>
      <c r="N520" s="245"/>
      <c r="O520" s="245"/>
      <c r="P520" s="245"/>
      <c r="Q520" s="245"/>
      <c r="R520" s="245"/>
      <c r="S520" s="245"/>
      <c r="T520" s="245"/>
      <c r="U520" s="245"/>
      <c r="V520" s="245"/>
      <c r="W520" s="245"/>
      <c r="X520" s="245"/>
      <c r="Y520" s="245"/>
      <c r="Z520" s="245"/>
      <c r="AA520" s="245"/>
    </row>
    <row r="521" ht="15.75" customHeight="1">
      <c r="A521" s="245"/>
      <c r="B521" s="245"/>
      <c r="C521" s="245"/>
      <c r="D521" s="245"/>
      <c r="E521" s="245"/>
      <c r="F521" s="245"/>
      <c r="G521" s="245"/>
      <c r="H521" s="245"/>
      <c r="I521" s="245"/>
      <c r="J521" s="245"/>
      <c r="K521" s="245"/>
      <c r="L521" s="245"/>
      <c r="M521" s="245"/>
      <c r="N521" s="245"/>
      <c r="O521" s="245"/>
      <c r="P521" s="245"/>
      <c r="Q521" s="245"/>
      <c r="R521" s="245"/>
      <c r="S521" s="245"/>
      <c r="T521" s="245"/>
      <c r="U521" s="245"/>
      <c r="V521" s="245"/>
      <c r="W521" s="245"/>
      <c r="X521" s="245"/>
      <c r="Y521" s="245"/>
      <c r="Z521" s="245"/>
      <c r="AA521" s="245"/>
    </row>
    <row r="522" ht="15.75" customHeight="1">
      <c r="A522" s="245"/>
      <c r="B522" s="245"/>
      <c r="C522" s="245"/>
      <c r="D522" s="245"/>
      <c r="E522" s="245"/>
      <c r="F522" s="245"/>
      <c r="G522" s="245"/>
      <c r="H522" s="245"/>
      <c r="I522" s="245"/>
      <c r="J522" s="245"/>
      <c r="K522" s="245"/>
      <c r="L522" s="245"/>
      <c r="M522" s="245"/>
      <c r="N522" s="245"/>
      <c r="O522" s="245"/>
      <c r="P522" s="245"/>
      <c r="Q522" s="245"/>
      <c r="R522" s="245"/>
      <c r="S522" s="245"/>
      <c r="T522" s="245"/>
      <c r="U522" s="245"/>
      <c r="V522" s="245"/>
      <c r="W522" s="245"/>
      <c r="X522" s="245"/>
      <c r="Y522" s="245"/>
      <c r="Z522" s="245"/>
      <c r="AA522" s="245"/>
    </row>
    <row r="523" ht="15.75" customHeight="1">
      <c r="A523" s="245"/>
      <c r="B523" s="245"/>
      <c r="C523" s="245"/>
      <c r="D523" s="245"/>
      <c r="E523" s="245"/>
      <c r="F523" s="245"/>
      <c r="G523" s="245"/>
      <c r="H523" s="245"/>
      <c r="I523" s="245"/>
      <c r="J523" s="245"/>
      <c r="K523" s="245"/>
      <c r="L523" s="245"/>
      <c r="M523" s="245"/>
      <c r="N523" s="245"/>
      <c r="O523" s="245"/>
      <c r="P523" s="245"/>
      <c r="Q523" s="245"/>
      <c r="R523" s="245"/>
      <c r="S523" s="245"/>
      <c r="T523" s="245"/>
      <c r="U523" s="245"/>
      <c r="V523" s="245"/>
      <c r="W523" s="245"/>
      <c r="X523" s="245"/>
      <c r="Y523" s="245"/>
      <c r="Z523" s="245"/>
      <c r="AA523" s="245"/>
    </row>
    <row r="524" ht="15.75" customHeight="1">
      <c r="A524" s="245"/>
      <c r="B524" s="245"/>
      <c r="C524" s="245"/>
      <c r="D524" s="245"/>
      <c r="E524" s="245"/>
      <c r="F524" s="245"/>
      <c r="G524" s="245"/>
      <c r="H524" s="245"/>
      <c r="I524" s="245"/>
      <c r="J524" s="245"/>
      <c r="K524" s="245"/>
      <c r="L524" s="245"/>
      <c r="M524" s="245"/>
      <c r="N524" s="245"/>
      <c r="O524" s="245"/>
      <c r="P524" s="245"/>
      <c r="Q524" s="245"/>
      <c r="R524" s="245"/>
      <c r="S524" s="245"/>
      <c r="T524" s="245"/>
      <c r="U524" s="245"/>
      <c r="V524" s="245"/>
      <c r="W524" s="245"/>
      <c r="X524" s="245"/>
      <c r="Y524" s="245"/>
      <c r="Z524" s="245"/>
      <c r="AA524" s="245"/>
    </row>
    <row r="525" ht="15.75" customHeight="1">
      <c r="A525" s="245"/>
      <c r="B525" s="245"/>
      <c r="C525" s="245"/>
      <c r="D525" s="245"/>
      <c r="E525" s="245"/>
      <c r="F525" s="245"/>
      <c r="G525" s="245"/>
      <c r="H525" s="245"/>
      <c r="I525" s="245"/>
      <c r="J525" s="245"/>
      <c r="K525" s="245"/>
      <c r="L525" s="245"/>
      <c r="M525" s="245"/>
      <c r="N525" s="245"/>
      <c r="O525" s="245"/>
      <c r="P525" s="245"/>
      <c r="Q525" s="245"/>
      <c r="R525" s="245"/>
      <c r="S525" s="245"/>
      <c r="T525" s="245"/>
      <c r="U525" s="245"/>
      <c r="V525" s="245"/>
      <c r="W525" s="245"/>
      <c r="X525" s="245"/>
      <c r="Y525" s="245"/>
      <c r="Z525" s="245"/>
      <c r="AA525" s="245"/>
    </row>
    <row r="526" ht="15.75" customHeight="1">
      <c r="A526" s="245"/>
      <c r="B526" s="245"/>
      <c r="C526" s="245"/>
      <c r="D526" s="245"/>
      <c r="E526" s="245"/>
      <c r="F526" s="245"/>
      <c r="G526" s="245"/>
      <c r="H526" s="245"/>
      <c r="I526" s="245"/>
      <c r="J526" s="245"/>
      <c r="K526" s="245"/>
      <c r="L526" s="245"/>
      <c r="M526" s="245"/>
      <c r="N526" s="245"/>
      <c r="O526" s="245"/>
      <c r="P526" s="245"/>
      <c r="Q526" s="245"/>
      <c r="R526" s="245"/>
      <c r="S526" s="245"/>
      <c r="T526" s="245"/>
      <c r="U526" s="245"/>
      <c r="V526" s="245"/>
      <c r="W526" s="245"/>
      <c r="X526" s="245"/>
      <c r="Y526" s="245"/>
      <c r="Z526" s="245"/>
      <c r="AA526" s="245"/>
    </row>
    <row r="527" ht="15.75" customHeight="1">
      <c r="A527" s="245"/>
      <c r="B527" s="245"/>
      <c r="C527" s="245"/>
      <c r="D527" s="245"/>
      <c r="E527" s="245"/>
      <c r="F527" s="245"/>
      <c r="G527" s="245"/>
      <c r="H527" s="245"/>
      <c r="I527" s="245"/>
      <c r="J527" s="245"/>
      <c r="K527" s="245"/>
      <c r="L527" s="245"/>
      <c r="M527" s="245"/>
      <c r="N527" s="245"/>
      <c r="O527" s="245"/>
      <c r="P527" s="245"/>
      <c r="Q527" s="245"/>
      <c r="R527" s="245"/>
      <c r="S527" s="245"/>
      <c r="T527" s="245"/>
      <c r="U527" s="245"/>
      <c r="V527" s="245"/>
      <c r="W527" s="245"/>
      <c r="X527" s="245"/>
      <c r="Y527" s="245"/>
      <c r="Z527" s="245"/>
      <c r="AA527" s="245"/>
    </row>
    <row r="528" ht="15.75" customHeight="1">
      <c r="A528" s="245"/>
      <c r="B528" s="245"/>
      <c r="C528" s="245"/>
      <c r="D528" s="245"/>
      <c r="E528" s="245"/>
      <c r="F528" s="245"/>
      <c r="G528" s="245"/>
      <c r="H528" s="245"/>
      <c r="I528" s="245"/>
      <c r="J528" s="245"/>
      <c r="K528" s="245"/>
      <c r="L528" s="245"/>
      <c r="M528" s="245"/>
      <c r="N528" s="245"/>
      <c r="O528" s="245"/>
      <c r="P528" s="245"/>
      <c r="Q528" s="245"/>
      <c r="R528" s="245"/>
      <c r="S528" s="245"/>
      <c r="T528" s="245"/>
      <c r="U528" s="245"/>
      <c r="V528" s="245"/>
      <c r="W528" s="245"/>
      <c r="X528" s="245"/>
      <c r="Y528" s="245"/>
      <c r="Z528" s="245"/>
      <c r="AA528" s="245"/>
    </row>
    <row r="529" ht="15.75" customHeight="1">
      <c r="A529" s="245"/>
      <c r="B529" s="245"/>
      <c r="C529" s="245"/>
      <c r="D529" s="245"/>
      <c r="E529" s="245"/>
      <c r="F529" s="245"/>
      <c r="G529" s="245"/>
      <c r="H529" s="245"/>
      <c r="I529" s="245"/>
      <c r="J529" s="245"/>
      <c r="K529" s="245"/>
      <c r="L529" s="245"/>
      <c r="M529" s="245"/>
      <c r="N529" s="245"/>
      <c r="O529" s="245"/>
      <c r="P529" s="245"/>
      <c r="Q529" s="245"/>
      <c r="R529" s="245"/>
      <c r="S529" s="245"/>
      <c r="T529" s="245"/>
      <c r="U529" s="245"/>
      <c r="V529" s="245"/>
      <c r="W529" s="245"/>
      <c r="X529" s="245"/>
      <c r="Y529" s="245"/>
      <c r="Z529" s="245"/>
      <c r="AA529" s="245"/>
    </row>
    <row r="530" ht="15.75" customHeight="1">
      <c r="A530" s="245"/>
      <c r="B530" s="245"/>
      <c r="C530" s="245"/>
      <c r="D530" s="245"/>
      <c r="E530" s="245"/>
      <c r="F530" s="245"/>
      <c r="G530" s="245"/>
      <c r="H530" s="245"/>
      <c r="I530" s="245"/>
      <c r="J530" s="245"/>
      <c r="K530" s="245"/>
      <c r="L530" s="245"/>
      <c r="M530" s="245"/>
      <c r="N530" s="245"/>
      <c r="O530" s="245"/>
      <c r="P530" s="245"/>
      <c r="Q530" s="245"/>
      <c r="R530" s="245"/>
      <c r="S530" s="245"/>
      <c r="T530" s="245"/>
      <c r="U530" s="245"/>
      <c r="V530" s="245"/>
      <c r="W530" s="245"/>
      <c r="X530" s="245"/>
      <c r="Y530" s="245"/>
      <c r="Z530" s="245"/>
      <c r="AA530" s="245"/>
    </row>
    <row r="531" ht="15.75" customHeight="1">
      <c r="A531" s="245"/>
      <c r="B531" s="245"/>
      <c r="C531" s="245"/>
      <c r="D531" s="245"/>
      <c r="E531" s="245"/>
      <c r="F531" s="245"/>
      <c r="G531" s="245"/>
      <c r="H531" s="245"/>
      <c r="I531" s="245"/>
      <c r="J531" s="245"/>
      <c r="K531" s="245"/>
      <c r="L531" s="245"/>
      <c r="M531" s="245"/>
      <c r="N531" s="245"/>
      <c r="O531" s="245"/>
      <c r="P531" s="245"/>
      <c r="Q531" s="245"/>
      <c r="R531" s="245"/>
      <c r="S531" s="245"/>
      <c r="T531" s="245"/>
      <c r="U531" s="245"/>
      <c r="V531" s="245"/>
      <c r="W531" s="245"/>
      <c r="X531" s="245"/>
      <c r="Y531" s="245"/>
      <c r="Z531" s="245"/>
      <c r="AA531" s="245"/>
    </row>
    <row r="532" ht="15.75" customHeight="1">
      <c r="A532" s="245"/>
      <c r="B532" s="245"/>
      <c r="C532" s="245"/>
      <c r="D532" s="245"/>
      <c r="E532" s="245"/>
      <c r="F532" s="245"/>
      <c r="G532" s="245"/>
      <c r="H532" s="245"/>
      <c r="I532" s="245"/>
      <c r="J532" s="245"/>
      <c r="K532" s="245"/>
      <c r="L532" s="245"/>
      <c r="M532" s="245"/>
      <c r="N532" s="245"/>
      <c r="O532" s="245"/>
      <c r="P532" s="245"/>
      <c r="Q532" s="245"/>
      <c r="R532" s="245"/>
      <c r="S532" s="245"/>
      <c r="T532" s="245"/>
      <c r="U532" s="245"/>
      <c r="V532" s="245"/>
      <c r="W532" s="245"/>
      <c r="X532" s="245"/>
      <c r="Y532" s="245"/>
      <c r="Z532" s="245"/>
      <c r="AA532" s="245"/>
    </row>
    <row r="533" ht="15.75" customHeight="1">
      <c r="A533" s="245"/>
      <c r="B533" s="245"/>
      <c r="C533" s="245"/>
      <c r="D533" s="245"/>
      <c r="E533" s="245"/>
      <c r="F533" s="245"/>
      <c r="G533" s="245"/>
      <c r="H533" s="245"/>
      <c r="I533" s="245"/>
      <c r="J533" s="245"/>
      <c r="K533" s="245"/>
      <c r="L533" s="245"/>
      <c r="M533" s="245"/>
      <c r="N533" s="245"/>
      <c r="O533" s="245"/>
      <c r="P533" s="245"/>
      <c r="Q533" s="245"/>
      <c r="R533" s="245"/>
      <c r="S533" s="245"/>
      <c r="T533" s="245"/>
      <c r="U533" s="245"/>
      <c r="V533" s="245"/>
      <c r="W533" s="245"/>
      <c r="X533" s="245"/>
      <c r="Y533" s="245"/>
      <c r="Z533" s="245"/>
      <c r="AA533" s="245"/>
    </row>
    <row r="534" ht="15.75" customHeight="1">
      <c r="A534" s="245"/>
      <c r="B534" s="245"/>
      <c r="C534" s="245"/>
      <c r="D534" s="245"/>
      <c r="E534" s="245"/>
      <c r="F534" s="245"/>
      <c r="G534" s="245"/>
      <c r="H534" s="245"/>
      <c r="I534" s="245"/>
      <c r="J534" s="245"/>
      <c r="K534" s="245"/>
      <c r="L534" s="245"/>
      <c r="M534" s="245"/>
      <c r="N534" s="245"/>
      <c r="O534" s="245"/>
      <c r="P534" s="245"/>
      <c r="Q534" s="245"/>
      <c r="R534" s="245"/>
      <c r="S534" s="245"/>
      <c r="T534" s="245"/>
      <c r="U534" s="245"/>
      <c r="V534" s="245"/>
      <c r="W534" s="245"/>
      <c r="X534" s="245"/>
      <c r="Y534" s="245"/>
      <c r="Z534" s="245"/>
      <c r="AA534" s="245"/>
    </row>
    <row r="535" ht="15.75" customHeight="1">
      <c r="A535" s="245"/>
      <c r="B535" s="245"/>
      <c r="C535" s="245"/>
      <c r="D535" s="245"/>
      <c r="E535" s="245"/>
      <c r="F535" s="245"/>
      <c r="G535" s="245"/>
      <c r="H535" s="245"/>
      <c r="I535" s="245"/>
      <c r="J535" s="245"/>
      <c r="K535" s="245"/>
      <c r="L535" s="245"/>
      <c r="M535" s="245"/>
      <c r="N535" s="245"/>
      <c r="O535" s="245"/>
      <c r="P535" s="245"/>
      <c r="Q535" s="245"/>
      <c r="R535" s="245"/>
      <c r="S535" s="245"/>
      <c r="T535" s="245"/>
      <c r="U535" s="245"/>
      <c r="V535" s="245"/>
      <c r="W535" s="245"/>
      <c r="X535" s="245"/>
      <c r="Y535" s="245"/>
      <c r="Z535" s="245"/>
      <c r="AA535" s="245"/>
    </row>
    <row r="536" ht="15.75" customHeight="1">
      <c r="A536" s="245"/>
      <c r="B536" s="245"/>
      <c r="C536" s="245"/>
      <c r="D536" s="245"/>
      <c r="E536" s="245"/>
      <c r="F536" s="245"/>
      <c r="G536" s="245"/>
      <c r="H536" s="245"/>
      <c r="I536" s="245"/>
      <c r="J536" s="245"/>
      <c r="K536" s="245"/>
      <c r="L536" s="245"/>
      <c r="M536" s="245"/>
      <c r="N536" s="245"/>
      <c r="O536" s="245"/>
      <c r="P536" s="245"/>
      <c r="Q536" s="245"/>
      <c r="R536" s="245"/>
      <c r="S536" s="245"/>
      <c r="T536" s="245"/>
      <c r="U536" s="245"/>
      <c r="V536" s="245"/>
      <c r="W536" s="245"/>
      <c r="X536" s="245"/>
      <c r="Y536" s="245"/>
      <c r="Z536" s="245"/>
      <c r="AA536" s="245"/>
    </row>
    <row r="537" ht="15.75" customHeight="1">
      <c r="A537" s="245"/>
      <c r="B537" s="245"/>
      <c r="C537" s="245"/>
      <c r="D537" s="245"/>
      <c r="E537" s="245"/>
      <c r="F537" s="245"/>
      <c r="G537" s="245"/>
      <c r="H537" s="245"/>
      <c r="I537" s="245"/>
      <c r="J537" s="245"/>
      <c r="K537" s="245"/>
      <c r="L537" s="245"/>
      <c r="M537" s="245"/>
      <c r="N537" s="245"/>
      <c r="O537" s="245"/>
      <c r="P537" s="245"/>
      <c r="Q537" s="245"/>
      <c r="R537" s="245"/>
      <c r="S537" s="245"/>
      <c r="T537" s="245"/>
      <c r="U537" s="245"/>
      <c r="V537" s="245"/>
      <c r="W537" s="245"/>
      <c r="X537" s="245"/>
      <c r="Y537" s="245"/>
      <c r="Z537" s="245"/>
      <c r="AA537" s="245"/>
    </row>
    <row r="538" ht="15.75" customHeight="1">
      <c r="A538" s="245"/>
      <c r="B538" s="245"/>
      <c r="C538" s="245"/>
      <c r="D538" s="245"/>
      <c r="E538" s="245"/>
      <c r="F538" s="245"/>
      <c r="G538" s="245"/>
      <c r="H538" s="245"/>
      <c r="I538" s="245"/>
      <c r="J538" s="245"/>
      <c r="K538" s="245"/>
      <c r="L538" s="245"/>
      <c r="M538" s="245"/>
      <c r="N538" s="245"/>
      <c r="O538" s="245"/>
      <c r="P538" s="245"/>
      <c r="Q538" s="245"/>
      <c r="R538" s="245"/>
      <c r="S538" s="245"/>
      <c r="T538" s="245"/>
      <c r="U538" s="245"/>
      <c r="V538" s="245"/>
      <c r="W538" s="245"/>
      <c r="X538" s="245"/>
      <c r="Y538" s="245"/>
      <c r="Z538" s="245"/>
      <c r="AA538" s="245"/>
    </row>
    <row r="539" ht="15.75" customHeight="1">
      <c r="A539" s="245"/>
      <c r="B539" s="245"/>
      <c r="C539" s="245"/>
      <c r="D539" s="245"/>
      <c r="E539" s="245"/>
      <c r="F539" s="245"/>
      <c r="G539" s="245"/>
      <c r="H539" s="245"/>
      <c r="I539" s="245"/>
      <c r="J539" s="245"/>
      <c r="K539" s="245"/>
      <c r="L539" s="245"/>
      <c r="M539" s="245"/>
      <c r="N539" s="245"/>
      <c r="O539" s="245"/>
      <c r="P539" s="245"/>
      <c r="Q539" s="245"/>
      <c r="R539" s="245"/>
      <c r="S539" s="245"/>
      <c r="T539" s="245"/>
      <c r="U539" s="245"/>
      <c r="V539" s="245"/>
      <c r="W539" s="245"/>
      <c r="X539" s="245"/>
      <c r="Y539" s="245"/>
      <c r="Z539" s="245"/>
      <c r="AA539" s="245"/>
    </row>
    <row r="540" ht="15.75" customHeight="1">
      <c r="A540" s="245"/>
      <c r="B540" s="245"/>
      <c r="C540" s="245"/>
      <c r="D540" s="245"/>
      <c r="E540" s="245"/>
      <c r="F540" s="245"/>
      <c r="G540" s="245"/>
      <c r="H540" s="245"/>
      <c r="I540" s="245"/>
      <c r="J540" s="245"/>
      <c r="K540" s="245"/>
      <c r="L540" s="245"/>
      <c r="M540" s="245"/>
      <c r="N540" s="245"/>
      <c r="O540" s="245"/>
      <c r="P540" s="245"/>
      <c r="Q540" s="245"/>
      <c r="R540" s="245"/>
      <c r="S540" s="245"/>
      <c r="T540" s="245"/>
      <c r="U540" s="245"/>
      <c r="V540" s="245"/>
      <c r="W540" s="245"/>
      <c r="X540" s="245"/>
      <c r="Y540" s="245"/>
      <c r="Z540" s="245"/>
      <c r="AA540" s="245"/>
    </row>
    <row r="541" ht="15.75" customHeight="1">
      <c r="A541" s="245"/>
      <c r="B541" s="245"/>
      <c r="C541" s="245"/>
      <c r="D541" s="245"/>
      <c r="E541" s="245"/>
      <c r="F541" s="245"/>
      <c r="G541" s="245"/>
      <c r="H541" s="245"/>
      <c r="I541" s="245"/>
      <c r="J541" s="245"/>
      <c r="K541" s="245"/>
      <c r="L541" s="245"/>
      <c r="M541" s="245"/>
      <c r="N541" s="245"/>
      <c r="O541" s="245"/>
      <c r="P541" s="245"/>
      <c r="Q541" s="245"/>
      <c r="R541" s="245"/>
      <c r="S541" s="245"/>
      <c r="T541" s="245"/>
      <c r="U541" s="245"/>
      <c r="V541" s="245"/>
      <c r="W541" s="245"/>
      <c r="X541" s="245"/>
      <c r="Y541" s="245"/>
      <c r="Z541" s="245"/>
      <c r="AA541" s="245"/>
    </row>
    <row r="542" ht="15.75" customHeight="1">
      <c r="A542" s="245"/>
      <c r="B542" s="245"/>
      <c r="C542" s="245"/>
      <c r="D542" s="245"/>
      <c r="E542" s="245"/>
      <c r="F542" s="245"/>
      <c r="G542" s="245"/>
      <c r="H542" s="245"/>
      <c r="I542" s="245"/>
      <c r="J542" s="245"/>
      <c r="K542" s="245"/>
      <c r="L542" s="245"/>
      <c r="M542" s="245"/>
      <c r="N542" s="245"/>
      <c r="O542" s="245"/>
      <c r="P542" s="245"/>
      <c r="Q542" s="245"/>
      <c r="R542" s="245"/>
      <c r="S542" s="245"/>
      <c r="T542" s="245"/>
      <c r="U542" s="245"/>
      <c r="V542" s="245"/>
      <c r="W542" s="245"/>
      <c r="X542" s="245"/>
      <c r="Y542" s="245"/>
      <c r="Z542" s="245"/>
      <c r="AA542" s="245"/>
    </row>
    <row r="543" ht="15.75" customHeight="1">
      <c r="A543" s="245"/>
      <c r="B543" s="245"/>
      <c r="C543" s="245"/>
      <c r="D543" s="245"/>
      <c r="E543" s="245"/>
      <c r="F543" s="245"/>
      <c r="G543" s="245"/>
      <c r="H543" s="245"/>
      <c r="I543" s="245"/>
      <c r="J543" s="245"/>
      <c r="K543" s="245"/>
      <c r="L543" s="245"/>
      <c r="M543" s="245"/>
      <c r="N543" s="245"/>
      <c r="O543" s="245"/>
      <c r="P543" s="245"/>
      <c r="Q543" s="245"/>
      <c r="R543" s="245"/>
      <c r="S543" s="245"/>
      <c r="T543" s="245"/>
      <c r="U543" s="245"/>
      <c r="V543" s="245"/>
      <c r="W543" s="245"/>
      <c r="X543" s="245"/>
      <c r="Y543" s="245"/>
      <c r="Z543" s="245"/>
      <c r="AA543" s="245"/>
    </row>
    <row r="544" ht="15.75" customHeight="1">
      <c r="A544" s="245"/>
      <c r="B544" s="245"/>
      <c r="C544" s="245"/>
      <c r="D544" s="245"/>
      <c r="E544" s="245"/>
      <c r="F544" s="245"/>
      <c r="G544" s="245"/>
      <c r="H544" s="245"/>
      <c r="I544" s="245"/>
      <c r="J544" s="245"/>
      <c r="K544" s="245"/>
      <c r="L544" s="245"/>
      <c r="M544" s="245"/>
      <c r="N544" s="245"/>
      <c r="O544" s="245"/>
      <c r="P544" s="245"/>
      <c r="Q544" s="245"/>
      <c r="R544" s="245"/>
      <c r="S544" s="245"/>
      <c r="T544" s="245"/>
      <c r="U544" s="245"/>
      <c r="V544" s="245"/>
      <c r="W544" s="245"/>
      <c r="X544" s="245"/>
      <c r="Y544" s="245"/>
      <c r="Z544" s="245"/>
      <c r="AA544" s="245"/>
    </row>
    <row r="545" ht="15.75" customHeight="1">
      <c r="A545" s="245"/>
      <c r="B545" s="245"/>
      <c r="C545" s="245"/>
      <c r="D545" s="245"/>
      <c r="E545" s="245"/>
      <c r="F545" s="245"/>
      <c r="G545" s="245"/>
      <c r="H545" s="245"/>
      <c r="I545" s="245"/>
      <c r="J545" s="245"/>
      <c r="K545" s="245"/>
      <c r="L545" s="245"/>
      <c r="M545" s="245"/>
      <c r="N545" s="245"/>
      <c r="O545" s="245"/>
      <c r="P545" s="245"/>
      <c r="Q545" s="245"/>
      <c r="R545" s="245"/>
      <c r="S545" s="245"/>
      <c r="T545" s="245"/>
      <c r="U545" s="245"/>
      <c r="V545" s="245"/>
      <c r="W545" s="245"/>
      <c r="X545" s="245"/>
      <c r="Y545" s="245"/>
      <c r="Z545" s="245"/>
      <c r="AA545" s="245"/>
    </row>
    <row r="546" ht="15.75" customHeight="1">
      <c r="A546" s="245"/>
      <c r="B546" s="245"/>
      <c r="C546" s="245"/>
      <c r="D546" s="245"/>
      <c r="E546" s="245"/>
      <c r="F546" s="245"/>
      <c r="G546" s="245"/>
      <c r="H546" s="245"/>
      <c r="I546" s="245"/>
      <c r="J546" s="245"/>
      <c r="K546" s="245"/>
      <c r="L546" s="245"/>
      <c r="M546" s="245"/>
      <c r="N546" s="245"/>
      <c r="O546" s="245"/>
      <c r="P546" s="245"/>
      <c r="Q546" s="245"/>
      <c r="R546" s="245"/>
      <c r="S546" s="245"/>
      <c r="T546" s="245"/>
      <c r="U546" s="245"/>
      <c r="V546" s="245"/>
      <c r="W546" s="245"/>
      <c r="X546" s="245"/>
      <c r="Y546" s="245"/>
      <c r="Z546" s="245"/>
      <c r="AA546" s="245"/>
    </row>
    <row r="547" ht="15.75" customHeight="1">
      <c r="A547" s="245"/>
      <c r="B547" s="245"/>
      <c r="C547" s="245"/>
      <c r="D547" s="245"/>
      <c r="E547" s="245"/>
      <c r="F547" s="245"/>
      <c r="G547" s="245"/>
      <c r="H547" s="245"/>
      <c r="I547" s="245"/>
      <c r="J547" s="245"/>
      <c r="K547" s="245"/>
      <c r="L547" s="245"/>
      <c r="M547" s="245"/>
      <c r="N547" s="245"/>
      <c r="O547" s="245"/>
      <c r="P547" s="245"/>
      <c r="Q547" s="245"/>
      <c r="R547" s="245"/>
      <c r="S547" s="245"/>
      <c r="T547" s="245"/>
      <c r="U547" s="245"/>
      <c r="V547" s="245"/>
      <c r="W547" s="245"/>
      <c r="X547" s="245"/>
      <c r="Y547" s="245"/>
      <c r="Z547" s="245"/>
      <c r="AA547" s="245"/>
    </row>
    <row r="548" ht="15.75" customHeight="1">
      <c r="A548" s="245"/>
      <c r="B548" s="245"/>
      <c r="C548" s="245"/>
      <c r="D548" s="245"/>
      <c r="E548" s="245"/>
      <c r="F548" s="245"/>
      <c r="G548" s="245"/>
      <c r="H548" s="245"/>
      <c r="I548" s="245"/>
      <c r="J548" s="245"/>
      <c r="K548" s="245"/>
      <c r="L548" s="245"/>
      <c r="M548" s="245"/>
      <c r="N548" s="245"/>
      <c r="O548" s="245"/>
      <c r="P548" s="245"/>
      <c r="Q548" s="245"/>
      <c r="R548" s="245"/>
      <c r="S548" s="245"/>
      <c r="T548" s="245"/>
      <c r="U548" s="245"/>
      <c r="V548" s="245"/>
      <c r="W548" s="245"/>
      <c r="X548" s="245"/>
      <c r="Y548" s="245"/>
      <c r="Z548" s="245"/>
      <c r="AA548" s="245"/>
    </row>
    <row r="549" ht="15.75" customHeight="1">
      <c r="A549" s="245"/>
      <c r="B549" s="245"/>
      <c r="C549" s="245"/>
      <c r="D549" s="245"/>
      <c r="E549" s="245"/>
      <c r="F549" s="245"/>
      <c r="G549" s="245"/>
      <c r="H549" s="245"/>
      <c r="I549" s="245"/>
      <c r="J549" s="245"/>
      <c r="K549" s="245"/>
      <c r="L549" s="245"/>
      <c r="M549" s="245"/>
      <c r="N549" s="245"/>
      <c r="O549" s="245"/>
      <c r="P549" s="245"/>
      <c r="Q549" s="245"/>
      <c r="R549" s="245"/>
      <c r="S549" s="245"/>
      <c r="T549" s="245"/>
      <c r="U549" s="245"/>
      <c r="V549" s="245"/>
      <c r="W549" s="245"/>
      <c r="X549" s="245"/>
      <c r="Y549" s="245"/>
      <c r="Z549" s="245"/>
      <c r="AA549" s="245"/>
    </row>
    <row r="550" ht="15.75" customHeight="1">
      <c r="A550" s="245"/>
      <c r="B550" s="245"/>
      <c r="C550" s="245"/>
      <c r="D550" s="245"/>
      <c r="E550" s="245"/>
      <c r="F550" s="245"/>
      <c r="G550" s="245"/>
      <c r="H550" s="245"/>
      <c r="I550" s="245"/>
      <c r="J550" s="245"/>
      <c r="K550" s="245"/>
      <c r="L550" s="245"/>
      <c r="M550" s="245"/>
      <c r="N550" s="245"/>
      <c r="O550" s="245"/>
      <c r="P550" s="245"/>
      <c r="Q550" s="245"/>
      <c r="R550" s="245"/>
      <c r="S550" s="245"/>
      <c r="T550" s="245"/>
      <c r="U550" s="245"/>
      <c r="V550" s="245"/>
      <c r="W550" s="245"/>
      <c r="X550" s="245"/>
      <c r="Y550" s="245"/>
      <c r="Z550" s="245"/>
      <c r="AA550" s="245"/>
    </row>
    <row r="551" ht="15.75" customHeight="1">
      <c r="A551" s="245"/>
      <c r="B551" s="245"/>
      <c r="C551" s="245"/>
      <c r="D551" s="245"/>
      <c r="E551" s="245"/>
      <c r="F551" s="245"/>
      <c r="G551" s="245"/>
      <c r="H551" s="245"/>
      <c r="I551" s="245"/>
      <c r="J551" s="245"/>
      <c r="K551" s="245"/>
      <c r="L551" s="245"/>
      <c r="M551" s="245"/>
      <c r="N551" s="245"/>
      <c r="O551" s="245"/>
      <c r="P551" s="245"/>
      <c r="Q551" s="245"/>
      <c r="R551" s="245"/>
      <c r="S551" s="245"/>
      <c r="T551" s="245"/>
      <c r="U551" s="245"/>
      <c r="V551" s="245"/>
      <c r="W551" s="245"/>
      <c r="X551" s="245"/>
      <c r="Y551" s="245"/>
      <c r="Z551" s="245"/>
      <c r="AA551" s="245"/>
    </row>
    <row r="552" ht="15.75" customHeight="1">
      <c r="A552" s="245"/>
      <c r="B552" s="245"/>
      <c r="C552" s="245"/>
      <c r="D552" s="245"/>
      <c r="E552" s="245"/>
      <c r="F552" s="245"/>
      <c r="G552" s="245"/>
      <c r="H552" s="245"/>
      <c r="I552" s="245"/>
      <c r="J552" s="245"/>
      <c r="K552" s="245"/>
      <c r="L552" s="245"/>
      <c r="M552" s="245"/>
      <c r="N552" s="245"/>
      <c r="O552" s="245"/>
      <c r="P552" s="245"/>
      <c r="Q552" s="245"/>
      <c r="R552" s="245"/>
      <c r="S552" s="245"/>
      <c r="T552" s="245"/>
      <c r="U552" s="245"/>
      <c r="V552" s="245"/>
      <c r="W552" s="245"/>
      <c r="X552" s="245"/>
      <c r="Y552" s="245"/>
      <c r="Z552" s="245"/>
      <c r="AA552" s="245"/>
    </row>
    <row r="553" ht="15.75" customHeight="1">
      <c r="A553" s="245"/>
      <c r="B553" s="245"/>
      <c r="C553" s="245"/>
      <c r="D553" s="245"/>
      <c r="E553" s="245"/>
      <c r="F553" s="245"/>
      <c r="G553" s="245"/>
      <c r="H553" s="245"/>
      <c r="I553" s="245"/>
      <c r="J553" s="245"/>
      <c r="K553" s="245"/>
      <c r="L553" s="245"/>
      <c r="M553" s="245"/>
      <c r="N553" s="245"/>
      <c r="O553" s="245"/>
      <c r="P553" s="245"/>
      <c r="Q553" s="245"/>
      <c r="R553" s="245"/>
      <c r="S553" s="245"/>
      <c r="T553" s="245"/>
      <c r="U553" s="245"/>
      <c r="V553" s="245"/>
      <c r="W553" s="245"/>
      <c r="X553" s="245"/>
      <c r="Y553" s="245"/>
      <c r="Z553" s="245"/>
      <c r="AA553" s="245"/>
    </row>
    <row r="554" ht="15.75" customHeight="1">
      <c r="A554" s="245"/>
      <c r="B554" s="245"/>
      <c r="C554" s="245"/>
      <c r="D554" s="245"/>
      <c r="E554" s="245"/>
      <c r="F554" s="245"/>
      <c r="G554" s="245"/>
      <c r="H554" s="245"/>
      <c r="I554" s="245"/>
      <c r="J554" s="245"/>
      <c r="K554" s="245"/>
      <c r="L554" s="245"/>
      <c r="M554" s="245"/>
      <c r="N554" s="245"/>
      <c r="O554" s="245"/>
      <c r="P554" s="245"/>
      <c r="Q554" s="245"/>
      <c r="R554" s="245"/>
      <c r="S554" s="245"/>
      <c r="T554" s="245"/>
      <c r="U554" s="245"/>
      <c r="V554" s="245"/>
      <c r="W554" s="245"/>
      <c r="X554" s="245"/>
      <c r="Y554" s="245"/>
      <c r="Z554" s="245"/>
      <c r="AA554" s="245"/>
    </row>
    <row r="555" ht="15.75" customHeight="1">
      <c r="A555" s="245"/>
      <c r="B555" s="245"/>
      <c r="C555" s="245"/>
      <c r="D555" s="245"/>
      <c r="E555" s="245"/>
      <c r="F555" s="245"/>
      <c r="G555" s="245"/>
      <c r="H555" s="245"/>
      <c r="I555" s="245"/>
      <c r="J555" s="245"/>
      <c r="K555" s="245"/>
      <c r="L555" s="245"/>
      <c r="M555" s="245"/>
      <c r="N555" s="245"/>
      <c r="O555" s="245"/>
      <c r="P555" s="245"/>
      <c r="Q555" s="245"/>
      <c r="R555" s="245"/>
      <c r="S555" s="245"/>
      <c r="T555" s="245"/>
      <c r="U555" s="245"/>
      <c r="V555" s="245"/>
      <c r="W555" s="245"/>
      <c r="X555" s="245"/>
      <c r="Y555" s="245"/>
      <c r="Z555" s="245"/>
      <c r="AA555" s="245"/>
    </row>
    <row r="556" ht="15.75" customHeight="1">
      <c r="A556" s="245"/>
      <c r="B556" s="245"/>
      <c r="C556" s="245"/>
      <c r="D556" s="245"/>
      <c r="E556" s="245"/>
      <c r="F556" s="245"/>
      <c r="G556" s="245"/>
      <c r="H556" s="245"/>
      <c r="I556" s="245"/>
      <c r="J556" s="245"/>
      <c r="K556" s="245"/>
      <c r="L556" s="245"/>
      <c r="M556" s="245"/>
      <c r="N556" s="245"/>
      <c r="O556" s="245"/>
      <c r="P556" s="245"/>
      <c r="Q556" s="245"/>
      <c r="R556" s="245"/>
      <c r="S556" s="245"/>
      <c r="T556" s="245"/>
      <c r="U556" s="245"/>
      <c r="V556" s="245"/>
      <c r="W556" s="245"/>
      <c r="X556" s="245"/>
      <c r="Y556" s="245"/>
      <c r="Z556" s="245"/>
      <c r="AA556" s="245"/>
    </row>
    <row r="557" ht="15.75" customHeight="1">
      <c r="A557" s="245"/>
      <c r="B557" s="245"/>
      <c r="C557" s="245"/>
      <c r="D557" s="245"/>
      <c r="E557" s="245"/>
      <c r="F557" s="245"/>
      <c r="G557" s="245"/>
      <c r="H557" s="245"/>
      <c r="I557" s="245"/>
      <c r="J557" s="245"/>
      <c r="K557" s="245"/>
      <c r="L557" s="245"/>
      <c r="M557" s="245"/>
      <c r="N557" s="245"/>
      <c r="O557" s="245"/>
      <c r="P557" s="245"/>
      <c r="Q557" s="245"/>
      <c r="R557" s="245"/>
      <c r="S557" s="245"/>
      <c r="T557" s="245"/>
      <c r="U557" s="245"/>
      <c r="V557" s="245"/>
      <c r="W557" s="245"/>
      <c r="X557" s="245"/>
      <c r="Y557" s="245"/>
      <c r="Z557" s="245"/>
      <c r="AA557" s="245"/>
    </row>
    <row r="558" ht="15.75" customHeight="1">
      <c r="A558" s="245"/>
      <c r="B558" s="245"/>
      <c r="C558" s="245"/>
      <c r="D558" s="245"/>
      <c r="E558" s="245"/>
      <c r="F558" s="245"/>
      <c r="G558" s="245"/>
      <c r="H558" s="245"/>
      <c r="I558" s="245"/>
      <c r="J558" s="245"/>
      <c r="K558" s="245"/>
      <c r="L558" s="245"/>
      <c r="M558" s="245"/>
      <c r="N558" s="245"/>
      <c r="O558" s="245"/>
      <c r="P558" s="245"/>
      <c r="Q558" s="245"/>
      <c r="R558" s="245"/>
      <c r="S558" s="245"/>
      <c r="T558" s="245"/>
      <c r="U558" s="245"/>
      <c r="V558" s="245"/>
      <c r="W558" s="245"/>
      <c r="X558" s="245"/>
      <c r="Y558" s="245"/>
      <c r="Z558" s="245"/>
      <c r="AA558" s="245"/>
    </row>
    <row r="559" ht="15.75" customHeight="1">
      <c r="A559" s="245"/>
      <c r="B559" s="245"/>
      <c r="C559" s="245"/>
      <c r="D559" s="245"/>
      <c r="E559" s="245"/>
      <c r="F559" s="245"/>
      <c r="G559" s="245"/>
      <c r="H559" s="245"/>
      <c r="I559" s="245"/>
      <c r="J559" s="245"/>
      <c r="K559" s="245"/>
      <c r="L559" s="245"/>
      <c r="M559" s="245"/>
      <c r="N559" s="245"/>
      <c r="O559" s="245"/>
      <c r="P559" s="245"/>
      <c r="Q559" s="245"/>
      <c r="R559" s="245"/>
      <c r="S559" s="245"/>
      <c r="T559" s="245"/>
      <c r="U559" s="245"/>
      <c r="V559" s="245"/>
      <c r="W559" s="245"/>
      <c r="X559" s="245"/>
      <c r="Y559" s="245"/>
      <c r="Z559" s="245"/>
      <c r="AA559" s="245"/>
    </row>
    <row r="560" ht="15.75" customHeight="1">
      <c r="A560" s="245"/>
      <c r="B560" s="245"/>
      <c r="C560" s="245"/>
      <c r="D560" s="245"/>
      <c r="E560" s="245"/>
      <c r="F560" s="245"/>
      <c r="G560" s="245"/>
      <c r="H560" s="245"/>
      <c r="I560" s="245"/>
      <c r="J560" s="245"/>
      <c r="K560" s="245"/>
      <c r="L560" s="245"/>
      <c r="M560" s="245"/>
      <c r="N560" s="245"/>
      <c r="O560" s="245"/>
      <c r="P560" s="245"/>
      <c r="Q560" s="245"/>
      <c r="R560" s="245"/>
      <c r="S560" s="245"/>
      <c r="T560" s="245"/>
      <c r="U560" s="245"/>
      <c r="V560" s="245"/>
      <c r="W560" s="245"/>
      <c r="X560" s="245"/>
      <c r="Y560" s="245"/>
      <c r="Z560" s="245"/>
      <c r="AA560" s="245"/>
    </row>
    <row r="561" ht="15.75" customHeight="1">
      <c r="A561" s="245"/>
      <c r="B561" s="245"/>
      <c r="C561" s="245"/>
      <c r="D561" s="245"/>
      <c r="E561" s="245"/>
      <c r="F561" s="245"/>
      <c r="G561" s="245"/>
      <c r="H561" s="245"/>
      <c r="I561" s="245"/>
      <c r="J561" s="245"/>
      <c r="K561" s="245"/>
      <c r="L561" s="245"/>
      <c r="M561" s="245"/>
      <c r="N561" s="245"/>
      <c r="O561" s="245"/>
      <c r="P561" s="245"/>
      <c r="Q561" s="245"/>
      <c r="R561" s="245"/>
      <c r="S561" s="245"/>
      <c r="T561" s="245"/>
      <c r="U561" s="245"/>
      <c r="V561" s="245"/>
      <c r="W561" s="245"/>
      <c r="X561" s="245"/>
      <c r="Y561" s="245"/>
      <c r="Z561" s="245"/>
      <c r="AA561" s="245"/>
    </row>
    <row r="562" ht="15.75" customHeight="1">
      <c r="A562" s="245"/>
      <c r="B562" s="245"/>
      <c r="C562" s="245"/>
      <c r="D562" s="245"/>
      <c r="E562" s="245"/>
      <c r="F562" s="245"/>
      <c r="G562" s="245"/>
      <c r="H562" s="245"/>
      <c r="I562" s="245"/>
      <c r="J562" s="245"/>
      <c r="K562" s="245"/>
      <c r="L562" s="245"/>
      <c r="M562" s="245"/>
      <c r="N562" s="245"/>
      <c r="O562" s="245"/>
      <c r="P562" s="245"/>
      <c r="Q562" s="245"/>
      <c r="R562" s="245"/>
      <c r="S562" s="245"/>
      <c r="T562" s="245"/>
      <c r="U562" s="245"/>
      <c r="V562" s="245"/>
      <c r="W562" s="245"/>
      <c r="X562" s="245"/>
      <c r="Y562" s="245"/>
      <c r="Z562" s="245"/>
      <c r="AA562" s="245"/>
    </row>
    <row r="563" ht="15.75" customHeight="1">
      <c r="A563" s="245"/>
      <c r="B563" s="245"/>
      <c r="C563" s="245"/>
      <c r="D563" s="245"/>
      <c r="E563" s="245"/>
      <c r="F563" s="245"/>
      <c r="G563" s="245"/>
      <c r="H563" s="245"/>
      <c r="I563" s="245"/>
      <c r="J563" s="245"/>
      <c r="K563" s="245"/>
      <c r="L563" s="245"/>
      <c r="M563" s="245"/>
      <c r="N563" s="245"/>
      <c r="O563" s="245"/>
      <c r="P563" s="245"/>
      <c r="Q563" s="245"/>
      <c r="R563" s="245"/>
      <c r="S563" s="245"/>
      <c r="T563" s="245"/>
      <c r="U563" s="245"/>
      <c r="V563" s="245"/>
      <c r="W563" s="245"/>
      <c r="X563" s="245"/>
      <c r="Y563" s="245"/>
      <c r="Z563" s="245"/>
      <c r="AA563" s="245"/>
    </row>
    <row r="564" ht="15.75" customHeight="1">
      <c r="A564" s="245"/>
      <c r="B564" s="245"/>
      <c r="C564" s="245"/>
      <c r="D564" s="245"/>
      <c r="E564" s="245"/>
      <c r="F564" s="245"/>
      <c r="G564" s="245"/>
      <c r="H564" s="245"/>
      <c r="I564" s="245"/>
      <c r="J564" s="245"/>
      <c r="K564" s="245"/>
      <c r="L564" s="245"/>
      <c r="M564" s="245"/>
      <c r="N564" s="245"/>
      <c r="O564" s="245"/>
      <c r="P564" s="245"/>
      <c r="Q564" s="245"/>
      <c r="R564" s="245"/>
      <c r="S564" s="245"/>
      <c r="T564" s="245"/>
      <c r="U564" s="245"/>
      <c r="V564" s="245"/>
      <c r="W564" s="245"/>
      <c r="X564" s="245"/>
      <c r="Y564" s="245"/>
      <c r="Z564" s="245"/>
      <c r="AA564" s="245"/>
    </row>
    <row r="565" ht="15.75" customHeight="1">
      <c r="A565" s="245"/>
      <c r="B565" s="245"/>
      <c r="C565" s="245"/>
      <c r="D565" s="245"/>
      <c r="E565" s="245"/>
      <c r="F565" s="245"/>
      <c r="G565" s="245"/>
      <c r="H565" s="245"/>
      <c r="I565" s="245"/>
      <c r="J565" s="245"/>
      <c r="K565" s="245"/>
      <c r="L565" s="245"/>
      <c r="M565" s="245"/>
      <c r="N565" s="245"/>
      <c r="O565" s="245"/>
      <c r="P565" s="245"/>
      <c r="Q565" s="245"/>
      <c r="R565" s="245"/>
      <c r="S565" s="245"/>
      <c r="T565" s="245"/>
      <c r="U565" s="245"/>
      <c r="V565" s="245"/>
      <c r="W565" s="245"/>
      <c r="X565" s="245"/>
      <c r="Y565" s="245"/>
      <c r="Z565" s="245"/>
      <c r="AA565" s="245"/>
    </row>
    <row r="566" ht="15.75" customHeight="1">
      <c r="A566" s="245"/>
      <c r="B566" s="245"/>
      <c r="C566" s="245"/>
      <c r="D566" s="245"/>
      <c r="E566" s="245"/>
      <c r="F566" s="245"/>
      <c r="G566" s="245"/>
      <c r="H566" s="245"/>
      <c r="I566" s="245"/>
      <c r="J566" s="245"/>
      <c r="K566" s="245"/>
      <c r="L566" s="245"/>
      <c r="M566" s="245"/>
      <c r="N566" s="245"/>
      <c r="O566" s="245"/>
      <c r="P566" s="245"/>
      <c r="Q566" s="245"/>
      <c r="R566" s="245"/>
      <c r="S566" s="245"/>
      <c r="T566" s="245"/>
      <c r="U566" s="245"/>
      <c r="V566" s="245"/>
      <c r="W566" s="245"/>
      <c r="X566" s="245"/>
      <c r="Y566" s="245"/>
      <c r="Z566" s="245"/>
      <c r="AA566" s="245"/>
    </row>
    <row r="567" ht="15.75" customHeight="1">
      <c r="A567" s="245"/>
      <c r="B567" s="245"/>
      <c r="C567" s="245"/>
      <c r="D567" s="245"/>
      <c r="E567" s="245"/>
      <c r="F567" s="245"/>
      <c r="G567" s="245"/>
      <c r="H567" s="245"/>
      <c r="I567" s="245"/>
      <c r="J567" s="245"/>
      <c r="K567" s="245"/>
      <c r="L567" s="245"/>
      <c r="M567" s="245"/>
      <c r="N567" s="245"/>
      <c r="O567" s="245"/>
      <c r="P567" s="245"/>
      <c r="Q567" s="245"/>
      <c r="R567" s="245"/>
      <c r="S567" s="245"/>
      <c r="T567" s="245"/>
      <c r="U567" s="245"/>
      <c r="V567" s="245"/>
      <c r="W567" s="245"/>
      <c r="X567" s="245"/>
      <c r="Y567" s="245"/>
      <c r="Z567" s="245"/>
      <c r="AA567" s="245"/>
    </row>
    <row r="568" ht="15.75" customHeight="1">
      <c r="A568" s="245"/>
      <c r="B568" s="245"/>
      <c r="C568" s="245"/>
      <c r="D568" s="245"/>
      <c r="E568" s="245"/>
      <c r="F568" s="245"/>
      <c r="G568" s="245"/>
      <c r="H568" s="245"/>
      <c r="I568" s="245"/>
      <c r="J568" s="245"/>
      <c r="K568" s="245"/>
      <c r="L568" s="245"/>
      <c r="M568" s="245"/>
      <c r="N568" s="245"/>
      <c r="O568" s="245"/>
      <c r="P568" s="245"/>
      <c r="Q568" s="245"/>
      <c r="R568" s="245"/>
      <c r="S568" s="245"/>
      <c r="T568" s="245"/>
      <c r="U568" s="245"/>
      <c r="V568" s="245"/>
      <c r="W568" s="245"/>
      <c r="X568" s="245"/>
      <c r="Y568" s="245"/>
      <c r="Z568" s="245"/>
      <c r="AA568" s="245"/>
    </row>
    <row r="569" ht="15.75" customHeight="1">
      <c r="A569" s="245"/>
      <c r="B569" s="245"/>
      <c r="C569" s="245"/>
      <c r="D569" s="245"/>
      <c r="E569" s="245"/>
      <c r="F569" s="245"/>
      <c r="G569" s="245"/>
      <c r="H569" s="245"/>
      <c r="I569" s="245"/>
      <c r="J569" s="245"/>
      <c r="K569" s="245"/>
      <c r="L569" s="245"/>
      <c r="M569" s="245"/>
      <c r="N569" s="245"/>
      <c r="O569" s="245"/>
      <c r="P569" s="245"/>
      <c r="Q569" s="245"/>
      <c r="R569" s="245"/>
      <c r="S569" s="245"/>
      <c r="T569" s="245"/>
      <c r="U569" s="245"/>
      <c r="V569" s="245"/>
      <c r="W569" s="245"/>
      <c r="X569" s="245"/>
      <c r="Y569" s="245"/>
      <c r="Z569" s="245"/>
      <c r="AA569" s="245"/>
    </row>
    <row r="570" ht="15.75" customHeight="1">
      <c r="A570" s="245"/>
      <c r="B570" s="245"/>
      <c r="C570" s="245"/>
      <c r="D570" s="245"/>
      <c r="E570" s="245"/>
      <c r="F570" s="245"/>
      <c r="G570" s="245"/>
      <c r="H570" s="245"/>
      <c r="I570" s="245"/>
      <c r="J570" s="245"/>
      <c r="K570" s="245"/>
      <c r="L570" s="245"/>
      <c r="M570" s="245"/>
      <c r="N570" s="245"/>
      <c r="O570" s="245"/>
      <c r="P570" s="245"/>
      <c r="Q570" s="245"/>
      <c r="R570" s="245"/>
      <c r="S570" s="245"/>
      <c r="T570" s="245"/>
      <c r="U570" s="245"/>
      <c r="V570" s="245"/>
      <c r="W570" s="245"/>
      <c r="X570" s="245"/>
      <c r="Y570" s="245"/>
      <c r="Z570" s="245"/>
      <c r="AA570" s="245"/>
    </row>
    <row r="571" ht="15.75" customHeight="1">
      <c r="A571" s="245"/>
      <c r="B571" s="245"/>
      <c r="C571" s="245"/>
      <c r="D571" s="245"/>
      <c r="E571" s="245"/>
      <c r="F571" s="245"/>
      <c r="G571" s="245"/>
      <c r="H571" s="245"/>
      <c r="I571" s="245"/>
      <c r="J571" s="245"/>
      <c r="K571" s="245"/>
      <c r="L571" s="245"/>
      <c r="M571" s="245"/>
      <c r="N571" s="245"/>
      <c r="O571" s="245"/>
      <c r="P571" s="245"/>
      <c r="Q571" s="245"/>
      <c r="R571" s="245"/>
      <c r="S571" s="245"/>
      <c r="T571" s="245"/>
      <c r="U571" s="245"/>
      <c r="V571" s="245"/>
      <c r="W571" s="245"/>
      <c r="X571" s="245"/>
      <c r="Y571" s="245"/>
      <c r="Z571" s="245"/>
      <c r="AA571" s="245"/>
    </row>
    <row r="572" ht="15.75" customHeight="1">
      <c r="A572" s="245"/>
      <c r="B572" s="245"/>
      <c r="C572" s="245"/>
      <c r="D572" s="245"/>
      <c r="E572" s="245"/>
      <c r="F572" s="245"/>
      <c r="G572" s="245"/>
      <c r="H572" s="245"/>
      <c r="I572" s="245"/>
      <c r="J572" s="245"/>
      <c r="K572" s="245"/>
      <c r="L572" s="245"/>
      <c r="M572" s="245"/>
      <c r="N572" s="245"/>
      <c r="O572" s="245"/>
      <c r="P572" s="245"/>
      <c r="Q572" s="245"/>
      <c r="R572" s="245"/>
      <c r="S572" s="245"/>
      <c r="T572" s="245"/>
      <c r="U572" s="245"/>
      <c r="V572" s="245"/>
      <c r="W572" s="245"/>
      <c r="X572" s="245"/>
      <c r="Y572" s="245"/>
      <c r="Z572" s="245"/>
      <c r="AA572" s="245"/>
    </row>
    <row r="573" ht="15.75" customHeight="1">
      <c r="A573" s="245"/>
      <c r="B573" s="245"/>
      <c r="C573" s="245"/>
      <c r="D573" s="245"/>
      <c r="E573" s="245"/>
      <c r="F573" s="245"/>
      <c r="G573" s="245"/>
      <c r="H573" s="245"/>
      <c r="I573" s="245"/>
      <c r="J573" s="245"/>
      <c r="K573" s="245"/>
      <c r="L573" s="245"/>
      <c r="M573" s="245"/>
      <c r="N573" s="245"/>
      <c r="O573" s="245"/>
      <c r="P573" s="245"/>
      <c r="Q573" s="245"/>
      <c r="R573" s="245"/>
      <c r="S573" s="245"/>
      <c r="T573" s="245"/>
      <c r="U573" s="245"/>
      <c r="V573" s="245"/>
      <c r="W573" s="245"/>
      <c r="X573" s="245"/>
      <c r="Y573" s="245"/>
      <c r="Z573" s="245"/>
      <c r="AA573" s="245"/>
    </row>
    <row r="574" ht="15.75" customHeight="1">
      <c r="A574" s="245"/>
      <c r="B574" s="245"/>
      <c r="C574" s="245"/>
      <c r="D574" s="245"/>
      <c r="E574" s="245"/>
      <c r="F574" s="245"/>
      <c r="G574" s="245"/>
      <c r="H574" s="245"/>
      <c r="I574" s="245"/>
      <c r="J574" s="245"/>
      <c r="K574" s="245"/>
      <c r="L574" s="245"/>
      <c r="M574" s="245"/>
      <c r="N574" s="245"/>
      <c r="O574" s="245"/>
      <c r="P574" s="245"/>
      <c r="Q574" s="245"/>
      <c r="R574" s="245"/>
      <c r="S574" s="245"/>
      <c r="T574" s="245"/>
      <c r="U574" s="245"/>
      <c r="V574" s="245"/>
      <c r="W574" s="245"/>
      <c r="X574" s="245"/>
      <c r="Y574" s="245"/>
      <c r="Z574" s="245"/>
      <c r="AA574" s="245"/>
    </row>
    <row r="575" ht="15.75" customHeight="1">
      <c r="A575" s="245"/>
      <c r="B575" s="245"/>
      <c r="C575" s="245"/>
      <c r="D575" s="245"/>
      <c r="E575" s="245"/>
      <c r="F575" s="245"/>
      <c r="G575" s="245"/>
      <c r="H575" s="245"/>
      <c r="I575" s="245"/>
      <c r="J575" s="245"/>
      <c r="K575" s="245"/>
      <c r="L575" s="245"/>
      <c r="M575" s="245"/>
      <c r="N575" s="245"/>
      <c r="O575" s="245"/>
      <c r="P575" s="245"/>
      <c r="Q575" s="245"/>
      <c r="R575" s="245"/>
      <c r="S575" s="245"/>
      <c r="T575" s="245"/>
      <c r="U575" s="245"/>
      <c r="V575" s="245"/>
      <c r="W575" s="245"/>
      <c r="X575" s="245"/>
      <c r="Y575" s="245"/>
      <c r="Z575" s="245"/>
      <c r="AA575" s="245"/>
    </row>
    <row r="576" ht="15.75" customHeight="1">
      <c r="A576" s="245"/>
      <c r="B576" s="245"/>
      <c r="C576" s="245"/>
      <c r="D576" s="245"/>
      <c r="E576" s="245"/>
      <c r="F576" s="245"/>
      <c r="G576" s="245"/>
      <c r="H576" s="245"/>
      <c r="I576" s="245"/>
      <c r="J576" s="245"/>
      <c r="K576" s="245"/>
      <c r="L576" s="245"/>
      <c r="M576" s="245"/>
      <c r="N576" s="245"/>
      <c r="O576" s="245"/>
      <c r="P576" s="245"/>
      <c r="Q576" s="245"/>
      <c r="R576" s="245"/>
      <c r="S576" s="245"/>
      <c r="T576" s="245"/>
      <c r="U576" s="245"/>
      <c r="V576" s="245"/>
      <c r="W576" s="245"/>
      <c r="X576" s="245"/>
      <c r="Y576" s="245"/>
      <c r="Z576" s="245"/>
      <c r="AA576" s="245"/>
    </row>
    <row r="577" ht="15.75" customHeight="1">
      <c r="A577" s="245"/>
      <c r="B577" s="245"/>
      <c r="C577" s="245"/>
      <c r="D577" s="245"/>
      <c r="E577" s="245"/>
      <c r="F577" s="245"/>
      <c r="G577" s="245"/>
      <c r="H577" s="245"/>
      <c r="I577" s="245"/>
      <c r="J577" s="245"/>
      <c r="K577" s="245"/>
      <c r="L577" s="245"/>
      <c r="M577" s="245"/>
      <c r="N577" s="245"/>
      <c r="O577" s="245"/>
      <c r="P577" s="245"/>
      <c r="Q577" s="245"/>
      <c r="R577" s="245"/>
      <c r="S577" s="245"/>
      <c r="T577" s="245"/>
      <c r="U577" s="245"/>
      <c r="V577" s="245"/>
      <c r="W577" s="245"/>
      <c r="X577" s="245"/>
      <c r="Y577" s="245"/>
      <c r="Z577" s="245"/>
      <c r="AA577" s="245"/>
    </row>
    <row r="578" ht="15.75" customHeight="1">
      <c r="A578" s="245"/>
      <c r="B578" s="245"/>
      <c r="C578" s="245"/>
      <c r="D578" s="245"/>
      <c r="E578" s="245"/>
      <c r="F578" s="245"/>
      <c r="G578" s="245"/>
      <c r="H578" s="245"/>
      <c r="I578" s="245"/>
      <c r="J578" s="245"/>
      <c r="K578" s="245"/>
      <c r="L578" s="245"/>
      <c r="M578" s="245"/>
      <c r="N578" s="245"/>
      <c r="O578" s="245"/>
      <c r="P578" s="245"/>
      <c r="Q578" s="245"/>
      <c r="R578" s="245"/>
      <c r="S578" s="245"/>
      <c r="T578" s="245"/>
      <c r="U578" s="245"/>
      <c r="V578" s="245"/>
      <c r="W578" s="245"/>
      <c r="X578" s="245"/>
      <c r="Y578" s="245"/>
      <c r="Z578" s="245"/>
      <c r="AA578" s="245"/>
    </row>
    <row r="579" ht="15.75" customHeight="1">
      <c r="A579" s="245"/>
      <c r="B579" s="245"/>
      <c r="C579" s="245"/>
      <c r="D579" s="245"/>
      <c r="E579" s="245"/>
      <c r="F579" s="245"/>
      <c r="G579" s="245"/>
      <c r="H579" s="245"/>
      <c r="I579" s="245"/>
      <c r="J579" s="245"/>
      <c r="K579" s="245"/>
      <c r="L579" s="245"/>
      <c r="M579" s="245"/>
      <c r="N579" s="245"/>
      <c r="O579" s="245"/>
      <c r="P579" s="245"/>
      <c r="Q579" s="245"/>
      <c r="R579" s="245"/>
      <c r="S579" s="245"/>
      <c r="T579" s="245"/>
      <c r="U579" s="245"/>
      <c r="V579" s="245"/>
      <c r="W579" s="245"/>
      <c r="X579" s="245"/>
      <c r="Y579" s="245"/>
      <c r="Z579" s="245"/>
      <c r="AA579" s="245"/>
    </row>
    <row r="580" ht="15.75" customHeight="1">
      <c r="A580" s="245"/>
      <c r="B580" s="245"/>
      <c r="C580" s="245"/>
      <c r="D580" s="245"/>
      <c r="E580" s="245"/>
      <c r="F580" s="245"/>
      <c r="G580" s="245"/>
      <c r="H580" s="245"/>
      <c r="I580" s="245"/>
      <c r="J580" s="245"/>
      <c r="K580" s="245"/>
      <c r="L580" s="245"/>
      <c r="M580" s="245"/>
      <c r="N580" s="245"/>
      <c r="O580" s="245"/>
      <c r="P580" s="245"/>
      <c r="Q580" s="245"/>
      <c r="R580" s="245"/>
      <c r="S580" s="245"/>
      <c r="T580" s="245"/>
      <c r="U580" s="245"/>
      <c r="V580" s="245"/>
      <c r="W580" s="245"/>
      <c r="X580" s="245"/>
      <c r="Y580" s="245"/>
      <c r="Z580" s="245"/>
      <c r="AA580" s="245"/>
    </row>
    <row r="581" ht="15.75" customHeight="1">
      <c r="A581" s="245"/>
      <c r="B581" s="245"/>
      <c r="C581" s="245"/>
      <c r="D581" s="245"/>
      <c r="E581" s="245"/>
      <c r="F581" s="245"/>
      <c r="G581" s="245"/>
      <c r="H581" s="245"/>
      <c r="I581" s="245"/>
      <c r="J581" s="245"/>
      <c r="K581" s="245"/>
      <c r="L581" s="245"/>
      <c r="M581" s="245"/>
      <c r="N581" s="245"/>
      <c r="O581" s="245"/>
      <c r="P581" s="245"/>
      <c r="Q581" s="245"/>
      <c r="R581" s="245"/>
      <c r="S581" s="245"/>
      <c r="T581" s="245"/>
      <c r="U581" s="245"/>
      <c r="V581" s="245"/>
      <c r="W581" s="245"/>
      <c r="X581" s="245"/>
      <c r="Y581" s="245"/>
      <c r="Z581" s="245"/>
      <c r="AA581" s="245"/>
    </row>
    <row r="582" ht="15.75" customHeight="1">
      <c r="A582" s="245"/>
      <c r="B582" s="245"/>
      <c r="C582" s="245"/>
      <c r="D582" s="245"/>
      <c r="E582" s="245"/>
      <c r="F582" s="245"/>
      <c r="G582" s="245"/>
      <c r="H582" s="245"/>
      <c r="I582" s="245"/>
      <c r="J582" s="245"/>
      <c r="K582" s="245"/>
      <c r="L582" s="245"/>
      <c r="M582" s="245"/>
      <c r="N582" s="245"/>
      <c r="O582" s="245"/>
      <c r="P582" s="245"/>
      <c r="Q582" s="245"/>
      <c r="R582" s="245"/>
      <c r="S582" s="245"/>
      <c r="T582" s="245"/>
      <c r="U582" s="245"/>
      <c r="V582" s="245"/>
      <c r="W582" s="245"/>
      <c r="X582" s="245"/>
      <c r="Y582" s="245"/>
      <c r="Z582" s="245"/>
      <c r="AA582" s="245"/>
    </row>
    <row r="583" ht="15.75" customHeight="1">
      <c r="A583" s="245"/>
      <c r="B583" s="245"/>
      <c r="C583" s="245"/>
      <c r="D583" s="245"/>
      <c r="E583" s="245"/>
      <c r="F583" s="245"/>
      <c r="G583" s="245"/>
      <c r="H583" s="245"/>
      <c r="I583" s="245"/>
      <c r="J583" s="245"/>
      <c r="K583" s="245"/>
      <c r="L583" s="245"/>
      <c r="M583" s="245"/>
      <c r="N583" s="245"/>
      <c r="O583" s="245"/>
      <c r="P583" s="245"/>
      <c r="Q583" s="245"/>
      <c r="R583" s="245"/>
      <c r="S583" s="245"/>
      <c r="T583" s="245"/>
      <c r="U583" s="245"/>
      <c r="V583" s="245"/>
      <c r="W583" s="245"/>
      <c r="X583" s="245"/>
      <c r="Y583" s="245"/>
      <c r="Z583" s="245"/>
      <c r="AA583" s="245"/>
    </row>
    <row r="584" ht="15.75" customHeight="1">
      <c r="A584" s="245"/>
      <c r="B584" s="245"/>
      <c r="C584" s="245"/>
      <c r="D584" s="245"/>
      <c r="E584" s="245"/>
      <c r="F584" s="245"/>
      <c r="G584" s="245"/>
      <c r="H584" s="245"/>
      <c r="I584" s="245"/>
      <c r="J584" s="245"/>
      <c r="K584" s="245"/>
      <c r="L584" s="245"/>
      <c r="M584" s="245"/>
      <c r="N584" s="245"/>
      <c r="O584" s="245"/>
      <c r="P584" s="245"/>
      <c r="Q584" s="245"/>
      <c r="R584" s="245"/>
      <c r="S584" s="245"/>
      <c r="T584" s="245"/>
      <c r="U584" s="245"/>
      <c r="V584" s="245"/>
      <c r="W584" s="245"/>
      <c r="X584" s="245"/>
      <c r="Y584" s="245"/>
      <c r="Z584" s="245"/>
      <c r="AA584" s="245"/>
    </row>
    <row r="585" ht="15.75" customHeight="1">
      <c r="A585" s="245"/>
      <c r="B585" s="245"/>
      <c r="C585" s="245"/>
      <c r="D585" s="245"/>
      <c r="E585" s="245"/>
      <c r="F585" s="245"/>
      <c r="G585" s="245"/>
      <c r="H585" s="245"/>
      <c r="I585" s="245"/>
      <c r="J585" s="245"/>
      <c r="K585" s="245"/>
      <c r="L585" s="245"/>
      <c r="M585" s="245"/>
      <c r="N585" s="245"/>
      <c r="O585" s="245"/>
      <c r="P585" s="245"/>
      <c r="Q585" s="245"/>
      <c r="R585" s="245"/>
      <c r="S585" s="245"/>
      <c r="T585" s="245"/>
      <c r="U585" s="245"/>
      <c r="V585" s="245"/>
      <c r="W585" s="245"/>
      <c r="X585" s="245"/>
      <c r="Y585" s="245"/>
      <c r="Z585" s="245"/>
      <c r="AA585" s="245"/>
    </row>
    <row r="586" ht="15.75" customHeight="1">
      <c r="A586" s="245"/>
      <c r="B586" s="245"/>
      <c r="C586" s="245"/>
      <c r="D586" s="245"/>
      <c r="E586" s="245"/>
      <c r="F586" s="245"/>
      <c r="G586" s="245"/>
      <c r="H586" s="245"/>
      <c r="I586" s="245"/>
      <c r="J586" s="245"/>
      <c r="K586" s="245"/>
      <c r="L586" s="245"/>
      <c r="M586" s="245"/>
      <c r="N586" s="245"/>
      <c r="O586" s="245"/>
      <c r="P586" s="245"/>
      <c r="Q586" s="245"/>
      <c r="R586" s="245"/>
      <c r="S586" s="245"/>
      <c r="T586" s="245"/>
      <c r="U586" s="245"/>
      <c r="V586" s="245"/>
      <c r="W586" s="245"/>
      <c r="X586" s="245"/>
      <c r="Y586" s="245"/>
      <c r="Z586" s="245"/>
      <c r="AA586" s="245"/>
    </row>
    <row r="587" ht="15.75" customHeight="1">
      <c r="A587" s="245"/>
      <c r="B587" s="245"/>
      <c r="C587" s="245"/>
      <c r="D587" s="245"/>
      <c r="E587" s="245"/>
      <c r="F587" s="245"/>
      <c r="G587" s="245"/>
      <c r="H587" s="245"/>
      <c r="I587" s="245"/>
      <c r="J587" s="245"/>
      <c r="K587" s="245"/>
      <c r="L587" s="245"/>
      <c r="M587" s="245"/>
      <c r="N587" s="245"/>
      <c r="O587" s="245"/>
      <c r="P587" s="245"/>
      <c r="Q587" s="245"/>
      <c r="R587" s="245"/>
      <c r="S587" s="245"/>
      <c r="T587" s="245"/>
      <c r="U587" s="245"/>
      <c r="V587" s="245"/>
      <c r="W587" s="245"/>
      <c r="X587" s="245"/>
      <c r="Y587" s="245"/>
      <c r="Z587" s="245"/>
      <c r="AA587" s="245"/>
    </row>
    <row r="588" ht="15.75" customHeight="1">
      <c r="A588" s="245"/>
      <c r="B588" s="245"/>
      <c r="C588" s="245"/>
      <c r="D588" s="245"/>
      <c r="E588" s="245"/>
      <c r="F588" s="245"/>
      <c r="G588" s="245"/>
      <c r="H588" s="245"/>
      <c r="I588" s="245"/>
      <c r="J588" s="245"/>
      <c r="K588" s="245"/>
      <c r="L588" s="245"/>
      <c r="M588" s="245"/>
      <c r="N588" s="245"/>
      <c r="O588" s="245"/>
      <c r="P588" s="245"/>
      <c r="Q588" s="245"/>
      <c r="R588" s="245"/>
      <c r="S588" s="245"/>
      <c r="T588" s="245"/>
      <c r="U588" s="245"/>
      <c r="V588" s="245"/>
      <c r="W588" s="245"/>
      <c r="X588" s="245"/>
      <c r="Y588" s="245"/>
      <c r="Z588" s="245"/>
      <c r="AA588" s="245"/>
    </row>
    <row r="589" ht="15.75" customHeight="1">
      <c r="A589" s="245"/>
      <c r="B589" s="245"/>
      <c r="C589" s="245"/>
      <c r="D589" s="245"/>
      <c r="E589" s="245"/>
      <c r="F589" s="245"/>
      <c r="G589" s="245"/>
      <c r="H589" s="245"/>
      <c r="I589" s="245"/>
      <c r="J589" s="245"/>
      <c r="K589" s="245"/>
      <c r="L589" s="245"/>
      <c r="M589" s="245"/>
      <c r="N589" s="245"/>
      <c r="O589" s="245"/>
      <c r="P589" s="245"/>
      <c r="Q589" s="245"/>
      <c r="R589" s="245"/>
      <c r="S589" s="245"/>
      <c r="T589" s="245"/>
      <c r="U589" s="245"/>
      <c r="V589" s="245"/>
      <c r="W589" s="245"/>
      <c r="X589" s="245"/>
      <c r="Y589" s="245"/>
      <c r="Z589" s="245"/>
      <c r="AA589" s="245"/>
    </row>
    <row r="590" ht="15.75" customHeight="1">
      <c r="A590" s="245"/>
      <c r="B590" s="245"/>
      <c r="C590" s="245"/>
      <c r="D590" s="245"/>
      <c r="E590" s="245"/>
      <c r="F590" s="245"/>
      <c r="G590" s="245"/>
      <c r="H590" s="245"/>
      <c r="I590" s="245"/>
      <c r="J590" s="245"/>
      <c r="K590" s="245"/>
      <c r="L590" s="245"/>
      <c r="M590" s="245"/>
      <c r="N590" s="245"/>
      <c r="O590" s="245"/>
      <c r="P590" s="245"/>
      <c r="Q590" s="245"/>
      <c r="R590" s="245"/>
      <c r="S590" s="245"/>
      <c r="T590" s="245"/>
      <c r="U590" s="245"/>
      <c r="V590" s="245"/>
      <c r="W590" s="245"/>
      <c r="X590" s="245"/>
      <c r="Y590" s="245"/>
      <c r="Z590" s="245"/>
      <c r="AA590" s="245"/>
    </row>
    <row r="591" ht="15.75" customHeight="1">
      <c r="A591" s="245"/>
      <c r="B591" s="245"/>
      <c r="C591" s="245"/>
      <c r="D591" s="245"/>
      <c r="E591" s="245"/>
      <c r="F591" s="245"/>
      <c r="G591" s="245"/>
      <c r="H591" s="245"/>
      <c r="I591" s="245"/>
      <c r="J591" s="245"/>
      <c r="K591" s="245"/>
      <c r="L591" s="245"/>
      <c r="M591" s="245"/>
      <c r="N591" s="245"/>
      <c r="O591" s="245"/>
      <c r="P591" s="245"/>
      <c r="Q591" s="245"/>
      <c r="R591" s="245"/>
      <c r="S591" s="245"/>
      <c r="T591" s="245"/>
      <c r="U591" s="245"/>
      <c r="V591" s="245"/>
      <c r="W591" s="245"/>
      <c r="X591" s="245"/>
      <c r="Y591" s="245"/>
      <c r="Z591" s="245"/>
      <c r="AA591" s="245"/>
    </row>
    <row r="592" ht="15.75" customHeight="1">
      <c r="A592" s="245"/>
      <c r="B592" s="245"/>
      <c r="C592" s="245"/>
      <c r="D592" s="245"/>
      <c r="E592" s="245"/>
      <c r="F592" s="245"/>
      <c r="G592" s="245"/>
      <c r="H592" s="245"/>
      <c r="I592" s="245"/>
      <c r="J592" s="245"/>
      <c r="K592" s="245"/>
      <c r="L592" s="245"/>
      <c r="M592" s="245"/>
      <c r="N592" s="245"/>
      <c r="O592" s="245"/>
      <c r="P592" s="245"/>
      <c r="Q592" s="245"/>
      <c r="R592" s="245"/>
      <c r="S592" s="245"/>
      <c r="T592" s="245"/>
      <c r="U592" s="245"/>
      <c r="V592" s="245"/>
      <c r="W592" s="245"/>
      <c r="X592" s="245"/>
      <c r="Y592" s="245"/>
      <c r="Z592" s="245"/>
      <c r="AA592" s="245"/>
    </row>
    <row r="593" ht="15.75" customHeight="1">
      <c r="A593" s="245"/>
      <c r="B593" s="245"/>
      <c r="C593" s="245"/>
      <c r="D593" s="245"/>
      <c r="E593" s="245"/>
      <c r="F593" s="245"/>
      <c r="G593" s="245"/>
      <c r="H593" s="245"/>
      <c r="I593" s="245"/>
      <c r="J593" s="245"/>
      <c r="K593" s="245"/>
      <c r="L593" s="245"/>
      <c r="M593" s="245"/>
      <c r="N593" s="245"/>
      <c r="O593" s="245"/>
      <c r="P593" s="245"/>
      <c r="Q593" s="245"/>
      <c r="R593" s="245"/>
      <c r="S593" s="245"/>
      <c r="T593" s="245"/>
      <c r="U593" s="245"/>
      <c r="V593" s="245"/>
      <c r="W593" s="245"/>
      <c r="X593" s="245"/>
      <c r="Y593" s="245"/>
      <c r="Z593" s="245"/>
      <c r="AA593" s="245"/>
    </row>
    <row r="594" ht="15.75" customHeight="1">
      <c r="A594" s="245"/>
      <c r="B594" s="245"/>
      <c r="C594" s="245"/>
      <c r="D594" s="245"/>
      <c r="E594" s="245"/>
      <c r="F594" s="245"/>
      <c r="G594" s="245"/>
      <c r="H594" s="245"/>
      <c r="I594" s="245"/>
      <c r="J594" s="245"/>
      <c r="K594" s="245"/>
      <c r="L594" s="245"/>
      <c r="M594" s="245"/>
      <c r="N594" s="245"/>
      <c r="O594" s="245"/>
      <c r="P594" s="245"/>
      <c r="Q594" s="245"/>
      <c r="R594" s="245"/>
      <c r="S594" s="245"/>
      <c r="T594" s="245"/>
      <c r="U594" s="245"/>
      <c r="V594" s="245"/>
      <c r="W594" s="245"/>
      <c r="X594" s="245"/>
      <c r="Y594" s="245"/>
      <c r="Z594" s="245"/>
      <c r="AA594" s="245"/>
    </row>
    <row r="595" ht="15.75" customHeight="1">
      <c r="A595" s="245"/>
      <c r="B595" s="245"/>
      <c r="C595" s="245"/>
      <c r="D595" s="245"/>
      <c r="E595" s="245"/>
      <c r="F595" s="245"/>
      <c r="G595" s="245"/>
      <c r="H595" s="245"/>
      <c r="I595" s="245"/>
      <c r="J595" s="245"/>
      <c r="K595" s="245"/>
      <c r="L595" s="245"/>
      <c r="M595" s="245"/>
      <c r="N595" s="245"/>
      <c r="O595" s="245"/>
      <c r="P595" s="245"/>
      <c r="Q595" s="245"/>
      <c r="R595" s="245"/>
      <c r="S595" s="245"/>
      <c r="T595" s="245"/>
      <c r="U595" s="245"/>
      <c r="V595" s="245"/>
      <c r="W595" s="245"/>
      <c r="X595" s="245"/>
      <c r="Y595" s="245"/>
      <c r="Z595" s="245"/>
      <c r="AA595" s="245"/>
    </row>
    <row r="596" ht="15.75" customHeight="1">
      <c r="A596" s="245"/>
      <c r="B596" s="245"/>
      <c r="C596" s="245"/>
      <c r="D596" s="245"/>
      <c r="E596" s="245"/>
      <c r="F596" s="245"/>
      <c r="G596" s="245"/>
      <c r="H596" s="245"/>
      <c r="I596" s="245"/>
      <c r="J596" s="245"/>
      <c r="K596" s="245"/>
      <c r="L596" s="245"/>
      <c r="M596" s="245"/>
      <c r="N596" s="245"/>
      <c r="O596" s="245"/>
      <c r="P596" s="245"/>
      <c r="Q596" s="245"/>
      <c r="R596" s="245"/>
      <c r="S596" s="245"/>
      <c r="T596" s="245"/>
      <c r="U596" s="245"/>
      <c r="V596" s="245"/>
      <c r="W596" s="245"/>
      <c r="X596" s="245"/>
      <c r="Y596" s="245"/>
      <c r="Z596" s="245"/>
      <c r="AA596" s="245"/>
    </row>
    <row r="597" ht="15.75" customHeight="1">
      <c r="A597" s="245"/>
      <c r="B597" s="245"/>
      <c r="C597" s="245"/>
      <c r="D597" s="245"/>
      <c r="E597" s="245"/>
      <c r="F597" s="245"/>
      <c r="G597" s="245"/>
      <c r="H597" s="245"/>
      <c r="I597" s="245"/>
      <c r="J597" s="245"/>
      <c r="K597" s="245"/>
      <c r="L597" s="245"/>
      <c r="M597" s="245"/>
      <c r="N597" s="245"/>
      <c r="O597" s="245"/>
      <c r="P597" s="245"/>
      <c r="Q597" s="245"/>
      <c r="R597" s="245"/>
      <c r="S597" s="245"/>
      <c r="T597" s="245"/>
      <c r="U597" s="245"/>
      <c r="V597" s="245"/>
      <c r="W597" s="245"/>
      <c r="X597" s="245"/>
      <c r="Y597" s="245"/>
      <c r="Z597" s="245"/>
      <c r="AA597" s="245"/>
    </row>
    <row r="598" ht="15.75" customHeight="1">
      <c r="A598" s="245"/>
      <c r="B598" s="245"/>
      <c r="C598" s="245"/>
      <c r="D598" s="245"/>
      <c r="E598" s="245"/>
      <c r="F598" s="245"/>
      <c r="G598" s="245"/>
      <c r="H598" s="245"/>
      <c r="I598" s="245"/>
      <c r="J598" s="245"/>
      <c r="K598" s="245"/>
      <c r="L598" s="245"/>
      <c r="M598" s="245"/>
      <c r="N598" s="245"/>
      <c r="O598" s="245"/>
      <c r="P598" s="245"/>
      <c r="Q598" s="245"/>
      <c r="R598" s="245"/>
      <c r="S598" s="245"/>
      <c r="T598" s="245"/>
      <c r="U598" s="245"/>
      <c r="V598" s="245"/>
      <c r="W598" s="245"/>
      <c r="X598" s="245"/>
      <c r="Y598" s="245"/>
      <c r="Z598" s="245"/>
      <c r="AA598" s="245"/>
    </row>
    <row r="599" ht="15.75" customHeight="1">
      <c r="A599" s="245"/>
      <c r="B599" s="245"/>
      <c r="C599" s="245"/>
      <c r="D599" s="245"/>
      <c r="E599" s="245"/>
      <c r="F599" s="245"/>
      <c r="G599" s="245"/>
      <c r="H599" s="245"/>
      <c r="I599" s="245"/>
      <c r="J599" s="245"/>
      <c r="K599" s="245"/>
      <c r="L599" s="245"/>
      <c r="M599" s="245"/>
      <c r="N599" s="245"/>
      <c r="O599" s="245"/>
      <c r="P599" s="245"/>
      <c r="Q599" s="245"/>
      <c r="R599" s="245"/>
      <c r="S599" s="245"/>
      <c r="T599" s="245"/>
      <c r="U599" s="245"/>
      <c r="V599" s="245"/>
      <c r="W599" s="245"/>
      <c r="X599" s="245"/>
      <c r="Y599" s="245"/>
      <c r="Z599" s="245"/>
      <c r="AA599" s="245"/>
    </row>
    <row r="600" ht="15.75" customHeight="1">
      <c r="A600" s="245"/>
      <c r="B600" s="245"/>
      <c r="C600" s="245"/>
      <c r="D600" s="245"/>
      <c r="E600" s="245"/>
      <c r="F600" s="245"/>
      <c r="G600" s="245"/>
      <c r="H600" s="245"/>
      <c r="I600" s="245"/>
      <c r="J600" s="245"/>
      <c r="K600" s="245"/>
      <c r="L600" s="245"/>
      <c r="M600" s="245"/>
      <c r="N600" s="245"/>
      <c r="O600" s="245"/>
      <c r="P600" s="245"/>
      <c r="Q600" s="245"/>
      <c r="R600" s="245"/>
      <c r="S600" s="245"/>
      <c r="T600" s="245"/>
      <c r="U600" s="245"/>
      <c r="V600" s="245"/>
      <c r="W600" s="245"/>
      <c r="X600" s="245"/>
      <c r="Y600" s="245"/>
      <c r="Z600" s="245"/>
      <c r="AA600" s="245"/>
    </row>
    <row r="601" ht="15.75" customHeight="1">
      <c r="A601" s="245"/>
      <c r="B601" s="245"/>
      <c r="C601" s="245"/>
      <c r="D601" s="245"/>
      <c r="E601" s="245"/>
      <c r="F601" s="245"/>
      <c r="G601" s="245"/>
      <c r="H601" s="245"/>
      <c r="I601" s="245"/>
      <c r="J601" s="245"/>
      <c r="K601" s="245"/>
      <c r="L601" s="245"/>
      <c r="M601" s="245"/>
      <c r="N601" s="245"/>
      <c r="O601" s="245"/>
      <c r="P601" s="245"/>
      <c r="Q601" s="245"/>
      <c r="R601" s="245"/>
      <c r="S601" s="245"/>
      <c r="T601" s="245"/>
      <c r="U601" s="245"/>
      <c r="V601" s="245"/>
      <c r="W601" s="245"/>
      <c r="X601" s="245"/>
      <c r="Y601" s="245"/>
      <c r="Z601" s="245"/>
      <c r="AA601" s="245"/>
    </row>
    <row r="602" ht="15.75" customHeight="1">
      <c r="A602" s="245"/>
      <c r="B602" s="245"/>
      <c r="C602" s="245"/>
      <c r="D602" s="245"/>
      <c r="E602" s="245"/>
      <c r="F602" s="245"/>
      <c r="G602" s="245"/>
      <c r="H602" s="245"/>
      <c r="I602" s="245"/>
      <c r="J602" s="245"/>
      <c r="K602" s="245"/>
      <c r="L602" s="245"/>
      <c r="M602" s="245"/>
      <c r="N602" s="245"/>
      <c r="O602" s="245"/>
      <c r="P602" s="245"/>
      <c r="Q602" s="245"/>
      <c r="R602" s="245"/>
      <c r="S602" s="245"/>
      <c r="T602" s="245"/>
      <c r="U602" s="245"/>
      <c r="V602" s="245"/>
      <c r="W602" s="245"/>
      <c r="X602" s="245"/>
      <c r="Y602" s="245"/>
      <c r="Z602" s="245"/>
      <c r="AA602" s="245"/>
    </row>
    <row r="603" ht="15.75" customHeight="1">
      <c r="A603" s="245"/>
      <c r="B603" s="245"/>
      <c r="C603" s="245"/>
      <c r="D603" s="245"/>
      <c r="E603" s="245"/>
      <c r="F603" s="245"/>
      <c r="G603" s="245"/>
      <c r="H603" s="245"/>
      <c r="I603" s="245"/>
      <c r="J603" s="245"/>
      <c r="K603" s="245"/>
      <c r="L603" s="245"/>
      <c r="M603" s="245"/>
      <c r="N603" s="245"/>
      <c r="O603" s="245"/>
      <c r="P603" s="245"/>
      <c r="Q603" s="245"/>
      <c r="R603" s="245"/>
      <c r="S603" s="245"/>
      <c r="T603" s="245"/>
      <c r="U603" s="245"/>
      <c r="V603" s="245"/>
      <c r="W603" s="245"/>
      <c r="X603" s="245"/>
      <c r="Y603" s="245"/>
      <c r="Z603" s="245"/>
      <c r="AA603" s="245"/>
    </row>
    <row r="604" ht="15.75" customHeight="1">
      <c r="A604" s="245"/>
      <c r="B604" s="245"/>
      <c r="C604" s="245"/>
      <c r="D604" s="245"/>
      <c r="E604" s="245"/>
      <c r="F604" s="245"/>
      <c r="G604" s="245"/>
      <c r="H604" s="245"/>
      <c r="I604" s="245"/>
      <c r="J604" s="245"/>
      <c r="K604" s="245"/>
      <c r="L604" s="245"/>
      <c r="M604" s="245"/>
      <c r="N604" s="245"/>
      <c r="O604" s="245"/>
      <c r="P604" s="245"/>
      <c r="Q604" s="245"/>
      <c r="R604" s="245"/>
      <c r="S604" s="245"/>
      <c r="T604" s="245"/>
      <c r="U604" s="245"/>
      <c r="V604" s="245"/>
      <c r="W604" s="245"/>
      <c r="X604" s="245"/>
      <c r="Y604" s="245"/>
      <c r="Z604" s="245"/>
      <c r="AA604" s="245"/>
    </row>
    <row r="605" ht="15.75" customHeight="1">
      <c r="A605" s="245"/>
      <c r="B605" s="245"/>
      <c r="C605" s="245"/>
      <c r="D605" s="245"/>
      <c r="E605" s="245"/>
      <c r="F605" s="245"/>
      <c r="G605" s="245"/>
      <c r="H605" s="245"/>
      <c r="I605" s="245"/>
      <c r="J605" s="245"/>
      <c r="K605" s="245"/>
      <c r="L605" s="245"/>
      <c r="M605" s="245"/>
      <c r="N605" s="245"/>
      <c r="O605" s="245"/>
      <c r="P605" s="245"/>
      <c r="Q605" s="245"/>
      <c r="R605" s="245"/>
      <c r="S605" s="245"/>
      <c r="T605" s="245"/>
      <c r="U605" s="245"/>
      <c r="V605" s="245"/>
      <c r="W605" s="245"/>
      <c r="X605" s="245"/>
      <c r="Y605" s="245"/>
      <c r="Z605" s="245"/>
      <c r="AA605" s="245"/>
    </row>
    <row r="606" ht="15.75" customHeight="1">
      <c r="A606" s="245"/>
      <c r="B606" s="245"/>
      <c r="C606" s="245"/>
      <c r="D606" s="245"/>
      <c r="E606" s="245"/>
      <c r="F606" s="245"/>
      <c r="G606" s="245"/>
      <c r="H606" s="245"/>
      <c r="I606" s="245"/>
      <c r="J606" s="245"/>
      <c r="K606" s="245"/>
      <c r="L606" s="245"/>
      <c r="M606" s="245"/>
      <c r="N606" s="245"/>
      <c r="O606" s="245"/>
      <c r="P606" s="245"/>
      <c r="Q606" s="245"/>
      <c r="R606" s="245"/>
      <c r="S606" s="245"/>
      <c r="T606" s="245"/>
      <c r="U606" s="245"/>
      <c r="V606" s="245"/>
      <c r="W606" s="245"/>
      <c r="X606" s="245"/>
      <c r="Y606" s="245"/>
      <c r="Z606" s="245"/>
      <c r="AA606" s="245"/>
    </row>
    <row r="607" ht="15.75" customHeight="1">
      <c r="A607" s="245"/>
      <c r="B607" s="245"/>
      <c r="C607" s="245"/>
      <c r="D607" s="245"/>
      <c r="E607" s="245"/>
      <c r="F607" s="245"/>
      <c r="G607" s="245"/>
      <c r="H607" s="245"/>
      <c r="I607" s="245"/>
      <c r="J607" s="245"/>
      <c r="K607" s="245"/>
      <c r="L607" s="245"/>
      <c r="M607" s="245"/>
      <c r="N607" s="245"/>
      <c r="O607" s="245"/>
      <c r="P607" s="245"/>
      <c r="Q607" s="245"/>
      <c r="R607" s="245"/>
      <c r="S607" s="245"/>
      <c r="T607" s="245"/>
      <c r="U607" s="245"/>
      <c r="V607" s="245"/>
      <c r="W607" s="245"/>
      <c r="X607" s="245"/>
      <c r="Y607" s="245"/>
      <c r="Z607" s="245"/>
      <c r="AA607" s="245"/>
    </row>
    <row r="608" ht="15.75" customHeight="1">
      <c r="A608" s="245"/>
      <c r="B608" s="245"/>
      <c r="C608" s="245"/>
      <c r="D608" s="245"/>
      <c r="E608" s="245"/>
      <c r="F608" s="245"/>
      <c r="G608" s="245"/>
      <c r="H608" s="245"/>
      <c r="I608" s="245"/>
      <c r="J608" s="245"/>
      <c r="K608" s="245"/>
      <c r="L608" s="245"/>
      <c r="M608" s="245"/>
      <c r="N608" s="245"/>
      <c r="O608" s="245"/>
      <c r="P608" s="245"/>
      <c r="Q608" s="245"/>
      <c r="R608" s="245"/>
      <c r="S608" s="245"/>
      <c r="T608" s="245"/>
      <c r="U608" s="245"/>
      <c r="V608" s="245"/>
      <c r="W608" s="245"/>
      <c r="X608" s="245"/>
      <c r="Y608" s="245"/>
      <c r="Z608" s="245"/>
      <c r="AA608" s="245"/>
    </row>
    <row r="609" ht="15.75" customHeight="1">
      <c r="A609" s="245"/>
      <c r="B609" s="245"/>
      <c r="C609" s="245"/>
      <c r="D609" s="245"/>
      <c r="E609" s="245"/>
      <c r="F609" s="245"/>
      <c r="G609" s="245"/>
      <c r="H609" s="245"/>
      <c r="I609" s="245"/>
      <c r="J609" s="245"/>
      <c r="K609" s="245"/>
      <c r="L609" s="245"/>
      <c r="M609" s="245"/>
      <c r="N609" s="245"/>
      <c r="O609" s="245"/>
      <c r="P609" s="245"/>
      <c r="Q609" s="245"/>
      <c r="R609" s="245"/>
      <c r="S609" s="245"/>
      <c r="T609" s="245"/>
      <c r="U609" s="245"/>
      <c r="V609" s="245"/>
      <c r="W609" s="245"/>
      <c r="X609" s="245"/>
      <c r="Y609" s="245"/>
      <c r="Z609" s="245"/>
      <c r="AA609" s="245"/>
    </row>
    <row r="610" ht="15.75" customHeight="1">
      <c r="A610" s="245"/>
      <c r="B610" s="245"/>
      <c r="C610" s="245"/>
      <c r="D610" s="245"/>
      <c r="E610" s="245"/>
      <c r="F610" s="245"/>
      <c r="G610" s="245"/>
      <c r="H610" s="245"/>
      <c r="I610" s="245"/>
      <c r="J610" s="245"/>
      <c r="K610" s="245"/>
      <c r="L610" s="245"/>
      <c r="M610" s="245"/>
      <c r="N610" s="245"/>
      <c r="O610" s="245"/>
      <c r="P610" s="245"/>
      <c r="Q610" s="245"/>
      <c r="R610" s="245"/>
      <c r="S610" s="245"/>
      <c r="T610" s="245"/>
      <c r="U610" s="245"/>
      <c r="V610" s="245"/>
      <c r="W610" s="245"/>
      <c r="X610" s="245"/>
      <c r="Y610" s="245"/>
      <c r="Z610" s="245"/>
      <c r="AA610" s="245"/>
    </row>
    <row r="611" ht="15.75" customHeight="1">
      <c r="A611" s="245"/>
      <c r="B611" s="245"/>
      <c r="C611" s="245"/>
      <c r="D611" s="245"/>
      <c r="E611" s="245"/>
      <c r="F611" s="245"/>
      <c r="G611" s="245"/>
      <c r="H611" s="245"/>
      <c r="I611" s="245"/>
      <c r="J611" s="245"/>
      <c r="K611" s="245"/>
      <c r="L611" s="245"/>
      <c r="M611" s="245"/>
      <c r="N611" s="245"/>
      <c r="O611" s="245"/>
      <c r="P611" s="245"/>
      <c r="Q611" s="245"/>
      <c r="R611" s="245"/>
      <c r="S611" s="245"/>
      <c r="T611" s="245"/>
      <c r="U611" s="245"/>
      <c r="V611" s="245"/>
      <c r="W611" s="245"/>
      <c r="X611" s="245"/>
      <c r="Y611" s="245"/>
      <c r="Z611" s="245"/>
      <c r="AA611" s="245"/>
    </row>
    <row r="612" ht="15.75" customHeight="1">
      <c r="A612" s="245"/>
      <c r="B612" s="245"/>
      <c r="C612" s="245"/>
      <c r="D612" s="245"/>
      <c r="E612" s="245"/>
      <c r="F612" s="245"/>
      <c r="G612" s="245"/>
      <c r="H612" s="245"/>
      <c r="I612" s="245"/>
      <c r="J612" s="245"/>
      <c r="K612" s="245"/>
      <c r="L612" s="245"/>
      <c r="M612" s="245"/>
      <c r="N612" s="245"/>
      <c r="O612" s="245"/>
      <c r="P612" s="245"/>
      <c r="Q612" s="245"/>
      <c r="R612" s="245"/>
      <c r="S612" s="245"/>
      <c r="T612" s="245"/>
      <c r="U612" s="245"/>
      <c r="V612" s="245"/>
      <c r="W612" s="245"/>
      <c r="X612" s="245"/>
      <c r="Y612" s="245"/>
      <c r="Z612" s="245"/>
      <c r="AA612" s="245"/>
    </row>
    <row r="613" ht="15.75" customHeight="1">
      <c r="A613" s="245"/>
      <c r="B613" s="245"/>
      <c r="C613" s="245"/>
      <c r="D613" s="245"/>
      <c r="E613" s="245"/>
      <c r="F613" s="245"/>
      <c r="G613" s="245"/>
      <c r="H613" s="245"/>
      <c r="I613" s="245"/>
      <c r="J613" s="245"/>
      <c r="K613" s="245"/>
      <c r="L613" s="245"/>
      <c r="M613" s="245"/>
      <c r="N613" s="245"/>
      <c r="O613" s="245"/>
      <c r="P613" s="245"/>
      <c r="Q613" s="245"/>
      <c r="R613" s="245"/>
      <c r="S613" s="245"/>
      <c r="T613" s="245"/>
      <c r="U613" s="245"/>
      <c r="V613" s="245"/>
      <c r="W613" s="245"/>
      <c r="X613" s="245"/>
      <c r="Y613" s="245"/>
      <c r="Z613" s="245"/>
      <c r="AA613" s="245"/>
    </row>
    <row r="614" ht="15.75" customHeight="1">
      <c r="A614" s="245"/>
      <c r="B614" s="245"/>
      <c r="C614" s="245"/>
      <c r="D614" s="245"/>
      <c r="E614" s="245"/>
      <c r="F614" s="245"/>
      <c r="G614" s="245"/>
      <c r="H614" s="245"/>
      <c r="I614" s="245"/>
      <c r="J614" s="245"/>
      <c r="K614" s="245"/>
      <c r="L614" s="245"/>
      <c r="M614" s="245"/>
      <c r="N614" s="245"/>
      <c r="O614" s="245"/>
      <c r="P614" s="245"/>
      <c r="Q614" s="245"/>
      <c r="R614" s="245"/>
      <c r="S614" s="245"/>
      <c r="T614" s="245"/>
      <c r="U614" s="245"/>
      <c r="V614" s="245"/>
      <c r="W614" s="245"/>
      <c r="X614" s="245"/>
      <c r="Y614" s="245"/>
      <c r="Z614" s="245"/>
      <c r="AA614" s="245"/>
    </row>
    <row r="615" ht="15.75" customHeight="1">
      <c r="A615" s="245"/>
      <c r="B615" s="245"/>
      <c r="C615" s="245"/>
      <c r="D615" s="245"/>
      <c r="E615" s="245"/>
      <c r="F615" s="245"/>
      <c r="G615" s="245"/>
      <c r="H615" s="245"/>
      <c r="I615" s="245"/>
      <c r="J615" s="245"/>
      <c r="K615" s="245"/>
      <c r="L615" s="245"/>
      <c r="M615" s="245"/>
      <c r="N615" s="245"/>
      <c r="O615" s="245"/>
      <c r="P615" s="245"/>
      <c r="Q615" s="245"/>
      <c r="R615" s="245"/>
      <c r="S615" s="245"/>
      <c r="T615" s="245"/>
      <c r="U615" s="245"/>
      <c r="V615" s="245"/>
      <c r="W615" s="245"/>
      <c r="X615" s="245"/>
      <c r="Y615" s="245"/>
      <c r="Z615" s="245"/>
      <c r="AA615" s="245"/>
    </row>
    <row r="616" ht="15.75" customHeight="1">
      <c r="A616" s="245"/>
      <c r="B616" s="245"/>
      <c r="C616" s="245"/>
      <c r="D616" s="245"/>
      <c r="E616" s="245"/>
      <c r="F616" s="245"/>
      <c r="G616" s="245"/>
      <c r="H616" s="245"/>
      <c r="I616" s="245"/>
      <c r="J616" s="245"/>
      <c r="K616" s="245"/>
      <c r="L616" s="245"/>
      <c r="M616" s="245"/>
      <c r="N616" s="245"/>
      <c r="O616" s="245"/>
      <c r="P616" s="245"/>
      <c r="Q616" s="245"/>
      <c r="R616" s="245"/>
      <c r="S616" s="245"/>
      <c r="T616" s="245"/>
      <c r="U616" s="245"/>
      <c r="V616" s="245"/>
      <c r="W616" s="245"/>
      <c r="X616" s="245"/>
      <c r="Y616" s="245"/>
      <c r="Z616" s="245"/>
      <c r="AA616" s="245"/>
    </row>
    <row r="617" ht="15.75" customHeight="1">
      <c r="A617" s="245"/>
      <c r="B617" s="245"/>
      <c r="C617" s="245"/>
      <c r="D617" s="245"/>
      <c r="E617" s="245"/>
      <c r="F617" s="245"/>
      <c r="G617" s="245"/>
      <c r="H617" s="245"/>
      <c r="I617" s="245"/>
      <c r="J617" s="245"/>
      <c r="K617" s="245"/>
      <c r="L617" s="245"/>
      <c r="M617" s="245"/>
      <c r="N617" s="245"/>
      <c r="O617" s="245"/>
      <c r="P617" s="245"/>
      <c r="Q617" s="245"/>
      <c r="R617" s="245"/>
      <c r="S617" s="245"/>
      <c r="T617" s="245"/>
      <c r="U617" s="245"/>
      <c r="V617" s="245"/>
      <c r="W617" s="245"/>
      <c r="X617" s="245"/>
      <c r="Y617" s="245"/>
      <c r="Z617" s="245"/>
      <c r="AA617" s="245"/>
    </row>
    <row r="618" ht="15.75" customHeight="1">
      <c r="A618" s="245"/>
      <c r="B618" s="245"/>
      <c r="C618" s="245"/>
      <c r="D618" s="245"/>
      <c r="E618" s="245"/>
      <c r="F618" s="245"/>
      <c r="G618" s="245"/>
      <c r="H618" s="245"/>
      <c r="I618" s="245"/>
      <c r="J618" s="245"/>
      <c r="K618" s="245"/>
      <c r="L618" s="245"/>
      <c r="M618" s="245"/>
      <c r="N618" s="245"/>
      <c r="O618" s="245"/>
      <c r="P618" s="245"/>
      <c r="Q618" s="245"/>
      <c r="R618" s="245"/>
      <c r="S618" s="245"/>
      <c r="T618" s="245"/>
      <c r="U618" s="245"/>
      <c r="V618" s="245"/>
      <c r="W618" s="245"/>
      <c r="X618" s="245"/>
      <c r="Y618" s="245"/>
      <c r="Z618" s="245"/>
      <c r="AA618" s="245"/>
    </row>
    <row r="619" ht="15.75" customHeight="1">
      <c r="A619" s="245"/>
      <c r="B619" s="245"/>
      <c r="C619" s="245"/>
      <c r="D619" s="245"/>
      <c r="E619" s="245"/>
      <c r="F619" s="245"/>
      <c r="G619" s="245"/>
      <c r="H619" s="245"/>
      <c r="I619" s="245"/>
      <c r="J619" s="245"/>
      <c r="K619" s="245"/>
      <c r="L619" s="245"/>
      <c r="M619" s="245"/>
      <c r="N619" s="245"/>
      <c r="O619" s="245"/>
      <c r="P619" s="245"/>
      <c r="Q619" s="245"/>
      <c r="R619" s="245"/>
      <c r="S619" s="245"/>
      <c r="T619" s="245"/>
      <c r="U619" s="245"/>
      <c r="V619" s="245"/>
      <c r="W619" s="245"/>
      <c r="X619" s="245"/>
      <c r="Y619" s="245"/>
      <c r="Z619" s="245"/>
      <c r="AA619" s="245"/>
    </row>
    <row r="620" ht="15.75" customHeight="1">
      <c r="A620" s="245"/>
      <c r="B620" s="245"/>
      <c r="C620" s="245"/>
      <c r="D620" s="245"/>
      <c r="E620" s="245"/>
      <c r="F620" s="245"/>
      <c r="G620" s="245"/>
      <c r="H620" s="245"/>
      <c r="I620" s="245"/>
      <c r="J620" s="245"/>
      <c r="K620" s="245"/>
      <c r="L620" s="245"/>
      <c r="M620" s="245"/>
      <c r="N620" s="245"/>
      <c r="O620" s="245"/>
      <c r="P620" s="245"/>
      <c r="Q620" s="245"/>
      <c r="R620" s="245"/>
      <c r="S620" s="245"/>
      <c r="T620" s="245"/>
      <c r="U620" s="245"/>
      <c r="V620" s="245"/>
      <c r="W620" s="245"/>
      <c r="X620" s="245"/>
      <c r="Y620" s="245"/>
      <c r="Z620" s="245"/>
      <c r="AA620" s="245"/>
    </row>
    <row r="621" ht="15.75" customHeight="1">
      <c r="A621" s="245"/>
      <c r="B621" s="245"/>
      <c r="C621" s="245"/>
      <c r="D621" s="245"/>
      <c r="E621" s="245"/>
      <c r="F621" s="245"/>
      <c r="G621" s="245"/>
      <c r="H621" s="245"/>
      <c r="I621" s="245"/>
      <c r="J621" s="245"/>
      <c r="K621" s="245"/>
      <c r="L621" s="245"/>
      <c r="M621" s="245"/>
      <c r="N621" s="245"/>
      <c r="O621" s="245"/>
      <c r="P621" s="245"/>
      <c r="Q621" s="245"/>
      <c r="R621" s="245"/>
      <c r="S621" s="245"/>
      <c r="T621" s="245"/>
      <c r="U621" s="245"/>
      <c r="V621" s="245"/>
      <c r="W621" s="245"/>
      <c r="X621" s="245"/>
      <c r="Y621" s="245"/>
      <c r="Z621" s="245"/>
      <c r="AA621" s="245"/>
    </row>
    <row r="622" ht="15.75" customHeight="1">
      <c r="A622" s="245"/>
      <c r="B622" s="245"/>
      <c r="C622" s="245"/>
      <c r="D622" s="245"/>
      <c r="E622" s="245"/>
      <c r="F622" s="245"/>
      <c r="G622" s="245"/>
      <c r="H622" s="245"/>
      <c r="I622" s="245"/>
      <c r="J622" s="245"/>
      <c r="K622" s="245"/>
      <c r="L622" s="245"/>
      <c r="M622" s="245"/>
      <c r="N622" s="245"/>
      <c r="O622" s="245"/>
      <c r="P622" s="245"/>
      <c r="Q622" s="245"/>
      <c r="R622" s="245"/>
      <c r="S622" s="245"/>
      <c r="T622" s="245"/>
      <c r="U622" s="245"/>
      <c r="V622" s="245"/>
      <c r="W622" s="245"/>
      <c r="X622" s="245"/>
      <c r="Y622" s="245"/>
      <c r="Z622" s="245"/>
      <c r="AA622" s="245"/>
    </row>
    <row r="623" ht="15.75" customHeight="1">
      <c r="A623" s="245"/>
      <c r="B623" s="245"/>
      <c r="C623" s="245"/>
      <c r="D623" s="245"/>
      <c r="E623" s="245"/>
      <c r="F623" s="245"/>
      <c r="G623" s="245"/>
      <c r="H623" s="245"/>
      <c r="I623" s="245"/>
      <c r="J623" s="245"/>
      <c r="K623" s="245"/>
      <c r="L623" s="245"/>
      <c r="M623" s="245"/>
      <c r="N623" s="245"/>
      <c r="O623" s="245"/>
      <c r="P623" s="245"/>
      <c r="Q623" s="245"/>
      <c r="R623" s="245"/>
      <c r="S623" s="245"/>
      <c r="T623" s="245"/>
      <c r="U623" s="245"/>
      <c r="V623" s="245"/>
      <c r="W623" s="245"/>
      <c r="X623" s="245"/>
      <c r="Y623" s="245"/>
      <c r="Z623" s="245"/>
      <c r="AA623" s="245"/>
    </row>
    <row r="624" ht="15.75" customHeight="1">
      <c r="A624" s="245"/>
      <c r="B624" s="245"/>
      <c r="C624" s="245"/>
      <c r="D624" s="245"/>
      <c r="E624" s="245"/>
      <c r="F624" s="245"/>
      <c r="G624" s="245"/>
      <c r="H624" s="245"/>
      <c r="I624" s="245"/>
      <c r="J624" s="245"/>
      <c r="K624" s="245"/>
      <c r="L624" s="245"/>
      <c r="M624" s="245"/>
      <c r="N624" s="245"/>
      <c r="O624" s="245"/>
      <c r="P624" s="245"/>
      <c r="Q624" s="245"/>
      <c r="R624" s="245"/>
      <c r="S624" s="245"/>
      <c r="T624" s="245"/>
      <c r="U624" s="245"/>
      <c r="V624" s="245"/>
      <c r="W624" s="245"/>
      <c r="X624" s="245"/>
      <c r="Y624" s="245"/>
      <c r="Z624" s="245"/>
      <c r="AA624" s="245"/>
    </row>
    <row r="625" ht="15.75" customHeight="1">
      <c r="A625" s="245"/>
      <c r="B625" s="245"/>
      <c r="C625" s="245"/>
      <c r="D625" s="245"/>
      <c r="E625" s="245"/>
      <c r="F625" s="245"/>
      <c r="G625" s="245"/>
      <c r="H625" s="245"/>
      <c r="I625" s="245"/>
      <c r="J625" s="245"/>
      <c r="K625" s="245"/>
      <c r="L625" s="245"/>
      <c r="M625" s="245"/>
      <c r="N625" s="245"/>
      <c r="O625" s="245"/>
      <c r="P625" s="245"/>
      <c r="Q625" s="245"/>
      <c r="R625" s="245"/>
      <c r="S625" s="245"/>
      <c r="T625" s="245"/>
      <c r="U625" s="245"/>
      <c r="V625" s="245"/>
      <c r="W625" s="245"/>
      <c r="X625" s="245"/>
      <c r="Y625" s="245"/>
      <c r="Z625" s="245"/>
      <c r="AA625" s="245"/>
    </row>
    <row r="626" ht="15.75" customHeight="1">
      <c r="A626" s="245"/>
      <c r="B626" s="245"/>
      <c r="C626" s="245"/>
      <c r="D626" s="245"/>
      <c r="E626" s="245"/>
      <c r="F626" s="245"/>
      <c r="G626" s="245"/>
      <c r="H626" s="245"/>
      <c r="I626" s="245"/>
      <c r="J626" s="245"/>
      <c r="K626" s="245"/>
      <c r="L626" s="245"/>
      <c r="M626" s="245"/>
      <c r="N626" s="245"/>
      <c r="O626" s="245"/>
      <c r="P626" s="245"/>
      <c r="Q626" s="245"/>
      <c r="R626" s="245"/>
      <c r="S626" s="245"/>
      <c r="T626" s="245"/>
      <c r="U626" s="245"/>
      <c r="V626" s="245"/>
      <c r="W626" s="245"/>
      <c r="X626" s="245"/>
      <c r="Y626" s="245"/>
      <c r="Z626" s="245"/>
      <c r="AA626" s="245"/>
    </row>
    <row r="627" ht="15.75" customHeight="1">
      <c r="A627" s="245"/>
      <c r="B627" s="245"/>
      <c r="C627" s="245"/>
      <c r="D627" s="245"/>
      <c r="E627" s="245"/>
      <c r="F627" s="245"/>
      <c r="G627" s="245"/>
      <c r="H627" s="245"/>
      <c r="I627" s="245"/>
      <c r="J627" s="245"/>
      <c r="K627" s="245"/>
      <c r="L627" s="245"/>
      <c r="M627" s="245"/>
      <c r="N627" s="245"/>
      <c r="O627" s="245"/>
      <c r="P627" s="245"/>
      <c r="Q627" s="245"/>
      <c r="R627" s="245"/>
      <c r="S627" s="245"/>
      <c r="T627" s="245"/>
      <c r="U627" s="245"/>
      <c r="V627" s="245"/>
      <c r="W627" s="245"/>
      <c r="X627" s="245"/>
      <c r="Y627" s="245"/>
      <c r="Z627" s="245"/>
      <c r="AA627" s="245"/>
    </row>
    <row r="628" ht="15.75" customHeight="1">
      <c r="A628" s="245"/>
      <c r="B628" s="245"/>
      <c r="C628" s="245"/>
      <c r="D628" s="245"/>
      <c r="E628" s="245"/>
      <c r="F628" s="245"/>
      <c r="G628" s="245"/>
      <c r="H628" s="245"/>
      <c r="I628" s="245"/>
      <c r="J628" s="245"/>
      <c r="K628" s="245"/>
      <c r="L628" s="245"/>
      <c r="M628" s="245"/>
      <c r="N628" s="245"/>
      <c r="O628" s="245"/>
      <c r="P628" s="245"/>
      <c r="Q628" s="245"/>
      <c r="R628" s="245"/>
      <c r="S628" s="245"/>
      <c r="T628" s="245"/>
      <c r="U628" s="245"/>
      <c r="V628" s="245"/>
      <c r="W628" s="245"/>
      <c r="X628" s="245"/>
      <c r="Y628" s="245"/>
      <c r="Z628" s="245"/>
      <c r="AA628" s="245"/>
    </row>
    <row r="629" ht="15.75" customHeight="1">
      <c r="A629" s="245"/>
      <c r="B629" s="245"/>
      <c r="C629" s="245"/>
      <c r="D629" s="245"/>
      <c r="E629" s="245"/>
      <c r="F629" s="245"/>
      <c r="G629" s="245"/>
      <c r="H629" s="245"/>
      <c r="I629" s="245"/>
      <c r="J629" s="245"/>
      <c r="K629" s="245"/>
      <c r="L629" s="245"/>
      <c r="M629" s="245"/>
      <c r="N629" s="245"/>
      <c r="O629" s="245"/>
      <c r="P629" s="245"/>
      <c r="Q629" s="245"/>
      <c r="R629" s="245"/>
      <c r="S629" s="245"/>
      <c r="T629" s="245"/>
      <c r="U629" s="245"/>
      <c r="V629" s="245"/>
      <c r="W629" s="245"/>
      <c r="X629" s="245"/>
      <c r="Y629" s="245"/>
      <c r="Z629" s="245"/>
      <c r="AA629" s="245"/>
    </row>
    <row r="630" ht="15.75" customHeight="1">
      <c r="A630" s="245"/>
      <c r="B630" s="245"/>
      <c r="C630" s="245"/>
      <c r="D630" s="245"/>
      <c r="E630" s="245"/>
      <c r="F630" s="245"/>
      <c r="G630" s="245"/>
      <c r="H630" s="245"/>
      <c r="I630" s="245"/>
      <c r="J630" s="245"/>
      <c r="K630" s="245"/>
      <c r="L630" s="245"/>
      <c r="M630" s="245"/>
      <c r="N630" s="245"/>
      <c r="O630" s="245"/>
      <c r="P630" s="245"/>
      <c r="Q630" s="245"/>
      <c r="R630" s="245"/>
      <c r="S630" s="245"/>
      <c r="T630" s="245"/>
      <c r="U630" s="245"/>
      <c r="V630" s="245"/>
      <c r="W630" s="245"/>
      <c r="X630" s="245"/>
      <c r="Y630" s="245"/>
      <c r="Z630" s="245"/>
      <c r="AA630" s="245"/>
    </row>
    <row r="631" ht="15.75" customHeight="1">
      <c r="A631" s="245"/>
      <c r="B631" s="245"/>
      <c r="C631" s="245"/>
      <c r="D631" s="245"/>
      <c r="E631" s="245"/>
      <c r="F631" s="245"/>
      <c r="G631" s="245"/>
      <c r="H631" s="245"/>
      <c r="I631" s="245"/>
      <c r="J631" s="245"/>
      <c r="K631" s="245"/>
      <c r="L631" s="245"/>
      <c r="M631" s="245"/>
      <c r="N631" s="245"/>
      <c r="O631" s="245"/>
      <c r="P631" s="245"/>
      <c r="Q631" s="245"/>
      <c r="R631" s="245"/>
      <c r="S631" s="245"/>
      <c r="T631" s="245"/>
      <c r="U631" s="245"/>
      <c r="V631" s="245"/>
      <c r="W631" s="245"/>
      <c r="X631" s="245"/>
      <c r="Y631" s="245"/>
      <c r="Z631" s="245"/>
      <c r="AA631" s="245"/>
    </row>
    <row r="632" ht="15.75" customHeight="1">
      <c r="A632" s="245"/>
      <c r="B632" s="245"/>
      <c r="C632" s="245"/>
      <c r="D632" s="245"/>
      <c r="E632" s="245"/>
      <c r="F632" s="245"/>
      <c r="G632" s="245"/>
      <c r="H632" s="245"/>
      <c r="I632" s="245"/>
      <c r="J632" s="245"/>
      <c r="K632" s="245"/>
      <c r="L632" s="245"/>
      <c r="M632" s="245"/>
      <c r="N632" s="245"/>
      <c r="O632" s="245"/>
      <c r="P632" s="245"/>
      <c r="Q632" s="245"/>
      <c r="R632" s="245"/>
      <c r="S632" s="245"/>
      <c r="T632" s="245"/>
      <c r="U632" s="245"/>
      <c r="V632" s="245"/>
      <c r="W632" s="245"/>
      <c r="X632" s="245"/>
      <c r="Y632" s="245"/>
      <c r="Z632" s="245"/>
      <c r="AA632" s="245"/>
    </row>
    <row r="633" ht="15.75" customHeight="1">
      <c r="A633" s="245"/>
      <c r="B633" s="245"/>
      <c r="C633" s="245"/>
      <c r="D633" s="245"/>
      <c r="E633" s="245"/>
      <c r="F633" s="245"/>
      <c r="G633" s="245"/>
      <c r="H633" s="245"/>
      <c r="I633" s="245"/>
      <c r="J633" s="245"/>
      <c r="K633" s="245"/>
      <c r="L633" s="245"/>
      <c r="M633" s="245"/>
      <c r="N633" s="245"/>
      <c r="O633" s="245"/>
      <c r="P633" s="245"/>
      <c r="Q633" s="245"/>
      <c r="R633" s="245"/>
      <c r="S633" s="245"/>
      <c r="T633" s="245"/>
      <c r="U633" s="245"/>
      <c r="V633" s="245"/>
      <c r="W633" s="245"/>
      <c r="X633" s="245"/>
      <c r="Y633" s="245"/>
      <c r="Z633" s="245"/>
      <c r="AA633" s="245"/>
    </row>
    <row r="634" ht="15.75" customHeight="1">
      <c r="A634" s="245"/>
      <c r="B634" s="245"/>
      <c r="C634" s="245"/>
      <c r="D634" s="245"/>
      <c r="E634" s="245"/>
      <c r="F634" s="245"/>
      <c r="G634" s="245"/>
      <c r="H634" s="245"/>
      <c r="I634" s="245"/>
      <c r="J634" s="245"/>
      <c r="K634" s="245"/>
      <c r="L634" s="245"/>
      <c r="M634" s="245"/>
      <c r="N634" s="245"/>
      <c r="O634" s="245"/>
      <c r="P634" s="245"/>
      <c r="Q634" s="245"/>
      <c r="R634" s="245"/>
      <c r="S634" s="245"/>
      <c r="T634" s="245"/>
      <c r="U634" s="245"/>
      <c r="V634" s="245"/>
      <c r="W634" s="245"/>
      <c r="X634" s="245"/>
      <c r="Y634" s="245"/>
      <c r="Z634" s="245"/>
      <c r="AA634" s="245"/>
    </row>
    <row r="635" ht="15.75" customHeight="1">
      <c r="A635" s="245"/>
      <c r="B635" s="245"/>
      <c r="C635" s="245"/>
      <c r="D635" s="245"/>
      <c r="E635" s="245"/>
      <c r="F635" s="245"/>
      <c r="G635" s="245"/>
      <c r="H635" s="245"/>
      <c r="I635" s="245"/>
      <c r="J635" s="245"/>
      <c r="K635" s="245"/>
      <c r="L635" s="245"/>
      <c r="M635" s="245"/>
      <c r="N635" s="245"/>
      <c r="O635" s="245"/>
      <c r="P635" s="245"/>
      <c r="Q635" s="245"/>
      <c r="R635" s="245"/>
      <c r="S635" s="245"/>
      <c r="T635" s="245"/>
      <c r="U635" s="245"/>
      <c r="V635" s="245"/>
      <c r="W635" s="245"/>
      <c r="X635" s="245"/>
      <c r="Y635" s="245"/>
      <c r="Z635" s="245"/>
      <c r="AA635" s="245"/>
    </row>
    <row r="636" ht="15.75" customHeight="1">
      <c r="A636" s="245"/>
      <c r="B636" s="245"/>
      <c r="C636" s="245"/>
      <c r="D636" s="245"/>
      <c r="E636" s="245"/>
      <c r="F636" s="245"/>
      <c r="G636" s="245"/>
      <c r="H636" s="245"/>
      <c r="I636" s="245"/>
      <c r="J636" s="245"/>
      <c r="K636" s="245"/>
      <c r="L636" s="245"/>
      <c r="M636" s="245"/>
      <c r="N636" s="245"/>
      <c r="O636" s="245"/>
      <c r="P636" s="245"/>
      <c r="Q636" s="245"/>
      <c r="R636" s="245"/>
      <c r="S636" s="245"/>
      <c r="T636" s="245"/>
      <c r="U636" s="245"/>
      <c r="V636" s="245"/>
      <c r="W636" s="245"/>
      <c r="X636" s="245"/>
      <c r="Y636" s="245"/>
      <c r="Z636" s="245"/>
      <c r="AA636" s="245"/>
    </row>
    <row r="637" ht="15.75" customHeight="1">
      <c r="A637" s="245"/>
      <c r="B637" s="245"/>
      <c r="C637" s="245"/>
      <c r="D637" s="245"/>
      <c r="E637" s="245"/>
      <c r="F637" s="245"/>
      <c r="G637" s="245"/>
      <c r="H637" s="245"/>
      <c r="I637" s="245"/>
      <c r="J637" s="245"/>
      <c r="K637" s="245"/>
      <c r="L637" s="245"/>
      <c r="M637" s="245"/>
      <c r="N637" s="245"/>
      <c r="O637" s="245"/>
      <c r="P637" s="245"/>
      <c r="Q637" s="245"/>
      <c r="R637" s="245"/>
      <c r="S637" s="245"/>
      <c r="T637" s="245"/>
      <c r="U637" s="245"/>
      <c r="V637" s="245"/>
      <c r="W637" s="245"/>
      <c r="X637" s="245"/>
      <c r="Y637" s="245"/>
      <c r="Z637" s="245"/>
      <c r="AA637" s="245"/>
    </row>
    <row r="638" ht="15.75" customHeight="1">
      <c r="A638" s="245"/>
      <c r="B638" s="245"/>
      <c r="C638" s="245"/>
      <c r="D638" s="245"/>
      <c r="E638" s="245"/>
      <c r="F638" s="245"/>
      <c r="G638" s="245"/>
      <c r="H638" s="245"/>
      <c r="I638" s="245"/>
      <c r="J638" s="245"/>
      <c r="K638" s="245"/>
      <c r="L638" s="245"/>
      <c r="M638" s="245"/>
      <c r="N638" s="245"/>
      <c r="O638" s="245"/>
      <c r="P638" s="245"/>
      <c r="Q638" s="245"/>
      <c r="R638" s="245"/>
      <c r="S638" s="245"/>
      <c r="T638" s="245"/>
      <c r="U638" s="245"/>
      <c r="V638" s="245"/>
      <c r="W638" s="245"/>
      <c r="X638" s="245"/>
      <c r="Y638" s="245"/>
      <c r="Z638" s="245"/>
      <c r="AA638" s="245"/>
    </row>
    <row r="639" ht="15.75" customHeight="1">
      <c r="A639" s="245"/>
      <c r="B639" s="245"/>
      <c r="C639" s="245"/>
      <c r="D639" s="245"/>
      <c r="E639" s="245"/>
      <c r="F639" s="245"/>
      <c r="G639" s="245"/>
      <c r="H639" s="245"/>
      <c r="I639" s="245"/>
      <c r="J639" s="245"/>
      <c r="K639" s="245"/>
      <c r="L639" s="245"/>
      <c r="M639" s="245"/>
      <c r="N639" s="245"/>
      <c r="O639" s="245"/>
      <c r="P639" s="245"/>
      <c r="Q639" s="245"/>
      <c r="R639" s="245"/>
      <c r="S639" s="245"/>
      <c r="T639" s="245"/>
      <c r="U639" s="245"/>
      <c r="V639" s="245"/>
      <c r="W639" s="245"/>
      <c r="X639" s="245"/>
      <c r="Y639" s="245"/>
      <c r="Z639" s="245"/>
      <c r="AA639" s="245"/>
    </row>
    <row r="640" ht="15.75" customHeight="1">
      <c r="A640" s="245"/>
      <c r="B640" s="245"/>
      <c r="C640" s="245"/>
      <c r="D640" s="245"/>
      <c r="E640" s="245"/>
      <c r="F640" s="245"/>
      <c r="G640" s="245"/>
      <c r="H640" s="245"/>
      <c r="I640" s="245"/>
      <c r="J640" s="245"/>
      <c r="K640" s="245"/>
      <c r="L640" s="245"/>
      <c r="M640" s="245"/>
      <c r="N640" s="245"/>
      <c r="O640" s="245"/>
      <c r="P640" s="245"/>
      <c r="Q640" s="245"/>
      <c r="R640" s="245"/>
      <c r="S640" s="245"/>
      <c r="T640" s="245"/>
      <c r="U640" s="245"/>
      <c r="V640" s="245"/>
      <c r="W640" s="245"/>
      <c r="X640" s="245"/>
      <c r="Y640" s="245"/>
      <c r="Z640" s="245"/>
      <c r="AA640" s="245"/>
    </row>
    <row r="641" ht="15.75" customHeight="1">
      <c r="A641" s="245"/>
      <c r="B641" s="245"/>
      <c r="C641" s="245"/>
      <c r="D641" s="245"/>
      <c r="E641" s="245"/>
      <c r="F641" s="245"/>
      <c r="G641" s="245"/>
      <c r="H641" s="245"/>
      <c r="I641" s="245"/>
      <c r="J641" s="245"/>
      <c r="K641" s="245"/>
      <c r="L641" s="245"/>
      <c r="M641" s="245"/>
      <c r="N641" s="245"/>
      <c r="O641" s="245"/>
      <c r="P641" s="245"/>
      <c r="Q641" s="245"/>
      <c r="R641" s="245"/>
      <c r="S641" s="245"/>
      <c r="T641" s="245"/>
      <c r="U641" s="245"/>
      <c r="V641" s="245"/>
      <c r="W641" s="245"/>
      <c r="X641" s="245"/>
      <c r="Y641" s="245"/>
      <c r="Z641" s="245"/>
      <c r="AA641" s="245"/>
    </row>
    <row r="642" ht="15.75" customHeight="1">
      <c r="A642" s="245"/>
      <c r="B642" s="245"/>
      <c r="C642" s="245"/>
      <c r="D642" s="245"/>
      <c r="E642" s="245"/>
      <c r="F642" s="245"/>
      <c r="G642" s="245"/>
      <c r="H642" s="245"/>
      <c r="I642" s="245"/>
      <c r="J642" s="245"/>
      <c r="K642" s="245"/>
      <c r="L642" s="245"/>
      <c r="M642" s="245"/>
      <c r="N642" s="245"/>
      <c r="O642" s="245"/>
      <c r="P642" s="245"/>
      <c r="Q642" s="245"/>
      <c r="R642" s="245"/>
      <c r="S642" s="245"/>
      <c r="T642" s="245"/>
      <c r="U642" s="245"/>
      <c r="V642" s="245"/>
      <c r="W642" s="245"/>
      <c r="X642" s="245"/>
      <c r="Y642" s="245"/>
      <c r="Z642" s="245"/>
      <c r="AA642" s="245"/>
    </row>
    <row r="643" ht="15.75" customHeight="1">
      <c r="A643" s="245"/>
      <c r="B643" s="245"/>
      <c r="C643" s="245"/>
      <c r="D643" s="245"/>
      <c r="E643" s="245"/>
      <c r="F643" s="245"/>
      <c r="G643" s="245"/>
      <c r="H643" s="245"/>
      <c r="I643" s="245"/>
      <c r="J643" s="245"/>
      <c r="K643" s="245"/>
      <c r="L643" s="245"/>
      <c r="M643" s="245"/>
      <c r="N643" s="245"/>
      <c r="O643" s="245"/>
      <c r="P643" s="245"/>
      <c r="Q643" s="245"/>
      <c r="R643" s="245"/>
      <c r="S643" s="245"/>
      <c r="T643" s="245"/>
      <c r="U643" s="245"/>
      <c r="V643" s="245"/>
      <c r="W643" s="245"/>
      <c r="X643" s="245"/>
      <c r="Y643" s="245"/>
      <c r="Z643" s="245"/>
      <c r="AA643" s="245"/>
    </row>
    <row r="644" ht="15.75" customHeight="1">
      <c r="A644" s="245"/>
      <c r="B644" s="245"/>
      <c r="C644" s="245"/>
      <c r="D644" s="245"/>
      <c r="E644" s="245"/>
      <c r="F644" s="245"/>
      <c r="G644" s="245"/>
      <c r="H644" s="245"/>
      <c r="I644" s="245"/>
      <c r="J644" s="245"/>
      <c r="K644" s="245"/>
      <c r="L644" s="245"/>
      <c r="M644" s="245"/>
      <c r="N644" s="245"/>
      <c r="O644" s="245"/>
      <c r="P644" s="245"/>
      <c r="Q644" s="245"/>
      <c r="R644" s="245"/>
      <c r="S644" s="245"/>
      <c r="T644" s="245"/>
      <c r="U644" s="245"/>
      <c r="V644" s="245"/>
      <c r="W644" s="245"/>
      <c r="X644" s="245"/>
      <c r="Y644" s="245"/>
      <c r="Z644" s="245"/>
      <c r="AA644" s="245"/>
    </row>
    <row r="645" ht="15.75" customHeight="1">
      <c r="A645" s="245"/>
      <c r="B645" s="245"/>
      <c r="C645" s="245"/>
      <c r="D645" s="245"/>
      <c r="E645" s="245"/>
      <c r="F645" s="245"/>
      <c r="G645" s="245"/>
      <c r="H645" s="245"/>
      <c r="I645" s="245"/>
      <c r="J645" s="245"/>
      <c r="K645" s="245"/>
      <c r="L645" s="245"/>
      <c r="M645" s="245"/>
      <c r="N645" s="245"/>
      <c r="O645" s="245"/>
      <c r="P645" s="245"/>
      <c r="Q645" s="245"/>
      <c r="R645" s="245"/>
      <c r="S645" s="245"/>
      <c r="T645" s="245"/>
      <c r="U645" s="245"/>
      <c r="V645" s="245"/>
      <c r="W645" s="245"/>
      <c r="X645" s="245"/>
      <c r="Y645" s="245"/>
      <c r="Z645" s="245"/>
      <c r="AA645" s="245"/>
    </row>
    <row r="646" ht="15.75" customHeight="1">
      <c r="A646" s="245"/>
      <c r="B646" s="245"/>
      <c r="C646" s="245"/>
      <c r="D646" s="245"/>
      <c r="E646" s="245"/>
      <c r="F646" s="245"/>
      <c r="G646" s="245"/>
      <c r="H646" s="245"/>
      <c r="I646" s="245"/>
      <c r="J646" s="245"/>
      <c r="K646" s="245"/>
      <c r="L646" s="245"/>
      <c r="M646" s="245"/>
      <c r="N646" s="245"/>
      <c r="O646" s="245"/>
      <c r="P646" s="245"/>
      <c r="Q646" s="245"/>
      <c r="R646" s="245"/>
      <c r="S646" s="245"/>
      <c r="T646" s="245"/>
      <c r="U646" s="245"/>
      <c r="V646" s="245"/>
      <c r="W646" s="245"/>
      <c r="X646" s="245"/>
      <c r="Y646" s="245"/>
      <c r="Z646" s="245"/>
      <c r="AA646" s="245"/>
    </row>
    <row r="647" ht="15.75" customHeight="1">
      <c r="A647" s="245"/>
      <c r="B647" s="245"/>
      <c r="C647" s="245"/>
      <c r="D647" s="245"/>
      <c r="E647" s="245"/>
      <c r="F647" s="245"/>
      <c r="G647" s="245"/>
      <c r="H647" s="245"/>
      <c r="I647" s="245"/>
      <c r="J647" s="245"/>
      <c r="K647" s="245"/>
      <c r="L647" s="245"/>
      <c r="M647" s="245"/>
      <c r="N647" s="245"/>
      <c r="O647" s="245"/>
      <c r="P647" s="245"/>
      <c r="Q647" s="245"/>
      <c r="R647" s="245"/>
      <c r="S647" s="245"/>
      <c r="T647" s="245"/>
      <c r="U647" s="245"/>
      <c r="V647" s="245"/>
      <c r="W647" s="245"/>
      <c r="X647" s="245"/>
      <c r="Y647" s="245"/>
      <c r="Z647" s="245"/>
      <c r="AA647" s="245"/>
    </row>
    <row r="648" ht="15.75" customHeight="1">
      <c r="A648" s="245"/>
      <c r="B648" s="245"/>
      <c r="C648" s="245"/>
      <c r="D648" s="245"/>
      <c r="E648" s="245"/>
      <c r="F648" s="245"/>
      <c r="G648" s="245"/>
      <c r="H648" s="245"/>
      <c r="I648" s="245"/>
      <c r="J648" s="245"/>
      <c r="K648" s="245"/>
      <c r="L648" s="245"/>
      <c r="M648" s="245"/>
      <c r="N648" s="245"/>
      <c r="O648" s="245"/>
      <c r="P648" s="245"/>
      <c r="Q648" s="245"/>
      <c r="R648" s="245"/>
      <c r="S648" s="245"/>
      <c r="T648" s="245"/>
      <c r="U648" s="245"/>
      <c r="V648" s="245"/>
      <c r="W648" s="245"/>
      <c r="X648" s="245"/>
      <c r="Y648" s="245"/>
      <c r="Z648" s="245"/>
      <c r="AA648" s="245"/>
    </row>
    <row r="649" ht="15.75" customHeight="1">
      <c r="A649" s="245"/>
      <c r="B649" s="245"/>
      <c r="C649" s="245"/>
      <c r="D649" s="245"/>
      <c r="E649" s="245"/>
      <c r="F649" s="245"/>
      <c r="G649" s="245"/>
      <c r="H649" s="245"/>
      <c r="I649" s="245"/>
      <c r="J649" s="245"/>
      <c r="K649" s="245"/>
      <c r="L649" s="245"/>
      <c r="M649" s="245"/>
      <c r="N649" s="245"/>
      <c r="O649" s="245"/>
      <c r="P649" s="245"/>
      <c r="Q649" s="245"/>
      <c r="R649" s="245"/>
      <c r="S649" s="245"/>
      <c r="T649" s="245"/>
      <c r="U649" s="245"/>
      <c r="V649" s="245"/>
      <c r="W649" s="245"/>
      <c r="X649" s="245"/>
      <c r="Y649" s="245"/>
      <c r="Z649" s="245"/>
      <c r="AA649" s="245"/>
    </row>
    <row r="650" ht="15.75" customHeight="1">
      <c r="A650" s="245"/>
      <c r="B650" s="245"/>
      <c r="C650" s="245"/>
      <c r="D650" s="245"/>
      <c r="E650" s="245"/>
      <c r="F650" s="245"/>
      <c r="G650" s="245"/>
      <c r="H650" s="245"/>
      <c r="I650" s="245"/>
      <c r="J650" s="245"/>
      <c r="K650" s="245"/>
      <c r="L650" s="245"/>
      <c r="M650" s="245"/>
      <c r="N650" s="245"/>
      <c r="O650" s="245"/>
      <c r="P650" s="245"/>
      <c r="Q650" s="245"/>
      <c r="R650" s="245"/>
      <c r="S650" s="245"/>
      <c r="T650" s="245"/>
      <c r="U650" s="245"/>
      <c r="V650" s="245"/>
      <c r="W650" s="245"/>
      <c r="X650" s="245"/>
      <c r="Y650" s="245"/>
      <c r="Z650" s="245"/>
      <c r="AA650" s="245"/>
    </row>
    <row r="651" ht="15.75" customHeight="1">
      <c r="A651" s="245"/>
      <c r="B651" s="245"/>
      <c r="C651" s="245"/>
      <c r="D651" s="245"/>
      <c r="E651" s="245"/>
      <c r="F651" s="245"/>
      <c r="G651" s="245"/>
      <c r="H651" s="245"/>
      <c r="I651" s="245"/>
      <c r="J651" s="245"/>
      <c r="K651" s="245"/>
      <c r="L651" s="245"/>
      <c r="M651" s="245"/>
      <c r="N651" s="245"/>
      <c r="O651" s="245"/>
      <c r="P651" s="245"/>
      <c r="Q651" s="245"/>
      <c r="R651" s="245"/>
      <c r="S651" s="245"/>
      <c r="T651" s="245"/>
      <c r="U651" s="245"/>
      <c r="V651" s="245"/>
      <c r="W651" s="245"/>
      <c r="X651" s="245"/>
      <c r="Y651" s="245"/>
      <c r="Z651" s="245"/>
      <c r="AA651" s="245"/>
    </row>
    <row r="652" ht="15.75" customHeight="1">
      <c r="A652" s="245"/>
      <c r="B652" s="245"/>
      <c r="C652" s="245"/>
      <c r="D652" s="245"/>
      <c r="E652" s="245"/>
      <c r="F652" s="245"/>
      <c r="G652" s="245"/>
      <c r="H652" s="245"/>
      <c r="I652" s="245"/>
      <c r="J652" s="245"/>
      <c r="K652" s="245"/>
      <c r="L652" s="245"/>
      <c r="M652" s="245"/>
      <c r="N652" s="245"/>
      <c r="O652" s="245"/>
      <c r="P652" s="245"/>
      <c r="Q652" s="245"/>
      <c r="R652" s="245"/>
      <c r="S652" s="245"/>
      <c r="T652" s="245"/>
      <c r="U652" s="245"/>
      <c r="V652" s="245"/>
      <c r="W652" s="245"/>
      <c r="X652" s="245"/>
      <c r="Y652" s="245"/>
      <c r="Z652" s="245"/>
      <c r="AA652" s="245"/>
    </row>
    <row r="653" ht="15.75" customHeight="1">
      <c r="A653" s="245"/>
      <c r="B653" s="245"/>
      <c r="C653" s="245"/>
      <c r="D653" s="245"/>
      <c r="E653" s="245"/>
      <c r="F653" s="245"/>
      <c r="G653" s="245"/>
      <c r="H653" s="245"/>
      <c r="I653" s="245"/>
      <c r="J653" s="245"/>
      <c r="K653" s="245"/>
      <c r="L653" s="245"/>
      <c r="M653" s="245"/>
      <c r="N653" s="245"/>
      <c r="O653" s="245"/>
      <c r="P653" s="245"/>
      <c r="Q653" s="245"/>
      <c r="R653" s="245"/>
      <c r="S653" s="245"/>
      <c r="T653" s="245"/>
      <c r="U653" s="245"/>
      <c r="V653" s="245"/>
      <c r="W653" s="245"/>
      <c r="X653" s="245"/>
      <c r="Y653" s="245"/>
      <c r="Z653" s="245"/>
      <c r="AA653" s="245"/>
    </row>
    <row r="654" ht="15.75" customHeight="1">
      <c r="A654" s="245"/>
      <c r="B654" s="245"/>
      <c r="C654" s="245"/>
      <c r="D654" s="245"/>
      <c r="E654" s="245"/>
      <c r="F654" s="245"/>
      <c r="G654" s="245"/>
      <c r="H654" s="245"/>
      <c r="I654" s="245"/>
      <c r="J654" s="245"/>
      <c r="K654" s="245"/>
      <c r="L654" s="245"/>
      <c r="M654" s="245"/>
      <c r="N654" s="245"/>
      <c r="O654" s="245"/>
      <c r="P654" s="245"/>
      <c r="Q654" s="245"/>
      <c r="R654" s="245"/>
      <c r="S654" s="245"/>
      <c r="T654" s="245"/>
      <c r="U654" s="245"/>
      <c r="V654" s="245"/>
      <c r="W654" s="245"/>
      <c r="X654" s="245"/>
      <c r="Y654" s="245"/>
      <c r="Z654" s="245"/>
      <c r="AA654" s="245"/>
    </row>
    <row r="655" ht="15.75" customHeight="1">
      <c r="A655" s="245"/>
      <c r="B655" s="245"/>
      <c r="C655" s="245"/>
      <c r="D655" s="245"/>
      <c r="E655" s="245"/>
      <c r="F655" s="245"/>
      <c r="G655" s="245"/>
      <c r="H655" s="245"/>
      <c r="I655" s="245"/>
      <c r="J655" s="245"/>
      <c r="K655" s="245"/>
      <c r="L655" s="245"/>
      <c r="M655" s="245"/>
      <c r="N655" s="245"/>
      <c r="O655" s="245"/>
      <c r="P655" s="245"/>
      <c r="Q655" s="245"/>
      <c r="R655" s="245"/>
      <c r="S655" s="245"/>
      <c r="T655" s="245"/>
      <c r="U655" s="245"/>
      <c r="V655" s="245"/>
      <c r="W655" s="245"/>
      <c r="X655" s="245"/>
      <c r="Y655" s="245"/>
      <c r="Z655" s="245"/>
      <c r="AA655" s="245"/>
    </row>
    <row r="656" ht="15.75" customHeight="1">
      <c r="A656" s="245"/>
      <c r="B656" s="245"/>
      <c r="C656" s="245"/>
      <c r="D656" s="245"/>
      <c r="E656" s="245"/>
      <c r="F656" s="245"/>
      <c r="G656" s="245"/>
      <c r="H656" s="245"/>
      <c r="I656" s="245"/>
      <c r="J656" s="245"/>
      <c r="K656" s="245"/>
      <c r="L656" s="245"/>
      <c r="M656" s="245"/>
      <c r="N656" s="245"/>
      <c r="O656" s="245"/>
      <c r="P656" s="245"/>
      <c r="Q656" s="245"/>
      <c r="R656" s="245"/>
      <c r="S656" s="245"/>
      <c r="T656" s="245"/>
      <c r="U656" s="245"/>
      <c r="V656" s="245"/>
      <c r="W656" s="245"/>
      <c r="X656" s="245"/>
      <c r="Y656" s="245"/>
      <c r="Z656" s="245"/>
      <c r="AA656" s="245"/>
    </row>
    <row r="657" ht="15.75" customHeight="1">
      <c r="A657" s="245"/>
      <c r="B657" s="245"/>
      <c r="C657" s="245"/>
      <c r="D657" s="245"/>
      <c r="E657" s="245"/>
      <c r="F657" s="245"/>
      <c r="G657" s="245"/>
      <c r="H657" s="245"/>
      <c r="I657" s="245"/>
      <c r="J657" s="245"/>
      <c r="K657" s="245"/>
      <c r="L657" s="245"/>
      <c r="M657" s="245"/>
      <c r="N657" s="245"/>
      <c r="O657" s="245"/>
      <c r="P657" s="245"/>
      <c r="Q657" s="245"/>
      <c r="R657" s="245"/>
      <c r="S657" s="245"/>
      <c r="T657" s="245"/>
      <c r="U657" s="245"/>
      <c r="V657" s="245"/>
      <c r="W657" s="245"/>
      <c r="X657" s="245"/>
      <c r="Y657" s="245"/>
      <c r="Z657" s="245"/>
      <c r="AA657" s="245"/>
    </row>
    <row r="658" ht="15.75" customHeight="1">
      <c r="A658" s="245"/>
      <c r="B658" s="245"/>
      <c r="C658" s="245"/>
      <c r="D658" s="245"/>
      <c r="E658" s="245"/>
      <c r="F658" s="245"/>
      <c r="G658" s="245"/>
      <c r="H658" s="245"/>
      <c r="I658" s="245"/>
      <c r="J658" s="245"/>
      <c r="K658" s="245"/>
      <c r="L658" s="245"/>
      <c r="M658" s="245"/>
      <c r="N658" s="245"/>
      <c r="O658" s="245"/>
      <c r="P658" s="245"/>
      <c r="Q658" s="245"/>
      <c r="R658" s="245"/>
      <c r="S658" s="245"/>
      <c r="T658" s="245"/>
      <c r="U658" s="245"/>
      <c r="V658" s="245"/>
      <c r="W658" s="245"/>
      <c r="X658" s="245"/>
      <c r="Y658" s="245"/>
      <c r="Z658" s="245"/>
      <c r="AA658" s="245"/>
    </row>
    <row r="659" ht="15.75" customHeight="1">
      <c r="A659" s="245"/>
      <c r="B659" s="245"/>
      <c r="C659" s="245"/>
      <c r="D659" s="245"/>
      <c r="E659" s="245"/>
      <c r="F659" s="245"/>
      <c r="G659" s="245"/>
      <c r="H659" s="245"/>
      <c r="I659" s="245"/>
      <c r="J659" s="245"/>
      <c r="K659" s="245"/>
      <c r="L659" s="245"/>
      <c r="M659" s="245"/>
      <c r="N659" s="245"/>
      <c r="O659" s="245"/>
      <c r="P659" s="245"/>
      <c r="Q659" s="245"/>
      <c r="R659" s="245"/>
      <c r="S659" s="245"/>
      <c r="T659" s="245"/>
      <c r="U659" s="245"/>
      <c r="V659" s="245"/>
      <c r="W659" s="245"/>
      <c r="X659" s="245"/>
      <c r="Y659" s="245"/>
      <c r="Z659" s="245"/>
      <c r="AA659" s="245"/>
    </row>
    <row r="660" ht="15.75" customHeight="1">
      <c r="A660" s="245"/>
      <c r="B660" s="245"/>
      <c r="C660" s="245"/>
      <c r="D660" s="245"/>
      <c r="E660" s="245"/>
      <c r="F660" s="245"/>
      <c r="G660" s="245"/>
      <c r="H660" s="245"/>
      <c r="I660" s="245"/>
      <c r="J660" s="245"/>
      <c r="K660" s="245"/>
      <c r="L660" s="245"/>
      <c r="M660" s="245"/>
      <c r="N660" s="245"/>
      <c r="O660" s="245"/>
      <c r="P660" s="245"/>
      <c r="Q660" s="245"/>
      <c r="R660" s="245"/>
      <c r="S660" s="245"/>
      <c r="T660" s="245"/>
      <c r="U660" s="245"/>
      <c r="V660" s="245"/>
      <c r="W660" s="245"/>
      <c r="X660" s="245"/>
      <c r="Y660" s="245"/>
      <c r="Z660" s="245"/>
      <c r="AA660" s="245"/>
    </row>
    <row r="661" ht="15.75" customHeight="1">
      <c r="A661" s="245"/>
      <c r="B661" s="245"/>
      <c r="C661" s="245"/>
      <c r="D661" s="245"/>
      <c r="E661" s="245"/>
      <c r="F661" s="245"/>
      <c r="G661" s="245"/>
      <c r="H661" s="245"/>
      <c r="I661" s="245"/>
      <c r="J661" s="245"/>
      <c r="K661" s="245"/>
      <c r="L661" s="245"/>
      <c r="M661" s="245"/>
      <c r="N661" s="245"/>
      <c r="O661" s="245"/>
      <c r="P661" s="245"/>
      <c r="Q661" s="245"/>
      <c r="R661" s="245"/>
      <c r="S661" s="245"/>
      <c r="T661" s="245"/>
      <c r="U661" s="245"/>
      <c r="V661" s="245"/>
      <c r="W661" s="245"/>
      <c r="X661" s="245"/>
      <c r="Y661" s="245"/>
      <c r="Z661" s="245"/>
      <c r="AA661" s="245"/>
    </row>
    <row r="662" ht="15.75" customHeight="1">
      <c r="A662" s="245"/>
      <c r="B662" s="245"/>
      <c r="C662" s="245"/>
      <c r="D662" s="245"/>
      <c r="E662" s="245"/>
      <c r="F662" s="245"/>
      <c r="G662" s="245"/>
      <c r="H662" s="245"/>
      <c r="I662" s="245"/>
      <c r="J662" s="245"/>
      <c r="K662" s="245"/>
      <c r="L662" s="245"/>
      <c r="M662" s="245"/>
      <c r="N662" s="245"/>
      <c r="O662" s="245"/>
      <c r="P662" s="245"/>
      <c r="Q662" s="245"/>
      <c r="R662" s="245"/>
      <c r="S662" s="245"/>
      <c r="T662" s="245"/>
      <c r="U662" s="245"/>
      <c r="V662" s="245"/>
      <c r="W662" s="245"/>
      <c r="X662" s="245"/>
      <c r="Y662" s="245"/>
      <c r="Z662" s="245"/>
      <c r="AA662" s="245"/>
    </row>
    <row r="663" ht="15.75" customHeight="1">
      <c r="A663" s="245"/>
      <c r="B663" s="245"/>
      <c r="C663" s="245"/>
      <c r="D663" s="245"/>
      <c r="E663" s="245"/>
      <c r="F663" s="245"/>
      <c r="G663" s="245"/>
      <c r="H663" s="245"/>
      <c r="I663" s="245"/>
      <c r="J663" s="245"/>
      <c r="K663" s="245"/>
      <c r="L663" s="245"/>
      <c r="M663" s="245"/>
      <c r="N663" s="245"/>
      <c r="O663" s="245"/>
      <c r="P663" s="245"/>
      <c r="Q663" s="245"/>
      <c r="R663" s="245"/>
      <c r="S663" s="245"/>
      <c r="T663" s="245"/>
      <c r="U663" s="245"/>
      <c r="V663" s="245"/>
      <c r="W663" s="245"/>
      <c r="X663" s="245"/>
      <c r="Y663" s="245"/>
      <c r="Z663" s="245"/>
      <c r="AA663" s="245"/>
    </row>
    <row r="664" ht="15.75" customHeight="1">
      <c r="A664" s="245"/>
      <c r="B664" s="245"/>
      <c r="C664" s="245"/>
      <c r="D664" s="245"/>
      <c r="E664" s="245"/>
      <c r="F664" s="245"/>
      <c r="G664" s="245"/>
      <c r="H664" s="245"/>
      <c r="I664" s="245"/>
      <c r="J664" s="245"/>
      <c r="K664" s="245"/>
      <c r="L664" s="245"/>
      <c r="M664" s="245"/>
      <c r="N664" s="245"/>
      <c r="O664" s="245"/>
      <c r="P664" s="245"/>
      <c r="Q664" s="245"/>
      <c r="R664" s="245"/>
      <c r="S664" s="245"/>
      <c r="T664" s="245"/>
      <c r="U664" s="245"/>
      <c r="V664" s="245"/>
      <c r="W664" s="245"/>
      <c r="X664" s="245"/>
      <c r="Y664" s="245"/>
      <c r="Z664" s="245"/>
      <c r="AA664" s="245"/>
    </row>
    <row r="665" ht="15.75" customHeight="1">
      <c r="A665" s="245"/>
      <c r="B665" s="245"/>
      <c r="C665" s="245"/>
      <c r="D665" s="245"/>
      <c r="E665" s="245"/>
      <c r="F665" s="245"/>
      <c r="G665" s="245"/>
      <c r="H665" s="245"/>
      <c r="I665" s="245"/>
      <c r="J665" s="245"/>
      <c r="K665" s="245"/>
      <c r="L665" s="245"/>
      <c r="M665" s="245"/>
      <c r="N665" s="245"/>
      <c r="O665" s="245"/>
      <c r="P665" s="245"/>
      <c r="Q665" s="245"/>
      <c r="R665" s="245"/>
      <c r="S665" s="245"/>
      <c r="T665" s="245"/>
      <c r="U665" s="245"/>
      <c r="V665" s="245"/>
      <c r="W665" s="245"/>
      <c r="X665" s="245"/>
      <c r="Y665" s="245"/>
      <c r="Z665" s="245"/>
      <c r="AA665" s="245"/>
    </row>
    <row r="666" ht="15.75" customHeight="1">
      <c r="A666" s="245"/>
      <c r="B666" s="245"/>
      <c r="C666" s="245"/>
      <c r="D666" s="245"/>
      <c r="E666" s="245"/>
      <c r="F666" s="245"/>
      <c r="G666" s="245"/>
      <c r="H666" s="245"/>
      <c r="I666" s="245"/>
      <c r="J666" s="245"/>
      <c r="K666" s="245"/>
      <c r="L666" s="245"/>
      <c r="M666" s="245"/>
      <c r="N666" s="245"/>
      <c r="O666" s="245"/>
      <c r="P666" s="245"/>
      <c r="Q666" s="245"/>
      <c r="R666" s="245"/>
      <c r="S666" s="245"/>
      <c r="T666" s="245"/>
      <c r="U666" s="245"/>
      <c r="V666" s="245"/>
      <c r="W666" s="245"/>
      <c r="X666" s="245"/>
      <c r="Y666" s="245"/>
      <c r="Z666" s="245"/>
      <c r="AA666" s="245"/>
    </row>
    <row r="667" ht="15.75" customHeight="1">
      <c r="A667" s="245"/>
      <c r="B667" s="245"/>
      <c r="C667" s="245"/>
      <c r="D667" s="245"/>
      <c r="E667" s="245"/>
      <c r="F667" s="245"/>
      <c r="G667" s="245"/>
      <c r="H667" s="245"/>
      <c r="I667" s="245"/>
      <c r="J667" s="245"/>
      <c r="K667" s="245"/>
      <c r="L667" s="245"/>
      <c r="M667" s="245"/>
      <c r="N667" s="245"/>
      <c r="O667" s="245"/>
      <c r="P667" s="245"/>
      <c r="Q667" s="245"/>
      <c r="R667" s="245"/>
      <c r="S667" s="245"/>
      <c r="T667" s="245"/>
      <c r="U667" s="245"/>
      <c r="V667" s="245"/>
      <c r="W667" s="245"/>
      <c r="X667" s="245"/>
      <c r="Y667" s="245"/>
      <c r="Z667" s="245"/>
      <c r="AA667" s="245"/>
    </row>
    <row r="668" ht="15.75" customHeight="1">
      <c r="A668" s="245"/>
      <c r="B668" s="245"/>
      <c r="C668" s="245"/>
      <c r="D668" s="245"/>
      <c r="E668" s="245"/>
      <c r="F668" s="245"/>
      <c r="G668" s="245"/>
      <c r="H668" s="245"/>
      <c r="I668" s="245"/>
      <c r="J668" s="245"/>
      <c r="K668" s="245"/>
      <c r="L668" s="245"/>
      <c r="M668" s="245"/>
      <c r="N668" s="245"/>
      <c r="O668" s="245"/>
      <c r="P668" s="245"/>
      <c r="Q668" s="245"/>
      <c r="R668" s="245"/>
      <c r="S668" s="245"/>
      <c r="T668" s="245"/>
      <c r="U668" s="245"/>
      <c r="V668" s="245"/>
      <c r="W668" s="245"/>
      <c r="X668" s="245"/>
      <c r="Y668" s="245"/>
      <c r="Z668" s="245"/>
      <c r="AA668" s="245"/>
    </row>
    <row r="669" ht="15.75" customHeight="1">
      <c r="A669" s="245"/>
      <c r="B669" s="245"/>
      <c r="C669" s="245"/>
      <c r="D669" s="245"/>
      <c r="E669" s="245"/>
      <c r="F669" s="245"/>
      <c r="G669" s="245"/>
      <c r="H669" s="245"/>
      <c r="I669" s="245"/>
      <c r="J669" s="245"/>
      <c r="K669" s="245"/>
      <c r="L669" s="245"/>
      <c r="M669" s="245"/>
      <c r="N669" s="245"/>
      <c r="O669" s="245"/>
      <c r="P669" s="245"/>
      <c r="Q669" s="245"/>
      <c r="R669" s="245"/>
      <c r="S669" s="245"/>
      <c r="T669" s="245"/>
      <c r="U669" s="245"/>
      <c r="V669" s="245"/>
      <c r="W669" s="245"/>
      <c r="X669" s="245"/>
      <c r="Y669" s="245"/>
      <c r="Z669" s="245"/>
      <c r="AA669" s="245"/>
    </row>
    <row r="670" ht="15.75" customHeight="1">
      <c r="A670" s="245"/>
      <c r="B670" s="245"/>
      <c r="C670" s="245"/>
      <c r="D670" s="245"/>
      <c r="E670" s="245"/>
      <c r="F670" s="245"/>
      <c r="G670" s="245"/>
      <c r="H670" s="245"/>
      <c r="I670" s="245"/>
      <c r="J670" s="245"/>
      <c r="K670" s="245"/>
      <c r="L670" s="245"/>
      <c r="M670" s="245"/>
      <c r="N670" s="245"/>
      <c r="O670" s="245"/>
      <c r="P670" s="245"/>
      <c r="Q670" s="245"/>
      <c r="R670" s="245"/>
      <c r="S670" s="245"/>
      <c r="T670" s="245"/>
      <c r="U670" s="245"/>
      <c r="V670" s="245"/>
      <c r="W670" s="245"/>
      <c r="X670" s="245"/>
      <c r="Y670" s="245"/>
      <c r="Z670" s="245"/>
      <c r="AA670" s="245"/>
    </row>
    <row r="671" ht="15.75" customHeight="1">
      <c r="A671" s="245"/>
      <c r="B671" s="245"/>
      <c r="C671" s="245"/>
      <c r="D671" s="245"/>
      <c r="E671" s="245"/>
      <c r="F671" s="245"/>
      <c r="G671" s="245"/>
      <c r="H671" s="245"/>
      <c r="I671" s="245"/>
      <c r="J671" s="245"/>
      <c r="K671" s="245"/>
      <c r="L671" s="245"/>
      <c r="M671" s="245"/>
      <c r="N671" s="245"/>
      <c r="O671" s="245"/>
      <c r="P671" s="245"/>
      <c r="Q671" s="245"/>
      <c r="R671" s="245"/>
      <c r="S671" s="245"/>
      <c r="T671" s="245"/>
      <c r="U671" s="245"/>
      <c r="V671" s="245"/>
      <c r="W671" s="245"/>
      <c r="X671" s="245"/>
      <c r="Y671" s="245"/>
      <c r="Z671" s="245"/>
      <c r="AA671" s="245"/>
    </row>
    <row r="672" ht="15.75" customHeight="1">
      <c r="A672" s="245"/>
      <c r="B672" s="245"/>
      <c r="C672" s="245"/>
      <c r="D672" s="245"/>
      <c r="E672" s="245"/>
      <c r="F672" s="245"/>
      <c r="G672" s="245"/>
      <c r="H672" s="245"/>
      <c r="I672" s="245"/>
      <c r="J672" s="245"/>
      <c r="K672" s="245"/>
      <c r="L672" s="245"/>
      <c r="M672" s="245"/>
      <c r="N672" s="245"/>
      <c r="O672" s="245"/>
      <c r="P672" s="245"/>
      <c r="Q672" s="245"/>
      <c r="R672" s="245"/>
      <c r="S672" s="245"/>
      <c r="T672" s="245"/>
      <c r="U672" s="245"/>
      <c r="V672" s="245"/>
      <c r="W672" s="245"/>
      <c r="X672" s="245"/>
      <c r="Y672" s="245"/>
      <c r="Z672" s="245"/>
      <c r="AA672" s="245"/>
    </row>
    <row r="673" ht="15.75" customHeight="1">
      <c r="A673" s="245"/>
      <c r="B673" s="245"/>
      <c r="C673" s="245"/>
      <c r="D673" s="245"/>
      <c r="E673" s="245"/>
      <c r="F673" s="245"/>
      <c r="G673" s="245"/>
      <c r="H673" s="245"/>
      <c r="I673" s="245"/>
      <c r="J673" s="245"/>
      <c r="K673" s="245"/>
      <c r="L673" s="245"/>
      <c r="M673" s="245"/>
      <c r="N673" s="245"/>
      <c r="O673" s="245"/>
      <c r="P673" s="245"/>
      <c r="Q673" s="245"/>
      <c r="R673" s="245"/>
      <c r="S673" s="245"/>
      <c r="T673" s="245"/>
      <c r="U673" s="245"/>
      <c r="V673" s="245"/>
      <c r="W673" s="245"/>
      <c r="X673" s="245"/>
      <c r="Y673" s="245"/>
      <c r="Z673" s="245"/>
      <c r="AA673" s="245"/>
    </row>
    <row r="674" ht="15.75" customHeight="1">
      <c r="A674" s="245"/>
      <c r="B674" s="245"/>
      <c r="C674" s="245"/>
      <c r="D674" s="245"/>
      <c r="E674" s="245"/>
      <c r="F674" s="245"/>
      <c r="G674" s="245"/>
      <c r="H674" s="245"/>
      <c r="I674" s="245"/>
      <c r="J674" s="245"/>
      <c r="K674" s="245"/>
      <c r="L674" s="245"/>
      <c r="M674" s="245"/>
      <c r="N674" s="245"/>
      <c r="O674" s="245"/>
      <c r="P674" s="245"/>
      <c r="Q674" s="245"/>
      <c r="R674" s="245"/>
      <c r="S674" s="245"/>
      <c r="T674" s="245"/>
      <c r="U674" s="245"/>
      <c r="V674" s="245"/>
      <c r="W674" s="245"/>
      <c r="X674" s="245"/>
      <c r="Y674" s="245"/>
      <c r="Z674" s="245"/>
      <c r="AA674" s="245"/>
    </row>
    <row r="675" ht="15.75" customHeight="1">
      <c r="A675" s="245"/>
      <c r="B675" s="245"/>
      <c r="C675" s="245"/>
      <c r="D675" s="245"/>
      <c r="E675" s="245"/>
      <c r="F675" s="245"/>
      <c r="G675" s="245"/>
      <c r="H675" s="245"/>
      <c r="I675" s="245"/>
      <c r="J675" s="245"/>
      <c r="K675" s="245"/>
      <c r="L675" s="245"/>
      <c r="M675" s="245"/>
      <c r="N675" s="245"/>
      <c r="O675" s="245"/>
      <c r="P675" s="245"/>
      <c r="Q675" s="245"/>
      <c r="R675" s="245"/>
      <c r="S675" s="245"/>
      <c r="T675" s="245"/>
      <c r="U675" s="245"/>
      <c r="V675" s="245"/>
      <c r="W675" s="245"/>
      <c r="X675" s="245"/>
      <c r="Y675" s="245"/>
      <c r="Z675" s="245"/>
      <c r="AA675" s="245"/>
    </row>
    <row r="676" ht="15.75" customHeight="1">
      <c r="A676" s="245"/>
      <c r="B676" s="245"/>
      <c r="C676" s="245"/>
      <c r="D676" s="245"/>
      <c r="E676" s="245"/>
      <c r="F676" s="245"/>
      <c r="G676" s="245"/>
      <c r="H676" s="245"/>
      <c r="I676" s="245"/>
      <c r="J676" s="245"/>
      <c r="K676" s="245"/>
      <c r="L676" s="245"/>
      <c r="M676" s="245"/>
      <c r="N676" s="245"/>
      <c r="O676" s="245"/>
      <c r="P676" s="245"/>
      <c r="Q676" s="245"/>
      <c r="R676" s="245"/>
      <c r="S676" s="245"/>
      <c r="T676" s="245"/>
      <c r="U676" s="245"/>
      <c r="V676" s="245"/>
      <c r="W676" s="245"/>
      <c r="X676" s="245"/>
      <c r="Y676" s="245"/>
      <c r="Z676" s="245"/>
      <c r="AA676" s="245"/>
    </row>
    <row r="677" ht="15.75" customHeight="1">
      <c r="A677" s="245"/>
      <c r="B677" s="245"/>
      <c r="C677" s="245"/>
      <c r="D677" s="245"/>
      <c r="E677" s="245"/>
      <c r="F677" s="245"/>
      <c r="G677" s="245"/>
      <c r="H677" s="245"/>
      <c r="I677" s="245"/>
      <c r="J677" s="245"/>
      <c r="K677" s="245"/>
      <c r="L677" s="245"/>
      <c r="M677" s="245"/>
      <c r="N677" s="245"/>
      <c r="O677" s="245"/>
      <c r="P677" s="245"/>
      <c r="Q677" s="245"/>
      <c r="R677" s="245"/>
      <c r="S677" s="245"/>
      <c r="T677" s="245"/>
      <c r="U677" s="245"/>
      <c r="V677" s="245"/>
      <c r="W677" s="245"/>
      <c r="X677" s="245"/>
      <c r="Y677" s="245"/>
      <c r="Z677" s="245"/>
      <c r="AA677" s="245"/>
    </row>
    <row r="678" ht="15.75" customHeight="1">
      <c r="A678" s="245"/>
      <c r="B678" s="245"/>
      <c r="C678" s="245"/>
      <c r="D678" s="245"/>
      <c r="E678" s="245"/>
      <c r="F678" s="245"/>
      <c r="G678" s="245"/>
      <c r="H678" s="245"/>
      <c r="I678" s="245"/>
      <c r="J678" s="245"/>
      <c r="K678" s="245"/>
      <c r="L678" s="245"/>
      <c r="M678" s="245"/>
      <c r="N678" s="245"/>
      <c r="O678" s="245"/>
      <c r="P678" s="245"/>
      <c r="Q678" s="245"/>
      <c r="R678" s="245"/>
      <c r="S678" s="245"/>
      <c r="T678" s="245"/>
      <c r="U678" s="245"/>
      <c r="V678" s="245"/>
      <c r="W678" s="245"/>
      <c r="X678" s="245"/>
      <c r="Y678" s="245"/>
      <c r="Z678" s="245"/>
      <c r="AA678" s="245"/>
    </row>
    <row r="679" ht="15.75" customHeight="1">
      <c r="A679" s="245"/>
      <c r="B679" s="245"/>
      <c r="C679" s="245"/>
      <c r="D679" s="245"/>
      <c r="E679" s="245"/>
      <c r="F679" s="245"/>
      <c r="G679" s="245"/>
      <c r="H679" s="245"/>
      <c r="I679" s="245"/>
      <c r="J679" s="245"/>
      <c r="K679" s="245"/>
      <c r="L679" s="245"/>
      <c r="M679" s="245"/>
      <c r="N679" s="245"/>
      <c r="O679" s="245"/>
      <c r="P679" s="245"/>
      <c r="Q679" s="245"/>
      <c r="R679" s="245"/>
      <c r="S679" s="245"/>
      <c r="T679" s="245"/>
      <c r="U679" s="245"/>
      <c r="V679" s="245"/>
      <c r="W679" s="245"/>
      <c r="X679" s="245"/>
      <c r="Y679" s="245"/>
      <c r="Z679" s="245"/>
      <c r="AA679" s="245"/>
    </row>
    <row r="680" ht="15.75" customHeight="1">
      <c r="A680" s="245"/>
      <c r="B680" s="245"/>
      <c r="C680" s="245"/>
      <c r="D680" s="245"/>
      <c r="E680" s="245"/>
      <c r="F680" s="245"/>
      <c r="G680" s="245"/>
      <c r="H680" s="245"/>
      <c r="I680" s="245"/>
      <c r="J680" s="245"/>
      <c r="K680" s="245"/>
      <c r="L680" s="245"/>
      <c r="M680" s="245"/>
      <c r="N680" s="245"/>
      <c r="O680" s="245"/>
      <c r="P680" s="245"/>
      <c r="Q680" s="245"/>
      <c r="R680" s="245"/>
      <c r="S680" s="245"/>
      <c r="T680" s="245"/>
      <c r="U680" s="245"/>
      <c r="V680" s="245"/>
      <c r="W680" s="245"/>
      <c r="X680" s="245"/>
      <c r="Y680" s="245"/>
      <c r="Z680" s="245"/>
      <c r="AA680" s="245"/>
    </row>
    <row r="681" ht="15.75" customHeight="1">
      <c r="A681" s="245"/>
      <c r="B681" s="245"/>
      <c r="C681" s="245"/>
      <c r="D681" s="245"/>
      <c r="E681" s="245"/>
      <c r="F681" s="245"/>
      <c r="G681" s="245"/>
      <c r="H681" s="245"/>
      <c r="I681" s="245"/>
      <c r="J681" s="245"/>
      <c r="K681" s="245"/>
      <c r="L681" s="245"/>
      <c r="M681" s="245"/>
      <c r="N681" s="245"/>
      <c r="O681" s="245"/>
      <c r="P681" s="245"/>
      <c r="Q681" s="245"/>
      <c r="R681" s="245"/>
      <c r="S681" s="245"/>
      <c r="T681" s="245"/>
      <c r="U681" s="245"/>
      <c r="V681" s="245"/>
      <c r="W681" s="245"/>
      <c r="X681" s="245"/>
      <c r="Y681" s="245"/>
      <c r="Z681" s="245"/>
      <c r="AA681" s="245"/>
    </row>
    <row r="682" ht="15.75" customHeight="1">
      <c r="A682" s="245"/>
      <c r="B682" s="245"/>
      <c r="C682" s="245"/>
      <c r="D682" s="245"/>
      <c r="E682" s="245"/>
      <c r="F682" s="245"/>
      <c r="G682" s="245"/>
      <c r="H682" s="245"/>
      <c r="I682" s="245"/>
      <c r="J682" s="245"/>
      <c r="K682" s="245"/>
      <c r="L682" s="245"/>
      <c r="M682" s="245"/>
      <c r="N682" s="245"/>
      <c r="O682" s="245"/>
      <c r="P682" s="245"/>
      <c r="Q682" s="245"/>
      <c r="R682" s="245"/>
      <c r="S682" s="245"/>
      <c r="T682" s="245"/>
      <c r="U682" s="245"/>
      <c r="V682" s="245"/>
      <c r="W682" s="245"/>
      <c r="X682" s="245"/>
      <c r="Y682" s="245"/>
      <c r="Z682" s="245"/>
      <c r="AA682" s="245"/>
    </row>
    <row r="683" ht="15.75" customHeight="1">
      <c r="A683" s="245"/>
      <c r="B683" s="245"/>
      <c r="C683" s="245"/>
      <c r="D683" s="245"/>
      <c r="E683" s="245"/>
      <c r="F683" s="245"/>
      <c r="G683" s="245"/>
      <c r="H683" s="245"/>
      <c r="I683" s="245"/>
      <c r="J683" s="245"/>
      <c r="K683" s="245"/>
      <c r="L683" s="245"/>
      <c r="M683" s="245"/>
      <c r="N683" s="245"/>
      <c r="O683" s="245"/>
      <c r="P683" s="245"/>
      <c r="Q683" s="245"/>
      <c r="R683" s="245"/>
      <c r="S683" s="245"/>
      <c r="T683" s="245"/>
      <c r="U683" s="245"/>
      <c r="V683" s="245"/>
      <c r="W683" s="245"/>
      <c r="X683" s="245"/>
      <c r="Y683" s="245"/>
      <c r="Z683" s="245"/>
      <c r="AA683" s="245"/>
    </row>
    <row r="684" ht="15.75" customHeight="1">
      <c r="A684" s="245"/>
      <c r="B684" s="245"/>
      <c r="C684" s="245"/>
      <c r="D684" s="245"/>
      <c r="E684" s="245"/>
      <c r="F684" s="245"/>
      <c r="G684" s="245"/>
      <c r="H684" s="245"/>
      <c r="I684" s="245"/>
      <c r="J684" s="245"/>
      <c r="K684" s="245"/>
      <c r="L684" s="245"/>
      <c r="M684" s="245"/>
      <c r="N684" s="245"/>
      <c r="O684" s="245"/>
      <c r="P684" s="245"/>
      <c r="Q684" s="245"/>
      <c r="R684" s="245"/>
      <c r="S684" s="245"/>
      <c r="T684" s="245"/>
      <c r="U684" s="245"/>
      <c r="V684" s="245"/>
      <c r="W684" s="245"/>
      <c r="X684" s="245"/>
      <c r="Y684" s="245"/>
      <c r="Z684" s="245"/>
      <c r="AA684" s="245"/>
    </row>
    <row r="685" ht="15.75" customHeight="1">
      <c r="A685" s="245"/>
      <c r="B685" s="245"/>
      <c r="C685" s="245"/>
      <c r="D685" s="245"/>
      <c r="E685" s="245"/>
      <c r="F685" s="245"/>
      <c r="G685" s="245"/>
      <c r="H685" s="245"/>
      <c r="I685" s="245"/>
      <c r="J685" s="245"/>
      <c r="K685" s="245"/>
      <c r="L685" s="245"/>
      <c r="M685" s="245"/>
      <c r="N685" s="245"/>
      <c r="O685" s="245"/>
      <c r="P685" s="245"/>
      <c r="Q685" s="245"/>
      <c r="R685" s="245"/>
      <c r="S685" s="245"/>
      <c r="T685" s="245"/>
      <c r="U685" s="245"/>
      <c r="V685" s="245"/>
      <c r="W685" s="245"/>
      <c r="X685" s="245"/>
      <c r="Y685" s="245"/>
      <c r="Z685" s="245"/>
      <c r="AA685" s="245"/>
    </row>
    <row r="686" ht="15.75" customHeight="1">
      <c r="A686" s="245"/>
      <c r="B686" s="245"/>
      <c r="C686" s="245"/>
      <c r="D686" s="245"/>
      <c r="E686" s="245"/>
      <c r="F686" s="245"/>
      <c r="G686" s="245"/>
      <c r="H686" s="245"/>
      <c r="I686" s="245"/>
      <c r="J686" s="245"/>
      <c r="K686" s="245"/>
      <c r="L686" s="245"/>
      <c r="M686" s="245"/>
      <c r="N686" s="245"/>
      <c r="O686" s="245"/>
      <c r="P686" s="245"/>
      <c r="Q686" s="245"/>
      <c r="R686" s="245"/>
      <c r="S686" s="245"/>
      <c r="T686" s="245"/>
      <c r="U686" s="245"/>
      <c r="V686" s="245"/>
      <c r="W686" s="245"/>
      <c r="X686" s="245"/>
      <c r="Y686" s="245"/>
      <c r="Z686" s="245"/>
      <c r="AA686" s="245"/>
    </row>
    <row r="687" ht="15.75" customHeight="1">
      <c r="A687" s="245"/>
      <c r="B687" s="245"/>
      <c r="C687" s="245"/>
      <c r="D687" s="245"/>
      <c r="E687" s="245"/>
      <c r="F687" s="245"/>
      <c r="G687" s="245"/>
      <c r="H687" s="245"/>
      <c r="I687" s="245"/>
      <c r="J687" s="245"/>
      <c r="K687" s="245"/>
      <c r="L687" s="245"/>
      <c r="M687" s="245"/>
      <c r="N687" s="245"/>
      <c r="O687" s="245"/>
      <c r="P687" s="245"/>
      <c r="Q687" s="245"/>
      <c r="R687" s="245"/>
      <c r="S687" s="245"/>
      <c r="T687" s="245"/>
      <c r="U687" s="245"/>
      <c r="V687" s="245"/>
      <c r="W687" s="245"/>
      <c r="X687" s="245"/>
      <c r="Y687" s="245"/>
      <c r="Z687" s="245"/>
      <c r="AA687" s="245"/>
    </row>
    <row r="688" ht="15.75" customHeight="1">
      <c r="A688" s="245"/>
      <c r="B688" s="245"/>
      <c r="C688" s="245"/>
      <c r="D688" s="245"/>
      <c r="E688" s="245"/>
      <c r="F688" s="245"/>
      <c r="G688" s="245"/>
      <c r="H688" s="245"/>
      <c r="I688" s="245"/>
      <c r="J688" s="245"/>
      <c r="K688" s="245"/>
      <c r="L688" s="245"/>
      <c r="M688" s="245"/>
      <c r="N688" s="245"/>
      <c r="O688" s="245"/>
      <c r="P688" s="245"/>
      <c r="Q688" s="245"/>
      <c r="R688" s="245"/>
      <c r="S688" s="245"/>
      <c r="T688" s="245"/>
      <c r="U688" s="245"/>
      <c r="V688" s="245"/>
      <c r="W688" s="245"/>
      <c r="X688" s="245"/>
      <c r="Y688" s="245"/>
      <c r="Z688" s="245"/>
      <c r="AA688" s="245"/>
    </row>
    <row r="689" ht="15.75" customHeight="1">
      <c r="A689" s="245"/>
      <c r="B689" s="245"/>
      <c r="C689" s="245"/>
      <c r="D689" s="245"/>
      <c r="E689" s="245"/>
      <c r="F689" s="245"/>
      <c r="G689" s="245"/>
      <c r="H689" s="245"/>
      <c r="I689" s="245"/>
      <c r="J689" s="245"/>
      <c r="K689" s="245"/>
      <c r="L689" s="245"/>
      <c r="M689" s="245"/>
      <c r="N689" s="245"/>
      <c r="O689" s="245"/>
      <c r="P689" s="245"/>
      <c r="Q689" s="245"/>
      <c r="R689" s="245"/>
      <c r="S689" s="245"/>
      <c r="T689" s="245"/>
      <c r="U689" s="245"/>
      <c r="V689" s="245"/>
      <c r="W689" s="245"/>
      <c r="X689" s="245"/>
      <c r="Y689" s="245"/>
      <c r="Z689" s="245"/>
      <c r="AA689" s="245"/>
    </row>
    <row r="690" ht="15.75" customHeight="1">
      <c r="A690" s="245"/>
      <c r="B690" s="245"/>
      <c r="C690" s="245"/>
      <c r="D690" s="245"/>
      <c r="E690" s="245"/>
      <c r="F690" s="245"/>
      <c r="G690" s="245"/>
      <c r="H690" s="245"/>
      <c r="I690" s="245"/>
      <c r="J690" s="245"/>
      <c r="K690" s="245"/>
      <c r="L690" s="245"/>
      <c r="M690" s="245"/>
      <c r="N690" s="245"/>
      <c r="O690" s="245"/>
      <c r="P690" s="245"/>
      <c r="Q690" s="245"/>
      <c r="R690" s="245"/>
      <c r="S690" s="245"/>
      <c r="T690" s="245"/>
      <c r="U690" s="245"/>
      <c r="V690" s="245"/>
      <c r="W690" s="245"/>
      <c r="X690" s="245"/>
      <c r="Y690" s="245"/>
      <c r="Z690" s="245"/>
      <c r="AA690" s="245"/>
    </row>
    <row r="691" ht="15.75" customHeight="1">
      <c r="A691" s="245"/>
      <c r="B691" s="245"/>
      <c r="C691" s="245"/>
      <c r="D691" s="245"/>
      <c r="E691" s="245"/>
      <c r="F691" s="245"/>
      <c r="G691" s="245"/>
      <c r="H691" s="245"/>
      <c r="I691" s="245"/>
      <c r="J691" s="245"/>
      <c r="K691" s="245"/>
      <c r="L691" s="245"/>
      <c r="M691" s="245"/>
      <c r="N691" s="245"/>
      <c r="O691" s="245"/>
      <c r="P691" s="245"/>
      <c r="Q691" s="245"/>
      <c r="R691" s="245"/>
      <c r="S691" s="245"/>
      <c r="T691" s="245"/>
      <c r="U691" s="245"/>
      <c r="V691" s="245"/>
      <c r="W691" s="245"/>
      <c r="X691" s="245"/>
      <c r="Y691" s="245"/>
      <c r="Z691" s="245"/>
      <c r="AA691" s="245"/>
    </row>
    <row r="692" ht="15.75" customHeight="1">
      <c r="A692" s="245"/>
      <c r="B692" s="245"/>
      <c r="C692" s="245"/>
      <c r="D692" s="245"/>
      <c r="E692" s="245"/>
      <c r="F692" s="245"/>
      <c r="G692" s="245"/>
      <c r="H692" s="245"/>
      <c r="I692" s="245"/>
      <c r="J692" s="245"/>
      <c r="K692" s="245"/>
      <c r="L692" s="245"/>
      <c r="M692" s="245"/>
      <c r="N692" s="245"/>
      <c r="O692" s="245"/>
      <c r="P692" s="245"/>
      <c r="Q692" s="245"/>
      <c r="R692" s="245"/>
      <c r="S692" s="245"/>
      <c r="T692" s="245"/>
      <c r="U692" s="245"/>
      <c r="V692" s="245"/>
      <c r="W692" s="245"/>
      <c r="X692" s="245"/>
      <c r="Y692" s="245"/>
      <c r="Z692" s="245"/>
      <c r="AA692" s="245"/>
    </row>
    <row r="693" ht="15.75" customHeight="1">
      <c r="A693" s="245"/>
      <c r="B693" s="245"/>
      <c r="C693" s="245"/>
      <c r="D693" s="245"/>
      <c r="E693" s="245"/>
      <c r="F693" s="245"/>
      <c r="G693" s="245"/>
      <c r="H693" s="245"/>
      <c r="I693" s="245"/>
      <c r="J693" s="245"/>
      <c r="K693" s="245"/>
      <c r="L693" s="245"/>
      <c r="M693" s="245"/>
      <c r="N693" s="245"/>
      <c r="O693" s="245"/>
      <c r="P693" s="245"/>
      <c r="Q693" s="245"/>
      <c r="R693" s="245"/>
      <c r="S693" s="245"/>
      <c r="T693" s="245"/>
      <c r="U693" s="245"/>
      <c r="V693" s="245"/>
      <c r="W693" s="245"/>
      <c r="X693" s="245"/>
      <c r="Y693" s="245"/>
      <c r="Z693" s="245"/>
      <c r="AA693" s="245"/>
    </row>
    <row r="694" ht="15.75" customHeight="1">
      <c r="A694" s="245"/>
      <c r="B694" s="245"/>
      <c r="C694" s="245"/>
      <c r="D694" s="245"/>
      <c r="E694" s="245"/>
      <c r="F694" s="245"/>
      <c r="G694" s="245"/>
      <c r="H694" s="245"/>
      <c r="I694" s="245"/>
      <c r="J694" s="245"/>
      <c r="K694" s="245"/>
      <c r="L694" s="245"/>
      <c r="M694" s="245"/>
      <c r="N694" s="245"/>
      <c r="O694" s="245"/>
      <c r="P694" s="245"/>
      <c r="Q694" s="245"/>
      <c r="R694" s="245"/>
      <c r="S694" s="245"/>
      <c r="T694" s="245"/>
      <c r="U694" s="245"/>
      <c r="V694" s="245"/>
      <c r="W694" s="245"/>
      <c r="X694" s="245"/>
      <c r="Y694" s="245"/>
      <c r="Z694" s="245"/>
      <c r="AA694" s="245"/>
    </row>
    <row r="695" ht="15.75" customHeight="1">
      <c r="A695" s="245"/>
      <c r="B695" s="245"/>
      <c r="C695" s="245"/>
      <c r="D695" s="245"/>
      <c r="E695" s="245"/>
      <c r="F695" s="245"/>
      <c r="G695" s="245"/>
      <c r="H695" s="245"/>
      <c r="I695" s="245"/>
      <c r="J695" s="245"/>
      <c r="K695" s="245"/>
      <c r="L695" s="245"/>
      <c r="M695" s="245"/>
      <c r="N695" s="245"/>
      <c r="O695" s="245"/>
      <c r="P695" s="245"/>
      <c r="Q695" s="245"/>
      <c r="R695" s="245"/>
      <c r="S695" s="245"/>
      <c r="T695" s="245"/>
      <c r="U695" s="245"/>
      <c r="V695" s="245"/>
      <c r="W695" s="245"/>
      <c r="X695" s="245"/>
      <c r="Y695" s="245"/>
      <c r="Z695" s="245"/>
      <c r="AA695" s="245"/>
    </row>
    <row r="696" ht="15.75" customHeight="1">
      <c r="A696" s="245"/>
      <c r="B696" s="245"/>
      <c r="C696" s="245"/>
      <c r="D696" s="245"/>
      <c r="E696" s="245"/>
      <c r="F696" s="245"/>
      <c r="G696" s="245"/>
      <c r="H696" s="245"/>
      <c r="I696" s="245"/>
      <c r="J696" s="245"/>
      <c r="K696" s="245"/>
      <c r="L696" s="245"/>
      <c r="M696" s="245"/>
      <c r="N696" s="245"/>
      <c r="O696" s="245"/>
      <c r="P696" s="245"/>
      <c r="Q696" s="245"/>
      <c r="R696" s="245"/>
      <c r="S696" s="245"/>
      <c r="T696" s="245"/>
      <c r="U696" s="245"/>
      <c r="V696" s="245"/>
      <c r="W696" s="245"/>
      <c r="X696" s="245"/>
      <c r="Y696" s="245"/>
      <c r="Z696" s="245"/>
      <c r="AA696" s="245"/>
    </row>
    <row r="697" ht="15.75" customHeight="1">
      <c r="A697" s="245"/>
      <c r="B697" s="245"/>
      <c r="C697" s="245"/>
      <c r="D697" s="245"/>
      <c r="E697" s="245"/>
      <c r="F697" s="245"/>
      <c r="G697" s="245"/>
      <c r="H697" s="245"/>
      <c r="I697" s="245"/>
      <c r="J697" s="245"/>
      <c r="K697" s="245"/>
      <c r="L697" s="245"/>
      <c r="M697" s="245"/>
      <c r="N697" s="245"/>
      <c r="O697" s="245"/>
      <c r="P697" s="245"/>
      <c r="Q697" s="245"/>
      <c r="R697" s="245"/>
      <c r="S697" s="245"/>
      <c r="T697" s="245"/>
      <c r="U697" s="245"/>
      <c r="V697" s="245"/>
      <c r="W697" s="245"/>
      <c r="X697" s="245"/>
      <c r="Y697" s="245"/>
      <c r="Z697" s="245"/>
      <c r="AA697" s="245"/>
    </row>
    <row r="698" ht="15.75" customHeight="1">
      <c r="A698" s="245"/>
      <c r="B698" s="245"/>
      <c r="C698" s="245"/>
      <c r="D698" s="245"/>
      <c r="E698" s="245"/>
      <c r="F698" s="245"/>
      <c r="G698" s="245"/>
      <c r="H698" s="245"/>
      <c r="I698" s="245"/>
      <c r="J698" s="245"/>
      <c r="K698" s="245"/>
      <c r="L698" s="245"/>
      <c r="M698" s="245"/>
      <c r="N698" s="245"/>
      <c r="O698" s="245"/>
      <c r="P698" s="245"/>
      <c r="Q698" s="245"/>
      <c r="R698" s="245"/>
      <c r="S698" s="245"/>
      <c r="T698" s="245"/>
      <c r="U698" s="245"/>
      <c r="V698" s="245"/>
      <c r="W698" s="245"/>
      <c r="X698" s="245"/>
      <c r="Y698" s="245"/>
      <c r="Z698" s="245"/>
      <c r="AA698" s="245"/>
    </row>
    <row r="699" ht="15.75" customHeight="1">
      <c r="A699" s="245"/>
      <c r="B699" s="245"/>
      <c r="C699" s="245"/>
      <c r="D699" s="245"/>
      <c r="E699" s="245"/>
      <c r="F699" s="245"/>
      <c r="G699" s="245"/>
      <c r="H699" s="245"/>
      <c r="I699" s="245"/>
      <c r="J699" s="245"/>
      <c r="K699" s="245"/>
      <c r="L699" s="245"/>
      <c r="M699" s="245"/>
      <c r="N699" s="245"/>
      <c r="O699" s="245"/>
      <c r="P699" s="245"/>
      <c r="Q699" s="245"/>
      <c r="R699" s="245"/>
      <c r="S699" s="245"/>
      <c r="T699" s="245"/>
      <c r="U699" s="245"/>
      <c r="V699" s="245"/>
      <c r="W699" s="245"/>
      <c r="X699" s="245"/>
      <c r="Y699" s="245"/>
      <c r="Z699" s="245"/>
      <c r="AA699" s="245"/>
    </row>
    <row r="700" ht="15.75" customHeight="1">
      <c r="A700" s="245"/>
      <c r="B700" s="245"/>
      <c r="C700" s="245"/>
      <c r="D700" s="245"/>
      <c r="E700" s="245"/>
      <c r="F700" s="245"/>
      <c r="G700" s="245"/>
      <c r="H700" s="245"/>
      <c r="I700" s="245"/>
      <c r="J700" s="245"/>
      <c r="K700" s="245"/>
      <c r="L700" s="245"/>
      <c r="M700" s="245"/>
      <c r="N700" s="245"/>
      <c r="O700" s="245"/>
      <c r="P700" s="245"/>
      <c r="Q700" s="245"/>
      <c r="R700" s="245"/>
      <c r="S700" s="245"/>
      <c r="T700" s="245"/>
      <c r="U700" s="245"/>
      <c r="V700" s="245"/>
      <c r="W700" s="245"/>
      <c r="X700" s="245"/>
      <c r="Y700" s="245"/>
      <c r="Z700" s="245"/>
      <c r="AA700" s="245"/>
    </row>
    <row r="701" ht="15.75" customHeight="1">
      <c r="A701" s="245"/>
      <c r="B701" s="245"/>
      <c r="C701" s="245"/>
      <c r="D701" s="245"/>
      <c r="E701" s="245"/>
      <c r="F701" s="245"/>
      <c r="G701" s="245"/>
      <c r="H701" s="245"/>
      <c r="I701" s="245"/>
      <c r="J701" s="245"/>
      <c r="K701" s="245"/>
      <c r="L701" s="245"/>
      <c r="M701" s="245"/>
      <c r="N701" s="245"/>
      <c r="O701" s="245"/>
      <c r="P701" s="245"/>
      <c r="Q701" s="245"/>
      <c r="R701" s="245"/>
      <c r="S701" s="245"/>
      <c r="T701" s="245"/>
      <c r="U701" s="245"/>
      <c r="V701" s="245"/>
      <c r="W701" s="245"/>
      <c r="X701" s="245"/>
      <c r="Y701" s="245"/>
      <c r="Z701" s="245"/>
      <c r="AA701" s="245"/>
    </row>
    <row r="702" ht="15.75" customHeight="1">
      <c r="A702" s="245"/>
      <c r="B702" s="245"/>
      <c r="C702" s="245"/>
      <c r="D702" s="245"/>
      <c r="E702" s="245"/>
      <c r="F702" s="245"/>
      <c r="G702" s="245"/>
      <c r="H702" s="245"/>
      <c r="I702" s="245"/>
      <c r="J702" s="245"/>
      <c r="K702" s="245"/>
      <c r="L702" s="245"/>
      <c r="M702" s="245"/>
      <c r="N702" s="245"/>
      <c r="O702" s="245"/>
      <c r="P702" s="245"/>
      <c r="Q702" s="245"/>
      <c r="R702" s="245"/>
      <c r="S702" s="245"/>
      <c r="T702" s="245"/>
      <c r="U702" s="245"/>
      <c r="V702" s="245"/>
      <c r="W702" s="245"/>
      <c r="X702" s="245"/>
      <c r="Y702" s="245"/>
      <c r="Z702" s="245"/>
      <c r="AA702" s="245"/>
    </row>
    <row r="703" ht="15.75" customHeight="1">
      <c r="A703" s="245"/>
      <c r="B703" s="245"/>
      <c r="C703" s="245"/>
      <c r="D703" s="245"/>
      <c r="E703" s="245"/>
      <c r="F703" s="245"/>
      <c r="G703" s="245"/>
      <c r="H703" s="245"/>
      <c r="I703" s="245"/>
      <c r="J703" s="245"/>
      <c r="K703" s="245"/>
      <c r="L703" s="245"/>
      <c r="M703" s="245"/>
      <c r="N703" s="245"/>
      <c r="O703" s="245"/>
      <c r="P703" s="245"/>
      <c r="Q703" s="245"/>
      <c r="R703" s="245"/>
      <c r="S703" s="245"/>
      <c r="T703" s="245"/>
      <c r="U703" s="245"/>
      <c r="V703" s="245"/>
      <c r="W703" s="245"/>
      <c r="X703" s="245"/>
      <c r="Y703" s="245"/>
      <c r="Z703" s="245"/>
      <c r="AA703" s="245"/>
    </row>
    <row r="704" ht="15.75" customHeight="1">
      <c r="A704" s="245"/>
      <c r="B704" s="245"/>
      <c r="C704" s="245"/>
      <c r="D704" s="245"/>
      <c r="E704" s="245"/>
      <c r="F704" s="245"/>
      <c r="G704" s="245"/>
      <c r="H704" s="245"/>
      <c r="I704" s="245"/>
      <c r="J704" s="245"/>
      <c r="K704" s="245"/>
      <c r="L704" s="245"/>
      <c r="M704" s="245"/>
      <c r="N704" s="245"/>
      <c r="O704" s="245"/>
      <c r="P704" s="245"/>
      <c r="Q704" s="245"/>
      <c r="R704" s="245"/>
      <c r="S704" s="245"/>
      <c r="T704" s="245"/>
      <c r="U704" s="245"/>
      <c r="V704" s="245"/>
      <c r="W704" s="245"/>
      <c r="X704" s="245"/>
      <c r="Y704" s="245"/>
      <c r="Z704" s="245"/>
      <c r="AA704" s="245"/>
    </row>
    <row r="705" ht="15.75" customHeight="1">
      <c r="A705" s="245"/>
      <c r="B705" s="245"/>
      <c r="C705" s="245"/>
      <c r="D705" s="245"/>
      <c r="E705" s="245"/>
      <c r="F705" s="245"/>
      <c r="G705" s="245"/>
      <c r="H705" s="245"/>
      <c r="I705" s="245"/>
      <c r="J705" s="245"/>
      <c r="K705" s="245"/>
      <c r="L705" s="245"/>
      <c r="M705" s="245"/>
      <c r="N705" s="245"/>
      <c r="O705" s="245"/>
      <c r="P705" s="245"/>
      <c r="Q705" s="245"/>
      <c r="R705" s="245"/>
      <c r="S705" s="245"/>
      <c r="T705" s="245"/>
      <c r="U705" s="245"/>
      <c r="V705" s="245"/>
      <c r="W705" s="245"/>
      <c r="X705" s="245"/>
      <c r="Y705" s="245"/>
      <c r="Z705" s="245"/>
      <c r="AA705" s="245"/>
    </row>
    <row r="706" ht="15.75" customHeight="1">
      <c r="A706" s="245"/>
      <c r="B706" s="245"/>
      <c r="C706" s="245"/>
      <c r="D706" s="245"/>
      <c r="E706" s="245"/>
      <c r="F706" s="245"/>
      <c r="G706" s="245"/>
      <c r="H706" s="245"/>
      <c r="I706" s="245"/>
      <c r="J706" s="245"/>
      <c r="K706" s="245"/>
      <c r="L706" s="245"/>
      <c r="M706" s="245"/>
      <c r="N706" s="245"/>
      <c r="O706" s="245"/>
      <c r="P706" s="245"/>
      <c r="Q706" s="245"/>
      <c r="R706" s="245"/>
      <c r="S706" s="245"/>
      <c r="T706" s="245"/>
      <c r="U706" s="245"/>
      <c r="V706" s="245"/>
      <c r="W706" s="245"/>
      <c r="X706" s="245"/>
      <c r="Y706" s="245"/>
      <c r="Z706" s="245"/>
      <c r="AA706" s="245"/>
    </row>
    <row r="707" ht="15.75" customHeight="1">
      <c r="A707" s="245"/>
      <c r="B707" s="245"/>
      <c r="C707" s="245"/>
      <c r="D707" s="245"/>
      <c r="E707" s="245"/>
      <c r="F707" s="245"/>
      <c r="G707" s="245"/>
      <c r="H707" s="245"/>
      <c r="I707" s="245"/>
      <c r="J707" s="245"/>
      <c r="K707" s="245"/>
      <c r="L707" s="245"/>
      <c r="M707" s="245"/>
      <c r="N707" s="245"/>
      <c r="O707" s="245"/>
      <c r="P707" s="245"/>
      <c r="Q707" s="245"/>
      <c r="R707" s="245"/>
      <c r="S707" s="245"/>
      <c r="T707" s="245"/>
      <c r="U707" s="245"/>
      <c r="V707" s="245"/>
      <c r="W707" s="245"/>
      <c r="X707" s="245"/>
      <c r="Y707" s="245"/>
      <c r="Z707" s="245"/>
      <c r="AA707" s="245"/>
    </row>
    <row r="708" ht="15.75" customHeight="1">
      <c r="A708" s="245"/>
      <c r="B708" s="245"/>
      <c r="C708" s="245"/>
      <c r="D708" s="245"/>
      <c r="E708" s="245"/>
      <c r="F708" s="245"/>
      <c r="G708" s="245"/>
      <c r="H708" s="245"/>
      <c r="I708" s="245"/>
      <c r="J708" s="245"/>
      <c r="K708" s="245"/>
      <c r="L708" s="245"/>
      <c r="M708" s="245"/>
      <c r="N708" s="245"/>
      <c r="O708" s="245"/>
      <c r="P708" s="245"/>
      <c r="Q708" s="245"/>
      <c r="R708" s="245"/>
      <c r="S708" s="245"/>
      <c r="T708" s="245"/>
      <c r="U708" s="245"/>
      <c r="V708" s="245"/>
      <c r="W708" s="245"/>
      <c r="X708" s="245"/>
      <c r="Y708" s="245"/>
      <c r="Z708" s="245"/>
      <c r="AA708" s="245"/>
    </row>
    <row r="709" ht="15.75" customHeight="1">
      <c r="A709" s="245"/>
      <c r="B709" s="245"/>
      <c r="C709" s="245"/>
      <c r="D709" s="245"/>
      <c r="E709" s="245"/>
      <c r="F709" s="245"/>
      <c r="G709" s="245"/>
      <c r="H709" s="245"/>
      <c r="I709" s="245"/>
      <c r="J709" s="245"/>
      <c r="K709" s="245"/>
      <c r="L709" s="245"/>
      <c r="M709" s="245"/>
      <c r="N709" s="245"/>
      <c r="O709" s="245"/>
      <c r="P709" s="245"/>
      <c r="Q709" s="245"/>
      <c r="R709" s="245"/>
      <c r="S709" s="245"/>
      <c r="T709" s="245"/>
      <c r="U709" s="245"/>
      <c r="V709" s="245"/>
      <c r="W709" s="245"/>
      <c r="X709" s="245"/>
      <c r="Y709" s="245"/>
      <c r="Z709" s="245"/>
      <c r="AA709" s="245"/>
    </row>
    <row r="710" ht="15.75" customHeight="1">
      <c r="A710" s="245"/>
      <c r="B710" s="245"/>
      <c r="C710" s="245"/>
      <c r="D710" s="245"/>
      <c r="E710" s="245"/>
      <c r="F710" s="245"/>
      <c r="G710" s="245"/>
      <c r="H710" s="245"/>
      <c r="I710" s="245"/>
      <c r="J710" s="245"/>
      <c r="K710" s="245"/>
      <c r="L710" s="245"/>
      <c r="M710" s="245"/>
      <c r="N710" s="245"/>
      <c r="O710" s="245"/>
      <c r="P710" s="245"/>
      <c r="Q710" s="245"/>
      <c r="R710" s="245"/>
      <c r="S710" s="245"/>
      <c r="T710" s="245"/>
      <c r="U710" s="245"/>
      <c r="V710" s="245"/>
      <c r="W710" s="245"/>
      <c r="X710" s="245"/>
      <c r="Y710" s="245"/>
      <c r="Z710" s="245"/>
      <c r="AA710" s="245"/>
    </row>
    <row r="711" ht="15.75" customHeight="1">
      <c r="A711" s="245"/>
      <c r="B711" s="245"/>
      <c r="C711" s="245"/>
      <c r="D711" s="245"/>
      <c r="E711" s="245"/>
      <c r="F711" s="245"/>
      <c r="G711" s="245"/>
      <c r="H711" s="245"/>
      <c r="I711" s="245"/>
      <c r="J711" s="245"/>
      <c r="K711" s="245"/>
      <c r="L711" s="245"/>
      <c r="M711" s="245"/>
      <c r="N711" s="245"/>
      <c r="O711" s="245"/>
      <c r="P711" s="245"/>
      <c r="Q711" s="245"/>
      <c r="R711" s="245"/>
      <c r="S711" s="245"/>
      <c r="T711" s="245"/>
      <c r="U711" s="245"/>
      <c r="V711" s="245"/>
      <c r="W711" s="245"/>
      <c r="X711" s="245"/>
      <c r="Y711" s="245"/>
      <c r="Z711" s="245"/>
      <c r="AA711" s="245"/>
    </row>
    <row r="712" ht="15.75" customHeight="1">
      <c r="A712" s="245"/>
      <c r="B712" s="245"/>
      <c r="C712" s="245"/>
      <c r="D712" s="245"/>
      <c r="E712" s="245"/>
      <c r="F712" s="245"/>
      <c r="G712" s="245"/>
      <c r="H712" s="245"/>
      <c r="I712" s="245"/>
      <c r="J712" s="245"/>
      <c r="K712" s="245"/>
      <c r="L712" s="245"/>
      <c r="M712" s="245"/>
      <c r="N712" s="245"/>
      <c r="O712" s="245"/>
      <c r="P712" s="245"/>
      <c r="Q712" s="245"/>
      <c r="R712" s="245"/>
      <c r="S712" s="245"/>
      <c r="T712" s="245"/>
      <c r="U712" s="245"/>
      <c r="V712" s="245"/>
      <c r="W712" s="245"/>
      <c r="X712" s="245"/>
      <c r="Y712" s="245"/>
      <c r="Z712" s="245"/>
      <c r="AA712" s="245"/>
    </row>
    <row r="713" ht="15.75" customHeight="1">
      <c r="A713" s="245"/>
      <c r="B713" s="245"/>
      <c r="C713" s="245"/>
      <c r="D713" s="245"/>
      <c r="E713" s="245"/>
      <c r="F713" s="245"/>
      <c r="G713" s="245"/>
      <c r="H713" s="245"/>
      <c r="I713" s="245"/>
      <c r="J713" s="245"/>
      <c r="K713" s="245"/>
      <c r="L713" s="245"/>
      <c r="M713" s="245"/>
      <c r="N713" s="245"/>
      <c r="O713" s="245"/>
      <c r="P713" s="245"/>
      <c r="Q713" s="245"/>
      <c r="R713" s="245"/>
      <c r="S713" s="245"/>
      <c r="T713" s="245"/>
      <c r="U713" s="245"/>
      <c r="V713" s="245"/>
      <c r="W713" s="245"/>
      <c r="X713" s="245"/>
      <c r="Y713" s="245"/>
      <c r="Z713" s="245"/>
      <c r="AA713" s="245"/>
    </row>
    <row r="714" ht="15.75" customHeight="1">
      <c r="A714" s="245"/>
      <c r="B714" s="245"/>
      <c r="C714" s="245"/>
      <c r="D714" s="245"/>
      <c r="E714" s="245"/>
      <c r="F714" s="245"/>
      <c r="G714" s="245"/>
      <c r="H714" s="245"/>
      <c r="I714" s="245"/>
      <c r="J714" s="245"/>
      <c r="K714" s="245"/>
      <c r="L714" s="245"/>
      <c r="M714" s="245"/>
      <c r="N714" s="245"/>
      <c r="O714" s="245"/>
      <c r="P714" s="245"/>
      <c r="Q714" s="245"/>
      <c r="R714" s="245"/>
      <c r="S714" s="245"/>
      <c r="T714" s="245"/>
      <c r="U714" s="245"/>
      <c r="V714" s="245"/>
      <c r="W714" s="245"/>
      <c r="X714" s="245"/>
      <c r="Y714" s="245"/>
      <c r="Z714" s="245"/>
      <c r="AA714" s="245"/>
    </row>
    <row r="715" ht="15.75" customHeight="1">
      <c r="A715" s="245"/>
      <c r="B715" s="245"/>
      <c r="C715" s="245"/>
      <c r="D715" s="245"/>
      <c r="E715" s="245"/>
      <c r="F715" s="245"/>
      <c r="G715" s="245"/>
      <c r="H715" s="245"/>
      <c r="I715" s="245"/>
      <c r="J715" s="245"/>
      <c r="K715" s="245"/>
      <c r="L715" s="245"/>
      <c r="M715" s="245"/>
      <c r="N715" s="245"/>
      <c r="O715" s="245"/>
      <c r="P715" s="245"/>
      <c r="Q715" s="245"/>
      <c r="R715" s="245"/>
      <c r="S715" s="245"/>
      <c r="T715" s="245"/>
      <c r="U715" s="245"/>
      <c r="V715" s="245"/>
      <c r="W715" s="245"/>
      <c r="X715" s="245"/>
      <c r="Y715" s="245"/>
      <c r="Z715" s="245"/>
      <c r="AA715" s="245"/>
    </row>
    <row r="716" ht="15.75" customHeight="1">
      <c r="A716" s="245"/>
      <c r="B716" s="245"/>
      <c r="C716" s="245"/>
      <c r="D716" s="245"/>
      <c r="E716" s="245"/>
      <c r="F716" s="245"/>
      <c r="G716" s="245"/>
      <c r="H716" s="245"/>
      <c r="I716" s="245"/>
      <c r="J716" s="245"/>
      <c r="K716" s="245"/>
      <c r="L716" s="245"/>
      <c r="M716" s="245"/>
      <c r="N716" s="245"/>
      <c r="O716" s="245"/>
      <c r="P716" s="245"/>
      <c r="Q716" s="245"/>
      <c r="R716" s="245"/>
      <c r="S716" s="245"/>
      <c r="T716" s="245"/>
      <c r="U716" s="245"/>
      <c r="V716" s="245"/>
      <c r="W716" s="245"/>
      <c r="X716" s="245"/>
      <c r="Y716" s="245"/>
      <c r="Z716" s="245"/>
      <c r="AA716" s="245"/>
    </row>
    <row r="717" ht="15.75" customHeight="1">
      <c r="A717" s="245"/>
      <c r="B717" s="245"/>
      <c r="C717" s="245"/>
      <c r="D717" s="245"/>
      <c r="E717" s="245"/>
      <c r="F717" s="245"/>
      <c r="G717" s="245"/>
      <c r="H717" s="245"/>
      <c r="I717" s="245"/>
      <c r="J717" s="245"/>
      <c r="K717" s="245"/>
      <c r="L717" s="245"/>
      <c r="M717" s="245"/>
      <c r="N717" s="245"/>
      <c r="O717" s="245"/>
      <c r="P717" s="245"/>
      <c r="Q717" s="245"/>
      <c r="R717" s="245"/>
      <c r="S717" s="245"/>
      <c r="T717" s="245"/>
      <c r="U717" s="245"/>
      <c r="V717" s="245"/>
      <c r="W717" s="245"/>
      <c r="X717" s="245"/>
      <c r="Y717" s="245"/>
      <c r="Z717" s="245"/>
      <c r="AA717" s="245"/>
    </row>
    <row r="718" ht="15.75" customHeight="1">
      <c r="A718" s="245"/>
      <c r="B718" s="245"/>
      <c r="C718" s="245"/>
      <c r="D718" s="245"/>
      <c r="E718" s="245"/>
      <c r="F718" s="245"/>
      <c r="G718" s="245"/>
      <c r="H718" s="245"/>
      <c r="I718" s="245"/>
      <c r="J718" s="245"/>
      <c r="K718" s="245"/>
      <c r="L718" s="245"/>
      <c r="M718" s="245"/>
      <c r="N718" s="245"/>
      <c r="O718" s="245"/>
      <c r="P718" s="245"/>
      <c r="Q718" s="245"/>
      <c r="R718" s="245"/>
      <c r="S718" s="245"/>
      <c r="T718" s="245"/>
      <c r="U718" s="245"/>
      <c r="V718" s="245"/>
      <c r="W718" s="245"/>
      <c r="X718" s="245"/>
      <c r="Y718" s="245"/>
      <c r="Z718" s="245"/>
      <c r="AA718" s="245"/>
    </row>
    <row r="719" ht="15.75" customHeight="1">
      <c r="A719" s="245"/>
      <c r="B719" s="245"/>
      <c r="C719" s="245"/>
      <c r="D719" s="245"/>
      <c r="E719" s="245"/>
      <c r="F719" s="245"/>
      <c r="G719" s="245"/>
      <c r="H719" s="245"/>
      <c r="I719" s="245"/>
      <c r="J719" s="245"/>
      <c r="K719" s="245"/>
      <c r="L719" s="245"/>
      <c r="M719" s="245"/>
      <c r="N719" s="245"/>
      <c r="O719" s="245"/>
      <c r="P719" s="245"/>
      <c r="Q719" s="245"/>
      <c r="R719" s="245"/>
      <c r="S719" s="245"/>
      <c r="T719" s="245"/>
      <c r="U719" s="245"/>
      <c r="V719" s="245"/>
      <c r="W719" s="245"/>
      <c r="X719" s="245"/>
      <c r="Y719" s="245"/>
      <c r="Z719" s="245"/>
      <c r="AA719" s="245"/>
    </row>
    <row r="720" ht="15.75" customHeight="1">
      <c r="A720" s="245"/>
      <c r="B720" s="245"/>
      <c r="C720" s="245"/>
      <c r="D720" s="245"/>
      <c r="E720" s="245"/>
      <c r="F720" s="245"/>
      <c r="G720" s="245"/>
      <c r="H720" s="245"/>
      <c r="I720" s="245"/>
      <c r="J720" s="245"/>
      <c r="K720" s="245"/>
      <c r="L720" s="245"/>
      <c r="M720" s="245"/>
      <c r="N720" s="245"/>
      <c r="O720" s="245"/>
      <c r="P720" s="245"/>
      <c r="Q720" s="245"/>
      <c r="R720" s="245"/>
      <c r="S720" s="245"/>
      <c r="T720" s="245"/>
      <c r="U720" s="245"/>
      <c r="V720" s="245"/>
      <c r="W720" s="245"/>
      <c r="X720" s="245"/>
      <c r="Y720" s="245"/>
      <c r="Z720" s="245"/>
      <c r="AA720" s="245"/>
    </row>
    <row r="721" ht="15.75" customHeight="1">
      <c r="A721" s="245"/>
      <c r="B721" s="245"/>
      <c r="C721" s="245"/>
      <c r="D721" s="245"/>
      <c r="E721" s="245"/>
      <c r="F721" s="245"/>
      <c r="G721" s="245"/>
      <c r="H721" s="245"/>
      <c r="I721" s="245"/>
      <c r="J721" s="245"/>
      <c r="K721" s="245"/>
      <c r="L721" s="245"/>
      <c r="M721" s="245"/>
      <c r="N721" s="245"/>
      <c r="O721" s="245"/>
      <c r="P721" s="245"/>
      <c r="Q721" s="245"/>
      <c r="R721" s="245"/>
      <c r="S721" s="245"/>
      <c r="T721" s="245"/>
      <c r="U721" s="245"/>
      <c r="V721" s="245"/>
      <c r="W721" s="245"/>
      <c r="X721" s="245"/>
      <c r="Y721" s="245"/>
      <c r="Z721" s="245"/>
      <c r="AA721" s="245"/>
    </row>
    <row r="722" ht="15.75" customHeight="1">
      <c r="A722" s="245"/>
      <c r="B722" s="245"/>
      <c r="C722" s="245"/>
      <c r="D722" s="245"/>
      <c r="E722" s="245"/>
      <c r="F722" s="245"/>
      <c r="G722" s="245"/>
      <c r="H722" s="245"/>
      <c r="I722" s="245"/>
      <c r="J722" s="245"/>
      <c r="K722" s="245"/>
      <c r="L722" s="245"/>
      <c r="M722" s="245"/>
      <c r="N722" s="245"/>
      <c r="O722" s="245"/>
      <c r="P722" s="245"/>
      <c r="Q722" s="245"/>
      <c r="R722" s="245"/>
      <c r="S722" s="245"/>
      <c r="T722" s="245"/>
      <c r="U722" s="245"/>
      <c r="V722" s="245"/>
      <c r="W722" s="245"/>
      <c r="X722" s="245"/>
      <c r="Y722" s="245"/>
      <c r="Z722" s="245"/>
      <c r="AA722" s="245"/>
    </row>
    <row r="723" ht="15.75" customHeight="1">
      <c r="A723" s="245"/>
      <c r="B723" s="245"/>
      <c r="C723" s="245"/>
      <c r="D723" s="245"/>
      <c r="E723" s="245"/>
      <c r="F723" s="245"/>
      <c r="G723" s="245"/>
      <c r="H723" s="245"/>
      <c r="I723" s="245"/>
      <c r="J723" s="245"/>
      <c r="K723" s="245"/>
      <c r="L723" s="245"/>
      <c r="M723" s="245"/>
      <c r="N723" s="245"/>
      <c r="O723" s="245"/>
      <c r="P723" s="245"/>
      <c r="Q723" s="245"/>
      <c r="R723" s="245"/>
      <c r="S723" s="245"/>
      <c r="T723" s="245"/>
      <c r="U723" s="245"/>
      <c r="V723" s="245"/>
      <c r="W723" s="245"/>
      <c r="X723" s="245"/>
      <c r="Y723" s="245"/>
      <c r="Z723" s="245"/>
      <c r="AA723" s="245"/>
    </row>
    <row r="724" ht="15.75" customHeight="1">
      <c r="A724" s="245"/>
      <c r="B724" s="245"/>
      <c r="C724" s="245"/>
      <c r="D724" s="245"/>
      <c r="E724" s="245"/>
      <c r="F724" s="245"/>
      <c r="G724" s="245"/>
      <c r="H724" s="245"/>
      <c r="I724" s="245"/>
      <c r="J724" s="245"/>
      <c r="K724" s="245"/>
      <c r="L724" s="245"/>
      <c r="M724" s="245"/>
      <c r="N724" s="245"/>
      <c r="O724" s="245"/>
      <c r="P724" s="245"/>
      <c r="Q724" s="245"/>
      <c r="R724" s="245"/>
      <c r="S724" s="245"/>
      <c r="T724" s="245"/>
      <c r="U724" s="245"/>
      <c r="V724" s="245"/>
      <c r="W724" s="245"/>
      <c r="X724" s="245"/>
      <c r="Y724" s="245"/>
      <c r="Z724" s="245"/>
      <c r="AA724" s="245"/>
    </row>
    <row r="725" ht="15.75" customHeight="1">
      <c r="A725" s="245"/>
      <c r="B725" s="245"/>
      <c r="C725" s="245"/>
      <c r="D725" s="245"/>
      <c r="E725" s="245"/>
      <c r="F725" s="245"/>
      <c r="G725" s="245"/>
      <c r="H725" s="245"/>
      <c r="I725" s="245"/>
      <c r="J725" s="245"/>
      <c r="K725" s="245"/>
      <c r="L725" s="245"/>
      <c r="M725" s="245"/>
      <c r="N725" s="245"/>
      <c r="O725" s="245"/>
      <c r="P725" s="245"/>
      <c r="Q725" s="245"/>
      <c r="R725" s="245"/>
      <c r="S725" s="245"/>
      <c r="T725" s="245"/>
      <c r="U725" s="245"/>
      <c r="V725" s="245"/>
      <c r="W725" s="245"/>
      <c r="X725" s="245"/>
      <c r="Y725" s="245"/>
      <c r="Z725" s="245"/>
      <c r="AA725" s="245"/>
    </row>
    <row r="726" ht="15.75" customHeight="1">
      <c r="A726" s="245"/>
      <c r="B726" s="245"/>
      <c r="C726" s="245"/>
      <c r="D726" s="245"/>
      <c r="E726" s="245"/>
      <c r="F726" s="245"/>
      <c r="G726" s="245"/>
      <c r="H726" s="245"/>
      <c r="I726" s="245"/>
      <c r="J726" s="245"/>
      <c r="K726" s="245"/>
      <c r="L726" s="245"/>
      <c r="M726" s="245"/>
      <c r="N726" s="245"/>
      <c r="O726" s="245"/>
      <c r="P726" s="245"/>
      <c r="Q726" s="245"/>
      <c r="R726" s="245"/>
      <c r="S726" s="245"/>
      <c r="T726" s="245"/>
      <c r="U726" s="245"/>
      <c r="V726" s="245"/>
      <c r="W726" s="245"/>
      <c r="X726" s="245"/>
      <c r="Y726" s="245"/>
      <c r="Z726" s="245"/>
      <c r="AA726" s="245"/>
    </row>
    <row r="727" ht="15.75" customHeight="1">
      <c r="A727" s="245"/>
      <c r="B727" s="245"/>
      <c r="C727" s="245"/>
      <c r="D727" s="245"/>
      <c r="E727" s="245"/>
      <c r="F727" s="245"/>
      <c r="G727" s="245"/>
      <c r="H727" s="245"/>
      <c r="I727" s="245"/>
      <c r="J727" s="245"/>
      <c r="K727" s="245"/>
      <c r="L727" s="245"/>
      <c r="M727" s="245"/>
      <c r="N727" s="245"/>
      <c r="O727" s="245"/>
      <c r="P727" s="245"/>
      <c r="Q727" s="245"/>
      <c r="R727" s="245"/>
      <c r="S727" s="245"/>
      <c r="T727" s="245"/>
      <c r="U727" s="245"/>
      <c r="V727" s="245"/>
      <c r="W727" s="245"/>
      <c r="X727" s="245"/>
      <c r="Y727" s="245"/>
      <c r="Z727" s="245"/>
      <c r="AA727" s="245"/>
    </row>
    <row r="728" ht="15.75" customHeight="1">
      <c r="A728" s="245"/>
      <c r="B728" s="245"/>
      <c r="C728" s="245"/>
      <c r="D728" s="245"/>
      <c r="E728" s="245"/>
      <c r="F728" s="245"/>
      <c r="G728" s="245"/>
      <c r="H728" s="245"/>
      <c r="I728" s="245"/>
      <c r="J728" s="245"/>
      <c r="K728" s="245"/>
      <c r="L728" s="245"/>
      <c r="M728" s="245"/>
      <c r="N728" s="245"/>
      <c r="O728" s="245"/>
      <c r="P728" s="245"/>
      <c r="Q728" s="245"/>
      <c r="R728" s="245"/>
      <c r="S728" s="245"/>
      <c r="T728" s="245"/>
      <c r="U728" s="245"/>
      <c r="V728" s="245"/>
      <c r="W728" s="245"/>
      <c r="X728" s="245"/>
      <c r="Y728" s="245"/>
      <c r="Z728" s="245"/>
      <c r="AA728" s="245"/>
    </row>
    <row r="729" ht="15.75" customHeight="1">
      <c r="A729" s="245"/>
      <c r="B729" s="245"/>
      <c r="C729" s="245"/>
      <c r="D729" s="245"/>
      <c r="E729" s="245"/>
      <c r="F729" s="245"/>
      <c r="G729" s="245"/>
      <c r="H729" s="245"/>
      <c r="I729" s="245"/>
      <c r="J729" s="245"/>
      <c r="K729" s="245"/>
      <c r="L729" s="245"/>
      <c r="M729" s="245"/>
      <c r="N729" s="245"/>
      <c r="O729" s="245"/>
      <c r="P729" s="245"/>
      <c r="Q729" s="245"/>
      <c r="R729" s="245"/>
      <c r="S729" s="245"/>
      <c r="T729" s="245"/>
      <c r="U729" s="245"/>
      <c r="V729" s="245"/>
      <c r="W729" s="245"/>
      <c r="X729" s="245"/>
      <c r="Y729" s="245"/>
      <c r="Z729" s="245"/>
      <c r="AA729" s="245"/>
    </row>
    <row r="730" ht="15.75" customHeight="1">
      <c r="A730" s="245"/>
      <c r="B730" s="245"/>
      <c r="C730" s="245"/>
      <c r="D730" s="245"/>
      <c r="E730" s="245"/>
      <c r="F730" s="245"/>
      <c r="G730" s="245"/>
      <c r="H730" s="245"/>
      <c r="I730" s="245"/>
      <c r="J730" s="245"/>
      <c r="K730" s="245"/>
      <c r="L730" s="245"/>
      <c r="M730" s="245"/>
      <c r="N730" s="245"/>
      <c r="O730" s="245"/>
      <c r="P730" s="245"/>
      <c r="Q730" s="245"/>
      <c r="R730" s="245"/>
      <c r="S730" s="245"/>
      <c r="T730" s="245"/>
      <c r="U730" s="245"/>
      <c r="V730" s="245"/>
      <c r="W730" s="245"/>
      <c r="X730" s="245"/>
      <c r="Y730" s="245"/>
      <c r="Z730" s="245"/>
      <c r="AA730" s="245"/>
    </row>
    <row r="731" ht="15.75" customHeight="1">
      <c r="A731" s="245"/>
      <c r="B731" s="245"/>
      <c r="C731" s="245"/>
      <c r="D731" s="245"/>
      <c r="E731" s="245"/>
      <c r="F731" s="245"/>
      <c r="G731" s="245"/>
      <c r="H731" s="245"/>
      <c r="I731" s="245"/>
      <c r="J731" s="245"/>
      <c r="K731" s="245"/>
      <c r="L731" s="245"/>
      <c r="M731" s="245"/>
      <c r="N731" s="245"/>
      <c r="O731" s="245"/>
      <c r="P731" s="245"/>
      <c r="Q731" s="245"/>
      <c r="R731" s="245"/>
      <c r="S731" s="245"/>
      <c r="T731" s="245"/>
      <c r="U731" s="245"/>
      <c r="V731" s="245"/>
      <c r="W731" s="245"/>
      <c r="X731" s="245"/>
      <c r="Y731" s="245"/>
      <c r="Z731" s="245"/>
      <c r="AA731" s="245"/>
    </row>
    <row r="732" ht="15.75" customHeight="1">
      <c r="A732" s="245"/>
      <c r="B732" s="245"/>
      <c r="C732" s="245"/>
      <c r="D732" s="245"/>
      <c r="E732" s="245"/>
      <c r="F732" s="245"/>
      <c r="G732" s="245"/>
      <c r="H732" s="245"/>
      <c r="I732" s="245"/>
      <c r="J732" s="245"/>
      <c r="K732" s="245"/>
      <c r="L732" s="245"/>
      <c r="M732" s="245"/>
      <c r="N732" s="245"/>
      <c r="O732" s="245"/>
      <c r="P732" s="245"/>
      <c r="Q732" s="245"/>
      <c r="R732" s="245"/>
      <c r="S732" s="245"/>
      <c r="T732" s="245"/>
      <c r="U732" s="245"/>
      <c r="V732" s="245"/>
      <c r="W732" s="245"/>
      <c r="X732" s="245"/>
      <c r="Y732" s="245"/>
      <c r="Z732" s="245"/>
      <c r="AA732" s="245"/>
    </row>
    <row r="733" ht="15.75" customHeight="1">
      <c r="A733" s="245"/>
      <c r="B733" s="245"/>
      <c r="C733" s="245"/>
      <c r="D733" s="245"/>
      <c r="E733" s="245"/>
      <c r="F733" s="245"/>
      <c r="G733" s="245"/>
      <c r="H733" s="245"/>
      <c r="I733" s="245"/>
      <c r="J733" s="245"/>
      <c r="K733" s="245"/>
      <c r="L733" s="245"/>
      <c r="M733" s="245"/>
      <c r="N733" s="245"/>
      <c r="O733" s="245"/>
      <c r="P733" s="245"/>
      <c r="Q733" s="245"/>
      <c r="R733" s="245"/>
      <c r="S733" s="245"/>
      <c r="T733" s="245"/>
      <c r="U733" s="245"/>
      <c r="V733" s="245"/>
      <c r="W733" s="245"/>
      <c r="X733" s="245"/>
      <c r="Y733" s="245"/>
      <c r="Z733" s="245"/>
      <c r="AA733" s="245"/>
    </row>
    <row r="734" ht="15.75" customHeight="1">
      <c r="A734" s="245"/>
      <c r="B734" s="245"/>
      <c r="C734" s="245"/>
      <c r="D734" s="245"/>
      <c r="E734" s="245"/>
      <c r="F734" s="245"/>
      <c r="G734" s="245"/>
      <c r="H734" s="245"/>
      <c r="I734" s="245"/>
      <c r="J734" s="245"/>
      <c r="K734" s="245"/>
      <c r="L734" s="245"/>
      <c r="M734" s="245"/>
      <c r="N734" s="245"/>
      <c r="O734" s="245"/>
      <c r="P734" s="245"/>
      <c r="Q734" s="245"/>
      <c r="R734" s="245"/>
      <c r="S734" s="245"/>
      <c r="T734" s="245"/>
      <c r="U734" s="245"/>
      <c r="V734" s="245"/>
      <c r="W734" s="245"/>
      <c r="X734" s="245"/>
      <c r="Y734" s="245"/>
      <c r="Z734" s="245"/>
      <c r="AA734" s="245"/>
    </row>
    <row r="735" ht="15.75" customHeight="1">
      <c r="A735" s="245"/>
      <c r="B735" s="245"/>
      <c r="C735" s="245"/>
      <c r="D735" s="245"/>
      <c r="E735" s="245"/>
      <c r="F735" s="245"/>
      <c r="G735" s="245"/>
      <c r="H735" s="245"/>
      <c r="I735" s="245"/>
      <c r="J735" s="245"/>
      <c r="K735" s="245"/>
      <c r="L735" s="245"/>
      <c r="M735" s="245"/>
      <c r="N735" s="245"/>
      <c r="O735" s="245"/>
      <c r="P735" s="245"/>
      <c r="Q735" s="245"/>
      <c r="R735" s="245"/>
      <c r="S735" s="245"/>
      <c r="T735" s="245"/>
      <c r="U735" s="245"/>
      <c r="V735" s="245"/>
      <c r="W735" s="245"/>
      <c r="X735" s="245"/>
      <c r="Y735" s="245"/>
      <c r="Z735" s="245"/>
      <c r="AA735" s="245"/>
    </row>
    <row r="736" ht="15.75" customHeight="1">
      <c r="A736" s="245"/>
      <c r="B736" s="245"/>
      <c r="C736" s="245"/>
      <c r="D736" s="245"/>
      <c r="E736" s="245"/>
      <c r="F736" s="245"/>
      <c r="G736" s="245"/>
      <c r="H736" s="245"/>
      <c r="I736" s="245"/>
      <c r="J736" s="245"/>
      <c r="K736" s="245"/>
      <c r="L736" s="245"/>
      <c r="M736" s="245"/>
      <c r="N736" s="245"/>
      <c r="O736" s="245"/>
      <c r="P736" s="245"/>
      <c r="Q736" s="245"/>
      <c r="R736" s="245"/>
      <c r="S736" s="245"/>
      <c r="T736" s="245"/>
      <c r="U736" s="245"/>
      <c r="V736" s="245"/>
      <c r="W736" s="245"/>
      <c r="X736" s="245"/>
      <c r="Y736" s="245"/>
      <c r="Z736" s="245"/>
      <c r="AA736" s="245"/>
    </row>
    <row r="737" ht="15.75" customHeight="1">
      <c r="A737" s="245"/>
      <c r="B737" s="245"/>
      <c r="C737" s="245"/>
      <c r="D737" s="245"/>
      <c r="E737" s="245"/>
      <c r="F737" s="245"/>
      <c r="G737" s="245"/>
      <c r="H737" s="245"/>
      <c r="I737" s="245"/>
      <c r="J737" s="245"/>
      <c r="K737" s="245"/>
      <c r="L737" s="245"/>
      <c r="M737" s="245"/>
      <c r="N737" s="245"/>
      <c r="O737" s="245"/>
      <c r="P737" s="245"/>
      <c r="Q737" s="245"/>
      <c r="R737" s="245"/>
      <c r="S737" s="245"/>
      <c r="T737" s="245"/>
      <c r="U737" s="245"/>
      <c r="V737" s="245"/>
      <c r="W737" s="245"/>
      <c r="X737" s="245"/>
      <c r="Y737" s="245"/>
      <c r="Z737" s="245"/>
      <c r="AA737" s="245"/>
    </row>
    <row r="738" ht="15.75" customHeight="1">
      <c r="A738" s="245"/>
      <c r="B738" s="245"/>
      <c r="C738" s="245"/>
      <c r="D738" s="245"/>
      <c r="E738" s="245"/>
      <c r="F738" s="245"/>
      <c r="G738" s="245"/>
      <c r="H738" s="245"/>
      <c r="I738" s="245"/>
      <c r="J738" s="245"/>
      <c r="K738" s="245"/>
      <c r="L738" s="245"/>
      <c r="M738" s="245"/>
      <c r="N738" s="245"/>
      <c r="O738" s="245"/>
      <c r="P738" s="245"/>
      <c r="Q738" s="245"/>
      <c r="R738" s="245"/>
      <c r="S738" s="245"/>
      <c r="T738" s="245"/>
      <c r="U738" s="245"/>
      <c r="V738" s="245"/>
      <c r="W738" s="245"/>
      <c r="X738" s="245"/>
      <c r="Y738" s="245"/>
      <c r="Z738" s="245"/>
      <c r="AA738" s="245"/>
    </row>
    <row r="739" ht="15.75" customHeight="1">
      <c r="A739" s="245"/>
      <c r="B739" s="245"/>
      <c r="C739" s="245"/>
      <c r="D739" s="245"/>
      <c r="E739" s="245"/>
      <c r="F739" s="245"/>
      <c r="G739" s="245"/>
      <c r="H739" s="245"/>
      <c r="I739" s="245"/>
      <c r="J739" s="245"/>
      <c r="K739" s="245"/>
      <c r="L739" s="245"/>
      <c r="M739" s="245"/>
      <c r="N739" s="245"/>
      <c r="O739" s="245"/>
      <c r="P739" s="245"/>
      <c r="Q739" s="245"/>
      <c r="R739" s="245"/>
      <c r="S739" s="245"/>
      <c r="T739" s="245"/>
      <c r="U739" s="245"/>
      <c r="V739" s="245"/>
      <c r="W739" s="245"/>
      <c r="X739" s="245"/>
      <c r="Y739" s="245"/>
      <c r="Z739" s="245"/>
      <c r="AA739" s="245"/>
    </row>
    <row r="740" ht="15.75" customHeight="1">
      <c r="A740" s="245"/>
      <c r="B740" s="245"/>
      <c r="C740" s="245"/>
      <c r="D740" s="245"/>
      <c r="E740" s="245"/>
      <c r="F740" s="245"/>
      <c r="G740" s="245"/>
      <c r="H740" s="245"/>
      <c r="I740" s="245"/>
      <c r="J740" s="245"/>
      <c r="K740" s="245"/>
      <c r="L740" s="245"/>
      <c r="M740" s="245"/>
      <c r="N740" s="245"/>
      <c r="O740" s="245"/>
      <c r="P740" s="245"/>
      <c r="Q740" s="245"/>
      <c r="R740" s="245"/>
      <c r="S740" s="245"/>
      <c r="T740" s="245"/>
      <c r="U740" s="245"/>
      <c r="V740" s="245"/>
      <c r="W740" s="245"/>
      <c r="X740" s="245"/>
      <c r="Y740" s="245"/>
      <c r="Z740" s="245"/>
      <c r="AA740" s="245"/>
    </row>
    <row r="741" ht="15.75" customHeight="1">
      <c r="A741" s="245"/>
      <c r="B741" s="245"/>
      <c r="C741" s="245"/>
      <c r="D741" s="245"/>
      <c r="E741" s="245"/>
      <c r="F741" s="245"/>
      <c r="G741" s="245"/>
      <c r="H741" s="245"/>
      <c r="I741" s="245"/>
      <c r="J741" s="245"/>
      <c r="K741" s="245"/>
      <c r="L741" s="245"/>
      <c r="M741" s="245"/>
      <c r="N741" s="245"/>
      <c r="O741" s="245"/>
      <c r="P741" s="245"/>
      <c r="Q741" s="245"/>
      <c r="R741" s="245"/>
      <c r="S741" s="245"/>
      <c r="T741" s="245"/>
      <c r="U741" s="245"/>
      <c r="V741" s="245"/>
      <c r="W741" s="245"/>
      <c r="X741" s="245"/>
      <c r="Y741" s="245"/>
      <c r="Z741" s="245"/>
      <c r="AA741" s="245"/>
    </row>
    <row r="742" ht="15.75" customHeight="1">
      <c r="A742" s="245"/>
      <c r="B742" s="245"/>
      <c r="C742" s="245"/>
      <c r="D742" s="245"/>
      <c r="E742" s="245"/>
      <c r="F742" s="245"/>
      <c r="G742" s="245"/>
      <c r="H742" s="245"/>
      <c r="I742" s="245"/>
      <c r="J742" s="245"/>
      <c r="K742" s="245"/>
      <c r="L742" s="245"/>
      <c r="M742" s="245"/>
      <c r="N742" s="245"/>
      <c r="O742" s="245"/>
      <c r="P742" s="245"/>
      <c r="Q742" s="245"/>
      <c r="R742" s="245"/>
      <c r="S742" s="245"/>
      <c r="T742" s="245"/>
      <c r="U742" s="245"/>
      <c r="V742" s="245"/>
      <c r="W742" s="245"/>
      <c r="X742" s="245"/>
      <c r="Y742" s="245"/>
      <c r="Z742" s="245"/>
      <c r="AA742" s="245"/>
    </row>
    <row r="743" ht="15.75" customHeight="1">
      <c r="A743" s="245"/>
      <c r="B743" s="245"/>
      <c r="C743" s="245"/>
      <c r="D743" s="245"/>
      <c r="E743" s="245"/>
      <c r="F743" s="245"/>
      <c r="G743" s="245"/>
      <c r="H743" s="245"/>
      <c r="I743" s="245"/>
      <c r="J743" s="245"/>
      <c r="K743" s="245"/>
      <c r="L743" s="245"/>
      <c r="M743" s="245"/>
      <c r="N743" s="245"/>
      <c r="O743" s="245"/>
      <c r="P743" s="245"/>
      <c r="Q743" s="245"/>
      <c r="R743" s="245"/>
      <c r="S743" s="245"/>
      <c r="T743" s="245"/>
      <c r="U743" s="245"/>
      <c r="V743" s="245"/>
      <c r="W743" s="245"/>
      <c r="X743" s="245"/>
      <c r="Y743" s="245"/>
      <c r="Z743" s="245"/>
      <c r="AA743" s="245"/>
    </row>
    <row r="744" ht="15.75" customHeight="1">
      <c r="A744" s="245"/>
      <c r="B744" s="245"/>
      <c r="C744" s="245"/>
      <c r="D744" s="245"/>
      <c r="E744" s="245"/>
      <c r="F744" s="245"/>
      <c r="G744" s="245"/>
      <c r="H744" s="245"/>
      <c r="I744" s="245"/>
      <c r="J744" s="245"/>
      <c r="K744" s="245"/>
      <c r="L744" s="245"/>
      <c r="M744" s="245"/>
      <c r="N744" s="245"/>
      <c r="O744" s="245"/>
      <c r="P744" s="245"/>
      <c r="Q744" s="245"/>
      <c r="R744" s="245"/>
      <c r="S744" s="245"/>
      <c r="T744" s="245"/>
      <c r="U744" s="245"/>
      <c r="V744" s="245"/>
      <c r="W744" s="245"/>
      <c r="X744" s="245"/>
      <c r="Y744" s="245"/>
      <c r="Z744" s="245"/>
      <c r="AA744" s="245"/>
    </row>
    <row r="745" ht="15.75" customHeight="1">
      <c r="A745" s="245"/>
      <c r="B745" s="245"/>
      <c r="C745" s="245"/>
      <c r="D745" s="245"/>
      <c r="E745" s="245"/>
      <c r="F745" s="245"/>
      <c r="G745" s="245"/>
      <c r="H745" s="245"/>
      <c r="I745" s="245"/>
      <c r="J745" s="245"/>
      <c r="K745" s="245"/>
      <c r="L745" s="245"/>
      <c r="M745" s="245"/>
      <c r="N745" s="245"/>
      <c r="O745" s="245"/>
      <c r="P745" s="245"/>
      <c r="Q745" s="245"/>
      <c r="R745" s="245"/>
      <c r="S745" s="245"/>
      <c r="T745" s="245"/>
      <c r="U745" s="245"/>
      <c r="V745" s="245"/>
      <c r="W745" s="245"/>
      <c r="X745" s="245"/>
      <c r="Y745" s="245"/>
      <c r="Z745" s="245"/>
      <c r="AA745" s="245"/>
    </row>
    <row r="746" ht="15.75" customHeight="1">
      <c r="A746" s="245"/>
      <c r="B746" s="245"/>
      <c r="C746" s="245"/>
      <c r="D746" s="245"/>
      <c r="E746" s="245"/>
      <c r="F746" s="245"/>
      <c r="G746" s="245"/>
      <c r="H746" s="245"/>
      <c r="I746" s="245"/>
      <c r="J746" s="245"/>
      <c r="K746" s="245"/>
      <c r="L746" s="245"/>
      <c r="M746" s="245"/>
      <c r="N746" s="245"/>
      <c r="O746" s="245"/>
      <c r="P746" s="245"/>
      <c r="Q746" s="245"/>
      <c r="R746" s="245"/>
      <c r="S746" s="245"/>
      <c r="T746" s="245"/>
      <c r="U746" s="245"/>
      <c r="V746" s="245"/>
      <c r="W746" s="245"/>
      <c r="X746" s="245"/>
      <c r="Y746" s="245"/>
      <c r="Z746" s="245"/>
      <c r="AA746" s="245"/>
    </row>
    <row r="747" ht="15.75" customHeight="1">
      <c r="A747" s="245"/>
      <c r="B747" s="245"/>
      <c r="C747" s="245"/>
      <c r="D747" s="245"/>
      <c r="E747" s="245"/>
      <c r="F747" s="245"/>
      <c r="G747" s="245"/>
      <c r="H747" s="245"/>
      <c r="I747" s="245"/>
      <c r="J747" s="245"/>
      <c r="K747" s="245"/>
      <c r="L747" s="245"/>
      <c r="M747" s="245"/>
      <c r="N747" s="245"/>
      <c r="O747" s="245"/>
      <c r="P747" s="245"/>
      <c r="Q747" s="245"/>
      <c r="R747" s="245"/>
      <c r="S747" s="245"/>
      <c r="T747" s="245"/>
      <c r="U747" s="245"/>
      <c r="V747" s="245"/>
      <c r="W747" s="245"/>
      <c r="X747" s="245"/>
      <c r="Y747" s="245"/>
      <c r="Z747" s="245"/>
      <c r="AA747" s="245"/>
    </row>
    <row r="748" ht="15.75" customHeight="1">
      <c r="A748" s="245"/>
      <c r="B748" s="245"/>
      <c r="C748" s="245"/>
      <c r="D748" s="245"/>
      <c r="E748" s="245"/>
      <c r="F748" s="245"/>
      <c r="G748" s="245"/>
      <c r="H748" s="245"/>
      <c r="I748" s="245"/>
      <c r="J748" s="245"/>
      <c r="K748" s="245"/>
      <c r="L748" s="245"/>
      <c r="M748" s="245"/>
      <c r="N748" s="245"/>
      <c r="O748" s="245"/>
      <c r="P748" s="245"/>
      <c r="Q748" s="245"/>
      <c r="R748" s="245"/>
      <c r="S748" s="245"/>
      <c r="T748" s="245"/>
      <c r="U748" s="245"/>
      <c r="V748" s="245"/>
      <c r="W748" s="245"/>
      <c r="X748" s="245"/>
      <c r="Y748" s="245"/>
      <c r="Z748" s="245"/>
      <c r="AA748" s="245"/>
    </row>
    <row r="749" ht="15.75" customHeight="1">
      <c r="A749" s="245"/>
      <c r="B749" s="245"/>
      <c r="C749" s="245"/>
      <c r="D749" s="245"/>
      <c r="E749" s="245"/>
      <c r="F749" s="245"/>
      <c r="G749" s="245"/>
      <c r="H749" s="245"/>
      <c r="I749" s="245"/>
      <c r="J749" s="245"/>
      <c r="K749" s="245"/>
      <c r="L749" s="245"/>
      <c r="M749" s="245"/>
      <c r="N749" s="245"/>
      <c r="O749" s="245"/>
      <c r="P749" s="245"/>
      <c r="Q749" s="245"/>
      <c r="R749" s="245"/>
      <c r="S749" s="245"/>
      <c r="T749" s="245"/>
      <c r="U749" s="245"/>
      <c r="V749" s="245"/>
      <c r="W749" s="245"/>
      <c r="X749" s="245"/>
      <c r="Y749" s="245"/>
      <c r="Z749" s="245"/>
      <c r="AA749" s="245"/>
    </row>
    <row r="750" ht="15.75" customHeight="1">
      <c r="A750" s="245"/>
      <c r="B750" s="245"/>
      <c r="C750" s="245"/>
      <c r="D750" s="245"/>
      <c r="E750" s="245"/>
      <c r="F750" s="245"/>
      <c r="G750" s="245"/>
      <c r="H750" s="245"/>
      <c r="I750" s="245"/>
      <c r="J750" s="245"/>
      <c r="K750" s="245"/>
      <c r="L750" s="245"/>
      <c r="M750" s="245"/>
      <c r="N750" s="245"/>
      <c r="O750" s="245"/>
      <c r="P750" s="245"/>
      <c r="Q750" s="245"/>
      <c r="R750" s="245"/>
      <c r="S750" s="245"/>
      <c r="T750" s="245"/>
      <c r="U750" s="245"/>
      <c r="V750" s="245"/>
      <c r="W750" s="245"/>
      <c r="X750" s="245"/>
      <c r="Y750" s="245"/>
      <c r="Z750" s="245"/>
      <c r="AA750" s="245"/>
    </row>
    <row r="751" ht="15.75" customHeight="1">
      <c r="A751" s="245"/>
      <c r="B751" s="245"/>
      <c r="C751" s="245"/>
      <c r="D751" s="245"/>
      <c r="E751" s="245"/>
      <c r="F751" s="245"/>
      <c r="G751" s="245"/>
      <c r="H751" s="245"/>
      <c r="I751" s="245"/>
      <c r="J751" s="245"/>
      <c r="K751" s="245"/>
      <c r="L751" s="245"/>
      <c r="M751" s="245"/>
      <c r="N751" s="245"/>
      <c r="O751" s="245"/>
      <c r="P751" s="245"/>
      <c r="Q751" s="245"/>
      <c r="R751" s="245"/>
      <c r="S751" s="245"/>
      <c r="T751" s="245"/>
      <c r="U751" s="245"/>
      <c r="V751" s="245"/>
      <c r="W751" s="245"/>
      <c r="X751" s="245"/>
      <c r="Y751" s="245"/>
      <c r="Z751" s="245"/>
      <c r="AA751" s="245"/>
    </row>
    <row r="752" ht="15.75" customHeight="1">
      <c r="A752" s="245"/>
      <c r="B752" s="245"/>
      <c r="C752" s="245"/>
      <c r="D752" s="245"/>
      <c r="E752" s="245"/>
      <c r="F752" s="245"/>
      <c r="G752" s="245"/>
      <c r="H752" s="245"/>
      <c r="I752" s="245"/>
      <c r="J752" s="245"/>
      <c r="K752" s="245"/>
      <c r="L752" s="245"/>
      <c r="M752" s="245"/>
      <c r="N752" s="245"/>
      <c r="O752" s="245"/>
      <c r="P752" s="245"/>
      <c r="Q752" s="245"/>
      <c r="R752" s="245"/>
      <c r="S752" s="245"/>
      <c r="T752" s="245"/>
      <c r="U752" s="245"/>
      <c r="V752" s="245"/>
      <c r="W752" s="245"/>
      <c r="X752" s="245"/>
      <c r="Y752" s="245"/>
      <c r="Z752" s="245"/>
      <c r="AA752" s="245"/>
    </row>
    <row r="753" ht="15.75" customHeight="1">
      <c r="A753" s="245"/>
      <c r="B753" s="245"/>
      <c r="C753" s="245"/>
      <c r="D753" s="245"/>
      <c r="E753" s="245"/>
      <c r="F753" s="245"/>
      <c r="G753" s="245"/>
      <c r="H753" s="245"/>
      <c r="I753" s="245"/>
      <c r="J753" s="245"/>
      <c r="K753" s="245"/>
      <c r="L753" s="245"/>
      <c r="M753" s="245"/>
      <c r="N753" s="245"/>
      <c r="O753" s="245"/>
      <c r="P753" s="245"/>
      <c r="Q753" s="245"/>
      <c r="R753" s="245"/>
      <c r="S753" s="245"/>
      <c r="T753" s="245"/>
      <c r="U753" s="245"/>
      <c r="V753" s="245"/>
      <c r="W753" s="245"/>
      <c r="X753" s="245"/>
      <c r="Y753" s="245"/>
      <c r="Z753" s="245"/>
      <c r="AA753" s="245"/>
    </row>
    <row r="754" ht="15.75" customHeight="1">
      <c r="A754" s="245"/>
      <c r="B754" s="245"/>
      <c r="C754" s="245"/>
      <c r="D754" s="245"/>
      <c r="E754" s="245"/>
      <c r="F754" s="245"/>
      <c r="G754" s="245"/>
      <c r="H754" s="245"/>
      <c r="I754" s="245"/>
      <c r="J754" s="245"/>
      <c r="K754" s="245"/>
      <c r="L754" s="245"/>
      <c r="M754" s="245"/>
      <c r="N754" s="245"/>
      <c r="O754" s="245"/>
      <c r="P754" s="245"/>
      <c r="Q754" s="245"/>
      <c r="R754" s="245"/>
      <c r="S754" s="245"/>
      <c r="T754" s="245"/>
      <c r="U754" s="245"/>
      <c r="V754" s="245"/>
      <c r="W754" s="245"/>
      <c r="X754" s="245"/>
      <c r="Y754" s="245"/>
      <c r="Z754" s="245"/>
      <c r="AA754" s="245"/>
    </row>
    <row r="755" ht="15.75" customHeight="1">
      <c r="A755" s="245"/>
      <c r="B755" s="245"/>
      <c r="C755" s="245"/>
      <c r="D755" s="245"/>
      <c r="E755" s="245"/>
      <c r="F755" s="245"/>
      <c r="G755" s="245"/>
      <c r="H755" s="245"/>
      <c r="I755" s="245"/>
      <c r="J755" s="245"/>
      <c r="K755" s="245"/>
      <c r="L755" s="245"/>
      <c r="M755" s="245"/>
      <c r="N755" s="245"/>
      <c r="O755" s="245"/>
      <c r="P755" s="245"/>
      <c r="Q755" s="245"/>
      <c r="R755" s="245"/>
      <c r="S755" s="245"/>
      <c r="T755" s="245"/>
      <c r="U755" s="245"/>
      <c r="V755" s="245"/>
      <c r="W755" s="245"/>
      <c r="X755" s="245"/>
      <c r="Y755" s="245"/>
      <c r="Z755" s="245"/>
      <c r="AA755" s="245"/>
    </row>
    <row r="756" ht="15.75" customHeight="1">
      <c r="A756" s="245"/>
      <c r="B756" s="245"/>
      <c r="C756" s="245"/>
      <c r="D756" s="245"/>
      <c r="E756" s="245"/>
      <c r="F756" s="245"/>
      <c r="G756" s="245"/>
      <c r="H756" s="245"/>
      <c r="I756" s="245"/>
      <c r="J756" s="245"/>
      <c r="K756" s="245"/>
      <c r="L756" s="245"/>
      <c r="M756" s="245"/>
      <c r="N756" s="245"/>
      <c r="O756" s="245"/>
      <c r="P756" s="245"/>
      <c r="Q756" s="245"/>
      <c r="R756" s="245"/>
      <c r="S756" s="245"/>
      <c r="T756" s="245"/>
      <c r="U756" s="245"/>
      <c r="V756" s="245"/>
      <c r="W756" s="245"/>
      <c r="X756" s="245"/>
      <c r="Y756" s="245"/>
      <c r="Z756" s="245"/>
      <c r="AA756" s="245"/>
    </row>
    <row r="757" ht="15.75" customHeight="1">
      <c r="A757" s="245"/>
      <c r="B757" s="245"/>
      <c r="C757" s="245"/>
      <c r="D757" s="245"/>
      <c r="E757" s="245"/>
      <c r="F757" s="245"/>
      <c r="G757" s="245"/>
      <c r="H757" s="245"/>
      <c r="I757" s="245"/>
      <c r="J757" s="245"/>
      <c r="K757" s="245"/>
      <c r="L757" s="245"/>
      <c r="M757" s="245"/>
      <c r="N757" s="245"/>
      <c r="O757" s="245"/>
      <c r="P757" s="245"/>
      <c r="Q757" s="245"/>
      <c r="R757" s="245"/>
      <c r="S757" s="245"/>
      <c r="T757" s="245"/>
      <c r="U757" s="245"/>
      <c r="V757" s="245"/>
      <c r="W757" s="245"/>
      <c r="X757" s="245"/>
      <c r="Y757" s="245"/>
      <c r="Z757" s="245"/>
      <c r="AA757" s="245"/>
    </row>
    <row r="758" ht="15.75" customHeight="1">
      <c r="A758" s="245"/>
      <c r="B758" s="245"/>
      <c r="C758" s="245"/>
      <c r="D758" s="245"/>
      <c r="E758" s="245"/>
      <c r="F758" s="245"/>
      <c r="G758" s="245"/>
      <c r="H758" s="245"/>
      <c r="I758" s="245"/>
      <c r="J758" s="245"/>
      <c r="K758" s="245"/>
      <c r="L758" s="245"/>
      <c r="M758" s="245"/>
      <c r="N758" s="245"/>
      <c r="O758" s="245"/>
      <c r="P758" s="245"/>
      <c r="Q758" s="245"/>
      <c r="R758" s="245"/>
      <c r="S758" s="245"/>
      <c r="T758" s="245"/>
      <c r="U758" s="245"/>
      <c r="V758" s="245"/>
      <c r="W758" s="245"/>
      <c r="X758" s="245"/>
      <c r="Y758" s="245"/>
      <c r="Z758" s="245"/>
      <c r="AA758" s="245"/>
    </row>
    <row r="759" ht="15.75" customHeight="1">
      <c r="A759" s="245"/>
      <c r="B759" s="245"/>
      <c r="C759" s="245"/>
      <c r="D759" s="245"/>
      <c r="E759" s="245"/>
      <c r="F759" s="245"/>
      <c r="G759" s="245"/>
      <c r="H759" s="245"/>
      <c r="I759" s="245"/>
      <c r="J759" s="245"/>
      <c r="K759" s="245"/>
      <c r="L759" s="245"/>
      <c r="M759" s="245"/>
      <c r="N759" s="245"/>
      <c r="O759" s="245"/>
      <c r="P759" s="245"/>
      <c r="Q759" s="245"/>
      <c r="R759" s="245"/>
      <c r="S759" s="245"/>
      <c r="T759" s="245"/>
      <c r="U759" s="245"/>
      <c r="V759" s="245"/>
      <c r="W759" s="245"/>
      <c r="X759" s="245"/>
      <c r="Y759" s="245"/>
      <c r="Z759" s="245"/>
      <c r="AA759" s="245"/>
    </row>
    <row r="760" ht="15.75" customHeight="1">
      <c r="A760" s="245"/>
      <c r="B760" s="245"/>
      <c r="C760" s="245"/>
      <c r="D760" s="245"/>
      <c r="E760" s="245"/>
      <c r="F760" s="245"/>
      <c r="G760" s="245"/>
      <c r="H760" s="245"/>
      <c r="I760" s="245"/>
      <c r="J760" s="245"/>
      <c r="K760" s="245"/>
      <c r="L760" s="245"/>
      <c r="M760" s="245"/>
      <c r="N760" s="245"/>
      <c r="O760" s="245"/>
      <c r="P760" s="245"/>
      <c r="Q760" s="245"/>
      <c r="R760" s="245"/>
      <c r="S760" s="245"/>
      <c r="T760" s="245"/>
      <c r="U760" s="245"/>
      <c r="V760" s="245"/>
      <c r="W760" s="245"/>
      <c r="X760" s="245"/>
      <c r="Y760" s="245"/>
      <c r="Z760" s="245"/>
      <c r="AA760" s="245"/>
    </row>
    <row r="761" ht="15.75" customHeight="1">
      <c r="A761" s="245"/>
      <c r="B761" s="245"/>
      <c r="C761" s="245"/>
      <c r="D761" s="245"/>
      <c r="E761" s="245"/>
      <c r="F761" s="245"/>
      <c r="G761" s="245"/>
      <c r="H761" s="245"/>
      <c r="I761" s="245"/>
      <c r="J761" s="245"/>
      <c r="K761" s="245"/>
      <c r="L761" s="245"/>
      <c r="M761" s="245"/>
      <c r="N761" s="245"/>
      <c r="O761" s="245"/>
      <c r="P761" s="245"/>
      <c r="Q761" s="245"/>
      <c r="R761" s="245"/>
      <c r="S761" s="245"/>
      <c r="T761" s="245"/>
      <c r="U761" s="245"/>
      <c r="V761" s="245"/>
      <c r="W761" s="245"/>
      <c r="X761" s="245"/>
      <c r="Y761" s="245"/>
      <c r="Z761" s="245"/>
      <c r="AA761" s="245"/>
    </row>
    <row r="762" ht="15.75" customHeight="1">
      <c r="A762" s="245"/>
      <c r="B762" s="245"/>
      <c r="C762" s="245"/>
      <c r="D762" s="245"/>
      <c r="E762" s="245"/>
      <c r="F762" s="245"/>
      <c r="G762" s="245"/>
      <c r="H762" s="245"/>
      <c r="I762" s="245"/>
      <c r="J762" s="245"/>
      <c r="K762" s="245"/>
      <c r="L762" s="245"/>
      <c r="M762" s="245"/>
      <c r="N762" s="245"/>
      <c r="O762" s="245"/>
      <c r="P762" s="245"/>
      <c r="Q762" s="245"/>
      <c r="R762" s="245"/>
      <c r="S762" s="245"/>
      <c r="T762" s="245"/>
      <c r="U762" s="245"/>
      <c r="V762" s="245"/>
      <c r="W762" s="245"/>
      <c r="X762" s="245"/>
      <c r="Y762" s="245"/>
      <c r="Z762" s="245"/>
      <c r="AA762" s="245"/>
    </row>
    <row r="763" ht="15.75" customHeight="1">
      <c r="A763" s="245"/>
      <c r="B763" s="245"/>
      <c r="C763" s="245"/>
      <c r="D763" s="245"/>
      <c r="E763" s="245"/>
      <c r="F763" s="245"/>
      <c r="G763" s="245"/>
      <c r="H763" s="245"/>
      <c r="I763" s="245"/>
      <c r="J763" s="245"/>
      <c r="K763" s="245"/>
      <c r="L763" s="245"/>
      <c r="M763" s="245"/>
      <c r="N763" s="245"/>
      <c r="O763" s="245"/>
      <c r="P763" s="245"/>
      <c r="Q763" s="245"/>
      <c r="R763" s="245"/>
      <c r="S763" s="245"/>
      <c r="T763" s="245"/>
      <c r="U763" s="245"/>
      <c r="V763" s="245"/>
      <c r="W763" s="245"/>
      <c r="X763" s="245"/>
      <c r="Y763" s="245"/>
      <c r="Z763" s="245"/>
      <c r="AA763" s="245"/>
    </row>
    <row r="764" ht="15.75" customHeight="1">
      <c r="A764" s="245"/>
      <c r="B764" s="245"/>
      <c r="C764" s="245"/>
      <c r="D764" s="245"/>
      <c r="E764" s="245"/>
      <c r="F764" s="245"/>
      <c r="G764" s="245"/>
      <c r="H764" s="245"/>
      <c r="I764" s="245"/>
      <c r="J764" s="245"/>
      <c r="K764" s="245"/>
      <c r="L764" s="245"/>
      <c r="M764" s="245"/>
      <c r="N764" s="245"/>
      <c r="O764" s="245"/>
      <c r="P764" s="245"/>
      <c r="Q764" s="245"/>
      <c r="R764" s="245"/>
      <c r="S764" s="245"/>
      <c r="T764" s="245"/>
      <c r="U764" s="245"/>
      <c r="V764" s="245"/>
      <c r="W764" s="245"/>
      <c r="X764" s="245"/>
      <c r="Y764" s="245"/>
      <c r="Z764" s="245"/>
      <c r="AA764" s="245"/>
    </row>
    <row r="765" ht="15.75" customHeight="1">
      <c r="A765" s="245"/>
      <c r="B765" s="245"/>
      <c r="C765" s="245"/>
      <c r="D765" s="245"/>
      <c r="E765" s="245"/>
      <c r="F765" s="245"/>
      <c r="G765" s="245"/>
      <c r="H765" s="245"/>
      <c r="I765" s="245"/>
      <c r="J765" s="245"/>
      <c r="K765" s="245"/>
      <c r="L765" s="245"/>
      <c r="M765" s="245"/>
      <c r="N765" s="245"/>
      <c r="O765" s="245"/>
      <c r="P765" s="245"/>
      <c r="Q765" s="245"/>
      <c r="R765" s="245"/>
      <c r="S765" s="245"/>
      <c r="T765" s="245"/>
      <c r="U765" s="245"/>
      <c r="V765" s="245"/>
      <c r="W765" s="245"/>
      <c r="X765" s="245"/>
      <c r="Y765" s="245"/>
      <c r="Z765" s="245"/>
      <c r="AA765" s="245"/>
    </row>
    <row r="766" ht="15.75" customHeight="1">
      <c r="A766" s="245"/>
      <c r="B766" s="245"/>
      <c r="C766" s="245"/>
      <c r="D766" s="245"/>
      <c r="E766" s="245"/>
      <c r="F766" s="245"/>
      <c r="G766" s="245"/>
      <c r="H766" s="245"/>
      <c r="I766" s="245"/>
      <c r="J766" s="245"/>
      <c r="K766" s="245"/>
      <c r="L766" s="245"/>
      <c r="M766" s="245"/>
      <c r="N766" s="245"/>
      <c r="O766" s="245"/>
      <c r="P766" s="245"/>
      <c r="Q766" s="245"/>
      <c r="R766" s="245"/>
      <c r="S766" s="245"/>
      <c r="T766" s="245"/>
      <c r="U766" s="245"/>
      <c r="V766" s="245"/>
      <c r="W766" s="245"/>
      <c r="X766" s="245"/>
      <c r="Y766" s="245"/>
      <c r="Z766" s="245"/>
      <c r="AA766" s="245"/>
    </row>
    <row r="767" ht="15.75" customHeight="1">
      <c r="A767" s="245"/>
      <c r="B767" s="245"/>
      <c r="C767" s="245"/>
      <c r="D767" s="245"/>
      <c r="E767" s="245"/>
      <c r="F767" s="245"/>
      <c r="G767" s="245"/>
      <c r="H767" s="245"/>
      <c r="I767" s="245"/>
      <c r="J767" s="245"/>
      <c r="K767" s="245"/>
      <c r="L767" s="245"/>
      <c r="M767" s="245"/>
      <c r="N767" s="245"/>
      <c r="O767" s="245"/>
      <c r="P767" s="245"/>
      <c r="Q767" s="245"/>
      <c r="R767" s="245"/>
      <c r="S767" s="245"/>
      <c r="T767" s="245"/>
      <c r="U767" s="245"/>
      <c r="V767" s="245"/>
      <c r="W767" s="245"/>
      <c r="X767" s="245"/>
      <c r="Y767" s="245"/>
      <c r="Z767" s="245"/>
      <c r="AA767" s="245"/>
    </row>
    <row r="768" ht="15.75" customHeight="1">
      <c r="A768" s="245"/>
      <c r="B768" s="245"/>
      <c r="C768" s="245"/>
      <c r="D768" s="245"/>
      <c r="E768" s="245"/>
      <c r="F768" s="245"/>
      <c r="G768" s="245"/>
      <c r="H768" s="245"/>
      <c r="I768" s="245"/>
      <c r="J768" s="245"/>
      <c r="K768" s="245"/>
      <c r="L768" s="245"/>
      <c r="M768" s="245"/>
      <c r="N768" s="245"/>
      <c r="O768" s="245"/>
      <c r="P768" s="245"/>
      <c r="Q768" s="245"/>
      <c r="R768" s="245"/>
      <c r="S768" s="245"/>
      <c r="T768" s="245"/>
      <c r="U768" s="245"/>
      <c r="V768" s="245"/>
      <c r="W768" s="245"/>
      <c r="X768" s="245"/>
      <c r="Y768" s="245"/>
      <c r="Z768" s="245"/>
      <c r="AA768" s="245"/>
    </row>
    <row r="769" ht="15.75" customHeight="1">
      <c r="A769" s="245"/>
      <c r="B769" s="245"/>
      <c r="C769" s="245"/>
      <c r="D769" s="245"/>
      <c r="E769" s="245"/>
      <c r="F769" s="245"/>
      <c r="G769" s="245"/>
      <c r="H769" s="245"/>
      <c r="I769" s="245"/>
      <c r="J769" s="245"/>
      <c r="K769" s="245"/>
      <c r="L769" s="245"/>
      <c r="M769" s="245"/>
      <c r="N769" s="245"/>
      <c r="O769" s="245"/>
      <c r="P769" s="245"/>
      <c r="Q769" s="245"/>
      <c r="R769" s="245"/>
      <c r="S769" s="245"/>
      <c r="T769" s="245"/>
      <c r="U769" s="245"/>
      <c r="V769" s="245"/>
      <c r="W769" s="245"/>
      <c r="X769" s="245"/>
      <c r="Y769" s="245"/>
      <c r="Z769" s="245"/>
      <c r="AA769" s="245"/>
    </row>
    <row r="770" ht="15.75" customHeight="1">
      <c r="A770" s="245"/>
      <c r="B770" s="245"/>
      <c r="C770" s="245"/>
      <c r="D770" s="245"/>
      <c r="E770" s="245"/>
      <c r="F770" s="245"/>
      <c r="G770" s="245"/>
      <c r="H770" s="245"/>
      <c r="I770" s="245"/>
      <c r="J770" s="245"/>
      <c r="K770" s="245"/>
      <c r="L770" s="245"/>
      <c r="M770" s="245"/>
      <c r="N770" s="245"/>
      <c r="O770" s="245"/>
      <c r="P770" s="245"/>
      <c r="Q770" s="245"/>
      <c r="R770" s="245"/>
      <c r="S770" s="245"/>
      <c r="T770" s="245"/>
      <c r="U770" s="245"/>
      <c r="V770" s="245"/>
      <c r="W770" s="245"/>
      <c r="X770" s="245"/>
      <c r="Y770" s="245"/>
      <c r="Z770" s="245"/>
      <c r="AA770" s="245"/>
    </row>
    <row r="771" ht="15.75" customHeight="1">
      <c r="A771" s="245"/>
      <c r="B771" s="245"/>
      <c r="C771" s="245"/>
      <c r="D771" s="245"/>
      <c r="E771" s="245"/>
      <c r="F771" s="245"/>
      <c r="G771" s="245"/>
      <c r="H771" s="245"/>
      <c r="I771" s="245"/>
      <c r="J771" s="245"/>
      <c r="K771" s="245"/>
      <c r="L771" s="245"/>
      <c r="M771" s="245"/>
      <c r="N771" s="245"/>
      <c r="O771" s="245"/>
      <c r="P771" s="245"/>
      <c r="Q771" s="245"/>
      <c r="R771" s="245"/>
      <c r="S771" s="245"/>
      <c r="T771" s="245"/>
      <c r="U771" s="245"/>
      <c r="V771" s="245"/>
      <c r="W771" s="245"/>
      <c r="X771" s="245"/>
      <c r="Y771" s="245"/>
      <c r="Z771" s="245"/>
      <c r="AA771" s="245"/>
    </row>
    <row r="772" ht="15.75" customHeight="1">
      <c r="A772" s="245"/>
      <c r="B772" s="245"/>
      <c r="C772" s="245"/>
      <c r="D772" s="245"/>
      <c r="E772" s="245"/>
      <c r="F772" s="245"/>
      <c r="G772" s="245"/>
      <c r="H772" s="245"/>
      <c r="I772" s="245"/>
      <c r="J772" s="245"/>
      <c r="K772" s="245"/>
      <c r="L772" s="245"/>
      <c r="M772" s="245"/>
      <c r="N772" s="245"/>
      <c r="O772" s="245"/>
      <c r="P772" s="245"/>
      <c r="Q772" s="245"/>
      <c r="R772" s="245"/>
      <c r="S772" s="245"/>
      <c r="T772" s="245"/>
      <c r="U772" s="245"/>
      <c r="V772" s="245"/>
      <c r="W772" s="245"/>
      <c r="X772" s="245"/>
      <c r="Y772" s="245"/>
      <c r="Z772" s="245"/>
      <c r="AA772" s="245"/>
    </row>
    <row r="773" ht="15.75" customHeight="1">
      <c r="A773" s="245"/>
      <c r="B773" s="245"/>
      <c r="C773" s="245"/>
      <c r="D773" s="245"/>
      <c r="E773" s="245"/>
      <c r="F773" s="245"/>
      <c r="G773" s="245"/>
      <c r="H773" s="245"/>
      <c r="I773" s="245"/>
      <c r="J773" s="245"/>
      <c r="K773" s="245"/>
      <c r="L773" s="245"/>
      <c r="M773" s="245"/>
      <c r="N773" s="245"/>
      <c r="O773" s="245"/>
      <c r="P773" s="245"/>
      <c r="Q773" s="245"/>
      <c r="R773" s="245"/>
      <c r="S773" s="245"/>
      <c r="T773" s="245"/>
      <c r="U773" s="245"/>
      <c r="V773" s="245"/>
      <c r="W773" s="245"/>
      <c r="X773" s="245"/>
      <c r="Y773" s="245"/>
      <c r="Z773" s="245"/>
      <c r="AA773" s="245"/>
    </row>
    <row r="774" ht="15.75" customHeight="1">
      <c r="A774" s="245"/>
      <c r="B774" s="245"/>
      <c r="C774" s="245"/>
      <c r="D774" s="245"/>
      <c r="E774" s="245"/>
      <c r="F774" s="245"/>
      <c r="G774" s="245"/>
      <c r="H774" s="245"/>
      <c r="I774" s="245"/>
      <c r="J774" s="245"/>
      <c r="K774" s="245"/>
      <c r="L774" s="245"/>
      <c r="M774" s="245"/>
      <c r="N774" s="245"/>
      <c r="O774" s="245"/>
      <c r="P774" s="245"/>
      <c r="Q774" s="245"/>
      <c r="R774" s="245"/>
      <c r="S774" s="245"/>
      <c r="T774" s="245"/>
      <c r="U774" s="245"/>
      <c r="V774" s="245"/>
      <c r="W774" s="245"/>
      <c r="X774" s="245"/>
      <c r="Y774" s="245"/>
      <c r="Z774" s="245"/>
      <c r="AA774" s="245"/>
    </row>
    <row r="775" ht="15.75" customHeight="1">
      <c r="A775" s="245"/>
      <c r="B775" s="245"/>
      <c r="C775" s="245"/>
      <c r="D775" s="245"/>
      <c r="E775" s="245"/>
      <c r="F775" s="245"/>
      <c r="G775" s="245"/>
      <c r="H775" s="245"/>
      <c r="I775" s="245"/>
      <c r="J775" s="245"/>
      <c r="K775" s="245"/>
      <c r="L775" s="245"/>
      <c r="M775" s="245"/>
      <c r="N775" s="245"/>
      <c r="O775" s="245"/>
      <c r="P775" s="245"/>
      <c r="Q775" s="245"/>
      <c r="R775" s="245"/>
      <c r="S775" s="245"/>
      <c r="T775" s="245"/>
      <c r="U775" s="245"/>
      <c r="V775" s="245"/>
      <c r="W775" s="245"/>
      <c r="X775" s="245"/>
      <c r="Y775" s="245"/>
      <c r="Z775" s="245"/>
      <c r="AA775" s="245"/>
    </row>
    <row r="776" ht="15.75" customHeight="1">
      <c r="A776" s="245"/>
      <c r="B776" s="245"/>
      <c r="C776" s="245"/>
      <c r="D776" s="245"/>
      <c r="E776" s="245"/>
      <c r="F776" s="245"/>
      <c r="G776" s="245"/>
      <c r="H776" s="245"/>
      <c r="I776" s="245"/>
      <c r="J776" s="245"/>
      <c r="K776" s="245"/>
      <c r="L776" s="245"/>
      <c r="M776" s="245"/>
      <c r="N776" s="245"/>
      <c r="O776" s="245"/>
      <c r="P776" s="245"/>
      <c r="Q776" s="245"/>
      <c r="R776" s="245"/>
      <c r="S776" s="245"/>
      <c r="T776" s="245"/>
      <c r="U776" s="245"/>
      <c r="V776" s="245"/>
      <c r="W776" s="245"/>
      <c r="X776" s="245"/>
      <c r="Y776" s="245"/>
      <c r="Z776" s="245"/>
      <c r="AA776" s="245"/>
    </row>
    <row r="777" ht="15.75" customHeight="1">
      <c r="A777" s="245"/>
      <c r="B777" s="245"/>
      <c r="C777" s="245"/>
      <c r="D777" s="245"/>
      <c r="E777" s="245"/>
      <c r="F777" s="245"/>
      <c r="G777" s="245"/>
      <c r="H777" s="245"/>
      <c r="I777" s="245"/>
      <c r="J777" s="245"/>
      <c r="K777" s="245"/>
      <c r="L777" s="245"/>
      <c r="M777" s="245"/>
      <c r="N777" s="245"/>
      <c r="O777" s="245"/>
      <c r="P777" s="245"/>
      <c r="Q777" s="245"/>
      <c r="R777" s="245"/>
      <c r="S777" s="245"/>
      <c r="T777" s="245"/>
      <c r="U777" s="245"/>
      <c r="V777" s="245"/>
      <c r="W777" s="245"/>
      <c r="X777" s="245"/>
      <c r="Y777" s="245"/>
      <c r="Z777" s="245"/>
      <c r="AA777" s="245"/>
    </row>
    <row r="778" ht="15.75" customHeight="1">
      <c r="A778" s="245"/>
      <c r="B778" s="245"/>
      <c r="C778" s="245"/>
      <c r="D778" s="245"/>
      <c r="E778" s="245"/>
      <c r="F778" s="245"/>
      <c r="G778" s="245"/>
      <c r="H778" s="245"/>
      <c r="I778" s="245"/>
      <c r="J778" s="245"/>
      <c r="K778" s="245"/>
      <c r="L778" s="245"/>
      <c r="M778" s="245"/>
      <c r="N778" s="245"/>
      <c r="O778" s="245"/>
      <c r="P778" s="245"/>
      <c r="Q778" s="245"/>
      <c r="R778" s="245"/>
      <c r="S778" s="245"/>
      <c r="T778" s="245"/>
      <c r="U778" s="245"/>
      <c r="V778" s="245"/>
      <c r="W778" s="245"/>
      <c r="X778" s="245"/>
      <c r="Y778" s="245"/>
      <c r="Z778" s="245"/>
      <c r="AA778" s="245"/>
    </row>
    <row r="779" ht="15.75" customHeight="1">
      <c r="A779" s="245"/>
      <c r="B779" s="245"/>
      <c r="C779" s="245"/>
      <c r="D779" s="245"/>
      <c r="E779" s="245"/>
      <c r="F779" s="245"/>
      <c r="G779" s="245"/>
      <c r="H779" s="245"/>
      <c r="I779" s="245"/>
      <c r="J779" s="245"/>
      <c r="K779" s="245"/>
      <c r="L779" s="245"/>
      <c r="M779" s="245"/>
      <c r="N779" s="245"/>
      <c r="O779" s="245"/>
      <c r="P779" s="245"/>
      <c r="Q779" s="245"/>
      <c r="R779" s="245"/>
      <c r="S779" s="245"/>
      <c r="T779" s="245"/>
      <c r="U779" s="245"/>
      <c r="V779" s="245"/>
      <c r="W779" s="245"/>
      <c r="X779" s="245"/>
      <c r="Y779" s="245"/>
      <c r="Z779" s="245"/>
      <c r="AA779" s="245"/>
    </row>
    <row r="780" ht="15.75" customHeight="1">
      <c r="A780" s="245"/>
      <c r="B780" s="245"/>
      <c r="C780" s="245"/>
      <c r="D780" s="245"/>
      <c r="E780" s="245"/>
      <c r="F780" s="245"/>
      <c r="G780" s="245"/>
      <c r="H780" s="245"/>
      <c r="I780" s="245"/>
      <c r="J780" s="245"/>
      <c r="K780" s="245"/>
      <c r="L780" s="245"/>
      <c r="M780" s="245"/>
      <c r="N780" s="245"/>
      <c r="O780" s="245"/>
      <c r="P780" s="245"/>
      <c r="Q780" s="245"/>
      <c r="R780" s="245"/>
      <c r="S780" s="245"/>
      <c r="T780" s="245"/>
      <c r="U780" s="245"/>
      <c r="V780" s="245"/>
      <c r="W780" s="245"/>
      <c r="X780" s="245"/>
      <c r="Y780" s="245"/>
      <c r="Z780" s="245"/>
      <c r="AA780" s="245"/>
    </row>
    <row r="781" ht="15.75" customHeight="1">
      <c r="A781" s="245"/>
      <c r="B781" s="245"/>
      <c r="C781" s="245"/>
      <c r="D781" s="245"/>
      <c r="E781" s="245"/>
      <c r="F781" s="245"/>
      <c r="G781" s="245"/>
      <c r="H781" s="245"/>
      <c r="I781" s="245"/>
      <c r="J781" s="245"/>
      <c r="K781" s="245"/>
      <c r="L781" s="245"/>
      <c r="M781" s="245"/>
      <c r="N781" s="245"/>
      <c r="O781" s="245"/>
      <c r="P781" s="245"/>
      <c r="Q781" s="245"/>
      <c r="R781" s="245"/>
      <c r="S781" s="245"/>
      <c r="T781" s="245"/>
      <c r="U781" s="245"/>
      <c r="V781" s="245"/>
      <c r="W781" s="245"/>
      <c r="X781" s="245"/>
      <c r="Y781" s="245"/>
      <c r="Z781" s="245"/>
      <c r="AA781" s="245"/>
    </row>
    <row r="782" ht="15.75" customHeight="1">
      <c r="A782" s="245"/>
      <c r="B782" s="245"/>
      <c r="C782" s="245"/>
      <c r="D782" s="245"/>
      <c r="E782" s="245"/>
      <c r="F782" s="245"/>
      <c r="G782" s="245"/>
      <c r="H782" s="245"/>
      <c r="I782" s="245"/>
      <c r="J782" s="245"/>
      <c r="K782" s="245"/>
      <c r="L782" s="245"/>
      <c r="M782" s="245"/>
      <c r="N782" s="245"/>
      <c r="O782" s="245"/>
      <c r="P782" s="245"/>
      <c r="Q782" s="245"/>
      <c r="R782" s="245"/>
      <c r="S782" s="245"/>
      <c r="T782" s="245"/>
      <c r="U782" s="245"/>
      <c r="V782" s="245"/>
      <c r="W782" s="245"/>
      <c r="X782" s="245"/>
      <c r="Y782" s="245"/>
      <c r="Z782" s="245"/>
      <c r="AA782" s="245"/>
    </row>
    <row r="783" ht="15.75" customHeight="1">
      <c r="A783" s="245"/>
      <c r="B783" s="245"/>
      <c r="C783" s="245"/>
      <c r="D783" s="245"/>
      <c r="E783" s="245"/>
      <c r="F783" s="245"/>
      <c r="G783" s="245"/>
      <c r="H783" s="245"/>
      <c r="I783" s="245"/>
      <c r="J783" s="245"/>
      <c r="K783" s="245"/>
      <c r="L783" s="245"/>
      <c r="M783" s="245"/>
      <c r="N783" s="245"/>
      <c r="O783" s="245"/>
      <c r="P783" s="245"/>
      <c r="Q783" s="245"/>
      <c r="R783" s="245"/>
      <c r="S783" s="245"/>
      <c r="T783" s="245"/>
      <c r="U783" s="245"/>
      <c r="V783" s="245"/>
      <c r="W783" s="245"/>
      <c r="X783" s="245"/>
      <c r="Y783" s="245"/>
      <c r="Z783" s="245"/>
      <c r="AA783" s="245"/>
    </row>
    <row r="784" ht="15.75" customHeight="1">
      <c r="A784" s="245"/>
      <c r="B784" s="245"/>
      <c r="C784" s="245"/>
      <c r="D784" s="245"/>
      <c r="E784" s="245"/>
      <c r="F784" s="245"/>
      <c r="G784" s="245"/>
      <c r="H784" s="245"/>
      <c r="I784" s="245"/>
      <c r="J784" s="245"/>
      <c r="K784" s="245"/>
      <c r="L784" s="245"/>
      <c r="M784" s="245"/>
      <c r="N784" s="245"/>
      <c r="O784" s="245"/>
      <c r="P784" s="245"/>
      <c r="Q784" s="245"/>
      <c r="R784" s="245"/>
      <c r="S784" s="245"/>
      <c r="T784" s="245"/>
      <c r="U784" s="245"/>
      <c r="V784" s="245"/>
      <c r="W784" s="245"/>
      <c r="X784" s="245"/>
      <c r="Y784" s="245"/>
      <c r="Z784" s="245"/>
      <c r="AA784" s="245"/>
    </row>
    <row r="785" ht="15.75" customHeight="1">
      <c r="A785" s="245"/>
      <c r="B785" s="245"/>
      <c r="C785" s="245"/>
      <c r="D785" s="245"/>
      <c r="E785" s="245"/>
      <c r="F785" s="245"/>
      <c r="G785" s="245"/>
      <c r="H785" s="245"/>
      <c r="I785" s="245"/>
      <c r="J785" s="245"/>
      <c r="K785" s="245"/>
      <c r="L785" s="245"/>
      <c r="M785" s="245"/>
      <c r="N785" s="245"/>
      <c r="O785" s="245"/>
      <c r="P785" s="245"/>
      <c r="Q785" s="245"/>
      <c r="R785" s="245"/>
      <c r="S785" s="245"/>
      <c r="T785" s="245"/>
      <c r="U785" s="245"/>
      <c r="V785" s="245"/>
      <c r="W785" s="245"/>
      <c r="X785" s="245"/>
      <c r="Y785" s="245"/>
      <c r="Z785" s="245"/>
      <c r="AA785" s="245"/>
    </row>
    <row r="786" ht="15.75" customHeight="1">
      <c r="A786" s="245"/>
      <c r="B786" s="245"/>
      <c r="C786" s="245"/>
      <c r="D786" s="245"/>
      <c r="E786" s="245"/>
      <c r="F786" s="245"/>
      <c r="G786" s="245"/>
      <c r="H786" s="245"/>
      <c r="I786" s="245"/>
      <c r="J786" s="245"/>
      <c r="K786" s="245"/>
      <c r="L786" s="245"/>
      <c r="M786" s="245"/>
      <c r="N786" s="245"/>
      <c r="O786" s="245"/>
      <c r="P786" s="245"/>
      <c r="Q786" s="245"/>
      <c r="R786" s="245"/>
      <c r="S786" s="245"/>
      <c r="T786" s="245"/>
      <c r="U786" s="245"/>
      <c r="V786" s="245"/>
      <c r="W786" s="245"/>
      <c r="X786" s="245"/>
      <c r="Y786" s="245"/>
      <c r="Z786" s="245"/>
      <c r="AA786" s="245"/>
    </row>
    <row r="787" ht="15.75" customHeight="1">
      <c r="A787" s="245"/>
      <c r="B787" s="245"/>
      <c r="C787" s="245"/>
      <c r="D787" s="245"/>
      <c r="E787" s="245"/>
      <c r="F787" s="245"/>
      <c r="G787" s="245"/>
      <c r="H787" s="245"/>
      <c r="I787" s="245"/>
      <c r="J787" s="245"/>
      <c r="K787" s="245"/>
      <c r="L787" s="245"/>
      <c r="M787" s="245"/>
      <c r="N787" s="245"/>
      <c r="O787" s="245"/>
      <c r="P787" s="245"/>
      <c r="Q787" s="245"/>
      <c r="R787" s="245"/>
      <c r="S787" s="245"/>
      <c r="T787" s="245"/>
      <c r="U787" s="245"/>
      <c r="V787" s="245"/>
      <c r="W787" s="245"/>
      <c r="X787" s="245"/>
      <c r="Y787" s="245"/>
      <c r="Z787" s="245"/>
      <c r="AA787" s="245"/>
    </row>
    <row r="788" ht="15.75" customHeight="1">
      <c r="A788" s="245"/>
      <c r="B788" s="245"/>
      <c r="C788" s="245"/>
      <c r="D788" s="245"/>
      <c r="E788" s="245"/>
      <c r="F788" s="245"/>
      <c r="G788" s="245"/>
      <c r="H788" s="245"/>
      <c r="I788" s="245"/>
      <c r="J788" s="245"/>
      <c r="K788" s="245"/>
      <c r="L788" s="245"/>
      <c r="M788" s="245"/>
      <c r="N788" s="245"/>
      <c r="O788" s="245"/>
      <c r="P788" s="245"/>
      <c r="Q788" s="245"/>
      <c r="R788" s="245"/>
      <c r="S788" s="245"/>
      <c r="T788" s="245"/>
      <c r="U788" s="245"/>
      <c r="V788" s="245"/>
      <c r="W788" s="245"/>
      <c r="X788" s="245"/>
      <c r="Y788" s="245"/>
      <c r="Z788" s="245"/>
      <c r="AA788" s="245"/>
    </row>
    <row r="789" ht="15.75" customHeight="1">
      <c r="A789" s="245"/>
      <c r="B789" s="245"/>
      <c r="C789" s="245"/>
      <c r="D789" s="245"/>
      <c r="E789" s="245"/>
      <c r="F789" s="245"/>
      <c r="G789" s="245"/>
      <c r="H789" s="245"/>
      <c r="I789" s="245"/>
      <c r="J789" s="245"/>
      <c r="K789" s="245"/>
      <c r="L789" s="245"/>
      <c r="M789" s="245"/>
      <c r="N789" s="245"/>
      <c r="O789" s="245"/>
      <c r="P789" s="245"/>
      <c r="Q789" s="245"/>
      <c r="R789" s="245"/>
      <c r="S789" s="245"/>
      <c r="T789" s="245"/>
      <c r="U789" s="245"/>
      <c r="V789" s="245"/>
      <c r="W789" s="245"/>
      <c r="X789" s="245"/>
      <c r="Y789" s="245"/>
      <c r="Z789" s="245"/>
      <c r="AA789" s="245"/>
    </row>
    <row r="790" ht="15.75" customHeight="1">
      <c r="A790" s="245"/>
      <c r="B790" s="245"/>
      <c r="C790" s="245"/>
      <c r="D790" s="245"/>
      <c r="E790" s="245"/>
      <c r="F790" s="245"/>
      <c r="G790" s="245"/>
      <c r="H790" s="245"/>
      <c r="I790" s="245"/>
      <c r="J790" s="245"/>
      <c r="K790" s="245"/>
      <c r="L790" s="245"/>
      <c r="M790" s="245"/>
      <c r="N790" s="245"/>
      <c r="O790" s="245"/>
      <c r="P790" s="245"/>
      <c r="Q790" s="245"/>
      <c r="R790" s="245"/>
      <c r="S790" s="245"/>
      <c r="T790" s="245"/>
      <c r="U790" s="245"/>
      <c r="V790" s="245"/>
      <c r="W790" s="245"/>
      <c r="X790" s="245"/>
      <c r="Y790" s="245"/>
      <c r="Z790" s="245"/>
      <c r="AA790" s="245"/>
    </row>
    <row r="791" ht="15.75" customHeight="1">
      <c r="A791" s="245"/>
      <c r="B791" s="245"/>
      <c r="C791" s="245"/>
      <c r="D791" s="245"/>
      <c r="E791" s="245"/>
      <c r="F791" s="245"/>
      <c r="G791" s="245"/>
      <c r="H791" s="245"/>
      <c r="I791" s="245"/>
      <c r="J791" s="245"/>
      <c r="K791" s="245"/>
      <c r="L791" s="245"/>
      <c r="M791" s="245"/>
      <c r="N791" s="245"/>
      <c r="O791" s="245"/>
      <c r="P791" s="245"/>
      <c r="Q791" s="245"/>
      <c r="R791" s="245"/>
      <c r="S791" s="245"/>
      <c r="T791" s="245"/>
      <c r="U791" s="245"/>
      <c r="V791" s="245"/>
      <c r="W791" s="245"/>
      <c r="X791" s="245"/>
      <c r="Y791" s="245"/>
      <c r="Z791" s="245"/>
      <c r="AA791" s="245"/>
    </row>
    <row r="792" ht="15.75" customHeight="1">
      <c r="A792" s="245"/>
      <c r="B792" s="245"/>
      <c r="C792" s="245"/>
      <c r="D792" s="245"/>
      <c r="E792" s="245"/>
      <c r="F792" s="245"/>
      <c r="G792" s="245"/>
      <c r="H792" s="245"/>
      <c r="I792" s="245"/>
      <c r="J792" s="245"/>
      <c r="K792" s="245"/>
      <c r="L792" s="245"/>
      <c r="M792" s="245"/>
      <c r="N792" s="245"/>
      <c r="O792" s="245"/>
      <c r="P792" s="245"/>
      <c r="Q792" s="245"/>
      <c r="R792" s="245"/>
      <c r="S792" s="245"/>
      <c r="T792" s="245"/>
      <c r="U792" s="245"/>
      <c r="V792" s="245"/>
      <c r="W792" s="245"/>
      <c r="X792" s="245"/>
      <c r="Y792" s="245"/>
      <c r="Z792" s="245"/>
      <c r="AA792" s="245"/>
    </row>
    <row r="793" ht="15.75" customHeight="1">
      <c r="A793" s="245"/>
      <c r="B793" s="245"/>
      <c r="C793" s="245"/>
      <c r="D793" s="245"/>
      <c r="E793" s="245"/>
      <c r="F793" s="245"/>
      <c r="G793" s="245"/>
      <c r="H793" s="245"/>
      <c r="I793" s="245"/>
      <c r="J793" s="245"/>
      <c r="K793" s="245"/>
      <c r="L793" s="245"/>
      <c r="M793" s="245"/>
      <c r="N793" s="245"/>
      <c r="O793" s="245"/>
      <c r="P793" s="245"/>
      <c r="Q793" s="245"/>
      <c r="R793" s="245"/>
      <c r="S793" s="245"/>
      <c r="T793" s="245"/>
      <c r="U793" s="245"/>
      <c r="V793" s="245"/>
      <c r="W793" s="245"/>
      <c r="X793" s="245"/>
      <c r="Y793" s="245"/>
      <c r="Z793" s="245"/>
      <c r="AA793" s="245"/>
    </row>
    <row r="794" ht="15.75" customHeight="1">
      <c r="A794" s="245"/>
      <c r="B794" s="245"/>
      <c r="C794" s="245"/>
      <c r="D794" s="245"/>
      <c r="E794" s="245"/>
      <c r="F794" s="245"/>
      <c r="G794" s="245"/>
      <c r="H794" s="245"/>
      <c r="I794" s="245"/>
      <c r="J794" s="245"/>
      <c r="K794" s="245"/>
      <c r="L794" s="245"/>
      <c r="M794" s="245"/>
      <c r="N794" s="245"/>
      <c r="O794" s="245"/>
      <c r="P794" s="245"/>
      <c r="Q794" s="245"/>
      <c r="R794" s="245"/>
      <c r="S794" s="245"/>
      <c r="T794" s="245"/>
      <c r="U794" s="245"/>
      <c r="V794" s="245"/>
      <c r="W794" s="245"/>
      <c r="X794" s="245"/>
      <c r="Y794" s="245"/>
      <c r="Z794" s="245"/>
      <c r="AA794" s="245"/>
    </row>
    <row r="795" ht="15.75" customHeight="1">
      <c r="A795" s="245"/>
      <c r="B795" s="245"/>
      <c r="C795" s="245"/>
      <c r="D795" s="245"/>
      <c r="E795" s="245"/>
      <c r="F795" s="245"/>
      <c r="G795" s="245"/>
      <c r="H795" s="245"/>
      <c r="I795" s="245"/>
      <c r="J795" s="245"/>
      <c r="K795" s="245"/>
      <c r="L795" s="245"/>
      <c r="M795" s="245"/>
      <c r="N795" s="245"/>
      <c r="O795" s="245"/>
      <c r="P795" s="245"/>
      <c r="Q795" s="245"/>
      <c r="R795" s="245"/>
      <c r="S795" s="245"/>
      <c r="T795" s="245"/>
      <c r="U795" s="245"/>
      <c r="V795" s="245"/>
      <c r="W795" s="245"/>
      <c r="X795" s="245"/>
      <c r="Y795" s="245"/>
      <c r="Z795" s="245"/>
      <c r="AA795" s="245"/>
    </row>
    <row r="796" ht="15.75" customHeight="1">
      <c r="A796" s="245"/>
      <c r="B796" s="245"/>
      <c r="C796" s="245"/>
      <c r="D796" s="245"/>
      <c r="E796" s="245"/>
      <c r="F796" s="245"/>
      <c r="G796" s="245"/>
      <c r="H796" s="245"/>
      <c r="I796" s="245"/>
      <c r="J796" s="245"/>
      <c r="K796" s="245"/>
      <c r="L796" s="245"/>
      <c r="M796" s="245"/>
      <c r="N796" s="245"/>
      <c r="O796" s="245"/>
      <c r="P796" s="245"/>
      <c r="Q796" s="245"/>
      <c r="R796" s="245"/>
      <c r="S796" s="245"/>
      <c r="T796" s="245"/>
      <c r="U796" s="245"/>
      <c r="V796" s="245"/>
      <c r="W796" s="245"/>
      <c r="X796" s="245"/>
      <c r="Y796" s="245"/>
      <c r="Z796" s="245"/>
      <c r="AA796" s="245"/>
    </row>
    <row r="797" ht="15.75" customHeight="1">
      <c r="A797" s="245"/>
      <c r="B797" s="245"/>
      <c r="C797" s="245"/>
      <c r="D797" s="245"/>
      <c r="E797" s="245"/>
      <c r="F797" s="245"/>
      <c r="G797" s="245"/>
      <c r="H797" s="245"/>
      <c r="I797" s="245"/>
      <c r="J797" s="245"/>
      <c r="K797" s="245"/>
      <c r="L797" s="245"/>
      <c r="M797" s="245"/>
      <c r="N797" s="245"/>
      <c r="O797" s="245"/>
      <c r="P797" s="245"/>
      <c r="Q797" s="245"/>
      <c r="R797" s="245"/>
      <c r="S797" s="245"/>
      <c r="T797" s="245"/>
      <c r="U797" s="245"/>
      <c r="V797" s="245"/>
      <c r="W797" s="245"/>
      <c r="X797" s="245"/>
      <c r="Y797" s="245"/>
      <c r="Z797" s="245"/>
      <c r="AA797" s="245"/>
    </row>
    <row r="798" ht="15.75" customHeight="1">
      <c r="A798" s="245"/>
      <c r="B798" s="245"/>
      <c r="C798" s="245"/>
      <c r="D798" s="245"/>
      <c r="E798" s="245"/>
      <c r="F798" s="245"/>
      <c r="G798" s="245"/>
      <c r="H798" s="245"/>
      <c r="I798" s="245"/>
      <c r="J798" s="245"/>
      <c r="K798" s="245"/>
      <c r="L798" s="245"/>
      <c r="M798" s="245"/>
      <c r="N798" s="245"/>
      <c r="O798" s="245"/>
      <c r="P798" s="245"/>
      <c r="Q798" s="245"/>
      <c r="R798" s="245"/>
      <c r="S798" s="245"/>
      <c r="T798" s="245"/>
      <c r="U798" s="245"/>
      <c r="V798" s="245"/>
      <c r="W798" s="245"/>
      <c r="X798" s="245"/>
      <c r="Y798" s="245"/>
      <c r="Z798" s="245"/>
      <c r="AA798" s="245"/>
    </row>
    <row r="799" ht="15.75" customHeight="1">
      <c r="A799" s="245"/>
      <c r="B799" s="245"/>
      <c r="C799" s="245"/>
      <c r="D799" s="245"/>
      <c r="E799" s="245"/>
      <c r="F799" s="245"/>
      <c r="G799" s="245"/>
      <c r="H799" s="245"/>
      <c r="I799" s="245"/>
      <c r="J799" s="245"/>
      <c r="K799" s="245"/>
      <c r="L799" s="245"/>
      <c r="M799" s="245"/>
      <c r="N799" s="245"/>
      <c r="O799" s="245"/>
      <c r="P799" s="245"/>
      <c r="Q799" s="245"/>
      <c r="R799" s="245"/>
      <c r="S799" s="245"/>
      <c r="T799" s="245"/>
      <c r="U799" s="245"/>
      <c r="V799" s="245"/>
      <c r="W799" s="245"/>
      <c r="X799" s="245"/>
      <c r="Y799" s="245"/>
      <c r="Z799" s="245"/>
      <c r="AA799" s="245"/>
    </row>
    <row r="800" ht="15.75" customHeight="1">
      <c r="A800" s="245"/>
      <c r="B800" s="245"/>
      <c r="C800" s="245"/>
      <c r="D800" s="245"/>
      <c r="E800" s="245"/>
      <c r="F800" s="245"/>
      <c r="G800" s="245"/>
      <c r="H800" s="245"/>
      <c r="I800" s="245"/>
      <c r="J800" s="245"/>
      <c r="K800" s="245"/>
      <c r="L800" s="245"/>
      <c r="M800" s="245"/>
      <c r="N800" s="245"/>
      <c r="O800" s="245"/>
      <c r="P800" s="245"/>
      <c r="Q800" s="245"/>
      <c r="R800" s="245"/>
      <c r="S800" s="245"/>
      <c r="T800" s="245"/>
      <c r="U800" s="245"/>
      <c r="V800" s="245"/>
      <c r="W800" s="245"/>
      <c r="X800" s="245"/>
      <c r="Y800" s="245"/>
      <c r="Z800" s="245"/>
      <c r="AA800" s="245"/>
    </row>
    <row r="801" ht="15.75" customHeight="1">
      <c r="A801" s="245"/>
      <c r="B801" s="245"/>
      <c r="C801" s="245"/>
      <c r="D801" s="245"/>
      <c r="E801" s="245"/>
      <c r="F801" s="245"/>
      <c r="G801" s="245"/>
      <c r="H801" s="245"/>
      <c r="I801" s="245"/>
      <c r="J801" s="245"/>
      <c r="K801" s="245"/>
      <c r="L801" s="245"/>
      <c r="M801" s="245"/>
      <c r="N801" s="245"/>
      <c r="O801" s="245"/>
      <c r="P801" s="245"/>
      <c r="Q801" s="245"/>
      <c r="R801" s="245"/>
      <c r="S801" s="245"/>
      <c r="T801" s="245"/>
      <c r="U801" s="245"/>
      <c r="V801" s="245"/>
      <c r="W801" s="245"/>
      <c r="X801" s="245"/>
      <c r="Y801" s="245"/>
      <c r="Z801" s="245"/>
      <c r="AA801" s="245"/>
    </row>
    <row r="802" ht="15.75" customHeight="1">
      <c r="A802" s="245"/>
      <c r="B802" s="245"/>
      <c r="C802" s="245"/>
      <c r="D802" s="245"/>
      <c r="E802" s="245"/>
      <c r="F802" s="245"/>
      <c r="G802" s="245"/>
      <c r="H802" s="245"/>
      <c r="I802" s="245"/>
      <c r="J802" s="245"/>
      <c r="K802" s="245"/>
      <c r="L802" s="245"/>
      <c r="M802" s="245"/>
      <c r="N802" s="245"/>
      <c r="O802" s="245"/>
      <c r="P802" s="245"/>
      <c r="Q802" s="245"/>
      <c r="R802" s="245"/>
      <c r="S802" s="245"/>
      <c r="T802" s="245"/>
      <c r="U802" s="245"/>
      <c r="V802" s="245"/>
      <c r="W802" s="245"/>
      <c r="X802" s="245"/>
      <c r="Y802" s="245"/>
      <c r="Z802" s="245"/>
      <c r="AA802" s="245"/>
    </row>
    <row r="803" ht="15.75" customHeight="1">
      <c r="A803" s="245"/>
      <c r="B803" s="245"/>
      <c r="C803" s="245"/>
      <c r="D803" s="245"/>
      <c r="E803" s="245"/>
      <c r="F803" s="245"/>
      <c r="G803" s="245"/>
      <c r="H803" s="245"/>
      <c r="I803" s="245"/>
      <c r="J803" s="245"/>
      <c r="K803" s="245"/>
      <c r="L803" s="245"/>
      <c r="M803" s="245"/>
      <c r="N803" s="245"/>
      <c r="O803" s="245"/>
      <c r="P803" s="245"/>
      <c r="Q803" s="245"/>
      <c r="R803" s="245"/>
      <c r="S803" s="245"/>
      <c r="T803" s="245"/>
      <c r="U803" s="245"/>
      <c r="V803" s="245"/>
      <c r="W803" s="245"/>
      <c r="X803" s="245"/>
      <c r="Y803" s="245"/>
      <c r="Z803" s="245"/>
      <c r="AA803" s="245"/>
    </row>
    <row r="804" ht="15.75" customHeight="1">
      <c r="A804" s="245"/>
      <c r="B804" s="245"/>
      <c r="C804" s="245"/>
      <c r="D804" s="245"/>
      <c r="E804" s="245"/>
      <c r="F804" s="245"/>
      <c r="G804" s="245"/>
      <c r="H804" s="245"/>
      <c r="I804" s="245"/>
      <c r="J804" s="245"/>
      <c r="K804" s="245"/>
      <c r="L804" s="245"/>
      <c r="M804" s="245"/>
      <c r="N804" s="245"/>
      <c r="O804" s="245"/>
      <c r="P804" s="245"/>
      <c r="Q804" s="245"/>
      <c r="R804" s="245"/>
      <c r="S804" s="245"/>
      <c r="T804" s="245"/>
      <c r="U804" s="245"/>
      <c r="V804" s="245"/>
      <c r="W804" s="245"/>
      <c r="X804" s="245"/>
      <c r="Y804" s="245"/>
      <c r="Z804" s="245"/>
      <c r="AA804" s="245"/>
    </row>
    <row r="805" ht="15.75" customHeight="1">
      <c r="A805" s="245"/>
      <c r="B805" s="245"/>
      <c r="C805" s="245"/>
      <c r="D805" s="245"/>
      <c r="E805" s="245"/>
      <c r="F805" s="245"/>
      <c r="G805" s="245"/>
      <c r="H805" s="245"/>
      <c r="I805" s="245"/>
      <c r="J805" s="245"/>
      <c r="K805" s="245"/>
      <c r="L805" s="245"/>
      <c r="M805" s="245"/>
      <c r="N805" s="245"/>
      <c r="O805" s="245"/>
      <c r="P805" s="245"/>
      <c r="Q805" s="245"/>
      <c r="R805" s="245"/>
      <c r="S805" s="245"/>
      <c r="T805" s="245"/>
      <c r="U805" s="245"/>
      <c r="V805" s="245"/>
      <c r="W805" s="245"/>
      <c r="X805" s="245"/>
      <c r="Y805" s="245"/>
      <c r="Z805" s="245"/>
      <c r="AA805" s="245"/>
    </row>
    <row r="806" ht="15.75" customHeight="1">
      <c r="A806" s="245"/>
      <c r="B806" s="245"/>
      <c r="C806" s="245"/>
      <c r="D806" s="245"/>
      <c r="E806" s="245"/>
      <c r="F806" s="245"/>
      <c r="G806" s="245"/>
      <c r="H806" s="245"/>
      <c r="I806" s="245"/>
      <c r="J806" s="245"/>
      <c r="K806" s="245"/>
      <c r="L806" s="245"/>
      <c r="M806" s="245"/>
      <c r="N806" s="245"/>
      <c r="O806" s="245"/>
      <c r="P806" s="245"/>
      <c r="Q806" s="245"/>
      <c r="R806" s="245"/>
      <c r="S806" s="245"/>
      <c r="T806" s="245"/>
      <c r="U806" s="245"/>
      <c r="V806" s="245"/>
      <c r="W806" s="245"/>
      <c r="X806" s="245"/>
      <c r="Y806" s="245"/>
      <c r="Z806" s="245"/>
      <c r="AA806" s="245"/>
    </row>
    <row r="807" ht="15.75" customHeight="1">
      <c r="A807" s="245"/>
      <c r="B807" s="245"/>
      <c r="C807" s="245"/>
      <c r="D807" s="245"/>
      <c r="E807" s="245"/>
      <c r="F807" s="245"/>
      <c r="G807" s="245"/>
      <c r="H807" s="245"/>
      <c r="I807" s="245"/>
      <c r="J807" s="245"/>
      <c r="K807" s="245"/>
      <c r="L807" s="245"/>
      <c r="M807" s="245"/>
      <c r="N807" s="245"/>
      <c r="O807" s="245"/>
      <c r="P807" s="245"/>
      <c r="Q807" s="245"/>
      <c r="R807" s="245"/>
      <c r="S807" s="245"/>
      <c r="T807" s="245"/>
      <c r="U807" s="245"/>
      <c r="V807" s="245"/>
      <c r="W807" s="245"/>
      <c r="X807" s="245"/>
      <c r="Y807" s="245"/>
      <c r="Z807" s="245"/>
      <c r="AA807" s="245"/>
    </row>
    <row r="808" ht="15.75" customHeight="1">
      <c r="A808" s="245"/>
      <c r="B808" s="245"/>
      <c r="C808" s="245"/>
      <c r="D808" s="245"/>
      <c r="E808" s="245"/>
      <c r="F808" s="245"/>
      <c r="G808" s="245"/>
      <c r="H808" s="245"/>
      <c r="I808" s="245"/>
      <c r="J808" s="245"/>
      <c r="K808" s="245"/>
      <c r="L808" s="245"/>
      <c r="M808" s="245"/>
      <c r="N808" s="245"/>
      <c r="O808" s="245"/>
      <c r="P808" s="245"/>
      <c r="Q808" s="245"/>
      <c r="R808" s="245"/>
      <c r="S808" s="245"/>
      <c r="T808" s="245"/>
      <c r="U808" s="245"/>
      <c r="V808" s="245"/>
      <c r="W808" s="245"/>
      <c r="X808" s="245"/>
      <c r="Y808" s="245"/>
      <c r="Z808" s="245"/>
      <c r="AA808" s="245"/>
    </row>
    <row r="809" ht="15.75" customHeight="1">
      <c r="A809" s="245"/>
      <c r="B809" s="245"/>
      <c r="C809" s="245"/>
      <c r="D809" s="245"/>
      <c r="E809" s="245"/>
      <c r="F809" s="245"/>
      <c r="G809" s="245"/>
      <c r="H809" s="245"/>
      <c r="I809" s="245"/>
      <c r="J809" s="245"/>
      <c r="K809" s="245"/>
      <c r="L809" s="245"/>
      <c r="M809" s="245"/>
      <c r="N809" s="245"/>
      <c r="O809" s="245"/>
      <c r="P809" s="245"/>
      <c r="Q809" s="245"/>
      <c r="R809" s="245"/>
      <c r="S809" s="245"/>
      <c r="T809" s="245"/>
      <c r="U809" s="245"/>
      <c r="V809" s="245"/>
      <c r="W809" s="245"/>
      <c r="X809" s="245"/>
      <c r="Y809" s="245"/>
      <c r="Z809" s="245"/>
      <c r="AA809" s="245"/>
    </row>
    <row r="810" ht="15.75" customHeight="1">
      <c r="A810" s="245"/>
      <c r="B810" s="245"/>
      <c r="C810" s="245"/>
      <c r="D810" s="245"/>
      <c r="E810" s="245"/>
      <c r="F810" s="245"/>
      <c r="G810" s="245"/>
      <c r="H810" s="245"/>
      <c r="I810" s="245"/>
      <c r="J810" s="245"/>
      <c r="K810" s="245"/>
      <c r="L810" s="245"/>
      <c r="M810" s="245"/>
      <c r="N810" s="245"/>
      <c r="O810" s="245"/>
      <c r="P810" s="245"/>
      <c r="Q810" s="245"/>
      <c r="R810" s="245"/>
      <c r="S810" s="245"/>
      <c r="T810" s="245"/>
      <c r="U810" s="245"/>
      <c r="V810" s="245"/>
      <c r="W810" s="245"/>
      <c r="X810" s="245"/>
      <c r="Y810" s="245"/>
      <c r="Z810" s="245"/>
      <c r="AA810" s="245"/>
    </row>
    <row r="811" ht="15.75" customHeight="1">
      <c r="A811" s="245"/>
      <c r="B811" s="245"/>
      <c r="C811" s="245"/>
      <c r="D811" s="245"/>
      <c r="E811" s="245"/>
      <c r="F811" s="245"/>
      <c r="G811" s="245"/>
      <c r="H811" s="245"/>
      <c r="I811" s="245"/>
      <c r="J811" s="245"/>
      <c r="K811" s="245"/>
      <c r="L811" s="245"/>
      <c r="M811" s="245"/>
      <c r="N811" s="245"/>
      <c r="O811" s="245"/>
      <c r="P811" s="245"/>
      <c r="Q811" s="245"/>
      <c r="R811" s="245"/>
      <c r="S811" s="245"/>
      <c r="T811" s="245"/>
      <c r="U811" s="245"/>
      <c r="V811" s="245"/>
      <c r="W811" s="245"/>
      <c r="X811" s="245"/>
      <c r="Y811" s="245"/>
      <c r="Z811" s="245"/>
      <c r="AA811" s="245"/>
    </row>
    <row r="812" ht="15.75" customHeight="1">
      <c r="A812" s="245"/>
      <c r="B812" s="245"/>
      <c r="C812" s="245"/>
      <c r="D812" s="245"/>
      <c r="E812" s="245"/>
      <c r="F812" s="245"/>
      <c r="G812" s="245"/>
      <c r="H812" s="245"/>
      <c r="I812" s="245"/>
      <c r="J812" s="245"/>
      <c r="K812" s="245"/>
      <c r="L812" s="245"/>
      <c r="M812" s="245"/>
      <c r="N812" s="245"/>
      <c r="O812" s="245"/>
      <c r="P812" s="245"/>
      <c r="Q812" s="245"/>
      <c r="R812" s="245"/>
      <c r="S812" s="245"/>
      <c r="T812" s="245"/>
      <c r="U812" s="245"/>
      <c r="V812" s="245"/>
      <c r="W812" s="245"/>
      <c r="X812" s="245"/>
      <c r="Y812" s="245"/>
      <c r="Z812" s="245"/>
      <c r="AA812" s="245"/>
    </row>
    <row r="813" ht="15.75" customHeight="1">
      <c r="A813" s="245"/>
      <c r="B813" s="245"/>
      <c r="C813" s="245"/>
      <c r="D813" s="245"/>
      <c r="E813" s="245"/>
      <c r="F813" s="245"/>
      <c r="G813" s="245"/>
      <c r="H813" s="245"/>
      <c r="I813" s="245"/>
      <c r="J813" s="245"/>
      <c r="K813" s="245"/>
      <c r="L813" s="245"/>
      <c r="M813" s="245"/>
      <c r="N813" s="245"/>
      <c r="O813" s="245"/>
      <c r="P813" s="245"/>
      <c r="Q813" s="245"/>
      <c r="R813" s="245"/>
      <c r="S813" s="245"/>
      <c r="T813" s="245"/>
      <c r="U813" s="245"/>
      <c r="V813" s="245"/>
      <c r="W813" s="245"/>
      <c r="X813" s="245"/>
      <c r="Y813" s="245"/>
      <c r="Z813" s="245"/>
      <c r="AA813" s="245"/>
    </row>
    <row r="814" ht="15.75" customHeight="1">
      <c r="A814" s="245"/>
      <c r="B814" s="245"/>
      <c r="C814" s="245"/>
      <c r="D814" s="245"/>
      <c r="E814" s="245"/>
      <c r="F814" s="245"/>
      <c r="G814" s="245"/>
      <c r="H814" s="245"/>
      <c r="I814" s="245"/>
      <c r="J814" s="245"/>
      <c r="K814" s="245"/>
      <c r="L814" s="245"/>
      <c r="M814" s="245"/>
      <c r="N814" s="245"/>
      <c r="O814" s="245"/>
      <c r="P814" s="245"/>
      <c r="Q814" s="245"/>
      <c r="R814" s="245"/>
      <c r="S814" s="245"/>
      <c r="T814" s="245"/>
      <c r="U814" s="245"/>
      <c r="V814" s="245"/>
      <c r="W814" s="245"/>
      <c r="X814" s="245"/>
      <c r="Y814" s="245"/>
      <c r="Z814" s="245"/>
      <c r="AA814" s="245"/>
    </row>
    <row r="815" ht="15.75" customHeight="1">
      <c r="A815" s="245"/>
      <c r="B815" s="245"/>
      <c r="C815" s="245"/>
      <c r="D815" s="245"/>
      <c r="E815" s="245"/>
      <c r="F815" s="245"/>
      <c r="G815" s="245"/>
      <c r="H815" s="245"/>
      <c r="I815" s="245"/>
      <c r="J815" s="245"/>
      <c r="K815" s="245"/>
      <c r="L815" s="245"/>
      <c r="M815" s="245"/>
      <c r="N815" s="245"/>
      <c r="O815" s="245"/>
      <c r="P815" s="245"/>
      <c r="Q815" s="245"/>
      <c r="R815" s="245"/>
      <c r="S815" s="245"/>
      <c r="T815" s="245"/>
      <c r="U815" s="245"/>
      <c r="V815" s="245"/>
      <c r="W815" s="245"/>
      <c r="X815" s="245"/>
      <c r="Y815" s="245"/>
      <c r="Z815" s="245"/>
      <c r="AA815" s="245"/>
    </row>
    <row r="816" ht="15.75" customHeight="1">
      <c r="A816" s="245"/>
      <c r="B816" s="245"/>
      <c r="C816" s="245"/>
      <c r="D816" s="245"/>
      <c r="E816" s="245"/>
      <c r="F816" s="245"/>
      <c r="G816" s="245"/>
      <c r="H816" s="245"/>
      <c r="I816" s="245"/>
      <c r="J816" s="245"/>
      <c r="K816" s="245"/>
      <c r="L816" s="245"/>
      <c r="M816" s="245"/>
      <c r="N816" s="245"/>
      <c r="O816" s="245"/>
      <c r="P816" s="245"/>
      <c r="Q816" s="245"/>
      <c r="R816" s="245"/>
      <c r="S816" s="245"/>
      <c r="T816" s="245"/>
      <c r="U816" s="245"/>
      <c r="V816" s="245"/>
      <c r="W816" s="245"/>
      <c r="X816" s="245"/>
      <c r="Y816" s="245"/>
      <c r="Z816" s="245"/>
      <c r="AA816" s="245"/>
    </row>
    <row r="817" ht="15.75" customHeight="1">
      <c r="A817" s="245"/>
      <c r="B817" s="245"/>
      <c r="C817" s="245"/>
      <c r="D817" s="245"/>
      <c r="E817" s="245"/>
      <c r="F817" s="245"/>
      <c r="G817" s="245"/>
      <c r="H817" s="245"/>
      <c r="I817" s="245"/>
      <c r="J817" s="245"/>
      <c r="K817" s="245"/>
      <c r="L817" s="245"/>
      <c r="M817" s="245"/>
      <c r="N817" s="245"/>
      <c r="O817" s="245"/>
      <c r="P817" s="245"/>
      <c r="Q817" s="245"/>
      <c r="R817" s="245"/>
      <c r="S817" s="245"/>
      <c r="T817" s="245"/>
      <c r="U817" s="245"/>
      <c r="V817" s="245"/>
      <c r="W817" s="245"/>
      <c r="X817" s="245"/>
      <c r="Y817" s="245"/>
      <c r="Z817" s="245"/>
      <c r="AA817" s="245"/>
    </row>
    <row r="818" ht="15.75" customHeight="1">
      <c r="A818" s="245"/>
      <c r="B818" s="245"/>
      <c r="C818" s="245"/>
      <c r="D818" s="245"/>
      <c r="E818" s="245"/>
      <c r="F818" s="245"/>
      <c r="G818" s="245"/>
      <c r="H818" s="245"/>
      <c r="I818" s="245"/>
      <c r="J818" s="245"/>
      <c r="K818" s="245"/>
      <c r="L818" s="245"/>
      <c r="M818" s="245"/>
      <c r="N818" s="245"/>
      <c r="O818" s="245"/>
      <c r="P818" s="245"/>
      <c r="Q818" s="245"/>
      <c r="R818" s="245"/>
      <c r="S818" s="245"/>
      <c r="T818" s="245"/>
      <c r="U818" s="245"/>
      <c r="V818" s="245"/>
      <c r="W818" s="245"/>
      <c r="X818" s="245"/>
      <c r="Y818" s="245"/>
      <c r="Z818" s="245"/>
      <c r="AA818" s="245"/>
    </row>
    <row r="819" ht="15.75" customHeight="1">
      <c r="A819" s="245"/>
      <c r="B819" s="245"/>
      <c r="C819" s="245"/>
      <c r="D819" s="245"/>
      <c r="E819" s="245"/>
      <c r="F819" s="245"/>
      <c r="G819" s="245"/>
      <c r="H819" s="245"/>
      <c r="I819" s="245"/>
      <c r="J819" s="245"/>
      <c r="K819" s="245"/>
      <c r="L819" s="245"/>
      <c r="M819" s="245"/>
      <c r="N819" s="245"/>
      <c r="O819" s="245"/>
      <c r="P819" s="245"/>
      <c r="Q819" s="245"/>
      <c r="R819" s="245"/>
      <c r="S819" s="245"/>
      <c r="T819" s="245"/>
      <c r="U819" s="245"/>
      <c r="V819" s="245"/>
      <c r="W819" s="245"/>
      <c r="X819" s="245"/>
      <c r="Y819" s="245"/>
      <c r="Z819" s="245"/>
      <c r="AA819" s="245"/>
    </row>
    <row r="820" ht="15.75" customHeight="1">
      <c r="A820" s="245"/>
      <c r="B820" s="245"/>
      <c r="C820" s="245"/>
      <c r="D820" s="245"/>
      <c r="E820" s="245"/>
      <c r="F820" s="245"/>
      <c r="G820" s="245"/>
      <c r="H820" s="245"/>
      <c r="I820" s="245"/>
      <c r="J820" s="245"/>
      <c r="K820" s="245"/>
      <c r="L820" s="245"/>
      <c r="M820" s="245"/>
      <c r="N820" s="245"/>
      <c r="O820" s="245"/>
      <c r="P820" s="245"/>
      <c r="Q820" s="245"/>
      <c r="R820" s="245"/>
      <c r="S820" s="245"/>
      <c r="T820" s="245"/>
      <c r="U820" s="245"/>
      <c r="V820" s="245"/>
      <c r="W820" s="245"/>
      <c r="X820" s="245"/>
      <c r="Y820" s="245"/>
      <c r="Z820" s="245"/>
      <c r="AA820" s="245"/>
    </row>
    <row r="821" ht="15.75" customHeight="1">
      <c r="A821" s="245"/>
      <c r="B821" s="245"/>
      <c r="C821" s="245"/>
      <c r="D821" s="245"/>
      <c r="E821" s="245"/>
      <c r="F821" s="245"/>
      <c r="G821" s="245"/>
      <c r="H821" s="245"/>
      <c r="I821" s="245"/>
      <c r="J821" s="245"/>
      <c r="K821" s="245"/>
      <c r="L821" s="245"/>
      <c r="M821" s="245"/>
      <c r="N821" s="245"/>
      <c r="O821" s="245"/>
      <c r="P821" s="245"/>
      <c r="Q821" s="245"/>
      <c r="R821" s="245"/>
      <c r="S821" s="245"/>
      <c r="T821" s="245"/>
      <c r="U821" s="245"/>
      <c r="V821" s="245"/>
      <c r="W821" s="245"/>
      <c r="X821" s="245"/>
      <c r="Y821" s="245"/>
      <c r="Z821" s="245"/>
      <c r="AA821" s="245"/>
    </row>
    <row r="822" ht="15.75" customHeight="1">
      <c r="A822" s="245"/>
      <c r="B822" s="245"/>
      <c r="C822" s="245"/>
      <c r="D822" s="245"/>
      <c r="E822" s="245"/>
      <c r="F822" s="245"/>
      <c r="G822" s="245"/>
      <c r="H822" s="245"/>
      <c r="I822" s="245"/>
      <c r="J822" s="245"/>
      <c r="K822" s="245"/>
      <c r="L822" s="245"/>
      <c r="M822" s="245"/>
      <c r="N822" s="245"/>
      <c r="O822" s="245"/>
      <c r="P822" s="245"/>
      <c r="Q822" s="245"/>
      <c r="R822" s="245"/>
      <c r="S822" s="245"/>
      <c r="T822" s="245"/>
      <c r="U822" s="245"/>
      <c r="V822" s="245"/>
      <c r="W822" s="245"/>
      <c r="X822" s="245"/>
      <c r="Y822" s="245"/>
      <c r="Z822" s="245"/>
      <c r="AA822" s="245"/>
    </row>
    <row r="823" ht="15.75" customHeight="1">
      <c r="A823" s="245"/>
      <c r="B823" s="245"/>
      <c r="C823" s="245"/>
      <c r="D823" s="245"/>
      <c r="E823" s="245"/>
      <c r="F823" s="245"/>
      <c r="G823" s="245"/>
      <c r="H823" s="245"/>
      <c r="I823" s="245"/>
      <c r="J823" s="245"/>
      <c r="K823" s="245"/>
      <c r="L823" s="245"/>
      <c r="M823" s="245"/>
      <c r="N823" s="245"/>
      <c r="O823" s="245"/>
      <c r="P823" s="245"/>
      <c r="Q823" s="245"/>
      <c r="R823" s="245"/>
      <c r="S823" s="245"/>
      <c r="T823" s="245"/>
      <c r="U823" s="245"/>
      <c r="V823" s="245"/>
      <c r="W823" s="245"/>
      <c r="X823" s="245"/>
      <c r="Y823" s="245"/>
      <c r="Z823" s="245"/>
      <c r="AA823" s="245"/>
    </row>
    <row r="824" ht="15.75" customHeight="1">
      <c r="A824" s="245"/>
      <c r="B824" s="245"/>
      <c r="C824" s="245"/>
      <c r="D824" s="245"/>
      <c r="E824" s="245"/>
      <c r="F824" s="245"/>
      <c r="G824" s="245"/>
      <c r="H824" s="245"/>
      <c r="I824" s="245"/>
      <c r="J824" s="245"/>
      <c r="K824" s="245"/>
      <c r="L824" s="245"/>
      <c r="M824" s="245"/>
      <c r="N824" s="245"/>
      <c r="O824" s="245"/>
      <c r="P824" s="245"/>
      <c r="Q824" s="245"/>
      <c r="R824" s="245"/>
      <c r="S824" s="245"/>
      <c r="T824" s="245"/>
      <c r="U824" s="245"/>
      <c r="V824" s="245"/>
      <c r="W824" s="245"/>
      <c r="X824" s="245"/>
      <c r="Y824" s="245"/>
      <c r="Z824" s="245"/>
      <c r="AA824" s="245"/>
    </row>
    <row r="825" ht="15.75" customHeight="1">
      <c r="A825" s="245"/>
      <c r="B825" s="245"/>
      <c r="C825" s="245"/>
      <c r="D825" s="245"/>
      <c r="E825" s="245"/>
      <c r="F825" s="245"/>
      <c r="G825" s="245"/>
      <c r="H825" s="245"/>
      <c r="I825" s="245"/>
      <c r="J825" s="245"/>
      <c r="K825" s="245"/>
      <c r="L825" s="245"/>
      <c r="M825" s="245"/>
      <c r="N825" s="245"/>
      <c r="O825" s="245"/>
      <c r="P825" s="245"/>
      <c r="Q825" s="245"/>
      <c r="R825" s="245"/>
      <c r="S825" s="245"/>
      <c r="T825" s="245"/>
      <c r="U825" s="245"/>
      <c r="V825" s="245"/>
      <c r="W825" s="245"/>
      <c r="X825" s="245"/>
      <c r="Y825" s="245"/>
      <c r="Z825" s="245"/>
      <c r="AA825" s="245"/>
    </row>
    <row r="826" ht="15.75" customHeight="1">
      <c r="A826" s="245"/>
      <c r="B826" s="245"/>
      <c r="C826" s="245"/>
      <c r="D826" s="245"/>
      <c r="E826" s="245"/>
      <c r="F826" s="245"/>
      <c r="G826" s="245"/>
      <c r="H826" s="245"/>
      <c r="I826" s="245"/>
      <c r="J826" s="245"/>
      <c r="K826" s="245"/>
      <c r="L826" s="245"/>
      <c r="M826" s="245"/>
      <c r="N826" s="245"/>
      <c r="O826" s="245"/>
      <c r="P826" s="245"/>
      <c r="Q826" s="245"/>
      <c r="R826" s="245"/>
      <c r="S826" s="245"/>
      <c r="T826" s="245"/>
      <c r="U826" s="245"/>
      <c r="V826" s="245"/>
      <c r="W826" s="245"/>
      <c r="X826" s="245"/>
      <c r="Y826" s="245"/>
      <c r="Z826" s="245"/>
      <c r="AA826" s="245"/>
    </row>
    <row r="827" ht="15.75" customHeight="1">
      <c r="A827" s="245"/>
      <c r="B827" s="245"/>
      <c r="C827" s="245"/>
      <c r="D827" s="245"/>
      <c r="E827" s="245"/>
      <c r="F827" s="245"/>
      <c r="G827" s="245"/>
      <c r="H827" s="245"/>
      <c r="I827" s="245"/>
      <c r="J827" s="245"/>
      <c r="K827" s="245"/>
      <c r="L827" s="245"/>
      <c r="M827" s="245"/>
      <c r="N827" s="245"/>
      <c r="O827" s="245"/>
      <c r="P827" s="245"/>
      <c r="Q827" s="245"/>
      <c r="R827" s="245"/>
      <c r="S827" s="245"/>
      <c r="T827" s="245"/>
      <c r="U827" s="245"/>
      <c r="V827" s="245"/>
      <c r="W827" s="245"/>
      <c r="X827" s="245"/>
      <c r="Y827" s="245"/>
      <c r="Z827" s="245"/>
      <c r="AA827" s="245"/>
    </row>
    <row r="828" ht="15.75" customHeight="1">
      <c r="A828" s="245"/>
      <c r="B828" s="245"/>
      <c r="C828" s="245"/>
      <c r="D828" s="245"/>
      <c r="E828" s="245"/>
      <c r="F828" s="245"/>
      <c r="G828" s="245"/>
      <c r="H828" s="245"/>
      <c r="I828" s="245"/>
      <c r="J828" s="245"/>
      <c r="K828" s="245"/>
      <c r="L828" s="245"/>
      <c r="M828" s="245"/>
      <c r="N828" s="245"/>
      <c r="O828" s="245"/>
      <c r="P828" s="245"/>
      <c r="Q828" s="245"/>
      <c r="R828" s="245"/>
      <c r="S828" s="245"/>
      <c r="T828" s="245"/>
      <c r="U828" s="245"/>
      <c r="V828" s="245"/>
      <c r="W828" s="245"/>
      <c r="X828" s="245"/>
      <c r="Y828" s="245"/>
      <c r="Z828" s="245"/>
      <c r="AA828" s="245"/>
    </row>
    <row r="829" ht="15.75" customHeight="1">
      <c r="A829" s="245"/>
      <c r="B829" s="245"/>
      <c r="C829" s="245"/>
      <c r="D829" s="245"/>
      <c r="E829" s="245"/>
      <c r="F829" s="245"/>
      <c r="G829" s="245"/>
      <c r="H829" s="245"/>
      <c r="I829" s="245"/>
      <c r="J829" s="245"/>
      <c r="K829" s="245"/>
      <c r="L829" s="245"/>
      <c r="M829" s="245"/>
      <c r="N829" s="245"/>
      <c r="O829" s="245"/>
      <c r="P829" s="245"/>
      <c r="Q829" s="245"/>
      <c r="R829" s="245"/>
      <c r="S829" s="245"/>
      <c r="T829" s="245"/>
      <c r="U829" s="245"/>
      <c r="V829" s="245"/>
      <c r="W829" s="245"/>
      <c r="X829" s="245"/>
      <c r="Y829" s="245"/>
      <c r="Z829" s="245"/>
      <c r="AA829" s="245"/>
    </row>
    <row r="830" ht="15.75" customHeight="1">
      <c r="A830" s="245"/>
      <c r="B830" s="245"/>
      <c r="C830" s="245"/>
      <c r="D830" s="245"/>
      <c r="E830" s="245"/>
      <c r="F830" s="245"/>
      <c r="G830" s="245"/>
      <c r="H830" s="245"/>
      <c r="I830" s="245"/>
      <c r="J830" s="245"/>
      <c r="K830" s="245"/>
      <c r="L830" s="245"/>
      <c r="M830" s="245"/>
      <c r="N830" s="245"/>
      <c r="O830" s="245"/>
      <c r="P830" s="245"/>
      <c r="Q830" s="245"/>
      <c r="R830" s="245"/>
      <c r="S830" s="245"/>
      <c r="T830" s="245"/>
      <c r="U830" s="245"/>
      <c r="V830" s="245"/>
      <c r="W830" s="245"/>
      <c r="X830" s="245"/>
      <c r="Y830" s="245"/>
      <c r="Z830" s="245"/>
      <c r="AA830" s="245"/>
    </row>
    <row r="831" ht="15.75" customHeight="1">
      <c r="A831" s="245"/>
      <c r="B831" s="245"/>
      <c r="C831" s="245"/>
      <c r="D831" s="245"/>
      <c r="E831" s="245"/>
      <c r="F831" s="245"/>
      <c r="G831" s="245"/>
      <c r="H831" s="245"/>
      <c r="I831" s="245"/>
      <c r="J831" s="245"/>
      <c r="K831" s="245"/>
      <c r="L831" s="245"/>
      <c r="M831" s="245"/>
      <c r="N831" s="245"/>
      <c r="O831" s="245"/>
      <c r="P831" s="245"/>
      <c r="Q831" s="245"/>
      <c r="R831" s="245"/>
      <c r="S831" s="245"/>
      <c r="T831" s="245"/>
      <c r="U831" s="245"/>
      <c r="V831" s="245"/>
      <c r="W831" s="245"/>
      <c r="X831" s="245"/>
      <c r="Y831" s="245"/>
      <c r="Z831" s="245"/>
      <c r="AA831" s="245"/>
    </row>
    <row r="832" ht="15.75" customHeight="1">
      <c r="A832" s="245"/>
      <c r="B832" s="245"/>
      <c r="C832" s="245"/>
      <c r="D832" s="245"/>
      <c r="E832" s="245"/>
      <c r="F832" s="245"/>
      <c r="G832" s="245"/>
      <c r="H832" s="245"/>
      <c r="I832" s="245"/>
      <c r="J832" s="245"/>
      <c r="K832" s="245"/>
      <c r="L832" s="245"/>
      <c r="M832" s="245"/>
      <c r="N832" s="245"/>
      <c r="O832" s="245"/>
      <c r="P832" s="245"/>
      <c r="Q832" s="245"/>
      <c r="R832" s="245"/>
      <c r="S832" s="245"/>
      <c r="T832" s="245"/>
      <c r="U832" s="245"/>
      <c r="V832" s="245"/>
      <c r="W832" s="245"/>
      <c r="X832" s="245"/>
      <c r="Y832" s="245"/>
      <c r="Z832" s="245"/>
      <c r="AA832" s="245"/>
    </row>
    <row r="833" ht="15.75" customHeight="1">
      <c r="A833" s="245"/>
      <c r="B833" s="245"/>
      <c r="C833" s="245"/>
      <c r="D833" s="245"/>
      <c r="E833" s="245"/>
      <c r="F833" s="245"/>
      <c r="G833" s="245"/>
      <c r="H833" s="245"/>
      <c r="I833" s="245"/>
      <c r="J833" s="245"/>
      <c r="K833" s="245"/>
      <c r="L833" s="245"/>
      <c r="M833" s="245"/>
      <c r="N833" s="245"/>
      <c r="O833" s="245"/>
      <c r="P833" s="245"/>
      <c r="Q833" s="245"/>
      <c r="R833" s="245"/>
      <c r="S833" s="245"/>
      <c r="T833" s="245"/>
      <c r="U833" s="245"/>
      <c r="V833" s="245"/>
      <c r="W833" s="245"/>
      <c r="X833" s="245"/>
      <c r="Y833" s="245"/>
      <c r="Z833" s="245"/>
      <c r="AA833" s="245"/>
    </row>
    <row r="834" ht="15.75" customHeight="1">
      <c r="A834" s="245"/>
      <c r="B834" s="245"/>
      <c r="C834" s="245"/>
      <c r="D834" s="245"/>
      <c r="E834" s="245"/>
      <c r="F834" s="245"/>
      <c r="G834" s="245"/>
      <c r="H834" s="245"/>
      <c r="I834" s="245"/>
      <c r="J834" s="245"/>
      <c r="K834" s="245"/>
      <c r="L834" s="245"/>
      <c r="M834" s="245"/>
      <c r="N834" s="245"/>
      <c r="O834" s="245"/>
      <c r="P834" s="245"/>
      <c r="Q834" s="245"/>
      <c r="R834" s="245"/>
      <c r="S834" s="245"/>
      <c r="T834" s="245"/>
      <c r="U834" s="245"/>
      <c r="V834" s="245"/>
      <c r="W834" s="245"/>
      <c r="X834" s="245"/>
      <c r="Y834" s="245"/>
      <c r="Z834" s="245"/>
      <c r="AA834" s="245"/>
    </row>
    <row r="835" ht="15.75" customHeight="1">
      <c r="A835" s="245"/>
      <c r="B835" s="245"/>
      <c r="C835" s="245"/>
      <c r="D835" s="245"/>
      <c r="E835" s="245"/>
      <c r="F835" s="245"/>
      <c r="G835" s="245"/>
      <c r="H835" s="245"/>
      <c r="I835" s="245"/>
      <c r="J835" s="245"/>
      <c r="K835" s="245"/>
      <c r="L835" s="245"/>
      <c r="M835" s="245"/>
      <c r="N835" s="245"/>
      <c r="O835" s="245"/>
      <c r="P835" s="245"/>
      <c r="Q835" s="245"/>
      <c r="R835" s="245"/>
      <c r="S835" s="245"/>
      <c r="T835" s="245"/>
      <c r="U835" s="245"/>
      <c r="V835" s="245"/>
      <c r="W835" s="245"/>
      <c r="X835" s="245"/>
      <c r="Y835" s="245"/>
      <c r="Z835" s="245"/>
      <c r="AA835" s="245"/>
    </row>
    <row r="836" ht="15.75" customHeight="1">
      <c r="A836" s="245"/>
      <c r="B836" s="245"/>
      <c r="C836" s="245"/>
      <c r="D836" s="245"/>
      <c r="E836" s="245"/>
      <c r="F836" s="245"/>
      <c r="G836" s="245"/>
      <c r="H836" s="245"/>
      <c r="I836" s="245"/>
      <c r="J836" s="245"/>
      <c r="K836" s="245"/>
      <c r="L836" s="245"/>
      <c r="M836" s="245"/>
      <c r="N836" s="245"/>
      <c r="O836" s="245"/>
      <c r="P836" s="245"/>
      <c r="Q836" s="245"/>
      <c r="R836" s="245"/>
      <c r="S836" s="245"/>
      <c r="T836" s="245"/>
      <c r="U836" s="245"/>
      <c r="V836" s="245"/>
      <c r="W836" s="245"/>
      <c r="X836" s="245"/>
      <c r="Y836" s="245"/>
      <c r="Z836" s="245"/>
      <c r="AA836" s="245"/>
    </row>
    <row r="837" ht="15.75" customHeight="1">
      <c r="A837" s="245"/>
      <c r="B837" s="245"/>
      <c r="C837" s="245"/>
      <c r="D837" s="245"/>
      <c r="E837" s="245"/>
      <c r="F837" s="245"/>
      <c r="G837" s="245"/>
      <c r="H837" s="245"/>
      <c r="I837" s="245"/>
      <c r="J837" s="245"/>
      <c r="K837" s="245"/>
      <c r="L837" s="245"/>
      <c r="M837" s="245"/>
      <c r="N837" s="245"/>
      <c r="O837" s="245"/>
      <c r="P837" s="245"/>
      <c r="Q837" s="245"/>
      <c r="R837" s="245"/>
      <c r="S837" s="245"/>
      <c r="T837" s="245"/>
      <c r="U837" s="245"/>
      <c r="V837" s="245"/>
      <c r="W837" s="245"/>
      <c r="X837" s="245"/>
      <c r="Y837" s="245"/>
      <c r="Z837" s="245"/>
      <c r="AA837" s="245"/>
    </row>
    <row r="838" ht="15.75" customHeight="1">
      <c r="A838" s="245"/>
      <c r="B838" s="245"/>
      <c r="C838" s="245"/>
      <c r="D838" s="245"/>
      <c r="E838" s="245"/>
      <c r="F838" s="245"/>
      <c r="G838" s="245"/>
      <c r="H838" s="245"/>
      <c r="I838" s="245"/>
      <c r="J838" s="245"/>
      <c r="K838" s="245"/>
      <c r="L838" s="245"/>
      <c r="M838" s="245"/>
      <c r="N838" s="245"/>
      <c r="O838" s="245"/>
      <c r="P838" s="245"/>
      <c r="Q838" s="245"/>
      <c r="R838" s="245"/>
      <c r="S838" s="245"/>
      <c r="T838" s="245"/>
      <c r="U838" s="245"/>
      <c r="V838" s="245"/>
      <c r="W838" s="245"/>
      <c r="X838" s="245"/>
      <c r="Y838" s="245"/>
      <c r="Z838" s="245"/>
      <c r="AA838" s="245"/>
    </row>
    <row r="839" ht="15.75" customHeight="1">
      <c r="A839" s="245"/>
      <c r="B839" s="245"/>
      <c r="C839" s="245"/>
      <c r="D839" s="245"/>
      <c r="E839" s="245"/>
      <c r="F839" s="245"/>
      <c r="G839" s="245"/>
      <c r="H839" s="245"/>
      <c r="I839" s="245"/>
      <c r="J839" s="245"/>
      <c r="K839" s="245"/>
      <c r="L839" s="245"/>
      <c r="M839" s="245"/>
      <c r="N839" s="245"/>
      <c r="O839" s="245"/>
      <c r="P839" s="245"/>
      <c r="Q839" s="245"/>
      <c r="R839" s="245"/>
      <c r="S839" s="245"/>
      <c r="T839" s="245"/>
      <c r="U839" s="245"/>
      <c r="V839" s="245"/>
      <c r="W839" s="245"/>
      <c r="X839" s="245"/>
      <c r="Y839" s="245"/>
      <c r="Z839" s="245"/>
      <c r="AA839" s="245"/>
    </row>
    <row r="840" ht="15.75" customHeight="1">
      <c r="A840" s="245"/>
      <c r="B840" s="245"/>
      <c r="C840" s="245"/>
      <c r="D840" s="245"/>
      <c r="E840" s="245"/>
      <c r="F840" s="245"/>
      <c r="G840" s="245"/>
      <c r="H840" s="245"/>
      <c r="I840" s="245"/>
      <c r="J840" s="245"/>
      <c r="K840" s="245"/>
      <c r="L840" s="245"/>
      <c r="M840" s="245"/>
      <c r="N840" s="245"/>
      <c r="O840" s="245"/>
      <c r="P840" s="245"/>
      <c r="Q840" s="245"/>
      <c r="R840" s="245"/>
      <c r="S840" s="245"/>
      <c r="T840" s="245"/>
      <c r="U840" s="245"/>
      <c r="V840" s="245"/>
      <c r="W840" s="245"/>
      <c r="X840" s="245"/>
      <c r="Y840" s="245"/>
      <c r="Z840" s="245"/>
      <c r="AA840" s="245"/>
    </row>
    <row r="841" ht="15.75" customHeight="1">
      <c r="A841" s="245"/>
      <c r="B841" s="245"/>
      <c r="C841" s="245"/>
      <c r="D841" s="245"/>
      <c r="E841" s="245"/>
      <c r="F841" s="245"/>
      <c r="G841" s="245"/>
      <c r="H841" s="245"/>
      <c r="I841" s="245"/>
      <c r="J841" s="245"/>
      <c r="K841" s="245"/>
      <c r="L841" s="245"/>
      <c r="M841" s="245"/>
      <c r="N841" s="245"/>
      <c r="O841" s="245"/>
      <c r="P841" s="245"/>
      <c r="Q841" s="245"/>
      <c r="R841" s="245"/>
      <c r="S841" s="245"/>
      <c r="T841" s="245"/>
      <c r="U841" s="245"/>
      <c r="V841" s="245"/>
      <c r="W841" s="245"/>
      <c r="X841" s="245"/>
      <c r="Y841" s="245"/>
      <c r="Z841" s="245"/>
      <c r="AA841" s="245"/>
    </row>
    <row r="842" ht="15.75" customHeight="1">
      <c r="A842" s="245"/>
      <c r="B842" s="245"/>
      <c r="C842" s="245"/>
      <c r="D842" s="245"/>
      <c r="E842" s="245"/>
      <c r="F842" s="245"/>
      <c r="G842" s="245"/>
      <c r="H842" s="245"/>
      <c r="I842" s="245"/>
      <c r="J842" s="245"/>
      <c r="K842" s="245"/>
      <c r="L842" s="245"/>
      <c r="M842" s="245"/>
      <c r="N842" s="245"/>
      <c r="O842" s="245"/>
      <c r="P842" s="245"/>
      <c r="Q842" s="245"/>
      <c r="R842" s="245"/>
      <c r="S842" s="245"/>
      <c r="T842" s="245"/>
      <c r="U842" s="245"/>
      <c r="V842" s="245"/>
      <c r="W842" s="245"/>
      <c r="X842" s="245"/>
      <c r="Y842" s="245"/>
      <c r="Z842" s="245"/>
      <c r="AA842" s="245"/>
    </row>
    <row r="843" ht="15.75" customHeight="1">
      <c r="A843" s="245"/>
      <c r="B843" s="245"/>
      <c r="C843" s="245"/>
      <c r="D843" s="245"/>
      <c r="E843" s="245"/>
      <c r="F843" s="245"/>
      <c r="G843" s="245"/>
      <c r="H843" s="245"/>
      <c r="I843" s="245"/>
      <c r="J843" s="245"/>
      <c r="K843" s="245"/>
      <c r="L843" s="245"/>
      <c r="M843" s="245"/>
      <c r="N843" s="245"/>
      <c r="O843" s="245"/>
      <c r="P843" s="245"/>
      <c r="Q843" s="245"/>
      <c r="R843" s="245"/>
      <c r="S843" s="245"/>
      <c r="T843" s="245"/>
      <c r="U843" s="245"/>
      <c r="V843" s="245"/>
      <c r="W843" s="245"/>
      <c r="X843" s="245"/>
      <c r="Y843" s="245"/>
      <c r="Z843" s="245"/>
      <c r="AA843" s="245"/>
    </row>
    <row r="844" ht="15.75" customHeight="1">
      <c r="A844" s="245"/>
      <c r="B844" s="245"/>
      <c r="C844" s="245"/>
      <c r="D844" s="245"/>
      <c r="E844" s="245"/>
      <c r="F844" s="245"/>
      <c r="G844" s="245"/>
      <c r="H844" s="245"/>
      <c r="I844" s="245"/>
      <c r="J844" s="245"/>
      <c r="K844" s="245"/>
      <c r="L844" s="245"/>
      <c r="M844" s="245"/>
      <c r="N844" s="245"/>
      <c r="O844" s="245"/>
      <c r="P844" s="245"/>
      <c r="Q844" s="245"/>
      <c r="R844" s="245"/>
      <c r="S844" s="245"/>
      <c r="T844" s="245"/>
      <c r="U844" s="245"/>
      <c r="V844" s="245"/>
      <c r="W844" s="245"/>
      <c r="X844" s="245"/>
      <c r="Y844" s="245"/>
      <c r="Z844" s="245"/>
      <c r="AA844" s="245"/>
    </row>
    <row r="845" ht="15.75" customHeight="1">
      <c r="A845" s="245"/>
      <c r="B845" s="245"/>
      <c r="C845" s="245"/>
      <c r="D845" s="245"/>
      <c r="E845" s="245"/>
      <c r="F845" s="245"/>
      <c r="G845" s="245"/>
      <c r="H845" s="245"/>
      <c r="I845" s="245"/>
      <c r="J845" s="245"/>
      <c r="K845" s="245"/>
      <c r="L845" s="245"/>
      <c r="M845" s="245"/>
      <c r="N845" s="245"/>
      <c r="O845" s="245"/>
      <c r="P845" s="245"/>
      <c r="Q845" s="245"/>
      <c r="R845" s="245"/>
      <c r="S845" s="245"/>
      <c r="T845" s="245"/>
      <c r="U845" s="245"/>
      <c r="V845" s="245"/>
      <c r="W845" s="245"/>
      <c r="X845" s="245"/>
      <c r="Y845" s="245"/>
      <c r="Z845" s="245"/>
      <c r="AA845" s="245"/>
    </row>
    <row r="846" ht="15.75" customHeight="1">
      <c r="A846" s="245"/>
      <c r="B846" s="245"/>
      <c r="C846" s="245"/>
      <c r="D846" s="245"/>
      <c r="E846" s="245"/>
      <c r="F846" s="245"/>
      <c r="G846" s="245"/>
      <c r="H846" s="245"/>
      <c r="I846" s="245"/>
      <c r="J846" s="245"/>
      <c r="K846" s="245"/>
      <c r="L846" s="245"/>
      <c r="M846" s="245"/>
      <c r="N846" s="245"/>
      <c r="O846" s="245"/>
      <c r="P846" s="245"/>
      <c r="Q846" s="245"/>
      <c r="R846" s="245"/>
      <c r="S846" s="245"/>
      <c r="T846" s="245"/>
      <c r="U846" s="245"/>
      <c r="V846" s="245"/>
      <c r="W846" s="245"/>
      <c r="X846" s="245"/>
      <c r="Y846" s="245"/>
      <c r="Z846" s="245"/>
      <c r="AA846" s="245"/>
    </row>
    <row r="847" ht="15.75" customHeight="1">
      <c r="A847" s="245"/>
      <c r="B847" s="245"/>
      <c r="C847" s="245"/>
      <c r="D847" s="245"/>
      <c r="E847" s="245"/>
      <c r="F847" s="245"/>
      <c r="G847" s="245"/>
      <c r="H847" s="245"/>
      <c r="I847" s="245"/>
      <c r="J847" s="245"/>
      <c r="K847" s="245"/>
      <c r="L847" s="245"/>
      <c r="M847" s="245"/>
      <c r="N847" s="245"/>
      <c r="O847" s="245"/>
      <c r="P847" s="245"/>
      <c r="Q847" s="245"/>
      <c r="R847" s="245"/>
      <c r="S847" s="245"/>
      <c r="T847" s="245"/>
      <c r="U847" s="245"/>
      <c r="V847" s="245"/>
      <c r="W847" s="245"/>
      <c r="X847" s="245"/>
      <c r="Y847" s="245"/>
      <c r="Z847" s="245"/>
      <c r="AA847" s="245"/>
    </row>
    <row r="848" ht="15.75" customHeight="1">
      <c r="A848" s="245"/>
      <c r="B848" s="245"/>
      <c r="C848" s="245"/>
      <c r="D848" s="245"/>
      <c r="E848" s="245"/>
      <c r="F848" s="245"/>
      <c r="G848" s="245"/>
      <c r="H848" s="245"/>
      <c r="I848" s="245"/>
      <c r="J848" s="245"/>
      <c r="K848" s="245"/>
      <c r="L848" s="245"/>
      <c r="M848" s="245"/>
      <c r="N848" s="245"/>
      <c r="O848" s="245"/>
      <c r="P848" s="245"/>
      <c r="Q848" s="245"/>
      <c r="R848" s="245"/>
      <c r="S848" s="245"/>
      <c r="T848" s="245"/>
      <c r="U848" s="245"/>
      <c r="V848" s="245"/>
      <c r="W848" s="245"/>
      <c r="X848" s="245"/>
      <c r="Y848" s="245"/>
      <c r="Z848" s="245"/>
      <c r="AA848" s="245"/>
    </row>
    <row r="849" ht="15.75" customHeight="1">
      <c r="A849" s="245"/>
      <c r="B849" s="245"/>
      <c r="C849" s="245"/>
      <c r="D849" s="245"/>
      <c r="E849" s="245"/>
      <c r="F849" s="245"/>
      <c r="G849" s="245"/>
      <c r="H849" s="245"/>
      <c r="I849" s="245"/>
      <c r="J849" s="245"/>
      <c r="K849" s="245"/>
      <c r="L849" s="245"/>
      <c r="M849" s="245"/>
      <c r="N849" s="245"/>
      <c r="O849" s="245"/>
      <c r="P849" s="245"/>
      <c r="Q849" s="245"/>
      <c r="R849" s="245"/>
      <c r="S849" s="245"/>
      <c r="T849" s="245"/>
      <c r="U849" s="245"/>
      <c r="V849" s="245"/>
      <c r="W849" s="245"/>
      <c r="X849" s="245"/>
      <c r="Y849" s="245"/>
      <c r="Z849" s="245"/>
      <c r="AA849" s="245"/>
    </row>
    <row r="850" ht="15.75" customHeight="1">
      <c r="A850" s="245"/>
      <c r="B850" s="245"/>
      <c r="C850" s="245"/>
      <c r="D850" s="245"/>
      <c r="E850" s="245"/>
      <c r="F850" s="245"/>
      <c r="G850" s="245"/>
      <c r="H850" s="245"/>
      <c r="I850" s="245"/>
      <c r="J850" s="245"/>
      <c r="K850" s="245"/>
      <c r="L850" s="245"/>
      <c r="M850" s="245"/>
      <c r="N850" s="245"/>
      <c r="O850" s="245"/>
      <c r="P850" s="245"/>
      <c r="Q850" s="245"/>
      <c r="R850" s="245"/>
      <c r="S850" s="245"/>
      <c r="T850" s="245"/>
      <c r="U850" s="245"/>
      <c r="V850" s="245"/>
      <c r="W850" s="245"/>
      <c r="X850" s="245"/>
      <c r="Y850" s="245"/>
      <c r="Z850" s="245"/>
      <c r="AA850" s="245"/>
    </row>
    <row r="851" ht="15.75" customHeight="1">
      <c r="A851" s="245"/>
      <c r="B851" s="245"/>
      <c r="C851" s="245"/>
      <c r="D851" s="245"/>
      <c r="E851" s="245"/>
      <c r="F851" s="245"/>
      <c r="G851" s="245"/>
      <c r="H851" s="245"/>
      <c r="I851" s="245"/>
      <c r="J851" s="245"/>
      <c r="K851" s="245"/>
      <c r="L851" s="245"/>
      <c r="M851" s="245"/>
      <c r="N851" s="245"/>
      <c r="O851" s="245"/>
      <c r="P851" s="245"/>
      <c r="Q851" s="245"/>
      <c r="R851" s="245"/>
      <c r="S851" s="245"/>
      <c r="T851" s="245"/>
      <c r="U851" s="245"/>
      <c r="V851" s="245"/>
      <c r="W851" s="245"/>
      <c r="X851" s="245"/>
      <c r="Y851" s="245"/>
      <c r="Z851" s="245"/>
      <c r="AA851" s="245"/>
    </row>
    <row r="852" ht="15.75" customHeight="1">
      <c r="A852" s="245"/>
      <c r="B852" s="245"/>
      <c r="C852" s="245"/>
      <c r="D852" s="245"/>
      <c r="E852" s="245"/>
      <c r="F852" s="245"/>
      <c r="G852" s="245"/>
      <c r="H852" s="245"/>
      <c r="I852" s="245"/>
      <c r="J852" s="245"/>
      <c r="K852" s="245"/>
      <c r="L852" s="245"/>
      <c r="M852" s="245"/>
      <c r="N852" s="245"/>
      <c r="O852" s="245"/>
      <c r="P852" s="245"/>
      <c r="Q852" s="245"/>
      <c r="R852" s="245"/>
      <c r="S852" s="245"/>
      <c r="T852" s="245"/>
      <c r="U852" s="245"/>
      <c r="V852" s="245"/>
      <c r="W852" s="245"/>
      <c r="X852" s="245"/>
      <c r="Y852" s="245"/>
      <c r="Z852" s="245"/>
      <c r="AA852" s="245"/>
    </row>
    <row r="853" ht="15.75" customHeight="1">
      <c r="A853" s="245"/>
      <c r="B853" s="245"/>
      <c r="C853" s="245"/>
      <c r="D853" s="245"/>
      <c r="E853" s="245"/>
      <c r="F853" s="245"/>
      <c r="G853" s="245"/>
      <c r="H853" s="245"/>
      <c r="I853" s="245"/>
      <c r="J853" s="245"/>
      <c r="K853" s="245"/>
      <c r="L853" s="245"/>
      <c r="M853" s="245"/>
      <c r="N853" s="245"/>
      <c r="O853" s="245"/>
      <c r="P853" s="245"/>
      <c r="Q853" s="245"/>
      <c r="R853" s="245"/>
      <c r="S853" s="245"/>
      <c r="T853" s="245"/>
      <c r="U853" s="245"/>
      <c r="V853" s="245"/>
      <c r="W853" s="245"/>
      <c r="X853" s="245"/>
      <c r="Y853" s="245"/>
      <c r="Z853" s="245"/>
      <c r="AA853" s="245"/>
    </row>
    <row r="854" ht="15.75" customHeight="1">
      <c r="A854" s="245"/>
      <c r="B854" s="245"/>
      <c r="C854" s="245"/>
      <c r="D854" s="245"/>
      <c r="E854" s="245"/>
      <c r="F854" s="245"/>
      <c r="G854" s="245"/>
      <c r="H854" s="245"/>
      <c r="I854" s="245"/>
      <c r="J854" s="245"/>
      <c r="K854" s="245"/>
      <c r="L854" s="245"/>
      <c r="M854" s="245"/>
      <c r="N854" s="245"/>
      <c r="O854" s="245"/>
      <c r="P854" s="245"/>
      <c r="Q854" s="245"/>
      <c r="R854" s="245"/>
      <c r="S854" s="245"/>
      <c r="T854" s="245"/>
      <c r="U854" s="245"/>
      <c r="V854" s="245"/>
      <c r="W854" s="245"/>
      <c r="X854" s="245"/>
      <c r="Y854" s="245"/>
      <c r="Z854" s="245"/>
      <c r="AA854" s="245"/>
    </row>
    <row r="855" ht="15.75" customHeight="1">
      <c r="A855" s="245"/>
      <c r="B855" s="245"/>
      <c r="C855" s="245"/>
      <c r="D855" s="245"/>
      <c r="E855" s="245"/>
      <c r="F855" s="245"/>
      <c r="G855" s="245"/>
      <c r="H855" s="245"/>
      <c r="I855" s="245"/>
      <c r="J855" s="245"/>
      <c r="K855" s="245"/>
      <c r="L855" s="245"/>
      <c r="M855" s="245"/>
      <c r="N855" s="245"/>
      <c r="O855" s="245"/>
      <c r="P855" s="245"/>
      <c r="Q855" s="245"/>
      <c r="R855" s="245"/>
      <c r="S855" s="245"/>
      <c r="T855" s="245"/>
      <c r="U855" s="245"/>
      <c r="V855" s="245"/>
      <c r="W855" s="245"/>
      <c r="X855" s="245"/>
      <c r="Y855" s="245"/>
      <c r="Z855" s="245"/>
      <c r="AA855" s="245"/>
    </row>
    <row r="856" ht="15.75" customHeight="1">
      <c r="A856" s="245"/>
      <c r="B856" s="245"/>
      <c r="C856" s="245"/>
      <c r="D856" s="245"/>
      <c r="E856" s="245"/>
      <c r="F856" s="245"/>
      <c r="G856" s="245"/>
      <c r="H856" s="245"/>
      <c r="I856" s="245"/>
      <c r="J856" s="245"/>
      <c r="K856" s="245"/>
      <c r="L856" s="245"/>
      <c r="M856" s="245"/>
      <c r="N856" s="245"/>
      <c r="O856" s="245"/>
      <c r="P856" s="245"/>
      <c r="Q856" s="245"/>
      <c r="R856" s="245"/>
      <c r="S856" s="245"/>
      <c r="T856" s="245"/>
      <c r="U856" s="245"/>
      <c r="V856" s="245"/>
      <c r="W856" s="245"/>
      <c r="X856" s="245"/>
      <c r="Y856" s="245"/>
      <c r="Z856" s="245"/>
      <c r="AA856" s="245"/>
    </row>
    <row r="857" ht="15.75" customHeight="1">
      <c r="A857" s="245"/>
      <c r="B857" s="245"/>
      <c r="C857" s="245"/>
      <c r="D857" s="245"/>
      <c r="E857" s="245"/>
      <c r="F857" s="245"/>
      <c r="G857" s="245"/>
      <c r="H857" s="245"/>
      <c r="I857" s="245"/>
      <c r="J857" s="245"/>
      <c r="K857" s="245"/>
      <c r="L857" s="245"/>
      <c r="M857" s="245"/>
      <c r="N857" s="245"/>
      <c r="O857" s="245"/>
      <c r="P857" s="245"/>
      <c r="Q857" s="245"/>
      <c r="R857" s="245"/>
      <c r="S857" s="245"/>
      <c r="T857" s="245"/>
      <c r="U857" s="245"/>
      <c r="V857" s="245"/>
      <c r="W857" s="245"/>
      <c r="X857" s="245"/>
      <c r="Y857" s="245"/>
      <c r="Z857" s="245"/>
      <c r="AA857" s="245"/>
    </row>
    <row r="858" ht="15.75" customHeight="1">
      <c r="A858" s="245"/>
      <c r="B858" s="245"/>
      <c r="C858" s="245"/>
      <c r="D858" s="245"/>
      <c r="E858" s="245"/>
      <c r="F858" s="245"/>
      <c r="G858" s="245"/>
      <c r="H858" s="245"/>
      <c r="I858" s="245"/>
      <c r="J858" s="245"/>
      <c r="K858" s="245"/>
      <c r="L858" s="245"/>
      <c r="M858" s="245"/>
      <c r="N858" s="245"/>
      <c r="O858" s="245"/>
      <c r="P858" s="245"/>
      <c r="Q858" s="245"/>
      <c r="R858" s="245"/>
      <c r="S858" s="245"/>
      <c r="T858" s="245"/>
      <c r="U858" s="245"/>
      <c r="V858" s="245"/>
      <c r="W858" s="245"/>
      <c r="X858" s="245"/>
      <c r="Y858" s="245"/>
      <c r="Z858" s="245"/>
      <c r="AA858" s="245"/>
    </row>
    <row r="859" ht="15.75" customHeight="1">
      <c r="A859" s="245"/>
      <c r="B859" s="245"/>
      <c r="C859" s="245"/>
      <c r="D859" s="245"/>
      <c r="E859" s="245"/>
      <c r="F859" s="245"/>
      <c r="G859" s="245"/>
      <c r="H859" s="245"/>
      <c r="I859" s="245"/>
      <c r="J859" s="245"/>
      <c r="K859" s="245"/>
      <c r="L859" s="245"/>
      <c r="M859" s="245"/>
      <c r="N859" s="245"/>
      <c r="O859" s="245"/>
      <c r="P859" s="245"/>
      <c r="Q859" s="245"/>
      <c r="R859" s="245"/>
      <c r="S859" s="245"/>
      <c r="T859" s="245"/>
      <c r="U859" s="245"/>
      <c r="V859" s="245"/>
      <c r="W859" s="245"/>
      <c r="X859" s="245"/>
      <c r="Y859" s="245"/>
      <c r="Z859" s="245"/>
      <c r="AA859" s="245"/>
    </row>
    <row r="860" ht="15.75" customHeight="1">
      <c r="A860" s="245"/>
      <c r="B860" s="245"/>
      <c r="C860" s="245"/>
      <c r="D860" s="245"/>
      <c r="E860" s="245"/>
      <c r="F860" s="245"/>
      <c r="G860" s="245"/>
      <c r="H860" s="245"/>
      <c r="I860" s="245"/>
      <c r="J860" s="245"/>
      <c r="K860" s="245"/>
      <c r="L860" s="245"/>
      <c r="M860" s="245"/>
      <c r="N860" s="245"/>
      <c r="O860" s="245"/>
      <c r="P860" s="245"/>
      <c r="Q860" s="245"/>
      <c r="R860" s="245"/>
      <c r="S860" s="245"/>
      <c r="T860" s="245"/>
      <c r="U860" s="245"/>
      <c r="V860" s="245"/>
      <c r="W860" s="245"/>
      <c r="X860" s="245"/>
      <c r="Y860" s="245"/>
      <c r="Z860" s="245"/>
      <c r="AA860" s="245"/>
    </row>
    <row r="861" ht="15.75" customHeight="1">
      <c r="A861" s="245"/>
      <c r="B861" s="245"/>
      <c r="C861" s="245"/>
      <c r="D861" s="245"/>
      <c r="E861" s="245"/>
      <c r="F861" s="245"/>
      <c r="G861" s="245"/>
      <c r="H861" s="245"/>
      <c r="I861" s="245"/>
      <c r="J861" s="245"/>
      <c r="K861" s="245"/>
      <c r="L861" s="245"/>
      <c r="M861" s="245"/>
      <c r="N861" s="245"/>
      <c r="O861" s="245"/>
      <c r="P861" s="245"/>
      <c r="Q861" s="245"/>
      <c r="R861" s="245"/>
      <c r="S861" s="245"/>
      <c r="T861" s="245"/>
      <c r="U861" s="245"/>
      <c r="V861" s="245"/>
      <c r="W861" s="245"/>
      <c r="X861" s="245"/>
      <c r="Y861" s="245"/>
      <c r="Z861" s="245"/>
      <c r="AA861" s="245"/>
    </row>
    <row r="862" ht="15.75" customHeight="1">
      <c r="A862" s="245"/>
      <c r="B862" s="245"/>
      <c r="C862" s="245"/>
      <c r="D862" s="245"/>
      <c r="E862" s="245"/>
      <c r="F862" s="245"/>
      <c r="G862" s="245"/>
      <c r="H862" s="245"/>
      <c r="I862" s="245"/>
      <c r="J862" s="245"/>
      <c r="K862" s="245"/>
      <c r="L862" s="245"/>
      <c r="M862" s="245"/>
      <c r="N862" s="245"/>
      <c r="O862" s="245"/>
      <c r="P862" s="245"/>
      <c r="Q862" s="245"/>
      <c r="R862" s="245"/>
      <c r="S862" s="245"/>
      <c r="T862" s="245"/>
      <c r="U862" s="245"/>
      <c r="V862" s="245"/>
      <c r="W862" s="245"/>
      <c r="X862" s="245"/>
      <c r="Y862" s="245"/>
      <c r="Z862" s="245"/>
      <c r="AA862" s="245"/>
    </row>
    <row r="863" ht="15.75" customHeight="1">
      <c r="A863" s="245"/>
      <c r="B863" s="245"/>
      <c r="C863" s="245"/>
      <c r="D863" s="245"/>
      <c r="E863" s="245"/>
      <c r="F863" s="245"/>
      <c r="G863" s="245"/>
      <c r="H863" s="245"/>
      <c r="I863" s="245"/>
      <c r="J863" s="245"/>
      <c r="K863" s="245"/>
      <c r="L863" s="245"/>
      <c r="M863" s="245"/>
      <c r="N863" s="245"/>
      <c r="O863" s="245"/>
      <c r="P863" s="245"/>
      <c r="Q863" s="245"/>
      <c r="R863" s="245"/>
      <c r="S863" s="245"/>
      <c r="T863" s="245"/>
      <c r="U863" s="245"/>
      <c r="V863" s="245"/>
      <c r="W863" s="245"/>
      <c r="X863" s="245"/>
      <c r="Y863" s="245"/>
      <c r="Z863" s="245"/>
      <c r="AA863" s="245"/>
    </row>
    <row r="864" ht="15.75" customHeight="1">
      <c r="A864" s="245"/>
      <c r="B864" s="245"/>
      <c r="C864" s="245"/>
      <c r="D864" s="245"/>
      <c r="E864" s="245"/>
      <c r="F864" s="245"/>
      <c r="G864" s="245"/>
      <c r="H864" s="245"/>
      <c r="I864" s="245"/>
      <c r="J864" s="245"/>
      <c r="K864" s="245"/>
      <c r="L864" s="245"/>
      <c r="M864" s="245"/>
      <c r="N864" s="245"/>
      <c r="O864" s="245"/>
      <c r="P864" s="245"/>
      <c r="Q864" s="245"/>
      <c r="R864" s="245"/>
      <c r="S864" s="245"/>
      <c r="T864" s="245"/>
      <c r="U864" s="245"/>
      <c r="V864" s="245"/>
      <c r="W864" s="245"/>
      <c r="X864" s="245"/>
      <c r="Y864" s="245"/>
      <c r="Z864" s="245"/>
      <c r="AA864" s="245"/>
    </row>
    <row r="865" ht="15.75" customHeight="1">
      <c r="A865" s="245"/>
      <c r="B865" s="245"/>
      <c r="C865" s="245"/>
      <c r="D865" s="245"/>
      <c r="E865" s="245"/>
      <c r="F865" s="245"/>
      <c r="G865" s="245"/>
      <c r="H865" s="245"/>
      <c r="I865" s="245"/>
      <c r="J865" s="245"/>
      <c r="K865" s="245"/>
      <c r="L865" s="245"/>
      <c r="M865" s="245"/>
      <c r="N865" s="245"/>
      <c r="O865" s="245"/>
      <c r="P865" s="245"/>
      <c r="Q865" s="245"/>
      <c r="R865" s="245"/>
      <c r="S865" s="245"/>
      <c r="T865" s="245"/>
      <c r="U865" s="245"/>
      <c r="V865" s="245"/>
      <c r="W865" s="245"/>
      <c r="X865" s="245"/>
      <c r="Y865" s="245"/>
      <c r="Z865" s="245"/>
      <c r="AA865" s="245"/>
    </row>
    <row r="866" ht="15.75" customHeight="1">
      <c r="A866" s="245"/>
      <c r="B866" s="245"/>
      <c r="C866" s="245"/>
      <c r="D866" s="245"/>
      <c r="E866" s="245"/>
      <c r="F866" s="245"/>
      <c r="G866" s="245"/>
      <c r="H866" s="245"/>
      <c r="I866" s="245"/>
      <c r="J866" s="245"/>
      <c r="K866" s="245"/>
      <c r="L866" s="245"/>
      <c r="M866" s="245"/>
      <c r="N866" s="245"/>
      <c r="O866" s="245"/>
      <c r="P866" s="245"/>
      <c r="Q866" s="245"/>
      <c r="R866" s="245"/>
      <c r="S866" s="245"/>
      <c r="T866" s="245"/>
      <c r="U866" s="245"/>
      <c r="V866" s="245"/>
      <c r="W866" s="245"/>
      <c r="X866" s="245"/>
      <c r="Y866" s="245"/>
      <c r="Z866" s="245"/>
      <c r="AA866" s="245"/>
    </row>
    <row r="867" ht="15.75" customHeight="1">
      <c r="A867" s="245"/>
      <c r="B867" s="245"/>
      <c r="C867" s="245"/>
      <c r="D867" s="245"/>
      <c r="E867" s="245"/>
      <c r="F867" s="245"/>
      <c r="G867" s="245"/>
      <c r="H867" s="245"/>
      <c r="I867" s="245"/>
      <c r="J867" s="245"/>
      <c r="K867" s="245"/>
      <c r="L867" s="245"/>
      <c r="M867" s="245"/>
      <c r="N867" s="245"/>
      <c r="O867" s="245"/>
      <c r="P867" s="245"/>
      <c r="Q867" s="245"/>
      <c r="R867" s="245"/>
      <c r="S867" s="245"/>
      <c r="T867" s="245"/>
      <c r="U867" s="245"/>
      <c r="V867" s="245"/>
      <c r="W867" s="245"/>
      <c r="X867" s="245"/>
      <c r="Y867" s="245"/>
      <c r="Z867" s="245"/>
      <c r="AA867" s="245"/>
    </row>
    <row r="868" ht="15.75" customHeight="1">
      <c r="A868" s="245"/>
      <c r="B868" s="245"/>
      <c r="C868" s="245"/>
      <c r="D868" s="245"/>
      <c r="E868" s="245"/>
      <c r="F868" s="245"/>
      <c r="G868" s="245"/>
      <c r="H868" s="245"/>
      <c r="I868" s="245"/>
      <c r="J868" s="245"/>
      <c r="K868" s="245"/>
      <c r="L868" s="245"/>
      <c r="M868" s="245"/>
      <c r="N868" s="245"/>
      <c r="O868" s="245"/>
      <c r="P868" s="245"/>
      <c r="Q868" s="245"/>
      <c r="R868" s="245"/>
      <c r="S868" s="245"/>
      <c r="T868" s="245"/>
      <c r="U868" s="245"/>
      <c r="V868" s="245"/>
      <c r="W868" s="245"/>
      <c r="X868" s="245"/>
      <c r="Y868" s="245"/>
      <c r="Z868" s="245"/>
      <c r="AA868" s="245"/>
    </row>
    <row r="869" ht="15.75" customHeight="1">
      <c r="A869" s="245"/>
      <c r="B869" s="245"/>
      <c r="C869" s="245"/>
      <c r="D869" s="245"/>
      <c r="E869" s="245"/>
      <c r="F869" s="245"/>
      <c r="G869" s="245"/>
      <c r="H869" s="245"/>
      <c r="I869" s="245"/>
      <c r="J869" s="245"/>
      <c r="K869" s="245"/>
      <c r="L869" s="245"/>
      <c r="M869" s="245"/>
      <c r="N869" s="245"/>
      <c r="O869" s="245"/>
      <c r="P869" s="245"/>
      <c r="Q869" s="245"/>
      <c r="R869" s="245"/>
      <c r="S869" s="245"/>
      <c r="T869" s="245"/>
      <c r="U869" s="245"/>
      <c r="V869" s="245"/>
      <c r="W869" s="245"/>
      <c r="X869" s="245"/>
      <c r="Y869" s="245"/>
      <c r="Z869" s="245"/>
      <c r="AA869" s="245"/>
    </row>
    <row r="870" ht="15.75" customHeight="1">
      <c r="A870" s="245"/>
      <c r="B870" s="245"/>
      <c r="C870" s="245"/>
      <c r="D870" s="245"/>
      <c r="E870" s="245"/>
      <c r="F870" s="245"/>
      <c r="G870" s="245"/>
      <c r="H870" s="245"/>
      <c r="I870" s="245"/>
      <c r="J870" s="245"/>
      <c r="K870" s="245"/>
      <c r="L870" s="245"/>
      <c r="M870" s="245"/>
      <c r="N870" s="245"/>
      <c r="O870" s="245"/>
      <c r="P870" s="245"/>
      <c r="Q870" s="245"/>
      <c r="R870" s="245"/>
      <c r="S870" s="245"/>
      <c r="T870" s="245"/>
      <c r="U870" s="245"/>
      <c r="V870" s="245"/>
      <c r="W870" s="245"/>
      <c r="X870" s="245"/>
      <c r="Y870" s="245"/>
      <c r="Z870" s="245"/>
      <c r="AA870" s="245"/>
    </row>
    <row r="871" ht="15.75" customHeight="1">
      <c r="A871" s="245"/>
      <c r="B871" s="245"/>
      <c r="C871" s="245"/>
      <c r="D871" s="245"/>
      <c r="E871" s="245"/>
      <c r="F871" s="245"/>
      <c r="G871" s="245"/>
      <c r="H871" s="245"/>
      <c r="I871" s="245"/>
      <c r="J871" s="245"/>
      <c r="K871" s="245"/>
      <c r="L871" s="245"/>
      <c r="M871" s="245"/>
      <c r="N871" s="245"/>
      <c r="O871" s="245"/>
      <c r="P871" s="245"/>
      <c r="Q871" s="245"/>
      <c r="R871" s="245"/>
      <c r="S871" s="245"/>
      <c r="T871" s="245"/>
      <c r="U871" s="245"/>
      <c r="V871" s="245"/>
      <c r="W871" s="245"/>
      <c r="X871" s="245"/>
      <c r="Y871" s="245"/>
      <c r="Z871" s="245"/>
      <c r="AA871" s="245"/>
    </row>
    <row r="872" ht="15.75" customHeight="1">
      <c r="A872" s="245"/>
      <c r="B872" s="245"/>
      <c r="C872" s="245"/>
      <c r="D872" s="245"/>
      <c r="E872" s="245"/>
      <c r="F872" s="245"/>
      <c r="G872" s="245"/>
      <c r="H872" s="245"/>
      <c r="I872" s="245"/>
      <c r="J872" s="245"/>
      <c r="K872" s="245"/>
      <c r="L872" s="245"/>
      <c r="M872" s="245"/>
      <c r="N872" s="245"/>
      <c r="O872" s="245"/>
      <c r="P872" s="245"/>
      <c r="Q872" s="245"/>
      <c r="R872" s="245"/>
      <c r="S872" s="245"/>
      <c r="T872" s="245"/>
      <c r="U872" s="245"/>
      <c r="V872" s="245"/>
      <c r="W872" s="245"/>
      <c r="X872" s="245"/>
      <c r="Y872" s="245"/>
      <c r="Z872" s="245"/>
      <c r="AA872" s="245"/>
    </row>
    <row r="873" ht="15.75" customHeight="1">
      <c r="A873" s="245"/>
      <c r="B873" s="245"/>
      <c r="C873" s="245"/>
      <c r="D873" s="245"/>
      <c r="E873" s="245"/>
      <c r="F873" s="245"/>
      <c r="G873" s="245"/>
      <c r="H873" s="245"/>
      <c r="I873" s="245"/>
      <c r="J873" s="245"/>
      <c r="K873" s="245"/>
      <c r="L873" s="245"/>
      <c r="M873" s="245"/>
      <c r="N873" s="245"/>
      <c r="O873" s="245"/>
      <c r="P873" s="245"/>
      <c r="Q873" s="245"/>
      <c r="R873" s="245"/>
      <c r="S873" s="245"/>
      <c r="T873" s="245"/>
      <c r="U873" s="245"/>
      <c r="V873" s="245"/>
      <c r="W873" s="245"/>
      <c r="X873" s="245"/>
      <c r="Y873" s="245"/>
      <c r="Z873" s="245"/>
      <c r="AA873" s="245"/>
    </row>
    <row r="874" ht="15.75" customHeight="1">
      <c r="A874" s="245"/>
      <c r="B874" s="245"/>
      <c r="C874" s="245"/>
      <c r="D874" s="245"/>
      <c r="E874" s="245"/>
      <c r="F874" s="245"/>
      <c r="G874" s="245"/>
      <c r="H874" s="245"/>
      <c r="I874" s="245"/>
      <c r="J874" s="245"/>
      <c r="K874" s="245"/>
      <c r="L874" s="245"/>
      <c r="M874" s="245"/>
      <c r="N874" s="245"/>
      <c r="O874" s="245"/>
      <c r="P874" s="245"/>
      <c r="Q874" s="245"/>
      <c r="R874" s="245"/>
      <c r="S874" s="245"/>
      <c r="T874" s="245"/>
      <c r="U874" s="245"/>
      <c r="V874" s="245"/>
      <c r="W874" s="245"/>
      <c r="X874" s="245"/>
      <c r="Y874" s="245"/>
      <c r="Z874" s="245"/>
      <c r="AA874" s="245"/>
    </row>
    <row r="875" ht="15.75" customHeight="1">
      <c r="A875" s="245"/>
      <c r="B875" s="245"/>
      <c r="C875" s="245"/>
      <c r="D875" s="245"/>
      <c r="E875" s="245"/>
      <c r="F875" s="245"/>
      <c r="G875" s="245"/>
      <c r="H875" s="245"/>
      <c r="I875" s="245"/>
      <c r="J875" s="245"/>
      <c r="K875" s="245"/>
      <c r="L875" s="245"/>
      <c r="M875" s="245"/>
      <c r="N875" s="245"/>
      <c r="O875" s="245"/>
      <c r="P875" s="245"/>
      <c r="Q875" s="245"/>
      <c r="R875" s="245"/>
      <c r="S875" s="245"/>
      <c r="T875" s="245"/>
      <c r="U875" s="245"/>
      <c r="V875" s="245"/>
      <c r="W875" s="245"/>
      <c r="X875" s="245"/>
      <c r="Y875" s="245"/>
      <c r="Z875" s="245"/>
      <c r="AA875" s="245"/>
    </row>
    <row r="876" ht="15.75" customHeight="1">
      <c r="A876" s="245"/>
      <c r="B876" s="245"/>
      <c r="C876" s="245"/>
      <c r="D876" s="245"/>
      <c r="E876" s="245"/>
      <c r="F876" s="245"/>
      <c r="G876" s="245"/>
      <c r="H876" s="245"/>
      <c r="I876" s="245"/>
      <c r="J876" s="245"/>
      <c r="K876" s="245"/>
      <c r="L876" s="245"/>
      <c r="M876" s="245"/>
      <c r="N876" s="245"/>
      <c r="O876" s="245"/>
      <c r="P876" s="245"/>
      <c r="Q876" s="245"/>
      <c r="R876" s="245"/>
      <c r="S876" s="245"/>
      <c r="T876" s="245"/>
      <c r="U876" s="245"/>
      <c r="V876" s="245"/>
      <c r="W876" s="245"/>
      <c r="X876" s="245"/>
      <c r="Y876" s="245"/>
      <c r="Z876" s="245"/>
      <c r="AA876" s="245"/>
    </row>
    <row r="877" ht="15.75" customHeight="1">
      <c r="A877" s="245"/>
      <c r="B877" s="245"/>
      <c r="C877" s="245"/>
      <c r="D877" s="245"/>
      <c r="E877" s="245"/>
      <c r="F877" s="245"/>
      <c r="G877" s="245"/>
      <c r="H877" s="245"/>
      <c r="I877" s="245"/>
      <c r="J877" s="245"/>
      <c r="K877" s="245"/>
      <c r="L877" s="245"/>
      <c r="M877" s="245"/>
      <c r="N877" s="245"/>
      <c r="O877" s="245"/>
      <c r="P877" s="245"/>
      <c r="Q877" s="245"/>
      <c r="R877" s="245"/>
      <c r="S877" s="245"/>
      <c r="T877" s="245"/>
      <c r="U877" s="245"/>
      <c r="V877" s="245"/>
      <c r="W877" s="245"/>
      <c r="X877" s="245"/>
      <c r="Y877" s="245"/>
      <c r="Z877" s="245"/>
      <c r="AA877" s="245"/>
    </row>
    <row r="878" ht="15.75" customHeight="1">
      <c r="A878" s="245"/>
      <c r="B878" s="245"/>
      <c r="C878" s="245"/>
      <c r="D878" s="245"/>
      <c r="E878" s="245"/>
      <c r="F878" s="245"/>
      <c r="G878" s="245"/>
      <c r="H878" s="245"/>
      <c r="I878" s="245"/>
      <c r="J878" s="245"/>
      <c r="K878" s="245"/>
      <c r="L878" s="245"/>
      <c r="M878" s="245"/>
      <c r="N878" s="245"/>
      <c r="O878" s="245"/>
      <c r="P878" s="245"/>
      <c r="Q878" s="245"/>
      <c r="R878" s="245"/>
      <c r="S878" s="245"/>
      <c r="T878" s="245"/>
      <c r="U878" s="245"/>
      <c r="V878" s="245"/>
      <c r="W878" s="245"/>
      <c r="X878" s="245"/>
      <c r="Y878" s="245"/>
      <c r="Z878" s="245"/>
      <c r="AA878" s="245"/>
    </row>
    <row r="879" ht="15.75" customHeight="1">
      <c r="A879" s="245"/>
      <c r="B879" s="245"/>
      <c r="C879" s="245"/>
      <c r="D879" s="245"/>
      <c r="E879" s="245"/>
      <c r="F879" s="245"/>
      <c r="G879" s="245"/>
      <c r="H879" s="245"/>
      <c r="I879" s="245"/>
      <c r="J879" s="245"/>
      <c r="K879" s="245"/>
      <c r="L879" s="245"/>
      <c r="M879" s="245"/>
      <c r="N879" s="245"/>
      <c r="O879" s="245"/>
      <c r="P879" s="245"/>
      <c r="Q879" s="245"/>
      <c r="R879" s="245"/>
      <c r="S879" s="245"/>
      <c r="T879" s="245"/>
      <c r="U879" s="245"/>
      <c r="V879" s="245"/>
      <c r="W879" s="245"/>
      <c r="X879" s="245"/>
      <c r="Y879" s="245"/>
      <c r="Z879" s="245"/>
      <c r="AA879" s="245"/>
    </row>
    <row r="880" ht="15.75" customHeight="1">
      <c r="A880" s="245"/>
      <c r="B880" s="245"/>
      <c r="C880" s="245"/>
      <c r="D880" s="245"/>
      <c r="E880" s="245"/>
      <c r="F880" s="245"/>
      <c r="G880" s="245"/>
      <c r="H880" s="245"/>
      <c r="I880" s="245"/>
      <c r="J880" s="245"/>
      <c r="K880" s="245"/>
      <c r="L880" s="245"/>
      <c r="M880" s="245"/>
      <c r="N880" s="245"/>
      <c r="O880" s="245"/>
      <c r="P880" s="245"/>
      <c r="Q880" s="245"/>
      <c r="R880" s="245"/>
      <c r="S880" s="245"/>
      <c r="T880" s="245"/>
      <c r="U880" s="245"/>
      <c r="V880" s="245"/>
      <c r="W880" s="245"/>
      <c r="X880" s="245"/>
      <c r="Y880" s="245"/>
      <c r="Z880" s="245"/>
      <c r="AA880" s="245"/>
    </row>
    <row r="881" ht="15.75" customHeight="1">
      <c r="A881" s="245"/>
      <c r="B881" s="245"/>
      <c r="C881" s="245"/>
      <c r="D881" s="245"/>
      <c r="E881" s="245"/>
      <c r="F881" s="245"/>
      <c r="G881" s="245"/>
      <c r="H881" s="245"/>
      <c r="I881" s="245"/>
      <c r="J881" s="245"/>
      <c r="K881" s="245"/>
      <c r="L881" s="245"/>
      <c r="M881" s="245"/>
      <c r="N881" s="245"/>
      <c r="O881" s="245"/>
      <c r="P881" s="245"/>
      <c r="Q881" s="245"/>
      <c r="R881" s="245"/>
      <c r="S881" s="245"/>
      <c r="T881" s="245"/>
      <c r="U881" s="245"/>
      <c r="V881" s="245"/>
      <c r="W881" s="245"/>
      <c r="X881" s="245"/>
      <c r="Y881" s="245"/>
      <c r="Z881" s="245"/>
      <c r="AA881" s="245"/>
    </row>
    <row r="882" ht="15.75" customHeight="1">
      <c r="A882" s="245"/>
      <c r="B882" s="245"/>
      <c r="C882" s="245"/>
      <c r="D882" s="245"/>
      <c r="E882" s="245"/>
      <c r="F882" s="245"/>
      <c r="G882" s="245"/>
      <c r="H882" s="245"/>
      <c r="I882" s="245"/>
      <c r="J882" s="245"/>
      <c r="K882" s="245"/>
      <c r="L882" s="245"/>
      <c r="M882" s="245"/>
      <c r="N882" s="245"/>
      <c r="O882" s="245"/>
      <c r="P882" s="245"/>
      <c r="Q882" s="245"/>
      <c r="R882" s="245"/>
      <c r="S882" s="245"/>
      <c r="T882" s="245"/>
      <c r="U882" s="245"/>
      <c r="V882" s="245"/>
      <c r="W882" s="245"/>
      <c r="X882" s="245"/>
      <c r="Y882" s="245"/>
      <c r="Z882" s="245"/>
      <c r="AA882" s="245"/>
    </row>
    <row r="883" ht="15.75" customHeight="1">
      <c r="A883" s="245"/>
      <c r="B883" s="245"/>
      <c r="C883" s="245"/>
      <c r="D883" s="245"/>
      <c r="E883" s="245"/>
      <c r="F883" s="245"/>
      <c r="G883" s="245"/>
      <c r="H883" s="245"/>
      <c r="I883" s="245"/>
      <c r="J883" s="245"/>
      <c r="K883" s="245"/>
      <c r="L883" s="245"/>
      <c r="M883" s="245"/>
      <c r="N883" s="245"/>
      <c r="O883" s="245"/>
      <c r="P883" s="245"/>
      <c r="Q883" s="245"/>
      <c r="R883" s="245"/>
      <c r="S883" s="245"/>
      <c r="T883" s="245"/>
      <c r="U883" s="245"/>
      <c r="V883" s="245"/>
      <c r="W883" s="245"/>
      <c r="X883" s="245"/>
      <c r="Y883" s="245"/>
      <c r="Z883" s="245"/>
      <c r="AA883" s="245"/>
    </row>
    <row r="884" ht="15.75" customHeight="1">
      <c r="A884" s="245"/>
      <c r="B884" s="245"/>
      <c r="C884" s="245"/>
      <c r="D884" s="245"/>
      <c r="E884" s="245"/>
      <c r="F884" s="245"/>
      <c r="G884" s="245"/>
      <c r="H884" s="245"/>
      <c r="I884" s="245"/>
      <c r="J884" s="245"/>
      <c r="K884" s="245"/>
      <c r="L884" s="245"/>
      <c r="M884" s="245"/>
      <c r="N884" s="245"/>
      <c r="O884" s="245"/>
      <c r="P884" s="245"/>
      <c r="Q884" s="245"/>
      <c r="R884" s="245"/>
      <c r="S884" s="245"/>
      <c r="T884" s="245"/>
      <c r="U884" s="245"/>
      <c r="V884" s="245"/>
      <c r="W884" s="245"/>
      <c r="X884" s="245"/>
      <c r="Y884" s="245"/>
      <c r="Z884" s="245"/>
      <c r="AA884" s="245"/>
    </row>
    <row r="885" ht="15.75" customHeight="1">
      <c r="A885" s="245"/>
      <c r="B885" s="245"/>
      <c r="C885" s="245"/>
      <c r="D885" s="245"/>
      <c r="E885" s="245"/>
      <c r="F885" s="245"/>
      <c r="G885" s="245"/>
      <c r="H885" s="245"/>
      <c r="I885" s="245"/>
      <c r="J885" s="245"/>
      <c r="K885" s="245"/>
      <c r="L885" s="245"/>
      <c r="M885" s="245"/>
      <c r="N885" s="245"/>
      <c r="O885" s="245"/>
      <c r="P885" s="245"/>
      <c r="Q885" s="245"/>
      <c r="R885" s="245"/>
      <c r="S885" s="245"/>
      <c r="T885" s="245"/>
      <c r="U885" s="245"/>
      <c r="V885" s="245"/>
      <c r="W885" s="245"/>
      <c r="X885" s="245"/>
      <c r="Y885" s="245"/>
      <c r="Z885" s="245"/>
      <c r="AA885" s="245"/>
    </row>
    <row r="886" ht="15.75" customHeight="1">
      <c r="A886" s="245"/>
      <c r="B886" s="245"/>
      <c r="C886" s="245"/>
      <c r="D886" s="245"/>
      <c r="E886" s="245"/>
      <c r="F886" s="245"/>
      <c r="G886" s="245"/>
      <c r="H886" s="245"/>
      <c r="I886" s="245"/>
      <c r="J886" s="245"/>
      <c r="K886" s="245"/>
      <c r="L886" s="245"/>
      <c r="M886" s="245"/>
      <c r="N886" s="245"/>
      <c r="O886" s="245"/>
      <c r="P886" s="245"/>
      <c r="Q886" s="245"/>
      <c r="R886" s="245"/>
      <c r="S886" s="245"/>
      <c r="T886" s="245"/>
      <c r="U886" s="245"/>
      <c r="V886" s="245"/>
      <c r="W886" s="245"/>
      <c r="X886" s="245"/>
      <c r="Y886" s="245"/>
      <c r="Z886" s="245"/>
      <c r="AA886" s="245"/>
    </row>
    <row r="887" ht="15.75" customHeight="1">
      <c r="A887" s="245"/>
      <c r="B887" s="245"/>
      <c r="C887" s="245"/>
      <c r="D887" s="245"/>
      <c r="E887" s="245"/>
      <c r="F887" s="245"/>
      <c r="G887" s="245"/>
      <c r="H887" s="245"/>
      <c r="I887" s="245"/>
      <c r="J887" s="245"/>
      <c r="K887" s="245"/>
      <c r="L887" s="245"/>
      <c r="M887" s="245"/>
      <c r="N887" s="245"/>
      <c r="O887" s="245"/>
      <c r="P887" s="245"/>
      <c r="Q887" s="245"/>
      <c r="R887" s="245"/>
      <c r="S887" s="245"/>
      <c r="T887" s="245"/>
      <c r="U887" s="245"/>
      <c r="V887" s="245"/>
      <c r="W887" s="245"/>
      <c r="X887" s="245"/>
      <c r="Y887" s="245"/>
      <c r="Z887" s="245"/>
      <c r="AA887" s="245"/>
    </row>
    <row r="888" ht="15.75" customHeight="1">
      <c r="A888" s="245"/>
      <c r="B888" s="245"/>
      <c r="C888" s="245"/>
      <c r="D888" s="245"/>
      <c r="E888" s="245"/>
      <c r="F888" s="245"/>
      <c r="G888" s="245"/>
      <c r="H888" s="245"/>
      <c r="I888" s="245"/>
      <c r="J888" s="245"/>
      <c r="K888" s="245"/>
      <c r="L888" s="245"/>
      <c r="M888" s="245"/>
      <c r="N888" s="245"/>
      <c r="O888" s="245"/>
      <c r="P888" s="245"/>
      <c r="Q888" s="245"/>
      <c r="R888" s="245"/>
      <c r="S888" s="245"/>
      <c r="T888" s="245"/>
      <c r="U888" s="245"/>
      <c r="V888" s="245"/>
      <c r="W888" s="245"/>
      <c r="X888" s="245"/>
      <c r="Y888" s="245"/>
      <c r="Z888" s="245"/>
      <c r="AA888" s="245"/>
    </row>
    <row r="889" ht="15.75" customHeight="1">
      <c r="A889" s="245"/>
      <c r="B889" s="245"/>
      <c r="C889" s="245"/>
      <c r="D889" s="245"/>
      <c r="E889" s="245"/>
      <c r="F889" s="245"/>
      <c r="G889" s="245"/>
      <c r="H889" s="245"/>
      <c r="I889" s="245"/>
      <c r="J889" s="245"/>
      <c r="K889" s="245"/>
      <c r="L889" s="245"/>
      <c r="M889" s="245"/>
      <c r="N889" s="245"/>
      <c r="O889" s="245"/>
      <c r="P889" s="245"/>
      <c r="Q889" s="245"/>
      <c r="R889" s="245"/>
      <c r="S889" s="245"/>
      <c r="T889" s="245"/>
      <c r="U889" s="245"/>
      <c r="V889" s="245"/>
      <c r="W889" s="245"/>
      <c r="X889" s="245"/>
      <c r="Y889" s="245"/>
      <c r="Z889" s="245"/>
      <c r="AA889" s="245"/>
    </row>
    <row r="890" ht="15.75" customHeight="1">
      <c r="A890" s="245"/>
      <c r="B890" s="245"/>
      <c r="C890" s="245"/>
      <c r="D890" s="245"/>
      <c r="E890" s="245"/>
      <c r="F890" s="245"/>
      <c r="G890" s="245"/>
      <c r="H890" s="245"/>
      <c r="I890" s="245"/>
      <c r="J890" s="245"/>
      <c r="K890" s="245"/>
      <c r="L890" s="245"/>
      <c r="M890" s="245"/>
      <c r="N890" s="245"/>
      <c r="O890" s="245"/>
      <c r="P890" s="245"/>
      <c r="Q890" s="245"/>
      <c r="R890" s="245"/>
      <c r="S890" s="245"/>
      <c r="T890" s="245"/>
      <c r="U890" s="245"/>
      <c r="V890" s="245"/>
      <c r="W890" s="245"/>
      <c r="X890" s="245"/>
      <c r="Y890" s="245"/>
      <c r="Z890" s="245"/>
      <c r="AA890" s="245"/>
    </row>
    <row r="891" ht="15.75" customHeight="1">
      <c r="A891" s="245"/>
      <c r="B891" s="245"/>
      <c r="C891" s="245"/>
      <c r="D891" s="245"/>
      <c r="E891" s="245"/>
      <c r="F891" s="245"/>
      <c r="G891" s="245"/>
      <c r="H891" s="245"/>
      <c r="I891" s="245"/>
      <c r="J891" s="245"/>
      <c r="K891" s="245"/>
      <c r="L891" s="245"/>
      <c r="M891" s="245"/>
      <c r="N891" s="245"/>
      <c r="O891" s="245"/>
      <c r="P891" s="245"/>
      <c r="Q891" s="245"/>
      <c r="R891" s="245"/>
      <c r="S891" s="245"/>
      <c r="T891" s="245"/>
      <c r="U891" s="245"/>
      <c r="V891" s="245"/>
      <c r="W891" s="245"/>
      <c r="X891" s="245"/>
      <c r="Y891" s="245"/>
      <c r="Z891" s="245"/>
      <c r="AA891" s="245"/>
    </row>
    <row r="892" ht="15.75" customHeight="1">
      <c r="A892" s="245"/>
      <c r="B892" s="245"/>
      <c r="C892" s="245"/>
      <c r="D892" s="245"/>
      <c r="E892" s="245"/>
      <c r="F892" s="245"/>
      <c r="G892" s="245"/>
      <c r="H892" s="245"/>
      <c r="I892" s="245"/>
      <c r="J892" s="245"/>
      <c r="K892" s="245"/>
      <c r="L892" s="245"/>
      <c r="M892" s="245"/>
      <c r="N892" s="245"/>
      <c r="O892" s="245"/>
      <c r="P892" s="245"/>
      <c r="Q892" s="245"/>
      <c r="R892" s="245"/>
      <c r="S892" s="245"/>
      <c r="T892" s="245"/>
      <c r="U892" s="245"/>
      <c r="V892" s="245"/>
      <c r="W892" s="245"/>
      <c r="X892" s="245"/>
      <c r="Y892" s="245"/>
      <c r="Z892" s="245"/>
      <c r="AA892" s="245"/>
    </row>
    <row r="893" ht="15.75" customHeight="1">
      <c r="A893" s="245"/>
      <c r="B893" s="245"/>
      <c r="C893" s="245"/>
      <c r="D893" s="245"/>
      <c r="E893" s="245"/>
      <c r="F893" s="245"/>
      <c r="G893" s="245"/>
      <c r="H893" s="245"/>
      <c r="I893" s="245"/>
      <c r="J893" s="245"/>
      <c r="K893" s="245"/>
      <c r="L893" s="245"/>
      <c r="M893" s="245"/>
      <c r="N893" s="245"/>
      <c r="O893" s="245"/>
      <c r="P893" s="245"/>
      <c r="Q893" s="245"/>
      <c r="R893" s="245"/>
      <c r="S893" s="245"/>
      <c r="T893" s="245"/>
      <c r="U893" s="245"/>
      <c r="V893" s="245"/>
      <c r="W893" s="245"/>
      <c r="X893" s="245"/>
      <c r="Y893" s="245"/>
      <c r="Z893" s="245"/>
      <c r="AA893" s="245"/>
    </row>
    <row r="894" ht="15.75" customHeight="1">
      <c r="A894" s="245"/>
      <c r="B894" s="245"/>
      <c r="C894" s="245"/>
      <c r="D894" s="245"/>
      <c r="E894" s="245"/>
      <c r="F894" s="245"/>
      <c r="G894" s="245"/>
      <c r="H894" s="245"/>
      <c r="I894" s="245"/>
      <c r="J894" s="245"/>
      <c r="K894" s="245"/>
      <c r="L894" s="245"/>
      <c r="M894" s="245"/>
      <c r="N894" s="245"/>
      <c r="O894" s="245"/>
      <c r="P894" s="245"/>
      <c r="Q894" s="245"/>
      <c r="R894" s="245"/>
      <c r="S894" s="245"/>
      <c r="T894" s="245"/>
      <c r="U894" s="245"/>
      <c r="V894" s="245"/>
      <c r="W894" s="245"/>
      <c r="X894" s="245"/>
      <c r="Y894" s="245"/>
      <c r="Z894" s="245"/>
      <c r="AA894" s="245"/>
    </row>
    <row r="895" ht="15.75" customHeight="1">
      <c r="A895" s="245"/>
      <c r="B895" s="245"/>
      <c r="C895" s="245"/>
      <c r="D895" s="245"/>
      <c r="E895" s="245"/>
      <c r="F895" s="245"/>
      <c r="G895" s="245"/>
      <c r="H895" s="245"/>
      <c r="I895" s="245"/>
      <c r="J895" s="245"/>
      <c r="K895" s="245"/>
      <c r="L895" s="245"/>
      <c r="M895" s="245"/>
      <c r="N895" s="245"/>
      <c r="O895" s="245"/>
      <c r="P895" s="245"/>
      <c r="Q895" s="245"/>
      <c r="R895" s="245"/>
      <c r="S895" s="245"/>
      <c r="T895" s="245"/>
      <c r="U895" s="245"/>
      <c r="V895" s="245"/>
      <c r="W895" s="245"/>
      <c r="X895" s="245"/>
      <c r="Y895" s="245"/>
      <c r="Z895" s="245"/>
      <c r="AA895" s="245"/>
    </row>
    <row r="896" ht="15.75" customHeight="1">
      <c r="A896" s="245"/>
      <c r="B896" s="245"/>
      <c r="C896" s="245"/>
      <c r="D896" s="245"/>
      <c r="E896" s="245"/>
      <c r="F896" s="245"/>
      <c r="G896" s="245"/>
      <c r="H896" s="245"/>
      <c r="I896" s="245"/>
      <c r="J896" s="245"/>
      <c r="K896" s="245"/>
      <c r="L896" s="245"/>
      <c r="M896" s="245"/>
      <c r="N896" s="245"/>
      <c r="O896" s="245"/>
      <c r="P896" s="245"/>
      <c r="Q896" s="245"/>
      <c r="R896" s="245"/>
      <c r="S896" s="245"/>
      <c r="T896" s="245"/>
      <c r="U896" s="245"/>
      <c r="V896" s="245"/>
      <c r="W896" s="245"/>
      <c r="X896" s="245"/>
      <c r="Y896" s="245"/>
      <c r="Z896" s="245"/>
      <c r="AA896" s="245"/>
    </row>
    <row r="897" ht="15.75" customHeight="1">
      <c r="A897" s="245"/>
      <c r="B897" s="245"/>
      <c r="C897" s="245"/>
      <c r="D897" s="245"/>
      <c r="E897" s="245"/>
      <c r="F897" s="245"/>
      <c r="G897" s="245"/>
      <c r="H897" s="245"/>
      <c r="I897" s="245"/>
      <c r="J897" s="245"/>
      <c r="K897" s="245"/>
      <c r="L897" s="245"/>
      <c r="M897" s="245"/>
      <c r="N897" s="245"/>
      <c r="O897" s="245"/>
      <c r="P897" s="245"/>
      <c r="Q897" s="245"/>
      <c r="R897" s="245"/>
      <c r="S897" s="245"/>
      <c r="T897" s="245"/>
      <c r="U897" s="245"/>
      <c r="V897" s="245"/>
      <c r="W897" s="245"/>
      <c r="X897" s="245"/>
      <c r="Y897" s="245"/>
      <c r="Z897" s="245"/>
      <c r="AA897" s="245"/>
    </row>
    <row r="898" ht="15.75" customHeight="1">
      <c r="A898" s="245"/>
      <c r="B898" s="245"/>
      <c r="C898" s="245"/>
      <c r="D898" s="245"/>
      <c r="E898" s="245"/>
      <c r="F898" s="245"/>
      <c r="G898" s="245"/>
      <c r="H898" s="245"/>
      <c r="I898" s="245"/>
      <c r="J898" s="245"/>
      <c r="K898" s="245"/>
      <c r="L898" s="245"/>
      <c r="M898" s="245"/>
      <c r="N898" s="245"/>
      <c r="O898" s="245"/>
      <c r="P898" s="245"/>
      <c r="Q898" s="245"/>
      <c r="R898" s="245"/>
      <c r="S898" s="245"/>
      <c r="T898" s="245"/>
      <c r="U898" s="245"/>
      <c r="V898" s="245"/>
      <c r="W898" s="245"/>
      <c r="X898" s="245"/>
      <c r="Y898" s="245"/>
      <c r="Z898" s="245"/>
      <c r="AA898" s="245"/>
    </row>
    <row r="899" ht="15.75" customHeight="1">
      <c r="A899" s="245"/>
      <c r="B899" s="245"/>
      <c r="C899" s="245"/>
      <c r="D899" s="245"/>
      <c r="E899" s="245"/>
      <c r="F899" s="245"/>
      <c r="G899" s="245"/>
      <c r="H899" s="245"/>
      <c r="I899" s="245"/>
      <c r="J899" s="245"/>
      <c r="K899" s="245"/>
      <c r="L899" s="245"/>
      <c r="M899" s="245"/>
      <c r="N899" s="245"/>
      <c r="O899" s="245"/>
      <c r="P899" s="245"/>
      <c r="Q899" s="245"/>
      <c r="R899" s="245"/>
      <c r="S899" s="245"/>
      <c r="T899" s="245"/>
      <c r="U899" s="245"/>
      <c r="V899" s="245"/>
      <c r="W899" s="245"/>
      <c r="X899" s="245"/>
      <c r="Y899" s="245"/>
      <c r="Z899" s="245"/>
      <c r="AA899" s="245"/>
    </row>
    <row r="900" ht="15.75" customHeight="1">
      <c r="A900" s="245"/>
      <c r="B900" s="245"/>
      <c r="C900" s="245"/>
      <c r="D900" s="245"/>
      <c r="E900" s="245"/>
      <c r="F900" s="245"/>
      <c r="G900" s="245"/>
      <c r="H900" s="245"/>
      <c r="I900" s="245"/>
      <c r="J900" s="245"/>
      <c r="K900" s="245"/>
      <c r="L900" s="245"/>
      <c r="M900" s="245"/>
      <c r="N900" s="245"/>
      <c r="O900" s="245"/>
      <c r="P900" s="245"/>
      <c r="Q900" s="245"/>
      <c r="R900" s="245"/>
      <c r="S900" s="245"/>
      <c r="T900" s="245"/>
      <c r="U900" s="245"/>
      <c r="V900" s="245"/>
      <c r="W900" s="245"/>
      <c r="X900" s="245"/>
      <c r="Y900" s="245"/>
      <c r="Z900" s="245"/>
      <c r="AA900" s="245"/>
    </row>
    <row r="901" ht="15.75" customHeight="1">
      <c r="A901" s="245"/>
      <c r="B901" s="245"/>
      <c r="C901" s="245"/>
      <c r="D901" s="245"/>
      <c r="E901" s="245"/>
      <c r="F901" s="245"/>
      <c r="G901" s="245"/>
      <c r="H901" s="245"/>
      <c r="I901" s="245"/>
      <c r="J901" s="245"/>
      <c r="K901" s="245"/>
      <c r="L901" s="245"/>
      <c r="M901" s="245"/>
      <c r="N901" s="245"/>
      <c r="O901" s="245"/>
      <c r="P901" s="245"/>
      <c r="Q901" s="245"/>
      <c r="R901" s="245"/>
      <c r="S901" s="245"/>
      <c r="T901" s="245"/>
      <c r="U901" s="245"/>
      <c r="V901" s="245"/>
      <c r="W901" s="245"/>
      <c r="X901" s="245"/>
      <c r="Y901" s="245"/>
      <c r="Z901" s="245"/>
      <c r="AA901" s="245"/>
    </row>
    <row r="902" ht="15.75" customHeight="1">
      <c r="A902" s="245"/>
      <c r="B902" s="245"/>
      <c r="C902" s="245"/>
      <c r="D902" s="245"/>
      <c r="E902" s="245"/>
      <c r="F902" s="245"/>
      <c r="G902" s="245"/>
      <c r="H902" s="245"/>
      <c r="I902" s="245"/>
      <c r="J902" s="245"/>
      <c r="K902" s="245"/>
      <c r="L902" s="245"/>
      <c r="M902" s="245"/>
      <c r="N902" s="245"/>
      <c r="O902" s="245"/>
      <c r="P902" s="245"/>
      <c r="Q902" s="245"/>
      <c r="R902" s="245"/>
      <c r="S902" s="245"/>
      <c r="T902" s="245"/>
      <c r="U902" s="245"/>
      <c r="V902" s="245"/>
      <c r="W902" s="245"/>
      <c r="X902" s="245"/>
      <c r="Y902" s="245"/>
      <c r="Z902" s="245"/>
      <c r="AA902" s="245"/>
    </row>
    <row r="903" ht="15.75" customHeight="1">
      <c r="A903" s="245"/>
      <c r="B903" s="245"/>
      <c r="C903" s="245"/>
      <c r="D903" s="245"/>
      <c r="E903" s="245"/>
      <c r="F903" s="245"/>
      <c r="G903" s="245"/>
      <c r="H903" s="245"/>
      <c r="I903" s="245"/>
      <c r="J903" s="245"/>
      <c r="K903" s="245"/>
      <c r="L903" s="245"/>
      <c r="M903" s="245"/>
      <c r="N903" s="245"/>
      <c r="O903" s="245"/>
      <c r="P903" s="245"/>
      <c r="Q903" s="245"/>
      <c r="R903" s="245"/>
      <c r="S903" s="245"/>
      <c r="T903" s="245"/>
      <c r="U903" s="245"/>
      <c r="V903" s="245"/>
      <c r="W903" s="245"/>
      <c r="X903" s="245"/>
      <c r="Y903" s="245"/>
      <c r="Z903" s="245"/>
      <c r="AA903" s="245"/>
    </row>
    <row r="904" ht="15.75" customHeight="1">
      <c r="A904" s="245"/>
      <c r="B904" s="245"/>
      <c r="C904" s="245"/>
      <c r="D904" s="245"/>
      <c r="E904" s="245"/>
      <c r="F904" s="245"/>
      <c r="G904" s="245"/>
      <c r="H904" s="245"/>
      <c r="I904" s="245"/>
      <c r="J904" s="245"/>
      <c r="K904" s="245"/>
      <c r="L904" s="245"/>
      <c r="M904" s="245"/>
      <c r="N904" s="245"/>
      <c r="O904" s="245"/>
      <c r="P904" s="245"/>
      <c r="Q904" s="245"/>
      <c r="R904" s="245"/>
      <c r="S904" s="245"/>
      <c r="T904" s="245"/>
      <c r="U904" s="245"/>
      <c r="V904" s="245"/>
      <c r="W904" s="245"/>
      <c r="X904" s="245"/>
      <c r="Y904" s="245"/>
      <c r="Z904" s="245"/>
      <c r="AA904" s="245"/>
    </row>
    <row r="905" ht="15.75" customHeight="1">
      <c r="A905" s="245"/>
      <c r="B905" s="245"/>
      <c r="C905" s="245"/>
      <c r="D905" s="245"/>
      <c r="E905" s="245"/>
      <c r="F905" s="245"/>
      <c r="G905" s="245"/>
      <c r="H905" s="245"/>
      <c r="I905" s="245"/>
      <c r="J905" s="245"/>
      <c r="K905" s="245"/>
      <c r="L905" s="245"/>
      <c r="M905" s="245"/>
      <c r="N905" s="245"/>
      <c r="O905" s="245"/>
      <c r="P905" s="245"/>
      <c r="Q905" s="245"/>
      <c r="R905" s="245"/>
      <c r="S905" s="245"/>
      <c r="T905" s="245"/>
      <c r="U905" s="245"/>
      <c r="V905" s="245"/>
      <c r="W905" s="245"/>
      <c r="X905" s="245"/>
      <c r="Y905" s="245"/>
      <c r="Z905" s="245"/>
      <c r="AA905" s="245"/>
    </row>
    <row r="906" ht="15.75" customHeight="1">
      <c r="A906" s="245"/>
      <c r="B906" s="245"/>
      <c r="C906" s="245"/>
      <c r="D906" s="245"/>
      <c r="E906" s="245"/>
      <c r="F906" s="245"/>
      <c r="G906" s="245"/>
      <c r="H906" s="245"/>
      <c r="I906" s="245"/>
      <c r="J906" s="245"/>
      <c r="K906" s="245"/>
      <c r="L906" s="245"/>
      <c r="M906" s="245"/>
      <c r="N906" s="245"/>
      <c r="O906" s="245"/>
      <c r="P906" s="245"/>
      <c r="Q906" s="245"/>
      <c r="R906" s="245"/>
      <c r="S906" s="245"/>
      <c r="T906" s="245"/>
      <c r="U906" s="245"/>
      <c r="V906" s="245"/>
      <c r="W906" s="245"/>
      <c r="X906" s="245"/>
      <c r="Y906" s="245"/>
      <c r="Z906" s="245"/>
      <c r="AA906" s="245"/>
    </row>
    <row r="907" ht="15.75" customHeight="1">
      <c r="A907" s="245"/>
      <c r="B907" s="245"/>
      <c r="C907" s="245"/>
      <c r="D907" s="245"/>
      <c r="E907" s="245"/>
      <c r="F907" s="245"/>
      <c r="G907" s="245"/>
      <c r="H907" s="245"/>
      <c r="I907" s="245"/>
      <c r="J907" s="245"/>
      <c r="K907" s="245"/>
      <c r="L907" s="245"/>
      <c r="M907" s="245"/>
      <c r="N907" s="245"/>
      <c r="O907" s="245"/>
      <c r="P907" s="245"/>
      <c r="Q907" s="245"/>
      <c r="R907" s="245"/>
      <c r="S907" s="245"/>
      <c r="T907" s="245"/>
      <c r="U907" s="245"/>
      <c r="V907" s="245"/>
      <c r="W907" s="245"/>
      <c r="X907" s="245"/>
      <c r="Y907" s="245"/>
      <c r="Z907" s="245"/>
      <c r="AA907" s="245"/>
    </row>
    <row r="908" ht="15.75" customHeight="1">
      <c r="A908" s="245"/>
      <c r="B908" s="245"/>
      <c r="C908" s="245"/>
      <c r="D908" s="245"/>
      <c r="E908" s="245"/>
      <c r="F908" s="245"/>
      <c r="G908" s="245"/>
      <c r="H908" s="245"/>
      <c r="I908" s="245"/>
      <c r="J908" s="245"/>
      <c r="K908" s="245"/>
      <c r="L908" s="245"/>
      <c r="M908" s="245"/>
      <c r="N908" s="245"/>
      <c r="O908" s="245"/>
      <c r="P908" s="245"/>
      <c r="Q908" s="245"/>
      <c r="R908" s="245"/>
      <c r="S908" s="245"/>
      <c r="T908" s="245"/>
      <c r="U908" s="245"/>
      <c r="V908" s="245"/>
      <c r="W908" s="245"/>
      <c r="X908" s="245"/>
      <c r="Y908" s="245"/>
      <c r="Z908" s="245"/>
      <c r="AA908" s="245"/>
    </row>
    <row r="909" ht="15.75" customHeight="1">
      <c r="A909" s="245"/>
      <c r="B909" s="245"/>
      <c r="C909" s="245"/>
      <c r="D909" s="245"/>
      <c r="E909" s="245"/>
      <c r="F909" s="245"/>
      <c r="G909" s="245"/>
      <c r="H909" s="245"/>
      <c r="I909" s="245"/>
      <c r="J909" s="245"/>
      <c r="K909" s="245"/>
      <c r="L909" s="245"/>
      <c r="M909" s="245"/>
      <c r="N909" s="245"/>
      <c r="O909" s="245"/>
      <c r="P909" s="245"/>
      <c r="Q909" s="245"/>
      <c r="R909" s="245"/>
      <c r="S909" s="245"/>
      <c r="T909" s="245"/>
      <c r="U909" s="245"/>
      <c r="V909" s="245"/>
      <c r="W909" s="245"/>
      <c r="X909" s="245"/>
      <c r="Y909" s="245"/>
      <c r="Z909" s="245"/>
      <c r="AA909" s="245"/>
    </row>
    <row r="910" ht="15.75" customHeight="1">
      <c r="A910" s="245"/>
      <c r="B910" s="245"/>
      <c r="C910" s="245"/>
      <c r="D910" s="245"/>
      <c r="E910" s="245"/>
      <c r="F910" s="245"/>
      <c r="G910" s="245"/>
      <c r="H910" s="245"/>
      <c r="I910" s="245"/>
      <c r="J910" s="245"/>
      <c r="K910" s="245"/>
      <c r="L910" s="245"/>
      <c r="M910" s="245"/>
      <c r="N910" s="245"/>
      <c r="O910" s="245"/>
      <c r="P910" s="245"/>
      <c r="Q910" s="245"/>
      <c r="R910" s="245"/>
      <c r="S910" s="245"/>
      <c r="T910" s="245"/>
      <c r="U910" s="245"/>
      <c r="V910" s="245"/>
      <c r="W910" s="245"/>
      <c r="X910" s="245"/>
      <c r="Y910" s="245"/>
      <c r="Z910" s="245"/>
      <c r="AA910" s="245"/>
    </row>
    <row r="911" ht="15.75" customHeight="1">
      <c r="A911" s="245"/>
      <c r="B911" s="245"/>
      <c r="C911" s="245"/>
      <c r="D911" s="245"/>
      <c r="E911" s="245"/>
      <c r="F911" s="245"/>
      <c r="G911" s="245"/>
      <c r="H911" s="245"/>
      <c r="I911" s="245"/>
      <c r="J911" s="245"/>
      <c r="K911" s="245"/>
      <c r="L911" s="245"/>
      <c r="M911" s="245"/>
      <c r="N911" s="245"/>
      <c r="O911" s="245"/>
      <c r="P911" s="245"/>
      <c r="Q911" s="245"/>
      <c r="R911" s="245"/>
      <c r="S911" s="245"/>
      <c r="T911" s="245"/>
      <c r="U911" s="245"/>
      <c r="V911" s="245"/>
      <c r="W911" s="245"/>
      <c r="X911" s="245"/>
      <c r="Y911" s="245"/>
      <c r="Z911" s="245"/>
      <c r="AA911" s="245"/>
    </row>
    <row r="912" ht="15.75" customHeight="1">
      <c r="A912" s="245"/>
      <c r="B912" s="245"/>
      <c r="C912" s="245"/>
      <c r="D912" s="245"/>
      <c r="E912" s="245"/>
      <c r="F912" s="245"/>
      <c r="G912" s="245"/>
      <c r="H912" s="245"/>
      <c r="I912" s="245"/>
      <c r="J912" s="245"/>
      <c r="K912" s="245"/>
      <c r="L912" s="245"/>
      <c r="M912" s="245"/>
      <c r="N912" s="245"/>
      <c r="O912" s="245"/>
      <c r="P912" s="245"/>
      <c r="Q912" s="245"/>
      <c r="R912" s="245"/>
      <c r="S912" s="245"/>
      <c r="T912" s="245"/>
      <c r="U912" s="245"/>
      <c r="V912" s="245"/>
      <c r="W912" s="245"/>
      <c r="X912" s="245"/>
      <c r="Y912" s="245"/>
      <c r="Z912" s="245"/>
      <c r="AA912" s="245"/>
    </row>
    <row r="913" ht="15.75" customHeight="1">
      <c r="A913" s="245"/>
      <c r="B913" s="245"/>
      <c r="C913" s="245"/>
      <c r="D913" s="245"/>
      <c r="E913" s="245"/>
      <c r="F913" s="245"/>
      <c r="G913" s="245"/>
      <c r="H913" s="245"/>
      <c r="I913" s="245"/>
      <c r="J913" s="245"/>
      <c r="K913" s="245"/>
      <c r="L913" s="245"/>
      <c r="M913" s="245"/>
      <c r="N913" s="245"/>
      <c r="O913" s="245"/>
      <c r="P913" s="245"/>
      <c r="Q913" s="245"/>
      <c r="R913" s="245"/>
      <c r="S913" s="245"/>
      <c r="T913" s="245"/>
      <c r="U913" s="245"/>
      <c r="V913" s="245"/>
      <c r="W913" s="245"/>
      <c r="X913" s="245"/>
      <c r="Y913" s="245"/>
      <c r="Z913" s="245"/>
      <c r="AA913" s="245"/>
    </row>
    <row r="914" ht="15.75" customHeight="1">
      <c r="A914" s="245"/>
      <c r="B914" s="245"/>
      <c r="C914" s="245"/>
      <c r="D914" s="245"/>
      <c r="E914" s="245"/>
      <c r="F914" s="245"/>
      <c r="G914" s="245"/>
      <c r="H914" s="245"/>
      <c r="I914" s="245"/>
      <c r="J914" s="245"/>
      <c r="K914" s="245"/>
      <c r="L914" s="245"/>
      <c r="M914" s="245"/>
      <c r="N914" s="245"/>
      <c r="O914" s="245"/>
      <c r="P914" s="245"/>
      <c r="Q914" s="245"/>
      <c r="R914" s="245"/>
      <c r="S914" s="245"/>
      <c r="T914" s="245"/>
      <c r="U914" s="245"/>
      <c r="V914" s="245"/>
      <c r="W914" s="245"/>
      <c r="X914" s="245"/>
      <c r="Y914" s="245"/>
      <c r="Z914" s="245"/>
      <c r="AA914" s="245"/>
    </row>
    <row r="915" ht="15.75" customHeight="1">
      <c r="A915" s="245"/>
      <c r="B915" s="245"/>
      <c r="C915" s="245"/>
      <c r="D915" s="245"/>
      <c r="E915" s="245"/>
      <c r="F915" s="245"/>
      <c r="G915" s="245"/>
      <c r="H915" s="245"/>
      <c r="I915" s="245"/>
      <c r="J915" s="245"/>
      <c r="K915" s="245"/>
      <c r="L915" s="245"/>
      <c r="M915" s="245"/>
      <c r="N915" s="245"/>
      <c r="O915" s="245"/>
      <c r="P915" s="245"/>
      <c r="Q915" s="245"/>
      <c r="R915" s="245"/>
      <c r="S915" s="245"/>
      <c r="T915" s="245"/>
      <c r="U915" s="245"/>
      <c r="V915" s="245"/>
      <c r="W915" s="245"/>
      <c r="X915" s="245"/>
      <c r="Y915" s="245"/>
      <c r="Z915" s="245"/>
      <c r="AA915" s="245"/>
    </row>
    <row r="916" ht="15.75" customHeight="1">
      <c r="A916" s="245"/>
      <c r="B916" s="245"/>
      <c r="C916" s="245"/>
      <c r="D916" s="245"/>
      <c r="E916" s="245"/>
      <c r="F916" s="245"/>
      <c r="G916" s="245"/>
      <c r="H916" s="245"/>
      <c r="I916" s="245"/>
      <c r="J916" s="245"/>
      <c r="K916" s="245"/>
      <c r="L916" s="245"/>
      <c r="M916" s="245"/>
      <c r="N916" s="245"/>
      <c r="O916" s="245"/>
      <c r="P916" s="245"/>
      <c r="Q916" s="245"/>
      <c r="R916" s="245"/>
      <c r="S916" s="245"/>
      <c r="T916" s="245"/>
      <c r="U916" s="245"/>
      <c r="V916" s="245"/>
      <c r="W916" s="245"/>
      <c r="X916" s="245"/>
      <c r="Y916" s="245"/>
      <c r="Z916" s="245"/>
      <c r="AA916" s="245"/>
    </row>
    <row r="917" ht="15.75" customHeight="1">
      <c r="A917" s="245"/>
      <c r="B917" s="245"/>
      <c r="C917" s="245"/>
      <c r="D917" s="245"/>
      <c r="E917" s="245"/>
      <c r="F917" s="245"/>
      <c r="G917" s="245"/>
      <c r="H917" s="245"/>
      <c r="I917" s="245"/>
      <c r="J917" s="245"/>
      <c r="K917" s="245"/>
      <c r="L917" s="245"/>
      <c r="M917" s="245"/>
      <c r="N917" s="245"/>
      <c r="O917" s="245"/>
      <c r="P917" s="245"/>
      <c r="Q917" s="245"/>
      <c r="R917" s="245"/>
      <c r="S917" s="245"/>
      <c r="T917" s="245"/>
      <c r="U917" s="245"/>
      <c r="V917" s="245"/>
      <c r="W917" s="245"/>
      <c r="X917" s="245"/>
      <c r="Y917" s="245"/>
      <c r="Z917" s="245"/>
      <c r="AA917" s="245"/>
    </row>
    <row r="918" ht="15.75" customHeight="1">
      <c r="A918" s="245"/>
      <c r="B918" s="245"/>
      <c r="C918" s="245"/>
      <c r="D918" s="245"/>
      <c r="E918" s="245"/>
      <c r="F918" s="245"/>
      <c r="G918" s="245"/>
      <c r="H918" s="245"/>
      <c r="I918" s="245"/>
      <c r="J918" s="245"/>
      <c r="K918" s="245"/>
      <c r="L918" s="245"/>
      <c r="M918" s="245"/>
      <c r="N918" s="245"/>
      <c r="O918" s="245"/>
      <c r="P918" s="245"/>
      <c r="Q918" s="245"/>
      <c r="R918" s="245"/>
      <c r="S918" s="245"/>
      <c r="T918" s="245"/>
      <c r="U918" s="245"/>
      <c r="V918" s="245"/>
      <c r="W918" s="245"/>
      <c r="X918" s="245"/>
      <c r="Y918" s="245"/>
      <c r="Z918" s="245"/>
      <c r="AA918" s="245"/>
    </row>
    <row r="919" ht="15.75" customHeight="1">
      <c r="A919" s="245"/>
      <c r="B919" s="245"/>
      <c r="C919" s="245"/>
      <c r="D919" s="245"/>
      <c r="E919" s="245"/>
      <c r="F919" s="245"/>
      <c r="G919" s="245"/>
      <c r="H919" s="245"/>
      <c r="I919" s="245"/>
      <c r="J919" s="245"/>
      <c r="K919" s="245"/>
      <c r="L919" s="245"/>
      <c r="M919" s="245"/>
      <c r="N919" s="245"/>
      <c r="O919" s="245"/>
      <c r="P919" s="245"/>
      <c r="Q919" s="245"/>
      <c r="R919" s="245"/>
      <c r="S919" s="245"/>
      <c r="T919" s="245"/>
      <c r="U919" s="245"/>
      <c r="V919" s="245"/>
      <c r="W919" s="245"/>
      <c r="X919" s="245"/>
      <c r="Y919" s="245"/>
      <c r="Z919" s="245"/>
      <c r="AA919" s="245"/>
    </row>
    <row r="920" ht="15.75" customHeight="1">
      <c r="A920" s="245"/>
      <c r="B920" s="245"/>
      <c r="C920" s="245"/>
      <c r="D920" s="245"/>
      <c r="E920" s="245"/>
      <c r="F920" s="245"/>
      <c r="G920" s="245"/>
      <c r="H920" s="245"/>
      <c r="I920" s="245"/>
      <c r="J920" s="245"/>
      <c r="K920" s="245"/>
      <c r="L920" s="245"/>
      <c r="M920" s="245"/>
      <c r="N920" s="245"/>
      <c r="O920" s="245"/>
      <c r="P920" s="245"/>
      <c r="Q920" s="245"/>
      <c r="R920" s="245"/>
      <c r="S920" s="245"/>
      <c r="T920" s="245"/>
      <c r="U920" s="245"/>
      <c r="V920" s="245"/>
      <c r="W920" s="245"/>
      <c r="X920" s="245"/>
      <c r="Y920" s="245"/>
      <c r="Z920" s="245"/>
      <c r="AA920" s="245"/>
    </row>
    <row r="921" ht="15.75" customHeight="1">
      <c r="A921" s="245"/>
      <c r="B921" s="245"/>
      <c r="C921" s="245"/>
      <c r="D921" s="245"/>
      <c r="E921" s="245"/>
      <c r="F921" s="245"/>
      <c r="G921" s="245"/>
      <c r="H921" s="245"/>
      <c r="I921" s="245"/>
      <c r="J921" s="245"/>
      <c r="K921" s="245"/>
      <c r="L921" s="245"/>
      <c r="M921" s="245"/>
      <c r="N921" s="245"/>
      <c r="O921" s="245"/>
      <c r="P921" s="245"/>
      <c r="Q921" s="245"/>
      <c r="R921" s="245"/>
      <c r="S921" s="245"/>
      <c r="T921" s="245"/>
      <c r="U921" s="245"/>
      <c r="V921" s="245"/>
      <c r="W921" s="245"/>
      <c r="X921" s="245"/>
      <c r="Y921" s="245"/>
      <c r="Z921" s="245"/>
      <c r="AA921" s="245"/>
    </row>
    <row r="922" ht="15.75" customHeight="1">
      <c r="A922" s="245"/>
      <c r="B922" s="245"/>
      <c r="C922" s="245"/>
      <c r="D922" s="245"/>
      <c r="E922" s="245"/>
      <c r="F922" s="245"/>
      <c r="G922" s="245"/>
      <c r="H922" s="245"/>
      <c r="I922" s="245"/>
      <c r="J922" s="245"/>
      <c r="K922" s="245"/>
      <c r="L922" s="245"/>
      <c r="M922" s="245"/>
      <c r="N922" s="245"/>
      <c r="O922" s="245"/>
      <c r="P922" s="245"/>
      <c r="Q922" s="245"/>
      <c r="R922" s="245"/>
      <c r="S922" s="245"/>
      <c r="T922" s="245"/>
      <c r="U922" s="245"/>
      <c r="V922" s="245"/>
      <c r="W922" s="245"/>
      <c r="X922" s="245"/>
      <c r="Y922" s="245"/>
      <c r="Z922" s="245"/>
      <c r="AA922" s="245"/>
    </row>
    <row r="923" ht="15.75" customHeight="1">
      <c r="A923" s="245"/>
      <c r="B923" s="245"/>
      <c r="C923" s="245"/>
      <c r="D923" s="245"/>
      <c r="E923" s="245"/>
      <c r="F923" s="245"/>
      <c r="G923" s="245"/>
      <c r="H923" s="245"/>
      <c r="I923" s="245"/>
      <c r="J923" s="245"/>
      <c r="K923" s="245"/>
      <c r="L923" s="245"/>
      <c r="M923" s="245"/>
      <c r="N923" s="245"/>
      <c r="O923" s="245"/>
      <c r="P923" s="245"/>
      <c r="Q923" s="245"/>
      <c r="R923" s="245"/>
      <c r="S923" s="245"/>
      <c r="T923" s="245"/>
      <c r="U923" s="245"/>
      <c r="V923" s="245"/>
      <c r="W923" s="245"/>
      <c r="X923" s="245"/>
      <c r="Y923" s="245"/>
      <c r="Z923" s="245"/>
      <c r="AA923" s="245"/>
    </row>
    <row r="924" ht="15.75" customHeight="1">
      <c r="A924" s="245"/>
      <c r="B924" s="245"/>
      <c r="C924" s="245"/>
      <c r="D924" s="245"/>
      <c r="E924" s="245"/>
      <c r="F924" s="245"/>
      <c r="G924" s="245"/>
      <c r="H924" s="245"/>
      <c r="I924" s="245"/>
      <c r="J924" s="245"/>
      <c r="K924" s="245"/>
      <c r="L924" s="245"/>
      <c r="M924" s="245"/>
      <c r="N924" s="245"/>
      <c r="O924" s="245"/>
      <c r="P924" s="245"/>
      <c r="Q924" s="245"/>
      <c r="R924" s="245"/>
      <c r="S924" s="245"/>
      <c r="T924" s="245"/>
      <c r="U924" s="245"/>
      <c r="V924" s="245"/>
      <c r="W924" s="245"/>
      <c r="X924" s="245"/>
      <c r="Y924" s="245"/>
      <c r="Z924" s="245"/>
      <c r="AA924" s="245"/>
    </row>
    <row r="925" ht="15.75" customHeight="1">
      <c r="A925" s="245"/>
      <c r="B925" s="245"/>
      <c r="C925" s="245"/>
      <c r="D925" s="245"/>
      <c r="E925" s="245"/>
      <c r="F925" s="245"/>
      <c r="G925" s="245"/>
      <c r="H925" s="245"/>
      <c r="I925" s="245"/>
      <c r="J925" s="245"/>
      <c r="K925" s="245"/>
      <c r="L925" s="245"/>
      <c r="M925" s="245"/>
      <c r="N925" s="245"/>
      <c r="O925" s="245"/>
      <c r="P925" s="245"/>
      <c r="Q925" s="245"/>
      <c r="R925" s="245"/>
      <c r="S925" s="245"/>
      <c r="T925" s="245"/>
      <c r="U925" s="245"/>
      <c r="V925" s="245"/>
      <c r="W925" s="245"/>
      <c r="X925" s="245"/>
      <c r="Y925" s="245"/>
      <c r="Z925" s="245"/>
      <c r="AA925" s="245"/>
    </row>
    <row r="926" ht="15.75" customHeight="1">
      <c r="A926" s="245"/>
      <c r="B926" s="245"/>
      <c r="C926" s="245"/>
      <c r="D926" s="245"/>
      <c r="E926" s="245"/>
      <c r="F926" s="245"/>
      <c r="G926" s="245"/>
      <c r="H926" s="245"/>
      <c r="I926" s="245"/>
      <c r="J926" s="245"/>
      <c r="K926" s="245"/>
      <c r="L926" s="245"/>
      <c r="M926" s="245"/>
      <c r="N926" s="245"/>
      <c r="O926" s="245"/>
      <c r="P926" s="245"/>
      <c r="Q926" s="245"/>
      <c r="R926" s="245"/>
      <c r="S926" s="245"/>
      <c r="T926" s="245"/>
      <c r="U926" s="245"/>
      <c r="V926" s="245"/>
      <c r="W926" s="245"/>
      <c r="X926" s="245"/>
      <c r="Y926" s="245"/>
      <c r="Z926" s="245"/>
      <c r="AA926" s="245"/>
    </row>
    <row r="927" ht="15.75" customHeight="1">
      <c r="A927" s="245"/>
      <c r="B927" s="245"/>
      <c r="C927" s="245"/>
      <c r="D927" s="245"/>
      <c r="E927" s="245"/>
      <c r="F927" s="245"/>
      <c r="G927" s="245"/>
      <c r="H927" s="245"/>
      <c r="I927" s="245"/>
      <c r="J927" s="245"/>
      <c r="K927" s="245"/>
      <c r="L927" s="245"/>
      <c r="M927" s="245"/>
      <c r="N927" s="245"/>
      <c r="O927" s="245"/>
      <c r="P927" s="245"/>
      <c r="Q927" s="245"/>
      <c r="R927" s="245"/>
      <c r="S927" s="245"/>
      <c r="T927" s="245"/>
      <c r="U927" s="245"/>
      <c r="V927" s="245"/>
      <c r="W927" s="245"/>
      <c r="X927" s="245"/>
      <c r="Y927" s="245"/>
      <c r="Z927" s="245"/>
      <c r="AA927" s="245"/>
    </row>
    <row r="928" ht="15.75" customHeight="1">
      <c r="A928" s="245"/>
      <c r="B928" s="245"/>
      <c r="C928" s="245"/>
      <c r="D928" s="245"/>
      <c r="E928" s="245"/>
      <c r="F928" s="245"/>
      <c r="G928" s="245"/>
      <c r="H928" s="245"/>
      <c r="I928" s="245"/>
      <c r="J928" s="245"/>
      <c r="K928" s="245"/>
      <c r="L928" s="245"/>
      <c r="M928" s="245"/>
      <c r="N928" s="245"/>
      <c r="O928" s="245"/>
      <c r="P928" s="245"/>
      <c r="Q928" s="245"/>
      <c r="R928" s="245"/>
      <c r="S928" s="245"/>
      <c r="T928" s="245"/>
      <c r="U928" s="245"/>
      <c r="V928" s="245"/>
      <c r="W928" s="245"/>
      <c r="X928" s="245"/>
      <c r="Y928" s="245"/>
      <c r="Z928" s="245"/>
      <c r="AA928" s="245"/>
    </row>
    <row r="929" ht="15.75" customHeight="1">
      <c r="A929" s="245"/>
      <c r="B929" s="245"/>
      <c r="C929" s="245"/>
      <c r="D929" s="245"/>
      <c r="E929" s="245"/>
      <c r="F929" s="245"/>
      <c r="G929" s="245"/>
      <c r="H929" s="245"/>
      <c r="I929" s="245"/>
      <c r="J929" s="245"/>
      <c r="K929" s="245"/>
      <c r="L929" s="245"/>
      <c r="M929" s="245"/>
      <c r="N929" s="245"/>
      <c r="O929" s="245"/>
      <c r="P929" s="245"/>
      <c r="Q929" s="245"/>
      <c r="R929" s="245"/>
      <c r="S929" s="245"/>
      <c r="T929" s="245"/>
      <c r="U929" s="245"/>
      <c r="V929" s="245"/>
      <c r="W929" s="245"/>
      <c r="X929" s="245"/>
      <c r="Y929" s="245"/>
      <c r="Z929" s="245"/>
      <c r="AA929" s="245"/>
    </row>
    <row r="930" ht="15.75" customHeight="1">
      <c r="A930" s="245"/>
      <c r="B930" s="245"/>
      <c r="C930" s="245"/>
      <c r="D930" s="245"/>
      <c r="E930" s="245"/>
      <c r="F930" s="245"/>
      <c r="G930" s="245"/>
      <c r="H930" s="245"/>
      <c r="I930" s="245"/>
      <c r="J930" s="245"/>
      <c r="K930" s="245"/>
      <c r="L930" s="245"/>
      <c r="M930" s="245"/>
      <c r="N930" s="245"/>
      <c r="O930" s="245"/>
      <c r="P930" s="245"/>
      <c r="Q930" s="245"/>
      <c r="R930" s="245"/>
      <c r="S930" s="245"/>
      <c r="T930" s="245"/>
      <c r="U930" s="245"/>
      <c r="V930" s="245"/>
      <c r="W930" s="245"/>
      <c r="X930" s="245"/>
      <c r="Y930" s="245"/>
      <c r="Z930" s="245"/>
      <c r="AA930" s="245"/>
    </row>
    <row r="931" ht="15.75" customHeight="1">
      <c r="A931" s="245"/>
      <c r="B931" s="245"/>
      <c r="C931" s="245"/>
      <c r="D931" s="245"/>
      <c r="E931" s="245"/>
      <c r="F931" s="245"/>
      <c r="G931" s="245"/>
      <c r="H931" s="245"/>
      <c r="I931" s="245"/>
      <c r="J931" s="245"/>
      <c r="K931" s="245"/>
      <c r="L931" s="245"/>
      <c r="M931" s="245"/>
      <c r="N931" s="245"/>
      <c r="O931" s="245"/>
      <c r="P931" s="245"/>
      <c r="Q931" s="245"/>
      <c r="R931" s="245"/>
      <c r="S931" s="245"/>
      <c r="T931" s="245"/>
      <c r="U931" s="245"/>
      <c r="V931" s="245"/>
      <c r="W931" s="245"/>
      <c r="X931" s="245"/>
      <c r="Y931" s="245"/>
      <c r="Z931" s="245"/>
      <c r="AA931" s="245"/>
    </row>
    <row r="932" ht="15.75" customHeight="1">
      <c r="A932" s="245"/>
      <c r="B932" s="245"/>
      <c r="C932" s="245"/>
      <c r="D932" s="245"/>
      <c r="E932" s="245"/>
      <c r="F932" s="245"/>
      <c r="G932" s="245"/>
      <c r="H932" s="245"/>
      <c r="I932" s="245"/>
      <c r="J932" s="245"/>
      <c r="K932" s="245"/>
      <c r="L932" s="245"/>
      <c r="M932" s="245"/>
      <c r="N932" s="245"/>
      <c r="O932" s="245"/>
      <c r="P932" s="245"/>
      <c r="Q932" s="245"/>
      <c r="R932" s="245"/>
      <c r="S932" s="245"/>
      <c r="T932" s="245"/>
      <c r="U932" s="245"/>
      <c r="V932" s="245"/>
      <c r="W932" s="245"/>
      <c r="X932" s="245"/>
      <c r="Y932" s="245"/>
      <c r="Z932" s="245"/>
      <c r="AA932" s="245"/>
    </row>
    <row r="933" ht="15.75" customHeight="1">
      <c r="A933" s="245"/>
      <c r="B933" s="245"/>
      <c r="C933" s="245"/>
      <c r="D933" s="245"/>
      <c r="E933" s="245"/>
      <c r="F933" s="245"/>
      <c r="G933" s="245"/>
      <c r="H933" s="245"/>
      <c r="I933" s="245"/>
      <c r="J933" s="245"/>
      <c r="K933" s="245"/>
      <c r="L933" s="245"/>
      <c r="M933" s="245"/>
      <c r="N933" s="245"/>
      <c r="O933" s="245"/>
      <c r="P933" s="245"/>
      <c r="Q933" s="245"/>
      <c r="R933" s="245"/>
      <c r="S933" s="245"/>
      <c r="T933" s="245"/>
      <c r="U933" s="245"/>
      <c r="V933" s="245"/>
      <c r="W933" s="245"/>
      <c r="X933" s="245"/>
      <c r="Y933" s="245"/>
      <c r="Z933" s="245"/>
      <c r="AA933" s="245"/>
    </row>
    <row r="934" ht="15.75" customHeight="1">
      <c r="A934" s="245"/>
      <c r="B934" s="245"/>
      <c r="C934" s="245"/>
      <c r="D934" s="245"/>
      <c r="E934" s="245"/>
      <c r="F934" s="245"/>
      <c r="G934" s="245"/>
      <c r="H934" s="245"/>
      <c r="I934" s="245"/>
      <c r="J934" s="245"/>
      <c r="K934" s="245"/>
      <c r="L934" s="245"/>
      <c r="M934" s="245"/>
      <c r="N934" s="245"/>
      <c r="O934" s="245"/>
      <c r="P934" s="245"/>
      <c r="Q934" s="245"/>
      <c r="R934" s="245"/>
      <c r="S934" s="245"/>
      <c r="T934" s="245"/>
      <c r="U934" s="245"/>
      <c r="V934" s="245"/>
      <c r="W934" s="245"/>
      <c r="X934" s="245"/>
      <c r="Y934" s="245"/>
      <c r="Z934" s="245"/>
      <c r="AA934" s="245"/>
    </row>
    <row r="935" ht="15.75" customHeight="1">
      <c r="A935" s="245"/>
      <c r="B935" s="245"/>
      <c r="C935" s="245"/>
      <c r="D935" s="245"/>
      <c r="E935" s="245"/>
      <c r="F935" s="245"/>
      <c r="G935" s="245"/>
      <c r="H935" s="245"/>
      <c r="I935" s="245"/>
      <c r="J935" s="245"/>
      <c r="K935" s="245"/>
      <c r="L935" s="245"/>
      <c r="M935" s="245"/>
      <c r="N935" s="245"/>
      <c r="O935" s="245"/>
      <c r="P935" s="245"/>
      <c r="Q935" s="245"/>
      <c r="R935" s="245"/>
      <c r="S935" s="245"/>
      <c r="T935" s="245"/>
      <c r="U935" s="245"/>
      <c r="V935" s="245"/>
      <c r="W935" s="245"/>
      <c r="X935" s="245"/>
      <c r="Y935" s="245"/>
      <c r="Z935" s="245"/>
      <c r="AA935" s="245"/>
    </row>
    <row r="936" ht="15.75" customHeight="1">
      <c r="A936" s="245"/>
      <c r="B936" s="245"/>
      <c r="C936" s="245"/>
      <c r="D936" s="245"/>
      <c r="E936" s="245"/>
      <c r="F936" s="245"/>
      <c r="G936" s="245"/>
      <c r="H936" s="245"/>
      <c r="I936" s="245"/>
      <c r="J936" s="245"/>
      <c r="K936" s="245"/>
      <c r="L936" s="245"/>
      <c r="M936" s="245"/>
      <c r="N936" s="245"/>
      <c r="O936" s="245"/>
      <c r="P936" s="245"/>
      <c r="Q936" s="245"/>
      <c r="R936" s="245"/>
      <c r="S936" s="245"/>
      <c r="T936" s="245"/>
      <c r="U936" s="245"/>
      <c r="V936" s="245"/>
      <c r="W936" s="245"/>
      <c r="X936" s="245"/>
      <c r="Y936" s="245"/>
      <c r="Z936" s="245"/>
      <c r="AA936" s="245"/>
    </row>
    <row r="937" ht="15.75" customHeight="1">
      <c r="A937" s="245"/>
      <c r="B937" s="245"/>
      <c r="C937" s="245"/>
      <c r="D937" s="245"/>
      <c r="E937" s="245"/>
      <c r="F937" s="245"/>
      <c r="G937" s="245"/>
      <c r="H937" s="245"/>
      <c r="I937" s="245"/>
      <c r="J937" s="245"/>
      <c r="K937" s="245"/>
      <c r="L937" s="245"/>
      <c r="M937" s="245"/>
      <c r="N937" s="245"/>
      <c r="O937" s="245"/>
      <c r="P937" s="245"/>
      <c r="Q937" s="245"/>
      <c r="R937" s="245"/>
      <c r="S937" s="245"/>
      <c r="T937" s="245"/>
      <c r="U937" s="245"/>
      <c r="V937" s="245"/>
      <c r="W937" s="245"/>
      <c r="X937" s="245"/>
      <c r="Y937" s="245"/>
      <c r="Z937" s="245"/>
      <c r="AA937" s="245"/>
    </row>
    <row r="938" ht="15.75" customHeight="1">
      <c r="A938" s="245"/>
      <c r="B938" s="245"/>
      <c r="C938" s="245"/>
      <c r="D938" s="245"/>
      <c r="E938" s="245"/>
      <c r="F938" s="245"/>
      <c r="G938" s="245"/>
      <c r="H938" s="245"/>
      <c r="I938" s="245"/>
      <c r="J938" s="245"/>
      <c r="K938" s="245"/>
      <c r="L938" s="245"/>
      <c r="M938" s="245"/>
      <c r="N938" s="245"/>
      <c r="O938" s="245"/>
      <c r="P938" s="245"/>
      <c r="Q938" s="245"/>
      <c r="R938" s="245"/>
      <c r="S938" s="245"/>
      <c r="T938" s="245"/>
      <c r="U938" s="245"/>
      <c r="V938" s="245"/>
      <c r="W938" s="245"/>
      <c r="X938" s="245"/>
      <c r="Y938" s="245"/>
      <c r="Z938" s="245"/>
      <c r="AA938" s="245"/>
    </row>
    <row r="939" ht="15.75" customHeight="1">
      <c r="A939" s="245"/>
      <c r="B939" s="245"/>
      <c r="C939" s="245"/>
      <c r="D939" s="245"/>
      <c r="E939" s="245"/>
      <c r="F939" s="245"/>
      <c r="G939" s="245"/>
      <c r="H939" s="245"/>
      <c r="I939" s="245"/>
      <c r="J939" s="245"/>
      <c r="K939" s="245"/>
      <c r="L939" s="245"/>
      <c r="M939" s="245"/>
      <c r="N939" s="245"/>
      <c r="O939" s="245"/>
      <c r="P939" s="245"/>
      <c r="Q939" s="245"/>
      <c r="R939" s="245"/>
      <c r="S939" s="245"/>
      <c r="T939" s="245"/>
      <c r="U939" s="245"/>
      <c r="V939" s="245"/>
      <c r="W939" s="245"/>
      <c r="X939" s="245"/>
      <c r="Y939" s="245"/>
      <c r="Z939" s="245"/>
      <c r="AA939" s="245"/>
    </row>
    <row r="940" ht="15.75" customHeight="1">
      <c r="A940" s="245"/>
      <c r="B940" s="245"/>
      <c r="C940" s="245"/>
      <c r="D940" s="245"/>
      <c r="E940" s="245"/>
      <c r="F940" s="245"/>
      <c r="G940" s="245"/>
      <c r="H940" s="245"/>
      <c r="I940" s="245"/>
      <c r="J940" s="245"/>
      <c r="K940" s="245"/>
      <c r="L940" s="245"/>
      <c r="M940" s="245"/>
      <c r="N940" s="245"/>
      <c r="O940" s="245"/>
      <c r="P940" s="245"/>
      <c r="Q940" s="245"/>
      <c r="R940" s="245"/>
      <c r="S940" s="245"/>
      <c r="T940" s="245"/>
      <c r="U940" s="245"/>
      <c r="V940" s="245"/>
      <c r="W940" s="245"/>
      <c r="X940" s="245"/>
      <c r="Y940" s="245"/>
      <c r="Z940" s="245"/>
      <c r="AA940" s="245"/>
    </row>
    <row r="941" ht="15.75" customHeight="1">
      <c r="A941" s="245"/>
      <c r="B941" s="245"/>
      <c r="C941" s="245"/>
      <c r="D941" s="245"/>
      <c r="E941" s="245"/>
      <c r="F941" s="245"/>
      <c r="G941" s="245"/>
      <c r="H941" s="245"/>
      <c r="I941" s="245"/>
      <c r="J941" s="245"/>
      <c r="K941" s="245"/>
      <c r="L941" s="245"/>
      <c r="M941" s="245"/>
      <c r="N941" s="245"/>
      <c r="O941" s="245"/>
      <c r="P941" s="245"/>
      <c r="Q941" s="245"/>
      <c r="R941" s="245"/>
      <c r="S941" s="245"/>
      <c r="T941" s="245"/>
      <c r="U941" s="245"/>
      <c r="V941" s="245"/>
      <c r="W941" s="245"/>
      <c r="X941" s="245"/>
      <c r="Y941" s="245"/>
      <c r="Z941" s="245"/>
      <c r="AA941" s="245"/>
    </row>
    <row r="942" ht="15.75" customHeight="1">
      <c r="A942" s="245"/>
      <c r="B942" s="245"/>
      <c r="C942" s="245"/>
      <c r="D942" s="245"/>
      <c r="E942" s="245"/>
      <c r="F942" s="245"/>
      <c r="G942" s="245"/>
      <c r="H942" s="245"/>
      <c r="I942" s="245"/>
      <c r="J942" s="245"/>
      <c r="K942" s="245"/>
      <c r="L942" s="245"/>
      <c r="M942" s="245"/>
      <c r="N942" s="245"/>
      <c r="O942" s="245"/>
      <c r="P942" s="245"/>
      <c r="Q942" s="245"/>
      <c r="R942" s="245"/>
      <c r="S942" s="245"/>
      <c r="T942" s="245"/>
      <c r="U942" s="245"/>
      <c r="V942" s="245"/>
      <c r="W942" s="245"/>
      <c r="X942" s="245"/>
      <c r="Y942" s="245"/>
      <c r="Z942" s="245"/>
      <c r="AA942" s="245"/>
    </row>
    <row r="943" ht="15.75" customHeight="1">
      <c r="A943" s="245"/>
      <c r="B943" s="245"/>
      <c r="C943" s="245"/>
      <c r="D943" s="245"/>
      <c r="E943" s="245"/>
      <c r="F943" s="245"/>
      <c r="G943" s="245"/>
      <c r="H943" s="245"/>
      <c r="I943" s="245"/>
      <c r="J943" s="245"/>
      <c r="K943" s="245"/>
      <c r="L943" s="245"/>
      <c r="M943" s="245"/>
      <c r="N943" s="245"/>
      <c r="O943" s="245"/>
      <c r="P943" s="245"/>
      <c r="Q943" s="245"/>
      <c r="R943" s="245"/>
      <c r="S943" s="245"/>
      <c r="T943" s="245"/>
      <c r="U943" s="245"/>
      <c r="V943" s="245"/>
      <c r="W943" s="245"/>
      <c r="X943" s="245"/>
      <c r="Y943" s="245"/>
      <c r="Z943" s="245"/>
      <c r="AA943" s="245"/>
    </row>
    <row r="944" ht="15.75" customHeight="1">
      <c r="A944" s="245"/>
      <c r="B944" s="245"/>
      <c r="C944" s="245"/>
      <c r="D944" s="245"/>
      <c r="E944" s="245"/>
      <c r="F944" s="245"/>
      <c r="G944" s="245"/>
      <c r="H944" s="245"/>
      <c r="I944" s="245"/>
      <c r="J944" s="245"/>
      <c r="K944" s="245"/>
      <c r="L944" s="245"/>
      <c r="M944" s="245"/>
      <c r="N944" s="245"/>
      <c r="O944" s="245"/>
      <c r="P944" s="245"/>
      <c r="Q944" s="245"/>
      <c r="R944" s="245"/>
      <c r="S944" s="245"/>
      <c r="T944" s="245"/>
      <c r="U944" s="245"/>
      <c r="V944" s="245"/>
      <c r="W944" s="245"/>
      <c r="X944" s="245"/>
      <c r="Y944" s="245"/>
      <c r="Z944" s="245"/>
      <c r="AA944" s="245"/>
    </row>
    <row r="945" ht="15.75" customHeight="1">
      <c r="A945" s="245"/>
      <c r="B945" s="245"/>
      <c r="C945" s="245"/>
      <c r="D945" s="245"/>
      <c r="E945" s="245"/>
      <c r="F945" s="245"/>
      <c r="G945" s="245"/>
      <c r="H945" s="245"/>
      <c r="I945" s="245"/>
      <c r="J945" s="245"/>
      <c r="K945" s="245"/>
      <c r="L945" s="245"/>
      <c r="M945" s="245"/>
      <c r="N945" s="245"/>
      <c r="O945" s="245"/>
      <c r="P945" s="245"/>
      <c r="Q945" s="245"/>
      <c r="R945" s="245"/>
      <c r="S945" s="245"/>
      <c r="T945" s="245"/>
      <c r="U945" s="245"/>
      <c r="V945" s="245"/>
      <c r="W945" s="245"/>
      <c r="X945" s="245"/>
      <c r="Y945" s="245"/>
      <c r="Z945" s="245"/>
      <c r="AA945" s="245"/>
    </row>
    <row r="946" ht="15.75" customHeight="1">
      <c r="A946" s="245"/>
      <c r="B946" s="245"/>
      <c r="C946" s="245"/>
      <c r="D946" s="245"/>
      <c r="E946" s="245"/>
      <c r="F946" s="245"/>
      <c r="G946" s="245"/>
      <c r="H946" s="245"/>
      <c r="I946" s="245"/>
      <c r="J946" s="245"/>
      <c r="K946" s="245"/>
      <c r="L946" s="245"/>
      <c r="M946" s="245"/>
      <c r="N946" s="245"/>
      <c r="O946" s="245"/>
      <c r="P946" s="245"/>
      <c r="Q946" s="245"/>
      <c r="R946" s="245"/>
      <c r="S946" s="245"/>
      <c r="T946" s="245"/>
      <c r="U946" s="245"/>
      <c r="V946" s="245"/>
      <c r="W946" s="245"/>
      <c r="X946" s="245"/>
      <c r="Y946" s="245"/>
      <c r="Z946" s="245"/>
      <c r="AA946" s="245"/>
    </row>
    <row r="947" ht="15.75" customHeight="1">
      <c r="A947" s="245"/>
      <c r="B947" s="245"/>
      <c r="C947" s="245"/>
      <c r="D947" s="245"/>
      <c r="E947" s="245"/>
      <c r="F947" s="245"/>
      <c r="G947" s="245"/>
      <c r="H947" s="245"/>
      <c r="I947" s="245"/>
      <c r="J947" s="245"/>
      <c r="K947" s="245"/>
      <c r="L947" s="245"/>
      <c r="M947" s="245"/>
      <c r="N947" s="245"/>
      <c r="O947" s="245"/>
      <c r="P947" s="245"/>
      <c r="Q947" s="245"/>
      <c r="R947" s="245"/>
      <c r="S947" s="245"/>
      <c r="T947" s="245"/>
      <c r="U947" s="245"/>
      <c r="V947" s="245"/>
      <c r="W947" s="245"/>
      <c r="X947" s="245"/>
      <c r="Y947" s="245"/>
      <c r="Z947" s="245"/>
      <c r="AA947" s="245"/>
    </row>
    <row r="948" ht="15.75" customHeight="1">
      <c r="A948" s="245"/>
      <c r="B948" s="245"/>
      <c r="C948" s="245"/>
      <c r="D948" s="245"/>
      <c r="E948" s="245"/>
      <c r="F948" s="245"/>
      <c r="G948" s="245"/>
      <c r="H948" s="245"/>
      <c r="I948" s="245"/>
      <c r="J948" s="245"/>
      <c r="K948" s="245"/>
      <c r="L948" s="245"/>
      <c r="M948" s="245"/>
      <c r="N948" s="245"/>
      <c r="O948" s="245"/>
      <c r="P948" s="245"/>
      <c r="Q948" s="245"/>
      <c r="R948" s="245"/>
      <c r="S948" s="245"/>
      <c r="T948" s="245"/>
      <c r="U948" s="245"/>
      <c r="V948" s="245"/>
      <c r="W948" s="245"/>
      <c r="X948" s="245"/>
      <c r="Y948" s="245"/>
      <c r="Z948" s="245"/>
      <c r="AA948" s="245"/>
    </row>
    <row r="949" ht="15.75" customHeight="1">
      <c r="A949" s="245"/>
      <c r="B949" s="245"/>
      <c r="C949" s="245"/>
      <c r="D949" s="245"/>
      <c r="E949" s="245"/>
      <c r="F949" s="245"/>
      <c r="G949" s="245"/>
      <c r="H949" s="245"/>
      <c r="I949" s="245"/>
      <c r="J949" s="245"/>
      <c r="K949" s="245"/>
      <c r="L949" s="245"/>
      <c r="M949" s="245"/>
      <c r="N949" s="245"/>
      <c r="O949" s="245"/>
      <c r="P949" s="245"/>
      <c r="Q949" s="245"/>
      <c r="R949" s="245"/>
      <c r="S949" s="245"/>
      <c r="T949" s="245"/>
      <c r="U949" s="245"/>
      <c r="V949" s="245"/>
      <c r="W949" s="245"/>
      <c r="X949" s="245"/>
      <c r="Y949" s="245"/>
      <c r="Z949" s="245"/>
      <c r="AA949" s="245"/>
    </row>
    <row r="950" ht="15.75" customHeight="1">
      <c r="A950" s="245"/>
      <c r="B950" s="245"/>
      <c r="C950" s="245"/>
      <c r="D950" s="245"/>
      <c r="E950" s="245"/>
      <c r="F950" s="245"/>
      <c r="G950" s="245"/>
      <c r="H950" s="245"/>
      <c r="I950" s="245"/>
      <c r="J950" s="245"/>
      <c r="K950" s="245"/>
      <c r="L950" s="245"/>
      <c r="M950" s="245"/>
      <c r="N950" s="245"/>
      <c r="O950" s="245"/>
      <c r="P950" s="245"/>
      <c r="Q950" s="245"/>
      <c r="R950" s="245"/>
      <c r="S950" s="245"/>
      <c r="T950" s="245"/>
      <c r="U950" s="245"/>
      <c r="V950" s="245"/>
      <c r="W950" s="245"/>
      <c r="X950" s="245"/>
      <c r="Y950" s="245"/>
      <c r="Z950" s="245"/>
      <c r="AA950" s="245"/>
    </row>
    <row r="951" ht="15.75" customHeight="1">
      <c r="A951" s="245"/>
      <c r="B951" s="245"/>
      <c r="C951" s="245"/>
      <c r="D951" s="245"/>
      <c r="E951" s="245"/>
      <c r="F951" s="245"/>
      <c r="G951" s="245"/>
      <c r="H951" s="245"/>
      <c r="I951" s="245"/>
      <c r="J951" s="245"/>
      <c r="K951" s="245"/>
      <c r="L951" s="245"/>
      <c r="M951" s="245"/>
      <c r="N951" s="245"/>
      <c r="O951" s="245"/>
      <c r="P951" s="245"/>
      <c r="Q951" s="245"/>
      <c r="R951" s="245"/>
      <c r="S951" s="245"/>
      <c r="T951" s="245"/>
      <c r="U951" s="245"/>
      <c r="V951" s="245"/>
      <c r="W951" s="245"/>
      <c r="X951" s="245"/>
      <c r="Y951" s="245"/>
      <c r="Z951" s="245"/>
      <c r="AA951" s="245"/>
    </row>
    <row r="952" ht="15.75" customHeight="1">
      <c r="A952" s="245"/>
      <c r="B952" s="245"/>
      <c r="C952" s="245"/>
      <c r="D952" s="245"/>
      <c r="E952" s="245"/>
      <c r="F952" s="245"/>
      <c r="G952" s="245"/>
      <c r="H952" s="245"/>
      <c r="I952" s="245"/>
      <c r="J952" s="245"/>
      <c r="K952" s="245"/>
      <c r="L952" s="245"/>
      <c r="M952" s="245"/>
      <c r="N952" s="245"/>
      <c r="O952" s="245"/>
      <c r="P952" s="245"/>
      <c r="Q952" s="245"/>
      <c r="R952" s="245"/>
      <c r="S952" s="245"/>
      <c r="T952" s="245"/>
      <c r="U952" s="245"/>
      <c r="V952" s="245"/>
      <c r="W952" s="245"/>
      <c r="X952" s="245"/>
      <c r="Y952" s="245"/>
      <c r="Z952" s="245"/>
      <c r="AA952" s="245"/>
    </row>
    <row r="953" ht="15.75" customHeight="1">
      <c r="A953" s="245"/>
      <c r="B953" s="245"/>
      <c r="C953" s="245"/>
      <c r="D953" s="245"/>
      <c r="E953" s="245"/>
      <c r="F953" s="245"/>
      <c r="G953" s="245"/>
      <c r="H953" s="245"/>
      <c r="I953" s="245"/>
      <c r="J953" s="245"/>
      <c r="K953" s="245"/>
      <c r="L953" s="245"/>
      <c r="M953" s="245"/>
      <c r="N953" s="245"/>
      <c r="O953" s="245"/>
      <c r="P953" s="245"/>
      <c r="Q953" s="245"/>
      <c r="R953" s="245"/>
      <c r="S953" s="245"/>
      <c r="T953" s="245"/>
      <c r="U953" s="245"/>
      <c r="V953" s="245"/>
      <c r="W953" s="245"/>
      <c r="X953" s="245"/>
      <c r="Y953" s="245"/>
      <c r="Z953" s="245"/>
      <c r="AA953" s="245"/>
    </row>
    <row r="954" ht="15.75" customHeight="1">
      <c r="A954" s="245"/>
      <c r="B954" s="245"/>
      <c r="C954" s="245"/>
      <c r="D954" s="245"/>
      <c r="E954" s="245"/>
      <c r="F954" s="245"/>
      <c r="G954" s="245"/>
      <c r="H954" s="245"/>
      <c r="I954" s="245"/>
      <c r="J954" s="245"/>
      <c r="K954" s="245"/>
      <c r="L954" s="245"/>
      <c r="M954" s="245"/>
      <c r="N954" s="245"/>
      <c r="O954" s="245"/>
      <c r="P954" s="245"/>
      <c r="Q954" s="245"/>
      <c r="R954" s="245"/>
      <c r="S954" s="245"/>
      <c r="T954" s="245"/>
      <c r="U954" s="245"/>
      <c r="V954" s="245"/>
      <c r="W954" s="245"/>
      <c r="X954" s="245"/>
      <c r="Y954" s="245"/>
      <c r="Z954" s="245"/>
      <c r="AA954" s="245"/>
    </row>
    <row r="955" ht="15.75" customHeight="1">
      <c r="A955" s="245"/>
      <c r="B955" s="245"/>
      <c r="C955" s="245"/>
      <c r="D955" s="245"/>
      <c r="E955" s="245"/>
      <c r="F955" s="245"/>
      <c r="G955" s="245"/>
      <c r="H955" s="245"/>
      <c r="I955" s="245"/>
      <c r="J955" s="245"/>
      <c r="K955" s="245"/>
      <c r="L955" s="245"/>
      <c r="M955" s="245"/>
      <c r="N955" s="245"/>
      <c r="O955" s="245"/>
      <c r="P955" s="245"/>
      <c r="Q955" s="245"/>
      <c r="R955" s="245"/>
      <c r="S955" s="245"/>
      <c r="T955" s="245"/>
      <c r="U955" s="245"/>
      <c r="V955" s="245"/>
      <c r="W955" s="245"/>
      <c r="X955" s="245"/>
      <c r="Y955" s="245"/>
      <c r="Z955" s="245"/>
      <c r="AA955" s="245"/>
    </row>
    <row r="956" ht="15.75" customHeight="1">
      <c r="A956" s="245"/>
      <c r="B956" s="245"/>
      <c r="C956" s="245"/>
      <c r="D956" s="245"/>
      <c r="E956" s="245"/>
      <c r="F956" s="245"/>
      <c r="G956" s="245"/>
      <c r="H956" s="245"/>
      <c r="I956" s="245"/>
      <c r="J956" s="245"/>
      <c r="K956" s="245"/>
      <c r="L956" s="245"/>
      <c r="M956" s="245"/>
      <c r="N956" s="245"/>
      <c r="O956" s="245"/>
      <c r="P956" s="245"/>
      <c r="Q956" s="245"/>
      <c r="R956" s="245"/>
      <c r="S956" s="245"/>
      <c r="T956" s="245"/>
      <c r="U956" s="245"/>
      <c r="V956" s="245"/>
      <c r="W956" s="245"/>
      <c r="X956" s="245"/>
      <c r="Y956" s="245"/>
      <c r="Z956" s="245"/>
      <c r="AA956" s="245"/>
    </row>
    <row r="957" ht="15.75" customHeight="1">
      <c r="A957" s="245"/>
      <c r="B957" s="245"/>
      <c r="C957" s="245"/>
      <c r="D957" s="245"/>
      <c r="E957" s="245"/>
      <c r="F957" s="245"/>
      <c r="G957" s="245"/>
      <c r="H957" s="245"/>
      <c r="I957" s="245"/>
      <c r="J957" s="245"/>
      <c r="K957" s="245"/>
      <c r="L957" s="245"/>
      <c r="M957" s="245"/>
      <c r="N957" s="245"/>
      <c r="O957" s="245"/>
      <c r="P957" s="245"/>
      <c r="Q957" s="245"/>
      <c r="R957" s="245"/>
      <c r="S957" s="245"/>
      <c r="T957" s="245"/>
      <c r="U957" s="245"/>
      <c r="V957" s="245"/>
      <c r="W957" s="245"/>
      <c r="X957" s="245"/>
      <c r="Y957" s="245"/>
      <c r="Z957" s="245"/>
      <c r="AA957" s="245"/>
    </row>
    <row r="958" ht="15.75" customHeight="1">
      <c r="A958" s="245"/>
      <c r="B958" s="245"/>
      <c r="C958" s="245"/>
      <c r="D958" s="245"/>
      <c r="E958" s="245"/>
      <c r="F958" s="245"/>
      <c r="G958" s="245"/>
      <c r="H958" s="245"/>
      <c r="I958" s="245"/>
      <c r="J958" s="245"/>
      <c r="K958" s="245"/>
      <c r="L958" s="245"/>
      <c r="M958" s="245"/>
      <c r="N958" s="245"/>
      <c r="O958" s="245"/>
      <c r="P958" s="245"/>
      <c r="Q958" s="245"/>
      <c r="R958" s="245"/>
      <c r="S958" s="245"/>
      <c r="T958" s="245"/>
      <c r="U958" s="245"/>
      <c r="V958" s="245"/>
      <c r="W958" s="245"/>
      <c r="X958" s="245"/>
      <c r="Y958" s="245"/>
      <c r="Z958" s="245"/>
      <c r="AA958" s="245"/>
    </row>
    <row r="959" ht="15.75" customHeight="1">
      <c r="A959" s="245"/>
      <c r="B959" s="245"/>
      <c r="C959" s="245"/>
      <c r="D959" s="245"/>
      <c r="E959" s="245"/>
      <c r="F959" s="245"/>
      <c r="G959" s="245"/>
      <c r="H959" s="245"/>
      <c r="I959" s="245"/>
      <c r="J959" s="245"/>
      <c r="K959" s="245"/>
      <c r="L959" s="245"/>
      <c r="M959" s="245"/>
      <c r="N959" s="245"/>
      <c r="O959" s="245"/>
      <c r="P959" s="245"/>
      <c r="Q959" s="245"/>
      <c r="R959" s="245"/>
      <c r="S959" s="245"/>
      <c r="T959" s="245"/>
      <c r="U959" s="245"/>
      <c r="V959" s="245"/>
      <c r="W959" s="245"/>
      <c r="X959" s="245"/>
      <c r="Y959" s="245"/>
      <c r="Z959" s="245"/>
      <c r="AA959" s="245"/>
    </row>
    <row r="960" ht="15.75" customHeight="1">
      <c r="A960" s="245"/>
      <c r="B960" s="245"/>
      <c r="C960" s="245"/>
      <c r="D960" s="245"/>
      <c r="E960" s="245"/>
      <c r="F960" s="245"/>
      <c r="G960" s="245"/>
      <c r="H960" s="245"/>
      <c r="I960" s="245"/>
      <c r="J960" s="245"/>
      <c r="K960" s="245"/>
      <c r="L960" s="245"/>
      <c r="M960" s="245"/>
      <c r="N960" s="245"/>
      <c r="O960" s="245"/>
      <c r="P960" s="245"/>
      <c r="Q960" s="245"/>
      <c r="R960" s="245"/>
      <c r="S960" s="245"/>
      <c r="T960" s="245"/>
      <c r="U960" s="245"/>
      <c r="V960" s="245"/>
      <c r="W960" s="245"/>
      <c r="X960" s="245"/>
      <c r="Y960" s="245"/>
      <c r="Z960" s="245"/>
      <c r="AA960" s="245"/>
    </row>
    <row r="961" ht="15.75" customHeight="1">
      <c r="A961" s="245"/>
      <c r="B961" s="245"/>
      <c r="C961" s="245"/>
      <c r="D961" s="245"/>
      <c r="E961" s="245"/>
      <c r="F961" s="245"/>
      <c r="G961" s="245"/>
      <c r="H961" s="245"/>
      <c r="I961" s="245"/>
      <c r="J961" s="245"/>
      <c r="K961" s="245"/>
      <c r="L961" s="245"/>
      <c r="M961" s="245"/>
      <c r="N961" s="245"/>
      <c r="O961" s="245"/>
      <c r="P961" s="245"/>
      <c r="Q961" s="245"/>
      <c r="R961" s="245"/>
      <c r="S961" s="245"/>
      <c r="T961" s="245"/>
      <c r="U961" s="245"/>
      <c r="V961" s="245"/>
      <c r="W961" s="245"/>
      <c r="X961" s="245"/>
      <c r="Y961" s="245"/>
      <c r="Z961" s="245"/>
      <c r="AA961" s="245"/>
    </row>
    <row r="962" ht="15.75" customHeight="1">
      <c r="A962" s="245"/>
      <c r="B962" s="245"/>
      <c r="C962" s="245"/>
      <c r="D962" s="245"/>
      <c r="E962" s="245"/>
      <c r="F962" s="245"/>
      <c r="G962" s="245"/>
      <c r="H962" s="245"/>
      <c r="I962" s="245"/>
      <c r="J962" s="245"/>
      <c r="K962" s="245"/>
      <c r="L962" s="245"/>
      <c r="M962" s="245"/>
      <c r="N962" s="245"/>
      <c r="O962" s="245"/>
      <c r="P962" s="245"/>
      <c r="Q962" s="245"/>
      <c r="R962" s="245"/>
      <c r="S962" s="245"/>
      <c r="T962" s="245"/>
      <c r="U962" s="245"/>
      <c r="V962" s="245"/>
      <c r="W962" s="245"/>
      <c r="X962" s="245"/>
      <c r="Y962" s="245"/>
      <c r="Z962" s="245"/>
      <c r="AA962" s="245"/>
    </row>
    <row r="963" ht="15.75" customHeight="1">
      <c r="A963" s="245"/>
      <c r="B963" s="245"/>
      <c r="C963" s="245"/>
      <c r="D963" s="245"/>
      <c r="E963" s="245"/>
      <c r="F963" s="245"/>
      <c r="G963" s="245"/>
      <c r="H963" s="245"/>
      <c r="I963" s="245"/>
      <c r="J963" s="245"/>
      <c r="K963" s="245"/>
      <c r="L963" s="245"/>
      <c r="M963" s="245"/>
      <c r="N963" s="245"/>
      <c r="O963" s="245"/>
      <c r="P963" s="245"/>
      <c r="Q963" s="245"/>
      <c r="R963" s="245"/>
      <c r="S963" s="245"/>
      <c r="T963" s="245"/>
      <c r="U963" s="245"/>
      <c r="V963" s="245"/>
      <c r="W963" s="245"/>
      <c r="X963" s="245"/>
      <c r="Y963" s="245"/>
      <c r="Z963" s="245"/>
      <c r="AA963" s="245"/>
    </row>
    <row r="964" ht="15.75" customHeight="1">
      <c r="A964" s="245"/>
      <c r="B964" s="245"/>
      <c r="C964" s="245"/>
      <c r="D964" s="245"/>
      <c r="E964" s="245"/>
      <c r="F964" s="245"/>
      <c r="G964" s="245"/>
      <c r="H964" s="245"/>
      <c r="I964" s="245"/>
      <c r="J964" s="245"/>
      <c r="K964" s="245"/>
      <c r="L964" s="245"/>
      <c r="M964" s="245"/>
      <c r="N964" s="245"/>
      <c r="O964" s="245"/>
      <c r="P964" s="245"/>
      <c r="Q964" s="245"/>
      <c r="R964" s="245"/>
      <c r="S964" s="245"/>
      <c r="T964" s="245"/>
      <c r="U964" s="245"/>
      <c r="V964" s="245"/>
      <c r="W964" s="245"/>
      <c r="X964" s="245"/>
      <c r="Y964" s="245"/>
      <c r="Z964" s="245"/>
      <c r="AA964" s="245"/>
    </row>
    <row r="965" ht="15.75" customHeight="1">
      <c r="A965" s="245"/>
      <c r="B965" s="245"/>
      <c r="C965" s="245"/>
      <c r="D965" s="245"/>
      <c r="E965" s="245"/>
      <c r="F965" s="245"/>
      <c r="G965" s="245"/>
      <c r="H965" s="245"/>
      <c r="I965" s="245"/>
      <c r="J965" s="245"/>
      <c r="K965" s="245"/>
      <c r="L965" s="245"/>
      <c r="M965" s="245"/>
      <c r="N965" s="245"/>
      <c r="O965" s="245"/>
      <c r="P965" s="245"/>
      <c r="Q965" s="245"/>
      <c r="R965" s="245"/>
      <c r="S965" s="245"/>
      <c r="T965" s="245"/>
      <c r="U965" s="245"/>
      <c r="V965" s="245"/>
      <c r="W965" s="245"/>
      <c r="X965" s="245"/>
      <c r="Y965" s="245"/>
      <c r="Z965" s="245"/>
      <c r="AA965" s="245"/>
    </row>
    <row r="966" ht="15.75" customHeight="1">
      <c r="A966" s="245"/>
      <c r="B966" s="245"/>
      <c r="C966" s="245"/>
      <c r="D966" s="245"/>
      <c r="E966" s="245"/>
      <c r="F966" s="245"/>
      <c r="G966" s="245"/>
      <c r="H966" s="245"/>
      <c r="I966" s="245"/>
      <c r="J966" s="245"/>
      <c r="K966" s="245"/>
      <c r="L966" s="245"/>
      <c r="M966" s="245"/>
      <c r="N966" s="245"/>
      <c r="O966" s="245"/>
      <c r="P966" s="245"/>
      <c r="Q966" s="245"/>
      <c r="R966" s="245"/>
      <c r="S966" s="245"/>
      <c r="T966" s="245"/>
      <c r="U966" s="245"/>
      <c r="V966" s="245"/>
      <c r="W966" s="245"/>
      <c r="X966" s="245"/>
      <c r="Y966" s="245"/>
      <c r="Z966" s="245"/>
      <c r="AA966" s="245"/>
    </row>
    <row r="967" ht="15.75" customHeight="1">
      <c r="A967" s="245"/>
      <c r="B967" s="245"/>
      <c r="C967" s="245"/>
      <c r="D967" s="245"/>
      <c r="E967" s="245"/>
      <c r="F967" s="245"/>
      <c r="G967" s="245"/>
      <c r="H967" s="245"/>
      <c r="I967" s="245"/>
      <c r="J967" s="245"/>
      <c r="K967" s="245"/>
      <c r="L967" s="245"/>
      <c r="M967" s="245"/>
      <c r="N967" s="245"/>
      <c r="O967" s="245"/>
      <c r="P967" s="245"/>
      <c r="Q967" s="245"/>
      <c r="R967" s="245"/>
      <c r="S967" s="245"/>
      <c r="T967" s="245"/>
      <c r="U967" s="245"/>
      <c r="V967" s="245"/>
      <c r="W967" s="245"/>
      <c r="X967" s="245"/>
      <c r="Y967" s="245"/>
      <c r="Z967" s="245"/>
      <c r="AA967" s="245"/>
    </row>
    <row r="968" ht="15.75" customHeight="1">
      <c r="A968" s="245"/>
      <c r="B968" s="245"/>
      <c r="C968" s="245"/>
      <c r="D968" s="245"/>
      <c r="E968" s="245"/>
      <c r="F968" s="245"/>
      <c r="G968" s="245"/>
      <c r="H968" s="245"/>
      <c r="I968" s="245"/>
      <c r="J968" s="245"/>
      <c r="K968" s="245"/>
      <c r="L968" s="245"/>
      <c r="M968" s="245"/>
      <c r="N968" s="245"/>
      <c r="O968" s="245"/>
      <c r="P968" s="245"/>
      <c r="Q968" s="245"/>
      <c r="R968" s="245"/>
      <c r="S968" s="245"/>
      <c r="T968" s="245"/>
      <c r="U968" s="245"/>
      <c r="V968" s="245"/>
      <c r="W968" s="245"/>
      <c r="X968" s="245"/>
      <c r="Y968" s="245"/>
      <c r="Z968" s="245"/>
      <c r="AA968" s="245"/>
    </row>
    <row r="969" ht="15.75" customHeight="1">
      <c r="A969" s="245"/>
      <c r="B969" s="245"/>
      <c r="C969" s="245"/>
      <c r="D969" s="245"/>
      <c r="E969" s="245"/>
      <c r="F969" s="245"/>
      <c r="G969" s="245"/>
      <c r="H969" s="245"/>
      <c r="I969" s="245"/>
      <c r="J969" s="245"/>
      <c r="K969" s="245"/>
      <c r="L969" s="245"/>
      <c r="M969" s="245"/>
      <c r="N969" s="245"/>
      <c r="O969" s="245"/>
      <c r="P969" s="245"/>
      <c r="Q969" s="245"/>
      <c r="R969" s="245"/>
      <c r="S969" s="245"/>
      <c r="T969" s="245"/>
      <c r="U969" s="245"/>
      <c r="V969" s="245"/>
      <c r="W969" s="245"/>
      <c r="X969" s="245"/>
      <c r="Y969" s="245"/>
      <c r="Z969" s="245"/>
      <c r="AA969" s="245"/>
    </row>
    <row r="970" ht="15.75" customHeight="1">
      <c r="A970" s="245"/>
      <c r="B970" s="245"/>
      <c r="C970" s="245"/>
      <c r="D970" s="245"/>
      <c r="E970" s="245"/>
      <c r="F970" s="245"/>
      <c r="G970" s="245"/>
      <c r="H970" s="245"/>
      <c r="I970" s="245"/>
      <c r="J970" s="245"/>
      <c r="K970" s="245"/>
      <c r="L970" s="245"/>
      <c r="M970" s="245"/>
      <c r="N970" s="245"/>
      <c r="O970" s="245"/>
      <c r="P970" s="245"/>
      <c r="Q970" s="245"/>
      <c r="R970" s="245"/>
      <c r="S970" s="245"/>
      <c r="T970" s="245"/>
      <c r="U970" s="245"/>
      <c r="V970" s="245"/>
      <c r="W970" s="245"/>
      <c r="X970" s="245"/>
      <c r="Y970" s="245"/>
      <c r="Z970" s="245"/>
      <c r="AA970" s="245"/>
    </row>
    <row r="971" ht="15.75" customHeight="1">
      <c r="A971" s="245"/>
      <c r="B971" s="245"/>
      <c r="C971" s="245"/>
      <c r="D971" s="245"/>
      <c r="E971" s="245"/>
      <c r="F971" s="245"/>
      <c r="G971" s="245"/>
      <c r="H971" s="245"/>
      <c r="I971" s="245"/>
      <c r="J971" s="245"/>
      <c r="K971" s="245"/>
      <c r="L971" s="245"/>
      <c r="M971" s="245"/>
      <c r="N971" s="245"/>
      <c r="O971" s="245"/>
      <c r="P971" s="245"/>
      <c r="Q971" s="245"/>
      <c r="R971" s="245"/>
      <c r="S971" s="245"/>
      <c r="T971" s="245"/>
      <c r="U971" s="245"/>
      <c r="V971" s="245"/>
      <c r="W971" s="245"/>
      <c r="X971" s="245"/>
      <c r="Y971" s="245"/>
      <c r="Z971" s="245"/>
      <c r="AA971" s="245"/>
    </row>
    <row r="972" ht="15.75" customHeight="1">
      <c r="A972" s="245"/>
      <c r="B972" s="245"/>
      <c r="C972" s="245"/>
      <c r="D972" s="245"/>
      <c r="E972" s="245"/>
      <c r="F972" s="245"/>
      <c r="G972" s="245"/>
      <c r="H972" s="245"/>
      <c r="I972" s="245"/>
      <c r="J972" s="245"/>
      <c r="K972" s="245"/>
      <c r="L972" s="245"/>
      <c r="M972" s="245"/>
      <c r="N972" s="245"/>
      <c r="O972" s="245"/>
      <c r="P972" s="245"/>
      <c r="Q972" s="245"/>
      <c r="R972" s="245"/>
      <c r="S972" s="245"/>
      <c r="T972" s="245"/>
      <c r="U972" s="245"/>
      <c r="V972" s="245"/>
      <c r="W972" s="245"/>
      <c r="X972" s="245"/>
      <c r="Y972" s="245"/>
      <c r="Z972" s="245"/>
      <c r="AA972" s="245"/>
    </row>
    <row r="973" ht="15.75" customHeight="1">
      <c r="A973" s="245"/>
      <c r="B973" s="245"/>
      <c r="C973" s="245"/>
      <c r="D973" s="245"/>
      <c r="E973" s="245"/>
      <c r="F973" s="245"/>
      <c r="G973" s="245"/>
      <c r="H973" s="245"/>
      <c r="I973" s="245"/>
      <c r="J973" s="245"/>
      <c r="K973" s="245"/>
      <c r="L973" s="245"/>
      <c r="M973" s="245"/>
      <c r="N973" s="245"/>
      <c r="O973" s="245"/>
      <c r="P973" s="245"/>
      <c r="Q973" s="245"/>
      <c r="R973" s="245"/>
      <c r="S973" s="245"/>
      <c r="T973" s="245"/>
      <c r="U973" s="245"/>
      <c r="V973" s="245"/>
      <c r="W973" s="245"/>
      <c r="X973" s="245"/>
      <c r="Y973" s="245"/>
      <c r="Z973" s="245"/>
      <c r="AA973" s="245"/>
    </row>
    <row r="974" ht="15.75" customHeight="1">
      <c r="A974" s="245"/>
      <c r="B974" s="245"/>
      <c r="C974" s="245"/>
      <c r="D974" s="245"/>
      <c r="E974" s="245"/>
      <c r="F974" s="245"/>
      <c r="G974" s="245"/>
      <c r="H974" s="245"/>
      <c r="I974" s="245"/>
      <c r="J974" s="245"/>
      <c r="K974" s="245"/>
      <c r="L974" s="245"/>
      <c r="M974" s="245"/>
      <c r="N974" s="245"/>
      <c r="O974" s="245"/>
      <c r="P974" s="245"/>
      <c r="Q974" s="245"/>
      <c r="R974" s="245"/>
      <c r="S974" s="245"/>
      <c r="T974" s="245"/>
      <c r="U974" s="245"/>
      <c r="V974" s="245"/>
      <c r="W974" s="245"/>
      <c r="X974" s="245"/>
      <c r="Y974" s="245"/>
      <c r="Z974" s="245"/>
      <c r="AA974" s="245"/>
    </row>
    <row r="975" ht="15.75" customHeight="1">
      <c r="A975" s="245"/>
      <c r="B975" s="245"/>
      <c r="C975" s="245"/>
      <c r="D975" s="245"/>
      <c r="E975" s="245"/>
      <c r="F975" s="245"/>
      <c r="G975" s="245"/>
      <c r="H975" s="245"/>
      <c r="I975" s="245"/>
      <c r="J975" s="245"/>
      <c r="K975" s="245"/>
      <c r="L975" s="245"/>
      <c r="M975" s="245"/>
      <c r="N975" s="245"/>
      <c r="O975" s="245"/>
      <c r="P975" s="245"/>
      <c r="Q975" s="245"/>
      <c r="R975" s="245"/>
      <c r="S975" s="245"/>
      <c r="T975" s="245"/>
      <c r="U975" s="245"/>
      <c r="V975" s="245"/>
      <c r="W975" s="245"/>
      <c r="X975" s="245"/>
      <c r="Y975" s="245"/>
      <c r="Z975" s="245"/>
      <c r="AA975" s="245"/>
    </row>
    <row r="976" ht="15.75" customHeight="1">
      <c r="A976" s="245"/>
      <c r="B976" s="245"/>
      <c r="C976" s="245"/>
      <c r="D976" s="245"/>
      <c r="E976" s="245"/>
      <c r="F976" s="245"/>
      <c r="G976" s="245"/>
      <c r="H976" s="245"/>
      <c r="I976" s="245"/>
      <c r="J976" s="245"/>
      <c r="K976" s="245"/>
      <c r="L976" s="245"/>
      <c r="M976" s="245"/>
      <c r="N976" s="245"/>
      <c r="O976" s="245"/>
      <c r="P976" s="245"/>
      <c r="Q976" s="245"/>
      <c r="R976" s="245"/>
      <c r="S976" s="245"/>
      <c r="T976" s="245"/>
      <c r="U976" s="245"/>
      <c r="V976" s="245"/>
      <c r="W976" s="245"/>
      <c r="X976" s="245"/>
      <c r="Y976" s="245"/>
      <c r="Z976" s="245"/>
      <c r="AA976" s="245"/>
    </row>
    <row r="977" ht="15.75" customHeight="1">
      <c r="A977" s="245"/>
      <c r="B977" s="245"/>
      <c r="C977" s="245"/>
      <c r="D977" s="245"/>
      <c r="E977" s="245"/>
      <c r="F977" s="245"/>
      <c r="G977" s="245"/>
      <c r="H977" s="245"/>
      <c r="I977" s="245"/>
      <c r="J977" s="245"/>
      <c r="K977" s="245"/>
      <c r="L977" s="245"/>
      <c r="M977" s="245"/>
      <c r="N977" s="245"/>
      <c r="O977" s="245"/>
      <c r="P977" s="245"/>
      <c r="Q977" s="245"/>
      <c r="R977" s="245"/>
      <c r="S977" s="245"/>
      <c r="T977" s="245"/>
      <c r="U977" s="245"/>
      <c r="V977" s="245"/>
      <c r="W977" s="245"/>
      <c r="X977" s="245"/>
      <c r="Y977" s="245"/>
      <c r="Z977" s="245"/>
      <c r="AA977" s="245"/>
    </row>
    <row r="978" ht="15.75" customHeight="1">
      <c r="A978" s="245"/>
      <c r="B978" s="245"/>
      <c r="C978" s="245"/>
      <c r="D978" s="245"/>
      <c r="E978" s="245"/>
      <c r="F978" s="245"/>
      <c r="G978" s="245"/>
      <c r="H978" s="245"/>
      <c r="I978" s="245"/>
      <c r="J978" s="245"/>
      <c r="K978" s="245"/>
      <c r="L978" s="245"/>
      <c r="M978" s="245"/>
      <c r="N978" s="245"/>
      <c r="O978" s="245"/>
      <c r="P978" s="245"/>
      <c r="Q978" s="245"/>
      <c r="R978" s="245"/>
      <c r="S978" s="245"/>
      <c r="T978" s="245"/>
      <c r="U978" s="245"/>
      <c r="V978" s="245"/>
      <c r="W978" s="245"/>
      <c r="X978" s="245"/>
      <c r="Y978" s="245"/>
      <c r="Z978" s="245"/>
      <c r="AA978" s="245"/>
    </row>
    <row r="979" ht="15.75" customHeight="1">
      <c r="A979" s="245"/>
      <c r="B979" s="245"/>
      <c r="C979" s="245"/>
      <c r="D979" s="245"/>
      <c r="E979" s="245"/>
      <c r="F979" s="245"/>
      <c r="G979" s="245"/>
      <c r="H979" s="245"/>
      <c r="I979" s="245"/>
      <c r="J979" s="245"/>
      <c r="K979" s="245"/>
      <c r="L979" s="245"/>
      <c r="M979" s="245"/>
      <c r="N979" s="245"/>
      <c r="O979" s="245"/>
      <c r="P979" s="245"/>
      <c r="Q979" s="245"/>
      <c r="R979" s="245"/>
      <c r="S979" s="245"/>
      <c r="T979" s="245"/>
      <c r="U979" s="245"/>
      <c r="V979" s="245"/>
      <c r="W979" s="245"/>
      <c r="X979" s="245"/>
      <c r="Y979" s="245"/>
      <c r="Z979" s="245"/>
      <c r="AA979" s="245"/>
    </row>
    <row r="980" ht="15.75" customHeight="1">
      <c r="A980" s="245"/>
      <c r="B980" s="245"/>
      <c r="C980" s="245"/>
      <c r="D980" s="245"/>
      <c r="E980" s="245"/>
      <c r="F980" s="245"/>
      <c r="G980" s="245"/>
      <c r="H980" s="245"/>
      <c r="I980" s="245"/>
      <c r="J980" s="245"/>
      <c r="K980" s="245"/>
      <c r="L980" s="245"/>
      <c r="M980" s="245"/>
      <c r="N980" s="245"/>
      <c r="O980" s="245"/>
      <c r="P980" s="245"/>
      <c r="Q980" s="245"/>
      <c r="R980" s="245"/>
      <c r="S980" s="245"/>
      <c r="T980" s="245"/>
      <c r="U980" s="245"/>
      <c r="V980" s="245"/>
      <c r="W980" s="245"/>
      <c r="X980" s="245"/>
      <c r="Y980" s="245"/>
      <c r="Z980" s="245"/>
      <c r="AA980" s="245"/>
    </row>
    <row r="981" ht="15.75" customHeight="1">
      <c r="A981" s="245"/>
      <c r="B981" s="245"/>
      <c r="C981" s="245"/>
      <c r="D981" s="245"/>
      <c r="E981" s="245"/>
      <c r="F981" s="245"/>
      <c r="G981" s="245"/>
      <c r="H981" s="245"/>
      <c r="I981" s="245"/>
      <c r="J981" s="245"/>
      <c r="K981" s="245"/>
      <c r="L981" s="245"/>
      <c r="M981" s="245"/>
      <c r="N981" s="245"/>
      <c r="O981" s="245"/>
      <c r="P981" s="245"/>
      <c r="Q981" s="245"/>
      <c r="R981" s="245"/>
      <c r="S981" s="245"/>
      <c r="T981" s="245"/>
      <c r="U981" s="245"/>
      <c r="V981" s="245"/>
      <c r="W981" s="245"/>
      <c r="X981" s="245"/>
      <c r="Y981" s="245"/>
      <c r="Z981" s="245"/>
      <c r="AA981" s="245"/>
    </row>
    <row r="982" ht="15.75" customHeight="1">
      <c r="A982" s="245"/>
      <c r="B982" s="245"/>
      <c r="C982" s="245"/>
      <c r="D982" s="245"/>
      <c r="E982" s="245"/>
      <c r="F982" s="245"/>
      <c r="G982" s="245"/>
      <c r="H982" s="245"/>
      <c r="I982" s="245"/>
      <c r="J982" s="245"/>
      <c r="K982" s="245"/>
      <c r="L982" s="245"/>
      <c r="M982" s="245"/>
      <c r="N982" s="245"/>
      <c r="O982" s="245"/>
      <c r="P982" s="245"/>
      <c r="Q982" s="245"/>
      <c r="R982" s="245"/>
      <c r="S982" s="245"/>
      <c r="T982" s="245"/>
      <c r="U982" s="245"/>
      <c r="V982" s="245"/>
      <c r="W982" s="245"/>
      <c r="X982" s="245"/>
      <c r="Y982" s="245"/>
      <c r="Z982" s="245"/>
      <c r="AA982" s="245"/>
    </row>
    <row r="983" ht="15.75" customHeight="1">
      <c r="A983" s="245"/>
      <c r="B983" s="245"/>
      <c r="C983" s="245"/>
      <c r="D983" s="245"/>
      <c r="E983" s="245"/>
      <c r="F983" s="245"/>
      <c r="G983" s="245"/>
      <c r="H983" s="245"/>
      <c r="I983" s="245"/>
      <c r="J983" s="245"/>
      <c r="K983" s="245"/>
      <c r="L983" s="245"/>
      <c r="M983" s="245"/>
      <c r="N983" s="245"/>
      <c r="O983" s="245"/>
      <c r="P983" s="245"/>
      <c r="Q983" s="245"/>
      <c r="R983" s="245"/>
      <c r="S983" s="245"/>
      <c r="T983" s="245"/>
      <c r="U983" s="245"/>
      <c r="V983" s="245"/>
      <c r="W983" s="245"/>
      <c r="X983" s="245"/>
      <c r="Y983" s="245"/>
      <c r="Z983" s="245"/>
      <c r="AA983" s="245"/>
    </row>
    <row r="984" ht="15.75" customHeight="1">
      <c r="A984" s="245"/>
      <c r="B984" s="245"/>
      <c r="C984" s="245"/>
      <c r="D984" s="245"/>
      <c r="E984" s="245"/>
      <c r="F984" s="245"/>
      <c r="G984" s="245"/>
      <c r="H984" s="245"/>
      <c r="I984" s="245"/>
      <c r="J984" s="245"/>
      <c r="K984" s="245"/>
      <c r="L984" s="245"/>
      <c r="M984" s="245"/>
      <c r="N984" s="245"/>
      <c r="O984" s="245"/>
      <c r="P984" s="245"/>
      <c r="Q984" s="245"/>
      <c r="R984" s="245"/>
      <c r="S984" s="245"/>
      <c r="T984" s="245"/>
      <c r="U984" s="245"/>
      <c r="V984" s="245"/>
      <c r="W984" s="245"/>
      <c r="X984" s="245"/>
      <c r="Y984" s="245"/>
      <c r="Z984" s="245"/>
      <c r="AA984" s="245"/>
    </row>
    <row r="985" ht="15.75" customHeight="1">
      <c r="A985" s="245"/>
      <c r="B985" s="245"/>
      <c r="C985" s="245"/>
      <c r="D985" s="245"/>
      <c r="E985" s="245"/>
      <c r="F985" s="245"/>
      <c r="G985" s="245"/>
      <c r="H985" s="245"/>
      <c r="I985" s="245"/>
      <c r="J985" s="245"/>
      <c r="K985" s="245"/>
      <c r="L985" s="245"/>
      <c r="M985" s="245"/>
      <c r="N985" s="245"/>
      <c r="O985" s="245"/>
      <c r="P985" s="245"/>
      <c r="Q985" s="245"/>
      <c r="R985" s="245"/>
      <c r="S985" s="245"/>
      <c r="T985" s="245"/>
      <c r="U985" s="245"/>
      <c r="V985" s="245"/>
      <c r="W985" s="245"/>
      <c r="X985" s="245"/>
      <c r="Y985" s="245"/>
      <c r="Z985" s="245"/>
      <c r="AA985" s="245"/>
    </row>
    <row r="986" ht="15.75" customHeight="1">
      <c r="A986" s="245"/>
      <c r="B986" s="245"/>
      <c r="C986" s="245"/>
      <c r="D986" s="245"/>
      <c r="E986" s="245"/>
      <c r="F986" s="245"/>
      <c r="G986" s="245"/>
      <c r="H986" s="245"/>
      <c r="I986" s="245"/>
      <c r="J986" s="245"/>
      <c r="K986" s="245"/>
      <c r="L986" s="245"/>
      <c r="M986" s="245"/>
      <c r="N986" s="245"/>
      <c r="O986" s="245"/>
      <c r="P986" s="245"/>
      <c r="Q986" s="245"/>
      <c r="R986" s="245"/>
      <c r="S986" s="245"/>
      <c r="T986" s="245"/>
      <c r="U986" s="245"/>
      <c r="V986" s="245"/>
      <c r="W986" s="245"/>
      <c r="X986" s="245"/>
      <c r="Y986" s="245"/>
      <c r="Z986" s="245"/>
      <c r="AA986" s="245"/>
    </row>
    <row r="987" ht="15.75" customHeight="1">
      <c r="A987" s="245"/>
      <c r="B987" s="245"/>
      <c r="C987" s="245"/>
      <c r="D987" s="245"/>
      <c r="E987" s="245"/>
      <c r="F987" s="245"/>
      <c r="G987" s="245"/>
      <c r="H987" s="245"/>
      <c r="I987" s="245"/>
      <c r="J987" s="245"/>
      <c r="K987" s="245"/>
      <c r="L987" s="245"/>
      <c r="M987" s="245"/>
      <c r="N987" s="245"/>
      <c r="O987" s="245"/>
      <c r="P987" s="245"/>
      <c r="Q987" s="245"/>
      <c r="R987" s="245"/>
      <c r="S987" s="245"/>
      <c r="T987" s="245"/>
      <c r="U987" s="245"/>
      <c r="V987" s="245"/>
      <c r="W987" s="245"/>
      <c r="X987" s="245"/>
      <c r="Y987" s="245"/>
      <c r="Z987" s="245"/>
      <c r="AA987" s="245"/>
    </row>
    <row r="988" ht="15.75" customHeight="1">
      <c r="A988" s="245"/>
      <c r="B988" s="245"/>
      <c r="C988" s="245"/>
      <c r="D988" s="245"/>
      <c r="E988" s="245"/>
      <c r="F988" s="245"/>
      <c r="G988" s="245"/>
      <c r="H988" s="245"/>
      <c r="I988" s="245"/>
      <c r="J988" s="245"/>
      <c r="K988" s="245"/>
      <c r="L988" s="245"/>
      <c r="M988" s="245"/>
      <c r="N988" s="245"/>
      <c r="O988" s="245"/>
      <c r="P988" s="245"/>
      <c r="Q988" s="245"/>
      <c r="R988" s="245"/>
      <c r="S988" s="245"/>
      <c r="T988" s="245"/>
      <c r="U988" s="245"/>
      <c r="V988" s="245"/>
      <c r="W988" s="245"/>
      <c r="X988" s="245"/>
      <c r="Y988" s="245"/>
      <c r="Z988" s="245"/>
      <c r="AA988" s="245"/>
    </row>
    <row r="989" ht="15.75" customHeight="1">
      <c r="A989" s="245"/>
      <c r="B989" s="245"/>
      <c r="C989" s="245"/>
      <c r="D989" s="245"/>
      <c r="E989" s="245"/>
      <c r="F989" s="245"/>
      <c r="G989" s="245"/>
      <c r="H989" s="245"/>
      <c r="I989" s="245"/>
      <c r="J989" s="245"/>
      <c r="K989" s="245"/>
      <c r="L989" s="245"/>
      <c r="M989" s="245"/>
      <c r="N989" s="245"/>
      <c r="O989" s="245"/>
      <c r="P989" s="245"/>
      <c r="Q989" s="245"/>
      <c r="R989" s="245"/>
      <c r="S989" s="245"/>
      <c r="T989" s="245"/>
      <c r="U989" s="245"/>
      <c r="V989" s="245"/>
      <c r="W989" s="245"/>
      <c r="X989" s="245"/>
      <c r="Y989" s="245"/>
      <c r="Z989" s="245"/>
      <c r="AA989" s="245"/>
    </row>
    <row r="990" ht="15.75" customHeight="1">
      <c r="A990" s="245"/>
      <c r="B990" s="245"/>
      <c r="C990" s="245"/>
      <c r="D990" s="245"/>
      <c r="E990" s="245"/>
      <c r="F990" s="245"/>
      <c r="G990" s="245"/>
      <c r="H990" s="245"/>
      <c r="I990" s="245"/>
      <c r="J990" s="245"/>
      <c r="K990" s="245"/>
      <c r="L990" s="245"/>
      <c r="M990" s="245"/>
      <c r="N990" s="245"/>
      <c r="O990" s="245"/>
      <c r="P990" s="245"/>
      <c r="Q990" s="245"/>
      <c r="R990" s="245"/>
      <c r="S990" s="245"/>
      <c r="T990" s="245"/>
      <c r="U990" s="245"/>
      <c r="V990" s="245"/>
      <c r="W990" s="245"/>
      <c r="X990" s="245"/>
      <c r="Y990" s="245"/>
      <c r="Z990" s="245"/>
      <c r="AA990" s="245"/>
    </row>
    <row r="991" ht="15.75" customHeight="1">
      <c r="A991" s="245"/>
      <c r="B991" s="245"/>
      <c r="C991" s="245"/>
      <c r="D991" s="245"/>
      <c r="E991" s="245"/>
      <c r="F991" s="245"/>
      <c r="G991" s="245"/>
      <c r="H991" s="245"/>
      <c r="I991" s="245"/>
      <c r="J991" s="245"/>
      <c r="K991" s="245"/>
      <c r="L991" s="245"/>
      <c r="M991" s="245"/>
      <c r="N991" s="245"/>
      <c r="O991" s="245"/>
      <c r="P991" s="245"/>
      <c r="Q991" s="245"/>
      <c r="R991" s="245"/>
      <c r="S991" s="245"/>
      <c r="T991" s="245"/>
      <c r="U991" s="245"/>
      <c r="V991" s="245"/>
      <c r="W991" s="245"/>
      <c r="X991" s="245"/>
      <c r="Y991" s="245"/>
      <c r="Z991" s="245"/>
      <c r="AA991" s="245"/>
    </row>
    <row r="992" ht="15.75" customHeight="1">
      <c r="A992" s="245"/>
      <c r="B992" s="245"/>
      <c r="C992" s="245"/>
      <c r="D992" s="245"/>
      <c r="E992" s="245"/>
      <c r="F992" s="245"/>
      <c r="G992" s="245"/>
      <c r="H992" s="245"/>
      <c r="I992" s="245"/>
      <c r="J992" s="245"/>
      <c r="K992" s="245"/>
      <c r="L992" s="245"/>
      <c r="M992" s="245"/>
      <c r="N992" s="245"/>
      <c r="O992" s="245"/>
      <c r="P992" s="245"/>
      <c r="Q992" s="245"/>
      <c r="R992" s="245"/>
      <c r="S992" s="245"/>
      <c r="T992" s="245"/>
      <c r="U992" s="245"/>
      <c r="V992" s="245"/>
      <c r="W992" s="245"/>
      <c r="X992" s="245"/>
      <c r="Y992" s="245"/>
      <c r="Z992" s="245"/>
      <c r="AA992" s="245"/>
    </row>
    <row r="993" ht="15.75" customHeight="1">
      <c r="A993" s="245"/>
      <c r="B993" s="245"/>
      <c r="C993" s="245"/>
      <c r="D993" s="245"/>
      <c r="E993" s="245"/>
      <c r="F993" s="245"/>
      <c r="G993" s="245"/>
      <c r="H993" s="245"/>
      <c r="I993" s="245"/>
      <c r="J993" s="245"/>
      <c r="K993" s="245"/>
      <c r="L993" s="245"/>
      <c r="M993" s="245"/>
      <c r="N993" s="245"/>
      <c r="O993" s="245"/>
      <c r="P993" s="245"/>
      <c r="Q993" s="245"/>
      <c r="R993" s="245"/>
      <c r="S993" s="245"/>
      <c r="T993" s="245"/>
      <c r="U993" s="245"/>
      <c r="V993" s="245"/>
      <c r="W993" s="245"/>
      <c r="X993" s="245"/>
      <c r="Y993" s="245"/>
      <c r="Z993" s="245"/>
      <c r="AA993" s="245"/>
    </row>
    <row r="994" ht="15.75" customHeight="1">
      <c r="A994" s="245"/>
      <c r="B994" s="245"/>
      <c r="C994" s="245"/>
      <c r="D994" s="245"/>
      <c r="E994" s="245"/>
      <c r="F994" s="245"/>
      <c r="G994" s="245"/>
      <c r="H994" s="245"/>
      <c r="I994" s="245"/>
      <c r="J994" s="245"/>
      <c r="K994" s="245"/>
      <c r="L994" s="245"/>
      <c r="M994" s="245"/>
      <c r="N994" s="245"/>
      <c r="O994" s="245"/>
      <c r="P994" s="245"/>
      <c r="Q994" s="245"/>
      <c r="R994" s="245"/>
      <c r="S994" s="245"/>
      <c r="T994" s="245"/>
      <c r="U994" s="245"/>
      <c r="V994" s="245"/>
      <c r="W994" s="245"/>
      <c r="X994" s="245"/>
      <c r="Y994" s="245"/>
      <c r="Z994" s="245"/>
      <c r="AA994" s="245"/>
    </row>
    <row r="995" ht="15.75" customHeight="1">
      <c r="A995" s="245"/>
      <c r="B995" s="245"/>
      <c r="C995" s="245"/>
      <c r="D995" s="245"/>
      <c r="E995" s="245"/>
      <c r="F995" s="245"/>
      <c r="G995" s="245"/>
      <c r="H995" s="245"/>
      <c r="I995" s="245"/>
      <c r="J995" s="245"/>
      <c r="K995" s="245"/>
      <c r="L995" s="245"/>
      <c r="M995" s="245"/>
      <c r="N995" s="245"/>
      <c r="O995" s="245"/>
      <c r="P995" s="245"/>
      <c r="Q995" s="245"/>
      <c r="R995" s="245"/>
      <c r="S995" s="245"/>
      <c r="T995" s="245"/>
      <c r="U995" s="245"/>
      <c r="V995" s="245"/>
      <c r="W995" s="245"/>
      <c r="X995" s="245"/>
      <c r="Y995" s="245"/>
      <c r="Z995" s="245"/>
      <c r="AA995" s="245"/>
    </row>
    <row r="996" ht="15.75" customHeight="1">
      <c r="A996" s="245"/>
      <c r="B996" s="245"/>
      <c r="C996" s="245"/>
      <c r="D996" s="245"/>
      <c r="E996" s="245"/>
      <c r="F996" s="245"/>
      <c r="G996" s="245"/>
      <c r="H996" s="245"/>
      <c r="I996" s="245"/>
      <c r="J996" s="245"/>
      <c r="K996" s="245"/>
      <c r="L996" s="245"/>
      <c r="M996" s="245"/>
      <c r="N996" s="245"/>
      <c r="O996" s="245"/>
      <c r="P996" s="245"/>
      <c r="Q996" s="245"/>
      <c r="R996" s="245"/>
      <c r="S996" s="245"/>
      <c r="T996" s="245"/>
      <c r="U996" s="245"/>
      <c r="V996" s="245"/>
      <c r="W996" s="245"/>
      <c r="X996" s="245"/>
      <c r="Y996" s="245"/>
      <c r="Z996" s="245"/>
      <c r="AA996" s="245"/>
    </row>
    <row r="997" ht="15.75" customHeight="1">
      <c r="A997" s="245"/>
      <c r="B997" s="245"/>
      <c r="C997" s="245"/>
      <c r="D997" s="245"/>
      <c r="E997" s="245"/>
      <c r="F997" s="245"/>
      <c r="G997" s="245"/>
      <c r="H997" s="245"/>
      <c r="I997" s="245"/>
      <c r="J997" s="245"/>
      <c r="K997" s="245"/>
      <c r="L997" s="245"/>
      <c r="M997" s="245"/>
      <c r="N997" s="245"/>
      <c r="O997" s="245"/>
      <c r="P997" s="245"/>
      <c r="Q997" s="245"/>
      <c r="R997" s="245"/>
      <c r="S997" s="245"/>
      <c r="T997" s="245"/>
      <c r="U997" s="245"/>
      <c r="V997" s="245"/>
      <c r="W997" s="245"/>
      <c r="X997" s="245"/>
      <c r="Y997" s="245"/>
      <c r="Z997" s="245"/>
      <c r="AA997" s="245"/>
    </row>
    <row r="998" ht="15.75" customHeight="1">
      <c r="A998" s="245"/>
      <c r="B998" s="245"/>
      <c r="C998" s="245"/>
      <c r="D998" s="245"/>
      <c r="E998" s="245"/>
      <c r="F998" s="245"/>
      <c r="G998" s="245"/>
      <c r="H998" s="245"/>
      <c r="I998" s="245"/>
      <c r="J998" s="245"/>
      <c r="K998" s="245"/>
      <c r="L998" s="245"/>
      <c r="M998" s="245"/>
      <c r="N998" s="245"/>
      <c r="O998" s="245"/>
      <c r="P998" s="245"/>
      <c r="Q998" s="245"/>
      <c r="R998" s="245"/>
      <c r="S998" s="245"/>
      <c r="T998" s="245"/>
      <c r="U998" s="245"/>
      <c r="V998" s="245"/>
      <c r="W998" s="245"/>
      <c r="X998" s="245"/>
      <c r="Y998" s="245"/>
      <c r="Z998" s="245"/>
      <c r="AA998" s="245"/>
    </row>
    <row r="999" ht="15.75" customHeight="1">
      <c r="A999" s="245"/>
      <c r="B999" s="245"/>
      <c r="C999" s="245"/>
      <c r="D999" s="245"/>
      <c r="E999" s="245"/>
      <c r="F999" s="245"/>
      <c r="G999" s="245"/>
      <c r="H999" s="245"/>
      <c r="I999" s="245"/>
      <c r="J999" s="245"/>
      <c r="K999" s="245"/>
      <c r="L999" s="245"/>
      <c r="M999" s="245"/>
      <c r="N999" s="245"/>
      <c r="O999" s="245"/>
      <c r="P999" s="245"/>
      <c r="Q999" s="245"/>
      <c r="R999" s="245"/>
      <c r="S999" s="245"/>
      <c r="T999" s="245"/>
      <c r="U999" s="245"/>
      <c r="V999" s="245"/>
      <c r="W999" s="245"/>
      <c r="X999" s="245"/>
      <c r="Y999" s="245"/>
      <c r="Z999" s="245"/>
      <c r="AA999" s="245"/>
    </row>
    <row r="1000" ht="15.75" customHeight="1">
      <c r="A1000" s="245"/>
      <c r="B1000" s="245"/>
      <c r="C1000" s="245"/>
      <c r="D1000" s="245"/>
      <c r="E1000" s="245"/>
      <c r="F1000" s="245"/>
      <c r="G1000" s="245"/>
      <c r="H1000" s="245"/>
      <c r="I1000" s="245"/>
      <c r="J1000" s="245"/>
      <c r="K1000" s="245"/>
      <c r="L1000" s="245"/>
      <c r="M1000" s="245"/>
      <c r="N1000" s="245"/>
      <c r="O1000" s="245"/>
      <c r="P1000" s="245"/>
      <c r="Q1000" s="245"/>
      <c r="R1000" s="245"/>
      <c r="S1000" s="245"/>
      <c r="T1000" s="245"/>
      <c r="U1000" s="245"/>
      <c r="V1000" s="245"/>
      <c r="W1000" s="245"/>
      <c r="X1000" s="245"/>
      <c r="Y1000" s="245"/>
      <c r="Z1000" s="245"/>
      <c r="AA1000" s="245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3.5"/>
    <col customWidth="1" min="2" max="2" width="18.75"/>
    <col customWidth="1" min="3" max="3" width="9.13"/>
    <col customWidth="1" min="4" max="4" width="11.88"/>
    <col customWidth="1" min="5" max="5" width="14.0"/>
    <col customWidth="1" min="6" max="6" width="9.13"/>
    <col customWidth="1" min="7" max="7" width="16.88"/>
    <col customWidth="1" min="8" max="26" width="8.63"/>
  </cols>
  <sheetData>
    <row r="1" ht="15.75" customHeight="1">
      <c r="A1" s="289" t="s">
        <v>11461</v>
      </c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</row>
    <row r="2" ht="15.75" customHeight="1">
      <c r="A2" s="245"/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X2" s="245"/>
      <c r="Y2" s="245"/>
      <c r="Z2" s="245"/>
    </row>
    <row r="3" ht="15.75" customHeight="1">
      <c r="A3" s="290" t="s">
        <v>11462</v>
      </c>
      <c r="B3" s="245"/>
      <c r="C3" s="245"/>
      <c r="D3" s="245"/>
      <c r="E3" s="245"/>
      <c r="F3" s="245"/>
      <c r="G3" s="245"/>
      <c r="H3" s="245"/>
      <c r="I3" s="245"/>
      <c r="J3" s="245"/>
      <c r="K3" s="245"/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</row>
    <row r="4" ht="15.75" customHeight="1">
      <c r="A4" s="291"/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X4" s="245"/>
      <c r="Y4" s="245"/>
      <c r="Z4" s="245"/>
    </row>
    <row r="5" ht="15.75" customHeight="1">
      <c r="A5" s="290" t="s">
        <v>11463</v>
      </c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X5" s="245"/>
      <c r="Y5" s="245"/>
      <c r="Z5" s="245"/>
    </row>
    <row r="6" ht="15.75" customHeight="1">
      <c r="A6" s="292" t="s">
        <v>11464</v>
      </c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X6" s="245"/>
      <c r="Y6" s="245"/>
      <c r="Z6" s="245"/>
    </row>
    <row r="7" ht="15.75" customHeight="1">
      <c r="A7" s="290" t="s">
        <v>11465</v>
      </c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X7" s="245"/>
      <c r="Y7" s="245"/>
      <c r="Z7" s="245"/>
    </row>
    <row r="8" ht="15.75" customHeight="1">
      <c r="A8" s="292" t="s">
        <v>11466</v>
      </c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X8" s="245"/>
      <c r="Y8" s="245"/>
      <c r="Z8" s="245"/>
    </row>
    <row r="9" ht="15.75" customHeight="1">
      <c r="A9" s="292" t="s">
        <v>11467</v>
      </c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  <c r="X9" s="245"/>
      <c r="Y9" s="245"/>
      <c r="Z9" s="245"/>
    </row>
    <row r="10" ht="15.75" customHeight="1">
      <c r="A10" s="292" t="s">
        <v>11468</v>
      </c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</row>
    <row r="11" ht="15.75" customHeight="1">
      <c r="A11" s="292" t="s">
        <v>11469</v>
      </c>
      <c r="B11" s="245"/>
      <c r="C11" s="245"/>
      <c r="D11" s="245"/>
      <c r="E11" s="245"/>
      <c r="F11" s="245"/>
      <c r="G11" s="245"/>
      <c r="H11" s="245"/>
      <c r="I11" s="245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</row>
    <row r="12" ht="15.75" customHeight="1">
      <c r="A12" s="245"/>
      <c r="B12" s="245"/>
      <c r="C12" s="245"/>
      <c r="D12" s="245"/>
      <c r="E12" s="245"/>
      <c r="F12" s="245"/>
      <c r="G12" s="245"/>
      <c r="H12" s="245"/>
      <c r="I12" s="245"/>
      <c r="J12" s="245"/>
      <c r="K12" s="245"/>
      <c r="L12" s="245"/>
      <c r="M12" s="245"/>
      <c r="N12" s="245"/>
      <c r="O12" s="245"/>
      <c r="P12" s="245"/>
      <c r="Q12" s="245"/>
      <c r="R12" s="245"/>
      <c r="S12" s="245"/>
      <c r="T12" s="245"/>
      <c r="U12" s="245"/>
      <c r="V12" s="245"/>
      <c r="W12" s="245"/>
      <c r="X12" s="245"/>
      <c r="Y12" s="245"/>
      <c r="Z12" s="245"/>
    </row>
    <row r="13" ht="15.75" customHeight="1">
      <c r="A13" s="292" t="s">
        <v>11470</v>
      </c>
      <c r="B13" s="245"/>
      <c r="C13" s="245"/>
      <c r="D13" s="245"/>
      <c r="E13" s="245"/>
      <c r="F13" s="245"/>
      <c r="G13" s="245"/>
      <c r="H13" s="245"/>
      <c r="I13" s="245"/>
      <c r="J13" s="245"/>
      <c r="K13" s="245"/>
      <c r="L13" s="245"/>
      <c r="M13" s="245"/>
      <c r="N13" s="245"/>
      <c r="O13" s="245"/>
      <c r="P13" s="245"/>
      <c r="Q13" s="245"/>
      <c r="R13" s="245"/>
      <c r="S13" s="245"/>
      <c r="T13" s="245"/>
      <c r="U13" s="245"/>
      <c r="V13" s="245"/>
      <c r="W13" s="245"/>
      <c r="X13" s="245"/>
      <c r="Y13" s="245"/>
      <c r="Z13" s="245"/>
    </row>
    <row r="14" ht="15.75" customHeight="1">
      <c r="A14" s="292" t="s">
        <v>11471</v>
      </c>
      <c r="B14" s="245"/>
      <c r="C14" s="245"/>
      <c r="D14" s="245"/>
      <c r="E14" s="245"/>
      <c r="F14" s="245"/>
      <c r="G14" s="245"/>
      <c r="H14" s="245"/>
      <c r="I14" s="245"/>
      <c r="J14" s="245"/>
      <c r="K14" s="245"/>
      <c r="L14" s="245"/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</row>
    <row r="15" ht="15.75" customHeight="1">
      <c r="A15" s="292" t="s">
        <v>11472</v>
      </c>
      <c r="B15" s="245"/>
      <c r="C15" s="245"/>
      <c r="D15" s="245"/>
      <c r="E15" s="245"/>
      <c r="F15" s="245"/>
      <c r="G15" s="245"/>
      <c r="H15" s="245"/>
      <c r="I15" s="245"/>
      <c r="J15" s="245"/>
      <c r="K15" s="245"/>
      <c r="L15" s="245"/>
      <c r="M15" s="245"/>
      <c r="N15" s="245"/>
      <c r="O15" s="245"/>
      <c r="P15" s="245"/>
      <c r="Q15" s="245"/>
      <c r="R15" s="245"/>
      <c r="S15" s="245"/>
      <c r="T15" s="245"/>
      <c r="U15" s="245"/>
      <c r="V15" s="245"/>
      <c r="W15" s="245"/>
      <c r="X15" s="245"/>
      <c r="Y15" s="245"/>
      <c r="Z15" s="245"/>
    </row>
    <row r="16" ht="15.75" customHeight="1">
      <c r="A16" s="292" t="s">
        <v>11473</v>
      </c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  <c r="X16" s="245"/>
      <c r="Y16" s="245"/>
      <c r="Z16" s="245"/>
    </row>
    <row r="17" ht="15.75" customHeight="1">
      <c r="A17" s="292" t="s">
        <v>11474</v>
      </c>
      <c r="B17" s="245"/>
      <c r="C17" s="245"/>
      <c r="D17" s="245"/>
      <c r="E17" s="245"/>
      <c r="F17" s="245"/>
      <c r="G17" s="245"/>
      <c r="H17" s="245"/>
      <c r="I17" s="245"/>
      <c r="J17" s="245"/>
      <c r="K17" s="245"/>
      <c r="L17" s="245"/>
      <c r="M17" s="245"/>
      <c r="N17" s="245"/>
      <c r="O17" s="245"/>
      <c r="P17" s="245"/>
      <c r="Q17" s="245"/>
      <c r="R17" s="245"/>
      <c r="S17" s="245"/>
      <c r="T17" s="245"/>
      <c r="U17" s="245"/>
      <c r="V17" s="245"/>
      <c r="W17" s="245"/>
      <c r="X17" s="245"/>
      <c r="Y17" s="245"/>
      <c r="Z17" s="245"/>
    </row>
    <row r="18" ht="15.75" customHeight="1">
      <c r="A18" s="292" t="s">
        <v>11475</v>
      </c>
      <c r="B18" s="245"/>
      <c r="C18" s="245"/>
      <c r="D18" s="245"/>
      <c r="E18" s="245"/>
      <c r="F18" s="245"/>
      <c r="G18" s="245"/>
      <c r="H18" s="245"/>
      <c r="I18" s="245"/>
      <c r="J18" s="245"/>
      <c r="K18" s="245"/>
      <c r="L18" s="245"/>
      <c r="M18" s="245"/>
      <c r="N18" s="245"/>
      <c r="O18" s="245"/>
      <c r="P18" s="245"/>
      <c r="Q18" s="245"/>
      <c r="R18" s="245"/>
      <c r="S18" s="245"/>
      <c r="T18" s="245"/>
      <c r="U18" s="245"/>
      <c r="V18" s="245"/>
      <c r="W18" s="245"/>
      <c r="X18" s="245"/>
      <c r="Y18" s="245"/>
      <c r="Z18" s="245"/>
    </row>
    <row r="19" ht="15.75" customHeight="1">
      <c r="A19" s="292" t="s">
        <v>11476</v>
      </c>
      <c r="B19" s="245"/>
      <c r="C19" s="245"/>
      <c r="D19" s="245"/>
      <c r="E19" s="245"/>
      <c r="F19" s="245"/>
      <c r="G19" s="245"/>
      <c r="H19" s="245"/>
      <c r="I19" s="245"/>
      <c r="J19" s="245"/>
      <c r="K19" s="245"/>
      <c r="L19" s="245"/>
      <c r="M19" s="245"/>
      <c r="N19" s="245"/>
      <c r="O19" s="245"/>
      <c r="P19" s="245"/>
      <c r="Q19" s="245"/>
      <c r="R19" s="245"/>
      <c r="S19" s="245"/>
      <c r="T19" s="245"/>
      <c r="U19" s="245"/>
      <c r="V19" s="245"/>
      <c r="W19" s="245"/>
      <c r="X19" s="245"/>
      <c r="Y19" s="245"/>
      <c r="Z19" s="245"/>
    </row>
    <row r="20" ht="15.75" customHeight="1">
      <c r="A20" s="292" t="s">
        <v>11477</v>
      </c>
      <c r="B20" s="245"/>
      <c r="C20" s="245"/>
      <c r="D20" s="245"/>
      <c r="E20" s="245"/>
      <c r="F20" s="245"/>
      <c r="G20" s="245"/>
      <c r="H20" s="245"/>
      <c r="I20" s="245"/>
      <c r="J20" s="245"/>
      <c r="K20" s="245"/>
      <c r="L20" s="245"/>
      <c r="M20" s="245"/>
      <c r="N20" s="245"/>
      <c r="O20" s="245"/>
      <c r="P20" s="245"/>
      <c r="Q20" s="245"/>
      <c r="R20" s="245"/>
      <c r="S20" s="245"/>
      <c r="T20" s="245"/>
      <c r="U20" s="245"/>
      <c r="V20" s="245"/>
      <c r="W20" s="245"/>
      <c r="X20" s="245"/>
      <c r="Y20" s="245"/>
      <c r="Z20" s="245"/>
    </row>
    <row r="21" ht="15.75" customHeight="1">
      <c r="A21" s="292" t="s">
        <v>11478</v>
      </c>
      <c r="B21" s="245"/>
      <c r="C21" s="245"/>
      <c r="D21" s="245"/>
      <c r="E21" s="245"/>
      <c r="F21" s="245"/>
      <c r="G21" s="245"/>
      <c r="H21" s="245"/>
      <c r="I21" s="245"/>
      <c r="J21" s="245"/>
      <c r="K21" s="245"/>
      <c r="L21" s="245"/>
      <c r="M21" s="245"/>
      <c r="N21" s="245"/>
      <c r="O21" s="245"/>
      <c r="P21" s="245"/>
      <c r="Q21" s="245"/>
      <c r="R21" s="245"/>
      <c r="S21" s="245"/>
      <c r="T21" s="245"/>
      <c r="U21" s="245"/>
      <c r="V21" s="245"/>
      <c r="W21" s="245"/>
      <c r="X21" s="245"/>
      <c r="Y21" s="245"/>
      <c r="Z21" s="245"/>
    </row>
    <row r="22" ht="15.75" customHeight="1">
      <c r="A22" s="292" t="s">
        <v>11479</v>
      </c>
      <c r="B22" s="245"/>
      <c r="C22" s="245"/>
      <c r="D22" s="245"/>
      <c r="E22" s="245"/>
      <c r="F22" s="245"/>
      <c r="G22" s="245"/>
      <c r="H22" s="245"/>
      <c r="I22" s="245"/>
      <c r="J22" s="245"/>
      <c r="K22" s="245"/>
      <c r="L22" s="245"/>
      <c r="M22" s="245"/>
      <c r="N22" s="245"/>
      <c r="O22" s="245"/>
      <c r="P22" s="245"/>
      <c r="Q22" s="245"/>
      <c r="R22" s="245"/>
      <c r="S22" s="245"/>
      <c r="T22" s="245"/>
      <c r="U22" s="245"/>
      <c r="V22" s="245"/>
      <c r="W22" s="245"/>
      <c r="X22" s="245"/>
      <c r="Y22" s="245"/>
      <c r="Z22" s="245"/>
    </row>
    <row r="23" ht="15.75" customHeight="1">
      <c r="A23" s="292" t="s">
        <v>11480</v>
      </c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  <c r="X23" s="245"/>
      <c r="Y23" s="245"/>
      <c r="Z23" s="245"/>
    </row>
    <row r="24" ht="15.75" customHeight="1">
      <c r="A24" s="292" t="s">
        <v>11481</v>
      </c>
      <c r="B24" s="245"/>
      <c r="C24" s="245"/>
      <c r="D24" s="245"/>
      <c r="E24" s="245"/>
      <c r="F24" s="245"/>
      <c r="G24" s="245"/>
      <c r="H24" s="245"/>
      <c r="I24" s="245"/>
      <c r="J24" s="245"/>
      <c r="K24" s="245"/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245"/>
      <c r="W24" s="245"/>
      <c r="X24" s="245"/>
      <c r="Y24" s="245"/>
      <c r="Z24" s="245"/>
    </row>
    <row r="25" ht="15.75" customHeight="1">
      <c r="A25" s="245"/>
      <c r="B25" s="245"/>
      <c r="C25" s="245"/>
      <c r="D25" s="245"/>
      <c r="E25" s="245"/>
      <c r="F25" s="245"/>
      <c r="G25" s="245"/>
      <c r="H25" s="245"/>
      <c r="I25" s="245"/>
      <c r="J25" s="245"/>
      <c r="K25" s="245"/>
      <c r="L25" s="245"/>
      <c r="M25" s="245"/>
      <c r="N25" s="245"/>
      <c r="O25" s="245"/>
      <c r="P25" s="245"/>
      <c r="Q25" s="245"/>
      <c r="R25" s="245"/>
      <c r="S25" s="245"/>
      <c r="T25" s="245"/>
      <c r="U25" s="245"/>
      <c r="V25" s="245"/>
      <c r="W25" s="245"/>
      <c r="X25" s="245"/>
      <c r="Y25" s="245"/>
      <c r="Z25" s="245"/>
    </row>
    <row r="26" ht="15.75" customHeight="1">
      <c r="A26" s="293" t="s">
        <v>11482</v>
      </c>
      <c r="B26" s="245"/>
      <c r="C26" s="245"/>
      <c r="D26" s="245"/>
      <c r="E26" s="245"/>
      <c r="F26" s="245"/>
      <c r="G26" s="245"/>
      <c r="H26" s="245"/>
      <c r="I26" s="245"/>
      <c r="J26" s="245"/>
      <c r="K26" s="245"/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245"/>
      <c r="W26" s="245"/>
      <c r="X26" s="245"/>
      <c r="Y26" s="245"/>
      <c r="Z26" s="245"/>
    </row>
    <row r="27" ht="15.75" customHeight="1">
      <c r="A27" s="292" t="s">
        <v>11483</v>
      </c>
      <c r="B27" s="245"/>
      <c r="C27" s="245"/>
      <c r="D27" s="245"/>
      <c r="E27" s="245"/>
      <c r="F27" s="245"/>
      <c r="G27" s="245"/>
      <c r="H27" s="245"/>
      <c r="I27" s="245"/>
      <c r="J27" s="245"/>
      <c r="K27" s="245"/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245"/>
      <c r="W27" s="245"/>
      <c r="X27" s="245"/>
      <c r="Y27" s="245"/>
      <c r="Z27" s="245"/>
    </row>
    <row r="28" ht="15.75" customHeight="1">
      <c r="A28" s="245"/>
      <c r="B28" s="245"/>
      <c r="C28" s="245"/>
      <c r="D28" s="245"/>
      <c r="E28" s="245"/>
      <c r="F28" s="245"/>
      <c r="G28" s="245"/>
      <c r="H28" s="245"/>
      <c r="I28" s="245"/>
      <c r="J28" s="245"/>
      <c r="K28" s="245"/>
      <c r="L28" s="245"/>
      <c r="M28" s="245"/>
      <c r="N28" s="245"/>
      <c r="O28" s="245"/>
      <c r="P28" s="245"/>
      <c r="Q28" s="245"/>
      <c r="R28" s="245"/>
      <c r="S28" s="245"/>
      <c r="T28" s="245"/>
      <c r="U28" s="245"/>
      <c r="V28" s="245"/>
      <c r="W28" s="245"/>
      <c r="X28" s="245"/>
      <c r="Y28" s="245"/>
      <c r="Z28" s="245"/>
    </row>
    <row r="29" ht="15.75" customHeight="1">
      <c r="A29" s="294" t="s">
        <v>11484</v>
      </c>
      <c r="B29" s="245"/>
      <c r="C29" s="245"/>
      <c r="D29" s="245"/>
      <c r="E29" s="245"/>
      <c r="F29" s="245"/>
      <c r="G29" s="245"/>
      <c r="H29" s="245"/>
      <c r="I29" s="245"/>
      <c r="J29" s="245"/>
      <c r="K29" s="245"/>
      <c r="L29" s="245"/>
      <c r="M29" s="245"/>
      <c r="N29" s="245"/>
      <c r="O29" s="245"/>
      <c r="P29" s="245"/>
      <c r="Q29" s="245"/>
      <c r="R29" s="245"/>
      <c r="S29" s="245"/>
      <c r="T29" s="245"/>
      <c r="U29" s="245"/>
      <c r="V29" s="245"/>
      <c r="W29" s="245"/>
      <c r="X29" s="245"/>
      <c r="Y29" s="245"/>
      <c r="Z29" s="245"/>
    </row>
    <row r="30" ht="15.75" customHeight="1">
      <c r="A30" s="291"/>
      <c r="B30" s="245"/>
      <c r="C30" s="245"/>
      <c r="D30" s="245"/>
      <c r="E30" s="245"/>
      <c r="F30" s="245"/>
      <c r="G30" s="245"/>
      <c r="H30" s="245"/>
      <c r="I30" s="245"/>
      <c r="J30" s="245"/>
      <c r="K30" s="245"/>
      <c r="L30" s="245"/>
      <c r="M30" s="245"/>
      <c r="N30" s="245"/>
      <c r="O30" s="245"/>
      <c r="P30" s="245"/>
      <c r="Q30" s="245"/>
      <c r="R30" s="245"/>
      <c r="S30" s="245"/>
      <c r="T30" s="245"/>
      <c r="U30" s="245"/>
      <c r="V30" s="245"/>
      <c r="W30" s="245"/>
      <c r="X30" s="245"/>
      <c r="Y30" s="245"/>
      <c r="Z30" s="245"/>
    </row>
    <row r="31" ht="15.75" customHeight="1">
      <c r="A31" s="292" t="s">
        <v>11485</v>
      </c>
      <c r="B31" s="245"/>
      <c r="C31" s="245"/>
      <c r="D31" s="245"/>
      <c r="E31" s="245"/>
      <c r="F31" s="245"/>
      <c r="G31" s="245"/>
      <c r="H31" s="245"/>
      <c r="I31" s="245"/>
      <c r="J31" s="245"/>
      <c r="K31" s="245"/>
      <c r="L31" s="245"/>
      <c r="M31" s="245"/>
      <c r="N31" s="245"/>
      <c r="O31" s="245"/>
      <c r="P31" s="245"/>
      <c r="Q31" s="245"/>
      <c r="R31" s="245"/>
      <c r="S31" s="245"/>
      <c r="T31" s="245"/>
      <c r="U31" s="245"/>
      <c r="V31" s="245"/>
      <c r="W31" s="245"/>
      <c r="X31" s="245"/>
      <c r="Y31" s="245"/>
      <c r="Z31" s="245"/>
    </row>
    <row r="32" ht="15.75" customHeight="1">
      <c r="A32" s="292" t="s">
        <v>11486</v>
      </c>
      <c r="B32" s="245"/>
      <c r="C32" s="245"/>
      <c r="D32" s="245"/>
      <c r="E32" s="245"/>
      <c r="F32" s="245"/>
      <c r="G32" s="245"/>
      <c r="H32" s="245"/>
      <c r="I32" s="245"/>
      <c r="J32" s="245"/>
      <c r="K32" s="245"/>
      <c r="L32" s="245"/>
      <c r="M32" s="245"/>
      <c r="N32" s="245"/>
      <c r="O32" s="245"/>
      <c r="P32" s="245"/>
      <c r="Q32" s="245"/>
      <c r="R32" s="245"/>
      <c r="S32" s="245"/>
      <c r="T32" s="245"/>
      <c r="U32" s="245"/>
      <c r="V32" s="245"/>
      <c r="W32" s="245"/>
      <c r="X32" s="245"/>
      <c r="Y32" s="245"/>
      <c r="Z32" s="245"/>
    </row>
    <row r="33" ht="15.75" customHeight="1">
      <c r="A33" s="292" t="s">
        <v>11487</v>
      </c>
      <c r="B33" s="245"/>
      <c r="C33" s="245"/>
      <c r="D33" s="245"/>
      <c r="E33" s="245"/>
      <c r="F33" s="245"/>
      <c r="G33" s="245"/>
      <c r="H33" s="245"/>
      <c r="I33" s="245"/>
      <c r="J33" s="245"/>
      <c r="K33" s="245"/>
      <c r="L33" s="245"/>
      <c r="M33" s="245"/>
      <c r="N33" s="245"/>
      <c r="O33" s="245"/>
      <c r="P33" s="245"/>
      <c r="Q33" s="245"/>
      <c r="R33" s="245"/>
      <c r="S33" s="245"/>
      <c r="T33" s="245"/>
      <c r="U33" s="245"/>
      <c r="V33" s="245"/>
      <c r="W33" s="245"/>
      <c r="X33" s="245"/>
      <c r="Y33" s="245"/>
      <c r="Z33" s="245"/>
    </row>
    <row r="34" ht="15.75" customHeight="1">
      <c r="A34" s="292" t="s">
        <v>11488</v>
      </c>
      <c r="B34" s="245"/>
      <c r="C34" s="245"/>
      <c r="D34" s="245"/>
      <c r="E34" s="245"/>
      <c r="F34" s="245"/>
      <c r="G34" s="245"/>
      <c r="H34" s="245"/>
      <c r="I34" s="245"/>
      <c r="J34" s="245"/>
      <c r="K34" s="245"/>
      <c r="L34" s="245"/>
      <c r="M34" s="245"/>
      <c r="N34" s="245"/>
      <c r="O34" s="245"/>
      <c r="P34" s="245"/>
      <c r="Q34" s="245"/>
      <c r="R34" s="245"/>
      <c r="S34" s="245"/>
      <c r="T34" s="245"/>
      <c r="U34" s="245"/>
      <c r="V34" s="245"/>
      <c r="W34" s="245"/>
      <c r="X34" s="245"/>
      <c r="Y34" s="245"/>
      <c r="Z34" s="245"/>
    </row>
    <row r="35" ht="15.75" customHeight="1">
      <c r="A35" s="292" t="s">
        <v>11489</v>
      </c>
      <c r="B35" s="245"/>
      <c r="C35" s="245"/>
      <c r="D35" s="245"/>
      <c r="E35" s="245"/>
      <c r="F35" s="245"/>
      <c r="G35" s="245"/>
      <c r="H35" s="245"/>
      <c r="I35" s="245"/>
      <c r="J35" s="245"/>
      <c r="K35" s="245"/>
      <c r="L35" s="245"/>
      <c r="M35" s="245"/>
      <c r="N35" s="245"/>
      <c r="O35" s="245"/>
      <c r="P35" s="245"/>
      <c r="Q35" s="245"/>
      <c r="R35" s="245"/>
      <c r="S35" s="245"/>
      <c r="T35" s="245"/>
      <c r="U35" s="245"/>
      <c r="V35" s="245"/>
      <c r="W35" s="245"/>
      <c r="X35" s="245"/>
      <c r="Y35" s="245"/>
      <c r="Z35" s="245"/>
    </row>
    <row r="36" ht="15.75" customHeight="1">
      <c r="A36" s="292" t="s">
        <v>11490</v>
      </c>
      <c r="B36" s="245"/>
      <c r="C36" s="245"/>
      <c r="D36" s="245"/>
      <c r="E36" s="245"/>
      <c r="F36" s="245"/>
      <c r="G36" s="245"/>
      <c r="H36" s="245"/>
      <c r="I36" s="245"/>
      <c r="J36" s="245"/>
      <c r="K36" s="245"/>
      <c r="L36" s="245"/>
      <c r="M36" s="245"/>
      <c r="N36" s="245"/>
      <c r="O36" s="245"/>
      <c r="P36" s="245"/>
      <c r="Q36" s="245"/>
      <c r="R36" s="245"/>
      <c r="S36" s="245"/>
      <c r="T36" s="245"/>
      <c r="U36" s="245"/>
      <c r="V36" s="245"/>
      <c r="W36" s="245"/>
      <c r="X36" s="245"/>
      <c r="Y36" s="245"/>
      <c r="Z36" s="245"/>
    </row>
    <row r="37" ht="15.75" customHeight="1">
      <c r="A37" s="292" t="s">
        <v>11491</v>
      </c>
      <c r="B37" s="245"/>
      <c r="C37" s="245"/>
      <c r="D37" s="245"/>
      <c r="E37" s="245"/>
      <c r="F37" s="245"/>
      <c r="G37" s="245"/>
      <c r="H37" s="245"/>
      <c r="I37" s="245"/>
      <c r="J37" s="245"/>
      <c r="K37" s="245"/>
      <c r="L37" s="245"/>
      <c r="M37" s="245"/>
      <c r="N37" s="245"/>
      <c r="O37" s="245"/>
      <c r="P37" s="245"/>
      <c r="Q37" s="245"/>
      <c r="R37" s="245"/>
      <c r="S37" s="245"/>
      <c r="T37" s="245"/>
      <c r="U37" s="245"/>
      <c r="V37" s="245"/>
      <c r="W37" s="245"/>
      <c r="X37" s="245"/>
      <c r="Y37" s="245"/>
      <c r="Z37" s="245"/>
    </row>
    <row r="38" ht="15.75" customHeight="1">
      <c r="A38" s="292" t="s">
        <v>11492</v>
      </c>
      <c r="B38" s="245"/>
      <c r="C38" s="245"/>
      <c r="D38" s="245"/>
      <c r="E38" s="245"/>
      <c r="F38" s="245"/>
      <c r="G38" s="245"/>
      <c r="H38" s="245"/>
      <c r="I38" s="245"/>
      <c r="J38" s="245"/>
      <c r="K38" s="245"/>
      <c r="L38" s="245"/>
      <c r="M38" s="245"/>
      <c r="N38" s="245"/>
      <c r="O38" s="245"/>
      <c r="P38" s="245"/>
      <c r="Q38" s="245"/>
      <c r="R38" s="245"/>
      <c r="S38" s="245"/>
      <c r="T38" s="245"/>
      <c r="U38" s="245"/>
      <c r="V38" s="245"/>
      <c r="W38" s="245"/>
      <c r="X38" s="245"/>
      <c r="Y38" s="245"/>
      <c r="Z38" s="245"/>
    </row>
    <row r="39" ht="15.75" customHeight="1">
      <c r="A39" s="245"/>
      <c r="B39" s="245"/>
      <c r="C39" s="245"/>
      <c r="D39" s="245"/>
      <c r="E39" s="245"/>
      <c r="F39" s="245"/>
      <c r="G39" s="245"/>
      <c r="H39" s="245"/>
      <c r="I39" s="245"/>
      <c r="J39" s="245"/>
      <c r="K39" s="245"/>
      <c r="L39" s="245"/>
      <c r="M39" s="245"/>
      <c r="N39" s="245"/>
      <c r="O39" s="245"/>
      <c r="P39" s="245"/>
      <c r="Q39" s="245"/>
      <c r="R39" s="245"/>
      <c r="S39" s="245"/>
      <c r="T39" s="245"/>
      <c r="U39" s="245"/>
      <c r="V39" s="245"/>
      <c r="W39" s="245"/>
      <c r="X39" s="245"/>
      <c r="Y39" s="245"/>
      <c r="Z39" s="245"/>
    </row>
    <row r="40" ht="15.75" customHeight="1">
      <c r="A40" s="245"/>
      <c r="B40" s="245"/>
      <c r="C40" s="245"/>
      <c r="D40" s="245"/>
      <c r="E40" s="245"/>
      <c r="F40" s="245"/>
      <c r="G40" s="245"/>
      <c r="H40" s="245"/>
      <c r="I40" s="245"/>
      <c r="J40" s="245"/>
      <c r="K40" s="245"/>
      <c r="L40" s="245"/>
      <c r="M40" s="245"/>
      <c r="N40" s="245"/>
      <c r="O40" s="245"/>
      <c r="P40" s="245"/>
      <c r="Q40" s="245"/>
      <c r="R40" s="245"/>
      <c r="S40" s="245"/>
      <c r="T40" s="245"/>
      <c r="U40" s="245"/>
      <c r="V40" s="245"/>
      <c r="W40" s="245"/>
      <c r="X40" s="245"/>
      <c r="Y40" s="245"/>
      <c r="Z40" s="245"/>
    </row>
    <row r="41" ht="15.75" customHeight="1">
      <c r="A41" s="245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  <c r="X41" s="245"/>
      <c r="Y41" s="245"/>
      <c r="Z41" s="245"/>
    </row>
    <row r="42" ht="15.75" customHeight="1">
      <c r="A42" s="245"/>
      <c r="B42" s="245"/>
      <c r="C42" s="245"/>
      <c r="D42" s="245"/>
      <c r="E42" s="245"/>
      <c r="F42" s="245"/>
      <c r="G42" s="245"/>
      <c r="H42" s="245"/>
      <c r="I42" s="245"/>
      <c r="J42" s="245"/>
      <c r="K42" s="245"/>
      <c r="L42" s="245"/>
      <c r="M42" s="245"/>
      <c r="N42" s="245"/>
      <c r="O42" s="245"/>
      <c r="P42" s="245"/>
      <c r="Q42" s="245"/>
      <c r="R42" s="245"/>
      <c r="S42" s="245"/>
      <c r="T42" s="245"/>
      <c r="U42" s="245"/>
      <c r="V42" s="245"/>
      <c r="W42" s="245"/>
      <c r="X42" s="245"/>
      <c r="Y42" s="245"/>
      <c r="Z42" s="245"/>
    </row>
    <row r="43" ht="15.75" customHeight="1">
      <c r="A43" s="245"/>
      <c r="B43" s="245"/>
      <c r="C43" s="245"/>
      <c r="D43" s="245"/>
      <c r="E43" s="245"/>
      <c r="F43" s="245"/>
      <c r="G43" s="245"/>
      <c r="H43" s="245"/>
      <c r="I43" s="245"/>
      <c r="J43" s="245"/>
      <c r="K43" s="245"/>
      <c r="L43" s="245"/>
      <c r="M43" s="245"/>
      <c r="N43" s="245"/>
      <c r="O43" s="245"/>
      <c r="P43" s="245"/>
      <c r="Q43" s="245"/>
      <c r="R43" s="245"/>
      <c r="S43" s="245"/>
      <c r="T43" s="245"/>
      <c r="U43" s="245"/>
      <c r="V43" s="245"/>
      <c r="W43" s="245"/>
      <c r="X43" s="245"/>
      <c r="Y43" s="245"/>
      <c r="Z43" s="245"/>
    </row>
    <row r="44" ht="15.75" customHeight="1">
      <c r="A44" s="245"/>
      <c r="B44" s="245"/>
      <c r="C44" s="245"/>
      <c r="D44" s="245"/>
      <c r="E44" s="245"/>
      <c r="F44" s="245"/>
      <c r="G44" s="245"/>
      <c r="H44" s="245"/>
      <c r="I44" s="245"/>
      <c r="J44" s="245"/>
      <c r="K44" s="245"/>
      <c r="L44" s="245"/>
      <c r="M44" s="245"/>
      <c r="N44" s="245"/>
      <c r="O44" s="245"/>
      <c r="P44" s="245"/>
      <c r="Q44" s="245"/>
      <c r="R44" s="245"/>
      <c r="S44" s="245"/>
      <c r="T44" s="245"/>
      <c r="U44" s="245"/>
      <c r="V44" s="245"/>
      <c r="W44" s="245"/>
      <c r="X44" s="245"/>
      <c r="Y44" s="245"/>
      <c r="Z44" s="245"/>
    </row>
    <row r="45" ht="15.75" customHeight="1">
      <c r="A45" s="245"/>
      <c r="B45" s="245"/>
      <c r="C45" s="245"/>
      <c r="D45" s="245"/>
      <c r="E45" s="245"/>
      <c r="F45" s="245"/>
      <c r="G45" s="245"/>
      <c r="H45" s="245"/>
      <c r="I45" s="245"/>
      <c r="J45" s="245"/>
      <c r="K45" s="245"/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245"/>
      <c r="W45" s="245"/>
      <c r="X45" s="245"/>
      <c r="Y45" s="245"/>
      <c r="Z45" s="245"/>
    </row>
    <row r="46" ht="15.75" customHeight="1">
      <c r="A46" s="245"/>
      <c r="B46" s="245"/>
      <c r="C46" s="245"/>
      <c r="D46" s="245"/>
      <c r="E46" s="245"/>
      <c r="F46" s="245"/>
      <c r="G46" s="245"/>
      <c r="H46" s="245"/>
      <c r="I46" s="245"/>
      <c r="J46" s="245"/>
      <c r="K46" s="245"/>
      <c r="L46" s="245"/>
      <c r="M46" s="245"/>
      <c r="N46" s="245"/>
      <c r="O46" s="245"/>
      <c r="P46" s="245"/>
      <c r="Q46" s="245"/>
      <c r="R46" s="245"/>
      <c r="S46" s="245"/>
      <c r="T46" s="245"/>
      <c r="U46" s="245"/>
      <c r="V46" s="245"/>
      <c r="W46" s="245"/>
      <c r="X46" s="245"/>
      <c r="Y46" s="245"/>
      <c r="Z46" s="245"/>
    </row>
    <row r="47" ht="15.75" customHeight="1">
      <c r="A47" s="245"/>
      <c r="B47" s="245"/>
      <c r="C47" s="245"/>
      <c r="D47" s="245"/>
      <c r="E47" s="245"/>
      <c r="F47" s="245"/>
      <c r="G47" s="245"/>
      <c r="H47" s="245"/>
      <c r="I47" s="245"/>
      <c r="J47" s="245"/>
      <c r="K47" s="245"/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245"/>
      <c r="W47" s="245"/>
      <c r="X47" s="245"/>
      <c r="Y47" s="245"/>
      <c r="Z47" s="245"/>
    </row>
    <row r="48" ht="15.75" customHeight="1">
      <c r="A48" s="245"/>
      <c r="B48" s="245"/>
      <c r="C48" s="245"/>
      <c r="D48" s="245"/>
      <c r="E48" s="245"/>
      <c r="F48" s="245"/>
      <c r="G48" s="245"/>
      <c r="H48" s="245"/>
      <c r="I48" s="245"/>
      <c r="J48" s="245"/>
      <c r="K48" s="245"/>
      <c r="L48" s="245"/>
      <c r="M48" s="245"/>
      <c r="N48" s="245"/>
      <c r="O48" s="245"/>
      <c r="P48" s="245"/>
      <c r="Q48" s="245"/>
      <c r="R48" s="245"/>
      <c r="S48" s="245"/>
      <c r="T48" s="245"/>
      <c r="U48" s="245"/>
      <c r="V48" s="245"/>
      <c r="W48" s="245"/>
      <c r="X48" s="245"/>
      <c r="Y48" s="245"/>
      <c r="Z48" s="245"/>
    </row>
    <row r="49" ht="15.75" customHeight="1">
      <c r="A49" s="245"/>
      <c r="B49" s="245"/>
      <c r="C49" s="245"/>
      <c r="D49" s="245"/>
      <c r="E49" s="245"/>
      <c r="F49" s="245"/>
      <c r="G49" s="245"/>
      <c r="H49" s="245"/>
      <c r="I49" s="245"/>
      <c r="J49" s="245"/>
      <c r="K49" s="245"/>
      <c r="L49" s="245"/>
      <c r="M49" s="245"/>
      <c r="N49" s="245"/>
      <c r="O49" s="245"/>
      <c r="P49" s="245"/>
      <c r="Q49" s="245"/>
      <c r="R49" s="245"/>
      <c r="S49" s="245"/>
      <c r="T49" s="245"/>
      <c r="U49" s="245"/>
      <c r="V49" s="245"/>
      <c r="W49" s="245"/>
      <c r="X49" s="245"/>
      <c r="Y49" s="245"/>
      <c r="Z49" s="245"/>
    </row>
    <row r="50" ht="15.75" customHeight="1">
      <c r="A50" s="245"/>
      <c r="B50" s="245"/>
      <c r="C50" s="245"/>
      <c r="D50" s="245"/>
      <c r="E50" s="245"/>
      <c r="F50" s="245"/>
      <c r="G50" s="245"/>
      <c r="H50" s="245"/>
      <c r="I50" s="245"/>
      <c r="J50" s="245"/>
      <c r="K50" s="245"/>
      <c r="L50" s="245"/>
      <c r="M50" s="245"/>
      <c r="N50" s="245"/>
      <c r="O50" s="245"/>
      <c r="P50" s="245"/>
      <c r="Q50" s="245"/>
      <c r="R50" s="245"/>
      <c r="S50" s="245"/>
      <c r="T50" s="245"/>
      <c r="U50" s="245"/>
      <c r="V50" s="245"/>
      <c r="W50" s="245"/>
      <c r="X50" s="245"/>
      <c r="Y50" s="245"/>
      <c r="Z50" s="245"/>
    </row>
    <row r="51" ht="15.75" customHeight="1">
      <c r="A51" s="245"/>
      <c r="B51" s="245"/>
      <c r="C51" s="245"/>
      <c r="D51" s="245"/>
      <c r="E51" s="245"/>
      <c r="F51" s="245"/>
      <c r="G51" s="245"/>
      <c r="H51" s="245"/>
      <c r="I51" s="245"/>
      <c r="J51" s="245"/>
      <c r="K51" s="245"/>
      <c r="L51" s="245"/>
      <c r="M51" s="245"/>
      <c r="N51" s="245"/>
      <c r="O51" s="245"/>
      <c r="P51" s="245"/>
      <c r="Q51" s="245"/>
      <c r="R51" s="245"/>
      <c r="S51" s="245"/>
      <c r="T51" s="245"/>
      <c r="U51" s="245"/>
      <c r="V51" s="245"/>
      <c r="W51" s="245"/>
      <c r="X51" s="245"/>
      <c r="Y51" s="245"/>
      <c r="Z51" s="245"/>
    </row>
    <row r="52" ht="15.75" customHeight="1">
      <c r="A52" s="245"/>
      <c r="B52" s="245"/>
      <c r="C52" s="245"/>
      <c r="D52" s="245"/>
      <c r="E52" s="245"/>
      <c r="F52" s="245"/>
      <c r="G52" s="245"/>
      <c r="H52" s="245"/>
      <c r="I52" s="245"/>
      <c r="J52" s="245"/>
      <c r="K52" s="245"/>
      <c r="L52" s="245"/>
      <c r="M52" s="245"/>
      <c r="N52" s="245"/>
      <c r="O52" s="245"/>
      <c r="P52" s="245"/>
      <c r="Q52" s="245"/>
      <c r="R52" s="245"/>
      <c r="S52" s="245"/>
      <c r="T52" s="245"/>
      <c r="U52" s="245"/>
      <c r="V52" s="245"/>
      <c r="W52" s="245"/>
      <c r="X52" s="245"/>
      <c r="Y52" s="245"/>
      <c r="Z52" s="245"/>
    </row>
    <row r="53" ht="15.75" customHeight="1">
      <c r="A53" s="245"/>
      <c r="B53" s="245"/>
      <c r="C53" s="245"/>
      <c r="D53" s="245"/>
      <c r="E53" s="245"/>
      <c r="F53" s="245"/>
      <c r="G53" s="245"/>
      <c r="H53" s="245"/>
      <c r="I53" s="245"/>
      <c r="J53" s="245"/>
      <c r="K53" s="245"/>
      <c r="L53" s="245"/>
      <c r="M53" s="245"/>
      <c r="N53" s="245"/>
      <c r="O53" s="245"/>
      <c r="P53" s="245"/>
      <c r="Q53" s="245"/>
      <c r="R53" s="245"/>
      <c r="S53" s="245"/>
      <c r="T53" s="245"/>
      <c r="U53" s="245"/>
      <c r="V53" s="245"/>
      <c r="W53" s="245"/>
      <c r="X53" s="245"/>
      <c r="Y53" s="245"/>
      <c r="Z53" s="245"/>
    </row>
    <row r="54" ht="15.75" customHeight="1">
      <c r="A54" s="245"/>
      <c r="B54" s="245"/>
      <c r="C54" s="245"/>
      <c r="D54" s="245"/>
      <c r="E54" s="245"/>
      <c r="F54" s="245"/>
      <c r="G54" s="245"/>
      <c r="H54" s="245"/>
      <c r="I54" s="245"/>
      <c r="J54" s="245"/>
      <c r="K54" s="245"/>
      <c r="L54" s="245"/>
      <c r="M54" s="245"/>
      <c r="N54" s="245"/>
      <c r="O54" s="245"/>
      <c r="P54" s="245"/>
      <c r="Q54" s="245"/>
      <c r="R54" s="245"/>
      <c r="S54" s="245"/>
      <c r="T54" s="245"/>
      <c r="U54" s="245"/>
      <c r="V54" s="245"/>
      <c r="W54" s="245"/>
      <c r="X54" s="245"/>
      <c r="Y54" s="245"/>
      <c r="Z54" s="245"/>
    </row>
    <row r="55" ht="15.75" customHeight="1">
      <c r="A55" s="245"/>
      <c r="B55" s="245"/>
      <c r="C55" s="245"/>
      <c r="D55" s="245"/>
      <c r="E55" s="245"/>
      <c r="F55" s="245"/>
      <c r="G55" s="245"/>
      <c r="H55" s="245"/>
      <c r="I55" s="245"/>
      <c r="J55" s="245"/>
      <c r="K55" s="245"/>
      <c r="L55" s="245"/>
      <c r="M55" s="245"/>
      <c r="N55" s="245"/>
      <c r="O55" s="245"/>
      <c r="P55" s="245"/>
      <c r="Q55" s="245"/>
      <c r="R55" s="245"/>
      <c r="S55" s="245"/>
      <c r="T55" s="245"/>
      <c r="U55" s="245"/>
      <c r="V55" s="245"/>
      <c r="W55" s="245"/>
      <c r="X55" s="245"/>
      <c r="Y55" s="245"/>
      <c r="Z55" s="245"/>
    </row>
    <row r="56" ht="15.75" customHeight="1">
      <c r="A56" s="245"/>
      <c r="B56" s="245"/>
      <c r="C56" s="245"/>
      <c r="D56" s="245"/>
      <c r="E56" s="245"/>
      <c r="F56" s="245"/>
      <c r="G56" s="245"/>
      <c r="H56" s="245"/>
      <c r="I56" s="245"/>
      <c r="J56" s="245"/>
      <c r="K56" s="245"/>
      <c r="L56" s="245"/>
      <c r="M56" s="245"/>
      <c r="N56" s="245"/>
      <c r="O56" s="245"/>
      <c r="P56" s="245"/>
      <c r="Q56" s="245"/>
      <c r="R56" s="245"/>
      <c r="S56" s="245"/>
      <c r="T56" s="245"/>
      <c r="U56" s="245"/>
      <c r="V56" s="245"/>
      <c r="W56" s="245"/>
      <c r="X56" s="245"/>
      <c r="Y56" s="245"/>
      <c r="Z56" s="245"/>
    </row>
    <row r="57" ht="15.75" customHeight="1">
      <c r="A57" s="245"/>
      <c r="B57" s="245"/>
      <c r="C57" s="245"/>
      <c r="D57" s="245"/>
      <c r="E57" s="245"/>
      <c r="F57" s="245"/>
      <c r="G57" s="245"/>
      <c r="H57" s="245"/>
      <c r="I57" s="245"/>
      <c r="J57" s="245"/>
      <c r="K57" s="245"/>
      <c r="L57" s="245"/>
      <c r="M57" s="245"/>
      <c r="N57" s="245"/>
      <c r="O57" s="245"/>
      <c r="P57" s="245"/>
      <c r="Q57" s="245"/>
      <c r="R57" s="245"/>
      <c r="S57" s="245"/>
      <c r="T57" s="245"/>
      <c r="U57" s="245"/>
      <c r="V57" s="245"/>
      <c r="W57" s="245"/>
      <c r="X57" s="245"/>
      <c r="Y57" s="245"/>
      <c r="Z57" s="245"/>
    </row>
    <row r="58" ht="15.75" customHeight="1">
      <c r="A58" s="245"/>
      <c r="B58" s="245"/>
      <c r="C58" s="245"/>
      <c r="D58" s="245"/>
      <c r="E58" s="245"/>
      <c r="F58" s="245"/>
      <c r="G58" s="245"/>
      <c r="H58" s="245"/>
      <c r="I58" s="245"/>
      <c r="J58" s="245"/>
      <c r="K58" s="245"/>
      <c r="L58" s="245"/>
      <c r="M58" s="245"/>
      <c r="N58" s="245"/>
      <c r="O58" s="245"/>
      <c r="P58" s="245"/>
      <c r="Q58" s="245"/>
      <c r="R58" s="245"/>
      <c r="S58" s="245"/>
      <c r="T58" s="245"/>
      <c r="U58" s="245"/>
      <c r="V58" s="245"/>
      <c r="W58" s="245"/>
      <c r="X58" s="245"/>
      <c r="Y58" s="245"/>
      <c r="Z58" s="245"/>
    </row>
    <row r="59" ht="15.75" customHeight="1">
      <c r="A59" s="245"/>
      <c r="B59" s="245"/>
      <c r="C59" s="245"/>
      <c r="D59" s="245"/>
      <c r="E59" s="245"/>
      <c r="F59" s="245"/>
      <c r="G59" s="245"/>
      <c r="H59" s="245"/>
      <c r="I59" s="245"/>
      <c r="J59" s="245"/>
      <c r="K59" s="245"/>
      <c r="L59" s="245"/>
      <c r="M59" s="245"/>
      <c r="N59" s="245"/>
      <c r="O59" s="245"/>
      <c r="P59" s="245"/>
      <c r="Q59" s="245"/>
      <c r="R59" s="245"/>
      <c r="S59" s="245"/>
      <c r="T59" s="245"/>
      <c r="U59" s="245"/>
      <c r="V59" s="245"/>
      <c r="W59" s="245"/>
      <c r="X59" s="245"/>
      <c r="Y59" s="245"/>
      <c r="Z59" s="245"/>
    </row>
    <row r="60" ht="15.75" customHeight="1">
      <c r="A60" s="245"/>
      <c r="B60" s="245"/>
      <c r="C60" s="245"/>
      <c r="D60" s="245"/>
      <c r="E60" s="245"/>
      <c r="F60" s="245"/>
      <c r="G60" s="245"/>
      <c r="H60" s="245"/>
      <c r="I60" s="245"/>
      <c r="J60" s="245"/>
      <c r="K60" s="245"/>
      <c r="L60" s="245"/>
      <c r="M60" s="245"/>
      <c r="N60" s="245"/>
      <c r="O60" s="245"/>
      <c r="P60" s="245"/>
      <c r="Q60" s="245"/>
      <c r="R60" s="245"/>
      <c r="S60" s="245"/>
      <c r="T60" s="245"/>
      <c r="U60" s="245"/>
      <c r="V60" s="245"/>
      <c r="W60" s="245"/>
      <c r="X60" s="245"/>
      <c r="Y60" s="245"/>
      <c r="Z60" s="245"/>
    </row>
    <row r="61" ht="15.75" customHeight="1">
      <c r="A61" s="245"/>
      <c r="B61" s="245"/>
      <c r="C61" s="245"/>
      <c r="D61" s="245"/>
      <c r="E61" s="245"/>
      <c r="F61" s="245"/>
      <c r="G61" s="245"/>
      <c r="H61" s="245"/>
      <c r="I61" s="245"/>
      <c r="J61" s="245"/>
      <c r="K61" s="245"/>
      <c r="L61" s="245"/>
      <c r="M61" s="245"/>
      <c r="N61" s="245"/>
      <c r="O61" s="245"/>
      <c r="P61" s="245"/>
      <c r="Q61" s="245"/>
      <c r="R61" s="245"/>
      <c r="S61" s="245"/>
      <c r="T61" s="245"/>
      <c r="U61" s="245"/>
      <c r="V61" s="245"/>
      <c r="W61" s="245"/>
      <c r="X61" s="245"/>
      <c r="Y61" s="245"/>
      <c r="Z61" s="245"/>
    </row>
    <row r="62" ht="15.75" customHeight="1">
      <c r="A62" s="245"/>
      <c r="B62" s="245"/>
      <c r="C62" s="245"/>
      <c r="D62" s="245"/>
      <c r="E62" s="245"/>
      <c r="F62" s="245"/>
      <c r="G62" s="245"/>
      <c r="H62" s="245"/>
      <c r="I62" s="245"/>
      <c r="J62" s="245"/>
      <c r="K62" s="245"/>
      <c r="L62" s="245"/>
      <c r="M62" s="245"/>
      <c r="N62" s="245"/>
      <c r="O62" s="245"/>
      <c r="P62" s="245"/>
      <c r="Q62" s="245"/>
      <c r="R62" s="245"/>
      <c r="S62" s="245"/>
      <c r="T62" s="245"/>
      <c r="U62" s="245"/>
      <c r="V62" s="245"/>
      <c r="W62" s="245"/>
      <c r="X62" s="245"/>
      <c r="Y62" s="245"/>
      <c r="Z62" s="245"/>
    </row>
    <row r="63" ht="15.75" customHeight="1">
      <c r="A63" s="245"/>
      <c r="B63" s="245"/>
      <c r="C63" s="245"/>
      <c r="D63" s="245"/>
      <c r="E63" s="245"/>
      <c r="F63" s="245"/>
      <c r="G63" s="245"/>
      <c r="H63" s="245"/>
      <c r="I63" s="245"/>
      <c r="J63" s="245"/>
      <c r="K63" s="245"/>
      <c r="L63" s="245"/>
      <c r="M63" s="245"/>
      <c r="N63" s="245"/>
      <c r="O63" s="245"/>
      <c r="P63" s="245"/>
      <c r="Q63" s="245"/>
      <c r="R63" s="245"/>
      <c r="S63" s="245"/>
      <c r="T63" s="245"/>
      <c r="U63" s="245"/>
      <c r="V63" s="245"/>
      <c r="W63" s="245"/>
      <c r="X63" s="245"/>
      <c r="Y63" s="245"/>
      <c r="Z63" s="245"/>
    </row>
    <row r="64" ht="15.75" customHeight="1">
      <c r="A64" s="245"/>
      <c r="B64" s="245"/>
      <c r="C64" s="245"/>
      <c r="D64" s="245"/>
      <c r="E64" s="245"/>
      <c r="F64" s="245"/>
      <c r="G64" s="245"/>
      <c r="H64" s="245"/>
      <c r="I64" s="245"/>
      <c r="J64" s="245"/>
      <c r="K64" s="245"/>
      <c r="L64" s="245"/>
      <c r="M64" s="245"/>
      <c r="N64" s="245"/>
      <c r="O64" s="245"/>
      <c r="P64" s="245"/>
      <c r="Q64" s="245"/>
      <c r="R64" s="245"/>
      <c r="S64" s="245"/>
      <c r="T64" s="245"/>
      <c r="U64" s="245"/>
      <c r="V64" s="245"/>
      <c r="W64" s="245"/>
      <c r="X64" s="245"/>
      <c r="Y64" s="245"/>
      <c r="Z64" s="245"/>
    </row>
    <row r="65" ht="15.75" customHeight="1">
      <c r="A65" s="245"/>
      <c r="B65" s="245"/>
      <c r="C65" s="245"/>
      <c r="D65" s="245"/>
      <c r="E65" s="245"/>
      <c r="F65" s="245"/>
      <c r="G65" s="245"/>
      <c r="H65" s="245"/>
      <c r="I65" s="245"/>
      <c r="J65" s="245"/>
      <c r="K65" s="245"/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245"/>
      <c r="W65" s="245"/>
      <c r="X65" s="245"/>
      <c r="Y65" s="245"/>
      <c r="Z65" s="245"/>
    </row>
    <row r="66" ht="15.75" customHeight="1">
      <c r="A66" s="245"/>
      <c r="B66" s="245"/>
      <c r="C66" s="245"/>
      <c r="D66" s="245"/>
      <c r="E66" s="245"/>
      <c r="F66" s="245"/>
      <c r="G66" s="245"/>
      <c r="H66" s="245"/>
      <c r="I66" s="245"/>
      <c r="J66" s="245"/>
      <c r="K66" s="245"/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245"/>
      <c r="W66" s="245"/>
      <c r="X66" s="245"/>
      <c r="Y66" s="245"/>
      <c r="Z66" s="245"/>
    </row>
    <row r="67" ht="15.75" customHeight="1">
      <c r="A67" s="245"/>
      <c r="B67" s="245"/>
      <c r="C67" s="245"/>
      <c r="D67" s="245"/>
      <c r="E67" s="245"/>
      <c r="F67" s="245"/>
      <c r="G67" s="245"/>
      <c r="H67" s="245"/>
      <c r="I67" s="245"/>
      <c r="J67" s="245"/>
      <c r="K67" s="245"/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245"/>
      <c r="W67" s="245"/>
      <c r="X67" s="245"/>
      <c r="Y67" s="245"/>
      <c r="Z67" s="245"/>
    </row>
    <row r="68" ht="15.75" customHeight="1">
      <c r="A68" s="245"/>
      <c r="B68" s="245"/>
      <c r="C68" s="245"/>
      <c r="D68" s="245"/>
      <c r="E68" s="245"/>
      <c r="F68" s="245"/>
      <c r="G68" s="245"/>
      <c r="H68" s="245"/>
      <c r="I68" s="245"/>
      <c r="J68" s="245"/>
      <c r="K68" s="245"/>
      <c r="L68" s="245"/>
      <c r="M68" s="245"/>
      <c r="N68" s="245"/>
      <c r="O68" s="245"/>
      <c r="P68" s="245"/>
      <c r="Q68" s="245"/>
      <c r="R68" s="245"/>
      <c r="S68" s="245"/>
      <c r="T68" s="245"/>
      <c r="U68" s="245"/>
      <c r="V68" s="245"/>
      <c r="W68" s="245"/>
      <c r="X68" s="245"/>
      <c r="Y68" s="245"/>
      <c r="Z68" s="245"/>
    </row>
    <row r="69" ht="15.75" customHeight="1">
      <c r="A69" s="245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45"/>
      <c r="S69" s="245"/>
      <c r="T69" s="245"/>
      <c r="U69" s="245"/>
      <c r="V69" s="245"/>
      <c r="W69" s="245"/>
      <c r="X69" s="245"/>
      <c r="Y69" s="245"/>
      <c r="Z69" s="245"/>
    </row>
    <row r="70" ht="15.75" customHeight="1">
      <c r="A70" s="245"/>
      <c r="B70" s="245"/>
      <c r="C70" s="245"/>
      <c r="D70" s="245"/>
      <c r="E70" s="245"/>
      <c r="F70" s="245"/>
      <c r="G70" s="245"/>
      <c r="H70" s="245"/>
      <c r="I70" s="245"/>
      <c r="J70" s="245"/>
      <c r="K70" s="245"/>
      <c r="L70" s="245"/>
      <c r="M70" s="245"/>
      <c r="N70" s="245"/>
      <c r="O70" s="245"/>
      <c r="P70" s="245"/>
      <c r="Q70" s="245"/>
      <c r="R70" s="245"/>
      <c r="S70" s="245"/>
      <c r="T70" s="245"/>
      <c r="U70" s="245"/>
      <c r="V70" s="245"/>
      <c r="W70" s="245"/>
      <c r="X70" s="245"/>
      <c r="Y70" s="245"/>
      <c r="Z70" s="245"/>
    </row>
    <row r="71" ht="15.75" customHeight="1">
      <c r="A71" s="245"/>
      <c r="B71" s="245"/>
      <c r="C71" s="245"/>
      <c r="D71" s="245"/>
      <c r="E71" s="245"/>
      <c r="F71" s="245"/>
      <c r="G71" s="245"/>
      <c r="H71" s="245"/>
      <c r="I71" s="245"/>
      <c r="J71" s="245"/>
      <c r="K71" s="245"/>
      <c r="L71" s="245"/>
      <c r="M71" s="245"/>
      <c r="N71" s="245"/>
      <c r="O71" s="245"/>
      <c r="P71" s="245"/>
      <c r="Q71" s="245"/>
      <c r="R71" s="245"/>
      <c r="S71" s="245"/>
      <c r="T71" s="245"/>
      <c r="U71" s="245"/>
      <c r="V71" s="245"/>
      <c r="W71" s="245"/>
      <c r="X71" s="245"/>
      <c r="Y71" s="245"/>
      <c r="Z71" s="245"/>
    </row>
    <row r="72" ht="15.75" customHeight="1">
      <c r="A72" s="245"/>
      <c r="B72" s="245"/>
      <c r="C72" s="245"/>
      <c r="D72" s="245"/>
      <c r="E72" s="245"/>
      <c r="F72" s="245"/>
      <c r="G72" s="245"/>
      <c r="H72" s="245"/>
      <c r="I72" s="245"/>
      <c r="J72" s="245"/>
      <c r="K72" s="245"/>
      <c r="L72" s="245"/>
      <c r="M72" s="245"/>
      <c r="N72" s="245"/>
      <c r="O72" s="245"/>
      <c r="P72" s="245"/>
      <c r="Q72" s="245"/>
      <c r="R72" s="245"/>
      <c r="S72" s="245"/>
      <c r="T72" s="245"/>
      <c r="U72" s="245"/>
      <c r="V72" s="245"/>
      <c r="W72" s="245"/>
      <c r="X72" s="245"/>
      <c r="Y72" s="245"/>
      <c r="Z72" s="245"/>
    </row>
    <row r="73" ht="15.75" customHeight="1">
      <c r="A73" s="245"/>
      <c r="B73" s="245"/>
      <c r="C73" s="245"/>
      <c r="D73" s="245"/>
      <c r="E73" s="245"/>
      <c r="F73" s="245"/>
      <c r="G73" s="245"/>
      <c r="H73" s="245"/>
      <c r="I73" s="245"/>
      <c r="J73" s="245"/>
      <c r="K73" s="245"/>
      <c r="L73" s="245"/>
      <c r="M73" s="245"/>
      <c r="N73" s="245"/>
      <c r="O73" s="245"/>
      <c r="P73" s="245"/>
      <c r="Q73" s="245"/>
      <c r="R73" s="245"/>
      <c r="S73" s="245"/>
      <c r="T73" s="245"/>
      <c r="U73" s="245"/>
      <c r="V73" s="245"/>
      <c r="W73" s="245"/>
      <c r="X73" s="245"/>
      <c r="Y73" s="245"/>
      <c r="Z73" s="245"/>
    </row>
    <row r="74" ht="15.75" customHeight="1">
      <c r="A74" s="245"/>
      <c r="B74" s="245"/>
      <c r="C74" s="245"/>
      <c r="D74" s="245"/>
      <c r="E74" s="245"/>
      <c r="F74" s="245"/>
      <c r="G74" s="245"/>
      <c r="H74" s="245"/>
      <c r="I74" s="245"/>
      <c r="J74" s="245"/>
      <c r="K74" s="245"/>
      <c r="L74" s="245"/>
      <c r="M74" s="245"/>
      <c r="N74" s="245"/>
      <c r="O74" s="245"/>
      <c r="P74" s="245"/>
      <c r="Q74" s="245"/>
      <c r="R74" s="245"/>
      <c r="S74" s="245"/>
      <c r="T74" s="245"/>
      <c r="U74" s="245"/>
      <c r="V74" s="245"/>
      <c r="W74" s="245"/>
      <c r="X74" s="245"/>
      <c r="Y74" s="245"/>
      <c r="Z74" s="245"/>
    </row>
    <row r="75" ht="15.75" customHeight="1">
      <c r="A75" s="245"/>
      <c r="B75" s="245"/>
      <c r="C75" s="245"/>
      <c r="D75" s="245"/>
      <c r="E75" s="245"/>
      <c r="F75" s="245"/>
      <c r="G75" s="245"/>
      <c r="H75" s="245"/>
      <c r="I75" s="245"/>
      <c r="J75" s="245"/>
      <c r="K75" s="245"/>
      <c r="L75" s="245"/>
      <c r="M75" s="245"/>
      <c r="N75" s="245"/>
      <c r="O75" s="245"/>
      <c r="P75" s="245"/>
      <c r="Q75" s="245"/>
      <c r="R75" s="245"/>
      <c r="S75" s="245"/>
      <c r="T75" s="245"/>
      <c r="U75" s="245"/>
      <c r="V75" s="245"/>
      <c r="W75" s="245"/>
      <c r="X75" s="245"/>
      <c r="Y75" s="245"/>
      <c r="Z75" s="245"/>
    </row>
    <row r="76" ht="15.75" customHeight="1">
      <c r="A76" s="245"/>
      <c r="B76" s="245"/>
      <c r="C76" s="245"/>
      <c r="D76" s="245"/>
      <c r="E76" s="245"/>
      <c r="F76" s="245"/>
      <c r="G76" s="245"/>
      <c r="H76" s="245"/>
      <c r="I76" s="245"/>
      <c r="J76" s="245"/>
      <c r="K76" s="245"/>
      <c r="L76" s="245"/>
      <c r="M76" s="245"/>
      <c r="N76" s="245"/>
      <c r="O76" s="245"/>
      <c r="P76" s="245"/>
      <c r="Q76" s="245"/>
      <c r="R76" s="245"/>
      <c r="S76" s="245"/>
      <c r="T76" s="245"/>
      <c r="U76" s="245"/>
      <c r="V76" s="245"/>
      <c r="W76" s="245"/>
      <c r="X76" s="245"/>
      <c r="Y76" s="245"/>
      <c r="Z76" s="245"/>
    </row>
    <row r="77" ht="15.75" customHeight="1">
      <c r="A77" s="245"/>
      <c r="B77" s="245"/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5"/>
      <c r="U77" s="245"/>
      <c r="V77" s="245"/>
      <c r="W77" s="245"/>
      <c r="X77" s="245"/>
      <c r="Y77" s="245"/>
      <c r="Z77" s="245"/>
    </row>
    <row r="78" ht="15.75" customHeight="1">
      <c r="A78" s="245"/>
      <c r="B78" s="245"/>
      <c r="C78" s="245"/>
      <c r="D78" s="245"/>
      <c r="E78" s="245"/>
      <c r="F78" s="245"/>
      <c r="G78" s="245"/>
      <c r="H78" s="245"/>
      <c r="I78" s="245"/>
      <c r="J78" s="245"/>
      <c r="K78" s="245"/>
      <c r="L78" s="245"/>
      <c r="M78" s="245"/>
      <c r="N78" s="245"/>
      <c r="O78" s="245"/>
      <c r="P78" s="245"/>
      <c r="Q78" s="245"/>
      <c r="R78" s="245"/>
      <c r="S78" s="245"/>
      <c r="T78" s="245"/>
      <c r="U78" s="245"/>
      <c r="V78" s="245"/>
      <c r="W78" s="245"/>
      <c r="X78" s="245"/>
      <c r="Y78" s="245"/>
      <c r="Z78" s="245"/>
    </row>
    <row r="79" ht="15.75" customHeight="1">
      <c r="A79" s="245"/>
      <c r="B79" s="245"/>
      <c r="C79" s="245"/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5"/>
      <c r="U79" s="245"/>
      <c r="V79" s="245"/>
      <c r="W79" s="245"/>
      <c r="X79" s="245"/>
      <c r="Y79" s="245"/>
      <c r="Z79" s="245"/>
    </row>
    <row r="80" ht="15.75" customHeight="1">
      <c r="A80" s="245"/>
      <c r="B80" s="245"/>
      <c r="C80" s="245"/>
      <c r="D80" s="245"/>
      <c r="E80" s="245"/>
      <c r="F80" s="245"/>
      <c r="G80" s="245"/>
      <c r="H80" s="245"/>
      <c r="I80" s="245"/>
      <c r="J80" s="245"/>
      <c r="K80" s="245"/>
      <c r="L80" s="245"/>
      <c r="M80" s="245"/>
      <c r="N80" s="245"/>
      <c r="O80" s="245"/>
      <c r="P80" s="245"/>
      <c r="Q80" s="245"/>
      <c r="R80" s="245"/>
      <c r="S80" s="245"/>
      <c r="T80" s="245"/>
      <c r="U80" s="245"/>
      <c r="V80" s="245"/>
      <c r="W80" s="245"/>
      <c r="X80" s="245"/>
      <c r="Y80" s="245"/>
      <c r="Z80" s="245"/>
    </row>
    <row r="81" ht="15.75" customHeight="1">
      <c r="A81" s="245"/>
      <c r="B81" s="245"/>
      <c r="C81" s="245"/>
      <c r="D81" s="245"/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5"/>
      <c r="U81" s="245"/>
      <c r="V81" s="245"/>
      <c r="W81" s="245"/>
      <c r="X81" s="245"/>
      <c r="Y81" s="245"/>
      <c r="Z81" s="245"/>
    </row>
    <row r="82" ht="15.75" customHeight="1">
      <c r="A82" s="245"/>
      <c r="B82" s="245"/>
      <c r="C82" s="245"/>
      <c r="D82" s="245"/>
      <c r="E82" s="245"/>
      <c r="F82" s="245"/>
      <c r="G82" s="245"/>
      <c r="H82" s="245"/>
      <c r="I82" s="245"/>
      <c r="J82" s="245"/>
      <c r="K82" s="245"/>
      <c r="L82" s="245"/>
      <c r="M82" s="245"/>
      <c r="N82" s="245"/>
      <c r="O82" s="245"/>
      <c r="P82" s="245"/>
      <c r="Q82" s="245"/>
      <c r="R82" s="245"/>
      <c r="S82" s="245"/>
      <c r="T82" s="245"/>
      <c r="U82" s="245"/>
      <c r="V82" s="245"/>
      <c r="W82" s="245"/>
      <c r="X82" s="245"/>
      <c r="Y82" s="245"/>
      <c r="Z82" s="245"/>
    </row>
    <row r="83" ht="15.75" customHeight="1">
      <c r="A83" s="245"/>
      <c r="B83" s="245"/>
      <c r="C83" s="245"/>
      <c r="D83" s="245"/>
      <c r="E83" s="245"/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5"/>
      <c r="U83" s="245"/>
      <c r="V83" s="245"/>
      <c r="W83" s="245"/>
      <c r="X83" s="245"/>
      <c r="Y83" s="245"/>
      <c r="Z83" s="245"/>
    </row>
    <row r="84" ht="15.75" customHeight="1">
      <c r="A84" s="245"/>
      <c r="B84" s="245"/>
      <c r="C84" s="245"/>
      <c r="D84" s="245"/>
      <c r="E84" s="245"/>
      <c r="F84" s="245"/>
      <c r="G84" s="245"/>
      <c r="H84" s="245"/>
      <c r="I84" s="245"/>
      <c r="J84" s="245"/>
      <c r="K84" s="245"/>
      <c r="L84" s="245"/>
      <c r="M84" s="245"/>
      <c r="N84" s="245"/>
      <c r="O84" s="245"/>
      <c r="P84" s="245"/>
      <c r="Q84" s="245"/>
      <c r="R84" s="245"/>
      <c r="S84" s="245"/>
      <c r="T84" s="245"/>
      <c r="U84" s="245"/>
      <c r="V84" s="245"/>
      <c r="W84" s="245"/>
      <c r="X84" s="245"/>
      <c r="Y84" s="245"/>
      <c r="Z84" s="245"/>
    </row>
    <row r="85" ht="15.75" customHeight="1">
      <c r="A85" s="245"/>
      <c r="B85" s="245"/>
      <c r="C85" s="245"/>
      <c r="D85" s="245"/>
      <c r="E85" s="245"/>
      <c r="F85" s="245"/>
      <c r="G85" s="245"/>
      <c r="H85" s="245"/>
      <c r="I85" s="245"/>
      <c r="J85" s="245"/>
      <c r="K85" s="245"/>
      <c r="L85" s="245"/>
      <c r="M85" s="245"/>
      <c r="N85" s="245"/>
      <c r="O85" s="245"/>
      <c r="P85" s="245"/>
      <c r="Q85" s="245"/>
      <c r="R85" s="245"/>
      <c r="S85" s="245"/>
      <c r="T85" s="245"/>
      <c r="U85" s="245"/>
      <c r="V85" s="245"/>
      <c r="W85" s="245"/>
      <c r="X85" s="245"/>
      <c r="Y85" s="245"/>
      <c r="Z85" s="245"/>
    </row>
    <row r="86" ht="15.75" customHeight="1">
      <c r="A86" s="245"/>
      <c r="B86" s="245"/>
      <c r="C86" s="245"/>
      <c r="D86" s="245"/>
      <c r="E86" s="245"/>
      <c r="F86" s="245"/>
      <c r="G86" s="245"/>
      <c r="H86" s="245"/>
      <c r="I86" s="245"/>
      <c r="J86" s="245"/>
      <c r="K86" s="245"/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245"/>
      <c r="W86" s="245"/>
      <c r="X86" s="245"/>
      <c r="Y86" s="245"/>
      <c r="Z86" s="245"/>
    </row>
    <row r="87" ht="15.75" customHeight="1">
      <c r="A87" s="245"/>
      <c r="B87" s="245"/>
      <c r="C87" s="245"/>
      <c r="D87" s="245"/>
      <c r="E87" s="245"/>
      <c r="F87" s="245"/>
      <c r="G87" s="245"/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245"/>
      <c r="W87" s="245"/>
      <c r="X87" s="245"/>
      <c r="Y87" s="245"/>
      <c r="Z87" s="245"/>
    </row>
    <row r="88" ht="15.75" customHeight="1">
      <c r="A88" s="245"/>
      <c r="B88" s="245"/>
      <c r="C88" s="245"/>
      <c r="D88" s="245"/>
      <c r="E88" s="245"/>
      <c r="F88" s="245"/>
      <c r="G88" s="245"/>
      <c r="H88" s="245"/>
      <c r="I88" s="245"/>
      <c r="J88" s="245"/>
      <c r="K88" s="245"/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245"/>
      <c r="W88" s="245"/>
      <c r="X88" s="245"/>
      <c r="Y88" s="245"/>
      <c r="Z88" s="245"/>
    </row>
    <row r="89" ht="15.75" customHeight="1">
      <c r="A89" s="245"/>
      <c r="B89" s="245"/>
      <c r="C89" s="245"/>
      <c r="D89" s="245"/>
      <c r="E89" s="245"/>
      <c r="F89" s="245"/>
      <c r="G89" s="245"/>
      <c r="H89" s="245"/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5"/>
      <c r="U89" s="245"/>
      <c r="V89" s="245"/>
      <c r="W89" s="245"/>
      <c r="X89" s="245"/>
      <c r="Y89" s="245"/>
      <c r="Z89" s="245"/>
    </row>
    <row r="90" ht="15.75" customHeight="1">
      <c r="A90" s="245"/>
      <c r="B90" s="245"/>
      <c r="C90" s="245"/>
      <c r="D90" s="245"/>
      <c r="E90" s="245"/>
      <c r="F90" s="245"/>
      <c r="G90" s="245"/>
      <c r="H90" s="245"/>
      <c r="I90" s="245"/>
      <c r="J90" s="245"/>
      <c r="K90" s="245"/>
      <c r="L90" s="245"/>
      <c r="M90" s="245"/>
      <c r="N90" s="245"/>
      <c r="O90" s="245"/>
      <c r="P90" s="245"/>
      <c r="Q90" s="245"/>
      <c r="R90" s="245"/>
      <c r="S90" s="245"/>
      <c r="T90" s="245"/>
      <c r="U90" s="245"/>
      <c r="V90" s="245"/>
      <c r="W90" s="245"/>
      <c r="X90" s="245"/>
      <c r="Y90" s="245"/>
      <c r="Z90" s="245"/>
    </row>
    <row r="91" ht="15.75" customHeight="1">
      <c r="A91" s="245"/>
      <c r="B91" s="245"/>
      <c r="C91" s="245"/>
      <c r="D91" s="245"/>
      <c r="E91" s="245"/>
      <c r="F91" s="245"/>
      <c r="G91" s="245"/>
      <c r="H91" s="245"/>
      <c r="I91" s="245"/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5"/>
      <c r="U91" s="245"/>
      <c r="V91" s="245"/>
      <c r="W91" s="245"/>
      <c r="X91" s="245"/>
      <c r="Y91" s="245"/>
      <c r="Z91" s="245"/>
    </row>
    <row r="92" ht="15.75" customHeight="1">
      <c r="A92" s="245"/>
      <c r="B92" s="245"/>
      <c r="C92" s="245"/>
      <c r="D92" s="245"/>
      <c r="E92" s="245"/>
      <c r="F92" s="245"/>
      <c r="G92" s="245"/>
      <c r="H92" s="245"/>
      <c r="I92" s="245"/>
      <c r="J92" s="245"/>
      <c r="K92" s="245"/>
      <c r="L92" s="245"/>
      <c r="M92" s="245"/>
      <c r="N92" s="245"/>
      <c r="O92" s="245"/>
      <c r="P92" s="245"/>
      <c r="Q92" s="245"/>
      <c r="R92" s="245"/>
      <c r="S92" s="245"/>
      <c r="T92" s="245"/>
      <c r="U92" s="245"/>
      <c r="V92" s="245"/>
      <c r="W92" s="245"/>
      <c r="X92" s="245"/>
      <c r="Y92" s="245"/>
      <c r="Z92" s="245"/>
    </row>
    <row r="93" ht="15.75" customHeight="1">
      <c r="A93" s="245"/>
      <c r="B93" s="245"/>
      <c r="C93" s="245"/>
      <c r="D93" s="245"/>
      <c r="E93" s="245"/>
      <c r="F93" s="245"/>
      <c r="G93" s="245"/>
      <c r="H93" s="245"/>
      <c r="I93" s="245"/>
      <c r="J93" s="245"/>
      <c r="K93" s="245"/>
      <c r="L93" s="245"/>
      <c r="M93" s="245"/>
      <c r="N93" s="245"/>
      <c r="O93" s="245"/>
      <c r="P93" s="245"/>
      <c r="Q93" s="245"/>
      <c r="R93" s="245"/>
      <c r="S93" s="245"/>
      <c r="T93" s="245"/>
      <c r="U93" s="245"/>
      <c r="V93" s="245"/>
      <c r="W93" s="245"/>
      <c r="X93" s="245"/>
      <c r="Y93" s="245"/>
      <c r="Z93" s="245"/>
    </row>
    <row r="94" ht="15.75" customHeight="1">
      <c r="A94" s="245"/>
      <c r="B94" s="245"/>
      <c r="C94" s="245"/>
      <c r="D94" s="245"/>
      <c r="E94" s="245"/>
      <c r="F94" s="245"/>
      <c r="G94" s="245"/>
      <c r="H94" s="245"/>
      <c r="I94" s="245"/>
      <c r="J94" s="245"/>
      <c r="K94" s="245"/>
      <c r="L94" s="245"/>
      <c r="M94" s="245"/>
      <c r="N94" s="245"/>
      <c r="O94" s="245"/>
      <c r="P94" s="245"/>
      <c r="Q94" s="245"/>
      <c r="R94" s="245"/>
      <c r="S94" s="245"/>
      <c r="T94" s="245"/>
      <c r="U94" s="245"/>
      <c r="V94" s="245"/>
      <c r="W94" s="245"/>
      <c r="X94" s="245"/>
      <c r="Y94" s="245"/>
      <c r="Z94" s="245"/>
    </row>
    <row r="95" ht="15.75" customHeight="1">
      <c r="A95" s="245"/>
      <c r="B95" s="245"/>
      <c r="C95" s="245"/>
      <c r="D95" s="245"/>
      <c r="E95" s="245"/>
      <c r="F95" s="245"/>
      <c r="G95" s="245"/>
      <c r="H95" s="245"/>
      <c r="I95" s="245"/>
      <c r="J95" s="245"/>
      <c r="K95" s="245"/>
      <c r="L95" s="245"/>
      <c r="M95" s="245"/>
      <c r="N95" s="245"/>
      <c r="O95" s="245"/>
      <c r="P95" s="245"/>
      <c r="Q95" s="245"/>
      <c r="R95" s="245"/>
      <c r="S95" s="245"/>
      <c r="T95" s="245"/>
      <c r="U95" s="245"/>
      <c r="V95" s="245"/>
      <c r="W95" s="245"/>
      <c r="X95" s="245"/>
      <c r="Y95" s="245"/>
      <c r="Z95" s="245"/>
    </row>
    <row r="96" ht="15.75" customHeight="1">
      <c r="A96" s="245"/>
      <c r="B96" s="245"/>
      <c r="C96" s="245"/>
      <c r="D96" s="245"/>
      <c r="E96" s="245"/>
      <c r="F96" s="245"/>
      <c r="G96" s="245"/>
      <c r="H96" s="245"/>
      <c r="I96" s="245"/>
      <c r="J96" s="245"/>
      <c r="K96" s="245"/>
      <c r="L96" s="245"/>
      <c r="M96" s="245"/>
      <c r="N96" s="245"/>
      <c r="O96" s="245"/>
      <c r="P96" s="245"/>
      <c r="Q96" s="245"/>
      <c r="R96" s="245"/>
      <c r="S96" s="245"/>
      <c r="T96" s="245"/>
      <c r="U96" s="245"/>
      <c r="V96" s="245"/>
      <c r="W96" s="245"/>
      <c r="X96" s="245"/>
      <c r="Y96" s="245"/>
      <c r="Z96" s="245"/>
    </row>
    <row r="97" ht="15.75" customHeight="1">
      <c r="A97" s="245"/>
      <c r="B97" s="245"/>
      <c r="C97" s="245"/>
      <c r="D97" s="245"/>
      <c r="E97" s="245"/>
      <c r="F97" s="245"/>
      <c r="G97" s="245"/>
      <c r="H97" s="245"/>
      <c r="I97" s="245"/>
      <c r="J97" s="245"/>
      <c r="K97" s="245"/>
      <c r="L97" s="245"/>
      <c r="M97" s="245"/>
      <c r="N97" s="245"/>
      <c r="O97" s="245"/>
      <c r="P97" s="245"/>
      <c r="Q97" s="245"/>
      <c r="R97" s="245"/>
      <c r="S97" s="245"/>
      <c r="T97" s="245"/>
      <c r="U97" s="245"/>
      <c r="V97" s="245"/>
      <c r="W97" s="245"/>
      <c r="X97" s="245"/>
      <c r="Y97" s="245"/>
      <c r="Z97" s="245"/>
    </row>
    <row r="98" ht="15.75" customHeight="1">
      <c r="A98" s="245"/>
      <c r="B98" s="245"/>
      <c r="C98" s="245"/>
      <c r="D98" s="245"/>
      <c r="E98" s="245"/>
      <c r="F98" s="245"/>
      <c r="G98" s="245"/>
      <c r="H98" s="245"/>
      <c r="I98" s="245"/>
      <c r="J98" s="245"/>
      <c r="K98" s="245"/>
      <c r="L98" s="245"/>
      <c r="M98" s="245"/>
      <c r="N98" s="245"/>
      <c r="O98" s="245"/>
      <c r="P98" s="245"/>
      <c r="Q98" s="245"/>
      <c r="R98" s="245"/>
      <c r="S98" s="245"/>
      <c r="T98" s="245"/>
      <c r="U98" s="245"/>
      <c r="V98" s="245"/>
      <c r="W98" s="245"/>
      <c r="X98" s="245"/>
      <c r="Y98" s="245"/>
      <c r="Z98" s="245"/>
    </row>
    <row r="99" ht="15.75" customHeight="1">
      <c r="A99" s="245"/>
      <c r="B99" s="245"/>
      <c r="C99" s="245"/>
      <c r="D99" s="245"/>
      <c r="E99" s="245"/>
      <c r="F99" s="245"/>
      <c r="G99" s="245"/>
      <c r="H99" s="245"/>
      <c r="I99" s="245"/>
      <c r="J99" s="245"/>
      <c r="K99" s="245"/>
      <c r="L99" s="245"/>
      <c r="M99" s="245"/>
      <c r="N99" s="245"/>
      <c r="O99" s="245"/>
      <c r="P99" s="245"/>
      <c r="Q99" s="245"/>
      <c r="R99" s="245"/>
      <c r="S99" s="245"/>
      <c r="T99" s="245"/>
      <c r="U99" s="245"/>
      <c r="V99" s="245"/>
      <c r="W99" s="245"/>
      <c r="X99" s="245"/>
      <c r="Y99" s="245"/>
      <c r="Z99" s="245"/>
    </row>
    <row r="100" ht="15.75" customHeight="1">
      <c r="A100" s="245"/>
      <c r="B100" s="245"/>
      <c r="C100" s="245"/>
      <c r="D100" s="245"/>
      <c r="E100" s="245"/>
      <c r="F100" s="245"/>
      <c r="G100" s="245"/>
      <c r="H100" s="245"/>
      <c r="I100" s="245"/>
      <c r="J100" s="245"/>
      <c r="K100" s="245"/>
      <c r="L100" s="245"/>
      <c r="M100" s="245"/>
      <c r="N100" s="245"/>
      <c r="O100" s="245"/>
      <c r="P100" s="245"/>
      <c r="Q100" s="245"/>
      <c r="R100" s="245"/>
      <c r="S100" s="245"/>
      <c r="T100" s="245"/>
      <c r="U100" s="245"/>
      <c r="V100" s="245"/>
      <c r="W100" s="245"/>
      <c r="X100" s="245"/>
      <c r="Y100" s="245"/>
      <c r="Z100" s="245"/>
    </row>
    <row r="101" ht="15.75" customHeight="1">
      <c r="A101" s="245"/>
      <c r="B101" s="245"/>
      <c r="C101" s="245"/>
      <c r="D101" s="245"/>
      <c r="E101" s="245"/>
      <c r="F101" s="245"/>
      <c r="G101" s="245"/>
      <c r="H101" s="245"/>
      <c r="I101" s="245"/>
      <c r="J101" s="245"/>
      <c r="K101" s="245"/>
      <c r="L101" s="245"/>
      <c r="M101" s="245"/>
      <c r="N101" s="245"/>
      <c r="O101" s="245"/>
      <c r="P101" s="245"/>
      <c r="Q101" s="245"/>
      <c r="R101" s="245"/>
      <c r="S101" s="245"/>
      <c r="T101" s="245"/>
      <c r="U101" s="245"/>
      <c r="V101" s="245"/>
      <c r="W101" s="245"/>
      <c r="X101" s="245"/>
      <c r="Y101" s="245"/>
      <c r="Z101" s="245"/>
    </row>
    <row r="102" ht="15.75" customHeight="1">
      <c r="A102" s="245"/>
      <c r="B102" s="245"/>
      <c r="C102" s="245"/>
      <c r="D102" s="245"/>
      <c r="E102" s="245"/>
      <c r="F102" s="245"/>
      <c r="G102" s="245"/>
      <c r="H102" s="245"/>
      <c r="I102" s="245"/>
      <c r="J102" s="245"/>
      <c r="K102" s="245"/>
      <c r="L102" s="245"/>
      <c r="M102" s="245"/>
      <c r="N102" s="245"/>
      <c r="O102" s="245"/>
      <c r="P102" s="245"/>
      <c r="Q102" s="245"/>
      <c r="R102" s="245"/>
      <c r="S102" s="245"/>
      <c r="T102" s="245"/>
      <c r="U102" s="245"/>
      <c r="V102" s="245"/>
      <c r="W102" s="245"/>
      <c r="X102" s="245"/>
      <c r="Y102" s="245"/>
      <c r="Z102" s="245"/>
    </row>
    <row r="103" ht="15.75" customHeight="1">
      <c r="A103" s="245"/>
      <c r="B103" s="245"/>
      <c r="C103" s="245"/>
      <c r="D103" s="245"/>
      <c r="E103" s="245"/>
      <c r="F103" s="245"/>
      <c r="G103" s="245"/>
      <c r="H103" s="245"/>
      <c r="I103" s="245"/>
      <c r="J103" s="245"/>
      <c r="K103" s="245"/>
      <c r="L103" s="245"/>
      <c r="M103" s="245"/>
      <c r="N103" s="245"/>
      <c r="O103" s="245"/>
      <c r="P103" s="245"/>
      <c r="Q103" s="245"/>
      <c r="R103" s="245"/>
      <c r="S103" s="245"/>
      <c r="T103" s="245"/>
      <c r="U103" s="245"/>
      <c r="V103" s="245"/>
      <c r="W103" s="245"/>
      <c r="X103" s="245"/>
      <c r="Y103" s="245"/>
      <c r="Z103" s="245"/>
    </row>
    <row r="104" ht="15.75" customHeight="1">
      <c r="A104" s="245"/>
      <c r="B104" s="245"/>
      <c r="C104" s="245"/>
      <c r="D104" s="245"/>
      <c r="E104" s="245"/>
      <c r="F104" s="245"/>
      <c r="G104" s="245"/>
      <c r="H104" s="245"/>
      <c r="I104" s="245"/>
      <c r="J104" s="245"/>
      <c r="K104" s="245"/>
      <c r="L104" s="245"/>
      <c r="M104" s="245"/>
      <c r="N104" s="245"/>
      <c r="O104" s="245"/>
      <c r="P104" s="245"/>
      <c r="Q104" s="245"/>
      <c r="R104" s="245"/>
      <c r="S104" s="245"/>
      <c r="T104" s="245"/>
      <c r="U104" s="245"/>
      <c r="V104" s="245"/>
      <c r="W104" s="245"/>
      <c r="X104" s="245"/>
      <c r="Y104" s="245"/>
      <c r="Z104" s="245"/>
    </row>
    <row r="105" ht="15.75" customHeight="1">
      <c r="A105" s="245"/>
      <c r="B105" s="245"/>
      <c r="C105" s="245"/>
      <c r="D105" s="245"/>
      <c r="E105" s="245"/>
      <c r="F105" s="245"/>
      <c r="G105" s="245"/>
      <c r="H105" s="245"/>
      <c r="I105" s="245"/>
      <c r="J105" s="245"/>
      <c r="K105" s="245"/>
      <c r="L105" s="245"/>
      <c r="M105" s="245"/>
      <c r="N105" s="245"/>
      <c r="O105" s="245"/>
      <c r="P105" s="245"/>
      <c r="Q105" s="245"/>
      <c r="R105" s="245"/>
      <c r="S105" s="245"/>
      <c r="T105" s="245"/>
      <c r="U105" s="245"/>
      <c r="V105" s="245"/>
      <c r="W105" s="245"/>
      <c r="X105" s="245"/>
      <c r="Y105" s="245"/>
      <c r="Z105" s="245"/>
    </row>
    <row r="106" ht="15.75" customHeight="1">
      <c r="A106" s="245"/>
      <c r="B106" s="245"/>
      <c r="C106" s="245"/>
      <c r="D106" s="245"/>
      <c r="E106" s="245"/>
      <c r="F106" s="245"/>
      <c r="G106" s="245"/>
      <c r="H106" s="245"/>
      <c r="I106" s="245"/>
      <c r="J106" s="245"/>
      <c r="K106" s="245"/>
      <c r="L106" s="245"/>
      <c r="M106" s="245"/>
      <c r="N106" s="245"/>
      <c r="O106" s="245"/>
      <c r="P106" s="245"/>
      <c r="Q106" s="245"/>
      <c r="R106" s="245"/>
      <c r="S106" s="245"/>
      <c r="T106" s="245"/>
      <c r="U106" s="245"/>
      <c r="V106" s="245"/>
      <c r="W106" s="245"/>
      <c r="X106" s="245"/>
      <c r="Y106" s="245"/>
      <c r="Z106" s="245"/>
    </row>
    <row r="107" ht="15.75" customHeight="1">
      <c r="A107" s="245"/>
      <c r="B107" s="245"/>
      <c r="C107" s="245"/>
      <c r="D107" s="245"/>
      <c r="E107" s="245"/>
      <c r="F107" s="245"/>
      <c r="G107" s="245"/>
      <c r="H107" s="245"/>
      <c r="I107" s="245"/>
      <c r="J107" s="245"/>
      <c r="K107" s="245"/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245"/>
      <c r="W107" s="245"/>
      <c r="X107" s="245"/>
      <c r="Y107" s="245"/>
      <c r="Z107" s="245"/>
    </row>
    <row r="108" ht="15.75" customHeight="1">
      <c r="A108" s="245"/>
      <c r="B108" s="245"/>
      <c r="C108" s="245"/>
      <c r="D108" s="245"/>
      <c r="E108" s="245"/>
      <c r="F108" s="245"/>
      <c r="G108" s="245"/>
      <c r="H108" s="245"/>
      <c r="I108" s="245"/>
      <c r="J108" s="245"/>
      <c r="K108" s="245"/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245"/>
      <c r="W108" s="245"/>
      <c r="X108" s="245"/>
      <c r="Y108" s="245"/>
      <c r="Z108" s="245"/>
    </row>
    <row r="109" ht="15.75" customHeight="1">
      <c r="A109" s="245"/>
      <c r="B109" s="245"/>
      <c r="C109" s="245"/>
      <c r="D109" s="245"/>
      <c r="E109" s="245"/>
      <c r="F109" s="245"/>
      <c r="G109" s="245"/>
      <c r="H109" s="245"/>
      <c r="I109" s="245"/>
      <c r="J109" s="245"/>
      <c r="K109" s="245"/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245"/>
      <c r="W109" s="245"/>
      <c r="X109" s="245"/>
      <c r="Y109" s="245"/>
      <c r="Z109" s="245"/>
    </row>
    <row r="110" ht="15.75" customHeight="1">
      <c r="A110" s="245"/>
      <c r="B110" s="245"/>
      <c r="C110" s="245"/>
      <c r="D110" s="245"/>
      <c r="E110" s="245"/>
      <c r="F110" s="245"/>
      <c r="G110" s="245"/>
      <c r="H110" s="245"/>
      <c r="I110" s="245"/>
      <c r="J110" s="245"/>
      <c r="K110" s="245"/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245"/>
      <c r="W110" s="245"/>
      <c r="X110" s="245"/>
      <c r="Y110" s="245"/>
      <c r="Z110" s="245"/>
    </row>
    <row r="111" ht="15.75" customHeight="1">
      <c r="A111" s="245"/>
      <c r="B111" s="245"/>
      <c r="C111" s="245"/>
      <c r="D111" s="245"/>
      <c r="E111" s="245"/>
      <c r="F111" s="245"/>
      <c r="G111" s="245"/>
      <c r="H111" s="245"/>
      <c r="I111" s="245"/>
      <c r="J111" s="245"/>
      <c r="K111" s="245"/>
      <c r="L111" s="245"/>
      <c r="M111" s="245"/>
      <c r="N111" s="245"/>
      <c r="O111" s="245"/>
      <c r="P111" s="245"/>
      <c r="Q111" s="245"/>
      <c r="R111" s="245"/>
      <c r="S111" s="245"/>
      <c r="T111" s="245"/>
      <c r="U111" s="245"/>
      <c r="V111" s="245"/>
      <c r="W111" s="245"/>
      <c r="X111" s="245"/>
      <c r="Y111" s="245"/>
      <c r="Z111" s="245"/>
    </row>
    <row r="112" ht="15.75" customHeight="1">
      <c r="A112" s="245"/>
      <c r="B112" s="245"/>
      <c r="C112" s="245"/>
      <c r="D112" s="245"/>
      <c r="E112" s="245"/>
      <c r="F112" s="245"/>
      <c r="G112" s="245"/>
      <c r="H112" s="245"/>
      <c r="I112" s="245"/>
      <c r="J112" s="245"/>
      <c r="K112" s="245"/>
      <c r="L112" s="245"/>
      <c r="M112" s="245"/>
      <c r="N112" s="245"/>
      <c r="O112" s="245"/>
      <c r="P112" s="245"/>
      <c r="Q112" s="245"/>
      <c r="R112" s="245"/>
      <c r="S112" s="245"/>
      <c r="T112" s="245"/>
      <c r="U112" s="245"/>
      <c r="V112" s="245"/>
      <c r="W112" s="245"/>
      <c r="X112" s="245"/>
      <c r="Y112" s="245"/>
      <c r="Z112" s="245"/>
    </row>
    <row r="113" ht="15.75" customHeight="1">
      <c r="A113" s="245"/>
      <c r="B113" s="245"/>
      <c r="C113" s="245"/>
      <c r="D113" s="245"/>
      <c r="E113" s="245"/>
      <c r="F113" s="245"/>
      <c r="G113" s="245"/>
      <c r="H113" s="245"/>
      <c r="I113" s="245"/>
      <c r="J113" s="245"/>
      <c r="K113" s="245"/>
      <c r="L113" s="245"/>
      <c r="M113" s="245"/>
      <c r="N113" s="245"/>
      <c r="O113" s="245"/>
      <c r="P113" s="245"/>
      <c r="Q113" s="245"/>
      <c r="R113" s="245"/>
      <c r="S113" s="245"/>
      <c r="T113" s="245"/>
      <c r="U113" s="245"/>
      <c r="V113" s="245"/>
      <c r="W113" s="245"/>
      <c r="X113" s="245"/>
      <c r="Y113" s="245"/>
      <c r="Z113" s="245"/>
    </row>
    <row r="114" ht="15.75" customHeight="1">
      <c r="A114" s="245"/>
      <c r="B114" s="245"/>
      <c r="C114" s="245"/>
      <c r="D114" s="245"/>
      <c r="E114" s="245"/>
      <c r="F114" s="245"/>
      <c r="G114" s="245"/>
      <c r="H114" s="245"/>
      <c r="I114" s="245"/>
      <c r="J114" s="245"/>
      <c r="K114" s="245"/>
      <c r="L114" s="245"/>
      <c r="M114" s="245"/>
      <c r="N114" s="245"/>
      <c r="O114" s="245"/>
      <c r="P114" s="245"/>
      <c r="Q114" s="245"/>
      <c r="R114" s="245"/>
      <c r="S114" s="245"/>
      <c r="T114" s="245"/>
      <c r="U114" s="245"/>
      <c r="V114" s="245"/>
      <c r="W114" s="245"/>
      <c r="X114" s="245"/>
      <c r="Y114" s="245"/>
      <c r="Z114" s="245"/>
    </row>
    <row r="115" ht="15.75" customHeight="1">
      <c r="A115" s="245"/>
      <c r="B115" s="245"/>
      <c r="C115" s="245"/>
      <c r="D115" s="245"/>
      <c r="E115" s="245"/>
      <c r="F115" s="245"/>
      <c r="G115" s="245"/>
      <c r="H115" s="245"/>
      <c r="I115" s="245"/>
      <c r="J115" s="245"/>
      <c r="K115" s="245"/>
      <c r="L115" s="245"/>
      <c r="M115" s="245"/>
      <c r="N115" s="245"/>
      <c r="O115" s="245"/>
      <c r="P115" s="245"/>
      <c r="Q115" s="245"/>
      <c r="R115" s="245"/>
      <c r="S115" s="245"/>
      <c r="T115" s="245"/>
      <c r="U115" s="245"/>
      <c r="V115" s="245"/>
      <c r="W115" s="245"/>
      <c r="X115" s="245"/>
      <c r="Y115" s="245"/>
      <c r="Z115" s="245"/>
    </row>
    <row r="116" ht="15.75" customHeight="1">
      <c r="A116" s="245"/>
      <c r="B116" s="245"/>
      <c r="C116" s="245"/>
      <c r="D116" s="245"/>
      <c r="E116" s="245"/>
      <c r="F116" s="245"/>
      <c r="G116" s="245"/>
      <c r="H116" s="245"/>
      <c r="I116" s="245"/>
      <c r="J116" s="245"/>
      <c r="K116" s="245"/>
      <c r="L116" s="245"/>
      <c r="M116" s="245"/>
      <c r="N116" s="245"/>
      <c r="O116" s="245"/>
      <c r="P116" s="245"/>
      <c r="Q116" s="245"/>
      <c r="R116" s="245"/>
      <c r="S116" s="245"/>
      <c r="T116" s="245"/>
      <c r="U116" s="245"/>
      <c r="V116" s="245"/>
      <c r="W116" s="245"/>
      <c r="X116" s="245"/>
      <c r="Y116" s="245"/>
      <c r="Z116" s="245"/>
    </row>
    <row r="117" ht="15.75" customHeight="1">
      <c r="A117" s="245"/>
      <c r="B117" s="245"/>
      <c r="C117" s="245"/>
      <c r="D117" s="245"/>
      <c r="E117" s="245"/>
      <c r="F117" s="245"/>
      <c r="G117" s="245"/>
      <c r="H117" s="245"/>
      <c r="I117" s="245"/>
      <c r="J117" s="245"/>
      <c r="K117" s="245"/>
      <c r="L117" s="245"/>
      <c r="M117" s="245"/>
      <c r="N117" s="245"/>
      <c r="O117" s="245"/>
      <c r="P117" s="245"/>
      <c r="Q117" s="245"/>
      <c r="R117" s="245"/>
      <c r="S117" s="245"/>
      <c r="T117" s="245"/>
      <c r="U117" s="245"/>
      <c r="V117" s="245"/>
      <c r="W117" s="245"/>
      <c r="X117" s="245"/>
      <c r="Y117" s="245"/>
      <c r="Z117" s="245"/>
    </row>
    <row r="118" ht="15.75" customHeight="1">
      <c r="A118" s="245"/>
      <c r="B118" s="245"/>
      <c r="C118" s="245"/>
      <c r="D118" s="245"/>
      <c r="E118" s="245"/>
      <c r="F118" s="245"/>
      <c r="G118" s="245"/>
      <c r="H118" s="245"/>
      <c r="I118" s="245"/>
      <c r="J118" s="245"/>
      <c r="K118" s="245"/>
      <c r="L118" s="245"/>
      <c r="M118" s="245"/>
      <c r="N118" s="245"/>
      <c r="O118" s="245"/>
      <c r="P118" s="245"/>
      <c r="Q118" s="245"/>
      <c r="R118" s="245"/>
      <c r="S118" s="245"/>
      <c r="T118" s="245"/>
      <c r="U118" s="245"/>
      <c r="V118" s="245"/>
      <c r="W118" s="245"/>
      <c r="X118" s="245"/>
      <c r="Y118" s="245"/>
      <c r="Z118" s="245"/>
    </row>
    <row r="119" ht="15.75" customHeight="1">
      <c r="A119" s="245"/>
      <c r="B119" s="245"/>
      <c r="C119" s="245"/>
      <c r="D119" s="245"/>
      <c r="E119" s="245"/>
      <c r="F119" s="245"/>
      <c r="G119" s="245"/>
      <c r="H119" s="245"/>
      <c r="I119" s="245"/>
      <c r="J119" s="245"/>
      <c r="K119" s="245"/>
      <c r="L119" s="245"/>
      <c r="M119" s="245"/>
      <c r="N119" s="245"/>
      <c r="O119" s="245"/>
      <c r="P119" s="245"/>
      <c r="Q119" s="245"/>
      <c r="R119" s="245"/>
      <c r="S119" s="245"/>
      <c r="T119" s="245"/>
      <c r="U119" s="245"/>
      <c r="V119" s="245"/>
      <c r="W119" s="245"/>
      <c r="X119" s="245"/>
      <c r="Y119" s="245"/>
      <c r="Z119" s="245"/>
    </row>
    <row r="120" ht="15.75" customHeight="1">
      <c r="A120" s="245"/>
      <c r="B120" s="245"/>
      <c r="C120" s="245"/>
      <c r="D120" s="245"/>
      <c r="E120" s="245"/>
      <c r="F120" s="245"/>
      <c r="G120" s="245"/>
      <c r="H120" s="245"/>
      <c r="I120" s="245"/>
      <c r="J120" s="245"/>
      <c r="K120" s="245"/>
      <c r="L120" s="245"/>
      <c r="M120" s="245"/>
      <c r="N120" s="245"/>
      <c r="O120" s="245"/>
      <c r="P120" s="245"/>
      <c r="Q120" s="245"/>
      <c r="R120" s="245"/>
      <c r="S120" s="245"/>
      <c r="T120" s="245"/>
      <c r="U120" s="245"/>
      <c r="V120" s="245"/>
      <c r="W120" s="245"/>
      <c r="X120" s="245"/>
      <c r="Y120" s="245"/>
      <c r="Z120" s="245"/>
    </row>
    <row r="121" ht="15.75" customHeight="1">
      <c r="A121" s="245"/>
      <c r="B121" s="245"/>
      <c r="C121" s="245"/>
      <c r="D121" s="245"/>
      <c r="E121" s="245"/>
      <c r="F121" s="245"/>
      <c r="G121" s="245"/>
      <c r="H121" s="245"/>
      <c r="I121" s="245"/>
      <c r="J121" s="245"/>
      <c r="K121" s="245"/>
      <c r="L121" s="245"/>
      <c r="M121" s="245"/>
      <c r="N121" s="245"/>
      <c r="O121" s="245"/>
      <c r="P121" s="245"/>
      <c r="Q121" s="245"/>
      <c r="R121" s="245"/>
      <c r="S121" s="245"/>
      <c r="T121" s="245"/>
      <c r="U121" s="245"/>
      <c r="V121" s="245"/>
      <c r="W121" s="245"/>
      <c r="X121" s="245"/>
      <c r="Y121" s="245"/>
      <c r="Z121" s="245"/>
    </row>
    <row r="122" ht="15.75" customHeight="1">
      <c r="A122" s="245"/>
      <c r="B122" s="245"/>
      <c r="C122" s="245"/>
      <c r="D122" s="245"/>
      <c r="E122" s="245"/>
      <c r="F122" s="245"/>
      <c r="G122" s="245"/>
      <c r="H122" s="245"/>
      <c r="I122" s="245"/>
      <c r="J122" s="245"/>
      <c r="K122" s="245"/>
      <c r="L122" s="245"/>
      <c r="M122" s="245"/>
      <c r="N122" s="245"/>
      <c r="O122" s="245"/>
      <c r="P122" s="245"/>
      <c r="Q122" s="245"/>
      <c r="R122" s="245"/>
      <c r="S122" s="245"/>
      <c r="T122" s="245"/>
      <c r="U122" s="245"/>
      <c r="V122" s="245"/>
      <c r="W122" s="245"/>
      <c r="X122" s="245"/>
      <c r="Y122" s="245"/>
      <c r="Z122" s="245"/>
    </row>
    <row r="123" ht="15.75" customHeight="1">
      <c r="A123" s="245"/>
      <c r="B123" s="245"/>
      <c r="C123" s="245"/>
      <c r="D123" s="245"/>
      <c r="E123" s="245"/>
      <c r="F123" s="245"/>
      <c r="G123" s="245"/>
      <c r="H123" s="245"/>
      <c r="I123" s="245"/>
      <c r="J123" s="245"/>
      <c r="K123" s="245"/>
      <c r="L123" s="245"/>
      <c r="M123" s="245"/>
      <c r="N123" s="245"/>
      <c r="O123" s="245"/>
      <c r="P123" s="245"/>
      <c r="Q123" s="245"/>
      <c r="R123" s="245"/>
      <c r="S123" s="245"/>
      <c r="T123" s="245"/>
      <c r="U123" s="245"/>
      <c r="V123" s="245"/>
      <c r="W123" s="245"/>
      <c r="X123" s="245"/>
      <c r="Y123" s="245"/>
      <c r="Z123" s="245"/>
    </row>
    <row r="124" ht="15.75" customHeight="1">
      <c r="A124" s="245"/>
      <c r="B124" s="245"/>
      <c r="C124" s="245"/>
      <c r="D124" s="245"/>
      <c r="E124" s="245"/>
      <c r="F124" s="245"/>
      <c r="G124" s="245"/>
      <c r="H124" s="245"/>
      <c r="I124" s="245"/>
      <c r="J124" s="245"/>
      <c r="K124" s="245"/>
      <c r="L124" s="245"/>
      <c r="M124" s="245"/>
      <c r="N124" s="245"/>
      <c r="O124" s="245"/>
      <c r="P124" s="245"/>
      <c r="Q124" s="245"/>
      <c r="R124" s="245"/>
      <c r="S124" s="245"/>
      <c r="T124" s="245"/>
      <c r="U124" s="245"/>
      <c r="V124" s="245"/>
      <c r="W124" s="245"/>
      <c r="X124" s="245"/>
      <c r="Y124" s="245"/>
      <c r="Z124" s="245"/>
    </row>
    <row r="125" ht="15.75" customHeight="1">
      <c r="A125" s="245"/>
      <c r="B125" s="245"/>
      <c r="C125" s="245"/>
      <c r="D125" s="245"/>
      <c r="E125" s="245"/>
      <c r="F125" s="245"/>
      <c r="G125" s="245"/>
      <c r="H125" s="245"/>
      <c r="I125" s="245"/>
      <c r="J125" s="245"/>
      <c r="K125" s="245"/>
      <c r="L125" s="245"/>
      <c r="M125" s="245"/>
      <c r="N125" s="245"/>
      <c r="O125" s="245"/>
      <c r="P125" s="245"/>
      <c r="Q125" s="245"/>
      <c r="R125" s="245"/>
      <c r="S125" s="245"/>
      <c r="T125" s="245"/>
      <c r="U125" s="245"/>
      <c r="V125" s="245"/>
      <c r="W125" s="245"/>
      <c r="X125" s="245"/>
      <c r="Y125" s="245"/>
      <c r="Z125" s="245"/>
    </row>
    <row r="126" ht="15.75" customHeight="1">
      <c r="A126" s="245"/>
      <c r="B126" s="245"/>
      <c r="C126" s="245"/>
      <c r="D126" s="245"/>
      <c r="E126" s="245"/>
      <c r="F126" s="245"/>
      <c r="G126" s="245"/>
      <c r="H126" s="245"/>
      <c r="I126" s="245"/>
      <c r="J126" s="245"/>
      <c r="K126" s="245"/>
      <c r="L126" s="245"/>
      <c r="M126" s="245"/>
      <c r="N126" s="245"/>
      <c r="O126" s="245"/>
      <c r="P126" s="245"/>
      <c r="Q126" s="245"/>
      <c r="R126" s="245"/>
      <c r="S126" s="245"/>
      <c r="T126" s="245"/>
      <c r="U126" s="245"/>
      <c r="V126" s="245"/>
      <c r="W126" s="245"/>
      <c r="X126" s="245"/>
      <c r="Y126" s="245"/>
      <c r="Z126" s="245"/>
    </row>
    <row r="127" ht="15.75" customHeight="1">
      <c r="A127" s="245"/>
      <c r="B127" s="245"/>
      <c r="C127" s="245"/>
      <c r="D127" s="245"/>
      <c r="E127" s="245"/>
      <c r="F127" s="245"/>
      <c r="G127" s="245"/>
      <c r="H127" s="245"/>
      <c r="I127" s="245"/>
      <c r="J127" s="245"/>
      <c r="K127" s="245"/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245"/>
      <c r="W127" s="245"/>
      <c r="X127" s="245"/>
      <c r="Y127" s="245"/>
      <c r="Z127" s="245"/>
    </row>
    <row r="128" ht="15.75" customHeight="1">
      <c r="A128" s="245"/>
      <c r="B128" s="245"/>
      <c r="C128" s="245"/>
      <c r="D128" s="245"/>
      <c r="E128" s="245"/>
      <c r="F128" s="245"/>
      <c r="G128" s="245"/>
      <c r="H128" s="245"/>
      <c r="I128" s="245"/>
      <c r="J128" s="245"/>
      <c r="K128" s="245"/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245"/>
      <c r="W128" s="245"/>
      <c r="X128" s="245"/>
      <c r="Y128" s="245"/>
      <c r="Z128" s="245"/>
    </row>
    <row r="129" ht="15.75" customHeight="1">
      <c r="A129" s="245"/>
      <c r="B129" s="245"/>
      <c r="C129" s="245"/>
      <c r="D129" s="245"/>
      <c r="E129" s="245"/>
      <c r="F129" s="245"/>
      <c r="G129" s="245"/>
      <c r="H129" s="245"/>
      <c r="I129" s="245"/>
      <c r="J129" s="245"/>
      <c r="K129" s="245"/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245"/>
      <c r="W129" s="245"/>
      <c r="X129" s="245"/>
      <c r="Y129" s="245"/>
      <c r="Z129" s="245"/>
    </row>
    <row r="130" ht="15.75" customHeight="1">
      <c r="A130" s="245"/>
      <c r="B130" s="245"/>
      <c r="C130" s="245"/>
      <c r="D130" s="245"/>
      <c r="E130" s="245"/>
      <c r="F130" s="245"/>
      <c r="G130" s="245"/>
      <c r="H130" s="245"/>
      <c r="I130" s="245"/>
      <c r="J130" s="245"/>
      <c r="K130" s="245"/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245"/>
      <c r="W130" s="245"/>
      <c r="X130" s="245"/>
      <c r="Y130" s="245"/>
      <c r="Z130" s="245"/>
    </row>
    <row r="131" ht="15.75" customHeight="1">
      <c r="A131" s="245"/>
      <c r="B131" s="245"/>
      <c r="C131" s="245"/>
      <c r="D131" s="245"/>
      <c r="E131" s="245"/>
      <c r="F131" s="245"/>
      <c r="G131" s="245"/>
      <c r="H131" s="245"/>
      <c r="I131" s="245"/>
      <c r="J131" s="245"/>
      <c r="K131" s="245"/>
      <c r="L131" s="245"/>
      <c r="M131" s="245"/>
      <c r="N131" s="245"/>
      <c r="O131" s="245"/>
      <c r="P131" s="245"/>
      <c r="Q131" s="245"/>
      <c r="R131" s="245"/>
      <c r="S131" s="245"/>
      <c r="T131" s="245"/>
      <c r="U131" s="245"/>
      <c r="V131" s="245"/>
      <c r="W131" s="245"/>
      <c r="X131" s="245"/>
      <c r="Y131" s="245"/>
      <c r="Z131" s="245"/>
    </row>
    <row r="132" ht="15.75" customHeight="1">
      <c r="A132" s="245"/>
      <c r="B132" s="245"/>
      <c r="C132" s="245"/>
      <c r="D132" s="245"/>
      <c r="E132" s="245"/>
      <c r="F132" s="245"/>
      <c r="G132" s="245"/>
      <c r="H132" s="245"/>
      <c r="I132" s="245"/>
      <c r="J132" s="245"/>
      <c r="K132" s="245"/>
      <c r="L132" s="245"/>
      <c r="M132" s="245"/>
      <c r="N132" s="245"/>
      <c r="O132" s="245"/>
      <c r="P132" s="245"/>
      <c r="Q132" s="245"/>
      <c r="R132" s="245"/>
      <c r="S132" s="245"/>
      <c r="T132" s="245"/>
      <c r="U132" s="245"/>
      <c r="V132" s="245"/>
      <c r="W132" s="245"/>
      <c r="X132" s="245"/>
      <c r="Y132" s="245"/>
      <c r="Z132" s="245"/>
    </row>
    <row r="133" ht="15.75" customHeight="1">
      <c r="A133" s="245"/>
      <c r="B133" s="245"/>
      <c r="C133" s="245"/>
      <c r="D133" s="245"/>
      <c r="E133" s="245"/>
      <c r="F133" s="245"/>
      <c r="G133" s="245"/>
      <c r="H133" s="245"/>
      <c r="I133" s="245"/>
      <c r="J133" s="245"/>
      <c r="K133" s="245"/>
      <c r="L133" s="245"/>
      <c r="M133" s="245"/>
      <c r="N133" s="245"/>
      <c r="O133" s="245"/>
      <c r="P133" s="245"/>
      <c r="Q133" s="245"/>
      <c r="R133" s="245"/>
      <c r="S133" s="245"/>
      <c r="T133" s="245"/>
      <c r="U133" s="245"/>
      <c r="V133" s="245"/>
      <c r="W133" s="245"/>
      <c r="X133" s="245"/>
      <c r="Y133" s="245"/>
      <c r="Z133" s="245"/>
    </row>
    <row r="134" ht="15.75" customHeight="1">
      <c r="A134" s="245"/>
      <c r="B134" s="245"/>
      <c r="C134" s="245"/>
      <c r="D134" s="245"/>
      <c r="E134" s="245"/>
      <c r="F134" s="245"/>
      <c r="G134" s="245"/>
      <c r="H134" s="245"/>
      <c r="I134" s="245"/>
      <c r="J134" s="245"/>
      <c r="K134" s="245"/>
      <c r="L134" s="245"/>
      <c r="M134" s="245"/>
      <c r="N134" s="245"/>
      <c r="O134" s="245"/>
      <c r="P134" s="245"/>
      <c r="Q134" s="245"/>
      <c r="R134" s="245"/>
      <c r="S134" s="245"/>
      <c r="T134" s="245"/>
      <c r="U134" s="245"/>
      <c r="V134" s="245"/>
      <c r="W134" s="245"/>
      <c r="X134" s="245"/>
      <c r="Y134" s="245"/>
      <c r="Z134" s="245"/>
    </row>
    <row r="135" ht="15.75" customHeight="1">
      <c r="A135" s="245"/>
      <c r="B135" s="245"/>
      <c r="C135" s="245"/>
      <c r="D135" s="245"/>
      <c r="E135" s="245"/>
      <c r="F135" s="245"/>
      <c r="G135" s="245"/>
      <c r="H135" s="245"/>
      <c r="I135" s="245"/>
      <c r="J135" s="245"/>
      <c r="K135" s="245"/>
      <c r="L135" s="245"/>
      <c r="M135" s="245"/>
      <c r="N135" s="245"/>
      <c r="O135" s="245"/>
      <c r="P135" s="245"/>
      <c r="Q135" s="245"/>
      <c r="R135" s="245"/>
      <c r="S135" s="245"/>
      <c r="T135" s="245"/>
      <c r="U135" s="245"/>
      <c r="V135" s="245"/>
      <c r="W135" s="245"/>
      <c r="X135" s="245"/>
      <c r="Y135" s="245"/>
      <c r="Z135" s="245"/>
    </row>
    <row r="136" ht="15.75" customHeight="1">
      <c r="A136" s="245"/>
      <c r="B136" s="245"/>
      <c r="C136" s="245"/>
      <c r="D136" s="245"/>
      <c r="E136" s="245"/>
      <c r="F136" s="245"/>
      <c r="G136" s="245"/>
      <c r="H136" s="245"/>
      <c r="I136" s="245"/>
      <c r="J136" s="245"/>
      <c r="K136" s="245"/>
      <c r="L136" s="245"/>
      <c r="M136" s="245"/>
      <c r="N136" s="245"/>
      <c r="O136" s="245"/>
      <c r="P136" s="245"/>
      <c r="Q136" s="245"/>
      <c r="R136" s="245"/>
      <c r="S136" s="245"/>
      <c r="T136" s="245"/>
      <c r="U136" s="245"/>
      <c r="V136" s="245"/>
      <c r="W136" s="245"/>
      <c r="X136" s="245"/>
      <c r="Y136" s="245"/>
      <c r="Z136" s="245"/>
    </row>
    <row r="137" ht="15.75" customHeight="1">
      <c r="A137" s="245"/>
      <c r="B137" s="245"/>
      <c r="C137" s="245"/>
      <c r="D137" s="245"/>
      <c r="E137" s="245"/>
      <c r="F137" s="245"/>
      <c r="G137" s="245"/>
      <c r="H137" s="245"/>
      <c r="I137" s="245"/>
      <c r="J137" s="245"/>
      <c r="K137" s="245"/>
      <c r="L137" s="245"/>
      <c r="M137" s="245"/>
      <c r="N137" s="245"/>
      <c r="O137" s="245"/>
      <c r="P137" s="245"/>
      <c r="Q137" s="245"/>
      <c r="R137" s="245"/>
      <c r="S137" s="245"/>
      <c r="T137" s="245"/>
      <c r="U137" s="245"/>
      <c r="V137" s="245"/>
      <c r="W137" s="245"/>
      <c r="X137" s="245"/>
      <c r="Y137" s="245"/>
      <c r="Z137" s="245"/>
    </row>
    <row r="138" ht="15.75" customHeight="1">
      <c r="A138" s="245"/>
      <c r="B138" s="245"/>
      <c r="C138" s="245"/>
      <c r="D138" s="245"/>
      <c r="E138" s="245"/>
      <c r="F138" s="245"/>
      <c r="G138" s="245"/>
      <c r="H138" s="245"/>
      <c r="I138" s="245"/>
      <c r="J138" s="245"/>
      <c r="K138" s="245"/>
      <c r="L138" s="245"/>
      <c r="M138" s="245"/>
      <c r="N138" s="245"/>
      <c r="O138" s="245"/>
      <c r="P138" s="245"/>
      <c r="Q138" s="245"/>
      <c r="R138" s="245"/>
      <c r="S138" s="245"/>
      <c r="T138" s="245"/>
      <c r="U138" s="245"/>
      <c r="V138" s="245"/>
      <c r="W138" s="245"/>
      <c r="X138" s="245"/>
      <c r="Y138" s="245"/>
      <c r="Z138" s="245"/>
    </row>
    <row r="139" ht="15.75" customHeight="1">
      <c r="A139" s="245"/>
      <c r="B139" s="245"/>
      <c r="C139" s="245"/>
      <c r="D139" s="245"/>
      <c r="E139" s="245"/>
      <c r="F139" s="245"/>
      <c r="G139" s="245"/>
      <c r="H139" s="245"/>
      <c r="I139" s="245"/>
      <c r="J139" s="245"/>
      <c r="K139" s="245"/>
      <c r="L139" s="245"/>
      <c r="M139" s="245"/>
      <c r="N139" s="245"/>
      <c r="O139" s="245"/>
      <c r="P139" s="245"/>
      <c r="Q139" s="245"/>
      <c r="R139" s="245"/>
      <c r="S139" s="245"/>
      <c r="T139" s="245"/>
      <c r="U139" s="245"/>
      <c r="V139" s="245"/>
      <c r="W139" s="245"/>
      <c r="X139" s="245"/>
      <c r="Y139" s="245"/>
      <c r="Z139" s="245"/>
    </row>
    <row r="140" ht="15.75" customHeight="1">
      <c r="A140" s="245"/>
      <c r="B140" s="245"/>
      <c r="C140" s="245"/>
      <c r="D140" s="245"/>
      <c r="E140" s="245"/>
      <c r="F140" s="245"/>
      <c r="G140" s="245"/>
      <c r="H140" s="245"/>
      <c r="I140" s="245"/>
      <c r="J140" s="245"/>
      <c r="K140" s="245"/>
      <c r="L140" s="245"/>
      <c r="M140" s="245"/>
      <c r="N140" s="245"/>
      <c r="O140" s="245"/>
      <c r="P140" s="245"/>
      <c r="Q140" s="245"/>
      <c r="R140" s="245"/>
      <c r="S140" s="245"/>
      <c r="T140" s="245"/>
      <c r="U140" s="245"/>
      <c r="V140" s="245"/>
      <c r="W140" s="245"/>
      <c r="X140" s="245"/>
      <c r="Y140" s="245"/>
      <c r="Z140" s="245"/>
    </row>
    <row r="141" ht="15.75" customHeight="1">
      <c r="A141" s="245"/>
      <c r="B141" s="245"/>
      <c r="C141" s="245"/>
      <c r="D141" s="245"/>
      <c r="E141" s="245"/>
      <c r="F141" s="245"/>
      <c r="G141" s="245"/>
      <c r="H141" s="245"/>
      <c r="I141" s="245"/>
      <c r="J141" s="245"/>
      <c r="K141" s="245"/>
      <c r="L141" s="245"/>
      <c r="M141" s="245"/>
      <c r="N141" s="245"/>
      <c r="O141" s="245"/>
      <c r="P141" s="245"/>
      <c r="Q141" s="245"/>
      <c r="R141" s="245"/>
      <c r="S141" s="245"/>
      <c r="T141" s="245"/>
      <c r="U141" s="245"/>
      <c r="V141" s="245"/>
      <c r="W141" s="245"/>
      <c r="X141" s="245"/>
      <c r="Y141" s="245"/>
      <c r="Z141" s="245"/>
    </row>
    <row r="142" ht="15.75" customHeight="1">
      <c r="A142" s="245"/>
      <c r="B142" s="245"/>
      <c r="C142" s="245"/>
      <c r="D142" s="245"/>
      <c r="E142" s="245"/>
      <c r="F142" s="245"/>
      <c r="G142" s="245"/>
      <c r="H142" s="245"/>
      <c r="I142" s="245"/>
      <c r="J142" s="245"/>
      <c r="K142" s="245"/>
      <c r="L142" s="245"/>
      <c r="M142" s="245"/>
      <c r="N142" s="245"/>
      <c r="O142" s="245"/>
      <c r="P142" s="245"/>
      <c r="Q142" s="245"/>
      <c r="R142" s="245"/>
      <c r="S142" s="245"/>
      <c r="T142" s="245"/>
      <c r="U142" s="245"/>
      <c r="V142" s="245"/>
      <c r="W142" s="245"/>
      <c r="X142" s="245"/>
      <c r="Y142" s="245"/>
      <c r="Z142" s="245"/>
    </row>
    <row r="143" ht="15.75" customHeight="1">
      <c r="A143" s="245"/>
      <c r="B143" s="245"/>
      <c r="C143" s="245"/>
      <c r="D143" s="245"/>
      <c r="E143" s="245"/>
      <c r="F143" s="245"/>
      <c r="G143" s="245"/>
      <c r="H143" s="245"/>
      <c r="I143" s="245"/>
      <c r="J143" s="245"/>
      <c r="K143" s="245"/>
      <c r="L143" s="245"/>
      <c r="M143" s="245"/>
      <c r="N143" s="245"/>
      <c r="O143" s="245"/>
      <c r="P143" s="245"/>
      <c r="Q143" s="245"/>
      <c r="R143" s="245"/>
      <c r="S143" s="245"/>
      <c r="T143" s="245"/>
      <c r="U143" s="245"/>
      <c r="V143" s="245"/>
      <c r="W143" s="245"/>
      <c r="X143" s="245"/>
      <c r="Y143" s="245"/>
      <c r="Z143" s="245"/>
    </row>
    <row r="144" ht="15.75" customHeight="1">
      <c r="A144" s="245"/>
      <c r="B144" s="245"/>
      <c r="C144" s="245"/>
      <c r="D144" s="245"/>
      <c r="E144" s="245"/>
      <c r="F144" s="245"/>
      <c r="G144" s="245"/>
      <c r="H144" s="245"/>
      <c r="I144" s="245"/>
      <c r="J144" s="245"/>
      <c r="K144" s="245"/>
      <c r="L144" s="245"/>
      <c r="M144" s="245"/>
      <c r="N144" s="245"/>
      <c r="O144" s="245"/>
      <c r="P144" s="245"/>
      <c r="Q144" s="245"/>
      <c r="R144" s="245"/>
      <c r="S144" s="245"/>
      <c r="T144" s="245"/>
      <c r="U144" s="245"/>
      <c r="V144" s="245"/>
      <c r="W144" s="245"/>
      <c r="X144" s="245"/>
      <c r="Y144" s="245"/>
      <c r="Z144" s="245"/>
    </row>
    <row r="145" ht="15.75" customHeight="1">
      <c r="A145" s="245"/>
      <c r="B145" s="245"/>
      <c r="C145" s="245"/>
      <c r="D145" s="245"/>
      <c r="E145" s="245"/>
      <c r="F145" s="245"/>
      <c r="G145" s="245"/>
      <c r="H145" s="245"/>
      <c r="I145" s="245"/>
      <c r="J145" s="245"/>
      <c r="K145" s="245"/>
      <c r="L145" s="245"/>
      <c r="M145" s="245"/>
      <c r="N145" s="245"/>
      <c r="O145" s="245"/>
      <c r="P145" s="245"/>
      <c r="Q145" s="245"/>
      <c r="R145" s="245"/>
      <c r="S145" s="245"/>
      <c r="T145" s="245"/>
      <c r="U145" s="245"/>
      <c r="V145" s="245"/>
      <c r="W145" s="245"/>
      <c r="X145" s="245"/>
      <c r="Y145" s="245"/>
      <c r="Z145" s="245"/>
    </row>
    <row r="146" ht="15.75" customHeight="1">
      <c r="A146" s="245"/>
      <c r="B146" s="245"/>
      <c r="C146" s="245"/>
      <c r="D146" s="245"/>
      <c r="E146" s="245"/>
      <c r="F146" s="245"/>
      <c r="G146" s="245"/>
      <c r="H146" s="245"/>
      <c r="I146" s="245"/>
      <c r="J146" s="245"/>
      <c r="K146" s="245"/>
      <c r="L146" s="245"/>
      <c r="M146" s="245"/>
      <c r="N146" s="245"/>
      <c r="O146" s="245"/>
      <c r="P146" s="245"/>
      <c r="Q146" s="245"/>
      <c r="R146" s="245"/>
      <c r="S146" s="245"/>
      <c r="T146" s="245"/>
      <c r="U146" s="245"/>
      <c r="V146" s="245"/>
      <c r="W146" s="245"/>
      <c r="X146" s="245"/>
      <c r="Y146" s="245"/>
      <c r="Z146" s="245"/>
    </row>
    <row r="147" ht="15.75" customHeight="1">
      <c r="A147" s="245"/>
      <c r="B147" s="245"/>
      <c r="C147" s="245"/>
      <c r="D147" s="245"/>
      <c r="E147" s="245"/>
      <c r="F147" s="245"/>
      <c r="G147" s="245"/>
      <c r="H147" s="245"/>
      <c r="I147" s="245"/>
      <c r="J147" s="245"/>
      <c r="K147" s="245"/>
      <c r="L147" s="245"/>
      <c r="M147" s="245"/>
      <c r="N147" s="245"/>
      <c r="O147" s="245"/>
      <c r="P147" s="245"/>
      <c r="Q147" s="245"/>
      <c r="R147" s="245"/>
      <c r="S147" s="245"/>
      <c r="T147" s="245"/>
      <c r="U147" s="245"/>
      <c r="V147" s="245"/>
      <c r="W147" s="245"/>
      <c r="X147" s="245"/>
      <c r="Y147" s="245"/>
      <c r="Z147" s="245"/>
    </row>
    <row r="148" ht="15.75" customHeight="1">
      <c r="A148" s="245"/>
      <c r="B148" s="245"/>
      <c r="C148" s="245"/>
      <c r="D148" s="245"/>
      <c r="E148" s="245"/>
      <c r="F148" s="245"/>
      <c r="G148" s="245"/>
      <c r="H148" s="245"/>
      <c r="I148" s="245"/>
      <c r="J148" s="245"/>
      <c r="K148" s="245"/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245"/>
      <c r="W148" s="245"/>
      <c r="X148" s="245"/>
      <c r="Y148" s="245"/>
      <c r="Z148" s="245"/>
    </row>
    <row r="149" ht="15.75" customHeight="1">
      <c r="A149" s="245"/>
      <c r="B149" s="245"/>
      <c r="C149" s="245"/>
      <c r="D149" s="245"/>
      <c r="E149" s="245"/>
      <c r="F149" s="245"/>
      <c r="G149" s="245"/>
      <c r="H149" s="245"/>
      <c r="I149" s="245"/>
      <c r="J149" s="245"/>
      <c r="K149" s="245"/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245"/>
      <c r="W149" s="245"/>
      <c r="X149" s="245"/>
      <c r="Y149" s="245"/>
      <c r="Z149" s="245"/>
    </row>
    <row r="150" ht="15.75" customHeight="1">
      <c r="A150" s="245"/>
      <c r="B150" s="245"/>
      <c r="C150" s="245"/>
      <c r="D150" s="245"/>
      <c r="E150" s="245"/>
      <c r="F150" s="245"/>
      <c r="G150" s="245"/>
      <c r="H150" s="245"/>
      <c r="I150" s="245"/>
      <c r="J150" s="245"/>
      <c r="K150" s="245"/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245"/>
      <c r="W150" s="245"/>
      <c r="X150" s="245"/>
      <c r="Y150" s="245"/>
      <c r="Z150" s="245"/>
    </row>
    <row r="151" ht="15.75" customHeight="1">
      <c r="A151" s="245"/>
      <c r="B151" s="245"/>
      <c r="C151" s="245"/>
      <c r="D151" s="245"/>
      <c r="E151" s="245"/>
      <c r="F151" s="245"/>
      <c r="G151" s="245"/>
      <c r="H151" s="245"/>
      <c r="I151" s="245"/>
      <c r="J151" s="245"/>
      <c r="K151" s="245"/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245"/>
      <c r="W151" s="245"/>
      <c r="X151" s="245"/>
      <c r="Y151" s="245"/>
      <c r="Z151" s="245"/>
    </row>
    <row r="152" ht="15.75" customHeight="1">
      <c r="A152" s="245"/>
      <c r="B152" s="245"/>
      <c r="C152" s="245"/>
      <c r="D152" s="245"/>
      <c r="E152" s="245"/>
      <c r="F152" s="245"/>
      <c r="G152" s="245"/>
      <c r="H152" s="245"/>
      <c r="I152" s="245"/>
      <c r="J152" s="245"/>
      <c r="K152" s="245"/>
      <c r="L152" s="245"/>
      <c r="M152" s="245"/>
      <c r="N152" s="245"/>
      <c r="O152" s="245"/>
      <c r="P152" s="245"/>
      <c r="Q152" s="245"/>
      <c r="R152" s="245"/>
      <c r="S152" s="245"/>
      <c r="T152" s="245"/>
      <c r="U152" s="245"/>
      <c r="V152" s="245"/>
      <c r="W152" s="245"/>
      <c r="X152" s="245"/>
      <c r="Y152" s="245"/>
      <c r="Z152" s="245"/>
    </row>
    <row r="153" ht="15.75" customHeight="1">
      <c r="A153" s="245"/>
      <c r="B153" s="245"/>
      <c r="C153" s="245"/>
      <c r="D153" s="245"/>
      <c r="E153" s="245"/>
      <c r="F153" s="245"/>
      <c r="G153" s="245"/>
      <c r="H153" s="245"/>
      <c r="I153" s="245"/>
      <c r="J153" s="245"/>
      <c r="K153" s="245"/>
      <c r="L153" s="245"/>
      <c r="M153" s="245"/>
      <c r="N153" s="245"/>
      <c r="O153" s="245"/>
      <c r="P153" s="245"/>
      <c r="Q153" s="245"/>
      <c r="R153" s="245"/>
      <c r="S153" s="245"/>
      <c r="T153" s="245"/>
      <c r="U153" s="245"/>
      <c r="V153" s="245"/>
      <c r="W153" s="245"/>
      <c r="X153" s="245"/>
      <c r="Y153" s="245"/>
      <c r="Z153" s="245"/>
    </row>
    <row r="154" ht="15.75" customHeight="1">
      <c r="A154" s="245"/>
      <c r="B154" s="245"/>
      <c r="C154" s="245"/>
      <c r="D154" s="245"/>
      <c r="E154" s="245"/>
      <c r="F154" s="245"/>
      <c r="G154" s="245"/>
      <c r="H154" s="245"/>
      <c r="I154" s="245"/>
      <c r="J154" s="245"/>
      <c r="K154" s="245"/>
      <c r="L154" s="245"/>
      <c r="M154" s="245"/>
      <c r="N154" s="245"/>
      <c r="O154" s="245"/>
      <c r="P154" s="245"/>
      <c r="Q154" s="245"/>
      <c r="R154" s="245"/>
      <c r="S154" s="245"/>
      <c r="T154" s="245"/>
      <c r="U154" s="245"/>
      <c r="V154" s="245"/>
      <c r="W154" s="245"/>
      <c r="X154" s="245"/>
      <c r="Y154" s="245"/>
      <c r="Z154" s="245"/>
    </row>
    <row r="155" ht="15.75" customHeight="1">
      <c r="A155" s="245"/>
      <c r="B155" s="245"/>
      <c r="C155" s="245"/>
      <c r="D155" s="245"/>
      <c r="E155" s="245"/>
      <c r="F155" s="245"/>
      <c r="G155" s="245"/>
      <c r="H155" s="245"/>
      <c r="I155" s="245"/>
      <c r="J155" s="245"/>
      <c r="K155" s="245"/>
      <c r="L155" s="245"/>
      <c r="M155" s="245"/>
      <c r="N155" s="245"/>
      <c r="O155" s="245"/>
      <c r="P155" s="245"/>
      <c r="Q155" s="245"/>
      <c r="R155" s="245"/>
      <c r="S155" s="245"/>
      <c r="T155" s="245"/>
      <c r="U155" s="245"/>
      <c r="V155" s="245"/>
      <c r="W155" s="245"/>
      <c r="X155" s="245"/>
      <c r="Y155" s="245"/>
      <c r="Z155" s="245"/>
    </row>
    <row r="156" ht="15.75" customHeight="1">
      <c r="A156" s="245"/>
      <c r="B156" s="245"/>
      <c r="C156" s="245"/>
      <c r="D156" s="245"/>
      <c r="E156" s="245"/>
      <c r="F156" s="245"/>
      <c r="G156" s="245"/>
      <c r="H156" s="245"/>
      <c r="I156" s="245"/>
      <c r="J156" s="245"/>
      <c r="K156" s="245"/>
      <c r="L156" s="245"/>
      <c r="M156" s="245"/>
      <c r="N156" s="245"/>
      <c r="O156" s="245"/>
      <c r="P156" s="245"/>
      <c r="Q156" s="245"/>
      <c r="R156" s="245"/>
      <c r="S156" s="245"/>
      <c r="T156" s="245"/>
      <c r="U156" s="245"/>
      <c r="V156" s="245"/>
      <c r="W156" s="245"/>
      <c r="X156" s="245"/>
      <c r="Y156" s="245"/>
      <c r="Z156" s="245"/>
    </row>
    <row r="157" ht="15.75" customHeight="1">
      <c r="A157" s="245"/>
      <c r="B157" s="245"/>
      <c r="C157" s="245"/>
      <c r="D157" s="245"/>
      <c r="E157" s="245"/>
      <c r="F157" s="245"/>
      <c r="G157" s="245"/>
      <c r="H157" s="245"/>
      <c r="I157" s="245"/>
      <c r="J157" s="245"/>
      <c r="K157" s="245"/>
      <c r="L157" s="245"/>
      <c r="M157" s="245"/>
      <c r="N157" s="245"/>
      <c r="O157" s="245"/>
      <c r="P157" s="245"/>
      <c r="Q157" s="245"/>
      <c r="R157" s="245"/>
      <c r="S157" s="245"/>
      <c r="T157" s="245"/>
      <c r="U157" s="245"/>
      <c r="V157" s="245"/>
      <c r="W157" s="245"/>
      <c r="X157" s="245"/>
      <c r="Y157" s="245"/>
      <c r="Z157" s="245"/>
    </row>
    <row r="158" ht="15.75" customHeight="1">
      <c r="A158" s="245"/>
      <c r="B158" s="245"/>
      <c r="C158" s="245"/>
      <c r="D158" s="245"/>
      <c r="E158" s="245"/>
      <c r="F158" s="245"/>
      <c r="G158" s="245"/>
      <c r="H158" s="245"/>
      <c r="I158" s="245"/>
      <c r="J158" s="245"/>
      <c r="K158" s="245"/>
      <c r="L158" s="245"/>
      <c r="M158" s="245"/>
      <c r="N158" s="245"/>
      <c r="O158" s="245"/>
      <c r="P158" s="245"/>
      <c r="Q158" s="245"/>
      <c r="R158" s="245"/>
      <c r="S158" s="245"/>
      <c r="T158" s="245"/>
      <c r="U158" s="245"/>
      <c r="V158" s="245"/>
      <c r="W158" s="245"/>
      <c r="X158" s="245"/>
      <c r="Y158" s="245"/>
      <c r="Z158" s="245"/>
    </row>
    <row r="159" ht="15.75" customHeight="1">
      <c r="A159" s="245"/>
      <c r="B159" s="245"/>
      <c r="C159" s="245"/>
      <c r="D159" s="245"/>
      <c r="E159" s="245"/>
      <c r="F159" s="245"/>
      <c r="G159" s="245"/>
      <c r="H159" s="245"/>
      <c r="I159" s="245"/>
      <c r="J159" s="245"/>
      <c r="K159" s="245"/>
      <c r="L159" s="245"/>
      <c r="M159" s="245"/>
      <c r="N159" s="245"/>
      <c r="O159" s="245"/>
      <c r="P159" s="245"/>
      <c r="Q159" s="245"/>
      <c r="R159" s="245"/>
      <c r="S159" s="245"/>
      <c r="T159" s="245"/>
      <c r="U159" s="245"/>
      <c r="V159" s="245"/>
      <c r="W159" s="245"/>
      <c r="X159" s="245"/>
      <c r="Y159" s="245"/>
      <c r="Z159" s="245"/>
    </row>
    <row r="160" ht="15.75" customHeight="1">
      <c r="A160" s="245"/>
      <c r="B160" s="245"/>
      <c r="C160" s="245"/>
      <c r="D160" s="245"/>
      <c r="E160" s="245"/>
      <c r="F160" s="245"/>
      <c r="G160" s="245"/>
      <c r="H160" s="245"/>
      <c r="I160" s="245"/>
      <c r="J160" s="245"/>
      <c r="K160" s="245"/>
      <c r="L160" s="245"/>
      <c r="M160" s="245"/>
      <c r="N160" s="245"/>
      <c r="O160" s="245"/>
      <c r="P160" s="245"/>
      <c r="Q160" s="245"/>
      <c r="R160" s="245"/>
      <c r="S160" s="245"/>
      <c r="T160" s="245"/>
      <c r="U160" s="245"/>
      <c r="V160" s="245"/>
      <c r="W160" s="245"/>
      <c r="X160" s="245"/>
      <c r="Y160" s="245"/>
      <c r="Z160" s="245"/>
    </row>
    <row r="161" ht="15.75" customHeight="1">
      <c r="A161" s="245"/>
      <c r="B161" s="245"/>
      <c r="C161" s="245"/>
      <c r="D161" s="245"/>
      <c r="E161" s="245"/>
      <c r="F161" s="245"/>
      <c r="G161" s="245"/>
      <c r="H161" s="245"/>
      <c r="I161" s="245"/>
      <c r="J161" s="245"/>
      <c r="K161" s="245"/>
      <c r="L161" s="245"/>
      <c r="M161" s="245"/>
      <c r="N161" s="245"/>
      <c r="O161" s="245"/>
      <c r="P161" s="245"/>
      <c r="Q161" s="245"/>
      <c r="R161" s="245"/>
      <c r="S161" s="245"/>
      <c r="T161" s="245"/>
      <c r="U161" s="245"/>
      <c r="V161" s="245"/>
      <c r="W161" s="245"/>
      <c r="X161" s="245"/>
      <c r="Y161" s="245"/>
      <c r="Z161" s="245"/>
    </row>
    <row r="162" ht="15.75" customHeight="1">
      <c r="A162" s="245"/>
      <c r="B162" s="245"/>
      <c r="C162" s="245"/>
      <c r="D162" s="245"/>
      <c r="E162" s="245"/>
      <c r="F162" s="245"/>
      <c r="G162" s="245"/>
      <c r="H162" s="245"/>
      <c r="I162" s="245"/>
      <c r="J162" s="245"/>
      <c r="K162" s="245"/>
      <c r="L162" s="245"/>
      <c r="M162" s="245"/>
      <c r="N162" s="245"/>
      <c r="O162" s="245"/>
      <c r="P162" s="245"/>
      <c r="Q162" s="245"/>
      <c r="R162" s="245"/>
      <c r="S162" s="245"/>
      <c r="T162" s="245"/>
      <c r="U162" s="245"/>
      <c r="V162" s="245"/>
      <c r="W162" s="245"/>
      <c r="X162" s="245"/>
      <c r="Y162" s="245"/>
      <c r="Z162" s="245"/>
    </row>
    <row r="163" ht="15.75" customHeight="1">
      <c r="A163" s="245"/>
      <c r="B163" s="245"/>
      <c r="C163" s="245"/>
      <c r="D163" s="245"/>
      <c r="E163" s="245"/>
      <c r="F163" s="245"/>
      <c r="G163" s="245"/>
      <c r="H163" s="245"/>
      <c r="I163" s="245"/>
      <c r="J163" s="245"/>
      <c r="K163" s="245"/>
      <c r="L163" s="245"/>
      <c r="M163" s="245"/>
      <c r="N163" s="245"/>
      <c r="O163" s="245"/>
      <c r="P163" s="245"/>
      <c r="Q163" s="245"/>
      <c r="R163" s="245"/>
      <c r="S163" s="245"/>
      <c r="T163" s="245"/>
      <c r="U163" s="245"/>
      <c r="V163" s="245"/>
      <c r="W163" s="245"/>
      <c r="X163" s="245"/>
      <c r="Y163" s="245"/>
      <c r="Z163" s="245"/>
    </row>
    <row r="164" ht="15.75" customHeight="1">
      <c r="A164" s="245"/>
      <c r="B164" s="245"/>
      <c r="C164" s="245"/>
      <c r="D164" s="245"/>
      <c r="E164" s="245"/>
      <c r="F164" s="245"/>
      <c r="G164" s="245"/>
      <c r="H164" s="245"/>
      <c r="I164" s="245"/>
      <c r="J164" s="245"/>
      <c r="K164" s="245"/>
      <c r="L164" s="245"/>
      <c r="M164" s="245"/>
      <c r="N164" s="245"/>
      <c r="O164" s="245"/>
      <c r="P164" s="245"/>
      <c r="Q164" s="245"/>
      <c r="R164" s="245"/>
      <c r="S164" s="245"/>
      <c r="T164" s="245"/>
      <c r="U164" s="245"/>
      <c r="V164" s="245"/>
      <c r="W164" s="245"/>
      <c r="X164" s="245"/>
      <c r="Y164" s="245"/>
      <c r="Z164" s="245"/>
    </row>
    <row r="165" ht="15.75" customHeight="1">
      <c r="A165" s="245"/>
      <c r="B165" s="245"/>
      <c r="C165" s="245"/>
      <c r="D165" s="245"/>
      <c r="E165" s="245"/>
      <c r="F165" s="245"/>
      <c r="G165" s="245"/>
      <c r="H165" s="245"/>
      <c r="I165" s="245"/>
      <c r="J165" s="245"/>
      <c r="K165" s="245"/>
      <c r="L165" s="245"/>
      <c r="M165" s="245"/>
      <c r="N165" s="245"/>
      <c r="O165" s="245"/>
      <c r="P165" s="245"/>
      <c r="Q165" s="245"/>
      <c r="R165" s="245"/>
      <c r="S165" s="245"/>
      <c r="T165" s="245"/>
      <c r="U165" s="245"/>
      <c r="V165" s="245"/>
      <c r="W165" s="245"/>
      <c r="X165" s="245"/>
      <c r="Y165" s="245"/>
      <c r="Z165" s="245"/>
    </row>
    <row r="166" ht="15.75" customHeight="1">
      <c r="A166" s="245"/>
      <c r="B166" s="245"/>
      <c r="C166" s="245"/>
      <c r="D166" s="245"/>
      <c r="E166" s="245"/>
      <c r="F166" s="245"/>
      <c r="G166" s="245"/>
      <c r="H166" s="245"/>
      <c r="I166" s="245"/>
      <c r="J166" s="245"/>
      <c r="K166" s="245"/>
      <c r="L166" s="245"/>
      <c r="M166" s="245"/>
      <c r="N166" s="245"/>
      <c r="O166" s="245"/>
      <c r="P166" s="245"/>
      <c r="Q166" s="245"/>
      <c r="R166" s="245"/>
      <c r="S166" s="245"/>
      <c r="T166" s="245"/>
      <c r="U166" s="245"/>
      <c r="V166" s="245"/>
      <c r="W166" s="245"/>
      <c r="X166" s="245"/>
      <c r="Y166" s="245"/>
      <c r="Z166" s="245"/>
    </row>
    <row r="167" ht="15.75" customHeight="1">
      <c r="A167" s="245"/>
      <c r="B167" s="245"/>
      <c r="C167" s="245"/>
      <c r="D167" s="245"/>
      <c r="E167" s="245"/>
      <c r="F167" s="245"/>
      <c r="G167" s="245"/>
      <c r="H167" s="245"/>
      <c r="I167" s="245"/>
      <c r="J167" s="245"/>
      <c r="K167" s="245"/>
      <c r="L167" s="245"/>
      <c r="M167" s="245"/>
      <c r="N167" s="245"/>
      <c r="O167" s="245"/>
      <c r="P167" s="245"/>
      <c r="Q167" s="245"/>
      <c r="R167" s="245"/>
      <c r="S167" s="245"/>
      <c r="T167" s="245"/>
      <c r="U167" s="245"/>
      <c r="V167" s="245"/>
      <c r="W167" s="245"/>
      <c r="X167" s="245"/>
      <c r="Y167" s="245"/>
      <c r="Z167" s="245"/>
    </row>
    <row r="168" ht="15.75" customHeight="1">
      <c r="A168" s="245"/>
      <c r="B168" s="245"/>
      <c r="C168" s="245"/>
      <c r="D168" s="245"/>
      <c r="E168" s="245"/>
      <c r="F168" s="245"/>
      <c r="G168" s="245"/>
      <c r="H168" s="245"/>
      <c r="I168" s="245"/>
      <c r="J168" s="245"/>
      <c r="K168" s="245"/>
      <c r="L168" s="245"/>
      <c r="M168" s="245"/>
      <c r="N168" s="245"/>
      <c r="O168" s="245"/>
      <c r="P168" s="245"/>
      <c r="Q168" s="245"/>
      <c r="R168" s="245"/>
      <c r="S168" s="245"/>
      <c r="T168" s="245"/>
      <c r="U168" s="245"/>
      <c r="V168" s="245"/>
      <c r="W168" s="245"/>
      <c r="X168" s="245"/>
      <c r="Y168" s="245"/>
      <c r="Z168" s="245"/>
    </row>
    <row r="169" ht="15.75" customHeight="1">
      <c r="A169" s="245"/>
      <c r="B169" s="245"/>
      <c r="C169" s="245"/>
      <c r="D169" s="245"/>
      <c r="E169" s="245"/>
      <c r="F169" s="245"/>
      <c r="G169" s="245"/>
      <c r="H169" s="245"/>
      <c r="I169" s="245"/>
      <c r="J169" s="245"/>
      <c r="K169" s="245"/>
      <c r="L169" s="245"/>
      <c r="M169" s="245"/>
      <c r="N169" s="245"/>
      <c r="O169" s="245"/>
      <c r="P169" s="245"/>
      <c r="Q169" s="245"/>
      <c r="R169" s="245"/>
      <c r="S169" s="245"/>
      <c r="T169" s="245"/>
      <c r="U169" s="245"/>
      <c r="V169" s="245"/>
      <c r="W169" s="245"/>
      <c r="X169" s="245"/>
      <c r="Y169" s="245"/>
      <c r="Z169" s="245"/>
    </row>
    <row r="170" ht="15.75" customHeight="1">
      <c r="A170" s="245"/>
      <c r="B170" s="245"/>
      <c r="C170" s="245"/>
      <c r="D170" s="245"/>
      <c r="E170" s="245"/>
      <c r="F170" s="245"/>
      <c r="G170" s="245"/>
      <c r="H170" s="245"/>
      <c r="I170" s="245"/>
      <c r="J170" s="245"/>
      <c r="K170" s="245"/>
      <c r="L170" s="245"/>
      <c r="M170" s="245"/>
      <c r="N170" s="245"/>
      <c r="O170" s="245"/>
      <c r="P170" s="245"/>
      <c r="Q170" s="245"/>
      <c r="R170" s="245"/>
      <c r="S170" s="245"/>
      <c r="T170" s="245"/>
      <c r="U170" s="245"/>
      <c r="V170" s="245"/>
      <c r="W170" s="245"/>
      <c r="X170" s="245"/>
      <c r="Y170" s="245"/>
      <c r="Z170" s="245"/>
    </row>
    <row r="171" ht="15.75" customHeight="1">
      <c r="A171" s="245"/>
      <c r="B171" s="245"/>
      <c r="C171" s="245"/>
      <c r="D171" s="245"/>
      <c r="E171" s="245"/>
      <c r="F171" s="245"/>
      <c r="G171" s="245"/>
      <c r="H171" s="245"/>
      <c r="I171" s="245"/>
      <c r="J171" s="245"/>
      <c r="K171" s="245"/>
      <c r="L171" s="245"/>
      <c r="M171" s="245"/>
      <c r="N171" s="245"/>
      <c r="O171" s="245"/>
      <c r="P171" s="245"/>
      <c r="Q171" s="245"/>
      <c r="R171" s="245"/>
      <c r="S171" s="245"/>
      <c r="T171" s="245"/>
      <c r="U171" s="245"/>
      <c r="V171" s="245"/>
      <c r="W171" s="245"/>
      <c r="X171" s="245"/>
      <c r="Y171" s="245"/>
      <c r="Z171" s="245"/>
    </row>
    <row r="172" ht="15.75" customHeight="1">
      <c r="A172" s="245"/>
      <c r="B172" s="245"/>
      <c r="C172" s="245"/>
      <c r="D172" s="245"/>
      <c r="E172" s="245"/>
      <c r="F172" s="245"/>
      <c r="G172" s="245"/>
      <c r="H172" s="245"/>
      <c r="I172" s="245"/>
      <c r="J172" s="245"/>
      <c r="K172" s="245"/>
      <c r="L172" s="245"/>
      <c r="M172" s="245"/>
      <c r="N172" s="245"/>
      <c r="O172" s="245"/>
      <c r="P172" s="245"/>
      <c r="Q172" s="245"/>
      <c r="R172" s="245"/>
      <c r="S172" s="245"/>
      <c r="T172" s="245"/>
      <c r="U172" s="245"/>
      <c r="V172" s="245"/>
      <c r="W172" s="245"/>
      <c r="X172" s="245"/>
      <c r="Y172" s="245"/>
      <c r="Z172" s="245"/>
    </row>
    <row r="173" ht="15.75" customHeight="1">
      <c r="A173" s="245"/>
      <c r="B173" s="245"/>
      <c r="C173" s="245"/>
      <c r="D173" s="245"/>
      <c r="E173" s="245"/>
      <c r="F173" s="245"/>
      <c r="G173" s="245"/>
      <c r="H173" s="245"/>
      <c r="I173" s="245"/>
      <c r="J173" s="245"/>
      <c r="K173" s="245"/>
      <c r="L173" s="245"/>
      <c r="M173" s="245"/>
      <c r="N173" s="245"/>
      <c r="O173" s="245"/>
      <c r="P173" s="245"/>
      <c r="Q173" s="245"/>
      <c r="R173" s="245"/>
      <c r="S173" s="245"/>
      <c r="T173" s="245"/>
      <c r="U173" s="245"/>
      <c r="V173" s="245"/>
      <c r="W173" s="245"/>
      <c r="X173" s="245"/>
      <c r="Y173" s="245"/>
      <c r="Z173" s="245"/>
    </row>
    <row r="174" ht="15.75" customHeight="1">
      <c r="A174" s="245"/>
      <c r="B174" s="245"/>
      <c r="C174" s="245"/>
      <c r="D174" s="245"/>
      <c r="E174" s="245"/>
      <c r="F174" s="245"/>
      <c r="G174" s="245"/>
      <c r="H174" s="245"/>
      <c r="I174" s="245"/>
      <c r="J174" s="245"/>
      <c r="K174" s="245"/>
      <c r="L174" s="245"/>
      <c r="M174" s="245"/>
      <c r="N174" s="245"/>
      <c r="O174" s="245"/>
      <c r="P174" s="245"/>
      <c r="Q174" s="245"/>
      <c r="R174" s="245"/>
      <c r="S174" s="245"/>
      <c r="T174" s="245"/>
      <c r="U174" s="245"/>
      <c r="V174" s="245"/>
      <c r="W174" s="245"/>
      <c r="X174" s="245"/>
      <c r="Y174" s="245"/>
      <c r="Z174" s="245"/>
    </row>
    <row r="175" ht="15.75" customHeight="1">
      <c r="A175" s="245"/>
      <c r="B175" s="245"/>
      <c r="C175" s="245"/>
      <c r="D175" s="245"/>
      <c r="E175" s="245"/>
      <c r="F175" s="245"/>
      <c r="G175" s="245"/>
      <c r="H175" s="245"/>
      <c r="I175" s="245"/>
      <c r="J175" s="245"/>
      <c r="K175" s="245"/>
      <c r="L175" s="245"/>
      <c r="M175" s="245"/>
      <c r="N175" s="245"/>
      <c r="O175" s="245"/>
      <c r="P175" s="245"/>
      <c r="Q175" s="245"/>
      <c r="R175" s="245"/>
      <c r="S175" s="245"/>
      <c r="T175" s="245"/>
      <c r="U175" s="245"/>
      <c r="V175" s="245"/>
      <c r="W175" s="245"/>
      <c r="X175" s="245"/>
      <c r="Y175" s="245"/>
      <c r="Z175" s="245"/>
    </row>
    <row r="176" ht="15.75" customHeight="1">
      <c r="A176" s="245"/>
      <c r="B176" s="245"/>
      <c r="C176" s="245"/>
      <c r="D176" s="245"/>
      <c r="E176" s="245"/>
      <c r="F176" s="245"/>
      <c r="G176" s="245"/>
      <c r="H176" s="245"/>
      <c r="I176" s="245"/>
      <c r="J176" s="245"/>
      <c r="K176" s="245"/>
      <c r="L176" s="245"/>
      <c r="M176" s="245"/>
      <c r="N176" s="245"/>
      <c r="O176" s="245"/>
      <c r="P176" s="245"/>
      <c r="Q176" s="245"/>
      <c r="R176" s="245"/>
      <c r="S176" s="245"/>
      <c r="T176" s="245"/>
      <c r="U176" s="245"/>
      <c r="V176" s="245"/>
      <c r="W176" s="245"/>
      <c r="X176" s="245"/>
      <c r="Y176" s="245"/>
      <c r="Z176" s="245"/>
    </row>
    <row r="177" ht="15.75" customHeight="1">
      <c r="A177" s="245"/>
      <c r="B177" s="245"/>
      <c r="C177" s="245"/>
      <c r="D177" s="245"/>
      <c r="E177" s="245"/>
      <c r="F177" s="245"/>
      <c r="G177" s="245"/>
      <c r="H177" s="245"/>
      <c r="I177" s="245"/>
      <c r="J177" s="245"/>
      <c r="K177" s="245"/>
      <c r="L177" s="245"/>
      <c r="M177" s="245"/>
      <c r="N177" s="245"/>
      <c r="O177" s="245"/>
      <c r="P177" s="245"/>
      <c r="Q177" s="245"/>
      <c r="R177" s="245"/>
      <c r="S177" s="245"/>
      <c r="T177" s="245"/>
      <c r="U177" s="245"/>
      <c r="V177" s="245"/>
      <c r="W177" s="245"/>
      <c r="X177" s="245"/>
      <c r="Y177" s="245"/>
      <c r="Z177" s="245"/>
    </row>
    <row r="178" ht="15.75" customHeight="1">
      <c r="A178" s="245"/>
      <c r="B178" s="245"/>
      <c r="C178" s="245"/>
      <c r="D178" s="245"/>
      <c r="E178" s="245"/>
      <c r="F178" s="245"/>
      <c r="G178" s="245"/>
      <c r="H178" s="245"/>
      <c r="I178" s="245"/>
      <c r="J178" s="245"/>
      <c r="K178" s="245"/>
      <c r="L178" s="245"/>
      <c r="M178" s="245"/>
      <c r="N178" s="245"/>
      <c r="O178" s="245"/>
      <c r="P178" s="245"/>
      <c r="Q178" s="245"/>
      <c r="R178" s="245"/>
      <c r="S178" s="245"/>
      <c r="T178" s="245"/>
      <c r="U178" s="245"/>
      <c r="V178" s="245"/>
      <c r="W178" s="245"/>
      <c r="X178" s="245"/>
      <c r="Y178" s="245"/>
      <c r="Z178" s="245"/>
    </row>
    <row r="179" ht="15.75" customHeight="1">
      <c r="A179" s="245"/>
      <c r="B179" s="245"/>
      <c r="C179" s="245"/>
      <c r="D179" s="245"/>
      <c r="E179" s="245"/>
      <c r="F179" s="245"/>
      <c r="G179" s="245"/>
      <c r="H179" s="245"/>
      <c r="I179" s="245"/>
      <c r="J179" s="245"/>
      <c r="K179" s="245"/>
      <c r="L179" s="245"/>
      <c r="M179" s="245"/>
      <c r="N179" s="245"/>
      <c r="O179" s="245"/>
      <c r="P179" s="245"/>
      <c r="Q179" s="245"/>
      <c r="R179" s="245"/>
      <c r="S179" s="245"/>
      <c r="T179" s="245"/>
      <c r="U179" s="245"/>
      <c r="V179" s="245"/>
      <c r="W179" s="245"/>
      <c r="X179" s="245"/>
      <c r="Y179" s="245"/>
      <c r="Z179" s="245"/>
    </row>
    <row r="180" ht="15.75" customHeight="1">
      <c r="A180" s="245"/>
      <c r="B180" s="245"/>
      <c r="C180" s="245"/>
      <c r="D180" s="245"/>
      <c r="E180" s="245"/>
      <c r="F180" s="245"/>
      <c r="G180" s="245"/>
      <c r="H180" s="245"/>
      <c r="I180" s="245"/>
      <c r="J180" s="245"/>
      <c r="K180" s="245"/>
      <c r="L180" s="245"/>
      <c r="M180" s="245"/>
      <c r="N180" s="245"/>
      <c r="O180" s="245"/>
      <c r="P180" s="245"/>
      <c r="Q180" s="245"/>
      <c r="R180" s="245"/>
      <c r="S180" s="245"/>
      <c r="T180" s="245"/>
      <c r="U180" s="245"/>
      <c r="V180" s="245"/>
      <c r="W180" s="245"/>
      <c r="X180" s="245"/>
      <c r="Y180" s="245"/>
      <c r="Z180" s="245"/>
    </row>
    <row r="181" ht="15.75" customHeight="1">
      <c r="A181" s="245"/>
      <c r="B181" s="245"/>
      <c r="C181" s="245"/>
      <c r="D181" s="245"/>
      <c r="E181" s="245"/>
      <c r="F181" s="245"/>
      <c r="G181" s="245"/>
      <c r="H181" s="245"/>
      <c r="I181" s="245"/>
      <c r="J181" s="245"/>
      <c r="K181" s="245"/>
      <c r="L181" s="245"/>
      <c r="M181" s="245"/>
      <c r="N181" s="245"/>
      <c r="O181" s="245"/>
      <c r="P181" s="245"/>
      <c r="Q181" s="245"/>
      <c r="R181" s="245"/>
      <c r="S181" s="245"/>
      <c r="T181" s="245"/>
      <c r="U181" s="245"/>
      <c r="V181" s="245"/>
      <c r="W181" s="245"/>
      <c r="X181" s="245"/>
      <c r="Y181" s="245"/>
      <c r="Z181" s="245"/>
    </row>
    <row r="182" ht="15.75" customHeight="1">
      <c r="A182" s="245"/>
      <c r="B182" s="245"/>
      <c r="C182" s="245"/>
      <c r="D182" s="245"/>
      <c r="E182" s="245"/>
      <c r="F182" s="245"/>
      <c r="G182" s="245"/>
      <c r="H182" s="245"/>
      <c r="I182" s="245"/>
      <c r="J182" s="245"/>
      <c r="K182" s="245"/>
      <c r="L182" s="245"/>
      <c r="M182" s="245"/>
      <c r="N182" s="245"/>
      <c r="O182" s="245"/>
      <c r="P182" s="245"/>
      <c r="Q182" s="245"/>
      <c r="R182" s="245"/>
      <c r="S182" s="245"/>
      <c r="T182" s="245"/>
      <c r="U182" s="245"/>
      <c r="V182" s="245"/>
      <c r="W182" s="245"/>
      <c r="X182" s="245"/>
      <c r="Y182" s="245"/>
      <c r="Z182" s="245"/>
    </row>
    <row r="183" ht="15.75" customHeight="1">
      <c r="A183" s="245"/>
      <c r="B183" s="245"/>
      <c r="C183" s="245"/>
      <c r="D183" s="245"/>
      <c r="E183" s="245"/>
      <c r="F183" s="245"/>
      <c r="G183" s="245"/>
      <c r="H183" s="245"/>
      <c r="I183" s="245"/>
      <c r="J183" s="245"/>
      <c r="K183" s="245"/>
      <c r="L183" s="245"/>
      <c r="M183" s="245"/>
      <c r="N183" s="245"/>
      <c r="O183" s="245"/>
      <c r="P183" s="245"/>
      <c r="Q183" s="245"/>
      <c r="R183" s="245"/>
      <c r="S183" s="245"/>
      <c r="T183" s="245"/>
      <c r="U183" s="245"/>
      <c r="V183" s="245"/>
      <c r="W183" s="245"/>
      <c r="X183" s="245"/>
      <c r="Y183" s="245"/>
      <c r="Z183" s="245"/>
    </row>
    <row r="184" ht="15.75" customHeight="1">
      <c r="A184" s="245"/>
      <c r="B184" s="245"/>
      <c r="C184" s="245"/>
      <c r="D184" s="245"/>
      <c r="E184" s="245"/>
      <c r="F184" s="245"/>
      <c r="G184" s="245"/>
      <c r="H184" s="245"/>
      <c r="I184" s="245"/>
      <c r="J184" s="245"/>
      <c r="K184" s="245"/>
      <c r="L184" s="245"/>
      <c r="M184" s="245"/>
      <c r="N184" s="245"/>
      <c r="O184" s="245"/>
      <c r="P184" s="245"/>
      <c r="Q184" s="245"/>
      <c r="R184" s="245"/>
      <c r="S184" s="245"/>
      <c r="T184" s="245"/>
      <c r="U184" s="245"/>
      <c r="V184" s="245"/>
      <c r="W184" s="245"/>
      <c r="X184" s="245"/>
      <c r="Y184" s="245"/>
      <c r="Z184" s="245"/>
    </row>
    <row r="185" ht="15.75" customHeight="1">
      <c r="A185" s="245"/>
      <c r="B185" s="245"/>
      <c r="C185" s="245"/>
      <c r="D185" s="245"/>
      <c r="E185" s="245"/>
      <c r="F185" s="245"/>
      <c r="G185" s="245"/>
      <c r="H185" s="245"/>
      <c r="I185" s="245"/>
      <c r="J185" s="245"/>
      <c r="K185" s="245"/>
      <c r="L185" s="245"/>
      <c r="M185" s="245"/>
      <c r="N185" s="245"/>
      <c r="O185" s="245"/>
      <c r="P185" s="245"/>
      <c r="Q185" s="245"/>
      <c r="R185" s="245"/>
      <c r="S185" s="245"/>
      <c r="T185" s="245"/>
      <c r="U185" s="245"/>
      <c r="V185" s="245"/>
      <c r="W185" s="245"/>
      <c r="X185" s="245"/>
      <c r="Y185" s="245"/>
      <c r="Z185" s="245"/>
    </row>
    <row r="186" ht="15.75" customHeight="1">
      <c r="A186" s="245"/>
      <c r="B186" s="245"/>
      <c r="C186" s="245"/>
      <c r="D186" s="245"/>
      <c r="E186" s="245"/>
      <c r="F186" s="245"/>
      <c r="G186" s="245"/>
      <c r="H186" s="245"/>
      <c r="I186" s="245"/>
      <c r="J186" s="245"/>
      <c r="K186" s="245"/>
      <c r="L186" s="245"/>
      <c r="M186" s="245"/>
      <c r="N186" s="245"/>
      <c r="O186" s="245"/>
      <c r="P186" s="245"/>
      <c r="Q186" s="245"/>
      <c r="R186" s="245"/>
      <c r="S186" s="245"/>
      <c r="T186" s="245"/>
      <c r="U186" s="245"/>
      <c r="V186" s="245"/>
      <c r="W186" s="245"/>
      <c r="X186" s="245"/>
      <c r="Y186" s="245"/>
      <c r="Z186" s="245"/>
    </row>
    <row r="187" ht="15.75" customHeight="1">
      <c r="A187" s="245"/>
      <c r="B187" s="245"/>
      <c r="C187" s="245"/>
      <c r="D187" s="245"/>
      <c r="E187" s="245"/>
      <c r="F187" s="245"/>
      <c r="G187" s="245"/>
      <c r="H187" s="245"/>
      <c r="I187" s="245"/>
      <c r="J187" s="245"/>
      <c r="K187" s="245"/>
      <c r="L187" s="245"/>
      <c r="M187" s="245"/>
      <c r="N187" s="245"/>
      <c r="O187" s="245"/>
      <c r="P187" s="245"/>
      <c r="Q187" s="245"/>
      <c r="R187" s="245"/>
      <c r="S187" s="245"/>
      <c r="T187" s="245"/>
      <c r="U187" s="245"/>
      <c r="V187" s="245"/>
      <c r="W187" s="245"/>
      <c r="X187" s="245"/>
      <c r="Y187" s="245"/>
      <c r="Z187" s="245"/>
    </row>
    <row r="188" ht="15.75" customHeight="1">
      <c r="A188" s="245"/>
      <c r="B188" s="245"/>
      <c r="C188" s="245"/>
      <c r="D188" s="245"/>
      <c r="E188" s="245"/>
      <c r="F188" s="245"/>
      <c r="G188" s="245"/>
      <c r="H188" s="245"/>
      <c r="I188" s="245"/>
      <c r="J188" s="245"/>
      <c r="K188" s="245"/>
      <c r="L188" s="245"/>
      <c r="M188" s="245"/>
      <c r="N188" s="245"/>
      <c r="O188" s="245"/>
      <c r="P188" s="245"/>
      <c r="Q188" s="245"/>
      <c r="R188" s="245"/>
      <c r="S188" s="245"/>
      <c r="T188" s="245"/>
      <c r="U188" s="245"/>
      <c r="V188" s="245"/>
      <c r="W188" s="245"/>
      <c r="X188" s="245"/>
      <c r="Y188" s="245"/>
      <c r="Z188" s="245"/>
    </row>
    <row r="189" ht="15.75" customHeight="1">
      <c r="A189" s="245"/>
      <c r="B189" s="245"/>
      <c r="C189" s="245"/>
      <c r="D189" s="245"/>
      <c r="E189" s="245"/>
      <c r="F189" s="245"/>
      <c r="G189" s="245"/>
      <c r="H189" s="245"/>
      <c r="I189" s="245"/>
      <c r="J189" s="245"/>
      <c r="K189" s="245"/>
      <c r="L189" s="245"/>
      <c r="M189" s="245"/>
      <c r="N189" s="245"/>
      <c r="O189" s="245"/>
      <c r="P189" s="245"/>
      <c r="Q189" s="245"/>
      <c r="R189" s="245"/>
      <c r="S189" s="245"/>
      <c r="T189" s="245"/>
      <c r="U189" s="245"/>
      <c r="V189" s="245"/>
      <c r="W189" s="245"/>
      <c r="X189" s="245"/>
      <c r="Y189" s="245"/>
      <c r="Z189" s="245"/>
    </row>
    <row r="190" ht="15.75" customHeight="1">
      <c r="A190" s="245"/>
      <c r="B190" s="245"/>
      <c r="C190" s="245"/>
      <c r="D190" s="245"/>
      <c r="E190" s="245"/>
      <c r="F190" s="245"/>
      <c r="G190" s="245"/>
      <c r="H190" s="245"/>
      <c r="I190" s="245"/>
      <c r="J190" s="245"/>
      <c r="K190" s="245"/>
      <c r="L190" s="245"/>
      <c r="M190" s="245"/>
      <c r="N190" s="245"/>
      <c r="O190" s="245"/>
      <c r="P190" s="245"/>
      <c r="Q190" s="245"/>
      <c r="R190" s="245"/>
      <c r="S190" s="245"/>
      <c r="T190" s="245"/>
      <c r="U190" s="245"/>
      <c r="V190" s="245"/>
      <c r="W190" s="245"/>
      <c r="X190" s="245"/>
      <c r="Y190" s="245"/>
      <c r="Z190" s="245"/>
    </row>
    <row r="191" ht="15.75" customHeight="1">
      <c r="A191" s="245"/>
      <c r="B191" s="245"/>
      <c r="C191" s="245"/>
      <c r="D191" s="245"/>
      <c r="E191" s="245"/>
      <c r="F191" s="245"/>
      <c r="G191" s="245"/>
      <c r="H191" s="245"/>
      <c r="I191" s="245"/>
      <c r="J191" s="245"/>
      <c r="K191" s="245"/>
      <c r="L191" s="245"/>
      <c r="M191" s="245"/>
      <c r="N191" s="245"/>
      <c r="O191" s="245"/>
      <c r="P191" s="245"/>
      <c r="Q191" s="245"/>
      <c r="R191" s="245"/>
      <c r="S191" s="245"/>
      <c r="T191" s="245"/>
      <c r="U191" s="245"/>
      <c r="V191" s="245"/>
      <c r="W191" s="245"/>
      <c r="X191" s="245"/>
      <c r="Y191" s="245"/>
      <c r="Z191" s="245"/>
    </row>
    <row r="192" ht="15.75" customHeight="1">
      <c r="A192" s="245"/>
      <c r="B192" s="245"/>
      <c r="C192" s="245"/>
      <c r="D192" s="245"/>
      <c r="E192" s="245"/>
      <c r="F192" s="245"/>
      <c r="G192" s="245"/>
      <c r="H192" s="245"/>
      <c r="I192" s="245"/>
      <c r="J192" s="245"/>
      <c r="K192" s="245"/>
      <c r="L192" s="245"/>
      <c r="M192" s="245"/>
      <c r="N192" s="245"/>
      <c r="O192" s="245"/>
      <c r="P192" s="245"/>
      <c r="Q192" s="245"/>
      <c r="R192" s="245"/>
      <c r="S192" s="245"/>
      <c r="T192" s="245"/>
      <c r="U192" s="245"/>
      <c r="V192" s="245"/>
      <c r="W192" s="245"/>
      <c r="X192" s="245"/>
      <c r="Y192" s="245"/>
      <c r="Z192" s="245"/>
    </row>
    <row r="193" ht="15.75" customHeight="1">
      <c r="A193" s="245"/>
      <c r="B193" s="245"/>
      <c r="C193" s="245"/>
      <c r="D193" s="245"/>
      <c r="E193" s="245"/>
      <c r="F193" s="245"/>
      <c r="G193" s="245"/>
      <c r="H193" s="245"/>
      <c r="I193" s="245"/>
      <c r="J193" s="245"/>
      <c r="K193" s="245"/>
      <c r="L193" s="245"/>
      <c r="M193" s="245"/>
      <c r="N193" s="245"/>
      <c r="O193" s="245"/>
      <c r="P193" s="245"/>
      <c r="Q193" s="245"/>
      <c r="R193" s="245"/>
      <c r="S193" s="245"/>
      <c r="T193" s="245"/>
      <c r="U193" s="245"/>
      <c r="V193" s="245"/>
      <c r="W193" s="245"/>
      <c r="X193" s="245"/>
      <c r="Y193" s="245"/>
      <c r="Z193" s="245"/>
    </row>
    <row r="194" ht="15.75" customHeight="1">
      <c r="A194" s="245"/>
      <c r="B194" s="245"/>
      <c r="C194" s="245"/>
      <c r="D194" s="245"/>
      <c r="E194" s="245"/>
      <c r="F194" s="245"/>
      <c r="G194" s="245"/>
      <c r="H194" s="245"/>
      <c r="I194" s="245"/>
      <c r="J194" s="245"/>
      <c r="K194" s="245"/>
      <c r="L194" s="245"/>
      <c r="M194" s="245"/>
      <c r="N194" s="245"/>
      <c r="O194" s="245"/>
      <c r="P194" s="245"/>
      <c r="Q194" s="245"/>
      <c r="R194" s="245"/>
      <c r="S194" s="245"/>
      <c r="T194" s="245"/>
      <c r="U194" s="245"/>
      <c r="V194" s="245"/>
      <c r="W194" s="245"/>
      <c r="X194" s="245"/>
      <c r="Y194" s="245"/>
      <c r="Z194" s="245"/>
    </row>
    <row r="195" ht="15.75" customHeight="1">
      <c r="A195" s="245"/>
      <c r="B195" s="245"/>
      <c r="C195" s="245"/>
      <c r="D195" s="245"/>
      <c r="E195" s="245"/>
      <c r="F195" s="245"/>
      <c r="G195" s="245"/>
      <c r="H195" s="245"/>
      <c r="I195" s="245"/>
      <c r="J195" s="245"/>
      <c r="K195" s="245"/>
      <c r="L195" s="245"/>
      <c r="M195" s="245"/>
      <c r="N195" s="245"/>
      <c r="O195" s="245"/>
      <c r="P195" s="245"/>
      <c r="Q195" s="245"/>
      <c r="R195" s="245"/>
      <c r="S195" s="245"/>
      <c r="T195" s="245"/>
      <c r="U195" s="245"/>
      <c r="V195" s="245"/>
      <c r="W195" s="245"/>
      <c r="X195" s="245"/>
      <c r="Y195" s="245"/>
      <c r="Z195" s="245"/>
    </row>
    <row r="196" ht="15.75" customHeight="1">
      <c r="A196" s="245"/>
      <c r="B196" s="245"/>
      <c r="C196" s="245"/>
      <c r="D196" s="245"/>
      <c r="E196" s="245"/>
      <c r="F196" s="245"/>
      <c r="G196" s="245"/>
      <c r="H196" s="245"/>
      <c r="I196" s="245"/>
      <c r="J196" s="245"/>
      <c r="K196" s="245"/>
      <c r="L196" s="245"/>
      <c r="M196" s="245"/>
      <c r="N196" s="245"/>
      <c r="O196" s="245"/>
      <c r="P196" s="245"/>
      <c r="Q196" s="245"/>
      <c r="R196" s="245"/>
      <c r="S196" s="245"/>
      <c r="T196" s="245"/>
      <c r="U196" s="245"/>
      <c r="V196" s="245"/>
      <c r="W196" s="245"/>
      <c r="X196" s="245"/>
      <c r="Y196" s="245"/>
      <c r="Z196" s="245"/>
    </row>
    <row r="197" ht="15.75" customHeight="1">
      <c r="A197" s="245"/>
      <c r="B197" s="245"/>
      <c r="C197" s="245"/>
      <c r="D197" s="245"/>
      <c r="E197" s="245"/>
      <c r="F197" s="245"/>
      <c r="G197" s="245"/>
      <c r="H197" s="245"/>
      <c r="I197" s="245"/>
      <c r="J197" s="245"/>
      <c r="K197" s="245"/>
      <c r="L197" s="245"/>
      <c r="M197" s="245"/>
      <c r="N197" s="245"/>
      <c r="O197" s="245"/>
      <c r="P197" s="245"/>
      <c r="Q197" s="245"/>
      <c r="R197" s="245"/>
      <c r="S197" s="245"/>
      <c r="T197" s="245"/>
      <c r="U197" s="245"/>
      <c r="V197" s="245"/>
      <c r="W197" s="245"/>
      <c r="X197" s="245"/>
      <c r="Y197" s="245"/>
      <c r="Z197" s="245"/>
    </row>
    <row r="198" ht="15.75" customHeight="1">
      <c r="A198" s="245"/>
      <c r="B198" s="245"/>
      <c r="C198" s="245"/>
      <c r="D198" s="245"/>
      <c r="E198" s="245"/>
      <c r="F198" s="245"/>
      <c r="G198" s="245"/>
      <c r="H198" s="245"/>
      <c r="I198" s="245"/>
      <c r="J198" s="245"/>
      <c r="K198" s="245"/>
      <c r="L198" s="245"/>
      <c r="M198" s="245"/>
      <c r="N198" s="245"/>
      <c r="O198" s="245"/>
      <c r="P198" s="245"/>
      <c r="Q198" s="245"/>
      <c r="R198" s="245"/>
      <c r="S198" s="245"/>
      <c r="T198" s="245"/>
      <c r="U198" s="245"/>
      <c r="V198" s="245"/>
      <c r="W198" s="245"/>
      <c r="X198" s="245"/>
      <c r="Y198" s="245"/>
      <c r="Z198" s="245"/>
    </row>
    <row r="199" ht="15.75" customHeight="1">
      <c r="A199" s="245"/>
      <c r="B199" s="245"/>
      <c r="C199" s="245"/>
      <c r="D199" s="245"/>
      <c r="E199" s="245"/>
      <c r="F199" s="245"/>
      <c r="G199" s="245"/>
      <c r="H199" s="245"/>
      <c r="I199" s="245"/>
      <c r="J199" s="245"/>
      <c r="K199" s="245"/>
      <c r="L199" s="245"/>
      <c r="M199" s="245"/>
      <c r="N199" s="245"/>
      <c r="O199" s="245"/>
      <c r="P199" s="245"/>
      <c r="Q199" s="245"/>
      <c r="R199" s="245"/>
      <c r="S199" s="245"/>
      <c r="T199" s="245"/>
      <c r="U199" s="245"/>
      <c r="V199" s="245"/>
      <c r="W199" s="245"/>
      <c r="X199" s="245"/>
      <c r="Y199" s="245"/>
      <c r="Z199" s="245"/>
    </row>
    <row r="200" ht="15.75" customHeight="1">
      <c r="A200" s="245"/>
      <c r="B200" s="245"/>
      <c r="C200" s="245"/>
      <c r="D200" s="245"/>
      <c r="E200" s="245"/>
      <c r="F200" s="245"/>
      <c r="G200" s="245"/>
      <c r="H200" s="245"/>
      <c r="I200" s="245"/>
      <c r="J200" s="245"/>
      <c r="K200" s="245"/>
      <c r="L200" s="245"/>
      <c r="M200" s="245"/>
      <c r="N200" s="245"/>
      <c r="O200" s="245"/>
      <c r="P200" s="245"/>
      <c r="Q200" s="245"/>
      <c r="R200" s="245"/>
      <c r="S200" s="245"/>
      <c r="T200" s="245"/>
      <c r="U200" s="245"/>
      <c r="V200" s="245"/>
      <c r="W200" s="245"/>
      <c r="X200" s="245"/>
      <c r="Y200" s="245"/>
      <c r="Z200" s="245"/>
    </row>
    <row r="201" ht="15.75" customHeight="1">
      <c r="A201" s="245"/>
      <c r="B201" s="245"/>
      <c r="C201" s="245"/>
      <c r="D201" s="245"/>
      <c r="E201" s="245"/>
      <c r="F201" s="245"/>
      <c r="G201" s="245"/>
      <c r="H201" s="245"/>
      <c r="I201" s="245"/>
      <c r="J201" s="245"/>
      <c r="K201" s="245"/>
      <c r="L201" s="245"/>
      <c r="M201" s="245"/>
      <c r="N201" s="245"/>
      <c r="O201" s="245"/>
      <c r="P201" s="245"/>
      <c r="Q201" s="245"/>
      <c r="R201" s="245"/>
      <c r="S201" s="245"/>
      <c r="T201" s="245"/>
      <c r="U201" s="245"/>
      <c r="V201" s="245"/>
      <c r="W201" s="245"/>
      <c r="X201" s="245"/>
      <c r="Y201" s="245"/>
      <c r="Z201" s="245"/>
    </row>
    <row r="202" ht="15.75" customHeight="1">
      <c r="A202" s="245"/>
      <c r="B202" s="245"/>
      <c r="C202" s="245"/>
      <c r="D202" s="245"/>
      <c r="E202" s="245"/>
      <c r="F202" s="245"/>
      <c r="G202" s="245"/>
      <c r="H202" s="245"/>
      <c r="I202" s="245"/>
      <c r="J202" s="245"/>
      <c r="K202" s="245"/>
      <c r="L202" s="245"/>
      <c r="M202" s="245"/>
      <c r="N202" s="245"/>
      <c r="O202" s="245"/>
      <c r="P202" s="245"/>
      <c r="Q202" s="245"/>
      <c r="R202" s="245"/>
      <c r="S202" s="245"/>
      <c r="T202" s="245"/>
      <c r="U202" s="245"/>
      <c r="V202" s="245"/>
      <c r="W202" s="245"/>
      <c r="X202" s="245"/>
      <c r="Y202" s="245"/>
      <c r="Z202" s="245"/>
    </row>
    <row r="203" ht="15.75" customHeight="1">
      <c r="A203" s="245"/>
      <c r="B203" s="245"/>
      <c r="C203" s="245"/>
      <c r="D203" s="245"/>
      <c r="E203" s="245"/>
      <c r="F203" s="245"/>
      <c r="G203" s="245"/>
      <c r="H203" s="245"/>
      <c r="I203" s="245"/>
      <c r="J203" s="245"/>
      <c r="K203" s="245"/>
      <c r="L203" s="245"/>
      <c r="M203" s="245"/>
      <c r="N203" s="245"/>
      <c r="O203" s="245"/>
      <c r="P203" s="245"/>
      <c r="Q203" s="245"/>
      <c r="R203" s="245"/>
      <c r="S203" s="245"/>
      <c r="T203" s="245"/>
      <c r="U203" s="245"/>
      <c r="V203" s="245"/>
      <c r="W203" s="245"/>
      <c r="X203" s="245"/>
      <c r="Y203" s="245"/>
      <c r="Z203" s="245"/>
    </row>
    <row r="204" ht="15.75" customHeight="1">
      <c r="A204" s="245"/>
      <c r="B204" s="245"/>
      <c r="C204" s="245"/>
      <c r="D204" s="245"/>
      <c r="E204" s="245"/>
      <c r="F204" s="245"/>
      <c r="G204" s="245"/>
      <c r="H204" s="245"/>
      <c r="I204" s="245"/>
      <c r="J204" s="245"/>
      <c r="K204" s="245"/>
      <c r="L204" s="245"/>
      <c r="M204" s="245"/>
      <c r="N204" s="245"/>
      <c r="O204" s="245"/>
      <c r="P204" s="245"/>
      <c r="Q204" s="245"/>
      <c r="R204" s="245"/>
      <c r="S204" s="245"/>
      <c r="T204" s="245"/>
      <c r="U204" s="245"/>
      <c r="V204" s="245"/>
      <c r="W204" s="245"/>
      <c r="X204" s="245"/>
      <c r="Y204" s="245"/>
      <c r="Z204" s="245"/>
    </row>
    <row r="205" ht="15.75" customHeight="1">
      <c r="A205" s="245"/>
      <c r="B205" s="245"/>
      <c r="C205" s="245"/>
      <c r="D205" s="245"/>
      <c r="E205" s="245"/>
      <c r="F205" s="245"/>
      <c r="G205" s="245"/>
      <c r="H205" s="245"/>
      <c r="I205" s="245"/>
      <c r="J205" s="245"/>
      <c r="K205" s="245"/>
      <c r="L205" s="245"/>
      <c r="M205" s="245"/>
      <c r="N205" s="245"/>
      <c r="O205" s="245"/>
      <c r="P205" s="245"/>
      <c r="Q205" s="245"/>
      <c r="R205" s="245"/>
      <c r="S205" s="245"/>
      <c r="T205" s="245"/>
      <c r="U205" s="245"/>
      <c r="V205" s="245"/>
      <c r="W205" s="245"/>
      <c r="X205" s="245"/>
      <c r="Y205" s="245"/>
      <c r="Z205" s="245"/>
    </row>
    <row r="206" ht="15.75" customHeight="1">
      <c r="A206" s="245"/>
      <c r="B206" s="245"/>
      <c r="C206" s="245"/>
      <c r="D206" s="245"/>
      <c r="E206" s="245"/>
      <c r="F206" s="245"/>
      <c r="G206" s="245"/>
      <c r="H206" s="245"/>
      <c r="I206" s="245"/>
      <c r="J206" s="245"/>
      <c r="K206" s="245"/>
      <c r="L206" s="245"/>
      <c r="M206" s="245"/>
      <c r="N206" s="245"/>
      <c r="O206" s="245"/>
      <c r="P206" s="245"/>
      <c r="Q206" s="245"/>
      <c r="R206" s="245"/>
      <c r="S206" s="245"/>
      <c r="T206" s="245"/>
      <c r="U206" s="245"/>
      <c r="V206" s="245"/>
      <c r="W206" s="245"/>
      <c r="X206" s="245"/>
      <c r="Y206" s="245"/>
      <c r="Z206" s="245"/>
    </row>
    <row r="207" ht="15.75" customHeight="1">
      <c r="A207" s="245"/>
      <c r="B207" s="245"/>
      <c r="C207" s="245"/>
      <c r="D207" s="245"/>
      <c r="E207" s="245"/>
      <c r="F207" s="245"/>
      <c r="G207" s="245"/>
      <c r="H207" s="245"/>
      <c r="I207" s="245"/>
      <c r="J207" s="245"/>
      <c r="K207" s="245"/>
      <c r="L207" s="245"/>
      <c r="M207" s="245"/>
      <c r="N207" s="245"/>
      <c r="O207" s="245"/>
      <c r="P207" s="245"/>
      <c r="Q207" s="245"/>
      <c r="R207" s="245"/>
      <c r="S207" s="245"/>
      <c r="T207" s="245"/>
      <c r="U207" s="245"/>
      <c r="V207" s="245"/>
      <c r="W207" s="245"/>
      <c r="X207" s="245"/>
      <c r="Y207" s="245"/>
      <c r="Z207" s="245"/>
    </row>
    <row r="208" ht="15.75" customHeight="1">
      <c r="A208" s="245"/>
      <c r="B208" s="245"/>
      <c r="C208" s="245"/>
      <c r="D208" s="245"/>
      <c r="E208" s="245"/>
      <c r="F208" s="245"/>
      <c r="G208" s="245"/>
      <c r="H208" s="245"/>
      <c r="I208" s="245"/>
      <c r="J208" s="245"/>
      <c r="K208" s="245"/>
      <c r="L208" s="245"/>
      <c r="M208" s="245"/>
      <c r="N208" s="245"/>
      <c r="O208" s="245"/>
      <c r="P208" s="245"/>
      <c r="Q208" s="245"/>
      <c r="R208" s="245"/>
      <c r="S208" s="245"/>
      <c r="T208" s="245"/>
      <c r="U208" s="245"/>
      <c r="V208" s="245"/>
      <c r="W208" s="245"/>
      <c r="X208" s="245"/>
      <c r="Y208" s="245"/>
      <c r="Z208" s="245"/>
    </row>
    <row r="209" ht="15.75" customHeight="1">
      <c r="A209" s="245"/>
      <c r="B209" s="245"/>
      <c r="C209" s="245"/>
      <c r="D209" s="245"/>
      <c r="E209" s="245"/>
      <c r="F209" s="245"/>
      <c r="G209" s="245"/>
      <c r="H209" s="245"/>
      <c r="I209" s="245"/>
      <c r="J209" s="245"/>
      <c r="K209" s="245"/>
      <c r="L209" s="245"/>
      <c r="M209" s="245"/>
      <c r="N209" s="245"/>
      <c r="O209" s="245"/>
      <c r="P209" s="245"/>
      <c r="Q209" s="245"/>
      <c r="R209" s="245"/>
      <c r="S209" s="245"/>
      <c r="T209" s="245"/>
      <c r="U209" s="245"/>
      <c r="V209" s="245"/>
      <c r="W209" s="245"/>
      <c r="X209" s="245"/>
      <c r="Y209" s="245"/>
      <c r="Z209" s="245"/>
    </row>
    <row r="210" ht="15.75" customHeight="1">
      <c r="A210" s="245"/>
      <c r="B210" s="245"/>
      <c r="C210" s="245"/>
      <c r="D210" s="245"/>
      <c r="E210" s="245"/>
      <c r="F210" s="245"/>
      <c r="G210" s="245"/>
      <c r="H210" s="245"/>
      <c r="I210" s="245"/>
      <c r="J210" s="245"/>
      <c r="K210" s="245"/>
      <c r="L210" s="245"/>
      <c r="M210" s="245"/>
      <c r="N210" s="245"/>
      <c r="O210" s="245"/>
      <c r="P210" s="245"/>
      <c r="Q210" s="245"/>
      <c r="R210" s="245"/>
      <c r="S210" s="245"/>
      <c r="T210" s="245"/>
      <c r="U210" s="245"/>
      <c r="V210" s="245"/>
      <c r="W210" s="245"/>
      <c r="X210" s="245"/>
      <c r="Y210" s="245"/>
      <c r="Z210" s="245"/>
    </row>
    <row r="211" ht="15.75" customHeight="1">
      <c r="A211" s="245"/>
      <c r="B211" s="245"/>
      <c r="C211" s="245"/>
      <c r="D211" s="245"/>
      <c r="E211" s="245"/>
      <c r="F211" s="245"/>
      <c r="G211" s="245"/>
      <c r="H211" s="245"/>
      <c r="I211" s="245"/>
      <c r="J211" s="245"/>
      <c r="K211" s="245"/>
      <c r="L211" s="245"/>
      <c r="M211" s="245"/>
      <c r="N211" s="245"/>
      <c r="O211" s="245"/>
      <c r="P211" s="245"/>
      <c r="Q211" s="245"/>
      <c r="R211" s="245"/>
      <c r="S211" s="245"/>
      <c r="T211" s="245"/>
      <c r="U211" s="245"/>
      <c r="V211" s="245"/>
      <c r="W211" s="245"/>
      <c r="X211" s="245"/>
      <c r="Y211" s="245"/>
      <c r="Z211" s="245"/>
    </row>
    <row r="212" ht="15.75" customHeight="1">
      <c r="A212" s="245"/>
      <c r="B212" s="245"/>
      <c r="C212" s="245"/>
      <c r="D212" s="245"/>
      <c r="E212" s="245"/>
      <c r="F212" s="245"/>
      <c r="G212" s="245"/>
      <c r="H212" s="245"/>
      <c r="I212" s="245"/>
      <c r="J212" s="245"/>
      <c r="K212" s="245"/>
      <c r="L212" s="245"/>
      <c r="M212" s="245"/>
      <c r="N212" s="245"/>
      <c r="O212" s="245"/>
      <c r="P212" s="245"/>
      <c r="Q212" s="245"/>
      <c r="R212" s="245"/>
      <c r="S212" s="245"/>
      <c r="T212" s="245"/>
      <c r="U212" s="245"/>
      <c r="V212" s="245"/>
      <c r="W212" s="245"/>
      <c r="X212" s="245"/>
      <c r="Y212" s="245"/>
      <c r="Z212" s="245"/>
    </row>
    <row r="213" ht="15.75" customHeight="1">
      <c r="A213" s="245"/>
      <c r="B213" s="245"/>
      <c r="C213" s="245"/>
      <c r="D213" s="245"/>
      <c r="E213" s="245"/>
      <c r="F213" s="245"/>
      <c r="G213" s="245"/>
      <c r="H213" s="245"/>
      <c r="I213" s="245"/>
      <c r="J213" s="245"/>
      <c r="K213" s="245"/>
      <c r="L213" s="245"/>
      <c r="M213" s="245"/>
      <c r="N213" s="245"/>
      <c r="O213" s="245"/>
      <c r="P213" s="245"/>
      <c r="Q213" s="245"/>
      <c r="R213" s="245"/>
      <c r="S213" s="245"/>
      <c r="T213" s="245"/>
      <c r="U213" s="245"/>
      <c r="V213" s="245"/>
      <c r="W213" s="245"/>
      <c r="X213" s="245"/>
      <c r="Y213" s="245"/>
      <c r="Z213" s="245"/>
    </row>
    <row r="214" ht="15.75" customHeight="1">
      <c r="A214" s="245"/>
      <c r="B214" s="245"/>
      <c r="C214" s="245"/>
      <c r="D214" s="245"/>
      <c r="E214" s="245"/>
      <c r="F214" s="245"/>
      <c r="G214" s="245"/>
      <c r="H214" s="245"/>
      <c r="I214" s="245"/>
      <c r="J214" s="245"/>
      <c r="K214" s="245"/>
      <c r="L214" s="245"/>
      <c r="M214" s="245"/>
      <c r="N214" s="245"/>
      <c r="O214" s="245"/>
      <c r="P214" s="245"/>
      <c r="Q214" s="245"/>
      <c r="R214" s="245"/>
      <c r="S214" s="245"/>
      <c r="T214" s="245"/>
      <c r="U214" s="245"/>
      <c r="V214" s="245"/>
      <c r="W214" s="245"/>
      <c r="X214" s="245"/>
      <c r="Y214" s="245"/>
      <c r="Z214" s="245"/>
    </row>
    <row r="215" ht="15.75" customHeight="1">
      <c r="A215" s="245"/>
      <c r="B215" s="245"/>
      <c r="C215" s="245"/>
      <c r="D215" s="245"/>
      <c r="E215" s="245"/>
      <c r="F215" s="245"/>
      <c r="G215" s="245"/>
      <c r="H215" s="245"/>
      <c r="I215" s="245"/>
      <c r="J215" s="245"/>
      <c r="K215" s="245"/>
      <c r="L215" s="245"/>
      <c r="M215" s="245"/>
      <c r="N215" s="245"/>
      <c r="O215" s="245"/>
      <c r="P215" s="245"/>
      <c r="Q215" s="245"/>
      <c r="R215" s="245"/>
      <c r="S215" s="245"/>
      <c r="T215" s="245"/>
      <c r="U215" s="245"/>
      <c r="V215" s="245"/>
      <c r="W215" s="245"/>
      <c r="X215" s="245"/>
      <c r="Y215" s="245"/>
      <c r="Z215" s="245"/>
    </row>
    <row r="216" ht="15.75" customHeight="1">
      <c r="A216" s="245"/>
      <c r="B216" s="245"/>
      <c r="C216" s="245"/>
      <c r="D216" s="245"/>
      <c r="E216" s="245"/>
      <c r="F216" s="245"/>
      <c r="G216" s="245"/>
      <c r="H216" s="245"/>
      <c r="I216" s="245"/>
      <c r="J216" s="245"/>
      <c r="K216" s="245"/>
      <c r="L216" s="245"/>
      <c r="M216" s="245"/>
      <c r="N216" s="245"/>
      <c r="O216" s="245"/>
      <c r="P216" s="245"/>
      <c r="Q216" s="245"/>
      <c r="R216" s="245"/>
      <c r="S216" s="245"/>
      <c r="T216" s="245"/>
      <c r="U216" s="245"/>
      <c r="V216" s="245"/>
      <c r="W216" s="245"/>
      <c r="X216" s="245"/>
      <c r="Y216" s="245"/>
      <c r="Z216" s="245"/>
    </row>
    <row r="217" ht="15.75" customHeight="1">
      <c r="A217" s="245"/>
      <c r="B217" s="245"/>
      <c r="C217" s="245"/>
      <c r="D217" s="245"/>
      <c r="E217" s="245"/>
      <c r="F217" s="245"/>
      <c r="G217" s="245"/>
      <c r="H217" s="245"/>
      <c r="I217" s="245"/>
      <c r="J217" s="245"/>
      <c r="K217" s="245"/>
      <c r="L217" s="245"/>
      <c r="M217" s="245"/>
      <c r="N217" s="245"/>
      <c r="O217" s="245"/>
      <c r="P217" s="245"/>
      <c r="Q217" s="245"/>
      <c r="R217" s="245"/>
      <c r="S217" s="245"/>
      <c r="T217" s="245"/>
      <c r="U217" s="245"/>
      <c r="V217" s="245"/>
      <c r="W217" s="245"/>
      <c r="X217" s="245"/>
      <c r="Y217" s="245"/>
      <c r="Z217" s="245"/>
    </row>
    <row r="218" ht="15.75" customHeight="1">
      <c r="A218" s="245"/>
      <c r="B218" s="245"/>
      <c r="C218" s="245"/>
      <c r="D218" s="245"/>
      <c r="E218" s="245"/>
      <c r="F218" s="245"/>
      <c r="G218" s="245"/>
      <c r="H218" s="245"/>
      <c r="I218" s="245"/>
      <c r="J218" s="245"/>
      <c r="K218" s="245"/>
      <c r="L218" s="245"/>
      <c r="M218" s="245"/>
      <c r="N218" s="245"/>
      <c r="O218" s="245"/>
      <c r="P218" s="245"/>
      <c r="Q218" s="245"/>
      <c r="R218" s="245"/>
      <c r="S218" s="245"/>
      <c r="T218" s="245"/>
      <c r="U218" s="245"/>
      <c r="V218" s="245"/>
      <c r="W218" s="245"/>
      <c r="X218" s="245"/>
      <c r="Y218" s="245"/>
      <c r="Z218" s="245"/>
    </row>
    <row r="219" ht="15.75" customHeight="1">
      <c r="A219" s="245"/>
      <c r="B219" s="245"/>
      <c r="C219" s="245"/>
      <c r="D219" s="245"/>
      <c r="E219" s="245"/>
      <c r="F219" s="245"/>
      <c r="G219" s="245"/>
      <c r="H219" s="245"/>
      <c r="I219" s="245"/>
      <c r="J219" s="245"/>
      <c r="K219" s="245"/>
      <c r="L219" s="245"/>
      <c r="M219" s="245"/>
      <c r="N219" s="245"/>
      <c r="O219" s="245"/>
      <c r="P219" s="245"/>
      <c r="Q219" s="245"/>
      <c r="R219" s="245"/>
      <c r="S219" s="245"/>
      <c r="T219" s="245"/>
      <c r="U219" s="245"/>
      <c r="V219" s="245"/>
      <c r="W219" s="245"/>
      <c r="X219" s="245"/>
      <c r="Y219" s="245"/>
      <c r="Z219" s="245"/>
    </row>
    <row r="220" ht="15.75" customHeight="1">
      <c r="A220" s="245"/>
      <c r="B220" s="245"/>
      <c r="C220" s="245"/>
      <c r="D220" s="245"/>
      <c r="E220" s="245"/>
      <c r="F220" s="245"/>
      <c r="G220" s="245"/>
      <c r="H220" s="245"/>
      <c r="I220" s="245"/>
      <c r="J220" s="245"/>
      <c r="K220" s="245"/>
      <c r="L220" s="245"/>
      <c r="M220" s="245"/>
      <c r="N220" s="245"/>
      <c r="O220" s="245"/>
      <c r="P220" s="245"/>
      <c r="Q220" s="245"/>
      <c r="R220" s="245"/>
      <c r="S220" s="245"/>
      <c r="T220" s="245"/>
      <c r="U220" s="245"/>
      <c r="V220" s="245"/>
      <c r="W220" s="245"/>
      <c r="X220" s="245"/>
      <c r="Y220" s="245"/>
      <c r="Z220" s="245"/>
    </row>
    <row r="221" ht="15.75" customHeight="1">
      <c r="A221" s="245"/>
      <c r="B221" s="245"/>
      <c r="C221" s="245"/>
      <c r="D221" s="245"/>
      <c r="E221" s="245"/>
      <c r="F221" s="245"/>
      <c r="G221" s="245"/>
      <c r="H221" s="245"/>
      <c r="I221" s="245"/>
      <c r="J221" s="245"/>
      <c r="K221" s="245"/>
      <c r="L221" s="245"/>
      <c r="M221" s="245"/>
      <c r="N221" s="245"/>
      <c r="O221" s="245"/>
      <c r="P221" s="245"/>
      <c r="Q221" s="245"/>
      <c r="R221" s="245"/>
      <c r="S221" s="245"/>
      <c r="T221" s="245"/>
      <c r="U221" s="245"/>
      <c r="V221" s="245"/>
      <c r="W221" s="245"/>
      <c r="X221" s="245"/>
      <c r="Y221" s="245"/>
      <c r="Z221" s="245"/>
    </row>
    <row r="222" ht="15.75" customHeight="1">
      <c r="A222" s="245"/>
      <c r="B222" s="245"/>
      <c r="C222" s="245"/>
      <c r="D222" s="245"/>
      <c r="E222" s="245"/>
      <c r="F222" s="245"/>
      <c r="G222" s="245"/>
      <c r="H222" s="245"/>
      <c r="I222" s="245"/>
      <c r="J222" s="245"/>
      <c r="K222" s="245"/>
      <c r="L222" s="245"/>
      <c r="M222" s="245"/>
      <c r="N222" s="245"/>
      <c r="O222" s="245"/>
      <c r="P222" s="245"/>
      <c r="Q222" s="245"/>
      <c r="R222" s="245"/>
      <c r="S222" s="245"/>
      <c r="T222" s="245"/>
      <c r="U222" s="245"/>
      <c r="V222" s="245"/>
      <c r="W222" s="245"/>
      <c r="X222" s="245"/>
      <c r="Y222" s="245"/>
      <c r="Z222" s="245"/>
    </row>
    <row r="223" ht="15.75" customHeight="1">
      <c r="A223" s="245"/>
      <c r="B223" s="245"/>
      <c r="C223" s="245"/>
      <c r="D223" s="245"/>
      <c r="E223" s="245"/>
      <c r="F223" s="245"/>
      <c r="G223" s="245"/>
      <c r="H223" s="245"/>
      <c r="I223" s="245"/>
      <c r="J223" s="245"/>
      <c r="K223" s="245"/>
      <c r="L223" s="245"/>
      <c r="M223" s="245"/>
      <c r="N223" s="245"/>
      <c r="O223" s="245"/>
      <c r="P223" s="245"/>
      <c r="Q223" s="245"/>
      <c r="R223" s="245"/>
      <c r="S223" s="245"/>
      <c r="T223" s="245"/>
      <c r="U223" s="245"/>
      <c r="V223" s="245"/>
      <c r="W223" s="245"/>
      <c r="X223" s="245"/>
      <c r="Y223" s="245"/>
      <c r="Z223" s="245"/>
    </row>
    <row r="224" ht="15.75" customHeight="1">
      <c r="A224" s="245"/>
      <c r="B224" s="245"/>
      <c r="C224" s="245"/>
      <c r="D224" s="245"/>
      <c r="E224" s="245"/>
      <c r="F224" s="245"/>
      <c r="G224" s="245"/>
      <c r="H224" s="245"/>
      <c r="I224" s="245"/>
      <c r="J224" s="245"/>
      <c r="K224" s="245"/>
      <c r="L224" s="245"/>
      <c r="M224" s="245"/>
      <c r="N224" s="245"/>
      <c r="O224" s="245"/>
      <c r="P224" s="245"/>
      <c r="Q224" s="245"/>
      <c r="R224" s="245"/>
      <c r="S224" s="245"/>
      <c r="T224" s="245"/>
      <c r="U224" s="245"/>
      <c r="V224" s="245"/>
      <c r="W224" s="245"/>
      <c r="X224" s="245"/>
      <c r="Y224" s="245"/>
      <c r="Z224" s="245"/>
    </row>
    <row r="225" ht="15.75" customHeight="1">
      <c r="A225" s="245"/>
      <c r="B225" s="245"/>
      <c r="C225" s="245"/>
      <c r="D225" s="245"/>
      <c r="E225" s="245"/>
      <c r="F225" s="245"/>
      <c r="G225" s="245"/>
      <c r="H225" s="245"/>
      <c r="I225" s="245"/>
      <c r="J225" s="245"/>
      <c r="K225" s="245"/>
      <c r="L225" s="245"/>
      <c r="M225" s="245"/>
      <c r="N225" s="245"/>
      <c r="O225" s="245"/>
      <c r="P225" s="245"/>
      <c r="Q225" s="245"/>
      <c r="R225" s="245"/>
      <c r="S225" s="245"/>
      <c r="T225" s="245"/>
      <c r="U225" s="245"/>
      <c r="V225" s="245"/>
      <c r="W225" s="245"/>
      <c r="X225" s="245"/>
      <c r="Y225" s="245"/>
      <c r="Z225" s="245"/>
    </row>
    <row r="226" ht="15.75" customHeight="1">
      <c r="A226" s="245"/>
      <c r="B226" s="245"/>
      <c r="C226" s="245"/>
      <c r="D226" s="245"/>
      <c r="E226" s="245"/>
      <c r="F226" s="245"/>
      <c r="G226" s="245"/>
      <c r="H226" s="245"/>
      <c r="I226" s="245"/>
      <c r="J226" s="245"/>
      <c r="K226" s="245"/>
      <c r="L226" s="245"/>
      <c r="M226" s="245"/>
      <c r="N226" s="245"/>
      <c r="O226" s="245"/>
      <c r="P226" s="245"/>
      <c r="Q226" s="245"/>
      <c r="R226" s="245"/>
      <c r="S226" s="245"/>
      <c r="T226" s="245"/>
      <c r="U226" s="245"/>
      <c r="V226" s="245"/>
      <c r="W226" s="245"/>
      <c r="X226" s="245"/>
      <c r="Y226" s="245"/>
      <c r="Z226" s="245"/>
    </row>
    <row r="227" ht="15.75" customHeight="1">
      <c r="A227" s="245"/>
      <c r="B227" s="245"/>
      <c r="C227" s="245"/>
      <c r="D227" s="245"/>
      <c r="E227" s="245"/>
      <c r="F227" s="245"/>
      <c r="G227" s="245"/>
      <c r="H227" s="245"/>
      <c r="I227" s="245"/>
      <c r="J227" s="245"/>
      <c r="K227" s="245"/>
      <c r="L227" s="245"/>
      <c r="M227" s="245"/>
      <c r="N227" s="245"/>
      <c r="O227" s="245"/>
      <c r="P227" s="245"/>
      <c r="Q227" s="245"/>
      <c r="R227" s="245"/>
      <c r="S227" s="245"/>
      <c r="T227" s="245"/>
      <c r="U227" s="245"/>
      <c r="V227" s="245"/>
      <c r="W227" s="245"/>
      <c r="X227" s="245"/>
      <c r="Y227" s="245"/>
      <c r="Z227" s="245"/>
    </row>
    <row r="228" ht="15.75" customHeight="1">
      <c r="A228" s="245"/>
      <c r="B228" s="245"/>
      <c r="C228" s="245"/>
      <c r="D228" s="245"/>
      <c r="E228" s="245"/>
      <c r="F228" s="245"/>
      <c r="G228" s="245"/>
      <c r="H228" s="245"/>
      <c r="I228" s="245"/>
      <c r="J228" s="245"/>
      <c r="K228" s="245"/>
      <c r="L228" s="245"/>
      <c r="M228" s="245"/>
      <c r="N228" s="245"/>
      <c r="O228" s="245"/>
      <c r="P228" s="245"/>
      <c r="Q228" s="245"/>
      <c r="R228" s="245"/>
      <c r="S228" s="245"/>
      <c r="T228" s="245"/>
      <c r="U228" s="245"/>
      <c r="V228" s="245"/>
      <c r="W228" s="245"/>
      <c r="X228" s="245"/>
      <c r="Y228" s="245"/>
      <c r="Z228" s="245"/>
    </row>
    <row r="229" ht="15.75" customHeight="1">
      <c r="A229" s="245"/>
      <c r="B229" s="245"/>
      <c r="C229" s="245"/>
      <c r="D229" s="245"/>
      <c r="E229" s="245"/>
      <c r="F229" s="245"/>
      <c r="G229" s="245"/>
      <c r="H229" s="245"/>
      <c r="I229" s="245"/>
      <c r="J229" s="245"/>
      <c r="K229" s="245"/>
      <c r="L229" s="245"/>
      <c r="M229" s="245"/>
      <c r="N229" s="245"/>
      <c r="O229" s="245"/>
      <c r="P229" s="245"/>
      <c r="Q229" s="245"/>
      <c r="R229" s="245"/>
      <c r="S229" s="245"/>
      <c r="T229" s="245"/>
      <c r="U229" s="245"/>
      <c r="V229" s="245"/>
      <c r="W229" s="245"/>
      <c r="X229" s="245"/>
      <c r="Y229" s="245"/>
      <c r="Z229" s="245"/>
    </row>
    <row r="230" ht="15.75" customHeight="1">
      <c r="A230" s="245"/>
      <c r="B230" s="245"/>
      <c r="C230" s="245"/>
      <c r="D230" s="245"/>
      <c r="E230" s="245"/>
      <c r="F230" s="245"/>
      <c r="G230" s="245"/>
      <c r="H230" s="245"/>
      <c r="I230" s="245"/>
      <c r="J230" s="245"/>
      <c r="K230" s="245"/>
      <c r="L230" s="245"/>
      <c r="M230" s="245"/>
      <c r="N230" s="245"/>
      <c r="O230" s="245"/>
      <c r="P230" s="245"/>
      <c r="Q230" s="245"/>
      <c r="R230" s="245"/>
      <c r="S230" s="245"/>
      <c r="T230" s="245"/>
      <c r="U230" s="245"/>
      <c r="V230" s="245"/>
      <c r="W230" s="245"/>
      <c r="X230" s="245"/>
      <c r="Y230" s="245"/>
      <c r="Z230" s="245"/>
    </row>
    <row r="231" ht="15.75" customHeight="1">
      <c r="A231" s="245"/>
      <c r="B231" s="245"/>
      <c r="C231" s="245"/>
      <c r="D231" s="245"/>
      <c r="E231" s="245"/>
      <c r="F231" s="245"/>
      <c r="G231" s="245"/>
      <c r="H231" s="245"/>
      <c r="I231" s="245"/>
      <c r="J231" s="245"/>
      <c r="K231" s="245"/>
      <c r="L231" s="245"/>
      <c r="M231" s="245"/>
      <c r="N231" s="245"/>
      <c r="O231" s="245"/>
      <c r="P231" s="245"/>
      <c r="Q231" s="245"/>
      <c r="R231" s="245"/>
      <c r="S231" s="245"/>
      <c r="T231" s="245"/>
      <c r="U231" s="245"/>
      <c r="V231" s="245"/>
      <c r="W231" s="245"/>
      <c r="X231" s="245"/>
      <c r="Y231" s="245"/>
      <c r="Z231" s="245"/>
    </row>
    <row r="232" ht="15.75" customHeight="1">
      <c r="A232" s="245"/>
      <c r="B232" s="245"/>
      <c r="C232" s="245"/>
      <c r="D232" s="245"/>
      <c r="E232" s="245"/>
      <c r="F232" s="245"/>
      <c r="G232" s="245"/>
      <c r="H232" s="245"/>
      <c r="I232" s="245"/>
      <c r="J232" s="245"/>
      <c r="K232" s="245"/>
      <c r="L232" s="245"/>
      <c r="M232" s="245"/>
      <c r="N232" s="245"/>
      <c r="O232" s="245"/>
      <c r="P232" s="245"/>
      <c r="Q232" s="245"/>
      <c r="R232" s="245"/>
      <c r="S232" s="245"/>
      <c r="T232" s="245"/>
      <c r="U232" s="245"/>
      <c r="V232" s="245"/>
      <c r="W232" s="245"/>
      <c r="X232" s="245"/>
      <c r="Y232" s="245"/>
      <c r="Z232" s="245"/>
    </row>
    <row r="233" ht="15.75" customHeight="1">
      <c r="A233" s="245"/>
      <c r="B233" s="245"/>
      <c r="C233" s="245"/>
      <c r="D233" s="245"/>
      <c r="E233" s="245"/>
      <c r="F233" s="245"/>
      <c r="G233" s="245"/>
      <c r="H233" s="245"/>
      <c r="I233" s="245"/>
      <c r="J233" s="245"/>
      <c r="K233" s="245"/>
      <c r="L233" s="245"/>
      <c r="M233" s="245"/>
      <c r="N233" s="245"/>
      <c r="O233" s="245"/>
      <c r="P233" s="245"/>
      <c r="Q233" s="245"/>
      <c r="R233" s="245"/>
      <c r="S233" s="245"/>
      <c r="T233" s="245"/>
      <c r="U233" s="245"/>
      <c r="V233" s="245"/>
      <c r="W233" s="245"/>
      <c r="X233" s="245"/>
      <c r="Y233" s="245"/>
      <c r="Z233" s="245"/>
    </row>
    <row r="234" ht="15.75" customHeight="1">
      <c r="A234" s="245"/>
      <c r="B234" s="245"/>
      <c r="C234" s="245"/>
      <c r="D234" s="245"/>
      <c r="E234" s="245"/>
      <c r="F234" s="245"/>
      <c r="G234" s="245"/>
      <c r="H234" s="245"/>
      <c r="I234" s="245"/>
      <c r="J234" s="245"/>
      <c r="K234" s="245"/>
      <c r="L234" s="245"/>
      <c r="M234" s="245"/>
      <c r="N234" s="245"/>
      <c r="O234" s="245"/>
      <c r="P234" s="245"/>
      <c r="Q234" s="245"/>
      <c r="R234" s="245"/>
      <c r="S234" s="245"/>
      <c r="T234" s="245"/>
      <c r="U234" s="245"/>
      <c r="V234" s="245"/>
      <c r="W234" s="245"/>
      <c r="X234" s="245"/>
      <c r="Y234" s="245"/>
      <c r="Z234" s="245"/>
    </row>
    <row r="235" ht="15.75" customHeight="1">
      <c r="A235" s="245"/>
      <c r="B235" s="245"/>
      <c r="C235" s="245"/>
      <c r="D235" s="245"/>
      <c r="E235" s="245"/>
      <c r="F235" s="245"/>
      <c r="G235" s="245"/>
      <c r="H235" s="245"/>
      <c r="I235" s="245"/>
      <c r="J235" s="245"/>
      <c r="K235" s="245"/>
      <c r="L235" s="245"/>
      <c r="M235" s="245"/>
      <c r="N235" s="245"/>
      <c r="O235" s="245"/>
      <c r="P235" s="245"/>
      <c r="Q235" s="245"/>
      <c r="R235" s="245"/>
      <c r="S235" s="245"/>
      <c r="T235" s="245"/>
      <c r="U235" s="245"/>
      <c r="V235" s="245"/>
      <c r="W235" s="245"/>
      <c r="X235" s="245"/>
      <c r="Y235" s="245"/>
      <c r="Z235" s="245"/>
    </row>
    <row r="236" ht="15.75" customHeight="1">
      <c r="A236" s="245"/>
      <c r="B236" s="245"/>
      <c r="C236" s="245"/>
      <c r="D236" s="245"/>
      <c r="E236" s="245"/>
      <c r="F236" s="245"/>
      <c r="G236" s="245"/>
      <c r="H236" s="245"/>
      <c r="I236" s="245"/>
      <c r="J236" s="245"/>
      <c r="K236" s="245"/>
      <c r="L236" s="245"/>
      <c r="M236" s="245"/>
      <c r="N236" s="245"/>
      <c r="O236" s="245"/>
      <c r="P236" s="245"/>
      <c r="Q236" s="245"/>
      <c r="R236" s="245"/>
      <c r="S236" s="245"/>
      <c r="T236" s="245"/>
      <c r="U236" s="245"/>
      <c r="V236" s="245"/>
      <c r="W236" s="245"/>
      <c r="X236" s="245"/>
      <c r="Y236" s="245"/>
      <c r="Z236" s="245"/>
    </row>
    <row r="237" ht="15.75" customHeight="1">
      <c r="A237" s="245"/>
      <c r="B237" s="245"/>
      <c r="C237" s="245"/>
      <c r="D237" s="245"/>
      <c r="E237" s="245"/>
      <c r="F237" s="245"/>
      <c r="G237" s="245"/>
      <c r="H237" s="245"/>
      <c r="I237" s="245"/>
      <c r="J237" s="245"/>
      <c r="K237" s="245"/>
      <c r="L237" s="245"/>
      <c r="M237" s="245"/>
      <c r="N237" s="245"/>
      <c r="O237" s="245"/>
      <c r="P237" s="245"/>
      <c r="Q237" s="245"/>
      <c r="R237" s="245"/>
      <c r="S237" s="245"/>
      <c r="T237" s="245"/>
      <c r="U237" s="245"/>
      <c r="V237" s="245"/>
      <c r="W237" s="245"/>
      <c r="X237" s="245"/>
      <c r="Y237" s="245"/>
      <c r="Z237" s="245"/>
    </row>
    <row r="238" ht="15.75" customHeight="1">
      <c r="A238" s="245"/>
      <c r="B238" s="245"/>
      <c r="C238" s="245"/>
      <c r="D238" s="245"/>
      <c r="E238" s="245"/>
      <c r="F238" s="245"/>
      <c r="G238" s="245"/>
      <c r="H238" s="245"/>
      <c r="I238" s="245"/>
      <c r="J238" s="245"/>
      <c r="K238" s="245"/>
      <c r="L238" s="245"/>
      <c r="M238" s="245"/>
      <c r="N238" s="245"/>
      <c r="O238" s="245"/>
      <c r="P238" s="245"/>
      <c r="Q238" s="245"/>
      <c r="R238" s="245"/>
      <c r="S238" s="245"/>
      <c r="T238" s="245"/>
      <c r="U238" s="245"/>
      <c r="V238" s="245"/>
      <c r="W238" s="245"/>
      <c r="X238" s="245"/>
      <c r="Y238" s="245"/>
      <c r="Z238" s="245"/>
    </row>
    <row r="239" ht="15.75" customHeight="1">
      <c r="A239" s="245"/>
      <c r="B239" s="245"/>
      <c r="C239" s="245"/>
      <c r="D239" s="245"/>
      <c r="E239" s="245"/>
      <c r="F239" s="245"/>
      <c r="G239" s="245"/>
      <c r="H239" s="245"/>
      <c r="I239" s="245"/>
      <c r="J239" s="245"/>
      <c r="K239" s="245"/>
      <c r="L239" s="245"/>
      <c r="M239" s="245"/>
      <c r="N239" s="245"/>
      <c r="O239" s="245"/>
      <c r="P239" s="245"/>
      <c r="Q239" s="245"/>
      <c r="R239" s="245"/>
      <c r="S239" s="245"/>
      <c r="T239" s="245"/>
      <c r="U239" s="245"/>
      <c r="V239" s="245"/>
      <c r="W239" s="245"/>
      <c r="X239" s="245"/>
      <c r="Y239" s="245"/>
      <c r="Z239" s="245"/>
    </row>
    <row r="240" ht="15.75" customHeight="1">
      <c r="A240" s="245"/>
      <c r="B240" s="245"/>
      <c r="C240" s="245"/>
      <c r="D240" s="245"/>
      <c r="E240" s="245"/>
      <c r="F240" s="245"/>
      <c r="G240" s="245"/>
      <c r="H240" s="245"/>
      <c r="I240" s="245"/>
      <c r="J240" s="245"/>
      <c r="K240" s="245"/>
      <c r="L240" s="245"/>
      <c r="M240" s="245"/>
      <c r="N240" s="245"/>
      <c r="O240" s="245"/>
      <c r="P240" s="245"/>
      <c r="Q240" s="245"/>
      <c r="R240" s="245"/>
      <c r="S240" s="245"/>
      <c r="T240" s="245"/>
      <c r="U240" s="245"/>
      <c r="V240" s="245"/>
      <c r="W240" s="245"/>
      <c r="X240" s="245"/>
      <c r="Y240" s="245"/>
      <c r="Z240" s="245"/>
    </row>
    <row r="241" ht="15.75" customHeight="1">
      <c r="A241" s="245"/>
      <c r="B241" s="245"/>
      <c r="C241" s="245"/>
      <c r="D241" s="245"/>
      <c r="E241" s="245"/>
      <c r="F241" s="245"/>
      <c r="G241" s="245"/>
      <c r="H241" s="245"/>
      <c r="I241" s="245"/>
      <c r="J241" s="245"/>
      <c r="K241" s="245"/>
      <c r="L241" s="245"/>
      <c r="M241" s="245"/>
      <c r="N241" s="245"/>
      <c r="O241" s="245"/>
      <c r="P241" s="245"/>
      <c r="Q241" s="245"/>
      <c r="R241" s="245"/>
      <c r="S241" s="245"/>
      <c r="T241" s="245"/>
      <c r="U241" s="245"/>
      <c r="V241" s="245"/>
      <c r="W241" s="245"/>
      <c r="X241" s="245"/>
      <c r="Y241" s="245"/>
      <c r="Z241" s="245"/>
    </row>
    <row r="242" ht="15.75" customHeight="1">
      <c r="A242" s="245"/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245"/>
      <c r="T242" s="245"/>
      <c r="U242" s="245"/>
      <c r="V242" s="245"/>
      <c r="W242" s="245"/>
      <c r="X242" s="245"/>
      <c r="Y242" s="245"/>
      <c r="Z242" s="245"/>
    </row>
    <row r="243" ht="15.75" customHeight="1">
      <c r="A243" s="245"/>
      <c r="B243" s="245"/>
      <c r="C243" s="245"/>
      <c r="D243" s="245"/>
      <c r="E243" s="245"/>
      <c r="F243" s="245"/>
      <c r="G243" s="245"/>
      <c r="H243" s="245"/>
      <c r="I243" s="245"/>
      <c r="J243" s="245"/>
      <c r="K243" s="245"/>
      <c r="L243" s="245"/>
      <c r="M243" s="245"/>
      <c r="N243" s="245"/>
      <c r="O243" s="245"/>
      <c r="P243" s="245"/>
      <c r="Q243" s="245"/>
      <c r="R243" s="245"/>
      <c r="S243" s="245"/>
      <c r="T243" s="245"/>
      <c r="U243" s="245"/>
      <c r="V243" s="245"/>
      <c r="W243" s="245"/>
      <c r="X243" s="245"/>
      <c r="Y243" s="245"/>
      <c r="Z243" s="245"/>
    </row>
    <row r="244" ht="15.75" customHeight="1">
      <c r="A244" s="245"/>
      <c r="B244" s="245"/>
      <c r="C244" s="245"/>
      <c r="D244" s="245"/>
      <c r="E244" s="245"/>
      <c r="F244" s="245"/>
      <c r="G244" s="245"/>
      <c r="H244" s="245"/>
      <c r="I244" s="245"/>
      <c r="J244" s="245"/>
      <c r="K244" s="245"/>
      <c r="L244" s="245"/>
      <c r="M244" s="245"/>
      <c r="N244" s="245"/>
      <c r="O244" s="245"/>
      <c r="P244" s="245"/>
      <c r="Q244" s="245"/>
      <c r="R244" s="245"/>
      <c r="S244" s="245"/>
      <c r="T244" s="245"/>
      <c r="U244" s="245"/>
      <c r="V244" s="245"/>
      <c r="W244" s="245"/>
      <c r="X244" s="245"/>
      <c r="Y244" s="245"/>
      <c r="Z244" s="245"/>
    </row>
    <row r="245" ht="15.75" customHeight="1">
      <c r="A245" s="245"/>
      <c r="B245" s="245"/>
      <c r="C245" s="245"/>
      <c r="D245" s="245"/>
      <c r="E245" s="245"/>
      <c r="F245" s="245"/>
      <c r="G245" s="245"/>
      <c r="H245" s="245"/>
      <c r="I245" s="245"/>
      <c r="J245" s="245"/>
      <c r="K245" s="245"/>
      <c r="L245" s="245"/>
      <c r="M245" s="245"/>
      <c r="N245" s="245"/>
      <c r="O245" s="245"/>
      <c r="P245" s="245"/>
      <c r="Q245" s="245"/>
      <c r="R245" s="245"/>
      <c r="S245" s="245"/>
      <c r="T245" s="245"/>
      <c r="U245" s="245"/>
      <c r="V245" s="245"/>
      <c r="W245" s="245"/>
      <c r="X245" s="245"/>
      <c r="Y245" s="245"/>
      <c r="Z245" s="245"/>
    </row>
    <row r="246" ht="15.75" customHeight="1">
      <c r="A246" s="245"/>
      <c r="B246" s="245"/>
      <c r="C246" s="245"/>
      <c r="D246" s="245"/>
      <c r="E246" s="245"/>
      <c r="F246" s="245"/>
      <c r="G246" s="245"/>
      <c r="H246" s="245"/>
      <c r="I246" s="245"/>
      <c r="J246" s="245"/>
      <c r="K246" s="245"/>
      <c r="L246" s="245"/>
      <c r="M246" s="245"/>
      <c r="N246" s="245"/>
      <c r="O246" s="245"/>
      <c r="P246" s="245"/>
      <c r="Q246" s="245"/>
      <c r="R246" s="245"/>
      <c r="S246" s="245"/>
      <c r="T246" s="245"/>
      <c r="U246" s="245"/>
      <c r="V246" s="245"/>
      <c r="W246" s="245"/>
      <c r="X246" s="245"/>
      <c r="Y246" s="245"/>
      <c r="Z246" s="245"/>
    </row>
    <row r="247" ht="15.75" customHeight="1">
      <c r="A247" s="245"/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245"/>
      <c r="T247" s="245"/>
      <c r="U247" s="245"/>
      <c r="V247" s="245"/>
      <c r="W247" s="245"/>
      <c r="X247" s="245"/>
      <c r="Y247" s="245"/>
      <c r="Z247" s="245"/>
    </row>
    <row r="248" ht="15.75" customHeight="1">
      <c r="A248" s="245"/>
      <c r="B248" s="245"/>
      <c r="C248" s="245"/>
      <c r="D248" s="245"/>
      <c r="E248" s="245"/>
      <c r="F248" s="245"/>
      <c r="G248" s="245"/>
      <c r="H248" s="245"/>
      <c r="I248" s="245"/>
      <c r="J248" s="245"/>
      <c r="K248" s="245"/>
      <c r="L248" s="245"/>
      <c r="M248" s="245"/>
      <c r="N248" s="245"/>
      <c r="O248" s="245"/>
      <c r="P248" s="245"/>
      <c r="Q248" s="245"/>
      <c r="R248" s="245"/>
      <c r="S248" s="245"/>
      <c r="T248" s="245"/>
      <c r="U248" s="245"/>
      <c r="V248" s="245"/>
      <c r="W248" s="245"/>
      <c r="X248" s="245"/>
      <c r="Y248" s="245"/>
      <c r="Z248" s="245"/>
    </row>
    <row r="249" ht="15.75" customHeight="1">
      <c r="A249" s="245"/>
      <c r="B249" s="245"/>
      <c r="C249" s="245"/>
      <c r="D249" s="245"/>
      <c r="E249" s="245"/>
      <c r="F249" s="245"/>
      <c r="G249" s="245"/>
      <c r="H249" s="245"/>
      <c r="I249" s="245"/>
      <c r="J249" s="245"/>
      <c r="K249" s="245"/>
      <c r="L249" s="245"/>
      <c r="M249" s="245"/>
      <c r="N249" s="245"/>
      <c r="O249" s="245"/>
      <c r="P249" s="245"/>
      <c r="Q249" s="245"/>
      <c r="R249" s="245"/>
      <c r="S249" s="245"/>
      <c r="T249" s="245"/>
      <c r="U249" s="245"/>
      <c r="V249" s="245"/>
      <c r="W249" s="245"/>
      <c r="X249" s="245"/>
      <c r="Y249" s="245"/>
      <c r="Z249" s="245"/>
    </row>
    <row r="250" ht="15.75" customHeight="1">
      <c r="A250" s="245"/>
      <c r="B250" s="245"/>
      <c r="C250" s="245"/>
      <c r="D250" s="245"/>
      <c r="E250" s="245"/>
      <c r="F250" s="245"/>
      <c r="G250" s="245"/>
      <c r="H250" s="245"/>
      <c r="I250" s="245"/>
      <c r="J250" s="245"/>
      <c r="K250" s="245"/>
      <c r="L250" s="245"/>
      <c r="M250" s="245"/>
      <c r="N250" s="245"/>
      <c r="O250" s="245"/>
      <c r="P250" s="245"/>
      <c r="Q250" s="245"/>
      <c r="R250" s="245"/>
      <c r="S250" s="245"/>
      <c r="T250" s="245"/>
      <c r="U250" s="245"/>
      <c r="V250" s="245"/>
      <c r="W250" s="245"/>
      <c r="X250" s="245"/>
      <c r="Y250" s="245"/>
      <c r="Z250" s="245"/>
    </row>
    <row r="251" ht="15.75" customHeight="1">
      <c r="A251" s="245"/>
      <c r="B251" s="245"/>
      <c r="C251" s="245"/>
      <c r="D251" s="245"/>
      <c r="E251" s="245"/>
      <c r="F251" s="245"/>
      <c r="G251" s="245"/>
      <c r="H251" s="245"/>
      <c r="I251" s="245"/>
      <c r="J251" s="245"/>
      <c r="K251" s="245"/>
      <c r="L251" s="245"/>
      <c r="M251" s="245"/>
      <c r="N251" s="245"/>
      <c r="O251" s="245"/>
      <c r="P251" s="245"/>
      <c r="Q251" s="245"/>
      <c r="R251" s="245"/>
      <c r="S251" s="245"/>
      <c r="T251" s="245"/>
      <c r="U251" s="245"/>
      <c r="V251" s="245"/>
      <c r="W251" s="245"/>
      <c r="X251" s="245"/>
      <c r="Y251" s="245"/>
      <c r="Z251" s="245"/>
    </row>
    <row r="252" ht="15.75" customHeight="1">
      <c r="A252" s="245"/>
      <c r="B252" s="245"/>
      <c r="C252" s="245"/>
      <c r="D252" s="245"/>
      <c r="E252" s="245"/>
      <c r="F252" s="245"/>
      <c r="G252" s="245"/>
      <c r="H252" s="245"/>
      <c r="I252" s="245"/>
      <c r="J252" s="245"/>
      <c r="K252" s="245"/>
      <c r="L252" s="245"/>
      <c r="M252" s="245"/>
      <c r="N252" s="245"/>
      <c r="O252" s="245"/>
      <c r="P252" s="245"/>
      <c r="Q252" s="245"/>
      <c r="R252" s="245"/>
      <c r="S252" s="245"/>
      <c r="T252" s="245"/>
      <c r="U252" s="245"/>
      <c r="V252" s="245"/>
      <c r="W252" s="245"/>
      <c r="X252" s="245"/>
      <c r="Y252" s="245"/>
      <c r="Z252" s="245"/>
    </row>
    <row r="253" ht="15.75" customHeight="1">
      <c r="A253" s="245"/>
      <c r="B253" s="245"/>
      <c r="C253" s="245"/>
      <c r="D253" s="245"/>
      <c r="E253" s="245"/>
      <c r="F253" s="245"/>
      <c r="G253" s="245"/>
      <c r="H253" s="245"/>
      <c r="I253" s="245"/>
      <c r="J253" s="245"/>
      <c r="K253" s="245"/>
      <c r="L253" s="245"/>
      <c r="M253" s="245"/>
      <c r="N253" s="245"/>
      <c r="O253" s="245"/>
      <c r="P253" s="245"/>
      <c r="Q253" s="245"/>
      <c r="R253" s="245"/>
      <c r="S253" s="245"/>
      <c r="T253" s="245"/>
      <c r="U253" s="245"/>
      <c r="V253" s="245"/>
      <c r="W253" s="245"/>
      <c r="X253" s="245"/>
      <c r="Y253" s="245"/>
      <c r="Z253" s="245"/>
    </row>
    <row r="254" ht="15.75" customHeight="1">
      <c r="A254" s="245"/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245"/>
      <c r="T254" s="245"/>
      <c r="U254" s="245"/>
      <c r="V254" s="245"/>
      <c r="W254" s="245"/>
      <c r="X254" s="245"/>
      <c r="Y254" s="245"/>
      <c r="Z254" s="245"/>
    </row>
    <row r="255" ht="15.75" customHeight="1">
      <c r="A255" s="245"/>
      <c r="B255" s="245"/>
      <c r="C255" s="245"/>
      <c r="D255" s="245"/>
      <c r="E255" s="245"/>
      <c r="F255" s="245"/>
      <c r="G255" s="245"/>
      <c r="H255" s="245"/>
      <c r="I255" s="245"/>
      <c r="J255" s="245"/>
      <c r="K255" s="245"/>
      <c r="L255" s="245"/>
      <c r="M255" s="245"/>
      <c r="N255" s="245"/>
      <c r="O255" s="245"/>
      <c r="P255" s="245"/>
      <c r="Q255" s="245"/>
      <c r="R255" s="245"/>
      <c r="S255" s="245"/>
      <c r="T255" s="245"/>
      <c r="U255" s="245"/>
      <c r="V255" s="245"/>
      <c r="W255" s="245"/>
      <c r="X255" s="245"/>
      <c r="Y255" s="245"/>
      <c r="Z255" s="245"/>
    </row>
    <row r="256" ht="15.75" customHeight="1">
      <c r="A256" s="245"/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245"/>
      <c r="T256" s="245"/>
      <c r="U256" s="245"/>
      <c r="V256" s="245"/>
      <c r="W256" s="245"/>
      <c r="X256" s="245"/>
      <c r="Y256" s="245"/>
      <c r="Z256" s="245"/>
    </row>
    <row r="257" ht="15.75" customHeight="1">
      <c r="A257" s="245"/>
      <c r="B257" s="245"/>
      <c r="C257" s="245"/>
      <c r="D257" s="245"/>
      <c r="E257" s="245"/>
      <c r="F257" s="245"/>
      <c r="G257" s="245"/>
      <c r="H257" s="245"/>
      <c r="I257" s="245"/>
      <c r="J257" s="245"/>
      <c r="K257" s="245"/>
      <c r="L257" s="245"/>
      <c r="M257" s="245"/>
      <c r="N257" s="245"/>
      <c r="O257" s="245"/>
      <c r="P257" s="245"/>
      <c r="Q257" s="245"/>
      <c r="R257" s="245"/>
      <c r="S257" s="245"/>
      <c r="T257" s="245"/>
      <c r="U257" s="245"/>
      <c r="V257" s="245"/>
      <c r="W257" s="245"/>
      <c r="X257" s="245"/>
      <c r="Y257" s="245"/>
      <c r="Z257" s="245"/>
    </row>
    <row r="258" ht="15.75" customHeight="1">
      <c r="A258" s="245"/>
      <c r="B258" s="245"/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245"/>
      <c r="T258" s="245"/>
      <c r="U258" s="245"/>
      <c r="V258" s="245"/>
      <c r="W258" s="245"/>
      <c r="X258" s="245"/>
      <c r="Y258" s="245"/>
      <c r="Z258" s="245"/>
    </row>
    <row r="259" ht="15.75" customHeight="1">
      <c r="A259" s="245"/>
      <c r="B259" s="245"/>
      <c r="C259" s="245"/>
      <c r="D259" s="245"/>
      <c r="E259" s="245"/>
      <c r="F259" s="245"/>
      <c r="G259" s="245"/>
      <c r="H259" s="245"/>
      <c r="I259" s="245"/>
      <c r="J259" s="245"/>
      <c r="K259" s="245"/>
      <c r="L259" s="245"/>
      <c r="M259" s="245"/>
      <c r="N259" s="245"/>
      <c r="O259" s="245"/>
      <c r="P259" s="245"/>
      <c r="Q259" s="245"/>
      <c r="R259" s="245"/>
      <c r="S259" s="245"/>
      <c r="T259" s="245"/>
      <c r="U259" s="245"/>
      <c r="V259" s="245"/>
      <c r="W259" s="245"/>
      <c r="X259" s="245"/>
      <c r="Y259" s="245"/>
      <c r="Z259" s="245"/>
    </row>
    <row r="260" ht="15.75" customHeight="1">
      <c r="A260" s="245"/>
      <c r="B260" s="245"/>
      <c r="C260" s="245"/>
      <c r="D260" s="245"/>
      <c r="E260" s="245"/>
      <c r="F260" s="245"/>
      <c r="G260" s="245"/>
      <c r="H260" s="245"/>
      <c r="I260" s="245"/>
      <c r="J260" s="245"/>
      <c r="K260" s="245"/>
      <c r="L260" s="245"/>
      <c r="M260" s="245"/>
      <c r="N260" s="245"/>
      <c r="O260" s="245"/>
      <c r="P260" s="245"/>
      <c r="Q260" s="245"/>
      <c r="R260" s="245"/>
      <c r="S260" s="245"/>
      <c r="T260" s="245"/>
      <c r="U260" s="245"/>
      <c r="V260" s="245"/>
      <c r="W260" s="245"/>
      <c r="X260" s="245"/>
      <c r="Y260" s="245"/>
      <c r="Z260" s="245"/>
    </row>
    <row r="261" ht="15.75" customHeight="1">
      <c r="A261" s="245"/>
      <c r="B261" s="245"/>
      <c r="C261" s="245"/>
      <c r="D261" s="245"/>
      <c r="E261" s="245"/>
      <c r="F261" s="245"/>
      <c r="G261" s="245"/>
      <c r="H261" s="245"/>
      <c r="I261" s="245"/>
      <c r="J261" s="245"/>
      <c r="K261" s="245"/>
      <c r="L261" s="245"/>
      <c r="M261" s="245"/>
      <c r="N261" s="245"/>
      <c r="O261" s="245"/>
      <c r="P261" s="245"/>
      <c r="Q261" s="245"/>
      <c r="R261" s="245"/>
      <c r="S261" s="245"/>
      <c r="T261" s="245"/>
      <c r="U261" s="245"/>
      <c r="V261" s="245"/>
      <c r="W261" s="245"/>
      <c r="X261" s="245"/>
      <c r="Y261" s="245"/>
      <c r="Z261" s="245"/>
    </row>
    <row r="262" ht="15.75" customHeight="1">
      <c r="A262" s="245"/>
      <c r="B262" s="245"/>
      <c r="C262" s="245"/>
      <c r="D262" s="245"/>
      <c r="E262" s="245"/>
      <c r="F262" s="245"/>
      <c r="G262" s="245"/>
      <c r="H262" s="245"/>
      <c r="I262" s="245"/>
      <c r="J262" s="245"/>
      <c r="K262" s="245"/>
      <c r="L262" s="245"/>
      <c r="M262" s="245"/>
      <c r="N262" s="245"/>
      <c r="O262" s="245"/>
      <c r="P262" s="245"/>
      <c r="Q262" s="245"/>
      <c r="R262" s="245"/>
      <c r="S262" s="245"/>
      <c r="T262" s="245"/>
      <c r="U262" s="245"/>
      <c r="V262" s="245"/>
      <c r="W262" s="245"/>
      <c r="X262" s="245"/>
      <c r="Y262" s="245"/>
      <c r="Z262" s="245"/>
    </row>
    <row r="263" ht="15.75" customHeight="1">
      <c r="A263" s="245"/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245"/>
      <c r="T263" s="245"/>
      <c r="U263" s="245"/>
      <c r="V263" s="245"/>
      <c r="W263" s="245"/>
      <c r="X263" s="245"/>
      <c r="Y263" s="245"/>
      <c r="Z263" s="245"/>
    </row>
    <row r="264" ht="15.75" customHeight="1">
      <c r="A264" s="245"/>
      <c r="B264" s="245"/>
      <c r="C264" s="245"/>
      <c r="D264" s="245"/>
      <c r="E264" s="245"/>
      <c r="F264" s="245"/>
      <c r="G264" s="245"/>
      <c r="H264" s="245"/>
      <c r="I264" s="245"/>
      <c r="J264" s="245"/>
      <c r="K264" s="245"/>
      <c r="L264" s="245"/>
      <c r="M264" s="245"/>
      <c r="N264" s="245"/>
      <c r="O264" s="245"/>
      <c r="P264" s="245"/>
      <c r="Q264" s="245"/>
      <c r="R264" s="245"/>
      <c r="S264" s="245"/>
      <c r="T264" s="245"/>
      <c r="U264" s="245"/>
      <c r="V264" s="245"/>
      <c r="W264" s="245"/>
      <c r="X264" s="245"/>
      <c r="Y264" s="245"/>
      <c r="Z264" s="245"/>
    </row>
    <row r="265" ht="15.75" customHeight="1">
      <c r="A265" s="245"/>
      <c r="B265" s="245"/>
      <c r="C265" s="245"/>
      <c r="D265" s="245"/>
      <c r="E265" s="245"/>
      <c r="F265" s="245"/>
      <c r="G265" s="245"/>
      <c r="H265" s="245"/>
      <c r="I265" s="245"/>
      <c r="J265" s="245"/>
      <c r="K265" s="245"/>
      <c r="L265" s="245"/>
      <c r="M265" s="245"/>
      <c r="N265" s="245"/>
      <c r="O265" s="245"/>
      <c r="P265" s="245"/>
      <c r="Q265" s="245"/>
      <c r="R265" s="245"/>
      <c r="S265" s="245"/>
      <c r="T265" s="245"/>
      <c r="U265" s="245"/>
      <c r="V265" s="245"/>
      <c r="W265" s="245"/>
      <c r="X265" s="245"/>
      <c r="Y265" s="245"/>
      <c r="Z265" s="245"/>
    </row>
    <row r="266" ht="15.75" customHeight="1">
      <c r="A266" s="245"/>
      <c r="B266" s="245"/>
      <c r="C266" s="245"/>
      <c r="D266" s="245"/>
      <c r="E266" s="245"/>
      <c r="F266" s="245"/>
      <c r="G266" s="245"/>
      <c r="H266" s="245"/>
      <c r="I266" s="245"/>
      <c r="J266" s="245"/>
      <c r="K266" s="245"/>
      <c r="L266" s="245"/>
      <c r="M266" s="245"/>
      <c r="N266" s="245"/>
      <c r="O266" s="245"/>
      <c r="P266" s="245"/>
      <c r="Q266" s="245"/>
      <c r="R266" s="245"/>
      <c r="S266" s="245"/>
      <c r="T266" s="245"/>
      <c r="U266" s="245"/>
      <c r="V266" s="245"/>
      <c r="W266" s="245"/>
      <c r="X266" s="245"/>
      <c r="Y266" s="245"/>
      <c r="Z266" s="245"/>
    </row>
    <row r="267" ht="15.75" customHeight="1">
      <c r="A267" s="245"/>
      <c r="B267" s="245"/>
      <c r="C267" s="245"/>
      <c r="D267" s="245"/>
      <c r="E267" s="245"/>
      <c r="F267" s="245"/>
      <c r="G267" s="245"/>
      <c r="H267" s="245"/>
      <c r="I267" s="245"/>
      <c r="J267" s="245"/>
      <c r="K267" s="245"/>
      <c r="L267" s="245"/>
      <c r="M267" s="245"/>
      <c r="N267" s="245"/>
      <c r="O267" s="245"/>
      <c r="P267" s="245"/>
      <c r="Q267" s="245"/>
      <c r="R267" s="245"/>
      <c r="S267" s="245"/>
      <c r="T267" s="245"/>
      <c r="U267" s="245"/>
      <c r="V267" s="245"/>
      <c r="W267" s="245"/>
      <c r="X267" s="245"/>
      <c r="Y267" s="245"/>
      <c r="Z267" s="245"/>
    </row>
    <row r="268" ht="15.75" customHeight="1">
      <c r="A268" s="245"/>
      <c r="B268" s="245"/>
      <c r="C268" s="245"/>
      <c r="D268" s="245"/>
      <c r="E268" s="245"/>
      <c r="F268" s="245"/>
      <c r="G268" s="245"/>
      <c r="H268" s="245"/>
      <c r="I268" s="245"/>
      <c r="J268" s="245"/>
      <c r="K268" s="245"/>
      <c r="L268" s="245"/>
      <c r="M268" s="245"/>
      <c r="N268" s="245"/>
      <c r="O268" s="245"/>
      <c r="P268" s="245"/>
      <c r="Q268" s="245"/>
      <c r="R268" s="245"/>
      <c r="S268" s="245"/>
      <c r="T268" s="245"/>
      <c r="U268" s="245"/>
      <c r="V268" s="245"/>
      <c r="W268" s="245"/>
      <c r="X268" s="245"/>
      <c r="Y268" s="245"/>
      <c r="Z268" s="245"/>
    </row>
    <row r="269" ht="15.75" customHeight="1">
      <c r="A269" s="245"/>
      <c r="B269" s="245"/>
      <c r="C269" s="245"/>
      <c r="D269" s="245"/>
      <c r="E269" s="245"/>
      <c r="F269" s="245"/>
      <c r="G269" s="245"/>
      <c r="H269" s="245"/>
      <c r="I269" s="245"/>
      <c r="J269" s="245"/>
      <c r="K269" s="245"/>
      <c r="L269" s="245"/>
      <c r="M269" s="245"/>
      <c r="N269" s="245"/>
      <c r="O269" s="245"/>
      <c r="P269" s="245"/>
      <c r="Q269" s="245"/>
      <c r="R269" s="245"/>
      <c r="S269" s="245"/>
      <c r="T269" s="245"/>
      <c r="U269" s="245"/>
      <c r="V269" s="245"/>
      <c r="W269" s="245"/>
      <c r="X269" s="245"/>
      <c r="Y269" s="245"/>
      <c r="Z269" s="245"/>
    </row>
    <row r="270" ht="15.75" customHeight="1">
      <c r="A270" s="245"/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245"/>
      <c r="T270" s="245"/>
      <c r="U270" s="245"/>
      <c r="V270" s="245"/>
      <c r="W270" s="245"/>
      <c r="X270" s="245"/>
      <c r="Y270" s="245"/>
      <c r="Z270" s="245"/>
    </row>
    <row r="271" ht="15.75" customHeight="1">
      <c r="A271" s="245"/>
      <c r="B271" s="245"/>
      <c r="C271" s="245"/>
      <c r="D271" s="245"/>
      <c r="E271" s="245"/>
      <c r="F271" s="245"/>
      <c r="G271" s="245"/>
      <c r="H271" s="245"/>
      <c r="I271" s="245"/>
      <c r="J271" s="245"/>
      <c r="K271" s="245"/>
      <c r="L271" s="245"/>
      <c r="M271" s="245"/>
      <c r="N271" s="245"/>
      <c r="O271" s="245"/>
      <c r="P271" s="245"/>
      <c r="Q271" s="245"/>
      <c r="R271" s="245"/>
      <c r="S271" s="245"/>
      <c r="T271" s="245"/>
      <c r="U271" s="245"/>
      <c r="V271" s="245"/>
      <c r="W271" s="245"/>
      <c r="X271" s="245"/>
      <c r="Y271" s="245"/>
      <c r="Z271" s="245"/>
    </row>
    <row r="272" ht="15.75" customHeight="1">
      <c r="A272" s="245"/>
      <c r="B272" s="245"/>
      <c r="C272" s="245"/>
      <c r="D272" s="245"/>
      <c r="E272" s="245"/>
      <c r="F272" s="245"/>
      <c r="G272" s="245"/>
      <c r="H272" s="245"/>
      <c r="I272" s="245"/>
      <c r="J272" s="245"/>
      <c r="K272" s="245"/>
      <c r="L272" s="245"/>
      <c r="M272" s="245"/>
      <c r="N272" s="245"/>
      <c r="O272" s="245"/>
      <c r="P272" s="245"/>
      <c r="Q272" s="245"/>
      <c r="R272" s="245"/>
      <c r="S272" s="245"/>
      <c r="T272" s="245"/>
      <c r="U272" s="245"/>
      <c r="V272" s="245"/>
      <c r="W272" s="245"/>
      <c r="X272" s="245"/>
      <c r="Y272" s="245"/>
      <c r="Z272" s="245"/>
    </row>
    <row r="273" ht="15.75" customHeight="1">
      <c r="A273" s="245"/>
      <c r="B273" s="245"/>
      <c r="C273" s="245"/>
      <c r="D273" s="245"/>
      <c r="E273" s="245"/>
      <c r="F273" s="245"/>
      <c r="G273" s="245"/>
      <c r="H273" s="245"/>
      <c r="I273" s="245"/>
      <c r="J273" s="245"/>
      <c r="K273" s="245"/>
      <c r="L273" s="245"/>
      <c r="M273" s="245"/>
      <c r="N273" s="245"/>
      <c r="O273" s="245"/>
      <c r="P273" s="245"/>
      <c r="Q273" s="245"/>
      <c r="R273" s="245"/>
      <c r="S273" s="245"/>
      <c r="T273" s="245"/>
      <c r="U273" s="245"/>
      <c r="V273" s="245"/>
      <c r="W273" s="245"/>
      <c r="X273" s="245"/>
      <c r="Y273" s="245"/>
      <c r="Z273" s="245"/>
    </row>
    <row r="274" ht="15.75" customHeight="1">
      <c r="A274" s="245"/>
      <c r="B274" s="245"/>
      <c r="C274" s="245"/>
      <c r="D274" s="245"/>
      <c r="E274" s="245"/>
      <c r="F274" s="245"/>
      <c r="G274" s="245"/>
      <c r="H274" s="245"/>
      <c r="I274" s="245"/>
      <c r="J274" s="245"/>
      <c r="K274" s="245"/>
      <c r="L274" s="245"/>
      <c r="M274" s="245"/>
      <c r="N274" s="245"/>
      <c r="O274" s="245"/>
      <c r="P274" s="245"/>
      <c r="Q274" s="245"/>
      <c r="R274" s="245"/>
      <c r="S274" s="245"/>
      <c r="T274" s="245"/>
      <c r="U274" s="245"/>
      <c r="V274" s="245"/>
      <c r="W274" s="245"/>
      <c r="X274" s="245"/>
      <c r="Y274" s="245"/>
      <c r="Z274" s="245"/>
    </row>
    <row r="275" ht="15.75" customHeight="1">
      <c r="A275" s="245"/>
      <c r="B275" s="245"/>
      <c r="C275" s="245"/>
      <c r="D275" s="245"/>
      <c r="E275" s="245"/>
      <c r="F275" s="245"/>
      <c r="G275" s="245"/>
      <c r="H275" s="245"/>
      <c r="I275" s="245"/>
      <c r="J275" s="245"/>
      <c r="K275" s="245"/>
      <c r="L275" s="245"/>
      <c r="M275" s="245"/>
      <c r="N275" s="245"/>
      <c r="O275" s="245"/>
      <c r="P275" s="245"/>
      <c r="Q275" s="245"/>
      <c r="R275" s="245"/>
      <c r="S275" s="245"/>
      <c r="T275" s="245"/>
      <c r="U275" s="245"/>
      <c r="V275" s="245"/>
      <c r="W275" s="245"/>
      <c r="X275" s="245"/>
      <c r="Y275" s="245"/>
      <c r="Z275" s="245"/>
    </row>
    <row r="276" ht="15.75" customHeight="1">
      <c r="A276" s="245"/>
      <c r="B276" s="245"/>
      <c r="C276" s="245"/>
      <c r="D276" s="245"/>
      <c r="E276" s="245"/>
      <c r="F276" s="245"/>
      <c r="G276" s="245"/>
      <c r="H276" s="245"/>
      <c r="I276" s="245"/>
      <c r="J276" s="245"/>
      <c r="K276" s="245"/>
      <c r="L276" s="245"/>
      <c r="M276" s="245"/>
      <c r="N276" s="245"/>
      <c r="O276" s="245"/>
      <c r="P276" s="245"/>
      <c r="Q276" s="245"/>
      <c r="R276" s="245"/>
      <c r="S276" s="245"/>
      <c r="T276" s="245"/>
      <c r="U276" s="245"/>
      <c r="V276" s="245"/>
      <c r="W276" s="245"/>
      <c r="X276" s="245"/>
      <c r="Y276" s="245"/>
      <c r="Z276" s="245"/>
    </row>
    <row r="277" ht="15.75" customHeight="1">
      <c r="A277" s="245"/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245"/>
      <c r="T277" s="245"/>
      <c r="U277" s="245"/>
      <c r="V277" s="245"/>
      <c r="W277" s="245"/>
      <c r="X277" s="245"/>
      <c r="Y277" s="245"/>
      <c r="Z277" s="245"/>
    </row>
    <row r="278" ht="15.75" customHeight="1">
      <c r="A278" s="245"/>
      <c r="B278" s="245"/>
      <c r="C278" s="245"/>
      <c r="D278" s="245"/>
      <c r="E278" s="245"/>
      <c r="F278" s="245"/>
      <c r="G278" s="245"/>
      <c r="H278" s="245"/>
      <c r="I278" s="245"/>
      <c r="J278" s="245"/>
      <c r="K278" s="245"/>
      <c r="L278" s="245"/>
      <c r="M278" s="245"/>
      <c r="N278" s="245"/>
      <c r="O278" s="245"/>
      <c r="P278" s="245"/>
      <c r="Q278" s="245"/>
      <c r="R278" s="245"/>
      <c r="S278" s="245"/>
      <c r="T278" s="245"/>
      <c r="U278" s="245"/>
      <c r="V278" s="245"/>
      <c r="W278" s="245"/>
      <c r="X278" s="245"/>
      <c r="Y278" s="245"/>
      <c r="Z278" s="245"/>
    </row>
    <row r="279" ht="15.75" customHeight="1">
      <c r="A279" s="245"/>
      <c r="B279" s="245"/>
      <c r="C279" s="245"/>
      <c r="D279" s="245"/>
      <c r="E279" s="245"/>
      <c r="F279" s="245"/>
      <c r="G279" s="245"/>
      <c r="H279" s="245"/>
      <c r="I279" s="245"/>
      <c r="J279" s="245"/>
      <c r="K279" s="245"/>
      <c r="L279" s="245"/>
      <c r="M279" s="245"/>
      <c r="N279" s="245"/>
      <c r="O279" s="245"/>
      <c r="P279" s="245"/>
      <c r="Q279" s="245"/>
      <c r="R279" s="245"/>
      <c r="S279" s="245"/>
      <c r="T279" s="245"/>
      <c r="U279" s="245"/>
      <c r="V279" s="245"/>
      <c r="W279" s="245"/>
      <c r="X279" s="245"/>
      <c r="Y279" s="245"/>
      <c r="Z279" s="245"/>
    </row>
    <row r="280" ht="15.75" customHeight="1">
      <c r="A280" s="245"/>
      <c r="B280" s="245"/>
      <c r="C280" s="245"/>
      <c r="D280" s="245"/>
      <c r="E280" s="245"/>
      <c r="F280" s="245"/>
      <c r="G280" s="245"/>
      <c r="H280" s="245"/>
      <c r="I280" s="245"/>
      <c r="J280" s="245"/>
      <c r="K280" s="245"/>
      <c r="L280" s="245"/>
      <c r="M280" s="245"/>
      <c r="N280" s="245"/>
      <c r="O280" s="245"/>
      <c r="P280" s="245"/>
      <c r="Q280" s="245"/>
      <c r="R280" s="245"/>
      <c r="S280" s="245"/>
      <c r="T280" s="245"/>
      <c r="U280" s="245"/>
      <c r="V280" s="245"/>
      <c r="W280" s="245"/>
      <c r="X280" s="245"/>
      <c r="Y280" s="245"/>
      <c r="Z280" s="245"/>
    </row>
    <row r="281" ht="15.75" customHeight="1">
      <c r="A281" s="245"/>
      <c r="B281" s="245"/>
      <c r="C281" s="245"/>
      <c r="D281" s="245"/>
      <c r="E281" s="245"/>
      <c r="F281" s="245"/>
      <c r="G281" s="245"/>
      <c r="H281" s="245"/>
      <c r="I281" s="245"/>
      <c r="J281" s="245"/>
      <c r="K281" s="245"/>
      <c r="L281" s="245"/>
      <c r="M281" s="245"/>
      <c r="N281" s="245"/>
      <c r="O281" s="245"/>
      <c r="P281" s="245"/>
      <c r="Q281" s="245"/>
      <c r="R281" s="245"/>
      <c r="S281" s="245"/>
      <c r="T281" s="245"/>
      <c r="U281" s="245"/>
      <c r="V281" s="245"/>
      <c r="W281" s="245"/>
      <c r="X281" s="245"/>
      <c r="Y281" s="245"/>
      <c r="Z281" s="245"/>
    </row>
    <row r="282" ht="15.75" customHeight="1">
      <c r="A282" s="245"/>
      <c r="B282" s="245"/>
      <c r="C282" s="245"/>
      <c r="D282" s="245"/>
      <c r="E282" s="245"/>
      <c r="F282" s="245"/>
      <c r="G282" s="245"/>
      <c r="H282" s="245"/>
      <c r="I282" s="245"/>
      <c r="J282" s="245"/>
      <c r="K282" s="245"/>
      <c r="L282" s="245"/>
      <c r="M282" s="245"/>
      <c r="N282" s="245"/>
      <c r="O282" s="245"/>
      <c r="P282" s="245"/>
      <c r="Q282" s="245"/>
      <c r="R282" s="245"/>
      <c r="S282" s="245"/>
      <c r="T282" s="245"/>
      <c r="U282" s="245"/>
      <c r="V282" s="245"/>
      <c r="W282" s="245"/>
      <c r="X282" s="245"/>
      <c r="Y282" s="245"/>
      <c r="Z282" s="245"/>
    </row>
    <row r="283" ht="15.75" customHeight="1">
      <c r="A283" s="245"/>
      <c r="B283" s="245"/>
      <c r="C283" s="245"/>
      <c r="D283" s="245"/>
      <c r="E283" s="245"/>
      <c r="F283" s="245"/>
      <c r="G283" s="245"/>
      <c r="H283" s="245"/>
      <c r="I283" s="245"/>
      <c r="J283" s="245"/>
      <c r="K283" s="245"/>
      <c r="L283" s="245"/>
      <c r="M283" s="245"/>
      <c r="N283" s="245"/>
      <c r="O283" s="245"/>
      <c r="P283" s="245"/>
      <c r="Q283" s="245"/>
      <c r="R283" s="245"/>
      <c r="S283" s="245"/>
      <c r="T283" s="245"/>
      <c r="U283" s="245"/>
      <c r="V283" s="245"/>
      <c r="W283" s="245"/>
      <c r="X283" s="245"/>
      <c r="Y283" s="245"/>
      <c r="Z283" s="245"/>
    </row>
    <row r="284" ht="15.75" customHeight="1">
      <c r="A284" s="245"/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245"/>
      <c r="T284" s="245"/>
      <c r="U284" s="245"/>
      <c r="V284" s="245"/>
      <c r="W284" s="245"/>
      <c r="X284" s="245"/>
      <c r="Y284" s="245"/>
      <c r="Z284" s="245"/>
    </row>
    <row r="285" ht="15.75" customHeight="1">
      <c r="A285" s="245"/>
      <c r="B285" s="245"/>
      <c r="C285" s="245"/>
      <c r="D285" s="245"/>
      <c r="E285" s="245"/>
      <c r="F285" s="245"/>
      <c r="G285" s="245"/>
      <c r="H285" s="245"/>
      <c r="I285" s="245"/>
      <c r="J285" s="245"/>
      <c r="K285" s="245"/>
      <c r="L285" s="245"/>
      <c r="M285" s="245"/>
      <c r="N285" s="245"/>
      <c r="O285" s="245"/>
      <c r="P285" s="245"/>
      <c r="Q285" s="245"/>
      <c r="R285" s="245"/>
      <c r="S285" s="245"/>
      <c r="T285" s="245"/>
      <c r="U285" s="245"/>
      <c r="V285" s="245"/>
      <c r="W285" s="245"/>
      <c r="X285" s="245"/>
      <c r="Y285" s="245"/>
      <c r="Z285" s="245"/>
    </row>
    <row r="286" ht="15.75" customHeight="1">
      <c r="A286" s="245"/>
      <c r="B286" s="245"/>
      <c r="C286" s="245"/>
      <c r="D286" s="245"/>
      <c r="E286" s="245"/>
      <c r="F286" s="245"/>
      <c r="G286" s="245"/>
      <c r="H286" s="245"/>
      <c r="I286" s="245"/>
      <c r="J286" s="245"/>
      <c r="K286" s="245"/>
      <c r="L286" s="245"/>
      <c r="M286" s="245"/>
      <c r="N286" s="245"/>
      <c r="O286" s="245"/>
      <c r="P286" s="245"/>
      <c r="Q286" s="245"/>
      <c r="R286" s="245"/>
      <c r="S286" s="245"/>
      <c r="T286" s="245"/>
      <c r="U286" s="245"/>
      <c r="V286" s="245"/>
      <c r="W286" s="245"/>
      <c r="X286" s="245"/>
      <c r="Y286" s="245"/>
      <c r="Z286" s="245"/>
    </row>
    <row r="287" ht="15.75" customHeight="1">
      <c r="A287" s="245"/>
      <c r="B287" s="245"/>
      <c r="C287" s="245"/>
      <c r="D287" s="245"/>
      <c r="E287" s="245"/>
      <c r="F287" s="245"/>
      <c r="G287" s="245"/>
      <c r="H287" s="245"/>
      <c r="I287" s="245"/>
      <c r="J287" s="245"/>
      <c r="K287" s="245"/>
      <c r="L287" s="245"/>
      <c r="M287" s="245"/>
      <c r="N287" s="245"/>
      <c r="O287" s="245"/>
      <c r="P287" s="245"/>
      <c r="Q287" s="245"/>
      <c r="R287" s="245"/>
      <c r="S287" s="245"/>
      <c r="T287" s="245"/>
      <c r="U287" s="245"/>
      <c r="V287" s="245"/>
      <c r="W287" s="245"/>
      <c r="X287" s="245"/>
      <c r="Y287" s="245"/>
      <c r="Z287" s="245"/>
    </row>
    <row r="288" ht="15.75" customHeight="1">
      <c r="A288" s="245"/>
      <c r="B288" s="245"/>
      <c r="C288" s="245"/>
      <c r="D288" s="245"/>
      <c r="E288" s="245"/>
      <c r="F288" s="245"/>
      <c r="G288" s="245"/>
      <c r="H288" s="245"/>
      <c r="I288" s="245"/>
      <c r="J288" s="245"/>
      <c r="K288" s="245"/>
      <c r="L288" s="245"/>
      <c r="M288" s="245"/>
      <c r="N288" s="245"/>
      <c r="O288" s="245"/>
      <c r="P288" s="245"/>
      <c r="Q288" s="245"/>
      <c r="R288" s="245"/>
      <c r="S288" s="245"/>
      <c r="T288" s="245"/>
      <c r="U288" s="245"/>
      <c r="V288" s="245"/>
      <c r="W288" s="245"/>
      <c r="X288" s="245"/>
      <c r="Y288" s="245"/>
      <c r="Z288" s="245"/>
    </row>
    <row r="289" ht="15.75" customHeight="1">
      <c r="A289" s="245"/>
      <c r="B289" s="245"/>
      <c r="C289" s="245"/>
      <c r="D289" s="245"/>
      <c r="E289" s="245"/>
      <c r="F289" s="245"/>
      <c r="G289" s="245"/>
      <c r="H289" s="245"/>
      <c r="I289" s="245"/>
      <c r="J289" s="245"/>
      <c r="K289" s="245"/>
      <c r="L289" s="245"/>
      <c r="M289" s="245"/>
      <c r="N289" s="245"/>
      <c r="O289" s="245"/>
      <c r="P289" s="245"/>
      <c r="Q289" s="245"/>
      <c r="R289" s="245"/>
      <c r="S289" s="245"/>
      <c r="T289" s="245"/>
      <c r="U289" s="245"/>
      <c r="V289" s="245"/>
      <c r="W289" s="245"/>
      <c r="X289" s="245"/>
      <c r="Y289" s="245"/>
      <c r="Z289" s="245"/>
    </row>
    <row r="290" ht="15.75" customHeight="1">
      <c r="A290" s="245"/>
      <c r="B290" s="245"/>
      <c r="C290" s="245"/>
      <c r="D290" s="245"/>
      <c r="E290" s="245"/>
      <c r="F290" s="245"/>
      <c r="G290" s="245"/>
      <c r="H290" s="245"/>
      <c r="I290" s="245"/>
      <c r="J290" s="245"/>
      <c r="K290" s="245"/>
      <c r="L290" s="245"/>
      <c r="M290" s="245"/>
      <c r="N290" s="245"/>
      <c r="O290" s="245"/>
      <c r="P290" s="245"/>
      <c r="Q290" s="245"/>
      <c r="R290" s="245"/>
      <c r="S290" s="245"/>
      <c r="T290" s="245"/>
      <c r="U290" s="245"/>
      <c r="V290" s="245"/>
      <c r="W290" s="245"/>
      <c r="X290" s="245"/>
      <c r="Y290" s="245"/>
      <c r="Z290" s="245"/>
    </row>
    <row r="291" ht="15.75" customHeight="1">
      <c r="A291" s="245"/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245"/>
      <c r="T291" s="245"/>
      <c r="U291" s="245"/>
      <c r="V291" s="245"/>
      <c r="W291" s="245"/>
      <c r="X291" s="245"/>
      <c r="Y291" s="245"/>
      <c r="Z291" s="245"/>
    </row>
    <row r="292" ht="15.75" customHeight="1">
      <c r="A292" s="245"/>
      <c r="B292" s="245"/>
      <c r="C292" s="245"/>
      <c r="D292" s="245"/>
      <c r="E292" s="245"/>
      <c r="F292" s="245"/>
      <c r="G292" s="245"/>
      <c r="H292" s="245"/>
      <c r="I292" s="245"/>
      <c r="J292" s="245"/>
      <c r="K292" s="245"/>
      <c r="L292" s="245"/>
      <c r="M292" s="245"/>
      <c r="N292" s="245"/>
      <c r="O292" s="245"/>
      <c r="P292" s="245"/>
      <c r="Q292" s="245"/>
      <c r="R292" s="245"/>
      <c r="S292" s="245"/>
      <c r="T292" s="245"/>
      <c r="U292" s="245"/>
      <c r="V292" s="245"/>
      <c r="W292" s="245"/>
      <c r="X292" s="245"/>
      <c r="Y292" s="245"/>
      <c r="Z292" s="245"/>
    </row>
    <row r="293" ht="15.75" customHeight="1">
      <c r="A293" s="245"/>
      <c r="B293" s="245"/>
      <c r="C293" s="245"/>
      <c r="D293" s="245"/>
      <c r="E293" s="245"/>
      <c r="F293" s="245"/>
      <c r="G293" s="245"/>
      <c r="H293" s="245"/>
      <c r="I293" s="245"/>
      <c r="J293" s="245"/>
      <c r="K293" s="245"/>
      <c r="L293" s="245"/>
      <c r="M293" s="245"/>
      <c r="N293" s="245"/>
      <c r="O293" s="245"/>
      <c r="P293" s="245"/>
      <c r="Q293" s="245"/>
      <c r="R293" s="245"/>
      <c r="S293" s="245"/>
      <c r="T293" s="245"/>
      <c r="U293" s="245"/>
      <c r="V293" s="245"/>
      <c r="W293" s="245"/>
      <c r="X293" s="245"/>
      <c r="Y293" s="245"/>
      <c r="Z293" s="245"/>
    </row>
    <row r="294" ht="15.75" customHeight="1">
      <c r="A294" s="245"/>
      <c r="B294" s="245"/>
      <c r="C294" s="245"/>
      <c r="D294" s="245"/>
      <c r="E294" s="245"/>
      <c r="F294" s="245"/>
      <c r="G294" s="245"/>
      <c r="H294" s="245"/>
      <c r="I294" s="245"/>
      <c r="J294" s="245"/>
      <c r="K294" s="245"/>
      <c r="L294" s="245"/>
      <c r="M294" s="245"/>
      <c r="N294" s="245"/>
      <c r="O294" s="245"/>
      <c r="P294" s="245"/>
      <c r="Q294" s="245"/>
      <c r="R294" s="245"/>
      <c r="S294" s="245"/>
      <c r="T294" s="245"/>
      <c r="U294" s="245"/>
      <c r="V294" s="245"/>
      <c r="W294" s="245"/>
      <c r="X294" s="245"/>
      <c r="Y294" s="245"/>
      <c r="Z294" s="245"/>
    </row>
    <row r="295" ht="15.75" customHeight="1">
      <c r="A295" s="245"/>
      <c r="B295" s="245"/>
      <c r="C295" s="245"/>
      <c r="D295" s="245"/>
      <c r="E295" s="245"/>
      <c r="F295" s="245"/>
      <c r="G295" s="245"/>
      <c r="H295" s="245"/>
      <c r="I295" s="245"/>
      <c r="J295" s="245"/>
      <c r="K295" s="245"/>
      <c r="L295" s="245"/>
      <c r="M295" s="245"/>
      <c r="N295" s="245"/>
      <c r="O295" s="245"/>
      <c r="P295" s="245"/>
      <c r="Q295" s="245"/>
      <c r="R295" s="245"/>
      <c r="S295" s="245"/>
      <c r="T295" s="245"/>
      <c r="U295" s="245"/>
      <c r="V295" s="245"/>
      <c r="W295" s="245"/>
      <c r="X295" s="245"/>
      <c r="Y295" s="245"/>
      <c r="Z295" s="245"/>
    </row>
    <row r="296" ht="15.75" customHeight="1">
      <c r="A296" s="245"/>
      <c r="B296" s="245"/>
      <c r="C296" s="245"/>
      <c r="D296" s="245"/>
      <c r="E296" s="245"/>
      <c r="F296" s="245"/>
      <c r="G296" s="245"/>
      <c r="H296" s="245"/>
      <c r="I296" s="245"/>
      <c r="J296" s="245"/>
      <c r="K296" s="245"/>
      <c r="L296" s="245"/>
      <c r="M296" s="245"/>
      <c r="N296" s="245"/>
      <c r="O296" s="245"/>
      <c r="P296" s="245"/>
      <c r="Q296" s="245"/>
      <c r="R296" s="245"/>
      <c r="S296" s="245"/>
      <c r="T296" s="245"/>
      <c r="U296" s="245"/>
      <c r="V296" s="245"/>
      <c r="W296" s="245"/>
      <c r="X296" s="245"/>
      <c r="Y296" s="245"/>
      <c r="Z296" s="245"/>
    </row>
    <row r="297" ht="15.75" customHeight="1">
      <c r="A297" s="245"/>
      <c r="B297" s="245"/>
      <c r="C297" s="245"/>
      <c r="D297" s="245"/>
      <c r="E297" s="245"/>
      <c r="F297" s="245"/>
      <c r="G297" s="245"/>
      <c r="H297" s="245"/>
      <c r="I297" s="245"/>
      <c r="J297" s="245"/>
      <c r="K297" s="245"/>
      <c r="L297" s="245"/>
      <c r="M297" s="245"/>
      <c r="N297" s="245"/>
      <c r="O297" s="245"/>
      <c r="P297" s="245"/>
      <c r="Q297" s="245"/>
      <c r="R297" s="245"/>
      <c r="S297" s="245"/>
      <c r="T297" s="245"/>
      <c r="U297" s="245"/>
      <c r="V297" s="245"/>
      <c r="W297" s="245"/>
      <c r="X297" s="245"/>
      <c r="Y297" s="245"/>
      <c r="Z297" s="245"/>
    </row>
    <row r="298" ht="15.75" customHeight="1">
      <c r="A298" s="245"/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245"/>
      <c r="T298" s="245"/>
      <c r="U298" s="245"/>
      <c r="V298" s="245"/>
      <c r="W298" s="245"/>
      <c r="X298" s="245"/>
      <c r="Y298" s="245"/>
      <c r="Z298" s="245"/>
    </row>
    <row r="299" ht="15.75" customHeight="1">
      <c r="A299" s="245"/>
      <c r="B299" s="245"/>
      <c r="C299" s="245"/>
      <c r="D299" s="245"/>
      <c r="E299" s="245"/>
      <c r="F299" s="245"/>
      <c r="G299" s="245"/>
      <c r="H299" s="245"/>
      <c r="I299" s="245"/>
      <c r="J299" s="245"/>
      <c r="K299" s="245"/>
      <c r="L299" s="245"/>
      <c r="M299" s="245"/>
      <c r="N299" s="245"/>
      <c r="O299" s="245"/>
      <c r="P299" s="245"/>
      <c r="Q299" s="245"/>
      <c r="R299" s="245"/>
      <c r="S299" s="245"/>
      <c r="T299" s="245"/>
      <c r="U299" s="245"/>
      <c r="V299" s="245"/>
      <c r="W299" s="245"/>
      <c r="X299" s="245"/>
      <c r="Y299" s="245"/>
      <c r="Z299" s="245"/>
    </row>
    <row r="300" ht="15.75" customHeight="1">
      <c r="A300" s="245"/>
      <c r="B300" s="245"/>
      <c r="C300" s="245"/>
      <c r="D300" s="245"/>
      <c r="E300" s="245"/>
      <c r="F300" s="245"/>
      <c r="G300" s="245"/>
      <c r="H300" s="245"/>
      <c r="I300" s="245"/>
      <c r="J300" s="245"/>
      <c r="K300" s="245"/>
      <c r="L300" s="245"/>
      <c r="M300" s="245"/>
      <c r="N300" s="245"/>
      <c r="O300" s="245"/>
      <c r="P300" s="245"/>
      <c r="Q300" s="245"/>
      <c r="R300" s="245"/>
      <c r="S300" s="245"/>
      <c r="T300" s="245"/>
      <c r="U300" s="245"/>
      <c r="V300" s="245"/>
      <c r="W300" s="245"/>
      <c r="X300" s="245"/>
      <c r="Y300" s="245"/>
      <c r="Z300" s="245"/>
    </row>
    <row r="301" ht="15.75" customHeight="1">
      <c r="A301" s="245"/>
      <c r="B301" s="245"/>
      <c r="C301" s="245"/>
      <c r="D301" s="245"/>
      <c r="E301" s="245"/>
      <c r="F301" s="245"/>
      <c r="G301" s="245"/>
      <c r="H301" s="245"/>
      <c r="I301" s="245"/>
      <c r="J301" s="245"/>
      <c r="K301" s="245"/>
      <c r="L301" s="245"/>
      <c r="M301" s="245"/>
      <c r="N301" s="245"/>
      <c r="O301" s="245"/>
      <c r="P301" s="245"/>
      <c r="Q301" s="245"/>
      <c r="R301" s="245"/>
      <c r="S301" s="245"/>
      <c r="T301" s="245"/>
      <c r="U301" s="245"/>
      <c r="V301" s="245"/>
      <c r="W301" s="245"/>
      <c r="X301" s="245"/>
      <c r="Y301" s="245"/>
      <c r="Z301" s="245"/>
    </row>
    <row r="302" ht="15.75" customHeight="1">
      <c r="A302" s="245"/>
      <c r="B302" s="245"/>
      <c r="C302" s="245"/>
      <c r="D302" s="245"/>
      <c r="E302" s="245"/>
      <c r="F302" s="245"/>
      <c r="G302" s="245"/>
      <c r="H302" s="245"/>
      <c r="I302" s="245"/>
      <c r="J302" s="245"/>
      <c r="K302" s="245"/>
      <c r="L302" s="245"/>
      <c r="M302" s="245"/>
      <c r="N302" s="245"/>
      <c r="O302" s="245"/>
      <c r="P302" s="245"/>
      <c r="Q302" s="245"/>
      <c r="R302" s="245"/>
      <c r="S302" s="245"/>
      <c r="T302" s="245"/>
      <c r="U302" s="245"/>
      <c r="V302" s="245"/>
      <c r="W302" s="245"/>
      <c r="X302" s="245"/>
      <c r="Y302" s="245"/>
      <c r="Z302" s="245"/>
    </row>
    <row r="303" ht="15.75" customHeight="1">
      <c r="A303" s="245"/>
      <c r="B303" s="245"/>
      <c r="C303" s="245"/>
      <c r="D303" s="245"/>
      <c r="E303" s="245"/>
      <c r="F303" s="245"/>
      <c r="G303" s="245"/>
      <c r="H303" s="245"/>
      <c r="I303" s="245"/>
      <c r="J303" s="245"/>
      <c r="K303" s="245"/>
      <c r="L303" s="245"/>
      <c r="M303" s="245"/>
      <c r="N303" s="245"/>
      <c r="O303" s="245"/>
      <c r="P303" s="245"/>
      <c r="Q303" s="245"/>
      <c r="R303" s="245"/>
      <c r="S303" s="245"/>
      <c r="T303" s="245"/>
      <c r="U303" s="245"/>
      <c r="V303" s="245"/>
      <c r="W303" s="245"/>
      <c r="X303" s="245"/>
      <c r="Y303" s="245"/>
      <c r="Z303" s="245"/>
    </row>
    <row r="304" ht="15.75" customHeight="1">
      <c r="A304" s="245"/>
      <c r="B304" s="245"/>
      <c r="C304" s="245"/>
      <c r="D304" s="245"/>
      <c r="E304" s="245"/>
      <c r="F304" s="245"/>
      <c r="G304" s="245"/>
      <c r="H304" s="245"/>
      <c r="I304" s="245"/>
      <c r="J304" s="245"/>
      <c r="K304" s="245"/>
      <c r="L304" s="245"/>
      <c r="M304" s="245"/>
      <c r="N304" s="245"/>
      <c r="O304" s="245"/>
      <c r="P304" s="245"/>
      <c r="Q304" s="245"/>
      <c r="R304" s="245"/>
      <c r="S304" s="245"/>
      <c r="T304" s="245"/>
      <c r="U304" s="245"/>
      <c r="V304" s="245"/>
      <c r="W304" s="245"/>
      <c r="X304" s="245"/>
      <c r="Y304" s="245"/>
      <c r="Z304" s="245"/>
    </row>
    <row r="305" ht="15.75" customHeight="1">
      <c r="A305" s="245"/>
      <c r="B305" s="245"/>
      <c r="C305" s="245"/>
      <c r="D305" s="245"/>
      <c r="E305" s="245"/>
      <c r="F305" s="245"/>
      <c r="G305" s="245"/>
      <c r="H305" s="245"/>
      <c r="I305" s="245"/>
      <c r="J305" s="245"/>
      <c r="K305" s="245"/>
      <c r="L305" s="245"/>
      <c r="M305" s="245"/>
      <c r="N305" s="245"/>
      <c r="O305" s="245"/>
      <c r="P305" s="245"/>
      <c r="Q305" s="245"/>
      <c r="R305" s="245"/>
      <c r="S305" s="245"/>
      <c r="T305" s="245"/>
      <c r="U305" s="245"/>
      <c r="V305" s="245"/>
      <c r="W305" s="245"/>
      <c r="X305" s="245"/>
      <c r="Y305" s="245"/>
      <c r="Z305" s="245"/>
    </row>
    <row r="306" ht="15.75" customHeight="1">
      <c r="A306" s="245"/>
      <c r="B306" s="245"/>
      <c r="C306" s="245"/>
      <c r="D306" s="245"/>
      <c r="E306" s="245"/>
      <c r="F306" s="245"/>
      <c r="G306" s="245"/>
      <c r="H306" s="245"/>
      <c r="I306" s="245"/>
      <c r="J306" s="245"/>
      <c r="K306" s="245"/>
      <c r="L306" s="245"/>
      <c r="M306" s="245"/>
      <c r="N306" s="245"/>
      <c r="O306" s="245"/>
      <c r="P306" s="245"/>
      <c r="Q306" s="245"/>
      <c r="R306" s="245"/>
      <c r="S306" s="245"/>
      <c r="T306" s="245"/>
      <c r="U306" s="245"/>
      <c r="V306" s="245"/>
      <c r="W306" s="245"/>
      <c r="X306" s="245"/>
      <c r="Y306" s="245"/>
      <c r="Z306" s="245"/>
    </row>
    <row r="307" ht="15.75" customHeight="1">
      <c r="A307" s="245"/>
      <c r="B307" s="245"/>
      <c r="C307" s="245"/>
      <c r="D307" s="245"/>
      <c r="E307" s="245"/>
      <c r="F307" s="245"/>
      <c r="G307" s="245"/>
      <c r="H307" s="245"/>
      <c r="I307" s="245"/>
      <c r="J307" s="245"/>
      <c r="K307" s="245"/>
      <c r="L307" s="245"/>
      <c r="M307" s="245"/>
      <c r="N307" s="245"/>
      <c r="O307" s="245"/>
      <c r="P307" s="245"/>
      <c r="Q307" s="245"/>
      <c r="R307" s="245"/>
      <c r="S307" s="245"/>
      <c r="T307" s="245"/>
      <c r="U307" s="245"/>
      <c r="V307" s="245"/>
      <c r="W307" s="245"/>
      <c r="X307" s="245"/>
      <c r="Y307" s="245"/>
      <c r="Z307" s="245"/>
    </row>
    <row r="308" ht="15.75" customHeight="1">
      <c r="A308" s="245"/>
      <c r="B308" s="245"/>
      <c r="C308" s="245"/>
      <c r="D308" s="245"/>
      <c r="E308" s="245"/>
      <c r="F308" s="245"/>
      <c r="G308" s="245"/>
      <c r="H308" s="245"/>
      <c r="I308" s="245"/>
      <c r="J308" s="245"/>
      <c r="K308" s="245"/>
      <c r="L308" s="245"/>
      <c r="M308" s="245"/>
      <c r="N308" s="245"/>
      <c r="O308" s="245"/>
      <c r="P308" s="245"/>
      <c r="Q308" s="245"/>
      <c r="R308" s="245"/>
      <c r="S308" s="245"/>
      <c r="T308" s="245"/>
      <c r="U308" s="245"/>
      <c r="V308" s="245"/>
      <c r="W308" s="245"/>
      <c r="X308" s="245"/>
      <c r="Y308" s="245"/>
      <c r="Z308" s="245"/>
    </row>
    <row r="309" ht="15.75" customHeight="1">
      <c r="A309" s="245"/>
      <c r="B309" s="245"/>
      <c r="C309" s="245"/>
      <c r="D309" s="245"/>
      <c r="E309" s="245"/>
      <c r="F309" s="245"/>
      <c r="G309" s="245"/>
      <c r="H309" s="245"/>
      <c r="I309" s="245"/>
      <c r="J309" s="245"/>
      <c r="K309" s="245"/>
      <c r="L309" s="245"/>
      <c r="M309" s="245"/>
      <c r="N309" s="245"/>
      <c r="O309" s="245"/>
      <c r="P309" s="245"/>
      <c r="Q309" s="245"/>
      <c r="R309" s="245"/>
      <c r="S309" s="245"/>
      <c r="T309" s="245"/>
      <c r="U309" s="245"/>
      <c r="V309" s="245"/>
      <c r="W309" s="245"/>
      <c r="X309" s="245"/>
      <c r="Y309" s="245"/>
      <c r="Z309" s="245"/>
    </row>
    <row r="310" ht="15.75" customHeight="1">
      <c r="A310" s="245"/>
      <c r="B310" s="245"/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245"/>
      <c r="T310" s="245"/>
      <c r="U310" s="245"/>
      <c r="V310" s="245"/>
      <c r="W310" s="245"/>
      <c r="X310" s="245"/>
      <c r="Y310" s="245"/>
      <c r="Z310" s="245"/>
    </row>
    <row r="311" ht="15.75" customHeight="1">
      <c r="A311" s="245"/>
      <c r="B311" s="245"/>
      <c r="C311" s="245"/>
      <c r="D311" s="245"/>
      <c r="E311" s="245"/>
      <c r="F311" s="245"/>
      <c r="G311" s="245"/>
      <c r="H311" s="245"/>
      <c r="I311" s="245"/>
      <c r="J311" s="245"/>
      <c r="K311" s="245"/>
      <c r="L311" s="245"/>
      <c r="M311" s="245"/>
      <c r="N311" s="245"/>
      <c r="O311" s="245"/>
      <c r="P311" s="245"/>
      <c r="Q311" s="245"/>
      <c r="R311" s="245"/>
      <c r="S311" s="245"/>
      <c r="T311" s="245"/>
      <c r="U311" s="245"/>
      <c r="V311" s="245"/>
      <c r="W311" s="245"/>
      <c r="X311" s="245"/>
      <c r="Y311" s="245"/>
      <c r="Z311" s="245"/>
    </row>
    <row r="312" ht="15.75" customHeight="1">
      <c r="A312" s="245"/>
      <c r="B312" s="245"/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245"/>
      <c r="T312" s="245"/>
      <c r="U312" s="245"/>
      <c r="V312" s="245"/>
      <c r="W312" s="245"/>
      <c r="X312" s="245"/>
      <c r="Y312" s="245"/>
      <c r="Z312" s="245"/>
    </row>
    <row r="313" ht="15.75" customHeight="1">
      <c r="A313" s="245"/>
      <c r="B313" s="245"/>
      <c r="C313" s="245"/>
      <c r="D313" s="245"/>
      <c r="E313" s="245"/>
      <c r="F313" s="245"/>
      <c r="G313" s="245"/>
      <c r="H313" s="245"/>
      <c r="I313" s="245"/>
      <c r="J313" s="245"/>
      <c r="K313" s="245"/>
      <c r="L313" s="245"/>
      <c r="M313" s="245"/>
      <c r="N313" s="245"/>
      <c r="O313" s="245"/>
      <c r="P313" s="245"/>
      <c r="Q313" s="245"/>
      <c r="R313" s="245"/>
      <c r="S313" s="245"/>
      <c r="T313" s="245"/>
      <c r="U313" s="245"/>
      <c r="V313" s="245"/>
      <c r="W313" s="245"/>
      <c r="X313" s="245"/>
      <c r="Y313" s="245"/>
      <c r="Z313" s="245"/>
    </row>
    <row r="314" ht="15.75" customHeight="1">
      <c r="A314" s="245"/>
      <c r="B314" s="245"/>
      <c r="C314" s="245"/>
      <c r="D314" s="245"/>
      <c r="E314" s="245"/>
      <c r="F314" s="245"/>
      <c r="G314" s="245"/>
      <c r="H314" s="245"/>
      <c r="I314" s="245"/>
      <c r="J314" s="245"/>
      <c r="K314" s="245"/>
      <c r="L314" s="245"/>
      <c r="M314" s="245"/>
      <c r="N314" s="245"/>
      <c r="O314" s="245"/>
      <c r="P314" s="245"/>
      <c r="Q314" s="245"/>
      <c r="R314" s="245"/>
      <c r="S314" s="245"/>
      <c r="T314" s="245"/>
      <c r="U314" s="245"/>
      <c r="V314" s="245"/>
      <c r="W314" s="245"/>
      <c r="X314" s="245"/>
      <c r="Y314" s="245"/>
      <c r="Z314" s="245"/>
    </row>
    <row r="315" ht="15.75" customHeight="1">
      <c r="A315" s="245"/>
      <c r="B315" s="245"/>
      <c r="C315" s="245"/>
      <c r="D315" s="245"/>
      <c r="E315" s="245"/>
      <c r="F315" s="245"/>
      <c r="G315" s="245"/>
      <c r="H315" s="245"/>
      <c r="I315" s="245"/>
      <c r="J315" s="245"/>
      <c r="K315" s="245"/>
      <c r="L315" s="245"/>
      <c r="M315" s="245"/>
      <c r="N315" s="245"/>
      <c r="O315" s="245"/>
      <c r="P315" s="245"/>
      <c r="Q315" s="245"/>
      <c r="R315" s="245"/>
      <c r="S315" s="245"/>
      <c r="T315" s="245"/>
      <c r="U315" s="245"/>
      <c r="V315" s="245"/>
      <c r="W315" s="245"/>
      <c r="X315" s="245"/>
      <c r="Y315" s="245"/>
      <c r="Z315" s="245"/>
    </row>
    <row r="316" ht="15.75" customHeight="1">
      <c r="A316" s="245"/>
      <c r="B316" s="245"/>
      <c r="C316" s="245"/>
      <c r="D316" s="245"/>
      <c r="E316" s="245"/>
      <c r="F316" s="245"/>
      <c r="G316" s="245"/>
      <c r="H316" s="245"/>
      <c r="I316" s="245"/>
      <c r="J316" s="245"/>
      <c r="K316" s="245"/>
      <c r="L316" s="245"/>
      <c r="M316" s="245"/>
      <c r="N316" s="245"/>
      <c r="O316" s="245"/>
      <c r="P316" s="245"/>
      <c r="Q316" s="245"/>
      <c r="R316" s="245"/>
      <c r="S316" s="245"/>
      <c r="T316" s="245"/>
      <c r="U316" s="245"/>
      <c r="V316" s="245"/>
      <c r="W316" s="245"/>
      <c r="X316" s="245"/>
      <c r="Y316" s="245"/>
      <c r="Z316" s="245"/>
    </row>
    <row r="317" ht="15.75" customHeight="1">
      <c r="A317" s="245"/>
      <c r="B317" s="245"/>
      <c r="C317" s="245"/>
      <c r="D317" s="245"/>
      <c r="E317" s="245"/>
      <c r="F317" s="245"/>
      <c r="G317" s="245"/>
      <c r="H317" s="245"/>
      <c r="I317" s="245"/>
      <c r="J317" s="245"/>
      <c r="K317" s="245"/>
      <c r="L317" s="245"/>
      <c r="M317" s="245"/>
      <c r="N317" s="245"/>
      <c r="O317" s="245"/>
      <c r="P317" s="245"/>
      <c r="Q317" s="245"/>
      <c r="R317" s="245"/>
      <c r="S317" s="245"/>
      <c r="T317" s="245"/>
      <c r="U317" s="245"/>
      <c r="V317" s="245"/>
      <c r="W317" s="245"/>
      <c r="X317" s="245"/>
      <c r="Y317" s="245"/>
      <c r="Z317" s="245"/>
    </row>
    <row r="318" ht="15.75" customHeight="1">
      <c r="A318" s="245"/>
      <c r="B318" s="245"/>
      <c r="C318" s="245"/>
      <c r="D318" s="245"/>
      <c r="E318" s="245"/>
      <c r="F318" s="245"/>
      <c r="G318" s="245"/>
      <c r="H318" s="245"/>
      <c r="I318" s="245"/>
      <c r="J318" s="245"/>
      <c r="K318" s="245"/>
      <c r="L318" s="245"/>
      <c r="M318" s="245"/>
      <c r="N318" s="245"/>
      <c r="O318" s="245"/>
      <c r="P318" s="245"/>
      <c r="Q318" s="245"/>
      <c r="R318" s="245"/>
      <c r="S318" s="245"/>
      <c r="T318" s="245"/>
      <c r="U318" s="245"/>
      <c r="V318" s="245"/>
      <c r="W318" s="245"/>
      <c r="X318" s="245"/>
      <c r="Y318" s="245"/>
      <c r="Z318" s="245"/>
    </row>
    <row r="319" ht="15.75" customHeight="1">
      <c r="A319" s="245"/>
      <c r="B319" s="245"/>
      <c r="C319" s="245"/>
      <c r="D319" s="245"/>
      <c r="E319" s="245"/>
      <c r="F319" s="245"/>
      <c r="G319" s="245"/>
      <c r="H319" s="245"/>
      <c r="I319" s="245"/>
      <c r="J319" s="245"/>
      <c r="K319" s="245"/>
      <c r="L319" s="245"/>
      <c r="M319" s="245"/>
      <c r="N319" s="245"/>
      <c r="O319" s="245"/>
      <c r="P319" s="245"/>
      <c r="Q319" s="245"/>
      <c r="R319" s="245"/>
      <c r="S319" s="245"/>
      <c r="T319" s="245"/>
      <c r="U319" s="245"/>
      <c r="V319" s="245"/>
      <c r="W319" s="245"/>
      <c r="X319" s="245"/>
      <c r="Y319" s="245"/>
      <c r="Z319" s="245"/>
    </row>
    <row r="320" ht="15.75" customHeight="1">
      <c r="A320" s="245"/>
      <c r="B320" s="245"/>
      <c r="C320" s="245"/>
      <c r="D320" s="245"/>
      <c r="E320" s="245"/>
      <c r="F320" s="245"/>
      <c r="G320" s="245"/>
      <c r="H320" s="245"/>
      <c r="I320" s="245"/>
      <c r="J320" s="245"/>
      <c r="K320" s="245"/>
      <c r="L320" s="245"/>
      <c r="M320" s="245"/>
      <c r="N320" s="245"/>
      <c r="O320" s="245"/>
      <c r="P320" s="245"/>
      <c r="Q320" s="245"/>
      <c r="R320" s="245"/>
      <c r="S320" s="245"/>
      <c r="T320" s="245"/>
      <c r="U320" s="245"/>
      <c r="V320" s="245"/>
      <c r="W320" s="245"/>
      <c r="X320" s="245"/>
      <c r="Y320" s="245"/>
      <c r="Z320" s="245"/>
    </row>
    <row r="321" ht="15.75" customHeight="1">
      <c r="A321" s="245"/>
      <c r="B321" s="245"/>
      <c r="C321" s="245"/>
      <c r="D321" s="245"/>
      <c r="E321" s="245"/>
      <c r="F321" s="245"/>
      <c r="G321" s="245"/>
      <c r="H321" s="245"/>
      <c r="I321" s="245"/>
      <c r="J321" s="245"/>
      <c r="K321" s="245"/>
      <c r="L321" s="245"/>
      <c r="M321" s="245"/>
      <c r="N321" s="245"/>
      <c r="O321" s="245"/>
      <c r="P321" s="245"/>
      <c r="Q321" s="245"/>
      <c r="R321" s="245"/>
      <c r="S321" s="245"/>
      <c r="T321" s="245"/>
      <c r="U321" s="245"/>
      <c r="V321" s="245"/>
      <c r="W321" s="245"/>
      <c r="X321" s="245"/>
      <c r="Y321" s="245"/>
      <c r="Z321" s="245"/>
    </row>
    <row r="322" ht="15.75" customHeight="1">
      <c r="A322" s="245"/>
      <c r="B322" s="245"/>
      <c r="C322" s="245"/>
      <c r="D322" s="245"/>
      <c r="E322" s="245"/>
      <c r="F322" s="245"/>
      <c r="G322" s="245"/>
      <c r="H322" s="245"/>
      <c r="I322" s="245"/>
      <c r="J322" s="245"/>
      <c r="K322" s="245"/>
      <c r="L322" s="245"/>
      <c r="M322" s="245"/>
      <c r="N322" s="245"/>
      <c r="O322" s="245"/>
      <c r="P322" s="245"/>
      <c r="Q322" s="245"/>
      <c r="R322" s="245"/>
      <c r="S322" s="245"/>
      <c r="T322" s="245"/>
      <c r="U322" s="245"/>
      <c r="V322" s="245"/>
      <c r="W322" s="245"/>
      <c r="X322" s="245"/>
      <c r="Y322" s="245"/>
      <c r="Z322" s="245"/>
    </row>
    <row r="323" ht="15.75" customHeight="1">
      <c r="A323" s="245"/>
      <c r="B323" s="245"/>
      <c r="C323" s="245"/>
      <c r="D323" s="245"/>
      <c r="E323" s="245"/>
      <c r="F323" s="245"/>
      <c r="G323" s="245"/>
      <c r="H323" s="245"/>
      <c r="I323" s="245"/>
      <c r="J323" s="245"/>
      <c r="K323" s="245"/>
      <c r="L323" s="245"/>
      <c r="M323" s="245"/>
      <c r="N323" s="245"/>
      <c r="O323" s="245"/>
      <c r="P323" s="245"/>
      <c r="Q323" s="245"/>
      <c r="R323" s="245"/>
      <c r="S323" s="245"/>
      <c r="T323" s="245"/>
      <c r="U323" s="245"/>
      <c r="V323" s="245"/>
      <c r="W323" s="245"/>
      <c r="X323" s="245"/>
      <c r="Y323" s="245"/>
      <c r="Z323" s="245"/>
    </row>
    <row r="324" ht="15.75" customHeight="1">
      <c r="A324" s="245"/>
      <c r="B324" s="245"/>
      <c r="C324" s="245"/>
      <c r="D324" s="245"/>
      <c r="E324" s="245"/>
      <c r="F324" s="245"/>
      <c r="G324" s="245"/>
      <c r="H324" s="245"/>
      <c r="I324" s="245"/>
      <c r="J324" s="245"/>
      <c r="K324" s="245"/>
      <c r="L324" s="245"/>
      <c r="M324" s="245"/>
      <c r="N324" s="245"/>
      <c r="O324" s="245"/>
      <c r="P324" s="245"/>
      <c r="Q324" s="245"/>
      <c r="R324" s="245"/>
      <c r="S324" s="245"/>
      <c r="T324" s="245"/>
      <c r="U324" s="245"/>
      <c r="V324" s="245"/>
      <c r="W324" s="245"/>
      <c r="X324" s="245"/>
      <c r="Y324" s="245"/>
      <c r="Z324" s="245"/>
    </row>
    <row r="325" ht="15.75" customHeight="1">
      <c r="A325" s="245"/>
      <c r="B325" s="245"/>
      <c r="C325" s="245"/>
      <c r="D325" s="245"/>
      <c r="E325" s="245"/>
      <c r="F325" s="245"/>
      <c r="G325" s="245"/>
      <c r="H325" s="245"/>
      <c r="I325" s="245"/>
      <c r="J325" s="245"/>
      <c r="K325" s="245"/>
      <c r="L325" s="245"/>
      <c r="M325" s="245"/>
      <c r="N325" s="245"/>
      <c r="O325" s="245"/>
      <c r="P325" s="245"/>
      <c r="Q325" s="245"/>
      <c r="R325" s="245"/>
      <c r="S325" s="245"/>
      <c r="T325" s="245"/>
      <c r="U325" s="245"/>
      <c r="V325" s="245"/>
      <c r="W325" s="245"/>
      <c r="X325" s="245"/>
      <c r="Y325" s="245"/>
      <c r="Z325" s="245"/>
    </row>
    <row r="326" ht="15.75" customHeight="1">
      <c r="A326" s="245"/>
      <c r="B326" s="245"/>
      <c r="C326" s="245"/>
      <c r="D326" s="245"/>
      <c r="E326" s="245"/>
      <c r="F326" s="245"/>
      <c r="G326" s="245"/>
      <c r="H326" s="245"/>
      <c r="I326" s="245"/>
      <c r="J326" s="245"/>
      <c r="K326" s="245"/>
      <c r="L326" s="245"/>
      <c r="M326" s="245"/>
      <c r="N326" s="245"/>
      <c r="O326" s="245"/>
      <c r="P326" s="245"/>
      <c r="Q326" s="245"/>
      <c r="R326" s="245"/>
      <c r="S326" s="245"/>
      <c r="T326" s="245"/>
      <c r="U326" s="245"/>
      <c r="V326" s="245"/>
      <c r="W326" s="245"/>
      <c r="X326" s="245"/>
      <c r="Y326" s="245"/>
      <c r="Z326" s="245"/>
    </row>
    <row r="327" ht="15.75" customHeight="1">
      <c r="A327" s="245"/>
      <c r="B327" s="245"/>
      <c r="C327" s="245"/>
      <c r="D327" s="245"/>
      <c r="E327" s="245"/>
      <c r="F327" s="245"/>
      <c r="G327" s="245"/>
      <c r="H327" s="245"/>
      <c r="I327" s="245"/>
      <c r="J327" s="245"/>
      <c r="K327" s="245"/>
      <c r="L327" s="245"/>
      <c r="M327" s="245"/>
      <c r="N327" s="245"/>
      <c r="O327" s="245"/>
      <c r="P327" s="245"/>
      <c r="Q327" s="245"/>
      <c r="R327" s="245"/>
      <c r="S327" s="245"/>
      <c r="T327" s="245"/>
      <c r="U327" s="245"/>
      <c r="V327" s="245"/>
      <c r="W327" s="245"/>
      <c r="X327" s="245"/>
      <c r="Y327" s="245"/>
      <c r="Z327" s="245"/>
    </row>
    <row r="328" ht="15.75" customHeight="1">
      <c r="A328" s="245"/>
      <c r="B328" s="245"/>
      <c r="C328" s="245"/>
      <c r="D328" s="245"/>
      <c r="E328" s="245"/>
      <c r="F328" s="245"/>
      <c r="G328" s="245"/>
      <c r="H328" s="245"/>
      <c r="I328" s="245"/>
      <c r="J328" s="245"/>
      <c r="K328" s="245"/>
      <c r="L328" s="245"/>
      <c r="M328" s="245"/>
      <c r="N328" s="245"/>
      <c r="O328" s="245"/>
      <c r="P328" s="245"/>
      <c r="Q328" s="245"/>
      <c r="R328" s="245"/>
      <c r="S328" s="245"/>
      <c r="T328" s="245"/>
      <c r="U328" s="245"/>
      <c r="V328" s="245"/>
      <c r="W328" s="245"/>
      <c r="X328" s="245"/>
      <c r="Y328" s="245"/>
      <c r="Z328" s="245"/>
    </row>
    <row r="329" ht="15.75" customHeight="1">
      <c r="A329" s="245"/>
      <c r="B329" s="245"/>
      <c r="C329" s="245"/>
      <c r="D329" s="245"/>
      <c r="E329" s="245"/>
      <c r="F329" s="245"/>
      <c r="G329" s="245"/>
      <c r="H329" s="245"/>
      <c r="I329" s="245"/>
      <c r="J329" s="245"/>
      <c r="K329" s="245"/>
      <c r="L329" s="245"/>
      <c r="M329" s="245"/>
      <c r="N329" s="245"/>
      <c r="O329" s="245"/>
      <c r="P329" s="245"/>
      <c r="Q329" s="245"/>
      <c r="R329" s="245"/>
      <c r="S329" s="245"/>
      <c r="T329" s="245"/>
      <c r="U329" s="245"/>
      <c r="V329" s="245"/>
      <c r="W329" s="245"/>
      <c r="X329" s="245"/>
      <c r="Y329" s="245"/>
      <c r="Z329" s="245"/>
    </row>
    <row r="330" ht="15.75" customHeight="1">
      <c r="A330" s="245"/>
      <c r="B330" s="245"/>
      <c r="C330" s="245"/>
      <c r="D330" s="245"/>
      <c r="E330" s="245"/>
      <c r="F330" s="245"/>
      <c r="G330" s="245"/>
      <c r="H330" s="245"/>
      <c r="I330" s="245"/>
      <c r="J330" s="245"/>
      <c r="K330" s="245"/>
      <c r="L330" s="245"/>
      <c r="M330" s="245"/>
      <c r="N330" s="245"/>
      <c r="O330" s="245"/>
      <c r="P330" s="245"/>
      <c r="Q330" s="245"/>
      <c r="R330" s="245"/>
      <c r="S330" s="245"/>
      <c r="T330" s="245"/>
      <c r="U330" s="245"/>
      <c r="V330" s="245"/>
      <c r="W330" s="245"/>
      <c r="X330" s="245"/>
      <c r="Y330" s="245"/>
      <c r="Z330" s="245"/>
    </row>
    <row r="331" ht="15.75" customHeight="1">
      <c r="A331" s="245"/>
      <c r="B331" s="245"/>
      <c r="C331" s="245"/>
      <c r="D331" s="245"/>
      <c r="E331" s="245"/>
      <c r="F331" s="245"/>
      <c r="G331" s="245"/>
      <c r="H331" s="245"/>
      <c r="I331" s="245"/>
      <c r="J331" s="245"/>
      <c r="K331" s="245"/>
      <c r="L331" s="245"/>
      <c r="M331" s="245"/>
      <c r="N331" s="245"/>
      <c r="O331" s="245"/>
      <c r="P331" s="245"/>
      <c r="Q331" s="245"/>
      <c r="R331" s="245"/>
      <c r="S331" s="245"/>
      <c r="T331" s="245"/>
      <c r="U331" s="245"/>
      <c r="V331" s="245"/>
      <c r="W331" s="245"/>
      <c r="X331" s="245"/>
      <c r="Y331" s="245"/>
      <c r="Z331" s="245"/>
    </row>
    <row r="332" ht="15.75" customHeight="1">
      <c r="A332" s="245"/>
      <c r="B332" s="245"/>
      <c r="C332" s="245"/>
      <c r="D332" s="245"/>
      <c r="E332" s="245"/>
      <c r="F332" s="245"/>
      <c r="G332" s="245"/>
      <c r="H332" s="245"/>
      <c r="I332" s="245"/>
      <c r="J332" s="245"/>
      <c r="K332" s="245"/>
      <c r="L332" s="245"/>
      <c r="M332" s="245"/>
      <c r="N332" s="245"/>
      <c r="O332" s="245"/>
      <c r="P332" s="245"/>
      <c r="Q332" s="245"/>
      <c r="R332" s="245"/>
      <c r="S332" s="245"/>
      <c r="T332" s="245"/>
      <c r="U332" s="245"/>
      <c r="V332" s="245"/>
      <c r="W332" s="245"/>
      <c r="X332" s="245"/>
      <c r="Y332" s="245"/>
      <c r="Z332" s="245"/>
    </row>
    <row r="333" ht="15.75" customHeight="1">
      <c r="A333" s="245"/>
      <c r="B333" s="245"/>
      <c r="C333" s="245"/>
      <c r="D333" s="245"/>
      <c r="E333" s="245"/>
      <c r="F333" s="245"/>
      <c r="G333" s="245"/>
      <c r="H333" s="245"/>
      <c r="I333" s="245"/>
      <c r="J333" s="245"/>
      <c r="K333" s="245"/>
      <c r="L333" s="245"/>
      <c r="M333" s="245"/>
      <c r="N333" s="245"/>
      <c r="O333" s="245"/>
      <c r="P333" s="245"/>
      <c r="Q333" s="245"/>
      <c r="R333" s="245"/>
      <c r="S333" s="245"/>
      <c r="T333" s="245"/>
      <c r="U333" s="245"/>
      <c r="V333" s="245"/>
      <c r="W333" s="245"/>
      <c r="X333" s="245"/>
      <c r="Y333" s="245"/>
      <c r="Z333" s="245"/>
    </row>
    <row r="334" ht="15.75" customHeight="1">
      <c r="A334" s="245"/>
      <c r="B334" s="245"/>
      <c r="C334" s="245"/>
      <c r="D334" s="245"/>
      <c r="E334" s="245"/>
      <c r="F334" s="245"/>
      <c r="G334" s="245"/>
      <c r="H334" s="245"/>
      <c r="I334" s="245"/>
      <c r="J334" s="245"/>
      <c r="K334" s="245"/>
      <c r="L334" s="245"/>
      <c r="M334" s="245"/>
      <c r="N334" s="245"/>
      <c r="O334" s="245"/>
      <c r="P334" s="245"/>
      <c r="Q334" s="245"/>
      <c r="R334" s="245"/>
      <c r="S334" s="245"/>
      <c r="T334" s="245"/>
      <c r="U334" s="245"/>
      <c r="V334" s="245"/>
      <c r="W334" s="245"/>
      <c r="X334" s="245"/>
      <c r="Y334" s="245"/>
      <c r="Z334" s="245"/>
    </row>
    <row r="335" ht="15.75" customHeight="1">
      <c r="A335" s="245"/>
      <c r="B335" s="245"/>
      <c r="C335" s="245"/>
      <c r="D335" s="245"/>
      <c r="E335" s="245"/>
      <c r="F335" s="245"/>
      <c r="G335" s="245"/>
      <c r="H335" s="245"/>
      <c r="I335" s="245"/>
      <c r="J335" s="245"/>
      <c r="K335" s="245"/>
      <c r="L335" s="245"/>
      <c r="M335" s="245"/>
      <c r="N335" s="245"/>
      <c r="O335" s="245"/>
      <c r="P335" s="245"/>
      <c r="Q335" s="245"/>
      <c r="R335" s="245"/>
      <c r="S335" s="245"/>
      <c r="T335" s="245"/>
      <c r="U335" s="245"/>
      <c r="V335" s="245"/>
      <c r="W335" s="245"/>
      <c r="X335" s="245"/>
      <c r="Y335" s="245"/>
      <c r="Z335" s="245"/>
    </row>
    <row r="336" ht="15.75" customHeight="1">
      <c r="A336" s="245"/>
      <c r="B336" s="245"/>
      <c r="C336" s="245"/>
      <c r="D336" s="245"/>
      <c r="E336" s="245"/>
      <c r="F336" s="245"/>
      <c r="G336" s="245"/>
      <c r="H336" s="245"/>
      <c r="I336" s="245"/>
      <c r="J336" s="245"/>
      <c r="K336" s="245"/>
      <c r="L336" s="245"/>
      <c r="M336" s="245"/>
      <c r="N336" s="245"/>
      <c r="O336" s="245"/>
      <c r="P336" s="245"/>
      <c r="Q336" s="245"/>
      <c r="R336" s="245"/>
      <c r="S336" s="245"/>
      <c r="T336" s="245"/>
      <c r="U336" s="245"/>
      <c r="V336" s="245"/>
      <c r="W336" s="245"/>
      <c r="X336" s="245"/>
      <c r="Y336" s="245"/>
      <c r="Z336" s="245"/>
    </row>
    <row r="337" ht="15.75" customHeight="1">
      <c r="A337" s="245"/>
      <c r="B337" s="245"/>
      <c r="C337" s="245"/>
      <c r="D337" s="245"/>
      <c r="E337" s="245"/>
      <c r="F337" s="245"/>
      <c r="G337" s="245"/>
      <c r="H337" s="245"/>
      <c r="I337" s="245"/>
      <c r="J337" s="245"/>
      <c r="K337" s="245"/>
      <c r="L337" s="245"/>
      <c r="M337" s="245"/>
      <c r="N337" s="245"/>
      <c r="O337" s="245"/>
      <c r="P337" s="245"/>
      <c r="Q337" s="245"/>
      <c r="R337" s="245"/>
      <c r="S337" s="245"/>
      <c r="T337" s="245"/>
      <c r="U337" s="245"/>
      <c r="V337" s="245"/>
      <c r="W337" s="245"/>
      <c r="X337" s="245"/>
      <c r="Y337" s="245"/>
      <c r="Z337" s="245"/>
    </row>
    <row r="338" ht="15.75" customHeight="1">
      <c r="A338" s="245"/>
      <c r="B338" s="245"/>
      <c r="C338" s="245"/>
      <c r="D338" s="245"/>
      <c r="E338" s="245"/>
      <c r="F338" s="245"/>
      <c r="G338" s="245"/>
      <c r="H338" s="245"/>
      <c r="I338" s="245"/>
      <c r="J338" s="245"/>
      <c r="K338" s="245"/>
      <c r="L338" s="245"/>
      <c r="M338" s="245"/>
      <c r="N338" s="245"/>
      <c r="O338" s="245"/>
      <c r="P338" s="245"/>
      <c r="Q338" s="245"/>
      <c r="R338" s="245"/>
      <c r="S338" s="245"/>
      <c r="T338" s="245"/>
      <c r="U338" s="245"/>
      <c r="V338" s="245"/>
      <c r="W338" s="245"/>
      <c r="X338" s="245"/>
      <c r="Y338" s="245"/>
      <c r="Z338" s="245"/>
    </row>
    <row r="339" ht="15.75" customHeight="1">
      <c r="A339" s="245"/>
      <c r="B339" s="245"/>
      <c r="C339" s="245"/>
      <c r="D339" s="245"/>
      <c r="E339" s="245"/>
      <c r="F339" s="245"/>
      <c r="G339" s="245"/>
      <c r="H339" s="245"/>
      <c r="I339" s="245"/>
      <c r="J339" s="245"/>
      <c r="K339" s="245"/>
      <c r="L339" s="245"/>
      <c r="M339" s="245"/>
      <c r="N339" s="245"/>
      <c r="O339" s="245"/>
      <c r="P339" s="245"/>
      <c r="Q339" s="245"/>
      <c r="R339" s="245"/>
      <c r="S339" s="245"/>
      <c r="T339" s="245"/>
      <c r="U339" s="245"/>
      <c r="V339" s="245"/>
      <c r="W339" s="245"/>
      <c r="X339" s="245"/>
      <c r="Y339" s="245"/>
      <c r="Z339" s="245"/>
    </row>
    <row r="340" ht="15.75" customHeight="1">
      <c r="A340" s="245"/>
      <c r="B340" s="245"/>
      <c r="C340" s="245"/>
      <c r="D340" s="245"/>
      <c r="E340" s="245"/>
      <c r="F340" s="245"/>
      <c r="G340" s="245"/>
      <c r="H340" s="245"/>
      <c r="I340" s="245"/>
      <c r="J340" s="245"/>
      <c r="K340" s="245"/>
      <c r="L340" s="245"/>
      <c r="M340" s="245"/>
      <c r="N340" s="245"/>
      <c r="O340" s="245"/>
      <c r="P340" s="245"/>
      <c r="Q340" s="245"/>
      <c r="R340" s="245"/>
      <c r="S340" s="245"/>
      <c r="T340" s="245"/>
      <c r="U340" s="245"/>
      <c r="V340" s="245"/>
      <c r="W340" s="245"/>
      <c r="X340" s="245"/>
      <c r="Y340" s="245"/>
      <c r="Z340" s="245"/>
    </row>
    <row r="341" ht="15.75" customHeight="1">
      <c r="A341" s="245"/>
      <c r="B341" s="245"/>
      <c r="C341" s="245"/>
      <c r="D341" s="245"/>
      <c r="E341" s="245"/>
      <c r="F341" s="245"/>
      <c r="G341" s="245"/>
      <c r="H341" s="245"/>
      <c r="I341" s="245"/>
      <c r="J341" s="245"/>
      <c r="K341" s="245"/>
      <c r="L341" s="245"/>
      <c r="M341" s="245"/>
      <c r="N341" s="245"/>
      <c r="O341" s="245"/>
      <c r="P341" s="245"/>
      <c r="Q341" s="245"/>
      <c r="R341" s="245"/>
      <c r="S341" s="245"/>
      <c r="T341" s="245"/>
      <c r="U341" s="245"/>
      <c r="V341" s="245"/>
      <c r="W341" s="245"/>
      <c r="X341" s="245"/>
      <c r="Y341" s="245"/>
      <c r="Z341" s="245"/>
    </row>
    <row r="342" ht="15.75" customHeight="1">
      <c r="A342" s="245"/>
      <c r="B342" s="245"/>
      <c r="C342" s="245"/>
      <c r="D342" s="245"/>
      <c r="E342" s="245"/>
      <c r="F342" s="245"/>
      <c r="G342" s="245"/>
      <c r="H342" s="245"/>
      <c r="I342" s="245"/>
      <c r="J342" s="245"/>
      <c r="K342" s="245"/>
      <c r="L342" s="245"/>
      <c r="M342" s="245"/>
      <c r="N342" s="245"/>
      <c r="O342" s="245"/>
      <c r="P342" s="245"/>
      <c r="Q342" s="245"/>
      <c r="R342" s="245"/>
      <c r="S342" s="245"/>
      <c r="T342" s="245"/>
      <c r="U342" s="245"/>
      <c r="V342" s="245"/>
      <c r="W342" s="245"/>
      <c r="X342" s="245"/>
      <c r="Y342" s="245"/>
      <c r="Z342" s="245"/>
    </row>
    <row r="343" ht="15.75" customHeight="1">
      <c r="A343" s="245"/>
      <c r="B343" s="245"/>
      <c r="C343" s="245"/>
      <c r="D343" s="245"/>
      <c r="E343" s="245"/>
      <c r="F343" s="245"/>
      <c r="G343" s="245"/>
      <c r="H343" s="245"/>
      <c r="I343" s="245"/>
      <c r="J343" s="245"/>
      <c r="K343" s="245"/>
      <c r="L343" s="245"/>
      <c r="M343" s="245"/>
      <c r="N343" s="245"/>
      <c r="O343" s="245"/>
      <c r="P343" s="245"/>
      <c r="Q343" s="245"/>
      <c r="R343" s="245"/>
      <c r="S343" s="245"/>
      <c r="T343" s="245"/>
      <c r="U343" s="245"/>
      <c r="V343" s="245"/>
      <c r="W343" s="245"/>
      <c r="X343" s="245"/>
      <c r="Y343" s="245"/>
      <c r="Z343" s="245"/>
    </row>
    <row r="344" ht="15.75" customHeight="1">
      <c r="A344" s="245"/>
      <c r="B344" s="245"/>
      <c r="C344" s="245"/>
      <c r="D344" s="245"/>
      <c r="E344" s="245"/>
      <c r="F344" s="245"/>
      <c r="G344" s="245"/>
      <c r="H344" s="245"/>
      <c r="I344" s="245"/>
      <c r="J344" s="245"/>
      <c r="K344" s="245"/>
      <c r="L344" s="245"/>
      <c r="M344" s="245"/>
      <c r="N344" s="245"/>
      <c r="O344" s="245"/>
      <c r="P344" s="245"/>
      <c r="Q344" s="245"/>
      <c r="R344" s="245"/>
      <c r="S344" s="245"/>
      <c r="T344" s="245"/>
      <c r="U344" s="245"/>
      <c r="V344" s="245"/>
      <c r="W344" s="245"/>
      <c r="X344" s="245"/>
      <c r="Y344" s="245"/>
      <c r="Z344" s="245"/>
    </row>
    <row r="345" ht="15.75" customHeight="1">
      <c r="A345" s="245"/>
      <c r="B345" s="245"/>
      <c r="C345" s="245"/>
      <c r="D345" s="245"/>
      <c r="E345" s="245"/>
      <c r="F345" s="245"/>
      <c r="G345" s="245"/>
      <c r="H345" s="245"/>
      <c r="I345" s="245"/>
      <c r="J345" s="245"/>
      <c r="K345" s="245"/>
      <c r="L345" s="245"/>
      <c r="M345" s="245"/>
      <c r="N345" s="245"/>
      <c r="O345" s="245"/>
      <c r="P345" s="245"/>
      <c r="Q345" s="245"/>
      <c r="R345" s="245"/>
      <c r="S345" s="245"/>
      <c r="T345" s="245"/>
      <c r="U345" s="245"/>
      <c r="V345" s="245"/>
      <c r="W345" s="245"/>
      <c r="X345" s="245"/>
      <c r="Y345" s="245"/>
      <c r="Z345" s="245"/>
    </row>
    <row r="346" ht="15.75" customHeight="1">
      <c r="A346" s="245"/>
      <c r="B346" s="245"/>
      <c r="C346" s="245"/>
      <c r="D346" s="245"/>
      <c r="E346" s="245"/>
      <c r="F346" s="245"/>
      <c r="G346" s="245"/>
      <c r="H346" s="245"/>
      <c r="I346" s="245"/>
      <c r="J346" s="245"/>
      <c r="K346" s="245"/>
      <c r="L346" s="245"/>
      <c r="M346" s="245"/>
      <c r="N346" s="245"/>
      <c r="O346" s="245"/>
      <c r="P346" s="245"/>
      <c r="Q346" s="245"/>
      <c r="R346" s="245"/>
      <c r="S346" s="245"/>
      <c r="T346" s="245"/>
      <c r="U346" s="245"/>
      <c r="V346" s="245"/>
      <c r="W346" s="245"/>
      <c r="X346" s="245"/>
      <c r="Y346" s="245"/>
      <c r="Z346" s="245"/>
    </row>
    <row r="347" ht="15.75" customHeight="1">
      <c r="A347" s="245"/>
      <c r="B347" s="245"/>
      <c r="C347" s="245"/>
      <c r="D347" s="245"/>
      <c r="E347" s="245"/>
      <c r="F347" s="245"/>
      <c r="G347" s="245"/>
      <c r="H347" s="245"/>
      <c r="I347" s="245"/>
      <c r="J347" s="245"/>
      <c r="K347" s="245"/>
      <c r="L347" s="245"/>
      <c r="M347" s="245"/>
      <c r="N347" s="245"/>
      <c r="O347" s="245"/>
      <c r="P347" s="245"/>
      <c r="Q347" s="245"/>
      <c r="R347" s="245"/>
      <c r="S347" s="245"/>
      <c r="T347" s="245"/>
      <c r="U347" s="245"/>
      <c r="V347" s="245"/>
      <c r="W347" s="245"/>
      <c r="X347" s="245"/>
      <c r="Y347" s="245"/>
      <c r="Z347" s="245"/>
    </row>
    <row r="348" ht="15.75" customHeight="1">
      <c r="A348" s="245"/>
      <c r="B348" s="245"/>
      <c r="C348" s="245"/>
      <c r="D348" s="245"/>
      <c r="E348" s="245"/>
      <c r="F348" s="245"/>
      <c r="G348" s="245"/>
      <c r="H348" s="245"/>
      <c r="I348" s="245"/>
      <c r="J348" s="245"/>
      <c r="K348" s="245"/>
      <c r="L348" s="245"/>
      <c r="M348" s="245"/>
      <c r="N348" s="245"/>
      <c r="O348" s="245"/>
      <c r="P348" s="245"/>
      <c r="Q348" s="245"/>
      <c r="R348" s="245"/>
      <c r="S348" s="245"/>
      <c r="T348" s="245"/>
      <c r="U348" s="245"/>
      <c r="V348" s="245"/>
      <c r="W348" s="245"/>
      <c r="X348" s="245"/>
      <c r="Y348" s="245"/>
      <c r="Z348" s="245"/>
    </row>
    <row r="349" ht="15.75" customHeight="1">
      <c r="A349" s="245"/>
      <c r="B349" s="245"/>
      <c r="C349" s="245"/>
      <c r="D349" s="245"/>
      <c r="E349" s="245"/>
      <c r="F349" s="245"/>
      <c r="G349" s="245"/>
      <c r="H349" s="245"/>
      <c r="I349" s="245"/>
      <c r="J349" s="245"/>
      <c r="K349" s="245"/>
      <c r="L349" s="245"/>
      <c r="M349" s="245"/>
      <c r="N349" s="245"/>
      <c r="O349" s="245"/>
      <c r="P349" s="245"/>
      <c r="Q349" s="245"/>
      <c r="R349" s="245"/>
      <c r="S349" s="245"/>
      <c r="T349" s="245"/>
      <c r="U349" s="245"/>
      <c r="V349" s="245"/>
      <c r="W349" s="245"/>
      <c r="X349" s="245"/>
      <c r="Y349" s="245"/>
      <c r="Z349" s="245"/>
    </row>
    <row r="350" ht="15.75" customHeight="1">
      <c r="A350" s="245"/>
      <c r="B350" s="245"/>
      <c r="C350" s="245"/>
      <c r="D350" s="245"/>
      <c r="E350" s="245"/>
      <c r="F350" s="245"/>
      <c r="G350" s="245"/>
      <c r="H350" s="245"/>
      <c r="I350" s="245"/>
      <c r="J350" s="245"/>
      <c r="K350" s="245"/>
      <c r="L350" s="245"/>
      <c r="M350" s="245"/>
      <c r="N350" s="245"/>
      <c r="O350" s="245"/>
      <c r="P350" s="245"/>
      <c r="Q350" s="245"/>
      <c r="R350" s="245"/>
      <c r="S350" s="245"/>
      <c r="T350" s="245"/>
      <c r="U350" s="245"/>
      <c r="V350" s="245"/>
      <c r="W350" s="245"/>
      <c r="X350" s="245"/>
      <c r="Y350" s="245"/>
      <c r="Z350" s="245"/>
    </row>
    <row r="351" ht="15.75" customHeight="1">
      <c r="A351" s="245"/>
      <c r="B351" s="245"/>
      <c r="C351" s="245"/>
      <c r="D351" s="245"/>
      <c r="E351" s="245"/>
      <c r="F351" s="245"/>
      <c r="G351" s="245"/>
      <c r="H351" s="245"/>
      <c r="I351" s="245"/>
      <c r="J351" s="245"/>
      <c r="K351" s="245"/>
      <c r="L351" s="245"/>
      <c r="M351" s="245"/>
      <c r="N351" s="245"/>
      <c r="O351" s="245"/>
      <c r="P351" s="245"/>
      <c r="Q351" s="245"/>
      <c r="R351" s="245"/>
      <c r="S351" s="245"/>
      <c r="T351" s="245"/>
      <c r="U351" s="245"/>
      <c r="V351" s="245"/>
      <c r="W351" s="245"/>
      <c r="X351" s="245"/>
      <c r="Y351" s="245"/>
      <c r="Z351" s="245"/>
    </row>
    <row r="352" ht="15.75" customHeight="1">
      <c r="A352" s="245"/>
      <c r="B352" s="245"/>
      <c r="C352" s="245"/>
      <c r="D352" s="245"/>
      <c r="E352" s="245"/>
      <c r="F352" s="245"/>
      <c r="G352" s="245"/>
      <c r="H352" s="245"/>
      <c r="I352" s="245"/>
      <c r="J352" s="245"/>
      <c r="K352" s="245"/>
      <c r="L352" s="245"/>
      <c r="M352" s="245"/>
      <c r="N352" s="245"/>
      <c r="O352" s="245"/>
      <c r="P352" s="245"/>
      <c r="Q352" s="245"/>
      <c r="R352" s="245"/>
      <c r="S352" s="245"/>
      <c r="T352" s="245"/>
      <c r="U352" s="245"/>
      <c r="V352" s="245"/>
      <c r="W352" s="245"/>
      <c r="X352" s="245"/>
      <c r="Y352" s="245"/>
      <c r="Z352" s="245"/>
    </row>
    <row r="353" ht="15.75" customHeight="1">
      <c r="A353" s="245"/>
      <c r="B353" s="245"/>
      <c r="C353" s="245"/>
      <c r="D353" s="245"/>
      <c r="E353" s="245"/>
      <c r="F353" s="245"/>
      <c r="G353" s="245"/>
      <c r="H353" s="245"/>
      <c r="I353" s="245"/>
      <c r="J353" s="245"/>
      <c r="K353" s="245"/>
      <c r="L353" s="245"/>
      <c r="M353" s="245"/>
      <c r="N353" s="245"/>
      <c r="O353" s="245"/>
      <c r="P353" s="245"/>
      <c r="Q353" s="245"/>
      <c r="R353" s="245"/>
      <c r="S353" s="245"/>
      <c r="T353" s="245"/>
      <c r="U353" s="245"/>
      <c r="V353" s="245"/>
      <c r="W353" s="245"/>
      <c r="X353" s="245"/>
      <c r="Y353" s="245"/>
      <c r="Z353" s="245"/>
    </row>
    <row r="354" ht="15.75" customHeight="1">
      <c r="A354" s="245"/>
      <c r="B354" s="245"/>
      <c r="C354" s="245"/>
      <c r="D354" s="245"/>
      <c r="E354" s="245"/>
      <c r="F354" s="245"/>
      <c r="G354" s="245"/>
      <c r="H354" s="245"/>
      <c r="I354" s="245"/>
      <c r="J354" s="245"/>
      <c r="K354" s="245"/>
      <c r="L354" s="245"/>
      <c r="M354" s="245"/>
      <c r="N354" s="245"/>
      <c r="O354" s="245"/>
      <c r="P354" s="245"/>
      <c r="Q354" s="245"/>
      <c r="R354" s="245"/>
      <c r="S354" s="245"/>
      <c r="T354" s="245"/>
      <c r="U354" s="245"/>
      <c r="V354" s="245"/>
      <c r="W354" s="245"/>
      <c r="X354" s="245"/>
      <c r="Y354" s="245"/>
      <c r="Z354" s="245"/>
    </row>
    <row r="355" ht="15.75" customHeight="1">
      <c r="A355" s="245"/>
      <c r="B355" s="245"/>
      <c r="C355" s="245"/>
      <c r="D355" s="245"/>
      <c r="E355" s="245"/>
      <c r="F355" s="245"/>
      <c r="G355" s="245"/>
      <c r="H355" s="245"/>
      <c r="I355" s="245"/>
      <c r="J355" s="245"/>
      <c r="K355" s="245"/>
      <c r="L355" s="245"/>
      <c r="M355" s="245"/>
      <c r="N355" s="245"/>
      <c r="O355" s="245"/>
      <c r="P355" s="245"/>
      <c r="Q355" s="245"/>
      <c r="R355" s="245"/>
      <c r="S355" s="245"/>
      <c r="T355" s="245"/>
      <c r="U355" s="245"/>
      <c r="V355" s="245"/>
      <c r="W355" s="245"/>
      <c r="X355" s="245"/>
      <c r="Y355" s="245"/>
      <c r="Z355" s="245"/>
    </row>
    <row r="356" ht="15.75" customHeight="1">
      <c r="A356" s="245"/>
      <c r="B356" s="245"/>
      <c r="C356" s="245"/>
      <c r="D356" s="245"/>
      <c r="E356" s="245"/>
      <c r="F356" s="245"/>
      <c r="G356" s="245"/>
      <c r="H356" s="245"/>
      <c r="I356" s="245"/>
      <c r="J356" s="245"/>
      <c r="K356" s="245"/>
      <c r="L356" s="245"/>
      <c r="M356" s="245"/>
      <c r="N356" s="245"/>
      <c r="O356" s="245"/>
      <c r="P356" s="245"/>
      <c r="Q356" s="245"/>
      <c r="R356" s="245"/>
      <c r="S356" s="245"/>
      <c r="T356" s="245"/>
      <c r="U356" s="245"/>
      <c r="V356" s="245"/>
      <c r="W356" s="245"/>
      <c r="X356" s="245"/>
      <c r="Y356" s="245"/>
      <c r="Z356" s="245"/>
    </row>
    <row r="357" ht="15.75" customHeight="1">
      <c r="A357" s="245"/>
      <c r="B357" s="245"/>
      <c r="C357" s="245"/>
      <c r="D357" s="245"/>
      <c r="E357" s="245"/>
      <c r="F357" s="245"/>
      <c r="G357" s="245"/>
      <c r="H357" s="245"/>
      <c r="I357" s="245"/>
      <c r="J357" s="245"/>
      <c r="K357" s="245"/>
      <c r="L357" s="245"/>
      <c r="M357" s="245"/>
      <c r="N357" s="245"/>
      <c r="O357" s="245"/>
      <c r="P357" s="245"/>
      <c r="Q357" s="245"/>
      <c r="R357" s="245"/>
      <c r="S357" s="245"/>
      <c r="T357" s="245"/>
      <c r="U357" s="245"/>
      <c r="V357" s="245"/>
      <c r="W357" s="245"/>
      <c r="X357" s="245"/>
      <c r="Y357" s="245"/>
      <c r="Z357" s="245"/>
    </row>
    <row r="358" ht="15.75" customHeight="1">
      <c r="A358" s="245"/>
      <c r="B358" s="245"/>
      <c r="C358" s="245"/>
      <c r="D358" s="245"/>
      <c r="E358" s="245"/>
      <c r="F358" s="245"/>
      <c r="G358" s="245"/>
      <c r="H358" s="245"/>
      <c r="I358" s="245"/>
      <c r="J358" s="245"/>
      <c r="K358" s="245"/>
      <c r="L358" s="245"/>
      <c r="M358" s="245"/>
      <c r="N358" s="245"/>
      <c r="O358" s="245"/>
      <c r="P358" s="245"/>
      <c r="Q358" s="245"/>
      <c r="R358" s="245"/>
      <c r="S358" s="245"/>
      <c r="T358" s="245"/>
      <c r="U358" s="245"/>
      <c r="V358" s="245"/>
      <c r="W358" s="245"/>
      <c r="X358" s="245"/>
      <c r="Y358" s="245"/>
      <c r="Z358" s="245"/>
    </row>
    <row r="359" ht="15.75" customHeight="1">
      <c r="A359" s="245"/>
      <c r="B359" s="245"/>
      <c r="C359" s="245"/>
      <c r="D359" s="245"/>
      <c r="E359" s="245"/>
      <c r="F359" s="245"/>
      <c r="G359" s="245"/>
      <c r="H359" s="245"/>
      <c r="I359" s="245"/>
      <c r="J359" s="245"/>
      <c r="K359" s="245"/>
      <c r="L359" s="245"/>
      <c r="M359" s="245"/>
      <c r="N359" s="245"/>
      <c r="O359" s="245"/>
      <c r="P359" s="245"/>
      <c r="Q359" s="245"/>
      <c r="R359" s="245"/>
      <c r="S359" s="245"/>
      <c r="T359" s="245"/>
      <c r="U359" s="245"/>
      <c r="V359" s="245"/>
      <c r="W359" s="245"/>
      <c r="X359" s="245"/>
      <c r="Y359" s="245"/>
      <c r="Z359" s="245"/>
    </row>
    <row r="360" ht="15.75" customHeight="1">
      <c r="A360" s="245"/>
      <c r="B360" s="245"/>
      <c r="C360" s="245"/>
      <c r="D360" s="245"/>
      <c r="E360" s="245"/>
      <c r="F360" s="245"/>
      <c r="G360" s="245"/>
      <c r="H360" s="245"/>
      <c r="I360" s="245"/>
      <c r="J360" s="245"/>
      <c r="K360" s="245"/>
      <c r="L360" s="245"/>
      <c r="M360" s="245"/>
      <c r="N360" s="245"/>
      <c r="O360" s="245"/>
      <c r="P360" s="245"/>
      <c r="Q360" s="245"/>
      <c r="R360" s="245"/>
      <c r="S360" s="245"/>
      <c r="T360" s="245"/>
      <c r="U360" s="245"/>
      <c r="V360" s="245"/>
      <c r="W360" s="245"/>
      <c r="X360" s="245"/>
      <c r="Y360" s="245"/>
      <c r="Z360" s="245"/>
    </row>
    <row r="361" ht="15.75" customHeight="1">
      <c r="A361" s="245"/>
      <c r="B361" s="245"/>
      <c r="C361" s="245"/>
      <c r="D361" s="245"/>
      <c r="E361" s="245"/>
      <c r="F361" s="245"/>
      <c r="G361" s="245"/>
      <c r="H361" s="245"/>
      <c r="I361" s="245"/>
      <c r="J361" s="245"/>
      <c r="K361" s="245"/>
      <c r="L361" s="245"/>
      <c r="M361" s="245"/>
      <c r="N361" s="245"/>
      <c r="O361" s="245"/>
      <c r="P361" s="245"/>
      <c r="Q361" s="245"/>
      <c r="R361" s="245"/>
      <c r="S361" s="245"/>
      <c r="T361" s="245"/>
      <c r="U361" s="245"/>
      <c r="V361" s="245"/>
      <c r="W361" s="245"/>
      <c r="X361" s="245"/>
      <c r="Y361" s="245"/>
      <c r="Z361" s="245"/>
    </row>
    <row r="362" ht="15.75" customHeight="1">
      <c r="A362" s="245"/>
      <c r="B362" s="245"/>
      <c r="C362" s="245"/>
      <c r="D362" s="245"/>
      <c r="E362" s="245"/>
      <c r="F362" s="245"/>
      <c r="G362" s="245"/>
      <c r="H362" s="245"/>
      <c r="I362" s="245"/>
      <c r="J362" s="245"/>
      <c r="K362" s="245"/>
      <c r="L362" s="245"/>
      <c r="M362" s="245"/>
      <c r="N362" s="245"/>
      <c r="O362" s="245"/>
      <c r="P362" s="245"/>
      <c r="Q362" s="245"/>
      <c r="R362" s="245"/>
      <c r="S362" s="245"/>
      <c r="T362" s="245"/>
      <c r="U362" s="245"/>
      <c r="V362" s="245"/>
      <c r="W362" s="245"/>
      <c r="X362" s="245"/>
      <c r="Y362" s="245"/>
      <c r="Z362" s="245"/>
    </row>
    <row r="363" ht="15.75" customHeight="1">
      <c r="A363" s="245"/>
      <c r="B363" s="245"/>
      <c r="C363" s="245"/>
      <c r="D363" s="245"/>
      <c r="E363" s="245"/>
      <c r="F363" s="245"/>
      <c r="G363" s="245"/>
      <c r="H363" s="245"/>
      <c r="I363" s="245"/>
      <c r="J363" s="245"/>
      <c r="K363" s="245"/>
      <c r="L363" s="245"/>
      <c r="M363" s="245"/>
      <c r="N363" s="245"/>
      <c r="O363" s="245"/>
      <c r="P363" s="245"/>
      <c r="Q363" s="245"/>
      <c r="R363" s="245"/>
      <c r="S363" s="245"/>
      <c r="T363" s="245"/>
      <c r="U363" s="245"/>
      <c r="V363" s="245"/>
      <c r="W363" s="245"/>
      <c r="X363" s="245"/>
      <c r="Y363" s="245"/>
      <c r="Z363" s="245"/>
    </row>
    <row r="364" ht="15.75" customHeight="1">
      <c r="A364" s="245"/>
      <c r="B364" s="245"/>
      <c r="C364" s="245"/>
      <c r="D364" s="245"/>
      <c r="E364" s="245"/>
      <c r="F364" s="245"/>
      <c r="G364" s="245"/>
      <c r="H364" s="245"/>
      <c r="I364" s="245"/>
      <c r="J364" s="245"/>
      <c r="K364" s="245"/>
      <c r="L364" s="245"/>
      <c r="M364" s="245"/>
      <c r="N364" s="245"/>
      <c r="O364" s="245"/>
      <c r="P364" s="245"/>
      <c r="Q364" s="245"/>
      <c r="R364" s="245"/>
      <c r="S364" s="245"/>
      <c r="T364" s="245"/>
      <c r="U364" s="245"/>
      <c r="V364" s="245"/>
      <c r="W364" s="245"/>
      <c r="X364" s="245"/>
      <c r="Y364" s="245"/>
      <c r="Z364" s="245"/>
    </row>
    <row r="365" ht="15.75" customHeight="1">
      <c r="A365" s="245"/>
      <c r="B365" s="245"/>
      <c r="C365" s="245"/>
      <c r="D365" s="245"/>
      <c r="E365" s="245"/>
      <c r="F365" s="245"/>
      <c r="G365" s="245"/>
      <c r="H365" s="245"/>
      <c r="I365" s="245"/>
      <c r="J365" s="245"/>
      <c r="K365" s="245"/>
      <c r="L365" s="245"/>
      <c r="M365" s="245"/>
      <c r="N365" s="245"/>
      <c r="O365" s="245"/>
      <c r="P365" s="245"/>
      <c r="Q365" s="245"/>
      <c r="R365" s="245"/>
      <c r="S365" s="245"/>
      <c r="T365" s="245"/>
      <c r="U365" s="245"/>
      <c r="V365" s="245"/>
      <c r="W365" s="245"/>
      <c r="X365" s="245"/>
      <c r="Y365" s="245"/>
      <c r="Z365" s="245"/>
    </row>
    <row r="366" ht="15.75" customHeight="1">
      <c r="A366" s="245"/>
      <c r="B366" s="245"/>
      <c r="C366" s="245"/>
      <c r="D366" s="245"/>
      <c r="E366" s="245"/>
      <c r="F366" s="245"/>
      <c r="G366" s="245"/>
      <c r="H366" s="245"/>
      <c r="I366" s="245"/>
      <c r="J366" s="245"/>
      <c r="K366" s="245"/>
      <c r="L366" s="245"/>
      <c r="M366" s="245"/>
      <c r="N366" s="245"/>
      <c r="O366" s="245"/>
      <c r="P366" s="245"/>
      <c r="Q366" s="245"/>
      <c r="R366" s="245"/>
      <c r="S366" s="245"/>
      <c r="T366" s="245"/>
      <c r="U366" s="245"/>
      <c r="V366" s="245"/>
      <c r="W366" s="245"/>
      <c r="X366" s="245"/>
      <c r="Y366" s="245"/>
      <c r="Z366" s="245"/>
    </row>
    <row r="367" ht="15.75" customHeight="1">
      <c r="A367" s="245"/>
      <c r="B367" s="245"/>
      <c r="C367" s="245"/>
      <c r="D367" s="245"/>
      <c r="E367" s="245"/>
      <c r="F367" s="245"/>
      <c r="G367" s="245"/>
      <c r="H367" s="245"/>
      <c r="I367" s="245"/>
      <c r="J367" s="245"/>
      <c r="K367" s="245"/>
      <c r="L367" s="245"/>
      <c r="M367" s="245"/>
      <c r="N367" s="245"/>
      <c r="O367" s="245"/>
      <c r="P367" s="245"/>
      <c r="Q367" s="245"/>
      <c r="R367" s="245"/>
      <c r="S367" s="245"/>
      <c r="T367" s="245"/>
      <c r="U367" s="245"/>
      <c r="V367" s="245"/>
      <c r="W367" s="245"/>
      <c r="X367" s="245"/>
      <c r="Y367" s="245"/>
      <c r="Z367" s="245"/>
    </row>
    <row r="368" ht="15.75" customHeight="1">
      <c r="A368" s="245"/>
      <c r="B368" s="245"/>
      <c r="C368" s="245"/>
      <c r="D368" s="245"/>
      <c r="E368" s="245"/>
      <c r="F368" s="245"/>
      <c r="G368" s="245"/>
      <c r="H368" s="245"/>
      <c r="I368" s="245"/>
      <c r="J368" s="245"/>
      <c r="K368" s="245"/>
      <c r="L368" s="245"/>
      <c r="M368" s="245"/>
      <c r="N368" s="245"/>
      <c r="O368" s="245"/>
      <c r="P368" s="245"/>
      <c r="Q368" s="245"/>
      <c r="R368" s="245"/>
      <c r="S368" s="245"/>
      <c r="T368" s="245"/>
      <c r="U368" s="245"/>
      <c r="V368" s="245"/>
      <c r="W368" s="245"/>
      <c r="X368" s="245"/>
      <c r="Y368" s="245"/>
      <c r="Z368" s="245"/>
    </row>
    <row r="369" ht="15.75" customHeight="1">
      <c r="A369" s="245"/>
      <c r="B369" s="245"/>
      <c r="C369" s="245"/>
      <c r="D369" s="245"/>
      <c r="E369" s="245"/>
      <c r="F369" s="245"/>
      <c r="G369" s="245"/>
      <c r="H369" s="245"/>
      <c r="I369" s="245"/>
      <c r="J369" s="245"/>
      <c r="K369" s="245"/>
      <c r="L369" s="245"/>
      <c r="M369" s="245"/>
      <c r="N369" s="245"/>
      <c r="O369" s="245"/>
      <c r="P369" s="245"/>
      <c r="Q369" s="245"/>
      <c r="R369" s="245"/>
      <c r="S369" s="245"/>
      <c r="T369" s="245"/>
      <c r="U369" s="245"/>
      <c r="V369" s="245"/>
      <c r="W369" s="245"/>
      <c r="X369" s="245"/>
      <c r="Y369" s="245"/>
      <c r="Z369" s="245"/>
    </row>
    <row r="370" ht="15.75" customHeight="1">
      <c r="A370" s="245"/>
      <c r="B370" s="245"/>
      <c r="C370" s="245"/>
      <c r="D370" s="245"/>
      <c r="E370" s="245"/>
      <c r="F370" s="245"/>
      <c r="G370" s="245"/>
      <c r="H370" s="245"/>
      <c r="I370" s="245"/>
      <c r="J370" s="245"/>
      <c r="K370" s="245"/>
      <c r="L370" s="245"/>
      <c r="M370" s="245"/>
      <c r="N370" s="245"/>
      <c r="O370" s="245"/>
      <c r="P370" s="245"/>
      <c r="Q370" s="245"/>
      <c r="R370" s="245"/>
      <c r="S370" s="245"/>
      <c r="T370" s="245"/>
      <c r="U370" s="245"/>
      <c r="V370" s="245"/>
      <c r="W370" s="245"/>
      <c r="X370" s="245"/>
      <c r="Y370" s="245"/>
      <c r="Z370" s="245"/>
    </row>
    <row r="371" ht="15.75" customHeight="1">
      <c r="A371" s="245"/>
      <c r="B371" s="245"/>
      <c r="C371" s="245"/>
      <c r="D371" s="245"/>
      <c r="E371" s="245"/>
      <c r="F371" s="245"/>
      <c r="G371" s="245"/>
      <c r="H371" s="245"/>
      <c r="I371" s="245"/>
      <c r="J371" s="245"/>
      <c r="K371" s="245"/>
      <c r="L371" s="245"/>
      <c r="M371" s="245"/>
      <c r="N371" s="245"/>
      <c r="O371" s="245"/>
      <c r="P371" s="245"/>
      <c r="Q371" s="245"/>
      <c r="R371" s="245"/>
      <c r="S371" s="245"/>
      <c r="T371" s="245"/>
      <c r="U371" s="245"/>
      <c r="V371" s="245"/>
      <c r="W371" s="245"/>
      <c r="X371" s="245"/>
      <c r="Y371" s="245"/>
      <c r="Z371" s="245"/>
    </row>
    <row r="372" ht="15.75" customHeight="1">
      <c r="A372" s="245"/>
      <c r="B372" s="245"/>
      <c r="C372" s="245"/>
      <c r="D372" s="245"/>
      <c r="E372" s="245"/>
      <c r="F372" s="245"/>
      <c r="G372" s="245"/>
      <c r="H372" s="245"/>
      <c r="I372" s="245"/>
      <c r="J372" s="245"/>
      <c r="K372" s="245"/>
      <c r="L372" s="245"/>
      <c r="M372" s="245"/>
      <c r="N372" s="245"/>
      <c r="O372" s="245"/>
      <c r="P372" s="245"/>
      <c r="Q372" s="245"/>
      <c r="R372" s="245"/>
      <c r="S372" s="245"/>
      <c r="T372" s="245"/>
      <c r="U372" s="245"/>
      <c r="V372" s="245"/>
      <c r="W372" s="245"/>
      <c r="X372" s="245"/>
      <c r="Y372" s="245"/>
      <c r="Z372" s="245"/>
    </row>
    <row r="373" ht="15.75" customHeight="1">
      <c r="A373" s="245"/>
      <c r="B373" s="245"/>
      <c r="C373" s="245"/>
      <c r="D373" s="245"/>
      <c r="E373" s="245"/>
      <c r="F373" s="245"/>
      <c r="G373" s="245"/>
      <c r="H373" s="245"/>
      <c r="I373" s="245"/>
      <c r="J373" s="245"/>
      <c r="K373" s="245"/>
      <c r="L373" s="245"/>
      <c r="M373" s="245"/>
      <c r="N373" s="245"/>
      <c r="O373" s="245"/>
      <c r="P373" s="245"/>
      <c r="Q373" s="245"/>
      <c r="R373" s="245"/>
      <c r="S373" s="245"/>
      <c r="T373" s="245"/>
      <c r="U373" s="245"/>
      <c r="V373" s="245"/>
      <c r="W373" s="245"/>
      <c r="X373" s="245"/>
      <c r="Y373" s="245"/>
      <c r="Z373" s="245"/>
    </row>
    <row r="374" ht="15.75" customHeight="1">
      <c r="A374" s="245"/>
      <c r="B374" s="245"/>
      <c r="C374" s="245"/>
      <c r="D374" s="245"/>
      <c r="E374" s="245"/>
      <c r="F374" s="245"/>
      <c r="G374" s="245"/>
      <c r="H374" s="245"/>
      <c r="I374" s="245"/>
      <c r="J374" s="245"/>
      <c r="K374" s="245"/>
      <c r="L374" s="245"/>
      <c r="M374" s="245"/>
      <c r="N374" s="245"/>
      <c r="O374" s="245"/>
      <c r="P374" s="245"/>
      <c r="Q374" s="245"/>
      <c r="R374" s="245"/>
      <c r="S374" s="245"/>
      <c r="T374" s="245"/>
      <c r="U374" s="245"/>
      <c r="V374" s="245"/>
      <c r="W374" s="245"/>
      <c r="X374" s="245"/>
      <c r="Y374" s="245"/>
      <c r="Z374" s="245"/>
    </row>
    <row r="375" ht="15.75" customHeight="1">
      <c r="A375" s="245"/>
      <c r="B375" s="245"/>
      <c r="C375" s="245"/>
      <c r="D375" s="245"/>
      <c r="E375" s="245"/>
      <c r="F375" s="245"/>
      <c r="G375" s="245"/>
      <c r="H375" s="245"/>
      <c r="I375" s="245"/>
      <c r="J375" s="245"/>
      <c r="K375" s="245"/>
      <c r="L375" s="245"/>
      <c r="M375" s="245"/>
      <c r="N375" s="245"/>
      <c r="O375" s="245"/>
      <c r="P375" s="245"/>
      <c r="Q375" s="245"/>
      <c r="R375" s="245"/>
      <c r="S375" s="245"/>
      <c r="T375" s="245"/>
      <c r="U375" s="245"/>
      <c r="V375" s="245"/>
      <c r="W375" s="245"/>
      <c r="X375" s="245"/>
      <c r="Y375" s="245"/>
      <c r="Z375" s="245"/>
    </row>
    <row r="376" ht="15.75" customHeight="1">
      <c r="A376" s="245"/>
      <c r="B376" s="245"/>
      <c r="C376" s="245"/>
      <c r="D376" s="245"/>
      <c r="E376" s="245"/>
      <c r="F376" s="245"/>
      <c r="G376" s="245"/>
      <c r="H376" s="245"/>
      <c r="I376" s="245"/>
      <c r="J376" s="245"/>
      <c r="K376" s="245"/>
      <c r="L376" s="245"/>
      <c r="M376" s="245"/>
      <c r="N376" s="245"/>
      <c r="O376" s="245"/>
      <c r="P376" s="245"/>
      <c r="Q376" s="245"/>
      <c r="R376" s="245"/>
      <c r="S376" s="245"/>
      <c r="T376" s="245"/>
      <c r="U376" s="245"/>
      <c r="V376" s="245"/>
      <c r="W376" s="245"/>
      <c r="X376" s="245"/>
      <c r="Y376" s="245"/>
      <c r="Z376" s="245"/>
    </row>
    <row r="377" ht="15.75" customHeight="1">
      <c r="A377" s="245"/>
      <c r="B377" s="245"/>
      <c r="C377" s="245"/>
      <c r="D377" s="245"/>
      <c r="E377" s="245"/>
      <c r="F377" s="245"/>
      <c r="G377" s="245"/>
      <c r="H377" s="245"/>
      <c r="I377" s="245"/>
      <c r="J377" s="245"/>
      <c r="K377" s="245"/>
      <c r="L377" s="245"/>
      <c r="M377" s="245"/>
      <c r="N377" s="245"/>
      <c r="O377" s="245"/>
      <c r="P377" s="245"/>
      <c r="Q377" s="245"/>
      <c r="R377" s="245"/>
      <c r="S377" s="245"/>
      <c r="T377" s="245"/>
      <c r="U377" s="245"/>
      <c r="V377" s="245"/>
      <c r="W377" s="245"/>
      <c r="X377" s="245"/>
      <c r="Y377" s="245"/>
      <c r="Z377" s="245"/>
    </row>
    <row r="378" ht="15.75" customHeight="1">
      <c r="A378" s="245"/>
      <c r="B378" s="245"/>
      <c r="C378" s="245"/>
      <c r="D378" s="245"/>
      <c r="E378" s="245"/>
      <c r="F378" s="245"/>
      <c r="G378" s="245"/>
      <c r="H378" s="245"/>
      <c r="I378" s="245"/>
      <c r="J378" s="245"/>
      <c r="K378" s="245"/>
      <c r="L378" s="245"/>
      <c r="M378" s="245"/>
      <c r="N378" s="245"/>
      <c r="O378" s="245"/>
      <c r="P378" s="245"/>
      <c r="Q378" s="245"/>
      <c r="R378" s="245"/>
      <c r="S378" s="245"/>
      <c r="T378" s="245"/>
      <c r="U378" s="245"/>
      <c r="V378" s="245"/>
      <c r="W378" s="245"/>
      <c r="X378" s="245"/>
      <c r="Y378" s="245"/>
      <c r="Z378" s="245"/>
    </row>
    <row r="379" ht="15.75" customHeight="1">
      <c r="A379" s="245"/>
      <c r="B379" s="245"/>
      <c r="C379" s="245"/>
      <c r="D379" s="245"/>
      <c r="E379" s="245"/>
      <c r="F379" s="245"/>
      <c r="G379" s="245"/>
      <c r="H379" s="245"/>
      <c r="I379" s="245"/>
      <c r="J379" s="245"/>
      <c r="K379" s="245"/>
      <c r="L379" s="245"/>
      <c r="M379" s="245"/>
      <c r="N379" s="245"/>
      <c r="O379" s="245"/>
      <c r="P379" s="245"/>
      <c r="Q379" s="245"/>
      <c r="R379" s="245"/>
      <c r="S379" s="245"/>
      <c r="T379" s="245"/>
      <c r="U379" s="245"/>
      <c r="V379" s="245"/>
      <c r="W379" s="245"/>
      <c r="X379" s="245"/>
      <c r="Y379" s="245"/>
      <c r="Z379" s="245"/>
    </row>
    <row r="380" ht="15.75" customHeight="1">
      <c r="A380" s="245"/>
      <c r="B380" s="245"/>
      <c r="C380" s="245"/>
      <c r="D380" s="245"/>
      <c r="E380" s="245"/>
      <c r="F380" s="245"/>
      <c r="G380" s="245"/>
      <c r="H380" s="245"/>
      <c r="I380" s="245"/>
      <c r="J380" s="245"/>
      <c r="K380" s="245"/>
      <c r="L380" s="245"/>
      <c r="M380" s="245"/>
      <c r="N380" s="245"/>
      <c r="O380" s="245"/>
      <c r="P380" s="245"/>
      <c r="Q380" s="245"/>
      <c r="R380" s="245"/>
      <c r="S380" s="245"/>
      <c r="T380" s="245"/>
      <c r="U380" s="245"/>
      <c r="V380" s="245"/>
      <c r="W380" s="245"/>
      <c r="X380" s="245"/>
      <c r="Y380" s="245"/>
      <c r="Z380" s="245"/>
    </row>
    <row r="381" ht="15.75" customHeight="1">
      <c r="A381" s="245"/>
      <c r="B381" s="245"/>
      <c r="C381" s="245"/>
      <c r="D381" s="245"/>
      <c r="E381" s="245"/>
      <c r="F381" s="245"/>
      <c r="G381" s="245"/>
      <c r="H381" s="245"/>
      <c r="I381" s="245"/>
      <c r="J381" s="245"/>
      <c r="K381" s="245"/>
      <c r="L381" s="245"/>
      <c r="M381" s="245"/>
      <c r="N381" s="245"/>
      <c r="O381" s="245"/>
      <c r="P381" s="245"/>
      <c r="Q381" s="245"/>
      <c r="R381" s="245"/>
      <c r="S381" s="245"/>
      <c r="T381" s="245"/>
      <c r="U381" s="245"/>
      <c r="V381" s="245"/>
      <c r="W381" s="245"/>
      <c r="X381" s="245"/>
      <c r="Y381" s="245"/>
      <c r="Z381" s="245"/>
    </row>
    <row r="382" ht="15.75" customHeight="1">
      <c r="A382" s="245"/>
      <c r="B382" s="245"/>
      <c r="C382" s="245"/>
      <c r="D382" s="245"/>
      <c r="E382" s="245"/>
      <c r="F382" s="245"/>
      <c r="G382" s="245"/>
      <c r="H382" s="245"/>
      <c r="I382" s="245"/>
      <c r="J382" s="245"/>
      <c r="K382" s="245"/>
      <c r="L382" s="245"/>
      <c r="M382" s="245"/>
      <c r="N382" s="245"/>
      <c r="O382" s="245"/>
      <c r="P382" s="245"/>
      <c r="Q382" s="245"/>
      <c r="R382" s="245"/>
      <c r="S382" s="245"/>
      <c r="T382" s="245"/>
      <c r="U382" s="245"/>
      <c r="V382" s="245"/>
      <c r="W382" s="245"/>
      <c r="X382" s="245"/>
      <c r="Y382" s="245"/>
      <c r="Z382" s="245"/>
    </row>
    <row r="383" ht="15.75" customHeight="1">
      <c r="A383" s="245"/>
      <c r="B383" s="245"/>
      <c r="C383" s="245"/>
      <c r="D383" s="245"/>
      <c r="E383" s="245"/>
      <c r="F383" s="245"/>
      <c r="G383" s="245"/>
      <c r="H383" s="245"/>
      <c r="I383" s="245"/>
      <c r="J383" s="245"/>
      <c r="K383" s="245"/>
      <c r="L383" s="245"/>
      <c r="M383" s="245"/>
      <c r="N383" s="245"/>
      <c r="O383" s="245"/>
      <c r="P383" s="245"/>
      <c r="Q383" s="245"/>
      <c r="R383" s="245"/>
      <c r="S383" s="245"/>
      <c r="T383" s="245"/>
      <c r="U383" s="245"/>
      <c r="V383" s="245"/>
      <c r="W383" s="245"/>
      <c r="X383" s="245"/>
      <c r="Y383" s="245"/>
      <c r="Z383" s="245"/>
    </row>
    <row r="384" ht="15.75" customHeight="1">
      <c r="A384" s="245"/>
      <c r="B384" s="245"/>
      <c r="C384" s="245"/>
      <c r="D384" s="245"/>
      <c r="E384" s="245"/>
      <c r="F384" s="245"/>
      <c r="G384" s="245"/>
      <c r="H384" s="245"/>
      <c r="I384" s="245"/>
      <c r="J384" s="245"/>
      <c r="K384" s="245"/>
      <c r="L384" s="245"/>
      <c r="M384" s="245"/>
      <c r="N384" s="245"/>
      <c r="O384" s="245"/>
      <c r="P384" s="245"/>
      <c r="Q384" s="245"/>
      <c r="R384" s="245"/>
      <c r="S384" s="245"/>
      <c r="T384" s="245"/>
      <c r="U384" s="245"/>
      <c r="V384" s="245"/>
      <c r="W384" s="245"/>
      <c r="X384" s="245"/>
      <c r="Y384" s="245"/>
      <c r="Z384" s="245"/>
    </row>
    <row r="385" ht="15.75" customHeight="1">
      <c r="A385" s="245"/>
      <c r="B385" s="245"/>
      <c r="C385" s="245"/>
      <c r="D385" s="245"/>
      <c r="E385" s="245"/>
      <c r="F385" s="245"/>
      <c r="G385" s="245"/>
      <c r="H385" s="245"/>
      <c r="I385" s="245"/>
      <c r="J385" s="245"/>
      <c r="K385" s="245"/>
      <c r="L385" s="245"/>
      <c r="M385" s="245"/>
      <c r="N385" s="245"/>
      <c r="O385" s="245"/>
      <c r="P385" s="245"/>
      <c r="Q385" s="245"/>
      <c r="R385" s="245"/>
      <c r="S385" s="245"/>
      <c r="T385" s="245"/>
      <c r="U385" s="245"/>
      <c r="V385" s="245"/>
      <c r="W385" s="245"/>
      <c r="X385" s="245"/>
      <c r="Y385" s="245"/>
      <c r="Z385" s="245"/>
    </row>
    <row r="386" ht="15.75" customHeight="1">
      <c r="A386" s="245"/>
      <c r="B386" s="245"/>
      <c r="C386" s="245"/>
      <c r="D386" s="245"/>
      <c r="E386" s="245"/>
      <c r="F386" s="245"/>
      <c r="G386" s="245"/>
      <c r="H386" s="245"/>
      <c r="I386" s="245"/>
      <c r="J386" s="245"/>
      <c r="K386" s="245"/>
      <c r="L386" s="245"/>
      <c r="M386" s="245"/>
      <c r="N386" s="245"/>
      <c r="O386" s="245"/>
      <c r="P386" s="245"/>
      <c r="Q386" s="245"/>
      <c r="R386" s="245"/>
      <c r="S386" s="245"/>
      <c r="T386" s="245"/>
      <c r="U386" s="245"/>
      <c r="V386" s="245"/>
      <c r="W386" s="245"/>
      <c r="X386" s="245"/>
      <c r="Y386" s="245"/>
      <c r="Z386" s="245"/>
    </row>
    <row r="387" ht="15.75" customHeight="1">
      <c r="A387" s="245"/>
      <c r="B387" s="245"/>
      <c r="C387" s="245"/>
      <c r="D387" s="245"/>
      <c r="E387" s="245"/>
      <c r="F387" s="245"/>
      <c r="G387" s="245"/>
      <c r="H387" s="245"/>
      <c r="I387" s="245"/>
      <c r="J387" s="245"/>
      <c r="K387" s="245"/>
      <c r="L387" s="245"/>
      <c r="M387" s="245"/>
      <c r="N387" s="245"/>
      <c r="O387" s="245"/>
      <c r="P387" s="245"/>
      <c r="Q387" s="245"/>
      <c r="R387" s="245"/>
      <c r="S387" s="245"/>
      <c r="T387" s="245"/>
      <c r="U387" s="245"/>
      <c r="V387" s="245"/>
      <c r="W387" s="245"/>
      <c r="X387" s="245"/>
      <c r="Y387" s="245"/>
      <c r="Z387" s="245"/>
    </row>
    <row r="388" ht="15.75" customHeight="1">
      <c r="A388" s="245"/>
      <c r="B388" s="245"/>
      <c r="C388" s="245"/>
      <c r="D388" s="245"/>
      <c r="E388" s="245"/>
      <c r="F388" s="245"/>
      <c r="G388" s="245"/>
      <c r="H388" s="245"/>
      <c r="I388" s="245"/>
      <c r="J388" s="245"/>
      <c r="K388" s="245"/>
      <c r="L388" s="245"/>
      <c r="M388" s="245"/>
      <c r="N388" s="245"/>
      <c r="O388" s="245"/>
      <c r="P388" s="245"/>
      <c r="Q388" s="245"/>
      <c r="R388" s="245"/>
      <c r="S388" s="245"/>
      <c r="T388" s="245"/>
      <c r="U388" s="245"/>
      <c r="V388" s="245"/>
      <c r="W388" s="245"/>
      <c r="X388" s="245"/>
      <c r="Y388" s="245"/>
      <c r="Z388" s="245"/>
    </row>
    <row r="389" ht="15.75" customHeight="1">
      <c r="A389" s="245"/>
      <c r="B389" s="245"/>
      <c r="C389" s="245"/>
      <c r="D389" s="245"/>
      <c r="E389" s="245"/>
      <c r="F389" s="245"/>
      <c r="G389" s="245"/>
      <c r="H389" s="245"/>
      <c r="I389" s="245"/>
      <c r="J389" s="245"/>
      <c r="K389" s="245"/>
      <c r="L389" s="245"/>
      <c r="M389" s="245"/>
      <c r="N389" s="245"/>
      <c r="O389" s="245"/>
      <c r="P389" s="245"/>
      <c r="Q389" s="245"/>
      <c r="R389" s="245"/>
      <c r="S389" s="245"/>
      <c r="T389" s="245"/>
      <c r="U389" s="245"/>
      <c r="V389" s="245"/>
      <c r="W389" s="245"/>
      <c r="X389" s="245"/>
      <c r="Y389" s="245"/>
      <c r="Z389" s="245"/>
    </row>
    <row r="390" ht="15.75" customHeight="1">
      <c r="A390" s="245"/>
      <c r="B390" s="245"/>
      <c r="C390" s="245"/>
      <c r="D390" s="245"/>
      <c r="E390" s="245"/>
      <c r="F390" s="245"/>
      <c r="G390" s="245"/>
      <c r="H390" s="245"/>
      <c r="I390" s="245"/>
      <c r="J390" s="245"/>
      <c r="K390" s="245"/>
      <c r="L390" s="245"/>
      <c r="M390" s="245"/>
      <c r="N390" s="245"/>
      <c r="O390" s="245"/>
      <c r="P390" s="245"/>
      <c r="Q390" s="245"/>
      <c r="R390" s="245"/>
      <c r="S390" s="245"/>
      <c r="T390" s="245"/>
      <c r="U390" s="245"/>
      <c r="V390" s="245"/>
      <c r="W390" s="245"/>
      <c r="X390" s="245"/>
      <c r="Y390" s="245"/>
      <c r="Z390" s="245"/>
    </row>
    <row r="391" ht="15.75" customHeight="1">
      <c r="A391" s="245"/>
      <c r="B391" s="245"/>
      <c r="C391" s="245"/>
      <c r="D391" s="245"/>
      <c r="E391" s="245"/>
      <c r="F391" s="245"/>
      <c r="G391" s="245"/>
      <c r="H391" s="245"/>
      <c r="I391" s="245"/>
      <c r="J391" s="245"/>
      <c r="K391" s="245"/>
      <c r="L391" s="245"/>
      <c r="M391" s="245"/>
      <c r="N391" s="245"/>
      <c r="O391" s="245"/>
      <c r="P391" s="245"/>
      <c r="Q391" s="245"/>
      <c r="R391" s="245"/>
      <c r="S391" s="245"/>
      <c r="T391" s="245"/>
      <c r="U391" s="245"/>
      <c r="V391" s="245"/>
      <c r="W391" s="245"/>
      <c r="X391" s="245"/>
      <c r="Y391" s="245"/>
      <c r="Z391" s="245"/>
    </row>
    <row r="392" ht="15.75" customHeight="1">
      <c r="A392" s="245"/>
      <c r="B392" s="245"/>
      <c r="C392" s="245"/>
      <c r="D392" s="245"/>
      <c r="E392" s="245"/>
      <c r="F392" s="245"/>
      <c r="G392" s="245"/>
      <c r="H392" s="245"/>
      <c r="I392" s="245"/>
      <c r="J392" s="245"/>
      <c r="K392" s="245"/>
      <c r="L392" s="245"/>
      <c r="M392" s="245"/>
      <c r="N392" s="245"/>
      <c r="O392" s="245"/>
      <c r="P392" s="245"/>
      <c r="Q392" s="245"/>
      <c r="R392" s="245"/>
      <c r="S392" s="245"/>
      <c r="T392" s="245"/>
      <c r="U392" s="245"/>
      <c r="V392" s="245"/>
      <c r="W392" s="245"/>
      <c r="X392" s="245"/>
      <c r="Y392" s="245"/>
      <c r="Z392" s="245"/>
    </row>
    <row r="393" ht="15.75" customHeight="1">
      <c r="A393" s="245"/>
      <c r="B393" s="245"/>
      <c r="C393" s="245"/>
      <c r="D393" s="245"/>
      <c r="E393" s="245"/>
      <c r="F393" s="245"/>
      <c r="G393" s="245"/>
      <c r="H393" s="245"/>
      <c r="I393" s="245"/>
      <c r="J393" s="245"/>
      <c r="K393" s="245"/>
      <c r="L393" s="245"/>
      <c r="M393" s="245"/>
      <c r="N393" s="245"/>
      <c r="O393" s="245"/>
      <c r="P393" s="245"/>
      <c r="Q393" s="245"/>
      <c r="R393" s="245"/>
      <c r="S393" s="245"/>
      <c r="T393" s="245"/>
      <c r="U393" s="245"/>
      <c r="V393" s="245"/>
      <c r="W393" s="245"/>
      <c r="X393" s="245"/>
      <c r="Y393" s="245"/>
      <c r="Z393" s="245"/>
    </row>
    <row r="394" ht="15.75" customHeight="1">
      <c r="A394" s="245"/>
      <c r="B394" s="245"/>
      <c r="C394" s="245"/>
      <c r="D394" s="245"/>
      <c r="E394" s="245"/>
      <c r="F394" s="245"/>
      <c r="G394" s="245"/>
      <c r="H394" s="245"/>
      <c r="I394" s="245"/>
      <c r="J394" s="245"/>
      <c r="K394" s="245"/>
      <c r="L394" s="245"/>
      <c r="M394" s="245"/>
      <c r="N394" s="245"/>
      <c r="O394" s="245"/>
      <c r="P394" s="245"/>
      <c r="Q394" s="245"/>
      <c r="R394" s="245"/>
      <c r="S394" s="245"/>
      <c r="T394" s="245"/>
      <c r="U394" s="245"/>
      <c r="V394" s="245"/>
      <c r="W394" s="245"/>
      <c r="X394" s="245"/>
      <c r="Y394" s="245"/>
      <c r="Z394" s="245"/>
    </row>
    <row r="395" ht="15.75" customHeight="1">
      <c r="A395" s="245"/>
      <c r="B395" s="245"/>
      <c r="C395" s="245"/>
      <c r="D395" s="245"/>
      <c r="E395" s="245"/>
      <c r="F395" s="245"/>
      <c r="G395" s="245"/>
      <c r="H395" s="245"/>
      <c r="I395" s="245"/>
      <c r="J395" s="245"/>
      <c r="K395" s="245"/>
      <c r="L395" s="245"/>
      <c r="M395" s="245"/>
      <c r="N395" s="245"/>
      <c r="O395" s="245"/>
      <c r="P395" s="245"/>
      <c r="Q395" s="245"/>
      <c r="R395" s="245"/>
      <c r="S395" s="245"/>
      <c r="T395" s="245"/>
      <c r="U395" s="245"/>
      <c r="V395" s="245"/>
      <c r="W395" s="245"/>
      <c r="X395" s="245"/>
      <c r="Y395" s="245"/>
      <c r="Z395" s="245"/>
    </row>
    <row r="396" ht="15.75" customHeight="1">
      <c r="A396" s="245"/>
      <c r="B396" s="245"/>
      <c r="C396" s="245"/>
      <c r="D396" s="245"/>
      <c r="E396" s="245"/>
      <c r="F396" s="245"/>
      <c r="G396" s="245"/>
      <c r="H396" s="245"/>
      <c r="I396" s="245"/>
      <c r="J396" s="245"/>
      <c r="K396" s="245"/>
      <c r="L396" s="245"/>
      <c r="M396" s="245"/>
      <c r="N396" s="245"/>
      <c r="O396" s="245"/>
      <c r="P396" s="245"/>
      <c r="Q396" s="245"/>
      <c r="R396" s="245"/>
      <c r="S396" s="245"/>
      <c r="T396" s="245"/>
      <c r="U396" s="245"/>
      <c r="V396" s="245"/>
      <c r="W396" s="245"/>
      <c r="X396" s="245"/>
      <c r="Y396" s="245"/>
      <c r="Z396" s="245"/>
    </row>
    <row r="397" ht="15.75" customHeight="1">
      <c r="A397" s="245"/>
      <c r="B397" s="245"/>
      <c r="C397" s="245"/>
      <c r="D397" s="245"/>
      <c r="E397" s="245"/>
      <c r="F397" s="245"/>
      <c r="G397" s="245"/>
      <c r="H397" s="245"/>
      <c r="I397" s="245"/>
      <c r="J397" s="245"/>
      <c r="K397" s="245"/>
      <c r="L397" s="245"/>
      <c r="M397" s="245"/>
      <c r="N397" s="245"/>
      <c r="O397" s="245"/>
      <c r="P397" s="245"/>
      <c r="Q397" s="245"/>
      <c r="R397" s="245"/>
      <c r="S397" s="245"/>
      <c r="T397" s="245"/>
      <c r="U397" s="245"/>
      <c r="V397" s="245"/>
      <c r="W397" s="245"/>
      <c r="X397" s="245"/>
      <c r="Y397" s="245"/>
      <c r="Z397" s="245"/>
    </row>
    <row r="398" ht="15.75" customHeight="1">
      <c r="A398" s="245"/>
      <c r="B398" s="245"/>
      <c r="C398" s="245"/>
      <c r="D398" s="245"/>
      <c r="E398" s="245"/>
      <c r="F398" s="245"/>
      <c r="G398" s="245"/>
      <c r="H398" s="245"/>
      <c r="I398" s="245"/>
      <c r="J398" s="245"/>
      <c r="K398" s="245"/>
      <c r="L398" s="245"/>
      <c r="M398" s="245"/>
      <c r="N398" s="245"/>
      <c r="O398" s="245"/>
      <c r="P398" s="245"/>
      <c r="Q398" s="245"/>
      <c r="R398" s="245"/>
      <c r="S398" s="245"/>
      <c r="T398" s="245"/>
      <c r="U398" s="245"/>
      <c r="V398" s="245"/>
      <c r="W398" s="245"/>
      <c r="X398" s="245"/>
      <c r="Y398" s="245"/>
      <c r="Z398" s="245"/>
    </row>
    <row r="399" ht="15.75" customHeight="1">
      <c r="A399" s="245"/>
      <c r="B399" s="245"/>
      <c r="C399" s="245"/>
      <c r="D399" s="245"/>
      <c r="E399" s="245"/>
      <c r="F399" s="245"/>
      <c r="G399" s="245"/>
      <c r="H399" s="245"/>
      <c r="I399" s="245"/>
      <c r="J399" s="245"/>
      <c r="K399" s="245"/>
      <c r="L399" s="245"/>
      <c r="M399" s="245"/>
      <c r="N399" s="245"/>
      <c r="O399" s="245"/>
      <c r="P399" s="245"/>
      <c r="Q399" s="245"/>
      <c r="R399" s="245"/>
      <c r="S399" s="245"/>
      <c r="T399" s="245"/>
      <c r="U399" s="245"/>
      <c r="V399" s="245"/>
      <c r="W399" s="245"/>
      <c r="X399" s="245"/>
      <c r="Y399" s="245"/>
      <c r="Z399" s="245"/>
    </row>
    <row r="400" ht="15.75" customHeight="1">
      <c r="A400" s="245"/>
      <c r="B400" s="245"/>
      <c r="C400" s="245"/>
      <c r="D400" s="245"/>
      <c r="E400" s="245"/>
      <c r="F400" s="245"/>
      <c r="G400" s="245"/>
      <c r="H400" s="245"/>
      <c r="I400" s="245"/>
      <c r="J400" s="245"/>
      <c r="K400" s="245"/>
      <c r="L400" s="245"/>
      <c r="M400" s="245"/>
      <c r="N400" s="245"/>
      <c r="O400" s="245"/>
      <c r="P400" s="245"/>
      <c r="Q400" s="245"/>
      <c r="R400" s="245"/>
      <c r="S400" s="245"/>
      <c r="T400" s="245"/>
      <c r="U400" s="245"/>
      <c r="V400" s="245"/>
      <c r="W400" s="245"/>
      <c r="X400" s="245"/>
      <c r="Y400" s="245"/>
      <c r="Z400" s="245"/>
    </row>
    <row r="401" ht="15.75" customHeight="1">
      <c r="A401" s="245"/>
      <c r="B401" s="245"/>
      <c r="C401" s="245"/>
      <c r="D401" s="245"/>
      <c r="E401" s="245"/>
      <c r="F401" s="245"/>
      <c r="G401" s="245"/>
      <c r="H401" s="245"/>
      <c r="I401" s="245"/>
      <c r="J401" s="245"/>
      <c r="K401" s="245"/>
      <c r="L401" s="245"/>
      <c r="M401" s="245"/>
      <c r="N401" s="245"/>
      <c r="O401" s="245"/>
      <c r="P401" s="245"/>
      <c r="Q401" s="245"/>
      <c r="R401" s="245"/>
      <c r="S401" s="245"/>
      <c r="T401" s="245"/>
      <c r="U401" s="245"/>
      <c r="V401" s="245"/>
      <c r="W401" s="245"/>
      <c r="X401" s="245"/>
      <c r="Y401" s="245"/>
      <c r="Z401" s="245"/>
    </row>
    <row r="402" ht="15.75" customHeight="1">
      <c r="A402" s="245"/>
      <c r="B402" s="245"/>
      <c r="C402" s="245"/>
      <c r="D402" s="245"/>
      <c r="E402" s="245"/>
      <c r="F402" s="245"/>
      <c r="G402" s="245"/>
      <c r="H402" s="245"/>
      <c r="I402" s="245"/>
      <c r="J402" s="245"/>
      <c r="K402" s="245"/>
      <c r="L402" s="245"/>
      <c r="M402" s="245"/>
      <c r="N402" s="245"/>
      <c r="O402" s="245"/>
      <c r="P402" s="245"/>
      <c r="Q402" s="245"/>
      <c r="R402" s="245"/>
      <c r="S402" s="245"/>
      <c r="T402" s="245"/>
      <c r="U402" s="245"/>
      <c r="V402" s="245"/>
      <c r="W402" s="245"/>
      <c r="X402" s="245"/>
      <c r="Y402" s="245"/>
      <c r="Z402" s="245"/>
    </row>
    <row r="403" ht="15.75" customHeight="1">
      <c r="A403" s="245"/>
      <c r="B403" s="245"/>
      <c r="C403" s="245"/>
      <c r="D403" s="245"/>
      <c r="E403" s="245"/>
      <c r="F403" s="245"/>
      <c r="G403" s="245"/>
      <c r="H403" s="245"/>
      <c r="I403" s="245"/>
      <c r="J403" s="245"/>
      <c r="K403" s="245"/>
      <c r="L403" s="245"/>
      <c r="M403" s="245"/>
      <c r="N403" s="245"/>
      <c r="O403" s="245"/>
      <c r="P403" s="245"/>
      <c r="Q403" s="245"/>
      <c r="R403" s="245"/>
      <c r="S403" s="245"/>
      <c r="T403" s="245"/>
      <c r="U403" s="245"/>
      <c r="V403" s="245"/>
      <c r="W403" s="245"/>
      <c r="X403" s="245"/>
      <c r="Y403" s="245"/>
      <c r="Z403" s="245"/>
    </row>
    <row r="404" ht="15.75" customHeight="1">
      <c r="A404" s="245"/>
      <c r="B404" s="245"/>
      <c r="C404" s="245"/>
      <c r="D404" s="245"/>
      <c r="E404" s="245"/>
      <c r="F404" s="245"/>
      <c r="G404" s="245"/>
      <c r="H404" s="245"/>
      <c r="I404" s="245"/>
      <c r="J404" s="245"/>
      <c r="K404" s="245"/>
      <c r="L404" s="245"/>
      <c r="M404" s="245"/>
      <c r="N404" s="245"/>
      <c r="O404" s="245"/>
      <c r="P404" s="245"/>
      <c r="Q404" s="245"/>
      <c r="R404" s="245"/>
      <c r="S404" s="245"/>
      <c r="T404" s="245"/>
      <c r="U404" s="245"/>
      <c r="V404" s="245"/>
      <c r="W404" s="245"/>
      <c r="X404" s="245"/>
      <c r="Y404" s="245"/>
      <c r="Z404" s="245"/>
    </row>
    <row r="405" ht="15.75" customHeight="1">
      <c r="A405" s="245"/>
      <c r="B405" s="245"/>
      <c r="C405" s="245"/>
      <c r="D405" s="245"/>
      <c r="E405" s="245"/>
      <c r="F405" s="245"/>
      <c r="G405" s="245"/>
      <c r="H405" s="245"/>
      <c r="I405" s="245"/>
      <c r="J405" s="245"/>
      <c r="K405" s="245"/>
      <c r="L405" s="245"/>
      <c r="M405" s="245"/>
      <c r="N405" s="245"/>
      <c r="O405" s="245"/>
      <c r="P405" s="245"/>
      <c r="Q405" s="245"/>
      <c r="R405" s="245"/>
      <c r="S405" s="245"/>
      <c r="T405" s="245"/>
      <c r="U405" s="245"/>
      <c r="V405" s="245"/>
      <c r="W405" s="245"/>
      <c r="X405" s="245"/>
      <c r="Y405" s="245"/>
      <c r="Z405" s="245"/>
    </row>
    <row r="406" ht="15.75" customHeight="1">
      <c r="A406" s="245"/>
      <c r="B406" s="245"/>
      <c r="C406" s="245"/>
      <c r="D406" s="245"/>
      <c r="E406" s="245"/>
      <c r="F406" s="245"/>
      <c r="G406" s="245"/>
      <c r="H406" s="245"/>
      <c r="I406" s="245"/>
      <c r="J406" s="245"/>
      <c r="K406" s="245"/>
      <c r="L406" s="245"/>
      <c r="M406" s="245"/>
      <c r="N406" s="245"/>
      <c r="O406" s="245"/>
      <c r="P406" s="245"/>
      <c r="Q406" s="245"/>
      <c r="R406" s="245"/>
      <c r="S406" s="245"/>
      <c r="T406" s="245"/>
      <c r="U406" s="245"/>
      <c r="V406" s="245"/>
      <c r="W406" s="245"/>
      <c r="X406" s="245"/>
      <c r="Y406" s="245"/>
      <c r="Z406" s="245"/>
    </row>
    <row r="407" ht="15.75" customHeight="1">
      <c r="A407" s="245"/>
      <c r="B407" s="245"/>
      <c r="C407" s="245"/>
      <c r="D407" s="245"/>
      <c r="E407" s="245"/>
      <c r="F407" s="245"/>
      <c r="G407" s="245"/>
      <c r="H407" s="245"/>
      <c r="I407" s="245"/>
      <c r="J407" s="245"/>
      <c r="K407" s="245"/>
      <c r="L407" s="245"/>
      <c r="M407" s="245"/>
      <c r="N407" s="245"/>
      <c r="O407" s="245"/>
      <c r="P407" s="245"/>
      <c r="Q407" s="245"/>
      <c r="R407" s="245"/>
      <c r="S407" s="245"/>
      <c r="T407" s="245"/>
      <c r="U407" s="245"/>
      <c r="V407" s="245"/>
      <c r="W407" s="245"/>
      <c r="X407" s="245"/>
      <c r="Y407" s="245"/>
      <c r="Z407" s="245"/>
    </row>
    <row r="408" ht="15.75" customHeight="1">
      <c r="A408" s="245"/>
      <c r="B408" s="245"/>
      <c r="C408" s="245"/>
      <c r="D408" s="245"/>
      <c r="E408" s="245"/>
      <c r="F408" s="245"/>
      <c r="G408" s="245"/>
      <c r="H408" s="245"/>
      <c r="I408" s="245"/>
      <c r="J408" s="245"/>
      <c r="K408" s="245"/>
      <c r="L408" s="245"/>
      <c r="M408" s="245"/>
      <c r="N408" s="245"/>
      <c r="O408" s="245"/>
      <c r="P408" s="245"/>
      <c r="Q408" s="245"/>
      <c r="R408" s="245"/>
      <c r="S408" s="245"/>
      <c r="T408" s="245"/>
      <c r="U408" s="245"/>
      <c r="V408" s="245"/>
      <c r="W408" s="245"/>
      <c r="X408" s="245"/>
      <c r="Y408" s="245"/>
      <c r="Z408" s="245"/>
    </row>
    <row r="409" ht="15.75" customHeight="1">
      <c r="A409" s="245"/>
      <c r="B409" s="245"/>
      <c r="C409" s="245"/>
      <c r="D409" s="245"/>
      <c r="E409" s="245"/>
      <c r="F409" s="245"/>
      <c r="G409" s="245"/>
      <c r="H409" s="245"/>
      <c r="I409" s="245"/>
      <c r="J409" s="245"/>
      <c r="K409" s="245"/>
      <c r="L409" s="245"/>
      <c r="M409" s="245"/>
      <c r="N409" s="245"/>
      <c r="O409" s="245"/>
      <c r="P409" s="245"/>
      <c r="Q409" s="245"/>
      <c r="R409" s="245"/>
      <c r="S409" s="245"/>
      <c r="T409" s="245"/>
      <c r="U409" s="245"/>
      <c r="V409" s="245"/>
      <c r="W409" s="245"/>
      <c r="X409" s="245"/>
      <c r="Y409" s="245"/>
      <c r="Z409" s="245"/>
    </row>
    <row r="410" ht="15.75" customHeight="1">
      <c r="A410" s="245"/>
      <c r="B410" s="245"/>
      <c r="C410" s="245"/>
      <c r="D410" s="245"/>
      <c r="E410" s="245"/>
      <c r="F410" s="245"/>
      <c r="G410" s="245"/>
      <c r="H410" s="245"/>
      <c r="I410" s="245"/>
      <c r="J410" s="245"/>
      <c r="K410" s="245"/>
      <c r="L410" s="245"/>
      <c r="M410" s="245"/>
      <c r="N410" s="245"/>
      <c r="O410" s="245"/>
      <c r="P410" s="245"/>
      <c r="Q410" s="245"/>
      <c r="R410" s="245"/>
      <c r="S410" s="245"/>
      <c r="T410" s="245"/>
      <c r="U410" s="245"/>
      <c r="V410" s="245"/>
      <c r="W410" s="245"/>
      <c r="X410" s="245"/>
      <c r="Y410" s="245"/>
      <c r="Z410" s="245"/>
    </row>
    <row r="411" ht="15.75" customHeight="1">
      <c r="A411" s="245"/>
      <c r="B411" s="245"/>
      <c r="C411" s="245"/>
      <c r="D411" s="245"/>
      <c r="E411" s="245"/>
      <c r="F411" s="245"/>
      <c r="G411" s="245"/>
      <c r="H411" s="245"/>
      <c r="I411" s="245"/>
      <c r="J411" s="245"/>
      <c r="K411" s="245"/>
      <c r="L411" s="245"/>
      <c r="M411" s="245"/>
      <c r="N411" s="245"/>
      <c r="O411" s="245"/>
      <c r="P411" s="245"/>
      <c r="Q411" s="245"/>
      <c r="R411" s="245"/>
      <c r="S411" s="245"/>
      <c r="T411" s="245"/>
      <c r="U411" s="245"/>
      <c r="V411" s="245"/>
      <c r="W411" s="245"/>
      <c r="X411" s="245"/>
      <c r="Y411" s="245"/>
      <c r="Z411" s="245"/>
    </row>
    <row r="412" ht="15.75" customHeight="1">
      <c r="A412" s="245"/>
      <c r="B412" s="245"/>
      <c r="C412" s="245"/>
      <c r="D412" s="245"/>
      <c r="E412" s="245"/>
      <c r="F412" s="245"/>
      <c r="G412" s="245"/>
      <c r="H412" s="245"/>
      <c r="I412" s="245"/>
      <c r="J412" s="245"/>
      <c r="K412" s="245"/>
      <c r="L412" s="245"/>
      <c r="M412" s="245"/>
      <c r="N412" s="245"/>
      <c r="O412" s="245"/>
      <c r="P412" s="245"/>
      <c r="Q412" s="245"/>
      <c r="R412" s="245"/>
      <c r="S412" s="245"/>
      <c r="T412" s="245"/>
      <c r="U412" s="245"/>
      <c r="V412" s="245"/>
      <c r="W412" s="245"/>
      <c r="X412" s="245"/>
      <c r="Y412" s="245"/>
      <c r="Z412" s="245"/>
    </row>
    <row r="413" ht="15.75" customHeight="1">
      <c r="A413" s="245"/>
      <c r="B413" s="245"/>
      <c r="C413" s="245"/>
      <c r="D413" s="245"/>
      <c r="E413" s="245"/>
      <c r="F413" s="245"/>
      <c r="G413" s="245"/>
      <c r="H413" s="245"/>
      <c r="I413" s="245"/>
      <c r="J413" s="245"/>
      <c r="K413" s="245"/>
      <c r="L413" s="245"/>
      <c r="M413" s="245"/>
      <c r="N413" s="245"/>
      <c r="O413" s="245"/>
      <c r="P413" s="245"/>
      <c r="Q413" s="245"/>
      <c r="R413" s="245"/>
      <c r="S413" s="245"/>
      <c r="T413" s="245"/>
      <c r="U413" s="245"/>
      <c r="V413" s="245"/>
      <c r="W413" s="245"/>
      <c r="X413" s="245"/>
      <c r="Y413" s="245"/>
      <c r="Z413" s="245"/>
    </row>
    <row r="414" ht="15.75" customHeight="1">
      <c r="A414" s="245"/>
      <c r="B414" s="245"/>
      <c r="C414" s="245"/>
      <c r="D414" s="245"/>
      <c r="E414" s="245"/>
      <c r="F414" s="245"/>
      <c r="G414" s="245"/>
      <c r="H414" s="245"/>
      <c r="I414" s="245"/>
      <c r="J414" s="245"/>
      <c r="K414" s="245"/>
      <c r="L414" s="245"/>
      <c r="M414" s="245"/>
      <c r="N414" s="245"/>
      <c r="O414" s="245"/>
      <c r="P414" s="245"/>
      <c r="Q414" s="245"/>
      <c r="R414" s="245"/>
      <c r="S414" s="245"/>
      <c r="T414" s="245"/>
      <c r="U414" s="245"/>
      <c r="V414" s="245"/>
      <c r="W414" s="245"/>
      <c r="X414" s="245"/>
      <c r="Y414" s="245"/>
      <c r="Z414" s="245"/>
    </row>
    <row r="415" ht="15.75" customHeight="1">
      <c r="A415" s="245"/>
      <c r="B415" s="245"/>
      <c r="C415" s="245"/>
      <c r="D415" s="245"/>
      <c r="E415" s="245"/>
      <c r="F415" s="245"/>
      <c r="G415" s="245"/>
      <c r="H415" s="245"/>
      <c r="I415" s="245"/>
      <c r="J415" s="245"/>
      <c r="K415" s="245"/>
      <c r="L415" s="245"/>
      <c r="M415" s="245"/>
      <c r="N415" s="245"/>
      <c r="O415" s="245"/>
      <c r="P415" s="245"/>
      <c r="Q415" s="245"/>
      <c r="R415" s="245"/>
      <c r="S415" s="245"/>
      <c r="T415" s="245"/>
      <c r="U415" s="245"/>
      <c r="V415" s="245"/>
      <c r="W415" s="245"/>
      <c r="X415" s="245"/>
      <c r="Y415" s="245"/>
      <c r="Z415" s="245"/>
    </row>
    <row r="416" ht="15.75" customHeight="1">
      <c r="A416" s="245"/>
      <c r="B416" s="245"/>
      <c r="C416" s="245"/>
      <c r="D416" s="245"/>
      <c r="E416" s="245"/>
      <c r="F416" s="245"/>
      <c r="G416" s="245"/>
      <c r="H416" s="245"/>
      <c r="I416" s="245"/>
      <c r="J416" s="245"/>
      <c r="K416" s="245"/>
      <c r="L416" s="245"/>
      <c r="M416" s="245"/>
      <c r="N416" s="245"/>
      <c r="O416" s="245"/>
      <c r="P416" s="245"/>
      <c r="Q416" s="245"/>
      <c r="R416" s="245"/>
      <c r="S416" s="245"/>
      <c r="T416" s="245"/>
      <c r="U416" s="245"/>
      <c r="V416" s="245"/>
      <c r="W416" s="245"/>
      <c r="X416" s="245"/>
      <c r="Y416" s="245"/>
      <c r="Z416" s="245"/>
    </row>
    <row r="417" ht="15.75" customHeight="1">
      <c r="A417" s="245"/>
      <c r="B417" s="245"/>
      <c r="C417" s="245"/>
      <c r="D417" s="245"/>
      <c r="E417" s="245"/>
      <c r="F417" s="245"/>
      <c r="G417" s="245"/>
      <c r="H417" s="245"/>
      <c r="I417" s="245"/>
      <c r="J417" s="245"/>
      <c r="K417" s="245"/>
      <c r="L417" s="245"/>
      <c r="M417" s="245"/>
      <c r="N417" s="245"/>
      <c r="O417" s="245"/>
      <c r="P417" s="245"/>
      <c r="Q417" s="245"/>
      <c r="R417" s="245"/>
      <c r="S417" s="245"/>
      <c r="T417" s="245"/>
      <c r="U417" s="245"/>
      <c r="V417" s="245"/>
      <c r="W417" s="245"/>
      <c r="X417" s="245"/>
      <c r="Y417" s="245"/>
      <c r="Z417" s="245"/>
    </row>
    <row r="418" ht="15.75" customHeight="1">
      <c r="A418" s="245"/>
      <c r="B418" s="245"/>
      <c r="C418" s="245"/>
      <c r="D418" s="245"/>
      <c r="E418" s="245"/>
      <c r="F418" s="245"/>
      <c r="G418" s="245"/>
      <c r="H418" s="245"/>
      <c r="I418" s="245"/>
      <c r="J418" s="245"/>
      <c r="K418" s="245"/>
      <c r="L418" s="245"/>
      <c r="M418" s="245"/>
      <c r="N418" s="245"/>
      <c r="O418" s="245"/>
      <c r="P418" s="245"/>
      <c r="Q418" s="245"/>
      <c r="R418" s="245"/>
      <c r="S418" s="245"/>
      <c r="T418" s="245"/>
      <c r="U418" s="245"/>
      <c r="V418" s="245"/>
      <c r="W418" s="245"/>
      <c r="X418" s="245"/>
      <c r="Y418" s="245"/>
      <c r="Z418" s="245"/>
    </row>
    <row r="419" ht="15.75" customHeight="1">
      <c r="A419" s="245"/>
      <c r="B419" s="245"/>
      <c r="C419" s="245"/>
      <c r="D419" s="245"/>
      <c r="E419" s="245"/>
      <c r="F419" s="245"/>
      <c r="G419" s="245"/>
      <c r="H419" s="245"/>
      <c r="I419" s="245"/>
      <c r="J419" s="245"/>
      <c r="K419" s="245"/>
      <c r="L419" s="245"/>
      <c r="M419" s="245"/>
      <c r="N419" s="245"/>
      <c r="O419" s="245"/>
      <c r="P419" s="245"/>
      <c r="Q419" s="245"/>
      <c r="R419" s="245"/>
      <c r="S419" s="245"/>
      <c r="T419" s="245"/>
      <c r="U419" s="245"/>
      <c r="V419" s="245"/>
      <c r="W419" s="245"/>
      <c r="X419" s="245"/>
      <c r="Y419" s="245"/>
      <c r="Z419" s="245"/>
    </row>
    <row r="420" ht="15.75" customHeight="1">
      <c r="A420" s="245"/>
      <c r="B420" s="245"/>
      <c r="C420" s="245"/>
      <c r="D420" s="245"/>
      <c r="E420" s="245"/>
      <c r="F420" s="245"/>
      <c r="G420" s="245"/>
      <c r="H420" s="245"/>
      <c r="I420" s="245"/>
      <c r="J420" s="245"/>
      <c r="K420" s="245"/>
      <c r="L420" s="245"/>
      <c r="M420" s="245"/>
      <c r="N420" s="245"/>
      <c r="O420" s="245"/>
      <c r="P420" s="245"/>
      <c r="Q420" s="245"/>
      <c r="R420" s="245"/>
      <c r="S420" s="245"/>
      <c r="T420" s="245"/>
      <c r="U420" s="245"/>
      <c r="V420" s="245"/>
      <c r="W420" s="245"/>
      <c r="X420" s="245"/>
      <c r="Y420" s="245"/>
      <c r="Z420" s="245"/>
    </row>
    <row r="421" ht="15.75" customHeight="1">
      <c r="A421" s="245"/>
      <c r="B421" s="245"/>
      <c r="C421" s="245"/>
      <c r="D421" s="245"/>
      <c r="E421" s="245"/>
      <c r="F421" s="245"/>
      <c r="G421" s="245"/>
      <c r="H421" s="245"/>
      <c r="I421" s="245"/>
      <c r="J421" s="245"/>
      <c r="K421" s="245"/>
      <c r="L421" s="245"/>
      <c r="M421" s="245"/>
      <c r="N421" s="245"/>
      <c r="O421" s="245"/>
      <c r="P421" s="245"/>
      <c r="Q421" s="245"/>
      <c r="R421" s="245"/>
      <c r="S421" s="245"/>
      <c r="T421" s="245"/>
      <c r="U421" s="245"/>
      <c r="V421" s="245"/>
      <c r="W421" s="245"/>
      <c r="X421" s="245"/>
      <c r="Y421" s="245"/>
      <c r="Z421" s="245"/>
    </row>
    <row r="422" ht="15.75" customHeight="1">
      <c r="A422" s="245"/>
      <c r="B422" s="245"/>
      <c r="C422" s="245"/>
      <c r="D422" s="245"/>
      <c r="E422" s="245"/>
      <c r="F422" s="245"/>
      <c r="G422" s="245"/>
      <c r="H422" s="245"/>
      <c r="I422" s="245"/>
      <c r="J422" s="245"/>
      <c r="K422" s="245"/>
      <c r="L422" s="245"/>
      <c r="M422" s="245"/>
      <c r="N422" s="245"/>
      <c r="O422" s="245"/>
      <c r="P422" s="245"/>
      <c r="Q422" s="245"/>
      <c r="R422" s="245"/>
      <c r="S422" s="245"/>
      <c r="T422" s="245"/>
      <c r="U422" s="245"/>
      <c r="V422" s="245"/>
      <c r="W422" s="245"/>
      <c r="X422" s="245"/>
      <c r="Y422" s="245"/>
      <c r="Z422" s="245"/>
    </row>
    <row r="423" ht="15.75" customHeight="1">
      <c r="A423" s="245"/>
      <c r="B423" s="245"/>
      <c r="C423" s="245"/>
      <c r="D423" s="245"/>
      <c r="E423" s="245"/>
      <c r="F423" s="245"/>
      <c r="G423" s="245"/>
      <c r="H423" s="245"/>
      <c r="I423" s="245"/>
      <c r="J423" s="245"/>
      <c r="K423" s="245"/>
      <c r="L423" s="245"/>
      <c r="M423" s="245"/>
      <c r="N423" s="245"/>
      <c r="O423" s="245"/>
      <c r="P423" s="245"/>
      <c r="Q423" s="245"/>
      <c r="R423" s="245"/>
      <c r="S423" s="245"/>
      <c r="T423" s="245"/>
      <c r="U423" s="245"/>
      <c r="V423" s="245"/>
      <c r="W423" s="245"/>
      <c r="X423" s="245"/>
      <c r="Y423" s="245"/>
      <c r="Z423" s="245"/>
    </row>
    <row r="424" ht="15.75" customHeight="1">
      <c r="A424" s="245"/>
      <c r="B424" s="245"/>
      <c r="C424" s="245"/>
      <c r="D424" s="245"/>
      <c r="E424" s="245"/>
      <c r="F424" s="245"/>
      <c r="G424" s="245"/>
      <c r="H424" s="245"/>
      <c r="I424" s="245"/>
      <c r="J424" s="245"/>
      <c r="K424" s="245"/>
      <c r="L424" s="245"/>
      <c r="M424" s="245"/>
      <c r="N424" s="245"/>
      <c r="O424" s="245"/>
      <c r="P424" s="245"/>
      <c r="Q424" s="245"/>
      <c r="R424" s="245"/>
      <c r="S424" s="245"/>
      <c r="T424" s="245"/>
      <c r="U424" s="245"/>
      <c r="V424" s="245"/>
      <c r="W424" s="245"/>
      <c r="X424" s="245"/>
      <c r="Y424" s="245"/>
      <c r="Z424" s="245"/>
    </row>
    <row r="425" ht="15.75" customHeight="1">
      <c r="A425" s="245"/>
      <c r="B425" s="245"/>
      <c r="C425" s="245"/>
      <c r="D425" s="245"/>
      <c r="E425" s="245"/>
      <c r="F425" s="245"/>
      <c r="G425" s="245"/>
      <c r="H425" s="245"/>
      <c r="I425" s="245"/>
      <c r="J425" s="245"/>
      <c r="K425" s="245"/>
      <c r="L425" s="245"/>
      <c r="M425" s="245"/>
      <c r="N425" s="245"/>
      <c r="O425" s="245"/>
      <c r="P425" s="245"/>
      <c r="Q425" s="245"/>
      <c r="R425" s="245"/>
      <c r="S425" s="245"/>
      <c r="T425" s="245"/>
      <c r="U425" s="245"/>
      <c r="V425" s="245"/>
      <c r="W425" s="245"/>
      <c r="X425" s="245"/>
      <c r="Y425" s="245"/>
      <c r="Z425" s="245"/>
    </row>
    <row r="426" ht="15.75" customHeight="1">
      <c r="A426" s="245"/>
      <c r="B426" s="245"/>
      <c r="C426" s="245"/>
      <c r="D426" s="245"/>
      <c r="E426" s="245"/>
      <c r="F426" s="245"/>
      <c r="G426" s="245"/>
      <c r="H426" s="245"/>
      <c r="I426" s="245"/>
      <c r="J426" s="245"/>
      <c r="K426" s="245"/>
      <c r="L426" s="245"/>
      <c r="M426" s="245"/>
      <c r="N426" s="245"/>
      <c r="O426" s="245"/>
      <c r="P426" s="245"/>
      <c r="Q426" s="245"/>
      <c r="R426" s="245"/>
      <c r="S426" s="245"/>
      <c r="T426" s="245"/>
      <c r="U426" s="245"/>
      <c r="V426" s="245"/>
      <c r="W426" s="245"/>
      <c r="X426" s="245"/>
      <c r="Y426" s="245"/>
      <c r="Z426" s="245"/>
    </row>
    <row r="427" ht="15.75" customHeight="1">
      <c r="A427" s="245"/>
      <c r="B427" s="245"/>
      <c r="C427" s="245"/>
      <c r="D427" s="245"/>
      <c r="E427" s="245"/>
      <c r="F427" s="245"/>
      <c r="G427" s="245"/>
      <c r="H427" s="245"/>
      <c r="I427" s="245"/>
      <c r="J427" s="245"/>
      <c r="K427" s="245"/>
      <c r="L427" s="245"/>
      <c r="M427" s="245"/>
      <c r="N427" s="245"/>
      <c r="O427" s="245"/>
      <c r="P427" s="245"/>
      <c r="Q427" s="245"/>
      <c r="R427" s="245"/>
      <c r="S427" s="245"/>
      <c r="T427" s="245"/>
      <c r="U427" s="245"/>
      <c r="V427" s="245"/>
      <c r="W427" s="245"/>
      <c r="X427" s="245"/>
      <c r="Y427" s="245"/>
      <c r="Z427" s="245"/>
    </row>
    <row r="428" ht="15.75" customHeight="1">
      <c r="A428" s="245"/>
      <c r="B428" s="245"/>
      <c r="C428" s="245"/>
      <c r="D428" s="245"/>
      <c r="E428" s="245"/>
      <c r="F428" s="245"/>
      <c r="G428" s="245"/>
      <c r="H428" s="245"/>
      <c r="I428" s="245"/>
      <c r="J428" s="245"/>
      <c r="K428" s="245"/>
      <c r="L428" s="245"/>
      <c r="M428" s="245"/>
      <c r="N428" s="245"/>
      <c r="O428" s="245"/>
      <c r="P428" s="245"/>
      <c r="Q428" s="245"/>
      <c r="R428" s="245"/>
      <c r="S428" s="245"/>
      <c r="T428" s="245"/>
      <c r="U428" s="245"/>
      <c r="V428" s="245"/>
      <c r="W428" s="245"/>
      <c r="X428" s="245"/>
      <c r="Y428" s="245"/>
      <c r="Z428" s="245"/>
    </row>
    <row r="429" ht="15.75" customHeight="1">
      <c r="A429" s="245"/>
      <c r="B429" s="245"/>
      <c r="C429" s="245"/>
      <c r="D429" s="245"/>
      <c r="E429" s="245"/>
      <c r="F429" s="245"/>
      <c r="G429" s="245"/>
      <c r="H429" s="245"/>
      <c r="I429" s="245"/>
      <c r="J429" s="245"/>
      <c r="K429" s="245"/>
      <c r="L429" s="245"/>
      <c r="M429" s="245"/>
      <c r="N429" s="245"/>
      <c r="O429" s="245"/>
      <c r="P429" s="245"/>
      <c r="Q429" s="245"/>
      <c r="R429" s="245"/>
      <c r="S429" s="245"/>
      <c r="T429" s="245"/>
      <c r="U429" s="245"/>
      <c r="V429" s="245"/>
      <c r="W429" s="245"/>
      <c r="X429" s="245"/>
      <c r="Y429" s="245"/>
      <c r="Z429" s="245"/>
    </row>
    <row r="430" ht="15.75" customHeight="1">
      <c r="A430" s="245"/>
      <c r="B430" s="245"/>
      <c r="C430" s="245"/>
      <c r="D430" s="245"/>
      <c r="E430" s="245"/>
      <c r="F430" s="245"/>
      <c r="G430" s="245"/>
      <c r="H430" s="245"/>
      <c r="I430" s="245"/>
      <c r="J430" s="245"/>
      <c r="K430" s="245"/>
      <c r="L430" s="245"/>
      <c r="M430" s="245"/>
      <c r="N430" s="245"/>
      <c r="O430" s="245"/>
      <c r="P430" s="245"/>
      <c r="Q430" s="245"/>
      <c r="R430" s="245"/>
      <c r="S430" s="245"/>
      <c r="T430" s="245"/>
      <c r="U430" s="245"/>
      <c r="V430" s="245"/>
      <c r="W430" s="245"/>
      <c r="X430" s="245"/>
      <c r="Y430" s="245"/>
      <c r="Z430" s="245"/>
    </row>
    <row r="431" ht="15.75" customHeight="1">
      <c r="A431" s="245"/>
      <c r="B431" s="245"/>
      <c r="C431" s="245"/>
      <c r="D431" s="245"/>
      <c r="E431" s="245"/>
      <c r="F431" s="245"/>
      <c r="G431" s="245"/>
      <c r="H431" s="245"/>
      <c r="I431" s="245"/>
      <c r="J431" s="245"/>
      <c r="K431" s="245"/>
      <c r="L431" s="245"/>
      <c r="M431" s="245"/>
      <c r="N431" s="245"/>
      <c r="O431" s="245"/>
      <c r="P431" s="245"/>
      <c r="Q431" s="245"/>
      <c r="R431" s="245"/>
      <c r="S431" s="245"/>
      <c r="T431" s="245"/>
      <c r="U431" s="245"/>
      <c r="V431" s="245"/>
      <c r="W431" s="245"/>
      <c r="X431" s="245"/>
      <c r="Y431" s="245"/>
      <c r="Z431" s="245"/>
    </row>
    <row r="432" ht="15.75" customHeight="1">
      <c r="A432" s="245"/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245"/>
      <c r="T432" s="245"/>
      <c r="U432" s="245"/>
      <c r="V432" s="245"/>
      <c r="W432" s="245"/>
      <c r="X432" s="245"/>
      <c r="Y432" s="245"/>
      <c r="Z432" s="245"/>
    </row>
    <row r="433" ht="15.75" customHeight="1">
      <c r="A433" s="245"/>
      <c r="B433" s="245"/>
      <c r="C433" s="245"/>
      <c r="D433" s="245"/>
      <c r="E433" s="245"/>
      <c r="F433" s="245"/>
      <c r="G433" s="245"/>
      <c r="H433" s="245"/>
      <c r="I433" s="245"/>
      <c r="J433" s="245"/>
      <c r="K433" s="245"/>
      <c r="L433" s="245"/>
      <c r="M433" s="245"/>
      <c r="N433" s="245"/>
      <c r="O433" s="245"/>
      <c r="P433" s="245"/>
      <c r="Q433" s="245"/>
      <c r="R433" s="245"/>
      <c r="S433" s="245"/>
      <c r="T433" s="245"/>
      <c r="U433" s="245"/>
      <c r="V433" s="245"/>
      <c r="W433" s="245"/>
      <c r="X433" s="245"/>
      <c r="Y433" s="245"/>
      <c r="Z433" s="245"/>
    </row>
    <row r="434" ht="15.75" customHeight="1">
      <c r="A434" s="245"/>
      <c r="B434" s="245"/>
      <c r="C434" s="245"/>
      <c r="D434" s="245"/>
      <c r="E434" s="245"/>
      <c r="F434" s="245"/>
      <c r="G434" s="245"/>
      <c r="H434" s="245"/>
      <c r="I434" s="245"/>
      <c r="J434" s="245"/>
      <c r="K434" s="245"/>
      <c r="L434" s="245"/>
      <c r="M434" s="245"/>
      <c r="N434" s="245"/>
      <c r="O434" s="245"/>
      <c r="P434" s="245"/>
      <c r="Q434" s="245"/>
      <c r="R434" s="245"/>
      <c r="S434" s="245"/>
      <c r="T434" s="245"/>
      <c r="U434" s="245"/>
      <c r="V434" s="245"/>
      <c r="W434" s="245"/>
      <c r="X434" s="245"/>
      <c r="Y434" s="245"/>
      <c r="Z434" s="245"/>
    </row>
    <row r="435" ht="15.75" customHeight="1">
      <c r="A435" s="245"/>
      <c r="B435" s="245"/>
      <c r="C435" s="245"/>
      <c r="D435" s="245"/>
      <c r="E435" s="245"/>
      <c r="F435" s="245"/>
      <c r="G435" s="245"/>
      <c r="H435" s="245"/>
      <c r="I435" s="245"/>
      <c r="J435" s="245"/>
      <c r="K435" s="245"/>
      <c r="L435" s="245"/>
      <c r="M435" s="245"/>
      <c r="N435" s="245"/>
      <c r="O435" s="245"/>
      <c r="P435" s="245"/>
      <c r="Q435" s="245"/>
      <c r="R435" s="245"/>
      <c r="S435" s="245"/>
      <c r="T435" s="245"/>
      <c r="U435" s="245"/>
      <c r="V435" s="245"/>
      <c r="W435" s="245"/>
      <c r="X435" s="245"/>
      <c r="Y435" s="245"/>
      <c r="Z435" s="245"/>
    </row>
    <row r="436" ht="15.75" customHeight="1">
      <c r="A436" s="245"/>
      <c r="B436" s="245"/>
      <c r="C436" s="245"/>
      <c r="D436" s="245"/>
      <c r="E436" s="245"/>
      <c r="F436" s="245"/>
      <c r="G436" s="245"/>
      <c r="H436" s="245"/>
      <c r="I436" s="245"/>
      <c r="J436" s="245"/>
      <c r="K436" s="245"/>
      <c r="L436" s="245"/>
      <c r="M436" s="245"/>
      <c r="N436" s="245"/>
      <c r="O436" s="245"/>
      <c r="P436" s="245"/>
      <c r="Q436" s="245"/>
      <c r="R436" s="245"/>
      <c r="S436" s="245"/>
      <c r="T436" s="245"/>
      <c r="U436" s="245"/>
      <c r="V436" s="245"/>
      <c r="W436" s="245"/>
      <c r="X436" s="245"/>
      <c r="Y436" s="245"/>
      <c r="Z436" s="245"/>
    </row>
    <row r="437" ht="15.75" customHeight="1">
      <c r="A437" s="245"/>
      <c r="B437" s="245"/>
      <c r="C437" s="245"/>
      <c r="D437" s="245"/>
      <c r="E437" s="245"/>
      <c r="F437" s="245"/>
      <c r="G437" s="245"/>
      <c r="H437" s="245"/>
      <c r="I437" s="245"/>
      <c r="J437" s="245"/>
      <c r="K437" s="245"/>
      <c r="L437" s="245"/>
      <c r="M437" s="245"/>
      <c r="N437" s="245"/>
      <c r="O437" s="245"/>
      <c r="P437" s="245"/>
      <c r="Q437" s="245"/>
      <c r="R437" s="245"/>
      <c r="S437" s="245"/>
      <c r="T437" s="245"/>
      <c r="U437" s="245"/>
      <c r="V437" s="245"/>
      <c r="W437" s="245"/>
      <c r="X437" s="245"/>
      <c r="Y437" s="245"/>
      <c r="Z437" s="245"/>
    </row>
    <row r="438" ht="15.75" customHeight="1">
      <c r="A438" s="245"/>
      <c r="B438" s="245"/>
      <c r="C438" s="245"/>
      <c r="D438" s="245"/>
      <c r="E438" s="245"/>
      <c r="F438" s="245"/>
      <c r="G438" s="245"/>
      <c r="H438" s="245"/>
      <c r="I438" s="245"/>
      <c r="J438" s="245"/>
      <c r="K438" s="245"/>
      <c r="L438" s="245"/>
      <c r="M438" s="245"/>
      <c r="N438" s="245"/>
      <c r="O438" s="245"/>
      <c r="P438" s="245"/>
      <c r="Q438" s="245"/>
      <c r="R438" s="245"/>
      <c r="S438" s="245"/>
      <c r="T438" s="245"/>
      <c r="U438" s="245"/>
      <c r="V438" s="245"/>
      <c r="W438" s="245"/>
      <c r="X438" s="245"/>
      <c r="Y438" s="245"/>
      <c r="Z438" s="245"/>
    </row>
    <row r="439" ht="15.75" customHeight="1">
      <c r="A439" s="245"/>
      <c r="B439" s="245"/>
      <c r="C439" s="245"/>
      <c r="D439" s="245"/>
      <c r="E439" s="245"/>
      <c r="F439" s="245"/>
      <c r="G439" s="245"/>
      <c r="H439" s="245"/>
      <c r="I439" s="245"/>
      <c r="J439" s="245"/>
      <c r="K439" s="245"/>
      <c r="L439" s="245"/>
      <c r="M439" s="245"/>
      <c r="N439" s="245"/>
      <c r="O439" s="245"/>
      <c r="P439" s="245"/>
      <c r="Q439" s="245"/>
      <c r="R439" s="245"/>
      <c r="S439" s="245"/>
      <c r="T439" s="245"/>
      <c r="U439" s="245"/>
      <c r="V439" s="245"/>
      <c r="W439" s="245"/>
      <c r="X439" s="245"/>
      <c r="Y439" s="245"/>
      <c r="Z439" s="245"/>
    </row>
    <row r="440" ht="15.75" customHeight="1">
      <c r="A440" s="245"/>
      <c r="B440" s="245"/>
      <c r="C440" s="245"/>
      <c r="D440" s="245"/>
      <c r="E440" s="245"/>
      <c r="F440" s="245"/>
      <c r="G440" s="245"/>
      <c r="H440" s="245"/>
      <c r="I440" s="245"/>
      <c r="J440" s="245"/>
      <c r="K440" s="245"/>
      <c r="L440" s="245"/>
      <c r="M440" s="245"/>
      <c r="N440" s="245"/>
      <c r="O440" s="245"/>
      <c r="P440" s="245"/>
      <c r="Q440" s="245"/>
      <c r="R440" s="245"/>
      <c r="S440" s="245"/>
      <c r="T440" s="245"/>
      <c r="U440" s="245"/>
      <c r="V440" s="245"/>
      <c r="W440" s="245"/>
      <c r="X440" s="245"/>
      <c r="Y440" s="245"/>
      <c r="Z440" s="245"/>
    </row>
    <row r="441" ht="15.75" customHeight="1">
      <c r="A441" s="245"/>
      <c r="B441" s="245"/>
      <c r="C441" s="245"/>
      <c r="D441" s="245"/>
      <c r="E441" s="245"/>
      <c r="F441" s="245"/>
      <c r="G441" s="245"/>
      <c r="H441" s="245"/>
      <c r="I441" s="245"/>
      <c r="J441" s="245"/>
      <c r="K441" s="245"/>
      <c r="L441" s="245"/>
      <c r="M441" s="245"/>
      <c r="N441" s="245"/>
      <c r="O441" s="245"/>
      <c r="P441" s="245"/>
      <c r="Q441" s="245"/>
      <c r="R441" s="245"/>
      <c r="S441" s="245"/>
      <c r="T441" s="245"/>
      <c r="U441" s="245"/>
      <c r="V441" s="245"/>
      <c r="W441" s="245"/>
      <c r="X441" s="245"/>
      <c r="Y441" s="245"/>
      <c r="Z441" s="245"/>
    </row>
    <row r="442" ht="15.75" customHeight="1">
      <c r="A442" s="245"/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245"/>
      <c r="T442" s="245"/>
      <c r="U442" s="245"/>
      <c r="V442" s="245"/>
      <c r="W442" s="245"/>
      <c r="X442" s="245"/>
      <c r="Y442" s="245"/>
      <c r="Z442" s="245"/>
    </row>
    <row r="443" ht="15.75" customHeight="1">
      <c r="A443" s="245"/>
      <c r="B443" s="245"/>
      <c r="C443" s="245"/>
      <c r="D443" s="245"/>
      <c r="E443" s="245"/>
      <c r="F443" s="245"/>
      <c r="G443" s="245"/>
      <c r="H443" s="245"/>
      <c r="I443" s="245"/>
      <c r="J443" s="245"/>
      <c r="K443" s="245"/>
      <c r="L443" s="245"/>
      <c r="M443" s="245"/>
      <c r="N443" s="245"/>
      <c r="O443" s="245"/>
      <c r="P443" s="245"/>
      <c r="Q443" s="245"/>
      <c r="R443" s="245"/>
      <c r="S443" s="245"/>
      <c r="T443" s="245"/>
      <c r="U443" s="245"/>
      <c r="V443" s="245"/>
      <c r="W443" s="245"/>
      <c r="X443" s="245"/>
      <c r="Y443" s="245"/>
      <c r="Z443" s="245"/>
    </row>
    <row r="444" ht="15.75" customHeight="1">
      <c r="A444" s="245"/>
      <c r="B444" s="245"/>
      <c r="C444" s="245"/>
      <c r="D444" s="245"/>
      <c r="E444" s="245"/>
      <c r="F444" s="245"/>
      <c r="G444" s="245"/>
      <c r="H444" s="245"/>
      <c r="I444" s="245"/>
      <c r="J444" s="245"/>
      <c r="K444" s="245"/>
      <c r="L444" s="245"/>
      <c r="M444" s="245"/>
      <c r="N444" s="245"/>
      <c r="O444" s="245"/>
      <c r="P444" s="245"/>
      <c r="Q444" s="245"/>
      <c r="R444" s="245"/>
      <c r="S444" s="245"/>
      <c r="T444" s="245"/>
      <c r="U444" s="245"/>
      <c r="V444" s="245"/>
      <c r="W444" s="245"/>
      <c r="X444" s="245"/>
      <c r="Y444" s="245"/>
      <c r="Z444" s="245"/>
    </row>
    <row r="445" ht="15.75" customHeight="1">
      <c r="A445" s="245"/>
      <c r="B445" s="245"/>
      <c r="C445" s="245"/>
      <c r="D445" s="245"/>
      <c r="E445" s="245"/>
      <c r="F445" s="245"/>
      <c r="G445" s="245"/>
      <c r="H445" s="245"/>
      <c r="I445" s="245"/>
      <c r="J445" s="245"/>
      <c r="K445" s="245"/>
      <c r="L445" s="245"/>
      <c r="M445" s="245"/>
      <c r="N445" s="245"/>
      <c r="O445" s="245"/>
      <c r="P445" s="245"/>
      <c r="Q445" s="245"/>
      <c r="R445" s="245"/>
      <c r="S445" s="245"/>
      <c r="T445" s="245"/>
      <c r="U445" s="245"/>
      <c r="V445" s="245"/>
      <c r="W445" s="245"/>
      <c r="X445" s="245"/>
      <c r="Y445" s="245"/>
      <c r="Z445" s="245"/>
    </row>
    <row r="446" ht="15.75" customHeight="1">
      <c r="A446" s="245"/>
      <c r="B446" s="245"/>
      <c r="C446" s="245"/>
      <c r="D446" s="245"/>
      <c r="E446" s="245"/>
      <c r="F446" s="245"/>
      <c r="G446" s="245"/>
      <c r="H446" s="245"/>
      <c r="I446" s="245"/>
      <c r="J446" s="245"/>
      <c r="K446" s="245"/>
      <c r="L446" s="245"/>
      <c r="M446" s="245"/>
      <c r="N446" s="245"/>
      <c r="O446" s="245"/>
      <c r="P446" s="245"/>
      <c r="Q446" s="245"/>
      <c r="R446" s="245"/>
      <c r="S446" s="245"/>
      <c r="T446" s="245"/>
      <c r="U446" s="245"/>
      <c r="V446" s="245"/>
      <c r="W446" s="245"/>
      <c r="X446" s="245"/>
      <c r="Y446" s="245"/>
      <c r="Z446" s="245"/>
    </row>
    <row r="447" ht="15.75" customHeight="1">
      <c r="A447" s="245"/>
      <c r="B447" s="245"/>
      <c r="C447" s="245"/>
      <c r="D447" s="245"/>
      <c r="E447" s="245"/>
      <c r="F447" s="245"/>
      <c r="G447" s="245"/>
      <c r="H447" s="245"/>
      <c r="I447" s="245"/>
      <c r="J447" s="245"/>
      <c r="K447" s="245"/>
      <c r="L447" s="245"/>
      <c r="M447" s="245"/>
      <c r="N447" s="245"/>
      <c r="O447" s="245"/>
      <c r="P447" s="245"/>
      <c r="Q447" s="245"/>
      <c r="R447" s="245"/>
      <c r="S447" s="245"/>
      <c r="T447" s="245"/>
      <c r="U447" s="245"/>
      <c r="V447" s="245"/>
      <c r="W447" s="245"/>
      <c r="X447" s="245"/>
      <c r="Y447" s="245"/>
      <c r="Z447" s="245"/>
    </row>
    <row r="448" ht="15.75" customHeight="1">
      <c r="A448" s="245"/>
      <c r="B448" s="245"/>
      <c r="C448" s="245"/>
      <c r="D448" s="245"/>
      <c r="E448" s="245"/>
      <c r="F448" s="245"/>
      <c r="G448" s="245"/>
      <c r="H448" s="245"/>
      <c r="I448" s="245"/>
      <c r="J448" s="245"/>
      <c r="K448" s="245"/>
      <c r="L448" s="245"/>
      <c r="M448" s="245"/>
      <c r="N448" s="245"/>
      <c r="O448" s="245"/>
      <c r="P448" s="245"/>
      <c r="Q448" s="245"/>
      <c r="R448" s="245"/>
      <c r="S448" s="245"/>
      <c r="T448" s="245"/>
      <c r="U448" s="245"/>
      <c r="V448" s="245"/>
      <c r="W448" s="245"/>
      <c r="X448" s="245"/>
      <c r="Y448" s="245"/>
      <c r="Z448" s="245"/>
    </row>
    <row r="449" ht="15.75" customHeight="1">
      <c r="A449" s="245"/>
      <c r="B449" s="245"/>
      <c r="C449" s="245"/>
      <c r="D449" s="245"/>
      <c r="E449" s="245"/>
      <c r="F449" s="245"/>
      <c r="G449" s="245"/>
      <c r="H449" s="245"/>
      <c r="I449" s="245"/>
      <c r="J449" s="245"/>
      <c r="K449" s="245"/>
      <c r="L449" s="245"/>
      <c r="M449" s="245"/>
      <c r="N449" s="245"/>
      <c r="O449" s="245"/>
      <c r="P449" s="245"/>
      <c r="Q449" s="245"/>
      <c r="R449" s="245"/>
      <c r="S449" s="245"/>
      <c r="T449" s="245"/>
      <c r="U449" s="245"/>
      <c r="V449" s="245"/>
      <c r="W449" s="245"/>
      <c r="X449" s="245"/>
      <c r="Y449" s="245"/>
      <c r="Z449" s="245"/>
    </row>
    <row r="450" ht="15.75" customHeight="1">
      <c r="A450" s="245"/>
      <c r="B450" s="245"/>
      <c r="C450" s="245"/>
      <c r="D450" s="245"/>
      <c r="E450" s="245"/>
      <c r="F450" s="245"/>
      <c r="G450" s="245"/>
      <c r="H450" s="245"/>
      <c r="I450" s="245"/>
      <c r="J450" s="245"/>
      <c r="K450" s="245"/>
      <c r="L450" s="245"/>
      <c r="M450" s="245"/>
      <c r="N450" s="245"/>
      <c r="O450" s="245"/>
      <c r="P450" s="245"/>
      <c r="Q450" s="245"/>
      <c r="R450" s="245"/>
      <c r="S450" s="245"/>
      <c r="T450" s="245"/>
      <c r="U450" s="245"/>
      <c r="V450" s="245"/>
      <c r="W450" s="245"/>
      <c r="X450" s="245"/>
      <c r="Y450" s="245"/>
      <c r="Z450" s="245"/>
    </row>
    <row r="451" ht="15.75" customHeight="1">
      <c r="A451" s="245"/>
      <c r="B451" s="245"/>
      <c r="C451" s="245"/>
      <c r="D451" s="245"/>
      <c r="E451" s="245"/>
      <c r="F451" s="245"/>
      <c r="G451" s="245"/>
      <c r="H451" s="245"/>
      <c r="I451" s="245"/>
      <c r="J451" s="245"/>
      <c r="K451" s="245"/>
      <c r="L451" s="245"/>
      <c r="M451" s="245"/>
      <c r="N451" s="245"/>
      <c r="O451" s="245"/>
      <c r="P451" s="245"/>
      <c r="Q451" s="245"/>
      <c r="R451" s="245"/>
      <c r="S451" s="245"/>
      <c r="T451" s="245"/>
      <c r="U451" s="245"/>
      <c r="V451" s="245"/>
      <c r="W451" s="245"/>
      <c r="X451" s="245"/>
      <c r="Y451" s="245"/>
      <c r="Z451" s="245"/>
    </row>
    <row r="452" ht="15.75" customHeight="1">
      <c r="A452" s="245"/>
      <c r="B452" s="245"/>
      <c r="C452" s="245"/>
      <c r="D452" s="245"/>
      <c r="E452" s="245"/>
      <c r="F452" s="245"/>
      <c r="G452" s="245"/>
      <c r="H452" s="245"/>
      <c r="I452" s="245"/>
      <c r="J452" s="245"/>
      <c r="K452" s="245"/>
      <c r="L452" s="245"/>
      <c r="M452" s="245"/>
      <c r="N452" s="245"/>
      <c r="O452" s="245"/>
      <c r="P452" s="245"/>
      <c r="Q452" s="245"/>
      <c r="R452" s="245"/>
      <c r="S452" s="245"/>
      <c r="T452" s="245"/>
      <c r="U452" s="245"/>
      <c r="V452" s="245"/>
      <c r="W452" s="245"/>
      <c r="X452" s="245"/>
      <c r="Y452" s="245"/>
      <c r="Z452" s="245"/>
    </row>
    <row r="453" ht="15.75" customHeight="1">
      <c r="A453" s="245"/>
      <c r="B453" s="245"/>
      <c r="C453" s="245"/>
      <c r="D453" s="245"/>
      <c r="E453" s="245"/>
      <c r="F453" s="245"/>
      <c r="G453" s="245"/>
      <c r="H453" s="245"/>
      <c r="I453" s="245"/>
      <c r="J453" s="245"/>
      <c r="K453" s="245"/>
      <c r="L453" s="245"/>
      <c r="M453" s="245"/>
      <c r="N453" s="245"/>
      <c r="O453" s="245"/>
      <c r="P453" s="245"/>
      <c r="Q453" s="245"/>
      <c r="R453" s="245"/>
      <c r="S453" s="245"/>
      <c r="T453" s="245"/>
      <c r="U453" s="245"/>
      <c r="V453" s="245"/>
      <c r="W453" s="245"/>
      <c r="X453" s="245"/>
      <c r="Y453" s="245"/>
      <c r="Z453" s="245"/>
    </row>
    <row r="454" ht="15.75" customHeight="1">
      <c r="A454" s="245"/>
      <c r="B454" s="245"/>
      <c r="C454" s="245"/>
      <c r="D454" s="245"/>
      <c r="E454" s="245"/>
      <c r="F454" s="245"/>
      <c r="G454" s="245"/>
      <c r="H454" s="245"/>
      <c r="I454" s="245"/>
      <c r="J454" s="245"/>
      <c r="K454" s="245"/>
      <c r="L454" s="245"/>
      <c r="M454" s="245"/>
      <c r="N454" s="245"/>
      <c r="O454" s="245"/>
      <c r="P454" s="245"/>
      <c r="Q454" s="245"/>
      <c r="R454" s="245"/>
      <c r="S454" s="245"/>
      <c r="T454" s="245"/>
      <c r="U454" s="245"/>
      <c r="V454" s="245"/>
      <c r="W454" s="245"/>
      <c r="X454" s="245"/>
      <c r="Y454" s="245"/>
      <c r="Z454" s="245"/>
    </row>
    <row r="455" ht="15.75" customHeight="1">
      <c r="A455" s="245"/>
      <c r="B455" s="245"/>
      <c r="C455" s="245"/>
      <c r="D455" s="245"/>
      <c r="E455" s="245"/>
      <c r="F455" s="245"/>
      <c r="G455" s="245"/>
      <c r="H455" s="245"/>
      <c r="I455" s="245"/>
      <c r="J455" s="245"/>
      <c r="K455" s="245"/>
      <c r="L455" s="245"/>
      <c r="M455" s="245"/>
      <c r="N455" s="245"/>
      <c r="O455" s="245"/>
      <c r="P455" s="245"/>
      <c r="Q455" s="245"/>
      <c r="R455" s="245"/>
      <c r="S455" s="245"/>
      <c r="T455" s="245"/>
      <c r="U455" s="245"/>
      <c r="V455" s="245"/>
      <c r="W455" s="245"/>
      <c r="X455" s="245"/>
      <c r="Y455" s="245"/>
      <c r="Z455" s="245"/>
    </row>
    <row r="456" ht="15.75" customHeight="1">
      <c r="A456" s="245"/>
      <c r="B456" s="245"/>
      <c r="C456" s="245"/>
      <c r="D456" s="245"/>
      <c r="E456" s="245"/>
      <c r="F456" s="245"/>
      <c r="G456" s="245"/>
      <c r="H456" s="245"/>
      <c r="I456" s="245"/>
      <c r="J456" s="245"/>
      <c r="K456" s="245"/>
      <c r="L456" s="245"/>
      <c r="M456" s="245"/>
      <c r="N456" s="245"/>
      <c r="O456" s="245"/>
      <c r="P456" s="245"/>
      <c r="Q456" s="245"/>
      <c r="R456" s="245"/>
      <c r="S456" s="245"/>
      <c r="T456" s="245"/>
      <c r="U456" s="245"/>
      <c r="V456" s="245"/>
      <c r="W456" s="245"/>
      <c r="X456" s="245"/>
      <c r="Y456" s="245"/>
      <c r="Z456" s="245"/>
    </row>
    <row r="457" ht="15.75" customHeight="1">
      <c r="A457" s="245"/>
      <c r="B457" s="245"/>
      <c r="C457" s="245"/>
      <c r="D457" s="245"/>
      <c r="E457" s="245"/>
      <c r="F457" s="245"/>
      <c r="G457" s="245"/>
      <c r="H457" s="245"/>
      <c r="I457" s="245"/>
      <c r="J457" s="245"/>
      <c r="K457" s="245"/>
      <c r="L457" s="245"/>
      <c r="M457" s="245"/>
      <c r="N457" s="245"/>
      <c r="O457" s="245"/>
      <c r="P457" s="245"/>
      <c r="Q457" s="245"/>
      <c r="R457" s="245"/>
      <c r="S457" s="245"/>
      <c r="T457" s="245"/>
      <c r="U457" s="245"/>
      <c r="V457" s="245"/>
      <c r="W457" s="245"/>
      <c r="X457" s="245"/>
      <c r="Y457" s="245"/>
      <c r="Z457" s="245"/>
    </row>
    <row r="458" ht="15.75" customHeight="1">
      <c r="A458" s="245"/>
      <c r="B458" s="245"/>
      <c r="C458" s="245"/>
      <c r="D458" s="245"/>
      <c r="E458" s="245"/>
      <c r="F458" s="245"/>
      <c r="G458" s="245"/>
      <c r="H458" s="245"/>
      <c r="I458" s="245"/>
      <c r="J458" s="245"/>
      <c r="K458" s="245"/>
      <c r="L458" s="245"/>
      <c r="M458" s="245"/>
      <c r="N458" s="245"/>
      <c r="O458" s="245"/>
      <c r="P458" s="245"/>
      <c r="Q458" s="245"/>
      <c r="R458" s="245"/>
      <c r="S458" s="245"/>
      <c r="T458" s="245"/>
      <c r="U458" s="245"/>
      <c r="V458" s="245"/>
      <c r="W458" s="245"/>
      <c r="X458" s="245"/>
      <c r="Y458" s="245"/>
      <c r="Z458" s="245"/>
    </row>
    <row r="459" ht="15.75" customHeight="1">
      <c r="A459" s="245"/>
      <c r="B459" s="245"/>
      <c r="C459" s="245"/>
      <c r="D459" s="245"/>
      <c r="E459" s="245"/>
      <c r="F459" s="245"/>
      <c r="G459" s="245"/>
      <c r="H459" s="245"/>
      <c r="I459" s="245"/>
      <c r="J459" s="245"/>
      <c r="K459" s="245"/>
      <c r="L459" s="245"/>
      <c r="M459" s="245"/>
      <c r="N459" s="245"/>
      <c r="O459" s="245"/>
      <c r="P459" s="245"/>
      <c r="Q459" s="245"/>
      <c r="R459" s="245"/>
      <c r="S459" s="245"/>
      <c r="T459" s="245"/>
      <c r="U459" s="245"/>
      <c r="V459" s="245"/>
      <c r="W459" s="245"/>
      <c r="X459" s="245"/>
      <c r="Y459" s="245"/>
      <c r="Z459" s="245"/>
    </row>
    <row r="460" ht="15.75" customHeight="1">
      <c r="A460" s="245"/>
      <c r="B460" s="245"/>
      <c r="C460" s="245"/>
      <c r="D460" s="245"/>
      <c r="E460" s="245"/>
      <c r="F460" s="245"/>
      <c r="G460" s="245"/>
      <c r="H460" s="245"/>
      <c r="I460" s="245"/>
      <c r="J460" s="245"/>
      <c r="K460" s="245"/>
      <c r="L460" s="245"/>
      <c r="M460" s="245"/>
      <c r="N460" s="245"/>
      <c r="O460" s="245"/>
      <c r="P460" s="245"/>
      <c r="Q460" s="245"/>
      <c r="R460" s="245"/>
      <c r="S460" s="245"/>
      <c r="T460" s="245"/>
      <c r="U460" s="245"/>
      <c r="V460" s="245"/>
      <c r="W460" s="245"/>
      <c r="X460" s="245"/>
      <c r="Y460" s="245"/>
      <c r="Z460" s="245"/>
    </row>
    <row r="461" ht="15.75" customHeight="1">
      <c r="A461" s="245"/>
      <c r="B461" s="245"/>
      <c r="C461" s="245"/>
      <c r="D461" s="245"/>
      <c r="E461" s="245"/>
      <c r="F461" s="245"/>
      <c r="G461" s="245"/>
      <c r="H461" s="245"/>
      <c r="I461" s="245"/>
      <c r="J461" s="245"/>
      <c r="K461" s="245"/>
      <c r="L461" s="245"/>
      <c r="M461" s="245"/>
      <c r="N461" s="245"/>
      <c r="O461" s="245"/>
      <c r="P461" s="245"/>
      <c r="Q461" s="245"/>
      <c r="R461" s="245"/>
      <c r="S461" s="245"/>
      <c r="T461" s="245"/>
      <c r="U461" s="245"/>
      <c r="V461" s="245"/>
      <c r="W461" s="245"/>
      <c r="X461" s="245"/>
      <c r="Y461" s="245"/>
      <c r="Z461" s="245"/>
    </row>
    <row r="462" ht="15.75" customHeight="1">
      <c r="A462" s="245"/>
      <c r="B462" s="245"/>
      <c r="C462" s="245"/>
      <c r="D462" s="245"/>
      <c r="E462" s="245"/>
      <c r="F462" s="245"/>
      <c r="G462" s="245"/>
      <c r="H462" s="245"/>
      <c r="I462" s="245"/>
      <c r="J462" s="245"/>
      <c r="K462" s="245"/>
      <c r="L462" s="245"/>
      <c r="M462" s="245"/>
      <c r="N462" s="245"/>
      <c r="O462" s="245"/>
      <c r="P462" s="245"/>
      <c r="Q462" s="245"/>
      <c r="R462" s="245"/>
      <c r="S462" s="245"/>
      <c r="T462" s="245"/>
      <c r="U462" s="245"/>
      <c r="V462" s="245"/>
      <c r="W462" s="245"/>
      <c r="X462" s="245"/>
      <c r="Y462" s="245"/>
      <c r="Z462" s="245"/>
    </row>
    <row r="463" ht="15.75" customHeight="1">
      <c r="A463" s="245"/>
      <c r="B463" s="245"/>
      <c r="C463" s="245"/>
      <c r="D463" s="245"/>
      <c r="E463" s="245"/>
      <c r="F463" s="245"/>
      <c r="G463" s="245"/>
      <c r="H463" s="245"/>
      <c r="I463" s="245"/>
      <c r="J463" s="245"/>
      <c r="K463" s="245"/>
      <c r="L463" s="245"/>
      <c r="M463" s="245"/>
      <c r="N463" s="245"/>
      <c r="O463" s="245"/>
      <c r="P463" s="245"/>
      <c r="Q463" s="245"/>
      <c r="R463" s="245"/>
      <c r="S463" s="245"/>
      <c r="T463" s="245"/>
      <c r="U463" s="245"/>
      <c r="V463" s="245"/>
      <c r="W463" s="245"/>
      <c r="X463" s="245"/>
      <c r="Y463" s="245"/>
      <c r="Z463" s="245"/>
    </row>
    <row r="464" ht="15.75" customHeight="1">
      <c r="A464" s="245"/>
      <c r="B464" s="245"/>
      <c r="C464" s="245"/>
      <c r="D464" s="245"/>
      <c r="E464" s="245"/>
      <c r="F464" s="245"/>
      <c r="G464" s="245"/>
      <c r="H464" s="245"/>
      <c r="I464" s="245"/>
      <c r="J464" s="245"/>
      <c r="K464" s="245"/>
      <c r="L464" s="245"/>
      <c r="M464" s="245"/>
      <c r="N464" s="245"/>
      <c r="O464" s="245"/>
      <c r="P464" s="245"/>
      <c r="Q464" s="245"/>
      <c r="R464" s="245"/>
      <c r="S464" s="245"/>
      <c r="T464" s="245"/>
      <c r="U464" s="245"/>
      <c r="V464" s="245"/>
      <c r="W464" s="245"/>
      <c r="X464" s="245"/>
      <c r="Y464" s="245"/>
      <c r="Z464" s="245"/>
    </row>
    <row r="465" ht="15.75" customHeight="1">
      <c r="A465" s="245"/>
      <c r="B465" s="245"/>
      <c r="C465" s="245"/>
      <c r="D465" s="245"/>
      <c r="E465" s="245"/>
      <c r="F465" s="245"/>
      <c r="G465" s="245"/>
      <c r="H465" s="245"/>
      <c r="I465" s="245"/>
      <c r="J465" s="245"/>
      <c r="K465" s="245"/>
      <c r="L465" s="245"/>
      <c r="M465" s="245"/>
      <c r="N465" s="245"/>
      <c r="O465" s="245"/>
      <c r="P465" s="245"/>
      <c r="Q465" s="245"/>
      <c r="R465" s="245"/>
      <c r="S465" s="245"/>
      <c r="T465" s="245"/>
      <c r="U465" s="245"/>
      <c r="V465" s="245"/>
      <c r="W465" s="245"/>
      <c r="X465" s="245"/>
      <c r="Y465" s="245"/>
      <c r="Z465" s="245"/>
    </row>
    <row r="466" ht="15.75" customHeight="1">
      <c r="A466" s="245"/>
      <c r="B466" s="245"/>
      <c r="C466" s="245"/>
      <c r="D466" s="245"/>
      <c r="E466" s="245"/>
      <c r="F466" s="245"/>
      <c r="G466" s="245"/>
      <c r="H466" s="245"/>
      <c r="I466" s="245"/>
      <c r="J466" s="245"/>
      <c r="K466" s="245"/>
      <c r="L466" s="245"/>
      <c r="M466" s="245"/>
      <c r="N466" s="245"/>
      <c r="O466" s="245"/>
      <c r="P466" s="245"/>
      <c r="Q466" s="245"/>
      <c r="R466" s="245"/>
      <c r="S466" s="245"/>
      <c r="T466" s="245"/>
      <c r="U466" s="245"/>
      <c r="V466" s="245"/>
      <c r="W466" s="245"/>
      <c r="X466" s="245"/>
      <c r="Y466" s="245"/>
      <c r="Z466" s="245"/>
    </row>
    <row r="467" ht="15.75" customHeight="1">
      <c r="A467" s="245"/>
      <c r="B467" s="245"/>
      <c r="C467" s="245"/>
      <c r="D467" s="245"/>
      <c r="E467" s="245"/>
      <c r="F467" s="245"/>
      <c r="G467" s="245"/>
      <c r="H467" s="245"/>
      <c r="I467" s="245"/>
      <c r="J467" s="245"/>
      <c r="K467" s="245"/>
      <c r="L467" s="245"/>
      <c r="M467" s="245"/>
      <c r="N467" s="245"/>
      <c r="O467" s="245"/>
      <c r="P467" s="245"/>
      <c r="Q467" s="245"/>
      <c r="R467" s="245"/>
      <c r="S467" s="245"/>
      <c r="T467" s="245"/>
      <c r="U467" s="245"/>
      <c r="V467" s="245"/>
      <c r="W467" s="245"/>
      <c r="X467" s="245"/>
      <c r="Y467" s="245"/>
      <c r="Z467" s="245"/>
    </row>
    <row r="468" ht="15.75" customHeight="1">
      <c r="A468" s="245"/>
      <c r="B468" s="245"/>
      <c r="C468" s="245"/>
      <c r="D468" s="245"/>
      <c r="E468" s="245"/>
      <c r="F468" s="245"/>
      <c r="G468" s="245"/>
      <c r="H468" s="245"/>
      <c r="I468" s="245"/>
      <c r="J468" s="245"/>
      <c r="K468" s="245"/>
      <c r="L468" s="245"/>
      <c r="M468" s="245"/>
      <c r="N468" s="245"/>
      <c r="O468" s="245"/>
      <c r="P468" s="245"/>
      <c r="Q468" s="245"/>
      <c r="R468" s="245"/>
      <c r="S468" s="245"/>
      <c r="T468" s="245"/>
      <c r="U468" s="245"/>
      <c r="V468" s="245"/>
      <c r="W468" s="245"/>
      <c r="X468" s="245"/>
      <c r="Y468" s="245"/>
      <c r="Z468" s="245"/>
    </row>
    <row r="469" ht="15.75" customHeight="1">
      <c r="A469" s="245"/>
      <c r="B469" s="245"/>
      <c r="C469" s="245"/>
      <c r="D469" s="245"/>
      <c r="E469" s="245"/>
      <c r="F469" s="245"/>
      <c r="G469" s="245"/>
      <c r="H469" s="245"/>
      <c r="I469" s="245"/>
      <c r="J469" s="245"/>
      <c r="K469" s="245"/>
      <c r="L469" s="245"/>
      <c r="M469" s="245"/>
      <c r="N469" s="245"/>
      <c r="O469" s="245"/>
      <c r="P469" s="245"/>
      <c r="Q469" s="245"/>
      <c r="R469" s="245"/>
      <c r="S469" s="245"/>
      <c r="T469" s="245"/>
      <c r="U469" s="245"/>
      <c r="V469" s="245"/>
      <c r="W469" s="245"/>
      <c r="X469" s="245"/>
      <c r="Y469" s="245"/>
      <c r="Z469" s="245"/>
    </row>
    <row r="470" ht="15.75" customHeight="1">
      <c r="A470" s="245"/>
      <c r="B470" s="245"/>
      <c r="C470" s="245"/>
      <c r="D470" s="245"/>
      <c r="E470" s="245"/>
      <c r="F470" s="245"/>
      <c r="G470" s="245"/>
      <c r="H470" s="245"/>
      <c r="I470" s="245"/>
      <c r="J470" s="245"/>
      <c r="K470" s="245"/>
      <c r="L470" s="245"/>
      <c r="M470" s="245"/>
      <c r="N470" s="245"/>
      <c r="O470" s="245"/>
      <c r="P470" s="245"/>
      <c r="Q470" s="245"/>
      <c r="R470" s="245"/>
      <c r="S470" s="245"/>
      <c r="T470" s="245"/>
      <c r="U470" s="245"/>
      <c r="V470" s="245"/>
      <c r="W470" s="245"/>
      <c r="X470" s="245"/>
      <c r="Y470" s="245"/>
      <c r="Z470" s="245"/>
    </row>
    <row r="471" ht="15.75" customHeight="1">
      <c r="A471" s="245"/>
      <c r="B471" s="245"/>
      <c r="C471" s="245"/>
      <c r="D471" s="245"/>
      <c r="E471" s="245"/>
      <c r="F471" s="245"/>
      <c r="G471" s="245"/>
      <c r="H471" s="245"/>
      <c r="I471" s="245"/>
      <c r="J471" s="245"/>
      <c r="K471" s="245"/>
      <c r="L471" s="245"/>
      <c r="M471" s="245"/>
      <c r="N471" s="245"/>
      <c r="O471" s="245"/>
      <c r="P471" s="245"/>
      <c r="Q471" s="245"/>
      <c r="R471" s="245"/>
      <c r="S471" s="245"/>
      <c r="T471" s="245"/>
      <c r="U471" s="245"/>
      <c r="V471" s="245"/>
      <c r="W471" s="245"/>
      <c r="X471" s="245"/>
      <c r="Y471" s="245"/>
      <c r="Z471" s="245"/>
    </row>
    <row r="472" ht="15.75" customHeight="1">
      <c r="A472" s="245"/>
      <c r="B472" s="245"/>
      <c r="C472" s="245"/>
      <c r="D472" s="245"/>
      <c r="E472" s="245"/>
      <c r="F472" s="245"/>
      <c r="G472" s="245"/>
      <c r="H472" s="245"/>
      <c r="I472" s="245"/>
      <c r="J472" s="245"/>
      <c r="K472" s="245"/>
      <c r="L472" s="245"/>
      <c r="M472" s="245"/>
      <c r="N472" s="245"/>
      <c r="O472" s="245"/>
      <c r="P472" s="245"/>
      <c r="Q472" s="245"/>
      <c r="R472" s="245"/>
      <c r="S472" s="245"/>
      <c r="T472" s="245"/>
      <c r="U472" s="245"/>
      <c r="V472" s="245"/>
      <c r="W472" s="245"/>
      <c r="X472" s="245"/>
      <c r="Y472" s="245"/>
      <c r="Z472" s="245"/>
    </row>
    <row r="473" ht="15.75" customHeight="1">
      <c r="A473" s="245"/>
      <c r="B473" s="245"/>
      <c r="C473" s="245"/>
      <c r="D473" s="245"/>
      <c r="E473" s="245"/>
      <c r="F473" s="245"/>
      <c r="G473" s="245"/>
      <c r="H473" s="245"/>
      <c r="I473" s="245"/>
      <c r="J473" s="245"/>
      <c r="K473" s="245"/>
      <c r="L473" s="245"/>
      <c r="M473" s="245"/>
      <c r="N473" s="245"/>
      <c r="O473" s="245"/>
      <c r="P473" s="245"/>
      <c r="Q473" s="245"/>
      <c r="R473" s="245"/>
      <c r="S473" s="245"/>
      <c r="T473" s="245"/>
      <c r="U473" s="245"/>
      <c r="V473" s="245"/>
      <c r="W473" s="245"/>
      <c r="X473" s="245"/>
      <c r="Y473" s="245"/>
      <c r="Z473" s="245"/>
    </row>
    <row r="474" ht="15.75" customHeight="1">
      <c r="A474" s="245"/>
      <c r="B474" s="245"/>
      <c r="C474" s="245"/>
      <c r="D474" s="245"/>
      <c r="E474" s="245"/>
      <c r="F474" s="245"/>
      <c r="G474" s="245"/>
      <c r="H474" s="245"/>
      <c r="I474" s="245"/>
      <c r="J474" s="245"/>
      <c r="K474" s="245"/>
      <c r="L474" s="245"/>
      <c r="M474" s="245"/>
      <c r="N474" s="245"/>
      <c r="O474" s="245"/>
      <c r="P474" s="245"/>
      <c r="Q474" s="245"/>
      <c r="R474" s="245"/>
      <c r="S474" s="245"/>
      <c r="T474" s="245"/>
      <c r="U474" s="245"/>
      <c r="V474" s="245"/>
      <c r="W474" s="245"/>
      <c r="X474" s="245"/>
      <c r="Y474" s="245"/>
      <c r="Z474" s="245"/>
    </row>
    <row r="475" ht="15.75" customHeight="1">
      <c r="A475" s="245"/>
      <c r="B475" s="245"/>
      <c r="C475" s="245"/>
      <c r="D475" s="245"/>
      <c r="E475" s="245"/>
      <c r="F475" s="245"/>
      <c r="G475" s="245"/>
      <c r="H475" s="245"/>
      <c r="I475" s="245"/>
      <c r="J475" s="245"/>
      <c r="K475" s="245"/>
      <c r="L475" s="245"/>
      <c r="M475" s="245"/>
      <c r="N475" s="245"/>
      <c r="O475" s="245"/>
      <c r="P475" s="245"/>
      <c r="Q475" s="245"/>
      <c r="R475" s="245"/>
      <c r="S475" s="245"/>
      <c r="T475" s="245"/>
      <c r="U475" s="245"/>
      <c r="V475" s="245"/>
      <c r="W475" s="245"/>
      <c r="X475" s="245"/>
      <c r="Y475" s="245"/>
      <c r="Z475" s="245"/>
    </row>
    <row r="476" ht="15.75" customHeight="1">
      <c r="A476" s="245"/>
      <c r="B476" s="245"/>
      <c r="C476" s="245"/>
      <c r="D476" s="245"/>
      <c r="E476" s="245"/>
      <c r="F476" s="245"/>
      <c r="G476" s="245"/>
      <c r="H476" s="245"/>
      <c r="I476" s="245"/>
      <c r="J476" s="245"/>
      <c r="K476" s="245"/>
      <c r="L476" s="245"/>
      <c r="M476" s="245"/>
      <c r="N476" s="245"/>
      <c r="O476" s="245"/>
      <c r="P476" s="245"/>
      <c r="Q476" s="245"/>
      <c r="R476" s="245"/>
      <c r="S476" s="245"/>
      <c r="T476" s="245"/>
      <c r="U476" s="245"/>
      <c r="V476" s="245"/>
      <c r="W476" s="245"/>
      <c r="X476" s="245"/>
      <c r="Y476" s="245"/>
      <c r="Z476" s="245"/>
    </row>
    <row r="477" ht="15.75" customHeight="1">
      <c r="A477" s="245"/>
      <c r="B477" s="245"/>
      <c r="C477" s="245"/>
      <c r="D477" s="245"/>
      <c r="E477" s="245"/>
      <c r="F477" s="245"/>
      <c r="G477" s="245"/>
      <c r="H477" s="245"/>
      <c r="I477" s="245"/>
      <c r="J477" s="245"/>
      <c r="K477" s="245"/>
      <c r="L477" s="245"/>
      <c r="M477" s="245"/>
      <c r="N477" s="245"/>
      <c r="O477" s="245"/>
      <c r="P477" s="245"/>
      <c r="Q477" s="245"/>
      <c r="R477" s="245"/>
      <c r="S477" s="245"/>
      <c r="T477" s="245"/>
      <c r="U477" s="245"/>
      <c r="V477" s="245"/>
      <c r="W477" s="245"/>
      <c r="X477" s="245"/>
      <c r="Y477" s="245"/>
      <c r="Z477" s="245"/>
    </row>
    <row r="478" ht="15.75" customHeight="1">
      <c r="A478" s="245"/>
      <c r="B478" s="245"/>
      <c r="C478" s="245"/>
      <c r="D478" s="245"/>
      <c r="E478" s="245"/>
      <c r="F478" s="245"/>
      <c r="G478" s="245"/>
      <c r="H478" s="245"/>
      <c r="I478" s="245"/>
      <c r="J478" s="245"/>
      <c r="K478" s="245"/>
      <c r="L478" s="245"/>
      <c r="M478" s="245"/>
      <c r="N478" s="245"/>
      <c r="O478" s="245"/>
      <c r="P478" s="245"/>
      <c r="Q478" s="245"/>
      <c r="R478" s="245"/>
      <c r="S478" s="245"/>
      <c r="T478" s="245"/>
      <c r="U478" s="245"/>
      <c r="V478" s="245"/>
      <c r="W478" s="245"/>
      <c r="X478" s="245"/>
      <c r="Y478" s="245"/>
      <c r="Z478" s="245"/>
    </row>
    <row r="479" ht="15.75" customHeight="1">
      <c r="A479" s="245"/>
      <c r="B479" s="245"/>
      <c r="C479" s="245"/>
      <c r="D479" s="245"/>
      <c r="E479" s="245"/>
      <c r="F479" s="245"/>
      <c r="G479" s="245"/>
      <c r="H479" s="245"/>
      <c r="I479" s="245"/>
      <c r="J479" s="245"/>
      <c r="K479" s="245"/>
      <c r="L479" s="245"/>
      <c r="M479" s="245"/>
      <c r="N479" s="245"/>
      <c r="O479" s="245"/>
      <c r="P479" s="245"/>
      <c r="Q479" s="245"/>
      <c r="R479" s="245"/>
      <c r="S479" s="245"/>
      <c r="T479" s="245"/>
      <c r="U479" s="245"/>
      <c r="V479" s="245"/>
      <c r="W479" s="245"/>
      <c r="X479" s="245"/>
      <c r="Y479" s="245"/>
      <c r="Z479" s="245"/>
    </row>
    <row r="480" ht="15.75" customHeight="1">
      <c r="A480" s="245"/>
      <c r="B480" s="245"/>
      <c r="C480" s="245"/>
      <c r="D480" s="245"/>
      <c r="E480" s="245"/>
      <c r="F480" s="245"/>
      <c r="G480" s="245"/>
      <c r="H480" s="245"/>
      <c r="I480" s="245"/>
      <c r="J480" s="245"/>
      <c r="K480" s="245"/>
      <c r="L480" s="245"/>
      <c r="M480" s="245"/>
      <c r="N480" s="245"/>
      <c r="O480" s="245"/>
      <c r="P480" s="245"/>
      <c r="Q480" s="245"/>
      <c r="R480" s="245"/>
      <c r="S480" s="245"/>
      <c r="T480" s="245"/>
      <c r="U480" s="245"/>
      <c r="V480" s="245"/>
      <c r="W480" s="245"/>
      <c r="X480" s="245"/>
      <c r="Y480" s="245"/>
      <c r="Z480" s="245"/>
    </row>
    <row r="481" ht="15.75" customHeight="1">
      <c r="A481" s="245"/>
      <c r="B481" s="245"/>
      <c r="C481" s="245"/>
      <c r="D481" s="245"/>
      <c r="E481" s="245"/>
      <c r="F481" s="245"/>
      <c r="G481" s="245"/>
      <c r="H481" s="245"/>
      <c r="I481" s="245"/>
      <c r="J481" s="245"/>
      <c r="K481" s="245"/>
      <c r="L481" s="245"/>
      <c r="M481" s="245"/>
      <c r="N481" s="245"/>
      <c r="O481" s="245"/>
      <c r="P481" s="245"/>
      <c r="Q481" s="245"/>
      <c r="R481" s="245"/>
      <c r="S481" s="245"/>
      <c r="T481" s="245"/>
      <c r="U481" s="245"/>
      <c r="V481" s="245"/>
      <c r="W481" s="245"/>
      <c r="X481" s="245"/>
      <c r="Y481" s="245"/>
      <c r="Z481" s="245"/>
    </row>
    <row r="482" ht="15.75" customHeight="1">
      <c r="A482" s="245"/>
      <c r="B482" s="245"/>
      <c r="C482" s="245"/>
      <c r="D482" s="245"/>
      <c r="E482" s="245"/>
      <c r="F482" s="245"/>
      <c r="G482" s="245"/>
      <c r="H482" s="245"/>
      <c r="I482" s="245"/>
      <c r="J482" s="245"/>
      <c r="K482" s="245"/>
      <c r="L482" s="245"/>
      <c r="M482" s="245"/>
      <c r="N482" s="245"/>
      <c r="O482" s="245"/>
      <c r="P482" s="245"/>
      <c r="Q482" s="245"/>
      <c r="R482" s="245"/>
      <c r="S482" s="245"/>
      <c r="T482" s="245"/>
      <c r="U482" s="245"/>
      <c r="V482" s="245"/>
      <c r="W482" s="245"/>
      <c r="X482" s="245"/>
      <c r="Y482" s="245"/>
      <c r="Z482" s="245"/>
    </row>
    <row r="483" ht="15.75" customHeight="1">
      <c r="A483" s="245"/>
      <c r="B483" s="245"/>
      <c r="C483" s="245"/>
      <c r="D483" s="245"/>
      <c r="E483" s="245"/>
      <c r="F483" s="245"/>
      <c r="G483" s="245"/>
      <c r="H483" s="245"/>
      <c r="I483" s="245"/>
      <c r="J483" s="245"/>
      <c r="K483" s="245"/>
      <c r="L483" s="245"/>
      <c r="M483" s="245"/>
      <c r="N483" s="245"/>
      <c r="O483" s="245"/>
      <c r="P483" s="245"/>
      <c r="Q483" s="245"/>
      <c r="R483" s="245"/>
      <c r="S483" s="245"/>
      <c r="T483" s="245"/>
      <c r="U483" s="245"/>
      <c r="V483" s="245"/>
      <c r="W483" s="245"/>
      <c r="X483" s="245"/>
      <c r="Y483" s="245"/>
      <c r="Z483" s="245"/>
    </row>
    <row r="484" ht="15.75" customHeight="1">
      <c r="A484" s="245"/>
      <c r="B484" s="245"/>
      <c r="C484" s="245"/>
      <c r="D484" s="245"/>
      <c r="E484" s="245"/>
      <c r="F484" s="245"/>
      <c r="G484" s="245"/>
      <c r="H484" s="245"/>
      <c r="I484" s="245"/>
      <c r="J484" s="245"/>
      <c r="K484" s="245"/>
      <c r="L484" s="245"/>
      <c r="M484" s="245"/>
      <c r="N484" s="245"/>
      <c r="O484" s="245"/>
      <c r="P484" s="245"/>
      <c r="Q484" s="245"/>
      <c r="R484" s="245"/>
      <c r="S484" s="245"/>
      <c r="T484" s="245"/>
      <c r="U484" s="245"/>
      <c r="V484" s="245"/>
      <c r="W484" s="245"/>
      <c r="X484" s="245"/>
      <c r="Y484" s="245"/>
      <c r="Z484" s="245"/>
    </row>
    <row r="485" ht="15.75" customHeight="1">
      <c r="A485" s="245"/>
      <c r="B485" s="245"/>
      <c r="C485" s="245"/>
      <c r="D485" s="245"/>
      <c r="E485" s="245"/>
      <c r="F485" s="245"/>
      <c r="G485" s="245"/>
      <c r="H485" s="245"/>
      <c r="I485" s="245"/>
      <c r="J485" s="245"/>
      <c r="K485" s="245"/>
      <c r="L485" s="245"/>
      <c r="M485" s="245"/>
      <c r="N485" s="245"/>
      <c r="O485" s="245"/>
      <c r="P485" s="245"/>
      <c r="Q485" s="245"/>
      <c r="R485" s="245"/>
      <c r="S485" s="245"/>
      <c r="T485" s="245"/>
      <c r="U485" s="245"/>
      <c r="V485" s="245"/>
      <c r="W485" s="245"/>
      <c r="X485" s="245"/>
      <c r="Y485" s="245"/>
      <c r="Z485" s="245"/>
    </row>
    <row r="486" ht="15.75" customHeight="1">
      <c r="A486" s="245"/>
      <c r="B486" s="245"/>
      <c r="C486" s="245"/>
      <c r="D486" s="245"/>
      <c r="E486" s="245"/>
      <c r="F486" s="245"/>
      <c r="G486" s="245"/>
      <c r="H486" s="245"/>
      <c r="I486" s="245"/>
      <c r="J486" s="245"/>
      <c r="K486" s="245"/>
      <c r="L486" s="245"/>
      <c r="M486" s="245"/>
      <c r="N486" s="245"/>
      <c r="O486" s="245"/>
      <c r="P486" s="245"/>
      <c r="Q486" s="245"/>
      <c r="R486" s="245"/>
      <c r="S486" s="245"/>
      <c r="T486" s="245"/>
      <c r="U486" s="245"/>
      <c r="V486" s="245"/>
      <c r="W486" s="245"/>
      <c r="X486" s="245"/>
      <c r="Y486" s="245"/>
      <c r="Z486" s="245"/>
    </row>
    <row r="487" ht="15.75" customHeight="1">
      <c r="A487" s="245"/>
      <c r="B487" s="245"/>
      <c r="C487" s="245"/>
      <c r="D487" s="245"/>
      <c r="E487" s="245"/>
      <c r="F487" s="245"/>
      <c r="G487" s="245"/>
      <c r="H487" s="245"/>
      <c r="I487" s="245"/>
      <c r="J487" s="245"/>
      <c r="K487" s="245"/>
      <c r="L487" s="245"/>
      <c r="M487" s="245"/>
      <c r="N487" s="245"/>
      <c r="O487" s="245"/>
      <c r="P487" s="245"/>
      <c r="Q487" s="245"/>
      <c r="R487" s="245"/>
      <c r="S487" s="245"/>
      <c r="T487" s="245"/>
      <c r="U487" s="245"/>
      <c r="V487" s="245"/>
      <c r="W487" s="245"/>
      <c r="X487" s="245"/>
      <c r="Y487" s="245"/>
      <c r="Z487" s="245"/>
    </row>
    <row r="488" ht="15.75" customHeight="1">
      <c r="A488" s="245"/>
      <c r="B488" s="245"/>
      <c r="C488" s="245"/>
      <c r="D488" s="245"/>
      <c r="E488" s="245"/>
      <c r="F488" s="245"/>
      <c r="G488" s="245"/>
      <c r="H488" s="245"/>
      <c r="I488" s="245"/>
      <c r="J488" s="245"/>
      <c r="K488" s="245"/>
      <c r="L488" s="245"/>
      <c r="M488" s="245"/>
      <c r="N488" s="245"/>
      <c r="O488" s="245"/>
      <c r="P488" s="245"/>
      <c r="Q488" s="245"/>
      <c r="R488" s="245"/>
      <c r="S488" s="245"/>
      <c r="T488" s="245"/>
      <c r="U488" s="245"/>
      <c r="V488" s="245"/>
      <c r="W488" s="245"/>
      <c r="X488" s="245"/>
      <c r="Y488" s="245"/>
      <c r="Z488" s="245"/>
    </row>
    <row r="489" ht="15.75" customHeight="1">
      <c r="A489" s="245"/>
      <c r="B489" s="245"/>
      <c r="C489" s="245"/>
      <c r="D489" s="245"/>
      <c r="E489" s="245"/>
      <c r="F489" s="245"/>
      <c r="G489" s="245"/>
      <c r="H489" s="245"/>
      <c r="I489" s="245"/>
      <c r="J489" s="245"/>
      <c r="K489" s="245"/>
      <c r="L489" s="245"/>
      <c r="M489" s="245"/>
      <c r="N489" s="245"/>
      <c r="O489" s="245"/>
      <c r="P489" s="245"/>
      <c r="Q489" s="245"/>
      <c r="R489" s="245"/>
      <c r="S489" s="245"/>
      <c r="T489" s="245"/>
      <c r="U489" s="245"/>
      <c r="V489" s="245"/>
      <c r="W489" s="245"/>
      <c r="X489" s="245"/>
      <c r="Y489" s="245"/>
      <c r="Z489" s="245"/>
    </row>
    <row r="490" ht="15.75" customHeight="1">
      <c r="A490" s="245"/>
      <c r="B490" s="245"/>
      <c r="C490" s="245"/>
      <c r="D490" s="245"/>
      <c r="E490" s="245"/>
      <c r="F490" s="245"/>
      <c r="G490" s="245"/>
      <c r="H490" s="245"/>
      <c r="I490" s="245"/>
      <c r="J490" s="245"/>
      <c r="K490" s="245"/>
      <c r="L490" s="245"/>
      <c r="M490" s="245"/>
      <c r="N490" s="245"/>
      <c r="O490" s="245"/>
      <c r="P490" s="245"/>
      <c r="Q490" s="245"/>
      <c r="R490" s="245"/>
      <c r="S490" s="245"/>
      <c r="T490" s="245"/>
      <c r="U490" s="245"/>
      <c r="V490" s="245"/>
      <c r="W490" s="245"/>
      <c r="X490" s="245"/>
      <c r="Y490" s="245"/>
      <c r="Z490" s="245"/>
    </row>
    <row r="491" ht="15.75" customHeight="1">
      <c r="A491" s="245"/>
      <c r="B491" s="245"/>
      <c r="C491" s="245"/>
      <c r="D491" s="245"/>
      <c r="E491" s="245"/>
      <c r="F491" s="245"/>
      <c r="G491" s="245"/>
      <c r="H491" s="245"/>
      <c r="I491" s="245"/>
      <c r="J491" s="245"/>
      <c r="K491" s="245"/>
      <c r="L491" s="245"/>
      <c r="M491" s="245"/>
      <c r="N491" s="245"/>
      <c r="O491" s="245"/>
      <c r="P491" s="245"/>
      <c r="Q491" s="245"/>
      <c r="R491" s="245"/>
      <c r="S491" s="245"/>
      <c r="T491" s="245"/>
      <c r="U491" s="245"/>
      <c r="V491" s="245"/>
      <c r="W491" s="245"/>
      <c r="X491" s="245"/>
      <c r="Y491" s="245"/>
      <c r="Z491" s="245"/>
    </row>
    <row r="492" ht="15.75" customHeight="1">
      <c r="A492" s="245"/>
      <c r="B492" s="245"/>
      <c r="C492" s="245"/>
      <c r="D492" s="245"/>
      <c r="E492" s="245"/>
      <c r="F492" s="245"/>
      <c r="G492" s="245"/>
      <c r="H492" s="245"/>
      <c r="I492" s="245"/>
      <c r="J492" s="245"/>
      <c r="K492" s="245"/>
      <c r="L492" s="245"/>
      <c r="M492" s="245"/>
      <c r="N492" s="245"/>
      <c r="O492" s="245"/>
      <c r="P492" s="245"/>
      <c r="Q492" s="245"/>
      <c r="R492" s="245"/>
      <c r="S492" s="245"/>
      <c r="T492" s="245"/>
      <c r="U492" s="245"/>
      <c r="V492" s="245"/>
      <c r="W492" s="245"/>
      <c r="X492" s="245"/>
      <c r="Y492" s="245"/>
      <c r="Z492" s="245"/>
    </row>
    <row r="493" ht="15.75" customHeight="1">
      <c r="A493" s="245"/>
      <c r="B493" s="245"/>
      <c r="C493" s="245"/>
      <c r="D493" s="245"/>
      <c r="E493" s="245"/>
      <c r="F493" s="245"/>
      <c r="G493" s="245"/>
      <c r="H493" s="245"/>
      <c r="I493" s="245"/>
      <c r="J493" s="245"/>
      <c r="K493" s="245"/>
      <c r="L493" s="245"/>
      <c r="M493" s="245"/>
      <c r="N493" s="245"/>
      <c r="O493" s="245"/>
      <c r="P493" s="245"/>
      <c r="Q493" s="245"/>
      <c r="R493" s="245"/>
      <c r="S493" s="245"/>
      <c r="T493" s="245"/>
      <c r="U493" s="245"/>
      <c r="V493" s="245"/>
      <c r="W493" s="245"/>
      <c r="X493" s="245"/>
      <c r="Y493" s="245"/>
      <c r="Z493" s="245"/>
    </row>
    <row r="494" ht="15.75" customHeight="1">
      <c r="A494" s="245"/>
      <c r="B494" s="245"/>
      <c r="C494" s="245"/>
      <c r="D494" s="245"/>
      <c r="E494" s="245"/>
      <c r="F494" s="245"/>
      <c r="G494" s="245"/>
      <c r="H494" s="245"/>
      <c r="I494" s="245"/>
      <c r="J494" s="245"/>
      <c r="K494" s="245"/>
      <c r="L494" s="245"/>
      <c r="M494" s="245"/>
      <c r="N494" s="245"/>
      <c r="O494" s="245"/>
      <c r="P494" s="245"/>
      <c r="Q494" s="245"/>
      <c r="R494" s="245"/>
      <c r="S494" s="245"/>
      <c r="T494" s="245"/>
      <c r="U494" s="245"/>
      <c r="V494" s="245"/>
      <c r="W494" s="245"/>
      <c r="X494" s="245"/>
      <c r="Y494" s="245"/>
      <c r="Z494" s="245"/>
    </row>
    <row r="495" ht="15.75" customHeight="1">
      <c r="A495" s="245"/>
      <c r="B495" s="245"/>
      <c r="C495" s="245"/>
      <c r="D495" s="245"/>
      <c r="E495" s="245"/>
      <c r="F495" s="245"/>
      <c r="G495" s="245"/>
      <c r="H495" s="245"/>
      <c r="I495" s="245"/>
      <c r="J495" s="245"/>
      <c r="K495" s="245"/>
      <c r="L495" s="245"/>
      <c r="M495" s="245"/>
      <c r="N495" s="245"/>
      <c r="O495" s="245"/>
      <c r="P495" s="245"/>
      <c r="Q495" s="245"/>
      <c r="R495" s="245"/>
      <c r="S495" s="245"/>
      <c r="T495" s="245"/>
      <c r="U495" s="245"/>
      <c r="V495" s="245"/>
      <c r="W495" s="245"/>
      <c r="X495" s="245"/>
      <c r="Y495" s="245"/>
      <c r="Z495" s="245"/>
    </row>
    <row r="496" ht="15.75" customHeight="1">
      <c r="A496" s="245"/>
      <c r="B496" s="245"/>
      <c r="C496" s="245"/>
      <c r="D496" s="245"/>
      <c r="E496" s="245"/>
      <c r="F496" s="245"/>
      <c r="G496" s="245"/>
      <c r="H496" s="245"/>
      <c r="I496" s="245"/>
      <c r="J496" s="245"/>
      <c r="K496" s="245"/>
      <c r="L496" s="245"/>
      <c r="M496" s="245"/>
      <c r="N496" s="245"/>
      <c r="O496" s="245"/>
      <c r="P496" s="245"/>
      <c r="Q496" s="245"/>
      <c r="R496" s="245"/>
      <c r="S496" s="245"/>
      <c r="T496" s="245"/>
      <c r="U496" s="245"/>
      <c r="V496" s="245"/>
      <c r="W496" s="245"/>
      <c r="X496" s="245"/>
      <c r="Y496" s="245"/>
      <c r="Z496" s="245"/>
    </row>
    <row r="497" ht="15.75" customHeight="1">
      <c r="A497" s="245"/>
      <c r="B497" s="245"/>
      <c r="C497" s="245"/>
      <c r="D497" s="245"/>
      <c r="E497" s="245"/>
      <c r="F497" s="245"/>
      <c r="G497" s="245"/>
      <c r="H497" s="245"/>
      <c r="I497" s="245"/>
      <c r="J497" s="245"/>
      <c r="K497" s="245"/>
      <c r="L497" s="245"/>
      <c r="M497" s="245"/>
      <c r="N497" s="245"/>
      <c r="O497" s="245"/>
      <c r="P497" s="245"/>
      <c r="Q497" s="245"/>
      <c r="R497" s="245"/>
      <c r="S497" s="245"/>
      <c r="T497" s="245"/>
      <c r="U497" s="245"/>
      <c r="V497" s="245"/>
      <c r="W497" s="245"/>
      <c r="X497" s="245"/>
      <c r="Y497" s="245"/>
      <c r="Z497" s="245"/>
    </row>
    <row r="498" ht="15.75" customHeight="1">
      <c r="A498" s="245"/>
      <c r="B498" s="245"/>
      <c r="C498" s="245"/>
      <c r="D498" s="245"/>
      <c r="E498" s="245"/>
      <c r="F498" s="245"/>
      <c r="G498" s="245"/>
      <c r="H498" s="245"/>
      <c r="I498" s="245"/>
      <c r="J498" s="245"/>
      <c r="K498" s="245"/>
      <c r="L498" s="245"/>
      <c r="M498" s="245"/>
      <c r="N498" s="245"/>
      <c r="O498" s="245"/>
      <c r="P498" s="245"/>
      <c r="Q498" s="245"/>
      <c r="R498" s="245"/>
      <c r="S498" s="245"/>
      <c r="T498" s="245"/>
      <c r="U498" s="245"/>
      <c r="V498" s="245"/>
      <c r="W498" s="245"/>
      <c r="X498" s="245"/>
      <c r="Y498" s="245"/>
      <c r="Z498" s="245"/>
    </row>
    <row r="499" ht="15.75" customHeight="1">
      <c r="A499" s="245"/>
      <c r="B499" s="245"/>
      <c r="C499" s="245"/>
      <c r="D499" s="245"/>
      <c r="E499" s="245"/>
      <c r="F499" s="245"/>
      <c r="G499" s="245"/>
      <c r="H499" s="245"/>
      <c r="I499" s="245"/>
      <c r="J499" s="245"/>
      <c r="K499" s="245"/>
      <c r="L499" s="245"/>
      <c r="M499" s="245"/>
      <c r="N499" s="245"/>
      <c r="O499" s="245"/>
      <c r="P499" s="245"/>
      <c r="Q499" s="245"/>
      <c r="R499" s="245"/>
      <c r="S499" s="245"/>
      <c r="T499" s="245"/>
      <c r="U499" s="245"/>
      <c r="V499" s="245"/>
      <c r="W499" s="245"/>
      <c r="X499" s="245"/>
      <c r="Y499" s="245"/>
      <c r="Z499" s="245"/>
    </row>
    <row r="500" ht="15.75" customHeight="1">
      <c r="A500" s="245"/>
      <c r="B500" s="245"/>
      <c r="C500" s="245"/>
      <c r="D500" s="245"/>
      <c r="E500" s="245"/>
      <c r="F500" s="245"/>
      <c r="G500" s="245"/>
      <c r="H500" s="245"/>
      <c r="I500" s="245"/>
      <c r="J500" s="245"/>
      <c r="K500" s="245"/>
      <c r="L500" s="245"/>
      <c r="M500" s="245"/>
      <c r="N500" s="245"/>
      <c r="O500" s="245"/>
      <c r="P500" s="245"/>
      <c r="Q500" s="245"/>
      <c r="R500" s="245"/>
      <c r="S500" s="245"/>
      <c r="T500" s="245"/>
      <c r="U500" s="245"/>
      <c r="V500" s="245"/>
      <c r="W500" s="245"/>
      <c r="X500" s="245"/>
      <c r="Y500" s="245"/>
      <c r="Z500" s="245"/>
    </row>
    <row r="501" ht="15.75" customHeight="1">
      <c r="A501" s="245"/>
      <c r="B501" s="245"/>
      <c r="C501" s="245"/>
      <c r="D501" s="245"/>
      <c r="E501" s="245"/>
      <c r="F501" s="245"/>
      <c r="G501" s="245"/>
      <c r="H501" s="245"/>
      <c r="I501" s="245"/>
      <c r="J501" s="245"/>
      <c r="K501" s="245"/>
      <c r="L501" s="245"/>
      <c r="M501" s="245"/>
      <c r="N501" s="245"/>
      <c r="O501" s="245"/>
      <c r="P501" s="245"/>
      <c r="Q501" s="245"/>
      <c r="R501" s="245"/>
      <c r="S501" s="245"/>
      <c r="T501" s="245"/>
      <c r="U501" s="245"/>
      <c r="V501" s="245"/>
      <c r="W501" s="245"/>
      <c r="X501" s="245"/>
      <c r="Y501" s="245"/>
      <c r="Z501" s="245"/>
    </row>
    <row r="502" ht="15.75" customHeight="1">
      <c r="A502" s="245"/>
      <c r="B502" s="245"/>
      <c r="C502" s="245"/>
      <c r="D502" s="245"/>
      <c r="E502" s="245"/>
      <c r="F502" s="245"/>
      <c r="G502" s="245"/>
      <c r="H502" s="245"/>
      <c r="I502" s="245"/>
      <c r="J502" s="245"/>
      <c r="K502" s="245"/>
      <c r="L502" s="245"/>
      <c r="M502" s="245"/>
      <c r="N502" s="245"/>
      <c r="O502" s="245"/>
      <c r="P502" s="245"/>
      <c r="Q502" s="245"/>
      <c r="R502" s="245"/>
      <c r="S502" s="245"/>
      <c r="T502" s="245"/>
      <c r="U502" s="245"/>
      <c r="V502" s="245"/>
      <c r="W502" s="245"/>
      <c r="X502" s="245"/>
      <c r="Y502" s="245"/>
      <c r="Z502" s="245"/>
    </row>
    <row r="503" ht="15.75" customHeight="1">
      <c r="A503" s="245"/>
      <c r="B503" s="245"/>
      <c r="C503" s="245"/>
      <c r="D503" s="245"/>
      <c r="E503" s="245"/>
      <c r="F503" s="245"/>
      <c r="G503" s="245"/>
      <c r="H503" s="245"/>
      <c r="I503" s="245"/>
      <c r="J503" s="245"/>
      <c r="K503" s="245"/>
      <c r="L503" s="245"/>
      <c r="M503" s="245"/>
      <c r="N503" s="245"/>
      <c r="O503" s="245"/>
      <c r="P503" s="245"/>
      <c r="Q503" s="245"/>
      <c r="R503" s="245"/>
      <c r="S503" s="245"/>
      <c r="T503" s="245"/>
      <c r="U503" s="245"/>
      <c r="V503" s="245"/>
      <c r="W503" s="245"/>
      <c r="X503" s="245"/>
      <c r="Y503" s="245"/>
      <c r="Z503" s="245"/>
    </row>
    <row r="504" ht="15.75" customHeight="1">
      <c r="A504" s="245"/>
      <c r="B504" s="245"/>
      <c r="C504" s="245"/>
      <c r="D504" s="245"/>
      <c r="E504" s="245"/>
      <c r="F504" s="245"/>
      <c r="G504" s="245"/>
      <c r="H504" s="245"/>
      <c r="I504" s="245"/>
      <c r="J504" s="245"/>
      <c r="K504" s="245"/>
      <c r="L504" s="245"/>
      <c r="M504" s="245"/>
      <c r="N504" s="245"/>
      <c r="O504" s="245"/>
      <c r="P504" s="245"/>
      <c r="Q504" s="245"/>
      <c r="R504" s="245"/>
      <c r="S504" s="245"/>
      <c r="T504" s="245"/>
      <c r="U504" s="245"/>
      <c r="V504" s="245"/>
      <c r="W504" s="245"/>
      <c r="X504" s="245"/>
      <c r="Y504" s="245"/>
      <c r="Z504" s="245"/>
    </row>
    <row r="505" ht="15.75" customHeight="1">
      <c r="A505" s="245"/>
      <c r="B505" s="245"/>
      <c r="C505" s="245"/>
      <c r="D505" s="245"/>
      <c r="E505" s="245"/>
      <c r="F505" s="245"/>
      <c r="G505" s="245"/>
      <c r="H505" s="245"/>
      <c r="I505" s="245"/>
      <c r="J505" s="245"/>
      <c r="K505" s="245"/>
      <c r="L505" s="245"/>
      <c r="M505" s="245"/>
      <c r="N505" s="245"/>
      <c r="O505" s="245"/>
      <c r="P505" s="245"/>
      <c r="Q505" s="245"/>
      <c r="R505" s="245"/>
      <c r="S505" s="245"/>
      <c r="T505" s="245"/>
      <c r="U505" s="245"/>
      <c r="V505" s="245"/>
      <c r="W505" s="245"/>
      <c r="X505" s="245"/>
      <c r="Y505" s="245"/>
      <c r="Z505" s="245"/>
    </row>
    <row r="506" ht="15.75" customHeight="1">
      <c r="A506" s="245"/>
      <c r="B506" s="245"/>
      <c r="C506" s="245"/>
      <c r="D506" s="245"/>
      <c r="E506" s="245"/>
      <c r="F506" s="245"/>
      <c r="G506" s="245"/>
      <c r="H506" s="245"/>
      <c r="I506" s="245"/>
      <c r="J506" s="245"/>
      <c r="K506" s="245"/>
      <c r="L506" s="245"/>
      <c r="M506" s="245"/>
      <c r="N506" s="245"/>
      <c r="O506" s="245"/>
      <c r="P506" s="245"/>
      <c r="Q506" s="245"/>
      <c r="R506" s="245"/>
      <c r="S506" s="245"/>
      <c r="T506" s="245"/>
      <c r="U506" s="245"/>
      <c r="V506" s="245"/>
      <c r="W506" s="245"/>
      <c r="X506" s="245"/>
      <c r="Y506" s="245"/>
      <c r="Z506" s="245"/>
    </row>
    <row r="507" ht="15.75" customHeight="1">
      <c r="A507" s="245"/>
      <c r="B507" s="245"/>
      <c r="C507" s="245"/>
      <c r="D507" s="245"/>
      <c r="E507" s="245"/>
      <c r="F507" s="245"/>
      <c r="G507" s="245"/>
      <c r="H507" s="245"/>
      <c r="I507" s="245"/>
      <c r="J507" s="245"/>
      <c r="K507" s="245"/>
      <c r="L507" s="245"/>
      <c r="M507" s="245"/>
      <c r="N507" s="245"/>
      <c r="O507" s="245"/>
      <c r="P507" s="245"/>
      <c r="Q507" s="245"/>
      <c r="R507" s="245"/>
      <c r="S507" s="245"/>
      <c r="T507" s="245"/>
      <c r="U507" s="245"/>
      <c r="V507" s="245"/>
      <c r="W507" s="245"/>
      <c r="X507" s="245"/>
      <c r="Y507" s="245"/>
      <c r="Z507" s="245"/>
    </row>
    <row r="508" ht="15.75" customHeight="1">
      <c r="A508" s="245"/>
      <c r="B508" s="245"/>
      <c r="C508" s="245"/>
      <c r="D508" s="245"/>
      <c r="E508" s="245"/>
      <c r="F508" s="245"/>
      <c r="G508" s="245"/>
      <c r="H508" s="245"/>
      <c r="I508" s="245"/>
      <c r="J508" s="245"/>
      <c r="K508" s="245"/>
      <c r="L508" s="245"/>
      <c r="M508" s="245"/>
      <c r="N508" s="245"/>
      <c r="O508" s="245"/>
      <c r="P508" s="245"/>
      <c r="Q508" s="245"/>
      <c r="R508" s="245"/>
      <c r="S508" s="245"/>
      <c r="T508" s="245"/>
      <c r="U508" s="245"/>
      <c r="V508" s="245"/>
      <c r="W508" s="245"/>
      <c r="X508" s="245"/>
      <c r="Y508" s="245"/>
      <c r="Z508" s="245"/>
    </row>
    <row r="509" ht="15.75" customHeight="1">
      <c r="A509" s="245"/>
      <c r="B509" s="245"/>
      <c r="C509" s="245"/>
      <c r="D509" s="245"/>
      <c r="E509" s="245"/>
      <c r="F509" s="245"/>
      <c r="G509" s="245"/>
      <c r="H509" s="245"/>
      <c r="I509" s="245"/>
      <c r="J509" s="245"/>
      <c r="K509" s="245"/>
      <c r="L509" s="245"/>
      <c r="M509" s="245"/>
      <c r="N509" s="245"/>
      <c r="O509" s="245"/>
      <c r="P509" s="245"/>
      <c r="Q509" s="245"/>
      <c r="R509" s="245"/>
      <c r="S509" s="245"/>
      <c r="T509" s="245"/>
      <c r="U509" s="245"/>
      <c r="V509" s="245"/>
      <c r="W509" s="245"/>
      <c r="X509" s="245"/>
      <c r="Y509" s="245"/>
      <c r="Z509" s="245"/>
    </row>
    <row r="510" ht="15.75" customHeight="1">
      <c r="A510" s="245"/>
      <c r="B510" s="245"/>
      <c r="C510" s="245"/>
      <c r="D510" s="245"/>
      <c r="E510" s="245"/>
      <c r="F510" s="245"/>
      <c r="G510" s="245"/>
      <c r="H510" s="245"/>
      <c r="I510" s="245"/>
      <c r="J510" s="245"/>
      <c r="K510" s="245"/>
      <c r="L510" s="245"/>
      <c r="M510" s="245"/>
      <c r="N510" s="245"/>
      <c r="O510" s="245"/>
      <c r="P510" s="245"/>
      <c r="Q510" s="245"/>
      <c r="R510" s="245"/>
      <c r="S510" s="245"/>
      <c r="T510" s="245"/>
      <c r="U510" s="245"/>
      <c r="V510" s="245"/>
      <c r="W510" s="245"/>
      <c r="X510" s="245"/>
      <c r="Y510" s="245"/>
      <c r="Z510" s="245"/>
    </row>
    <row r="511" ht="15.75" customHeight="1">
      <c r="A511" s="245"/>
      <c r="B511" s="245"/>
      <c r="C511" s="245"/>
      <c r="D511" s="245"/>
      <c r="E511" s="245"/>
      <c r="F511" s="245"/>
      <c r="G511" s="245"/>
      <c r="H511" s="245"/>
      <c r="I511" s="245"/>
      <c r="J511" s="245"/>
      <c r="K511" s="245"/>
      <c r="L511" s="245"/>
      <c r="M511" s="245"/>
      <c r="N511" s="245"/>
      <c r="O511" s="245"/>
      <c r="P511" s="245"/>
      <c r="Q511" s="245"/>
      <c r="R511" s="245"/>
      <c r="S511" s="245"/>
      <c r="T511" s="245"/>
      <c r="U511" s="245"/>
      <c r="V511" s="245"/>
      <c r="W511" s="245"/>
      <c r="X511" s="245"/>
      <c r="Y511" s="245"/>
      <c r="Z511" s="245"/>
    </row>
    <row r="512" ht="15.75" customHeight="1">
      <c r="A512" s="245"/>
      <c r="B512" s="245"/>
      <c r="C512" s="245"/>
      <c r="D512" s="245"/>
      <c r="E512" s="245"/>
      <c r="F512" s="245"/>
      <c r="G512" s="245"/>
      <c r="H512" s="245"/>
      <c r="I512" s="245"/>
      <c r="J512" s="245"/>
      <c r="K512" s="245"/>
      <c r="L512" s="245"/>
      <c r="M512" s="245"/>
      <c r="N512" s="245"/>
      <c r="O512" s="245"/>
      <c r="P512" s="245"/>
      <c r="Q512" s="245"/>
      <c r="R512" s="245"/>
      <c r="S512" s="245"/>
      <c r="T512" s="245"/>
      <c r="U512" s="245"/>
      <c r="V512" s="245"/>
      <c r="W512" s="245"/>
      <c r="X512" s="245"/>
      <c r="Y512" s="245"/>
      <c r="Z512" s="245"/>
    </row>
    <row r="513" ht="15.75" customHeight="1">
      <c r="A513" s="245"/>
      <c r="B513" s="245"/>
      <c r="C513" s="245"/>
      <c r="D513" s="245"/>
      <c r="E513" s="245"/>
      <c r="F513" s="245"/>
      <c r="G513" s="245"/>
      <c r="H513" s="245"/>
      <c r="I513" s="245"/>
      <c r="J513" s="245"/>
      <c r="K513" s="245"/>
      <c r="L513" s="245"/>
      <c r="M513" s="245"/>
      <c r="N513" s="245"/>
      <c r="O513" s="245"/>
      <c r="P513" s="245"/>
      <c r="Q513" s="245"/>
      <c r="R513" s="245"/>
      <c r="S513" s="245"/>
      <c r="T513" s="245"/>
      <c r="U513" s="245"/>
      <c r="V513" s="245"/>
      <c r="W513" s="245"/>
      <c r="X513" s="245"/>
      <c r="Y513" s="245"/>
      <c r="Z513" s="245"/>
    </row>
    <row r="514" ht="15.75" customHeight="1">
      <c r="A514" s="245"/>
      <c r="B514" s="245"/>
      <c r="C514" s="245"/>
      <c r="D514" s="245"/>
      <c r="E514" s="245"/>
      <c r="F514" s="245"/>
      <c r="G514" s="245"/>
      <c r="H514" s="245"/>
      <c r="I514" s="245"/>
      <c r="J514" s="245"/>
      <c r="K514" s="245"/>
      <c r="L514" s="245"/>
      <c r="M514" s="245"/>
      <c r="N514" s="245"/>
      <c r="O514" s="245"/>
      <c r="P514" s="245"/>
      <c r="Q514" s="245"/>
      <c r="R514" s="245"/>
      <c r="S514" s="245"/>
      <c r="T514" s="245"/>
      <c r="U514" s="245"/>
      <c r="V514" s="245"/>
      <c r="W514" s="245"/>
      <c r="X514" s="245"/>
      <c r="Y514" s="245"/>
      <c r="Z514" s="245"/>
    </row>
    <row r="515" ht="15.75" customHeight="1">
      <c r="A515" s="245"/>
      <c r="B515" s="245"/>
      <c r="C515" s="245"/>
      <c r="D515" s="245"/>
      <c r="E515" s="245"/>
      <c r="F515" s="245"/>
      <c r="G515" s="245"/>
      <c r="H515" s="245"/>
      <c r="I515" s="245"/>
      <c r="J515" s="245"/>
      <c r="K515" s="245"/>
      <c r="L515" s="245"/>
      <c r="M515" s="245"/>
      <c r="N515" s="245"/>
      <c r="O515" s="245"/>
      <c r="P515" s="245"/>
      <c r="Q515" s="245"/>
      <c r="R515" s="245"/>
      <c r="S515" s="245"/>
      <c r="T515" s="245"/>
      <c r="U515" s="245"/>
      <c r="V515" s="245"/>
      <c r="W515" s="245"/>
      <c r="X515" s="245"/>
      <c r="Y515" s="245"/>
      <c r="Z515" s="245"/>
    </row>
    <row r="516" ht="15.75" customHeight="1">
      <c r="A516" s="245"/>
      <c r="B516" s="245"/>
      <c r="C516" s="245"/>
      <c r="D516" s="245"/>
      <c r="E516" s="245"/>
      <c r="F516" s="245"/>
      <c r="G516" s="245"/>
      <c r="H516" s="245"/>
      <c r="I516" s="245"/>
      <c r="J516" s="245"/>
      <c r="K516" s="245"/>
      <c r="L516" s="245"/>
      <c r="M516" s="245"/>
      <c r="N516" s="245"/>
      <c r="O516" s="245"/>
      <c r="P516" s="245"/>
      <c r="Q516" s="245"/>
      <c r="R516" s="245"/>
      <c r="S516" s="245"/>
      <c r="T516" s="245"/>
      <c r="U516" s="245"/>
      <c r="V516" s="245"/>
      <c r="W516" s="245"/>
      <c r="X516" s="245"/>
      <c r="Y516" s="245"/>
      <c r="Z516" s="245"/>
    </row>
    <row r="517" ht="15.75" customHeight="1">
      <c r="A517" s="245"/>
      <c r="B517" s="245"/>
      <c r="C517" s="245"/>
      <c r="D517" s="245"/>
      <c r="E517" s="245"/>
      <c r="F517" s="245"/>
      <c r="G517" s="245"/>
      <c r="H517" s="245"/>
      <c r="I517" s="245"/>
      <c r="J517" s="245"/>
      <c r="K517" s="245"/>
      <c r="L517" s="245"/>
      <c r="M517" s="245"/>
      <c r="N517" s="245"/>
      <c r="O517" s="245"/>
      <c r="P517" s="245"/>
      <c r="Q517" s="245"/>
      <c r="R517" s="245"/>
      <c r="S517" s="245"/>
      <c r="T517" s="245"/>
      <c r="U517" s="245"/>
      <c r="V517" s="245"/>
      <c r="W517" s="245"/>
      <c r="X517" s="245"/>
      <c r="Y517" s="245"/>
      <c r="Z517" s="245"/>
    </row>
    <row r="518" ht="15.75" customHeight="1">
      <c r="A518" s="245"/>
      <c r="B518" s="245"/>
      <c r="C518" s="245"/>
      <c r="D518" s="245"/>
      <c r="E518" s="245"/>
      <c r="F518" s="245"/>
      <c r="G518" s="245"/>
      <c r="H518" s="245"/>
      <c r="I518" s="245"/>
      <c r="J518" s="245"/>
      <c r="K518" s="245"/>
      <c r="L518" s="245"/>
      <c r="M518" s="245"/>
      <c r="N518" s="245"/>
      <c r="O518" s="245"/>
      <c r="P518" s="245"/>
      <c r="Q518" s="245"/>
      <c r="R518" s="245"/>
      <c r="S518" s="245"/>
      <c r="T518" s="245"/>
      <c r="U518" s="245"/>
      <c r="V518" s="245"/>
      <c r="W518" s="245"/>
      <c r="X518" s="245"/>
      <c r="Y518" s="245"/>
      <c r="Z518" s="245"/>
    </row>
    <row r="519" ht="15.75" customHeight="1">
      <c r="A519" s="245"/>
      <c r="B519" s="245"/>
      <c r="C519" s="245"/>
      <c r="D519" s="245"/>
      <c r="E519" s="245"/>
      <c r="F519" s="245"/>
      <c r="G519" s="245"/>
      <c r="H519" s="245"/>
      <c r="I519" s="245"/>
      <c r="J519" s="245"/>
      <c r="K519" s="245"/>
      <c r="L519" s="245"/>
      <c r="M519" s="245"/>
      <c r="N519" s="245"/>
      <c r="O519" s="245"/>
      <c r="P519" s="245"/>
      <c r="Q519" s="245"/>
      <c r="R519" s="245"/>
      <c r="S519" s="245"/>
      <c r="T519" s="245"/>
      <c r="U519" s="245"/>
      <c r="V519" s="245"/>
      <c r="W519" s="245"/>
      <c r="X519" s="245"/>
      <c r="Y519" s="245"/>
      <c r="Z519" s="245"/>
    </row>
    <row r="520" ht="15.75" customHeight="1">
      <c r="A520" s="245"/>
      <c r="B520" s="245"/>
      <c r="C520" s="245"/>
      <c r="D520" s="245"/>
      <c r="E520" s="245"/>
      <c r="F520" s="245"/>
      <c r="G520" s="245"/>
      <c r="H520" s="245"/>
      <c r="I520" s="245"/>
      <c r="J520" s="245"/>
      <c r="K520" s="245"/>
      <c r="L520" s="245"/>
      <c r="M520" s="245"/>
      <c r="N520" s="245"/>
      <c r="O520" s="245"/>
      <c r="P520" s="245"/>
      <c r="Q520" s="245"/>
      <c r="R520" s="245"/>
      <c r="S520" s="245"/>
      <c r="T520" s="245"/>
      <c r="U520" s="245"/>
      <c r="V520" s="245"/>
      <c r="W520" s="245"/>
      <c r="X520" s="245"/>
      <c r="Y520" s="245"/>
      <c r="Z520" s="245"/>
    </row>
    <row r="521" ht="15.75" customHeight="1">
      <c r="A521" s="245"/>
      <c r="B521" s="245"/>
      <c r="C521" s="245"/>
      <c r="D521" s="245"/>
      <c r="E521" s="245"/>
      <c r="F521" s="245"/>
      <c r="G521" s="245"/>
      <c r="H521" s="245"/>
      <c r="I521" s="245"/>
      <c r="J521" s="245"/>
      <c r="K521" s="245"/>
      <c r="L521" s="245"/>
      <c r="M521" s="245"/>
      <c r="N521" s="245"/>
      <c r="O521" s="245"/>
      <c r="P521" s="245"/>
      <c r="Q521" s="245"/>
      <c r="R521" s="245"/>
      <c r="S521" s="245"/>
      <c r="T521" s="245"/>
      <c r="U521" s="245"/>
      <c r="V521" s="245"/>
      <c r="W521" s="245"/>
      <c r="X521" s="245"/>
      <c r="Y521" s="245"/>
      <c r="Z521" s="245"/>
    </row>
    <row r="522" ht="15.75" customHeight="1">
      <c r="A522" s="245"/>
      <c r="B522" s="245"/>
      <c r="C522" s="245"/>
      <c r="D522" s="245"/>
      <c r="E522" s="245"/>
      <c r="F522" s="245"/>
      <c r="G522" s="245"/>
      <c r="H522" s="245"/>
      <c r="I522" s="245"/>
      <c r="J522" s="245"/>
      <c r="K522" s="245"/>
      <c r="L522" s="245"/>
      <c r="M522" s="245"/>
      <c r="N522" s="245"/>
      <c r="O522" s="245"/>
      <c r="P522" s="245"/>
      <c r="Q522" s="245"/>
      <c r="R522" s="245"/>
      <c r="S522" s="245"/>
      <c r="T522" s="245"/>
      <c r="U522" s="245"/>
      <c r="V522" s="245"/>
      <c r="W522" s="245"/>
      <c r="X522" s="245"/>
      <c r="Y522" s="245"/>
      <c r="Z522" s="245"/>
    </row>
    <row r="523" ht="15.75" customHeight="1">
      <c r="A523" s="245"/>
      <c r="B523" s="245"/>
      <c r="C523" s="245"/>
      <c r="D523" s="245"/>
      <c r="E523" s="245"/>
      <c r="F523" s="245"/>
      <c r="G523" s="245"/>
      <c r="H523" s="245"/>
      <c r="I523" s="245"/>
      <c r="J523" s="245"/>
      <c r="K523" s="245"/>
      <c r="L523" s="245"/>
      <c r="M523" s="245"/>
      <c r="N523" s="245"/>
      <c r="O523" s="245"/>
      <c r="P523" s="245"/>
      <c r="Q523" s="245"/>
      <c r="R523" s="245"/>
      <c r="S523" s="245"/>
      <c r="T523" s="245"/>
      <c r="U523" s="245"/>
      <c r="V523" s="245"/>
      <c r="W523" s="245"/>
      <c r="X523" s="245"/>
      <c r="Y523" s="245"/>
      <c r="Z523" s="245"/>
    </row>
    <row r="524" ht="15.75" customHeight="1">
      <c r="A524" s="245"/>
      <c r="B524" s="245"/>
      <c r="C524" s="245"/>
      <c r="D524" s="245"/>
      <c r="E524" s="245"/>
      <c r="F524" s="245"/>
      <c r="G524" s="245"/>
      <c r="H524" s="245"/>
      <c r="I524" s="245"/>
      <c r="J524" s="245"/>
      <c r="K524" s="245"/>
      <c r="L524" s="245"/>
      <c r="M524" s="245"/>
      <c r="N524" s="245"/>
      <c r="O524" s="245"/>
      <c r="P524" s="245"/>
      <c r="Q524" s="245"/>
      <c r="R524" s="245"/>
      <c r="S524" s="245"/>
      <c r="T524" s="245"/>
      <c r="U524" s="245"/>
      <c r="V524" s="245"/>
      <c r="W524" s="245"/>
      <c r="X524" s="245"/>
      <c r="Y524" s="245"/>
      <c r="Z524" s="245"/>
    </row>
    <row r="525" ht="15.75" customHeight="1">
      <c r="A525" s="245"/>
      <c r="B525" s="245"/>
      <c r="C525" s="245"/>
      <c r="D525" s="245"/>
      <c r="E525" s="245"/>
      <c r="F525" s="245"/>
      <c r="G525" s="245"/>
      <c r="H525" s="245"/>
      <c r="I525" s="245"/>
      <c r="J525" s="245"/>
      <c r="K525" s="245"/>
      <c r="L525" s="245"/>
      <c r="M525" s="245"/>
      <c r="N525" s="245"/>
      <c r="O525" s="245"/>
      <c r="P525" s="245"/>
      <c r="Q525" s="245"/>
      <c r="R525" s="245"/>
      <c r="S525" s="245"/>
      <c r="T525" s="245"/>
      <c r="U525" s="245"/>
      <c r="V525" s="245"/>
      <c r="W525" s="245"/>
      <c r="X525" s="245"/>
      <c r="Y525" s="245"/>
      <c r="Z525" s="245"/>
    </row>
    <row r="526" ht="15.75" customHeight="1">
      <c r="A526" s="245"/>
      <c r="B526" s="245"/>
      <c r="C526" s="245"/>
      <c r="D526" s="245"/>
      <c r="E526" s="245"/>
      <c r="F526" s="245"/>
      <c r="G526" s="245"/>
      <c r="H526" s="245"/>
      <c r="I526" s="245"/>
      <c r="J526" s="245"/>
      <c r="K526" s="245"/>
      <c r="L526" s="245"/>
      <c r="M526" s="245"/>
      <c r="N526" s="245"/>
      <c r="O526" s="245"/>
      <c r="P526" s="245"/>
      <c r="Q526" s="245"/>
      <c r="R526" s="245"/>
      <c r="S526" s="245"/>
      <c r="T526" s="245"/>
      <c r="U526" s="245"/>
      <c r="V526" s="245"/>
      <c r="W526" s="245"/>
      <c r="X526" s="245"/>
      <c r="Y526" s="245"/>
      <c r="Z526" s="245"/>
    </row>
    <row r="527" ht="15.75" customHeight="1">
      <c r="A527" s="245"/>
      <c r="B527" s="245"/>
      <c r="C527" s="245"/>
      <c r="D527" s="245"/>
      <c r="E527" s="245"/>
      <c r="F527" s="245"/>
      <c r="G527" s="245"/>
      <c r="H527" s="245"/>
      <c r="I527" s="245"/>
      <c r="J527" s="245"/>
      <c r="K527" s="245"/>
      <c r="L527" s="245"/>
      <c r="M527" s="245"/>
      <c r="N527" s="245"/>
      <c r="O527" s="245"/>
      <c r="P527" s="245"/>
      <c r="Q527" s="245"/>
      <c r="R527" s="245"/>
      <c r="S527" s="245"/>
      <c r="T527" s="245"/>
      <c r="U527" s="245"/>
      <c r="V527" s="245"/>
      <c r="W527" s="245"/>
      <c r="X527" s="245"/>
      <c r="Y527" s="245"/>
      <c r="Z527" s="245"/>
    </row>
    <row r="528" ht="15.75" customHeight="1">
      <c r="A528" s="245"/>
      <c r="B528" s="245"/>
      <c r="C528" s="245"/>
      <c r="D528" s="245"/>
      <c r="E528" s="245"/>
      <c r="F528" s="245"/>
      <c r="G528" s="245"/>
      <c r="H528" s="245"/>
      <c r="I528" s="245"/>
      <c r="J528" s="245"/>
      <c r="K528" s="245"/>
      <c r="L528" s="245"/>
      <c r="M528" s="245"/>
      <c r="N528" s="245"/>
      <c r="O528" s="245"/>
      <c r="P528" s="245"/>
      <c r="Q528" s="245"/>
      <c r="R528" s="245"/>
      <c r="S528" s="245"/>
      <c r="T528" s="245"/>
      <c r="U528" s="245"/>
      <c r="V528" s="245"/>
      <c r="W528" s="245"/>
      <c r="X528" s="245"/>
      <c r="Y528" s="245"/>
      <c r="Z528" s="245"/>
    </row>
    <row r="529" ht="15.75" customHeight="1">
      <c r="A529" s="245"/>
      <c r="B529" s="245"/>
      <c r="C529" s="245"/>
      <c r="D529" s="245"/>
      <c r="E529" s="245"/>
      <c r="F529" s="245"/>
      <c r="G529" s="245"/>
      <c r="H529" s="245"/>
      <c r="I529" s="245"/>
      <c r="J529" s="245"/>
      <c r="K529" s="245"/>
      <c r="L529" s="245"/>
      <c r="M529" s="245"/>
      <c r="N529" s="245"/>
      <c r="O529" s="245"/>
      <c r="P529" s="245"/>
      <c r="Q529" s="245"/>
      <c r="R529" s="245"/>
      <c r="S529" s="245"/>
      <c r="T529" s="245"/>
      <c r="U529" s="245"/>
      <c r="V529" s="245"/>
      <c r="W529" s="245"/>
      <c r="X529" s="245"/>
      <c r="Y529" s="245"/>
      <c r="Z529" s="245"/>
    </row>
    <row r="530" ht="15.75" customHeight="1">
      <c r="A530" s="245"/>
      <c r="B530" s="245"/>
      <c r="C530" s="245"/>
      <c r="D530" s="245"/>
      <c r="E530" s="245"/>
      <c r="F530" s="245"/>
      <c r="G530" s="245"/>
      <c r="H530" s="245"/>
      <c r="I530" s="245"/>
      <c r="J530" s="245"/>
      <c r="K530" s="245"/>
      <c r="L530" s="245"/>
      <c r="M530" s="245"/>
      <c r="N530" s="245"/>
      <c r="O530" s="245"/>
      <c r="P530" s="245"/>
      <c r="Q530" s="245"/>
      <c r="R530" s="245"/>
      <c r="S530" s="245"/>
      <c r="T530" s="245"/>
      <c r="U530" s="245"/>
      <c r="V530" s="245"/>
      <c r="W530" s="245"/>
      <c r="X530" s="245"/>
      <c r="Y530" s="245"/>
      <c r="Z530" s="245"/>
    </row>
    <row r="531" ht="15.75" customHeight="1">
      <c r="A531" s="245"/>
      <c r="B531" s="245"/>
      <c r="C531" s="245"/>
      <c r="D531" s="245"/>
      <c r="E531" s="245"/>
      <c r="F531" s="245"/>
      <c r="G531" s="245"/>
      <c r="H531" s="245"/>
      <c r="I531" s="245"/>
      <c r="J531" s="245"/>
      <c r="K531" s="245"/>
      <c r="L531" s="245"/>
      <c r="M531" s="245"/>
      <c r="N531" s="245"/>
      <c r="O531" s="245"/>
      <c r="P531" s="245"/>
      <c r="Q531" s="245"/>
      <c r="R531" s="245"/>
      <c r="S531" s="245"/>
      <c r="T531" s="245"/>
      <c r="U531" s="245"/>
      <c r="V531" s="245"/>
      <c r="W531" s="245"/>
      <c r="X531" s="245"/>
      <c r="Y531" s="245"/>
      <c r="Z531" s="245"/>
    </row>
    <row r="532" ht="15.75" customHeight="1">
      <c r="A532" s="245"/>
      <c r="B532" s="245"/>
      <c r="C532" s="245"/>
      <c r="D532" s="245"/>
      <c r="E532" s="245"/>
      <c r="F532" s="245"/>
      <c r="G532" s="245"/>
      <c r="H532" s="245"/>
      <c r="I532" s="245"/>
      <c r="J532" s="245"/>
      <c r="K532" s="245"/>
      <c r="L532" s="245"/>
      <c r="M532" s="245"/>
      <c r="N532" s="245"/>
      <c r="O532" s="245"/>
      <c r="P532" s="245"/>
      <c r="Q532" s="245"/>
      <c r="R532" s="245"/>
      <c r="S532" s="245"/>
      <c r="T532" s="245"/>
      <c r="U532" s="245"/>
      <c r="V532" s="245"/>
      <c r="W532" s="245"/>
      <c r="X532" s="245"/>
      <c r="Y532" s="245"/>
      <c r="Z532" s="245"/>
    </row>
    <row r="533" ht="15.75" customHeight="1">
      <c r="A533" s="245"/>
      <c r="B533" s="245"/>
      <c r="C533" s="245"/>
      <c r="D533" s="245"/>
      <c r="E533" s="245"/>
      <c r="F533" s="245"/>
      <c r="G533" s="245"/>
      <c r="H533" s="245"/>
      <c r="I533" s="245"/>
      <c r="J533" s="245"/>
      <c r="K533" s="245"/>
      <c r="L533" s="245"/>
      <c r="M533" s="245"/>
      <c r="N533" s="245"/>
      <c r="O533" s="245"/>
      <c r="P533" s="245"/>
      <c r="Q533" s="245"/>
      <c r="R533" s="245"/>
      <c r="S533" s="245"/>
      <c r="T533" s="245"/>
      <c r="U533" s="245"/>
      <c r="V533" s="245"/>
      <c r="W533" s="245"/>
      <c r="X533" s="245"/>
      <c r="Y533" s="245"/>
      <c r="Z533" s="245"/>
    </row>
    <row r="534" ht="15.75" customHeight="1">
      <c r="A534" s="245"/>
      <c r="B534" s="245"/>
      <c r="C534" s="245"/>
      <c r="D534" s="245"/>
      <c r="E534" s="245"/>
      <c r="F534" s="245"/>
      <c r="G534" s="245"/>
      <c r="H534" s="245"/>
      <c r="I534" s="245"/>
      <c r="J534" s="245"/>
      <c r="K534" s="245"/>
      <c r="L534" s="245"/>
      <c r="M534" s="245"/>
      <c r="N534" s="245"/>
      <c r="O534" s="245"/>
      <c r="P534" s="245"/>
      <c r="Q534" s="245"/>
      <c r="R534" s="245"/>
      <c r="S534" s="245"/>
      <c r="T534" s="245"/>
      <c r="U534" s="245"/>
      <c r="V534" s="245"/>
      <c r="W534" s="245"/>
      <c r="X534" s="245"/>
      <c r="Y534" s="245"/>
      <c r="Z534" s="245"/>
    </row>
    <row r="535" ht="15.75" customHeight="1">
      <c r="A535" s="245"/>
      <c r="B535" s="245"/>
      <c r="C535" s="245"/>
      <c r="D535" s="245"/>
      <c r="E535" s="245"/>
      <c r="F535" s="245"/>
      <c r="G535" s="245"/>
      <c r="H535" s="245"/>
      <c r="I535" s="245"/>
      <c r="J535" s="245"/>
      <c r="K535" s="245"/>
      <c r="L535" s="245"/>
      <c r="M535" s="245"/>
      <c r="N535" s="245"/>
      <c r="O535" s="245"/>
      <c r="P535" s="245"/>
      <c r="Q535" s="245"/>
      <c r="R535" s="245"/>
      <c r="S535" s="245"/>
      <c r="T535" s="245"/>
      <c r="U535" s="245"/>
      <c r="V535" s="245"/>
      <c r="W535" s="245"/>
      <c r="X535" s="245"/>
      <c r="Y535" s="245"/>
      <c r="Z535" s="245"/>
    </row>
    <row r="536" ht="15.75" customHeight="1">
      <c r="A536" s="245"/>
      <c r="B536" s="245"/>
      <c r="C536" s="245"/>
      <c r="D536" s="245"/>
      <c r="E536" s="245"/>
      <c r="F536" s="245"/>
      <c r="G536" s="245"/>
      <c r="H536" s="245"/>
      <c r="I536" s="245"/>
      <c r="J536" s="245"/>
      <c r="K536" s="245"/>
      <c r="L536" s="245"/>
      <c r="M536" s="245"/>
      <c r="N536" s="245"/>
      <c r="O536" s="245"/>
      <c r="P536" s="245"/>
      <c r="Q536" s="245"/>
      <c r="R536" s="245"/>
      <c r="S536" s="245"/>
      <c r="T536" s="245"/>
      <c r="U536" s="245"/>
      <c r="V536" s="245"/>
      <c r="W536" s="245"/>
      <c r="X536" s="245"/>
      <c r="Y536" s="245"/>
      <c r="Z536" s="245"/>
    </row>
    <row r="537" ht="15.75" customHeight="1">
      <c r="A537" s="245"/>
      <c r="B537" s="245"/>
      <c r="C537" s="245"/>
      <c r="D537" s="245"/>
      <c r="E537" s="245"/>
      <c r="F537" s="245"/>
      <c r="G537" s="245"/>
      <c r="H537" s="245"/>
      <c r="I537" s="245"/>
      <c r="J537" s="245"/>
      <c r="K537" s="245"/>
      <c r="L537" s="245"/>
      <c r="M537" s="245"/>
      <c r="N537" s="245"/>
      <c r="O537" s="245"/>
      <c r="P537" s="245"/>
      <c r="Q537" s="245"/>
      <c r="R537" s="245"/>
      <c r="S537" s="245"/>
      <c r="T537" s="245"/>
      <c r="U537" s="245"/>
      <c r="V537" s="245"/>
      <c r="W537" s="245"/>
      <c r="X537" s="245"/>
      <c r="Y537" s="245"/>
      <c r="Z537" s="245"/>
    </row>
    <row r="538" ht="15.75" customHeight="1">
      <c r="A538" s="245"/>
      <c r="B538" s="245"/>
      <c r="C538" s="245"/>
      <c r="D538" s="245"/>
      <c r="E538" s="245"/>
      <c r="F538" s="245"/>
      <c r="G538" s="245"/>
      <c r="H538" s="245"/>
      <c r="I538" s="245"/>
      <c r="J538" s="245"/>
      <c r="K538" s="245"/>
      <c r="L538" s="245"/>
      <c r="M538" s="245"/>
      <c r="N538" s="245"/>
      <c r="O538" s="245"/>
      <c r="P538" s="245"/>
      <c r="Q538" s="245"/>
      <c r="R538" s="245"/>
      <c r="S538" s="245"/>
      <c r="T538" s="245"/>
      <c r="U538" s="245"/>
      <c r="V538" s="245"/>
      <c r="W538" s="245"/>
      <c r="X538" s="245"/>
      <c r="Y538" s="245"/>
      <c r="Z538" s="245"/>
    </row>
    <row r="539" ht="15.75" customHeight="1">
      <c r="A539" s="245"/>
      <c r="B539" s="245"/>
      <c r="C539" s="245"/>
      <c r="D539" s="245"/>
      <c r="E539" s="245"/>
      <c r="F539" s="245"/>
      <c r="G539" s="245"/>
      <c r="H539" s="245"/>
      <c r="I539" s="245"/>
      <c r="J539" s="245"/>
      <c r="K539" s="245"/>
      <c r="L539" s="245"/>
      <c r="M539" s="245"/>
      <c r="N539" s="245"/>
      <c r="O539" s="245"/>
      <c r="P539" s="245"/>
      <c r="Q539" s="245"/>
      <c r="R539" s="245"/>
      <c r="S539" s="245"/>
      <c r="T539" s="245"/>
      <c r="U539" s="245"/>
      <c r="V539" s="245"/>
      <c r="W539" s="245"/>
      <c r="X539" s="245"/>
      <c r="Y539" s="245"/>
      <c r="Z539" s="245"/>
    </row>
    <row r="540" ht="15.75" customHeight="1">
      <c r="A540" s="245"/>
      <c r="B540" s="245"/>
      <c r="C540" s="245"/>
      <c r="D540" s="245"/>
      <c r="E540" s="245"/>
      <c r="F540" s="245"/>
      <c r="G540" s="245"/>
      <c r="H540" s="245"/>
      <c r="I540" s="245"/>
      <c r="J540" s="245"/>
      <c r="K540" s="245"/>
      <c r="L540" s="245"/>
      <c r="M540" s="245"/>
      <c r="N540" s="245"/>
      <c r="O540" s="245"/>
      <c r="P540" s="245"/>
      <c r="Q540" s="245"/>
      <c r="R540" s="245"/>
      <c r="S540" s="245"/>
      <c r="T540" s="245"/>
      <c r="U540" s="245"/>
      <c r="V540" s="245"/>
      <c r="W540" s="245"/>
      <c r="X540" s="245"/>
      <c r="Y540" s="245"/>
      <c r="Z540" s="245"/>
    </row>
    <row r="541" ht="15.75" customHeight="1">
      <c r="A541" s="245"/>
      <c r="B541" s="245"/>
      <c r="C541" s="245"/>
      <c r="D541" s="245"/>
      <c r="E541" s="245"/>
      <c r="F541" s="245"/>
      <c r="G541" s="245"/>
      <c r="H541" s="245"/>
      <c r="I541" s="245"/>
      <c r="J541" s="245"/>
      <c r="K541" s="245"/>
      <c r="L541" s="245"/>
      <c r="M541" s="245"/>
      <c r="N541" s="245"/>
      <c r="O541" s="245"/>
      <c r="P541" s="245"/>
      <c r="Q541" s="245"/>
      <c r="R541" s="245"/>
      <c r="S541" s="245"/>
      <c r="T541" s="245"/>
      <c r="U541" s="245"/>
      <c r="V541" s="245"/>
      <c r="W541" s="245"/>
      <c r="X541" s="245"/>
      <c r="Y541" s="245"/>
      <c r="Z541" s="245"/>
    </row>
    <row r="542" ht="15.75" customHeight="1">
      <c r="A542" s="245"/>
      <c r="B542" s="245"/>
      <c r="C542" s="245"/>
      <c r="D542" s="245"/>
      <c r="E542" s="245"/>
      <c r="F542" s="245"/>
      <c r="G542" s="245"/>
      <c r="H542" s="245"/>
      <c r="I542" s="245"/>
      <c r="J542" s="245"/>
      <c r="K542" s="245"/>
      <c r="L542" s="245"/>
      <c r="M542" s="245"/>
      <c r="N542" s="245"/>
      <c r="O542" s="245"/>
      <c r="P542" s="245"/>
      <c r="Q542" s="245"/>
      <c r="R542" s="245"/>
      <c r="S542" s="245"/>
      <c r="T542" s="245"/>
      <c r="U542" s="245"/>
      <c r="V542" s="245"/>
      <c r="W542" s="245"/>
      <c r="X542" s="245"/>
      <c r="Y542" s="245"/>
      <c r="Z542" s="245"/>
    </row>
    <row r="543" ht="15.75" customHeight="1">
      <c r="A543" s="245"/>
      <c r="B543" s="245"/>
      <c r="C543" s="245"/>
      <c r="D543" s="245"/>
      <c r="E543" s="245"/>
      <c r="F543" s="245"/>
      <c r="G543" s="245"/>
      <c r="H543" s="245"/>
      <c r="I543" s="245"/>
      <c r="J543" s="245"/>
      <c r="K543" s="245"/>
      <c r="L543" s="245"/>
      <c r="M543" s="245"/>
      <c r="N543" s="245"/>
      <c r="O543" s="245"/>
      <c r="P543" s="245"/>
      <c r="Q543" s="245"/>
      <c r="R543" s="245"/>
      <c r="S543" s="245"/>
      <c r="T543" s="245"/>
      <c r="U543" s="245"/>
      <c r="V543" s="245"/>
      <c r="W543" s="245"/>
      <c r="X543" s="245"/>
      <c r="Y543" s="245"/>
      <c r="Z543" s="245"/>
    </row>
    <row r="544" ht="15.75" customHeight="1">
      <c r="A544" s="245"/>
      <c r="B544" s="245"/>
      <c r="C544" s="245"/>
      <c r="D544" s="245"/>
      <c r="E544" s="245"/>
      <c r="F544" s="245"/>
      <c r="G544" s="245"/>
      <c r="H544" s="245"/>
      <c r="I544" s="245"/>
      <c r="J544" s="245"/>
      <c r="K544" s="245"/>
      <c r="L544" s="245"/>
      <c r="M544" s="245"/>
      <c r="N544" s="245"/>
      <c r="O544" s="245"/>
      <c r="P544" s="245"/>
      <c r="Q544" s="245"/>
      <c r="R544" s="245"/>
      <c r="S544" s="245"/>
      <c r="T544" s="245"/>
      <c r="U544" s="245"/>
      <c r="V544" s="245"/>
      <c r="W544" s="245"/>
      <c r="X544" s="245"/>
      <c r="Y544" s="245"/>
      <c r="Z544" s="245"/>
    </row>
    <row r="545" ht="15.75" customHeight="1">
      <c r="A545" s="245"/>
      <c r="B545" s="245"/>
      <c r="C545" s="245"/>
      <c r="D545" s="245"/>
      <c r="E545" s="245"/>
      <c r="F545" s="245"/>
      <c r="G545" s="245"/>
      <c r="H545" s="245"/>
      <c r="I545" s="245"/>
      <c r="J545" s="245"/>
      <c r="K545" s="245"/>
      <c r="L545" s="245"/>
      <c r="M545" s="245"/>
      <c r="N545" s="245"/>
      <c r="O545" s="245"/>
      <c r="P545" s="245"/>
      <c r="Q545" s="245"/>
      <c r="R545" s="245"/>
      <c r="S545" s="245"/>
      <c r="T545" s="245"/>
      <c r="U545" s="245"/>
      <c r="V545" s="245"/>
      <c r="W545" s="245"/>
      <c r="X545" s="245"/>
      <c r="Y545" s="245"/>
      <c r="Z545" s="245"/>
    </row>
    <row r="546" ht="15.75" customHeight="1">
      <c r="A546" s="245"/>
      <c r="B546" s="245"/>
      <c r="C546" s="245"/>
      <c r="D546" s="245"/>
      <c r="E546" s="245"/>
      <c r="F546" s="245"/>
      <c r="G546" s="245"/>
      <c r="H546" s="245"/>
      <c r="I546" s="245"/>
      <c r="J546" s="245"/>
      <c r="K546" s="245"/>
      <c r="L546" s="245"/>
      <c r="M546" s="245"/>
      <c r="N546" s="245"/>
      <c r="O546" s="245"/>
      <c r="P546" s="245"/>
      <c r="Q546" s="245"/>
      <c r="R546" s="245"/>
      <c r="S546" s="245"/>
      <c r="T546" s="245"/>
      <c r="U546" s="245"/>
      <c r="V546" s="245"/>
      <c r="W546" s="245"/>
      <c r="X546" s="245"/>
      <c r="Y546" s="245"/>
      <c r="Z546" s="245"/>
    </row>
    <row r="547" ht="15.75" customHeight="1">
      <c r="A547" s="245"/>
      <c r="B547" s="245"/>
      <c r="C547" s="245"/>
      <c r="D547" s="245"/>
      <c r="E547" s="245"/>
      <c r="F547" s="245"/>
      <c r="G547" s="245"/>
      <c r="H547" s="245"/>
      <c r="I547" s="245"/>
      <c r="J547" s="245"/>
      <c r="K547" s="245"/>
      <c r="L547" s="245"/>
      <c r="M547" s="245"/>
      <c r="N547" s="245"/>
      <c r="O547" s="245"/>
      <c r="P547" s="245"/>
      <c r="Q547" s="245"/>
      <c r="R547" s="245"/>
      <c r="S547" s="245"/>
      <c r="T547" s="245"/>
      <c r="U547" s="245"/>
      <c r="V547" s="245"/>
      <c r="W547" s="245"/>
      <c r="X547" s="245"/>
      <c r="Y547" s="245"/>
      <c r="Z547" s="245"/>
    </row>
    <row r="548" ht="15.75" customHeight="1">
      <c r="A548" s="245"/>
      <c r="B548" s="245"/>
      <c r="C548" s="245"/>
      <c r="D548" s="245"/>
      <c r="E548" s="245"/>
      <c r="F548" s="245"/>
      <c r="G548" s="245"/>
      <c r="H548" s="245"/>
      <c r="I548" s="245"/>
      <c r="J548" s="245"/>
      <c r="K548" s="245"/>
      <c r="L548" s="245"/>
      <c r="M548" s="245"/>
      <c r="N548" s="245"/>
      <c r="O548" s="245"/>
      <c r="P548" s="245"/>
      <c r="Q548" s="245"/>
      <c r="R548" s="245"/>
      <c r="S548" s="245"/>
      <c r="T548" s="245"/>
      <c r="U548" s="245"/>
      <c r="V548" s="245"/>
      <c r="W548" s="245"/>
      <c r="X548" s="245"/>
      <c r="Y548" s="245"/>
      <c r="Z548" s="245"/>
    </row>
    <row r="549" ht="15.75" customHeight="1">
      <c r="A549" s="245"/>
      <c r="B549" s="245"/>
      <c r="C549" s="245"/>
      <c r="D549" s="245"/>
      <c r="E549" s="245"/>
      <c r="F549" s="245"/>
      <c r="G549" s="245"/>
      <c r="H549" s="245"/>
      <c r="I549" s="245"/>
      <c r="J549" s="245"/>
      <c r="K549" s="245"/>
      <c r="L549" s="245"/>
      <c r="M549" s="245"/>
      <c r="N549" s="245"/>
      <c r="O549" s="245"/>
      <c r="P549" s="245"/>
      <c r="Q549" s="245"/>
      <c r="R549" s="245"/>
      <c r="S549" s="245"/>
      <c r="T549" s="245"/>
      <c r="U549" s="245"/>
      <c r="V549" s="245"/>
      <c r="W549" s="245"/>
      <c r="X549" s="245"/>
      <c r="Y549" s="245"/>
      <c r="Z549" s="245"/>
    </row>
    <row r="550" ht="15.75" customHeight="1">
      <c r="A550" s="245"/>
      <c r="B550" s="245"/>
      <c r="C550" s="245"/>
      <c r="D550" s="245"/>
      <c r="E550" s="245"/>
      <c r="F550" s="245"/>
      <c r="G550" s="245"/>
      <c r="H550" s="245"/>
      <c r="I550" s="245"/>
      <c r="J550" s="245"/>
      <c r="K550" s="245"/>
      <c r="L550" s="245"/>
      <c r="M550" s="245"/>
      <c r="N550" s="245"/>
      <c r="O550" s="245"/>
      <c r="P550" s="245"/>
      <c r="Q550" s="245"/>
      <c r="R550" s="245"/>
      <c r="S550" s="245"/>
      <c r="T550" s="245"/>
      <c r="U550" s="245"/>
      <c r="V550" s="245"/>
      <c r="W550" s="245"/>
      <c r="X550" s="245"/>
      <c r="Y550" s="245"/>
      <c r="Z550" s="245"/>
    </row>
    <row r="551" ht="15.75" customHeight="1">
      <c r="A551" s="245"/>
      <c r="B551" s="245"/>
      <c r="C551" s="245"/>
      <c r="D551" s="245"/>
      <c r="E551" s="245"/>
      <c r="F551" s="245"/>
      <c r="G551" s="245"/>
      <c r="H551" s="245"/>
      <c r="I551" s="245"/>
      <c r="J551" s="245"/>
      <c r="K551" s="245"/>
      <c r="L551" s="245"/>
      <c r="M551" s="245"/>
      <c r="N551" s="245"/>
      <c r="O551" s="245"/>
      <c r="P551" s="245"/>
      <c r="Q551" s="245"/>
      <c r="R551" s="245"/>
      <c r="S551" s="245"/>
      <c r="T551" s="245"/>
      <c r="U551" s="245"/>
      <c r="V551" s="245"/>
      <c r="W551" s="245"/>
      <c r="X551" s="245"/>
      <c r="Y551" s="245"/>
      <c r="Z551" s="245"/>
    </row>
    <row r="552" ht="15.75" customHeight="1">
      <c r="A552" s="245"/>
      <c r="B552" s="245"/>
      <c r="C552" s="245"/>
      <c r="D552" s="245"/>
      <c r="E552" s="245"/>
      <c r="F552" s="245"/>
      <c r="G552" s="245"/>
      <c r="H552" s="245"/>
      <c r="I552" s="245"/>
      <c r="J552" s="245"/>
      <c r="K552" s="245"/>
      <c r="L552" s="245"/>
      <c r="M552" s="245"/>
      <c r="N552" s="245"/>
      <c r="O552" s="245"/>
      <c r="P552" s="245"/>
      <c r="Q552" s="245"/>
      <c r="R552" s="245"/>
      <c r="S552" s="245"/>
      <c r="T552" s="245"/>
      <c r="U552" s="245"/>
      <c r="V552" s="245"/>
      <c r="W552" s="245"/>
      <c r="X552" s="245"/>
      <c r="Y552" s="245"/>
      <c r="Z552" s="245"/>
    </row>
    <row r="553" ht="15.75" customHeight="1">
      <c r="A553" s="245"/>
      <c r="B553" s="245"/>
      <c r="C553" s="245"/>
      <c r="D553" s="245"/>
      <c r="E553" s="245"/>
      <c r="F553" s="245"/>
      <c r="G553" s="245"/>
      <c r="H553" s="245"/>
      <c r="I553" s="245"/>
      <c r="J553" s="245"/>
      <c r="K553" s="245"/>
      <c r="L553" s="245"/>
      <c r="M553" s="245"/>
      <c r="N553" s="245"/>
      <c r="O553" s="245"/>
      <c r="P553" s="245"/>
      <c r="Q553" s="245"/>
      <c r="R553" s="245"/>
      <c r="S553" s="245"/>
      <c r="T553" s="245"/>
      <c r="U553" s="245"/>
      <c r="V553" s="245"/>
      <c r="W553" s="245"/>
      <c r="X553" s="245"/>
      <c r="Y553" s="245"/>
      <c r="Z553" s="245"/>
    </row>
    <row r="554" ht="15.75" customHeight="1">
      <c r="A554" s="245"/>
      <c r="B554" s="245"/>
      <c r="C554" s="245"/>
      <c r="D554" s="245"/>
      <c r="E554" s="245"/>
      <c r="F554" s="245"/>
      <c r="G554" s="245"/>
      <c r="H554" s="245"/>
      <c r="I554" s="245"/>
      <c r="J554" s="245"/>
      <c r="K554" s="245"/>
      <c r="L554" s="245"/>
      <c r="M554" s="245"/>
      <c r="N554" s="245"/>
      <c r="O554" s="245"/>
      <c r="P554" s="245"/>
      <c r="Q554" s="245"/>
      <c r="R554" s="245"/>
      <c r="S554" s="245"/>
      <c r="T554" s="245"/>
      <c r="U554" s="245"/>
      <c r="V554" s="245"/>
      <c r="W554" s="245"/>
      <c r="X554" s="245"/>
      <c r="Y554" s="245"/>
      <c r="Z554" s="245"/>
    </row>
    <row r="555" ht="15.75" customHeight="1">
      <c r="A555" s="245"/>
      <c r="B555" s="245"/>
      <c r="C555" s="245"/>
      <c r="D555" s="245"/>
      <c r="E555" s="245"/>
      <c r="F555" s="245"/>
      <c r="G555" s="245"/>
      <c r="H555" s="245"/>
      <c r="I555" s="245"/>
      <c r="J555" s="245"/>
      <c r="K555" s="245"/>
      <c r="L555" s="245"/>
      <c r="M555" s="245"/>
      <c r="N555" s="245"/>
      <c r="O555" s="245"/>
      <c r="P555" s="245"/>
      <c r="Q555" s="245"/>
      <c r="R555" s="245"/>
      <c r="S555" s="245"/>
      <c r="T555" s="245"/>
      <c r="U555" s="245"/>
      <c r="V555" s="245"/>
      <c r="W555" s="245"/>
      <c r="X555" s="245"/>
      <c r="Y555" s="245"/>
      <c r="Z555" s="245"/>
    </row>
    <row r="556" ht="15.75" customHeight="1">
      <c r="A556" s="245"/>
      <c r="B556" s="245"/>
      <c r="C556" s="245"/>
      <c r="D556" s="245"/>
      <c r="E556" s="245"/>
      <c r="F556" s="245"/>
      <c r="G556" s="245"/>
      <c r="H556" s="245"/>
      <c r="I556" s="245"/>
      <c r="J556" s="245"/>
      <c r="K556" s="245"/>
      <c r="L556" s="245"/>
      <c r="M556" s="245"/>
      <c r="N556" s="245"/>
      <c r="O556" s="245"/>
      <c r="P556" s="245"/>
      <c r="Q556" s="245"/>
      <c r="R556" s="245"/>
      <c r="S556" s="245"/>
      <c r="T556" s="245"/>
      <c r="U556" s="245"/>
      <c r="V556" s="245"/>
      <c r="W556" s="245"/>
      <c r="X556" s="245"/>
      <c r="Y556" s="245"/>
      <c r="Z556" s="245"/>
    </row>
    <row r="557" ht="15.75" customHeight="1">
      <c r="A557" s="245"/>
      <c r="B557" s="245"/>
      <c r="C557" s="245"/>
      <c r="D557" s="245"/>
      <c r="E557" s="245"/>
      <c r="F557" s="245"/>
      <c r="G557" s="245"/>
      <c r="H557" s="245"/>
      <c r="I557" s="245"/>
      <c r="J557" s="245"/>
      <c r="K557" s="245"/>
      <c r="L557" s="245"/>
      <c r="M557" s="245"/>
      <c r="N557" s="245"/>
      <c r="O557" s="245"/>
      <c r="P557" s="245"/>
      <c r="Q557" s="245"/>
      <c r="R557" s="245"/>
      <c r="S557" s="245"/>
      <c r="T557" s="245"/>
      <c r="U557" s="245"/>
      <c r="V557" s="245"/>
      <c r="W557" s="245"/>
      <c r="X557" s="245"/>
      <c r="Y557" s="245"/>
      <c r="Z557" s="245"/>
    </row>
    <row r="558" ht="15.75" customHeight="1">
      <c r="A558" s="245"/>
      <c r="B558" s="245"/>
      <c r="C558" s="245"/>
      <c r="D558" s="245"/>
      <c r="E558" s="245"/>
      <c r="F558" s="245"/>
      <c r="G558" s="245"/>
      <c r="H558" s="245"/>
      <c r="I558" s="245"/>
      <c r="J558" s="245"/>
      <c r="K558" s="245"/>
      <c r="L558" s="245"/>
      <c r="M558" s="245"/>
      <c r="N558" s="245"/>
      <c r="O558" s="245"/>
      <c r="P558" s="245"/>
      <c r="Q558" s="245"/>
      <c r="R558" s="245"/>
      <c r="S558" s="245"/>
      <c r="T558" s="245"/>
      <c r="U558" s="245"/>
      <c r="V558" s="245"/>
      <c r="W558" s="245"/>
      <c r="X558" s="245"/>
      <c r="Y558" s="245"/>
      <c r="Z558" s="245"/>
    </row>
    <row r="559" ht="15.75" customHeight="1">
      <c r="A559" s="245"/>
      <c r="B559" s="245"/>
      <c r="C559" s="245"/>
      <c r="D559" s="245"/>
      <c r="E559" s="245"/>
      <c r="F559" s="245"/>
      <c r="G559" s="245"/>
      <c r="H559" s="245"/>
      <c r="I559" s="245"/>
      <c r="J559" s="245"/>
      <c r="K559" s="245"/>
      <c r="L559" s="245"/>
      <c r="M559" s="245"/>
      <c r="N559" s="245"/>
      <c r="O559" s="245"/>
      <c r="P559" s="245"/>
      <c r="Q559" s="245"/>
      <c r="R559" s="245"/>
      <c r="S559" s="245"/>
      <c r="T559" s="245"/>
      <c r="U559" s="245"/>
      <c r="V559" s="245"/>
      <c r="W559" s="245"/>
      <c r="X559" s="245"/>
      <c r="Y559" s="245"/>
      <c r="Z559" s="245"/>
    </row>
    <row r="560" ht="15.75" customHeight="1">
      <c r="A560" s="245"/>
      <c r="B560" s="245"/>
      <c r="C560" s="245"/>
      <c r="D560" s="245"/>
      <c r="E560" s="245"/>
      <c r="F560" s="245"/>
      <c r="G560" s="245"/>
      <c r="H560" s="245"/>
      <c r="I560" s="245"/>
      <c r="J560" s="245"/>
      <c r="K560" s="245"/>
      <c r="L560" s="245"/>
      <c r="M560" s="245"/>
      <c r="N560" s="245"/>
      <c r="O560" s="245"/>
      <c r="P560" s="245"/>
      <c r="Q560" s="245"/>
      <c r="R560" s="245"/>
      <c r="S560" s="245"/>
      <c r="T560" s="245"/>
      <c r="U560" s="245"/>
      <c r="V560" s="245"/>
      <c r="W560" s="245"/>
      <c r="X560" s="245"/>
      <c r="Y560" s="245"/>
      <c r="Z560" s="245"/>
    </row>
    <row r="561" ht="15.75" customHeight="1">
      <c r="A561" s="245"/>
      <c r="B561" s="245"/>
      <c r="C561" s="245"/>
      <c r="D561" s="245"/>
      <c r="E561" s="245"/>
      <c r="F561" s="245"/>
      <c r="G561" s="245"/>
      <c r="H561" s="245"/>
      <c r="I561" s="245"/>
      <c r="J561" s="245"/>
      <c r="K561" s="245"/>
      <c r="L561" s="245"/>
      <c r="M561" s="245"/>
      <c r="N561" s="245"/>
      <c r="O561" s="245"/>
      <c r="P561" s="245"/>
      <c r="Q561" s="245"/>
      <c r="R561" s="245"/>
      <c r="S561" s="245"/>
      <c r="T561" s="245"/>
      <c r="U561" s="245"/>
      <c r="V561" s="245"/>
      <c r="W561" s="245"/>
      <c r="X561" s="245"/>
      <c r="Y561" s="245"/>
      <c r="Z561" s="245"/>
    </row>
    <row r="562" ht="15.75" customHeight="1">
      <c r="A562" s="245"/>
      <c r="B562" s="245"/>
      <c r="C562" s="245"/>
      <c r="D562" s="245"/>
      <c r="E562" s="245"/>
      <c r="F562" s="245"/>
      <c r="G562" s="245"/>
      <c r="H562" s="245"/>
      <c r="I562" s="245"/>
      <c r="J562" s="245"/>
      <c r="K562" s="245"/>
      <c r="L562" s="245"/>
      <c r="M562" s="245"/>
      <c r="N562" s="245"/>
      <c r="O562" s="245"/>
      <c r="P562" s="245"/>
      <c r="Q562" s="245"/>
      <c r="R562" s="245"/>
      <c r="S562" s="245"/>
      <c r="T562" s="245"/>
      <c r="U562" s="245"/>
      <c r="V562" s="245"/>
      <c r="W562" s="245"/>
      <c r="X562" s="245"/>
      <c r="Y562" s="245"/>
      <c r="Z562" s="245"/>
    </row>
    <row r="563" ht="15.75" customHeight="1">
      <c r="A563" s="245"/>
      <c r="B563" s="245"/>
      <c r="C563" s="245"/>
      <c r="D563" s="245"/>
      <c r="E563" s="245"/>
      <c r="F563" s="245"/>
      <c r="G563" s="245"/>
      <c r="H563" s="245"/>
      <c r="I563" s="245"/>
      <c r="J563" s="245"/>
      <c r="K563" s="245"/>
      <c r="L563" s="245"/>
      <c r="M563" s="245"/>
      <c r="N563" s="245"/>
      <c r="O563" s="245"/>
      <c r="P563" s="245"/>
      <c r="Q563" s="245"/>
      <c r="R563" s="245"/>
      <c r="S563" s="245"/>
      <c r="T563" s="245"/>
      <c r="U563" s="245"/>
      <c r="V563" s="245"/>
      <c r="W563" s="245"/>
      <c r="X563" s="245"/>
      <c r="Y563" s="245"/>
      <c r="Z563" s="245"/>
    </row>
    <row r="564" ht="15.75" customHeight="1">
      <c r="A564" s="245"/>
      <c r="B564" s="245"/>
      <c r="C564" s="245"/>
      <c r="D564" s="245"/>
      <c r="E564" s="245"/>
      <c r="F564" s="245"/>
      <c r="G564" s="245"/>
      <c r="H564" s="245"/>
      <c r="I564" s="245"/>
      <c r="J564" s="245"/>
      <c r="K564" s="245"/>
      <c r="L564" s="245"/>
      <c r="M564" s="245"/>
      <c r="N564" s="245"/>
      <c r="O564" s="245"/>
      <c r="P564" s="245"/>
      <c r="Q564" s="245"/>
      <c r="R564" s="245"/>
      <c r="S564" s="245"/>
      <c r="T564" s="245"/>
      <c r="U564" s="245"/>
      <c r="V564" s="245"/>
      <c r="W564" s="245"/>
      <c r="X564" s="245"/>
      <c r="Y564" s="245"/>
      <c r="Z564" s="245"/>
    </row>
    <row r="565" ht="15.75" customHeight="1">
      <c r="A565" s="245"/>
      <c r="B565" s="245"/>
      <c r="C565" s="245"/>
      <c r="D565" s="245"/>
      <c r="E565" s="245"/>
      <c r="F565" s="245"/>
      <c r="G565" s="245"/>
      <c r="H565" s="245"/>
      <c r="I565" s="245"/>
      <c r="J565" s="245"/>
      <c r="K565" s="245"/>
      <c r="L565" s="245"/>
      <c r="M565" s="245"/>
      <c r="N565" s="245"/>
      <c r="O565" s="245"/>
      <c r="P565" s="245"/>
      <c r="Q565" s="245"/>
      <c r="R565" s="245"/>
      <c r="S565" s="245"/>
      <c r="T565" s="245"/>
      <c r="U565" s="245"/>
      <c r="V565" s="245"/>
      <c r="W565" s="245"/>
      <c r="X565" s="245"/>
      <c r="Y565" s="245"/>
      <c r="Z565" s="245"/>
    </row>
    <row r="566" ht="15.75" customHeight="1">
      <c r="A566" s="245"/>
      <c r="B566" s="245"/>
      <c r="C566" s="245"/>
      <c r="D566" s="245"/>
      <c r="E566" s="245"/>
      <c r="F566" s="245"/>
      <c r="G566" s="245"/>
      <c r="H566" s="245"/>
      <c r="I566" s="245"/>
      <c r="J566" s="245"/>
      <c r="K566" s="245"/>
      <c r="L566" s="245"/>
      <c r="M566" s="245"/>
      <c r="N566" s="245"/>
      <c r="O566" s="245"/>
      <c r="P566" s="245"/>
      <c r="Q566" s="245"/>
      <c r="R566" s="245"/>
      <c r="S566" s="245"/>
      <c r="T566" s="245"/>
      <c r="U566" s="245"/>
      <c r="V566" s="245"/>
      <c r="W566" s="245"/>
      <c r="X566" s="245"/>
      <c r="Y566" s="245"/>
      <c r="Z566" s="245"/>
    </row>
    <row r="567" ht="15.75" customHeight="1">
      <c r="A567" s="245"/>
      <c r="B567" s="245"/>
      <c r="C567" s="245"/>
      <c r="D567" s="245"/>
      <c r="E567" s="245"/>
      <c r="F567" s="245"/>
      <c r="G567" s="245"/>
      <c r="H567" s="245"/>
      <c r="I567" s="245"/>
      <c r="J567" s="245"/>
      <c r="K567" s="245"/>
      <c r="L567" s="245"/>
      <c r="M567" s="245"/>
      <c r="N567" s="245"/>
      <c r="O567" s="245"/>
      <c r="P567" s="245"/>
      <c r="Q567" s="245"/>
      <c r="R567" s="245"/>
      <c r="S567" s="245"/>
      <c r="T567" s="245"/>
      <c r="U567" s="245"/>
      <c r="V567" s="245"/>
      <c r="W567" s="245"/>
      <c r="X567" s="245"/>
      <c r="Y567" s="245"/>
      <c r="Z567" s="245"/>
    </row>
    <row r="568" ht="15.75" customHeight="1">
      <c r="A568" s="245"/>
      <c r="B568" s="245"/>
      <c r="C568" s="245"/>
      <c r="D568" s="245"/>
      <c r="E568" s="245"/>
      <c r="F568" s="245"/>
      <c r="G568" s="245"/>
      <c r="H568" s="245"/>
      <c r="I568" s="245"/>
      <c r="J568" s="245"/>
      <c r="K568" s="245"/>
      <c r="L568" s="245"/>
      <c r="M568" s="245"/>
      <c r="N568" s="245"/>
      <c r="O568" s="245"/>
      <c r="P568" s="245"/>
      <c r="Q568" s="245"/>
      <c r="R568" s="245"/>
      <c r="S568" s="245"/>
      <c r="T568" s="245"/>
      <c r="U568" s="245"/>
      <c r="V568" s="245"/>
      <c r="W568" s="245"/>
      <c r="X568" s="245"/>
      <c r="Y568" s="245"/>
      <c r="Z568" s="245"/>
    </row>
    <row r="569" ht="15.75" customHeight="1">
      <c r="A569" s="245"/>
      <c r="B569" s="245"/>
      <c r="C569" s="245"/>
      <c r="D569" s="245"/>
      <c r="E569" s="245"/>
      <c r="F569" s="245"/>
      <c r="G569" s="245"/>
      <c r="H569" s="245"/>
      <c r="I569" s="245"/>
      <c r="J569" s="245"/>
      <c r="K569" s="245"/>
      <c r="L569" s="245"/>
      <c r="M569" s="245"/>
      <c r="N569" s="245"/>
      <c r="O569" s="245"/>
      <c r="P569" s="245"/>
      <c r="Q569" s="245"/>
      <c r="R569" s="245"/>
      <c r="S569" s="245"/>
      <c r="T569" s="245"/>
      <c r="U569" s="245"/>
      <c r="V569" s="245"/>
      <c r="W569" s="245"/>
      <c r="X569" s="245"/>
      <c r="Y569" s="245"/>
      <c r="Z569" s="245"/>
    </row>
    <row r="570" ht="15.75" customHeight="1">
      <c r="A570" s="245"/>
      <c r="B570" s="245"/>
      <c r="C570" s="245"/>
      <c r="D570" s="245"/>
      <c r="E570" s="245"/>
      <c r="F570" s="245"/>
      <c r="G570" s="245"/>
      <c r="H570" s="245"/>
      <c r="I570" s="245"/>
      <c r="J570" s="245"/>
      <c r="K570" s="245"/>
      <c r="L570" s="245"/>
      <c r="M570" s="245"/>
      <c r="N570" s="245"/>
      <c r="O570" s="245"/>
      <c r="P570" s="245"/>
      <c r="Q570" s="245"/>
      <c r="R570" s="245"/>
      <c r="S570" s="245"/>
      <c r="T570" s="245"/>
      <c r="U570" s="245"/>
      <c r="V570" s="245"/>
      <c r="W570" s="245"/>
      <c r="X570" s="245"/>
      <c r="Y570" s="245"/>
      <c r="Z570" s="245"/>
    </row>
    <row r="571" ht="15.75" customHeight="1">
      <c r="A571" s="245"/>
      <c r="B571" s="245"/>
      <c r="C571" s="245"/>
      <c r="D571" s="245"/>
      <c r="E571" s="245"/>
      <c r="F571" s="245"/>
      <c r="G571" s="245"/>
      <c r="H571" s="245"/>
      <c r="I571" s="245"/>
      <c r="J571" s="245"/>
      <c r="K571" s="245"/>
      <c r="L571" s="245"/>
      <c r="M571" s="245"/>
      <c r="N571" s="245"/>
      <c r="O571" s="245"/>
      <c r="P571" s="245"/>
      <c r="Q571" s="245"/>
      <c r="R571" s="245"/>
      <c r="S571" s="245"/>
      <c r="T571" s="245"/>
      <c r="U571" s="245"/>
      <c r="V571" s="245"/>
      <c r="W571" s="245"/>
      <c r="X571" s="245"/>
      <c r="Y571" s="245"/>
      <c r="Z571" s="245"/>
    </row>
    <row r="572" ht="15.75" customHeight="1">
      <c r="A572" s="245"/>
      <c r="B572" s="245"/>
      <c r="C572" s="245"/>
      <c r="D572" s="245"/>
      <c r="E572" s="245"/>
      <c r="F572" s="245"/>
      <c r="G572" s="245"/>
      <c r="H572" s="245"/>
      <c r="I572" s="245"/>
      <c r="J572" s="245"/>
      <c r="K572" s="245"/>
      <c r="L572" s="245"/>
      <c r="M572" s="245"/>
      <c r="N572" s="245"/>
      <c r="O572" s="245"/>
      <c r="P572" s="245"/>
      <c r="Q572" s="245"/>
      <c r="R572" s="245"/>
      <c r="S572" s="245"/>
      <c r="T572" s="245"/>
      <c r="U572" s="245"/>
      <c r="V572" s="245"/>
      <c r="W572" s="245"/>
      <c r="X572" s="245"/>
      <c r="Y572" s="245"/>
      <c r="Z572" s="245"/>
    </row>
    <row r="573" ht="15.75" customHeight="1">
      <c r="A573" s="245"/>
      <c r="B573" s="245"/>
      <c r="C573" s="245"/>
      <c r="D573" s="245"/>
      <c r="E573" s="245"/>
      <c r="F573" s="245"/>
      <c r="G573" s="245"/>
      <c r="H573" s="245"/>
      <c r="I573" s="245"/>
      <c r="J573" s="245"/>
      <c r="K573" s="245"/>
      <c r="L573" s="245"/>
      <c r="M573" s="245"/>
      <c r="N573" s="245"/>
      <c r="O573" s="245"/>
      <c r="P573" s="245"/>
      <c r="Q573" s="245"/>
      <c r="R573" s="245"/>
      <c r="S573" s="245"/>
      <c r="T573" s="245"/>
      <c r="U573" s="245"/>
      <c r="V573" s="245"/>
      <c r="W573" s="245"/>
      <c r="X573" s="245"/>
      <c r="Y573" s="245"/>
      <c r="Z573" s="245"/>
    </row>
    <row r="574" ht="15.75" customHeight="1">
      <c r="A574" s="245"/>
      <c r="B574" s="245"/>
      <c r="C574" s="245"/>
      <c r="D574" s="245"/>
      <c r="E574" s="245"/>
      <c r="F574" s="245"/>
      <c r="G574" s="245"/>
      <c r="H574" s="245"/>
      <c r="I574" s="245"/>
      <c r="J574" s="245"/>
      <c r="K574" s="245"/>
      <c r="L574" s="245"/>
      <c r="M574" s="245"/>
      <c r="N574" s="245"/>
      <c r="O574" s="245"/>
      <c r="P574" s="245"/>
      <c r="Q574" s="245"/>
      <c r="R574" s="245"/>
      <c r="S574" s="245"/>
      <c r="T574" s="245"/>
      <c r="U574" s="245"/>
      <c r="V574" s="245"/>
      <c r="W574" s="245"/>
      <c r="X574" s="245"/>
      <c r="Y574" s="245"/>
      <c r="Z574" s="245"/>
    </row>
    <row r="575" ht="15.75" customHeight="1">
      <c r="A575" s="245"/>
      <c r="B575" s="245"/>
      <c r="C575" s="245"/>
      <c r="D575" s="245"/>
      <c r="E575" s="245"/>
      <c r="F575" s="245"/>
      <c r="G575" s="245"/>
      <c r="H575" s="245"/>
      <c r="I575" s="245"/>
      <c r="J575" s="245"/>
      <c r="K575" s="245"/>
      <c r="L575" s="245"/>
      <c r="M575" s="245"/>
      <c r="N575" s="245"/>
      <c r="O575" s="245"/>
      <c r="P575" s="245"/>
      <c r="Q575" s="245"/>
      <c r="R575" s="245"/>
      <c r="S575" s="245"/>
      <c r="T575" s="245"/>
      <c r="U575" s="245"/>
      <c r="V575" s="245"/>
      <c r="W575" s="245"/>
      <c r="X575" s="245"/>
      <c r="Y575" s="245"/>
      <c r="Z575" s="245"/>
    </row>
    <row r="576" ht="15.75" customHeight="1">
      <c r="A576" s="245"/>
      <c r="B576" s="245"/>
      <c r="C576" s="245"/>
      <c r="D576" s="245"/>
      <c r="E576" s="245"/>
      <c r="F576" s="245"/>
      <c r="G576" s="245"/>
      <c r="H576" s="245"/>
      <c r="I576" s="245"/>
      <c r="J576" s="245"/>
      <c r="K576" s="245"/>
      <c r="L576" s="245"/>
      <c r="M576" s="245"/>
      <c r="N576" s="245"/>
      <c r="O576" s="245"/>
      <c r="P576" s="245"/>
      <c r="Q576" s="245"/>
      <c r="R576" s="245"/>
      <c r="S576" s="245"/>
      <c r="T576" s="245"/>
      <c r="U576" s="245"/>
      <c r="V576" s="245"/>
      <c r="W576" s="245"/>
      <c r="X576" s="245"/>
      <c r="Y576" s="245"/>
      <c r="Z576" s="245"/>
    </row>
    <row r="577" ht="15.75" customHeight="1">
      <c r="A577" s="245"/>
      <c r="B577" s="245"/>
      <c r="C577" s="245"/>
      <c r="D577" s="245"/>
      <c r="E577" s="245"/>
      <c r="F577" s="245"/>
      <c r="G577" s="245"/>
      <c r="H577" s="245"/>
      <c r="I577" s="245"/>
      <c r="J577" s="245"/>
      <c r="K577" s="245"/>
      <c r="L577" s="245"/>
      <c r="M577" s="245"/>
      <c r="N577" s="245"/>
      <c r="O577" s="245"/>
      <c r="P577" s="245"/>
      <c r="Q577" s="245"/>
      <c r="R577" s="245"/>
      <c r="S577" s="245"/>
      <c r="T577" s="245"/>
      <c r="U577" s="245"/>
      <c r="V577" s="245"/>
      <c r="W577" s="245"/>
      <c r="X577" s="245"/>
      <c r="Y577" s="245"/>
      <c r="Z577" s="245"/>
    </row>
    <row r="578" ht="15.75" customHeight="1">
      <c r="A578" s="245"/>
      <c r="B578" s="245"/>
      <c r="C578" s="245"/>
      <c r="D578" s="245"/>
      <c r="E578" s="245"/>
      <c r="F578" s="245"/>
      <c r="G578" s="245"/>
      <c r="H578" s="245"/>
      <c r="I578" s="245"/>
      <c r="J578" s="245"/>
      <c r="K578" s="245"/>
      <c r="L578" s="245"/>
      <c r="M578" s="245"/>
      <c r="N578" s="245"/>
      <c r="O578" s="245"/>
      <c r="P578" s="245"/>
      <c r="Q578" s="245"/>
      <c r="R578" s="245"/>
      <c r="S578" s="245"/>
      <c r="T578" s="245"/>
      <c r="U578" s="245"/>
      <c r="V578" s="245"/>
      <c r="W578" s="245"/>
      <c r="X578" s="245"/>
      <c r="Y578" s="245"/>
      <c r="Z578" s="245"/>
    </row>
    <row r="579" ht="15.75" customHeight="1">
      <c r="A579" s="245"/>
      <c r="B579" s="245"/>
      <c r="C579" s="245"/>
      <c r="D579" s="245"/>
      <c r="E579" s="245"/>
      <c r="F579" s="245"/>
      <c r="G579" s="245"/>
      <c r="H579" s="245"/>
      <c r="I579" s="245"/>
      <c r="J579" s="245"/>
      <c r="K579" s="245"/>
      <c r="L579" s="245"/>
      <c r="M579" s="245"/>
      <c r="N579" s="245"/>
      <c r="O579" s="245"/>
      <c r="P579" s="245"/>
      <c r="Q579" s="245"/>
      <c r="R579" s="245"/>
      <c r="S579" s="245"/>
      <c r="T579" s="245"/>
      <c r="U579" s="245"/>
      <c r="V579" s="245"/>
      <c r="W579" s="245"/>
      <c r="X579" s="245"/>
      <c r="Y579" s="245"/>
      <c r="Z579" s="245"/>
    </row>
    <row r="580" ht="15.75" customHeight="1">
      <c r="A580" s="245"/>
      <c r="B580" s="245"/>
      <c r="C580" s="245"/>
      <c r="D580" s="245"/>
      <c r="E580" s="245"/>
      <c r="F580" s="245"/>
      <c r="G580" s="245"/>
      <c r="H580" s="245"/>
      <c r="I580" s="245"/>
      <c r="J580" s="245"/>
      <c r="K580" s="245"/>
      <c r="L580" s="245"/>
      <c r="M580" s="245"/>
      <c r="N580" s="245"/>
      <c r="O580" s="245"/>
      <c r="P580" s="245"/>
      <c r="Q580" s="245"/>
      <c r="R580" s="245"/>
      <c r="S580" s="245"/>
      <c r="T580" s="245"/>
      <c r="U580" s="245"/>
      <c r="V580" s="245"/>
      <c r="W580" s="245"/>
      <c r="X580" s="245"/>
      <c r="Y580" s="245"/>
      <c r="Z580" s="245"/>
    </row>
    <row r="581" ht="15.75" customHeight="1">
      <c r="A581" s="245"/>
      <c r="B581" s="245"/>
      <c r="C581" s="245"/>
      <c r="D581" s="245"/>
      <c r="E581" s="245"/>
      <c r="F581" s="245"/>
      <c r="G581" s="245"/>
      <c r="H581" s="245"/>
      <c r="I581" s="245"/>
      <c r="J581" s="245"/>
      <c r="K581" s="245"/>
      <c r="L581" s="245"/>
      <c r="M581" s="245"/>
      <c r="N581" s="245"/>
      <c r="O581" s="245"/>
      <c r="P581" s="245"/>
      <c r="Q581" s="245"/>
      <c r="R581" s="245"/>
      <c r="S581" s="245"/>
      <c r="T581" s="245"/>
      <c r="U581" s="245"/>
      <c r="V581" s="245"/>
      <c r="W581" s="245"/>
      <c r="X581" s="245"/>
      <c r="Y581" s="245"/>
      <c r="Z581" s="245"/>
    </row>
    <row r="582" ht="15.75" customHeight="1">
      <c r="A582" s="245"/>
      <c r="B582" s="245"/>
      <c r="C582" s="245"/>
      <c r="D582" s="245"/>
      <c r="E582" s="245"/>
      <c r="F582" s="245"/>
      <c r="G582" s="245"/>
      <c r="H582" s="245"/>
      <c r="I582" s="245"/>
      <c r="J582" s="245"/>
      <c r="K582" s="245"/>
      <c r="L582" s="245"/>
      <c r="M582" s="245"/>
      <c r="N582" s="245"/>
      <c r="O582" s="245"/>
      <c r="P582" s="245"/>
      <c r="Q582" s="245"/>
      <c r="R582" s="245"/>
      <c r="S582" s="245"/>
      <c r="T582" s="245"/>
      <c r="U582" s="245"/>
      <c r="V582" s="245"/>
      <c r="W582" s="245"/>
      <c r="X582" s="245"/>
      <c r="Y582" s="245"/>
      <c r="Z582" s="245"/>
    </row>
    <row r="583" ht="15.75" customHeight="1">
      <c r="A583" s="245"/>
      <c r="B583" s="245"/>
      <c r="C583" s="245"/>
      <c r="D583" s="245"/>
      <c r="E583" s="245"/>
      <c r="F583" s="245"/>
      <c r="G583" s="245"/>
      <c r="H583" s="245"/>
      <c r="I583" s="245"/>
      <c r="J583" s="245"/>
      <c r="K583" s="245"/>
      <c r="L583" s="245"/>
      <c r="M583" s="245"/>
      <c r="N583" s="245"/>
      <c r="O583" s="245"/>
      <c r="P583" s="245"/>
      <c r="Q583" s="245"/>
      <c r="R583" s="245"/>
      <c r="S583" s="245"/>
      <c r="T583" s="245"/>
      <c r="U583" s="245"/>
      <c r="V583" s="245"/>
      <c r="W583" s="245"/>
      <c r="X583" s="245"/>
      <c r="Y583" s="245"/>
      <c r="Z583" s="245"/>
    </row>
    <row r="584" ht="15.75" customHeight="1">
      <c r="A584" s="245"/>
      <c r="B584" s="245"/>
      <c r="C584" s="245"/>
      <c r="D584" s="245"/>
      <c r="E584" s="245"/>
      <c r="F584" s="245"/>
      <c r="G584" s="245"/>
      <c r="H584" s="245"/>
      <c r="I584" s="245"/>
      <c r="J584" s="245"/>
      <c r="K584" s="245"/>
      <c r="L584" s="245"/>
      <c r="M584" s="245"/>
      <c r="N584" s="245"/>
      <c r="O584" s="245"/>
      <c r="P584" s="245"/>
      <c r="Q584" s="245"/>
      <c r="R584" s="245"/>
      <c r="S584" s="245"/>
      <c r="T584" s="245"/>
      <c r="U584" s="245"/>
      <c r="V584" s="245"/>
      <c r="W584" s="245"/>
      <c r="X584" s="245"/>
      <c r="Y584" s="245"/>
      <c r="Z584" s="245"/>
    </row>
    <row r="585" ht="15.75" customHeight="1">
      <c r="A585" s="245"/>
      <c r="B585" s="245"/>
      <c r="C585" s="245"/>
      <c r="D585" s="245"/>
      <c r="E585" s="245"/>
      <c r="F585" s="245"/>
      <c r="G585" s="245"/>
      <c r="H585" s="245"/>
      <c r="I585" s="245"/>
      <c r="J585" s="245"/>
      <c r="K585" s="245"/>
      <c r="L585" s="245"/>
      <c r="M585" s="245"/>
      <c r="N585" s="245"/>
      <c r="O585" s="245"/>
      <c r="P585" s="245"/>
      <c r="Q585" s="245"/>
      <c r="R585" s="245"/>
      <c r="S585" s="245"/>
      <c r="T585" s="245"/>
      <c r="U585" s="245"/>
      <c r="V585" s="245"/>
      <c r="W585" s="245"/>
      <c r="X585" s="245"/>
      <c r="Y585" s="245"/>
      <c r="Z585" s="245"/>
    </row>
    <row r="586" ht="15.75" customHeight="1">
      <c r="A586" s="245"/>
      <c r="B586" s="245"/>
      <c r="C586" s="245"/>
      <c r="D586" s="245"/>
      <c r="E586" s="245"/>
      <c r="F586" s="245"/>
      <c r="G586" s="245"/>
      <c r="H586" s="245"/>
      <c r="I586" s="245"/>
      <c r="J586" s="245"/>
      <c r="K586" s="245"/>
      <c r="L586" s="245"/>
      <c r="M586" s="245"/>
      <c r="N586" s="245"/>
      <c r="O586" s="245"/>
      <c r="P586" s="245"/>
      <c r="Q586" s="245"/>
      <c r="R586" s="245"/>
      <c r="S586" s="245"/>
      <c r="T586" s="245"/>
      <c r="U586" s="245"/>
      <c r="V586" s="245"/>
      <c r="W586" s="245"/>
      <c r="X586" s="245"/>
      <c r="Y586" s="245"/>
      <c r="Z586" s="245"/>
    </row>
    <row r="587" ht="15.75" customHeight="1">
      <c r="A587" s="245"/>
      <c r="B587" s="245"/>
      <c r="C587" s="245"/>
      <c r="D587" s="245"/>
      <c r="E587" s="245"/>
      <c r="F587" s="245"/>
      <c r="G587" s="245"/>
      <c r="H587" s="245"/>
      <c r="I587" s="245"/>
      <c r="J587" s="245"/>
      <c r="K587" s="245"/>
      <c r="L587" s="245"/>
      <c r="M587" s="245"/>
      <c r="N587" s="245"/>
      <c r="O587" s="245"/>
      <c r="P587" s="245"/>
      <c r="Q587" s="245"/>
      <c r="R587" s="245"/>
      <c r="S587" s="245"/>
      <c r="T587" s="245"/>
      <c r="U587" s="245"/>
      <c r="V587" s="245"/>
      <c r="W587" s="245"/>
      <c r="X587" s="245"/>
      <c r="Y587" s="245"/>
      <c r="Z587" s="245"/>
    </row>
    <row r="588" ht="15.75" customHeight="1">
      <c r="A588" s="245"/>
      <c r="B588" s="245"/>
      <c r="C588" s="245"/>
      <c r="D588" s="245"/>
      <c r="E588" s="245"/>
      <c r="F588" s="245"/>
      <c r="G588" s="245"/>
      <c r="H588" s="245"/>
      <c r="I588" s="245"/>
      <c r="J588" s="245"/>
      <c r="K588" s="245"/>
      <c r="L588" s="245"/>
      <c r="M588" s="245"/>
      <c r="N588" s="245"/>
      <c r="O588" s="245"/>
      <c r="P588" s="245"/>
      <c r="Q588" s="245"/>
      <c r="R588" s="245"/>
      <c r="S588" s="245"/>
      <c r="T588" s="245"/>
      <c r="U588" s="245"/>
      <c r="V588" s="245"/>
      <c r="W588" s="245"/>
      <c r="X588" s="245"/>
      <c r="Y588" s="245"/>
      <c r="Z588" s="245"/>
    </row>
    <row r="589" ht="15.75" customHeight="1">
      <c r="A589" s="245"/>
      <c r="B589" s="245"/>
      <c r="C589" s="245"/>
      <c r="D589" s="245"/>
      <c r="E589" s="245"/>
      <c r="F589" s="245"/>
      <c r="G589" s="245"/>
      <c r="H589" s="245"/>
      <c r="I589" s="245"/>
      <c r="J589" s="245"/>
      <c r="K589" s="245"/>
      <c r="L589" s="245"/>
      <c r="M589" s="245"/>
      <c r="N589" s="245"/>
      <c r="O589" s="245"/>
      <c r="P589" s="245"/>
      <c r="Q589" s="245"/>
      <c r="R589" s="245"/>
      <c r="S589" s="245"/>
      <c r="T589" s="245"/>
      <c r="U589" s="245"/>
      <c r="V589" s="245"/>
      <c r="W589" s="245"/>
      <c r="X589" s="245"/>
      <c r="Y589" s="245"/>
      <c r="Z589" s="245"/>
    </row>
    <row r="590" ht="15.75" customHeight="1">
      <c r="A590" s="245"/>
      <c r="B590" s="245"/>
      <c r="C590" s="245"/>
      <c r="D590" s="245"/>
      <c r="E590" s="245"/>
      <c r="F590" s="245"/>
      <c r="G590" s="245"/>
      <c r="H590" s="245"/>
      <c r="I590" s="245"/>
      <c r="J590" s="245"/>
      <c r="K590" s="245"/>
      <c r="L590" s="245"/>
      <c r="M590" s="245"/>
      <c r="N590" s="245"/>
      <c r="O590" s="245"/>
      <c r="P590" s="245"/>
      <c r="Q590" s="245"/>
      <c r="R590" s="245"/>
      <c r="S590" s="245"/>
      <c r="T590" s="245"/>
      <c r="U590" s="245"/>
      <c r="V590" s="245"/>
      <c r="W590" s="245"/>
      <c r="X590" s="245"/>
      <c r="Y590" s="245"/>
      <c r="Z590" s="245"/>
    </row>
    <row r="591" ht="15.75" customHeight="1">
      <c r="A591" s="245"/>
      <c r="B591" s="245"/>
      <c r="C591" s="245"/>
      <c r="D591" s="245"/>
      <c r="E591" s="245"/>
      <c r="F591" s="245"/>
      <c r="G591" s="245"/>
      <c r="H591" s="245"/>
      <c r="I591" s="245"/>
      <c r="J591" s="245"/>
      <c r="K591" s="245"/>
      <c r="L591" s="245"/>
      <c r="M591" s="245"/>
      <c r="N591" s="245"/>
      <c r="O591" s="245"/>
      <c r="P591" s="245"/>
      <c r="Q591" s="245"/>
      <c r="R591" s="245"/>
      <c r="S591" s="245"/>
      <c r="T591" s="245"/>
      <c r="U591" s="245"/>
      <c r="V591" s="245"/>
      <c r="W591" s="245"/>
      <c r="X591" s="245"/>
      <c r="Y591" s="245"/>
      <c r="Z591" s="245"/>
    </row>
    <row r="592" ht="15.75" customHeight="1">
      <c r="A592" s="245"/>
      <c r="B592" s="245"/>
      <c r="C592" s="245"/>
      <c r="D592" s="245"/>
      <c r="E592" s="245"/>
      <c r="F592" s="245"/>
      <c r="G592" s="245"/>
      <c r="H592" s="245"/>
      <c r="I592" s="245"/>
      <c r="J592" s="245"/>
      <c r="K592" s="245"/>
      <c r="L592" s="245"/>
      <c r="M592" s="245"/>
      <c r="N592" s="245"/>
      <c r="O592" s="245"/>
      <c r="P592" s="245"/>
      <c r="Q592" s="245"/>
      <c r="R592" s="245"/>
      <c r="S592" s="245"/>
      <c r="T592" s="245"/>
      <c r="U592" s="245"/>
      <c r="V592" s="245"/>
      <c r="W592" s="245"/>
      <c r="X592" s="245"/>
      <c r="Y592" s="245"/>
      <c r="Z592" s="245"/>
    </row>
    <row r="593" ht="15.75" customHeight="1">
      <c r="A593" s="245"/>
      <c r="B593" s="245"/>
      <c r="C593" s="245"/>
      <c r="D593" s="245"/>
      <c r="E593" s="245"/>
      <c r="F593" s="245"/>
      <c r="G593" s="245"/>
      <c r="H593" s="245"/>
      <c r="I593" s="245"/>
      <c r="J593" s="245"/>
      <c r="K593" s="245"/>
      <c r="L593" s="245"/>
      <c r="M593" s="245"/>
      <c r="N593" s="245"/>
      <c r="O593" s="245"/>
      <c r="P593" s="245"/>
      <c r="Q593" s="245"/>
      <c r="R593" s="245"/>
      <c r="S593" s="245"/>
      <c r="T593" s="245"/>
      <c r="U593" s="245"/>
      <c r="V593" s="245"/>
      <c r="W593" s="245"/>
      <c r="X593" s="245"/>
      <c r="Y593" s="245"/>
      <c r="Z593" s="245"/>
    </row>
    <row r="594" ht="15.75" customHeight="1">
      <c r="A594" s="245"/>
      <c r="B594" s="245"/>
      <c r="C594" s="245"/>
      <c r="D594" s="245"/>
      <c r="E594" s="245"/>
      <c r="F594" s="245"/>
      <c r="G594" s="245"/>
      <c r="H594" s="245"/>
      <c r="I594" s="245"/>
      <c r="J594" s="245"/>
      <c r="K594" s="245"/>
      <c r="L594" s="245"/>
      <c r="M594" s="245"/>
      <c r="N594" s="245"/>
      <c r="O594" s="245"/>
      <c r="P594" s="245"/>
      <c r="Q594" s="245"/>
      <c r="R594" s="245"/>
      <c r="S594" s="245"/>
      <c r="T594" s="245"/>
      <c r="U594" s="245"/>
      <c r="V594" s="245"/>
      <c r="W594" s="245"/>
      <c r="X594" s="245"/>
      <c r="Y594" s="245"/>
      <c r="Z594" s="245"/>
    </row>
    <row r="595" ht="15.75" customHeight="1">
      <c r="A595" s="245"/>
      <c r="B595" s="245"/>
      <c r="C595" s="245"/>
      <c r="D595" s="245"/>
      <c r="E595" s="245"/>
      <c r="F595" s="245"/>
      <c r="G595" s="245"/>
      <c r="H595" s="245"/>
      <c r="I595" s="245"/>
      <c r="J595" s="245"/>
      <c r="K595" s="245"/>
      <c r="L595" s="245"/>
      <c r="M595" s="245"/>
      <c r="N595" s="245"/>
      <c r="O595" s="245"/>
      <c r="P595" s="245"/>
      <c r="Q595" s="245"/>
      <c r="R595" s="245"/>
      <c r="S595" s="245"/>
      <c r="T595" s="245"/>
      <c r="U595" s="245"/>
      <c r="V595" s="245"/>
      <c r="W595" s="245"/>
      <c r="X595" s="245"/>
      <c r="Y595" s="245"/>
      <c r="Z595" s="245"/>
    </row>
    <row r="596" ht="15.75" customHeight="1">
      <c r="A596" s="245"/>
      <c r="B596" s="245"/>
      <c r="C596" s="245"/>
      <c r="D596" s="245"/>
      <c r="E596" s="245"/>
      <c r="F596" s="245"/>
      <c r="G596" s="245"/>
      <c r="H596" s="245"/>
      <c r="I596" s="245"/>
      <c r="J596" s="245"/>
      <c r="K596" s="245"/>
      <c r="L596" s="245"/>
      <c r="M596" s="245"/>
      <c r="N596" s="245"/>
      <c r="O596" s="245"/>
      <c r="P596" s="245"/>
      <c r="Q596" s="245"/>
      <c r="R596" s="245"/>
      <c r="S596" s="245"/>
      <c r="T596" s="245"/>
      <c r="U596" s="245"/>
      <c r="V596" s="245"/>
      <c r="W596" s="245"/>
      <c r="X596" s="245"/>
      <c r="Y596" s="245"/>
      <c r="Z596" s="245"/>
    </row>
    <row r="597" ht="15.75" customHeight="1">
      <c r="A597" s="245"/>
      <c r="B597" s="245"/>
      <c r="C597" s="245"/>
      <c r="D597" s="245"/>
      <c r="E597" s="245"/>
      <c r="F597" s="245"/>
      <c r="G597" s="245"/>
      <c r="H597" s="245"/>
      <c r="I597" s="245"/>
      <c r="J597" s="245"/>
      <c r="K597" s="245"/>
      <c r="L597" s="245"/>
      <c r="M597" s="245"/>
      <c r="N597" s="245"/>
      <c r="O597" s="245"/>
      <c r="P597" s="245"/>
      <c r="Q597" s="245"/>
      <c r="R597" s="245"/>
      <c r="S597" s="245"/>
      <c r="T597" s="245"/>
      <c r="U597" s="245"/>
      <c r="V597" s="245"/>
      <c r="W597" s="245"/>
      <c r="X597" s="245"/>
      <c r="Y597" s="245"/>
      <c r="Z597" s="245"/>
    </row>
    <row r="598" ht="15.75" customHeight="1">
      <c r="A598" s="245"/>
      <c r="B598" s="245"/>
      <c r="C598" s="245"/>
      <c r="D598" s="245"/>
      <c r="E598" s="245"/>
      <c r="F598" s="245"/>
      <c r="G598" s="245"/>
      <c r="H598" s="245"/>
      <c r="I598" s="245"/>
      <c r="J598" s="245"/>
      <c r="K598" s="245"/>
      <c r="L598" s="245"/>
      <c r="M598" s="245"/>
      <c r="N598" s="245"/>
      <c r="O598" s="245"/>
      <c r="P598" s="245"/>
      <c r="Q598" s="245"/>
      <c r="R598" s="245"/>
      <c r="S598" s="245"/>
      <c r="T598" s="245"/>
      <c r="U598" s="245"/>
      <c r="V598" s="245"/>
      <c r="W598" s="245"/>
      <c r="X598" s="245"/>
      <c r="Y598" s="245"/>
      <c r="Z598" s="245"/>
    </row>
    <row r="599" ht="15.75" customHeight="1">
      <c r="A599" s="245"/>
      <c r="B599" s="245"/>
      <c r="C599" s="245"/>
      <c r="D599" s="245"/>
      <c r="E599" s="245"/>
      <c r="F599" s="245"/>
      <c r="G599" s="245"/>
      <c r="H599" s="245"/>
      <c r="I599" s="245"/>
      <c r="J599" s="245"/>
      <c r="K599" s="245"/>
      <c r="L599" s="245"/>
      <c r="M599" s="245"/>
      <c r="N599" s="245"/>
      <c r="O599" s="245"/>
      <c r="P599" s="245"/>
      <c r="Q599" s="245"/>
      <c r="R599" s="245"/>
      <c r="S599" s="245"/>
      <c r="T599" s="245"/>
      <c r="U599" s="245"/>
      <c r="V599" s="245"/>
      <c r="W599" s="245"/>
      <c r="X599" s="245"/>
      <c r="Y599" s="245"/>
      <c r="Z599" s="245"/>
    </row>
    <row r="600" ht="15.75" customHeight="1">
      <c r="A600" s="245"/>
      <c r="B600" s="245"/>
      <c r="C600" s="245"/>
      <c r="D600" s="245"/>
      <c r="E600" s="245"/>
      <c r="F600" s="245"/>
      <c r="G600" s="245"/>
      <c r="H600" s="245"/>
      <c r="I600" s="245"/>
      <c r="J600" s="245"/>
      <c r="K600" s="245"/>
      <c r="L600" s="245"/>
      <c r="M600" s="245"/>
      <c r="N600" s="245"/>
      <c r="O600" s="245"/>
      <c r="P600" s="245"/>
      <c r="Q600" s="245"/>
      <c r="R600" s="245"/>
      <c r="S600" s="245"/>
      <c r="T600" s="245"/>
      <c r="U600" s="245"/>
      <c r="V600" s="245"/>
      <c r="W600" s="245"/>
      <c r="X600" s="245"/>
      <c r="Y600" s="245"/>
      <c r="Z600" s="245"/>
    </row>
    <row r="601" ht="15.75" customHeight="1">
      <c r="A601" s="245"/>
      <c r="B601" s="245"/>
      <c r="C601" s="245"/>
      <c r="D601" s="245"/>
      <c r="E601" s="245"/>
      <c r="F601" s="245"/>
      <c r="G601" s="245"/>
      <c r="H601" s="245"/>
      <c r="I601" s="245"/>
      <c r="J601" s="245"/>
      <c r="K601" s="245"/>
      <c r="L601" s="245"/>
      <c r="M601" s="245"/>
      <c r="N601" s="245"/>
      <c r="O601" s="245"/>
      <c r="P601" s="245"/>
      <c r="Q601" s="245"/>
      <c r="R601" s="245"/>
      <c r="S601" s="245"/>
      <c r="T601" s="245"/>
      <c r="U601" s="245"/>
      <c r="V601" s="245"/>
      <c r="W601" s="245"/>
      <c r="X601" s="245"/>
      <c r="Y601" s="245"/>
      <c r="Z601" s="245"/>
    </row>
    <row r="602" ht="15.75" customHeight="1">
      <c r="A602" s="245"/>
      <c r="B602" s="245"/>
      <c r="C602" s="245"/>
      <c r="D602" s="245"/>
      <c r="E602" s="245"/>
      <c r="F602" s="245"/>
      <c r="G602" s="245"/>
      <c r="H602" s="245"/>
      <c r="I602" s="245"/>
      <c r="J602" s="245"/>
      <c r="K602" s="245"/>
      <c r="L602" s="245"/>
      <c r="M602" s="245"/>
      <c r="N602" s="245"/>
      <c r="O602" s="245"/>
      <c r="P602" s="245"/>
      <c r="Q602" s="245"/>
      <c r="R602" s="245"/>
      <c r="S602" s="245"/>
      <c r="T602" s="245"/>
      <c r="U602" s="245"/>
      <c r="V602" s="245"/>
      <c r="W602" s="245"/>
      <c r="X602" s="245"/>
      <c r="Y602" s="245"/>
      <c r="Z602" s="245"/>
    </row>
    <row r="603" ht="15.75" customHeight="1">
      <c r="A603" s="245"/>
      <c r="B603" s="245"/>
      <c r="C603" s="245"/>
      <c r="D603" s="245"/>
      <c r="E603" s="245"/>
      <c r="F603" s="245"/>
      <c r="G603" s="245"/>
      <c r="H603" s="245"/>
      <c r="I603" s="245"/>
      <c r="J603" s="245"/>
      <c r="K603" s="245"/>
      <c r="L603" s="245"/>
      <c r="M603" s="245"/>
      <c r="N603" s="245"/>
      <c r="O603" s="245"/>
      <c r="P603" s="245"/>
      <c r="Q603" s="245"/>
      <c r="R603" s="245"/>
      <c r="S603" s="245"/>
      <c r="T603" s="245"/>
      <c r="U603" s="245"/>
      <c r="V603" s="245"/>
      <c r="W603" s="245"/>
      <c r="X603" s="245"/>
      <c r="Y603" s="245"/>
      <c r="Z603" s="245"/>
    </row>
    <row r="604" ht="15.75" customHeight="1">
      <c r="A604" s="245"/>
      <c r="B604" s="245"/>
      <c r="C604" s="245"/>
      <c r="D604" s="245"/>
      <c r="E604" s="245"/>
      <c r="F604" s="245"/>
      <c r="G604" s="245"/>
      <c r="H604" s="245"/>
      <c r="I604" s="245"/>
      <c r="J604" s="245"/>
      <c r="K604" s="245"/>
      <c r="L604" s="245"/>
      <c r="M604" s="245"/>
      <c r="N604" s="245"/>
      <c r="O604" s="245"/>
      <c r="P604" s="245"/>
      <c r="Q604" s="245"/>
      <c r="R604" s="245"/>
      <c r="S604" s="245"/>
      <c r="T604" s="245"/>
      <c r="U604" s="245"/>
      <c r="V604" s="245"/>
      <c r="W604" s="245"/>
      <c r="X604" s="245"/>
      <c r="Y604" s="245"/>
      <c r="Z604" s="245"/>
    </row>
    <row r="605" ht="15.75" customHeight="1">
      <c r="A605" s="245"/>
      <c r="B605" s="245"/>
      <c r="C605" s="245"/>
      <c r="D605" s="245"/>
      <c r="E605" s="245"/>
      <c r="F605" s="245"/>
      <c r="G605" s="245"/>
      <c r="H605" s="245"/>
      <c r="I605" s="245"/>
      <c r="J605" s="245"/>
      <c r="K605" s="245"/>
      <c r="L605" s="245"/>
      <c r="M605" s="245"/>
      <c r="N605" s="245"/>
      <c r="O605" s="245"/>
      <c r="P605" s="245"/>
      <c r="Q605" s="245"/>
      <c r="R605" s="245"/>
      <c r="S605" s="245"/>
      <c r="T605" s="245"/>
      <c r="U605" s="245"/>
      <c r="V605" s="245"/>
      <c r="W605" s="245"/>
      <c r="X605" s="245"/>
      <c r="Y605" s="245"/>
      <c r="Z605" s="245"/>
    </row>
    <row r="606" ht="15.75" customHeight="1">
      <c r="A606" s="245"/>
      <c r="B606" s="245"/>
      <c r="C606" s="245"/>
      <c r="D606" s="245"/>
      <c r="E606" s="245"/>
      <c r="F606" s="245"/>
      <c r="G606" s="245"/>
      <c r="H606" s="245"/>
      <c r="I606" s="245"/>
      <c r="J606" s="245"/>
      <c r="K606" s="245"/>
      <c r="L606" s="245"/>
      <c r="M606" s="245"/>
      <c r="N606" s="245"/>
      <c r="O606" s="245"/>
      <c r="P606" s="245"/>
      <c r="Q606" s="245"/>
      <c r="R606" s="245"/>
      <c r="S606" s="245"/>
      <c r="T606" s="245"/>
      <c r="U606" s="245"/>
      <c r="V606" s="245"/>
      <c r="W606" s="245"/>
      <c r="X606" s="245"/>
      <c r="Y606" s="245"/>
      <c r="Z606" s="245"/>
    </row>
    <row r="607" ht="15.75" customHeight="1">
      <c r="A607" s="245"/>
      <c r="B607" s="245"/>
      <c r="C607" s="245"/>
      <c r="D607" s="245"/>
      <c r="E607" s="245"/>
      <c r="F607" s="245"/>
      <c r="G607" s="245"/>
      <c r="H607" s="245"/>
      <c r="I607" s="245"/>
      <c r="J607" s="245"/>
      <c r="K607" s="245"/>
      <c r="L607" s="245"/>
      <c r="M607" s="245"/>
      <c r="N607" s="245"/>
      <c r="O607" s="245"/>
      <c r="P607" s="245"/>
      <c r="Q607" s="245"/>
      <c r="R607" s="245"/>
      <c r="S607" s="245"/>
      <c r="T607" s="245"/>
      <c r="U607" s="245"/>
      <c r="V607" s="245"/>
      <c r="W607" s="245"/>
      <c r="X607" s="245"/>
      <c r="Y607" s="245"/>
      <c r="Z607" s="245"/>
    </row>
    <row r="608" ht="15.75" customHeight="1">
      <c r="A608" s="245"/>
      <c r="B608" s="245"/>
      <c r="C608" s="245"/>
      <c r="D608" s="245"/>
      <c r="E608" s="245"/>
      <c r="F608" s="245"/>
      <c r="G608" s="245"/>
      <c r="H608" s="245"/>
      <c r="I608" s="245"/>
      <c r="J608" s="245"/>
      <c r="K608" s="245"/>
      <c r="L608" s="245"/>
      <c r="M608" s="245"/>
      <c r="N608" s="245"/>
      <c r="O608" s="245"/>
      <c r="P608" s="245"/>
      <c r="Q608" s="245"/>
      <c r="R608" s="245"/>
      <c r="S608" s="245"/>
      <c r="T608" s="245"/>
      <c r="U608" s="245"/>
      <c r="V608" s="245"/>
      <c r="W608" s="245"/>
      <c r="X608" s="245"/>
      <c r="Y608" s="245"/>
      <c r="Z608" s="245"/>
    </row>
    <row r="609" ht="15.75" customHeight="1">
      <c r="A609" s="245"/>
      <c r="B609" s="245"/>
      <c r="C609" s="245"/>
      <c r="D609" s="245"/>
      <c r="E609" s="245"/>
      <c r="F609" s="245"/>
      <c r="G609" s="245"/>
      <c r="H609" s="245"/>
      <c r="I609" s="245"/>
      <c r="J609" s="245"/>
      <c r="K609" s="245"/>
      <c r="L609" s="245"/>
      <c r="M609" s="245"/>
      <c r="N609" s="245"/>
      <c r="O609" s="245"/>
      <c r="P609" s="245"/>
      <c r="Q609" s="245"/>
      <c r="R609" s="245"/>
      <c r="S609" s="245"/>
      <c r="T609" s="245"/>
      <c r="U609" s="245"/>
      <c r="V609" s="245"/>
      <c r="W609" s="245"/>
      <c r="X609" s="245"/>
      <c r="Y609" s="245"/>
      <c r="Z609" s="245"/>
    </row>
    <row r="610" ht="15.75" customHeight="1">
      <c r="A610" s="245"/>
      <c r="B610" s="245"/>
      <c r="C610" s="245"/>
      <c r="D610" s="245"/>
      <c r="E610" s="245"/>
      <c r="F610" s="245"/>
      <c r="G610" s="245"/>
      <c r="H610" s="245"/>
      <c r="I610" s="245"/>
      <c r="J610" s="245"/>
      <c r="K610" s="245"/>
      <c r="L610" s="245"/>
      <c r="M610" s="245"/>
      <c r="N610" s="245"/>
      <c r="O610" s="245"/>
      <c r="P610" s="245"/>
      <c r="Q610" s="245"/>
      <c r="R610" s="245"/>
      <c r="S610" s="245"/>
      <c r="T610" s="245"/>
      <c r="U610" s="245"/>
      <c r="V610" s="245"/>
      <c r="W610" s="245"/>
      <c r="X610" s="245"/>
      <c r="Y610" s="245"/>
      <c r="Z610" s="245"/>
    </row>
    <row r="611" ht="15.75" customHeight="1">
      <c r="A611" s="245"/>
      <c r="B611" s="245"/>
      <c r="C611" s="245"/>
      <c r="D611" s="245"/>
      <c r="E611" s="245"/>
      <c r="F611" s="245"/>
      <c r="G611" s="245"/>
      <c r="H611" s="245"/>
      <c r="I611" s="245"/>
      <c r="J611" s="245"/>
      <c r="K611" s="245"/>
      <c r="L611" s="245"/>
      <c r="M611" s="245"/>
      <c r="N611" s="245"/>
      <c r="O611" s="245"/>
      <c r="P611" s="245"/>
      <c r="Q611" s="245"/>
      <c r="R611" s="245"/>
      <c r="S611" s="245"/>
      <c r="T611" s="245"/>
      <c r="U611" s="245"/>
      <c r="V611" s="245"/>
      <c r="W611" s="245"/>
      <c r="X611" s="245"/>
      <c r="Y611" s="245"/>
      <c r="Z611" s="245"/>
    </row>
    <row r="612" ht="15.75" customHeight="1">
      <c r="A612" s="245"/>
      <c r="B612" s="245"/>
      <c r="C612" s="245"/>
      <c r="D612" s="245"/>
      <c r="E612" s="245"/>
      <c r="F612" s="245"/>
      <c r="G612" s="245"/>
      <c r="H612" s="245"/>
      <c r="I612" s="245"/>
      <c r="J612" s="245"/>
      <c r="K612" s="245"/>
      <c r="L612" s="245"/>
      <c r="M612" s="245"/>
      <c r="N612" s="245"/>
      <c r="O612" s="245"/>
      <c r="P612" s="245"/>
      <c r="Q612" s="245"/>
      <c r="R612" s="245"/>
      <c r="S612" s="245"/>
      <c r="T612" s="245"/>
      <c r="U612" s="245"/>
      <c r="V612" s="245"/>
      <c r="W612" s="245"/>
      <c r="X612" s="245"/>
      <c r="Y612" s="245"/>
      <c r="Z612" s="245"/>
    </row>
    <row r="613" ht="15.75" customHeight="1">
      <c r="A613" s="245"/>
      <c r="B613" s="245"/>
      <c r="C613" s="245"/>
      <c r="D613" s="245"/>
      <c r="E613" s="245"/>
      <c r="F613" s="245"/>
      <c r="G613" s="245"/>
      <c r="H613" s="245"/>
      <c r="I613" s="245"/>
      <c r="J613" s="245"/>
      <c r="K613" s="245"/>
      <c r="L613" s="245"/>
      <c r="M613" s="245"/>
      <c r="N613" s="245"/>
      <c r="O613" s="245"/>
      <c r="P613" s="245"/>
      <c r="Q613" s="245"/>
      <c r="R613" s="245"/>
      <c r="S613" s="245"/>
      <c r="T613" s="245"/>
      <c r="U613" s="245"/>
      <c r="V613" s="245"/>
      <c r="W613" s="245"/>
      <c r="X613" s="245"/>
      <c r="Y613" s="245"/>
      <c r="Z613" s="245"/>
    </row>
    <row r="614" ht="15.75" customHeight="1">
      <c r="A614" s="245"/>
      <c r="B614" s="245"/>
      <c r="C614" s="245"/>
      <c r="D614" s="245"/>
      <c r="E614" s="245"/>
      <c r="F614" s="245"/>
      <c r="G614" s="245"/>
      <c r="H614" s="245"/>
      <c r="I614" s="245"/>
      <c r="J614" s="245"/>
      <c r="K614" s="245"/>
      <c r="L614" s="245"/>
      <c r="M614" s="245"/>
      <c r="N614" s="245"/>
      <c r="O614" s="245"/>
      <c r="P614" s="245"/>
      <c r="Q614" s="245"/>
      <c r="R614" s="245"/>
      <c r="S614" s="245"/>
      <c r="T614" s="245"/>
      <c r="U614" s="245"/>
      <c r="V614" s="245"/>
      <c r="W614" s="245"/>
      <c r="X614" s="245"/>
      <c r="Y614" s="245"/>
      <c r="Z614" s="245"/>
    </row>
    <row r="615" ht="15.75" customHeight="1">
      <c r="A615" s="245"/>
      <c r="B615" s="245"/>
      <c r="C615" s="245"/>
      <c r="D615" s="245"/>
      <c r="E615" s="245"/>
      <c r="F615" s="245"/>
      <c r="G615" s="245"/>
      <c r="H615" s="245"/>
      <c r="I615" s="245"/>
      <c r="J615" s="245"/>
      <c r="K615" s="245"/>
      <c r="L615" s="245"/>
      <c r="M615" s="245"/>
      <c r="N615" s="245"/>
      <c r="O615" s="245"/>
      <c r="P615" s="245"/>
      <c r="Q615" s="245"/>
      <c r="R615" s="245"/>
      <c r="S615" s="245"/>
      <c r="T615" s="245"/>
      <c r="U615" s="245"/>
      <c r="V615" s="245"/>
      <c r="W615" s="245"/>
      <c r="X615" s="245"/>
      <c r="Y615" s="245"/>
      <c r="Z615" s="245"/>
    </row>
    <row r="616" ht="15.75" customHeight="1">
      <c r="A616" s="245"/>
      <c r="B616" s="245"/>
      <c r="C616" s="245"/>
      <c r="D616" s="245"/>
      <c r="E616" s="245"/>
      <c r="F616" s="245"/>
      <c r="G616" s="245"/>
      <c r="H616" s="245"/>
      <c r="I616" s="245"/>
      <c r="J616" s="245"/>
      <c r="K616" s="245"/>
      <c r="L616" s="245"/>
      <c r="M616" s="245"/>
      <c r="N616" s="245"/>
      <c r="O616" s="245"/>
      <c r="P616" s="245"/>
      <c r="Q616" s="245"/>
      <c r="R616" s="245"/>
      <c r="S616" s="245"/>
      <c r="T616" s="245"/>
      <c r="U616" s="245"/>
      <c r="V616" s="245"/>
      <c r="W616" s="245"/>
      <c r="X616" s="245"/>
      <c r="Y616" s="245"/>
      <c r="Z616" s="245"/>
    </row>
    <row r="617" ht="15.75" customHeight="1">
      <c r="A617" s="245"/>
      <c r="B617" s="245"/>
      <c r="C617" s="245"/>
      <c r="D617" s="245"/>
      <c r="E617" s="245"/>
      <c r="F617" s="245"/>
      <c r="G617" s="245"/>
      <c r="H617" s="245"/>
      <c r="I617" s="245"/>
      <c r="J617" s="245"/>
      <c r="K617" s="245"/>
      <c r="L617" s="245"/>
      <c r="M617" s="245"/>
      <c r="N617" s="245"/>
      <c r="O617" s="245"/>
      <c r="P617" s="245"/>
      <c r="Q617" s="245"/>
      <c r="R617" s="245"/>
      <c r="S617" s="245"/>
      <c r="T617" s="245"/>
      <c r="U617" s="245"/>
      <c r="V617" s="245"/>
      <c r="W617" s="245"/>
      <c r="X617" s="245"/>
      <c r="Y617" s="245"/>
      <c r="Z617" s="245"/>
    </row>
    <row r="618" ht="15.75" customHeight="1">
      <c r="A618" s="245"/>
      <c r="B618" s="245"/>
      <c r="C618" s="245"/>
      <c r="D618" s="245"/>
      <c r="E618" s="245"/>
      <c r="F618" s="245"/>
      <c r="G618" s="245"/>
      <c r="H618" s="245"/>
      <c r="I618" s="245"/>
      <c r="J618" s="245"/>
      <c r="K618" s="245"/>
      <c r="L618" s="245"/>
      <c r="M618" s="245"/>
      <c r="N618" s="245"/>
      <c r="O618" s="245"/>
      <c r="P618" s="245"/>
      <c r="Q618" s="245"/>
      <c r="R618" s="245"/>
      <c r="S618" s="245"/>
      <c r="T618" s="245"/>
      <c r="U618" s="245"/>
      <c r="V618" s="245"/>
      <c r="W618" s="245"/>
      <c r="X618" s="245"/>
      <c r="Y618" s="245"/>
      <c r="Z618" s="245"/>
    </row>
    <row r="619" ht="15.75" customHeight="1">
      <c r="A619" s="245"/>
      <c r="B619" s="245"/>
      <c r="C619" s="245"/>
      <c r="D619" s="245"/>
      <c r="E619" s="245"/>
      <c r="F619" s="245"/>
      <c r="G619" s="245"/>
      <c r="H619" s="245"/>
      <c r="I619" s="245"/>
      <c r="J619" s="245"/>
      <c r="K619" s="245"/>
      <c r="L619" s="245"/>
      <c r="M619" s="245"/>
      <c r="N619" s="245"/>
      <c r="O619" s="245"/>
      <c r="P619" s="245"/>
      <c r="Q619" s="245"/>
      <c r="R619" s="245"/>
      <c r="S619" s="245"/>
      <c r="T619" s="245"/>
      <c r="U619" s="245"/>
      <c r="V619" s="245"/>
      <c r="W619" s="245"/>
      <c r="X619" s="245"/>
      <c r="Y619" s="245"/>
      <c r="Z619" s="245"/>
    </row>
    <row r="620" ht="15.75" customHeight="1">
      <c r="A620" s="245"/>
      <c r="B620" s="245"/>
      <c r="C620" s="245"/>
      <c r="D620" s="245"/>
      <c r="E620" s="245"/>
      <c r="F620" s="245"/>
      <c r="G620" s="245"/>
      <c r="H620" s="245"/>
      <c r="I620" s="245"/>
      <c r="J620" s="245"/>
      <c r="K620" s="245"/>
      <c r="L620" s="245"/>
      <c r="M620" s="245"/>
      <c r="N620" s="245"/>
      <c r="O620" s="245"/>
      <c r="P620" s="245"/>
      <c r="Q620" s="245"/>
      <c r="R620" s="245"/>
      <c r="S620" s="245"/>
      <c r="T620" s="245"/>
      <c r="U620" s="245"/>
      <c r="V620" s="245"/>
      <c r="W620" s="245"/>
      <c r="X620" s="245"/>
      <c r="Y620" s="245"/>
      <c r="Z620" s="245"/>
    </row>
    <row r="621" ht="15.75" customHeight="1">
      <c r="A621" s="245"/>
      <c r="B621" s="245"/>
      <c r="C621" s="245"/>
      <c r="D621" s="245"/>
      <c r="E621" s="245"/>
      <c r="F621" s="245"/>
      <c r="G621" s="245"/>
      <c r="H621" s="245"/>
      <c r="I621" s="245"/>
      <c r="J621" s="245"/>
      <c r="K621" s="245"/>
      <c r="L621" s="245"/>
      <c r="M621" s="245"/>
      <c r="N621" s="245"/>
      <c r="O621" s="245"/>
      <c r="P621" s="245"/>
      <c r="Q621" s="245"/>
      <c r="R621" s="245"/>
      <c r="S621" s="245"/>
      <c r="T621" s="245"/>
      <c r="U621" s="245"/>
      <c r="V621" s="245"/>
      <c r="W621" s="245"/>
      <c r="X621" s="245"/>
      <c r="Y621" s="245"/>
      <c r="Z621" s="245"/>
    </row>
    <row r="622" ht="15.75" customHeight="1">
      <c r="A622" s="245"/>
      <c r="B622" s="245"/>
      <c r="C622" s="245"/>
      <c r="D622" s="245"/>
      <c r="E622" s="245"/>
      <c r="F622" s="245"/>
      <c r="G622" s="245"/>
      <c r="H622" s="245"/>
      <c r="I622" s="245"/>
      <c r="J622" s="245"/>
      <c r="K622" s="245"/>
      <c r="L622" s="245"/>
      <c r="M622" s="245"/>
      <c r="N622" s="245"/>
      <c r="O622" s="245"/>
      <c r="P622" s="245"/>
      <c r="Q622" s="245"/>
      <c r="R622" s="245"/>
      <c r="S622" s="245"/>
      <c r="T622" s="245"/>
      <c r="U622" s="245"/>
      <c r="V622" s="245"/>
      <c r="W622" s="245"/>
      <c r="X622" s="245"/>
      <c r="Y622" s="245"/>
      <c r="Z622" s="245"/>
    </row>
    <row r="623" ht="15.75" customHeight="1">
      <c r="A623" s="245"/>
      <c r="B623" s="245"/>
      <c r="C623" s="245"/>
      <c r="D623" s="245"/>
      <c r="E623" s="245"/>
      <c r="F623" s="245"/>
      <c r="G623" s="245"/>
      <c r="H623" s="245"/>
      <c r="I623" s="245"/>
      <c r="J623" s="245"/>
      <c r="K623" s="245"/>
      <c r="L623" s="245"/>
      <c r="M623" s="245"/>
      <c r="N623" s="245"/>
      <c r="O623" s="245"/>
      <c r="P623" s="245"/>
      <c r="Q623" s="245"/>
      <c r="R623" s="245"/>
      <c r="S623" s="245"/>
      <c r="T623" s="245"/>
      <c r="U623" s="245"/>
      <c r="V623" s="245"/>
      <c r="W623" s="245"/>
      <c r="X623" s="245"/>
      <c r="Y623" s="245"/>
      <c r="Z623" s="245"/>
    </row>
    <row r="624" ht="15.75" customHeight="1">
      <c r="A624" s="245"/>
      <c r="B624" s="245"/>
      <c r="C624" s="245"/>
      <c r="D624" s="245"/>
      <c r="E624" s="245"/>
      <c r="F624" s="245"/>
      <c r="G624" s="245"/>
      <c r="H624" s="245"/>
      <c r="I624" s="245"/>
      <c r="J624" s="245"/>
      <c r="K624" s="245"/>
      <c r="L624" s="245"/>
      <c r="M624" s="245"/>
      <c r="N624" s="245"/>
      <c r="O624" s="245"/>
      <c r="P624" s="245"/>
      <c r="Q624" s="245"/>
      <c r="R624" s="245"/>
      <c r="S624" s="245"/>
      <c r="T624" s="245"/>
      <c r="U624" s="245"/>
      <c r="V624" s="245"/>
      <c r="W624" s="245"/>
      <c r="X624" s="245"/>
      <c r="Y624" s="245"/>
      <c r="Z624" s="245"/>
    </row>
    <row r="625" ht="15.75" customHeight="1">
      <c r="A625" s="245"/>
      <c r="B625" s="245"/>
      <c r="C625" s="245"/>
      <c r="D625" s="245"/>
      <c r="E625" s="245"/>
      <c r="F625" s="245"/>
      <c r="G625" s="245"/>
      <c r="H625" s="245"/>
      <c r="I625" s="245"/>
      <c r="J625" s="245"/>
      <c r="K625" s="245"/>
      <c r="L625" s="245"/>
      <c r="M625" s="245"/>
      <c r="N625" s="245"/>
      <c r="O625" s="245"/>
      <c r="P625" s="245"/>
      <c r="Q625" s="245"/>
      <c r="R625" s="245"/>
      <c r="S625" s="245"/>
      <c r="T625" s="245"/>
      <c r="U625" s="245"/>
      <c r="V625" s="245"/>
      <c r="W625" s="245"/>
      <c r="X625" s="245"/>
      <c r="Y625" s="245"/>
      <c r="Z625" s="245"/>
    </row>
    <row r="626" ht="15.75" customHeight="1">
      <c r="A626" s="245"/>
      <c r="B626" s="245"/>
      <c r="C626" s="245"/>
      <c r="D626" s="245"/>
      <c r="E626" s="245"/>
      <c r="F626" s="245"/>
      <c r="G626" s="245"/>
      <c r="H626" s="245"/>
      <c r="I626" s="245"/>
      <c r="J626" s="245"/>
      <c r="K626" s="245"/>
      <c r="L626" s="245"/>
      <c r="M626" s="245"/>
      <c r="N626" s="245"/>
      <c r="O626" s="245"/>
      <c r="P626" s="245"/>
      <c r="Q626" s="245"/>
      <c r="R626" s="245"/>
      <c r="S626" s="245"/>
      <c r="T626" s="245"/>
      <c r="U626" s="245"/>
      <c r="V626" s="245"/>
      <c r="W626" s="245"/>
      <c r="X626" s="245"/>
      <c r="Y626" s="245"/>
      <c r="Z626" s="245"/>
    </row>
    <row r="627" ht="15.75" customHeight="1">
      <c r="A627" s="245"/>
      <c r="B627" s="245"/>
      <c r="C627" s="245"/>
      <c r="D627" s="245"/>
      <c r="E627" s="245"/>
      <c r="F627" s="245"/>
      <c r="G627" s="245"/>
      <c r="H627" s="245"/>
      <c r="I627" s="245"/>
      <c r="J627" s="245"/>
      <c r="K627" s="245"/>
      <c r="L627" s="245"/>
      <c r="M627" s="245"/>
      <c r="N627" s="245"/>
      <c r="O627" s="245"/>
      <c r="P627" s="245"/>
      <c r="Q627" s="245"/>
      <c r="R627" s="245"/>
      <c r="S627" s="245"/>
      <c r="T627" s="245"/>
      <c r="U627" s="245"/>
      <c r="V627" s="245"/>
      <c r="W627" s="245"/>
      <c r="X627" s="245"/>
      <c r="Y627" s="245"/>
      <c r="Z627" s="245"/>
    </row>
    <row r="628" ht="15.75" customHeight="1">
      <c r="A628" s="245"/>
      <c r="B628" s="245"/>
      <c r="C628" s="245"/>
      <c r="D628" s="245"/>
      <c r="E628" s="245"/>
      <c r="F628" s="245"/>
      <c r="G628" s="245"/>
      <c r="H628" s="245"/>
      <c r="I628" s="245"/>
      <c r="J628" s="245"/>
      <c r="K628" s="245"/>
      <c r="L628" s="245"/>
      <c r="M628" s="245"/>
      <c r="N628" s="245"/>
      <c r="O628" s="245"/>
      <c r="P628" s="245"/>
      <c r="Q628" s="245"/>
      <c r="R628" s="245"/>
      <c r="S628" s="245"/>
      <c r="T628" s="245"/>
      <c r="U628" s="245"/>
      <c r="V628" s="245"/>
      <c r="W628" s="245"/>
      <c r="X628" s="245"/>
      <c r="Y628" s="245"/>
      <c r="Z628" s="245"/>
    </row>
    <row r="629" ht="15.75" customHeight="1">
      <c r="A629" s="245"/>
      <c r="B629" s="245"/>
      <c r="C629" s="245"/>
      <c r="D629" s="245"/>
      <c r="E629" s="245"/>
      <c r="F629" s="245"/>
      <c r="G629" s="245"/>
      <c r="H629" s="245"/>
      <c r="I629" s="245"/>
      <c r="J629" s="245"/>
      <c r="K629" s="245"/>
      <c r="L629" s="245"/>
      <c r="M629" s="245"/>
      <c r="N629" s="245"/>
      <c r="O629" s="245"/>
      <c r="P629" s="245"/>
      <c r="Q629" s="245"/>
      <c r="R629" s="245"/>
      <c r="S629" s="245"/>
      <c r="T629" s="245"/>
      <c r="U629" s="245"/>
      <c r="V629" s="245"/>
      <c r="W629" s="245"/>
      <c r="X629" s="245"/>
      <c r="Y629" s="245"/>
      <c r="Z629" s="245"/>
    </row>
    <row r="630" ht="15.75" customHeight="1">
      <c r="A630" s="245"/>
      <c r="B630" s="245"/>
      <c r="C630" s="245"/>
      <c r="D630" s="245"/>
      <c r="E630" s="245"/>
      <c r="F630" s="245"/>
      <c r="G630" s="245"/>
      <c r="H630" s="245"/>
      <c r="I630" s="245"/>
      <c r="J630" s="245"/>
      <c r="K630" s="245"/>
      <c r="L630" s="245"/>
      <c r="M630" s="245"/>
      <c r="N630" s="245"/>
      <c r="O630" s="245"/>
      <c r="P630" s="245"/>
      <c r="Q630" s="245"/>
      <c r="R630" s="245"/>
      <c r="S630" s="245"/>
      <c r="T630" s="245"/>
      <c r="U630" s="245"/>
      <c r="V630" s="245"/>
      <c r="W630" s="245"/>
      <c r="X630" s="245"/>
      <c r="Y630" s="245"/>
      <c r="Z630" s="245"/>
    </row>
    <row r="631" ht="15.75" customHeight="1">
      <c r="A631" s="245"/>
      <c r="B631" s="245"/>
      <c r="C631" s="245"/>
      <c r="D631" s="245"/>
      <c r="E631" s="245"/>
      <c r="F631" s="245"/>
      <c r="G631" s="245"/>
      <c r="H631" s="245"/>
      <c r="I631" s="245"/>
      <c r="J631" s="245"/>
      <c r="K631" s="245"/>
      <c r="L631" s="245"/>
      <c r="M631" s="245"/>
      <c r="N631" s="245"/>
      <c r="O631" s="245"/>
      <c r="P631" s="245"/>
      <c r="Q631" s="245"/>
      <c r="R631" s="245"/>
      <c r="S631" s="245"/>
      <c r="T631" s="245"/>
      <c r="U631" s="245"/>
      <c r="V631" s="245"/>
      <c r="W631" s="245"/>
      <c r="X631" s="245"/>
      <c r="Y631" s="245"/>
      <c r="Z631" s="245"/>
    </row>
    <row r="632" ht="15.75" customHeight="1">
      <c r="A632" s="245"/>
      <c r="B632" s="245"/>
      <c r="C632" s="245"/>
      <c r="D632" s="245"/>
      <c r="E632" s="245"/>
      <c r="F632" s="245"/>
      <c r="G632" s="245"/>
      <c r="H632" s="245"/>
      <c r="I632" s="245"/>
      <c r="J632" s="245"/>
      <c r="K632" s="245"/>
      <c r="L632" s="245"/>
      <c r="M632" s="245"/>
      <c r="N632" s="245"/>
      <c r="O632" s="245"/>
      <c r="P632" s="245"/>
      <c r="Q632" s="245"/>
      <c r="R632" s="245"/>
      <c r="S632" s="245"/>
      <c r="T632" s="245"/>
      <c r="U632" s="245"/>
      <c r="V632" s="245"/>
      <c r="W632" s="245"/>
      <c r="X632" s="245"/>
      <c r="Y632" s="245"/>
      <c r="Z632" s="245"/>
    </row>
    <row r="633" ht="15.75" customHeight="1">
      <c r="A633" s="245"/>
      <c r="B633" s="245"/>
      <c r="C633" s="245"/>
      <c r="D633" s="245"/>
      <c r="E633" s="245"/>
      <c r="F633" s="245"/>
      <c r="G633" s="245"/>
      <c r="H633" s="245"/>
      <c r="I633" s="245"/>
      <c r="J633" s="245"/>
      <c r="K633" s="245"/>
      <c r="L633" s="245"/>
      <c r="M633" s="245"/>
      <c r="N633" s="245"/>
      <c r="O633" s="245"/>
      <c r="P633" s="245"/>
      <c r="Q633" s="245"/>
      <c r="R633" s="245"/>
      <c r="S633" s="245"/>
      <c r="T633" s="245"/>
      <c r="U633" s="245"/>
      <c r="V633" s="245"/>
      <c r="W633" s="245"/>
      <c r="X633" s="245"/>
      <c r="Y633" s="245"/>
      <c r="Z633" s="245"/>
    </row>
    <row r="634" ht="15.75" customHeight="1">
      <c r="A634" s="245"/>
      <c r="B634" s="245"/>
      <c r="C634" s="245"/>
      <c r="D634" s="245"/>
      <c r="E634" s="245"/>
      <c r="F634" s="245"/>
      <c r="G634" s="245"/>
      <c r="H634" s="245"/>
      <c r="I634" s="245"/>
      <c r="J634" s="245"/>
      <c r="K634" s="245"/>
      <c r="L634" s="245"/>
      <c r="M634" s="245"/>
      <c r="N634" s="245"/>
      <c r="O634" s="245"/>
      <c r="P634" s="245"/>
      <c r="Q634" s="245"/>
      <c r="R634" s="245"/>
      <c r="S634" s="245"/>
      <c r="T634" s="245"/>
      <c r="U634" s="245"/>
      <c r="V634" s="245"/>
      <c r="W634" s="245"/>
      <c r="X634" s="245"/>
      <c r="Y634" s="245"/>
      <c r="Z634" s="245"/>
    </row>
    <row r="635" ht="15.75" customHeight="1">
      <c r="A635" s="245"/>
      <c r="B635" s="245"/>
      <c r="C635" s="245"/>
      <c r="D635" s="245"/>
      <c r="E635" s="245"/>
      <c r="F635" s="245"/>
      <c r="G635" s="245"/>
      <c r="H635" s="245"/>
      <c r="I635" s="245"/>
      <c r="J635" s="245"/>
      <c r="K635" s="245"/>
      <c r="L635" s="245"/>
      <c r="M635" s="245"/>
      <c r="N635" s="245"/>
      <c r="O635" s="245"/>
      <c r="P635" s="245"/>
      <c r="Q635" s="245"/>
      <c r="R635" s="245"/>
      <c r="S635" s="245"/>
      <c r="T635" s="245"/>
      <c r="U635" s="245"/>
      <c r="V635" s="245"/>
      <c r="W635" s="245"/>
      <c r="X635" s="245"/>
      <c r="Y635" s="245"/>
      <c r="Z635" s="245"/>
    </row>
    <row r="636" ht="15.75" customHeight="1">
      <c r="A636" s="245"/>
      <c r="B636" s="245"/>
      <c r="C636" s="245"/>
      <c r="D636" s="245"/>
      <c r="E636" s="245"/>
      <c r="F636" s="245"/>
      <c r="G636" s="245"/>
      <c r="H636" s="245"/>
      <c r="I636" s="245"/>
      <c r="J636" s="245"/>
      <c r="K636" s="245"/>
      <c r="L636" s="245"/>
      <c r="M636" s="245"/>
      <c r="N636" s="245"/>
      <c r="O636" s="245"/>
      <c r="P636" s="245"/>
      <c r="Q636" s="245"/>
      <c r="R636" s="245"/>
      <c r="S636" s="245"/>
      <c r="T636" s="245"/>
      <c r="U636" s="245"/>
      <c r="V636" s="245"/>
      <c r="W636" s="245"/>
      <c r="X636" s="245"/>
      <c r="Y636" s="245"/>
      <c r="Z636" s="245"/>
    </row>
    <row r="637" ht="15.75" customHeight="1">
      <c r="A637" s="245"/>
      <c r="B637" s="245"/>
      <c r="C637" s="245"/>
      <c r="D637" s="245"/>
      <c r="E637" s="245"/>
      <c r="F637" s="245"/>
      <c r="G637" s="245"/>
      <c r="H637" s="245"/>
      <c r="I637" s="245"/>
      <c r="J637" s="245"/>
      <c r="K637" s="245"/>
      <c r="L637" s="245"/>
      <c r="M637" s="245"/>
      <c r="N637" s="245"/>
      <c r="O637" s="245"/>
      <c r="P637" s="245"/>
      <c r="Q637" s="245"/>
      <c r="R637" s="245"/>
      <c r="S637" s="245"/>
      <c r="T637" s="245"/>
      <c r="U637" s="245"/>
      <c r="V637" s="245"/>
      <c r="W637" s="245"/>
      <c r="X637" s="245"/>
      <c r="Y637" s="245"/>
      <c r="Z637" s="245"/>
    </row>
    <row r="638" ht="15.75" customHeight="1">
      <c r="A638" s="245"/>
      <c r="B638" s="245"/>
      <c r="C638" s="245"/>
      <c r="D638" s="245"/>
      <c r="E638" s="245"/>
      <c r="F638" s="245"/>
      <c r="G638" s="245"/>
      <c r="H638" s="245"/>
      <c r="I638" s="245"/>
      <c r="J638" s="245"/>
      <c r="K638" s="245"/>
      <c r="L638" s="245"/>
      <c r="M638" s="245"/>
      <c r="N638" s="245"/>
      <c r="O638" s="245"/>
      <c r="P638" s="245"/>
      <c r="Q638" s="245"/>
      <c r="R638" s="245"/>
      <c r="S638" s="245"/>
      <c r="T638" s="245"/>
      <c r="U638" s="245"/>
      <c r="V638" s="245"/>
      <c r="W638" s="245"/>
      <c r="X638" s="245"/>
      <c r="Y638" s="245"/>
      <c r="Z638" s="245"/>
    </row>
    <row r="639" ht="15.75" customHeight="1">
      <c r="A639" s="245"/>
      <c r="B639" s="245"/>
      <c r="C639" s="245"/>
      <c r="D639" s="245"/>
      <c r="E639" s="245"/>
      <c r="F639" s="245"/>
      <c r="G639" s="245"/>
      <c r="H639" s="245"/>
      <c r="I639" s="245"/>
      <c r="J639" s="245"/>
      <c r="K639" s="245"/>
      <c r="L639" s="245"/>
      <c r="M639" s="245"/>
      <c r="N639" s="245"/>
      <c r="O639" s="245"/>
      <c r="P639" s="245"/>
      <c r="Q639" s="245"/>
      <c r="R639" s="245"/>
      <c r="S639" s="245"/>
      <c r="T639" s="245"/>
      <c r="U639" s="245"/>
      <c r="V639" s="245"/>
      <c r="W639" s="245"/>
      <c r="X639" s="245"/>
      <c r="Y639" s="245"/>
      <c r="Z639" s="245"/>
    </row>
    <row r="640" ht="15.75" customHeight="1">
      <c r="A640" s="245"/>
      <c r="B640" s="245"/>
      <c r="C640" s="245"/>
      <c r="D640" s="245"/>
      <c r="E640" s="245"/>
      <c r="F640" s="245"/>
      <c r="G640" s="245"/>
      <c r="H640" s="245"/>
      <c r="I640" s="245"/>
      <c r="J640" s="245"/>
      <c r="K640" s="245"/>
      <c r="L640" s="245"/>
      <c r="M640" s="245"/>
      <c r="N640" s="245"/>
      <c r="O640" s="245"/>
      <c r="P640" s="245"/>
      <c r="Q640" s="245"/>
      <c r="R640" s="245"/>
      <c r="S640" s="245"/>
      <c r="T640" s="245"/>
      <c r="U640" s="245"/>
      <c r="V640" s="245"/>
      <c r="W640" s="245"/>
      <c r="X640" s="245"/>
      <c r="Y640" s="245"/>
      <c r="Z640" s="245"/>
    </row>
    <row r="641" ht="15.75" customHeight="1">
      <c r="A641" s="245"/>
      <c r="B641" s="245"/>
      <c r="C641" s="245"/>
      <c r="D641" s="245"/>
      <c r="E641" s="245"/>
      <c r="F641" s="245"/>
      <c r="G641" s="245"/>
      <c r="H641" s="245"/>
      <c r="I641" s="245"/>
      <c r="J641" s="245"/>
      <c r="K641" s="245"/>
      <c r="L641" s="245"/>
      <c r="M641" s="245"/>
      <c r="N641" s="245"/>
      <c r="O641" s="245"/>
      <c r="P641" s="245"/>
      <c r="Q641" s="245"/>
      <c r="R641" s="245"/>
      <c r="S641" s="245"/>
      <c r="T641" s="245"/>
      <c r="U641" s="245"/>
      <c r="V641" s="245"/>
      <c r="W641" s="245"/>
      <c r="X641" s="245"/>
      <c r="Y641" s="245"/>
      <c r="Z641" s="245"/>
    </row>
    <row r="642" ht="15.75" customHeight="1">
      <c r="A642" s="245"/>
      <c r="B642" s="245"/>
      <c r="C642" s="245"/>
      <c r="D642" s="245"/>
      <c r="E642" s="245"/>
      <c r="F642" s="245"/>
      <c r="G642" s="245"/>
      <c r="H642" s="245"/>
      <c r="I642" s="245"/>
      <c r="J642" s="245"/>
      <c r="K642" s="245"/>
      <c r="L642" s="245"/>
      <c r="M642" s="245"/>
      <c r="N642" s="245"/>
      <c r="O642" s="245"/>
      <c r="P642" s="245"/>
      <c r="Q642" s="245"/>
      <c r="R642" s="245"/>
      <c r="S642" s="245"/>
      <c r="T642" s="245"/>
      <c r="U642" s="245"/>
      <c r="V642" s="245"/>
      <c r="W642" s="245"/>
      <c r="X642" s="245"/>
      <c r="Y642" s="245"/>
      <c r="Z642" s="245"/>
    </row>
    <row r="643" ht="15.75" customHeight="1">
      <c r="A643" s="245"/>
      <c r="B643" s="245"/>
      <c r="C643" s="245"/>
      <c r="D643" s="245"/>
      <c r="E643" s="245"/>
      <c r="F643" s="245"/>
      <c r="G643" s="245"/>
      <c r="H643" s="245"/>
      <c r="I643" s="245"/>
      <c r="J643" s="245"/>
      <c r="K643" s="245"/>
      <c r="L643" s="245"/>
      <c r="M643" s="245"/>
      <c r="N643" s="245"/>
      <c r="O643" s="245"/>
      <c r="P643" s="245"/>
      <c r="Q643" s="245"/>
      <c r="R643" s="245"/>
      <c r="S643" s="245"/>
      <c r="T643" s="245"/>
      <c r="U643" s="245"/>
      <c r="V643" s="245"/>
      <c r="W643" s="245"/>
      <c r="X643" s="245"/>
      <c r="Y643" s="245"/>
      <c r="Z643" s="245"/>
    </row>
    <row r="644" ht="15.75" customHeight="1">
      <c r="A644" s="245"/>
      <c r="B644" s="245"/>
      <c r="C644" s="245"/>
      <c r="D644" s="245"/>
      <c r="E644" s="245"/>
      <c r="F644" s="245"/>
      <c r="G644" s="245"/>
      <c r="H644" s="245"/>
      <c r="I644" s="245"/>
      <c r="J644" s="245"/>
      <c r="K644" s="245"/>
      <c r="L644" s="245"/>
      <c r="M644" s="245"/>
      <c r="N644" s="245"/>
      <c r="O644" s="245"/>
      <c r="P644" s="245"/>
      <c r="Q644" s="245"/>
      <c r="R644" s="245"/>
      <c r="S644" s="245"/>
      <c r="T644" s="245"/>
      <c r="U644" s="245"/>
      <c r="V644" s="245"/>
      <c r="W644" s="245"/>
      <c r="X644" s="245"/>
      <c r="Y644" s="245"/>
      <c r="Z644" s="245"/>
    </row>
    <row r="645" ht="15.75" customHeight="1">
      <c r="A645" s="245"/>
      <c r="B645" s="245"/>
      <c r="C645" s="245"/>
      <c r="D645" s="245"/>
      <c r="E645" s="245"/>
      <c r="F645" s="245"/>
      <c r="G645" s="245"/>
      <c r="H645" s="245"/>
      <c r="I645" s="245"/>
      <c r="J645" s="245"/>
      <c r="K645" s="245"/>
      <c r="L645" s="245"/>
      <c r="M645" s="245"/>
      <c r="N645" s="245"/>
      <c r="O645" s="245"/>
      <c r="P645" s="245"/>
      <c r="Q645" s="245"/>
      <c r="R645" s="245"/>
      <c r="S645" s="245"/>
      <c r="T645" s="245"/>
      <c r="U645" s="245"/>
      <c r="V645" s="245"/>
      <c r="W645" s="245"/>
      <c r="X645" s="245"/>
      <c r="Y645" s="245"/>
      <c r="Z645" s="245"/>
    </row>
    <row r="646" ht="15.75" customHeight="1">
      <c r="A646" s="245"/>
      <c r="B646" s="245"/>
      <c r="C646" s="245"/>
      <c r="D646" s="245"/>
      <c r="E646" s="245"/>
      <c r="F646" s="245"/>
      <c r="G646" s="245"/>
      <c r="H646" s="245"/>
      <c r="I646" s="245"/>
      <c r="J646" s="245"/>
      <c r="K646" s="245"/>
      <c r="L646" s="245"/>
      <c r="M646" s="245"/>
      <c r="N646" s="245"/>
      <c r="O646" s="245"/>
      <c r="P646" s="245"/>
      <c r="Q646" s="245"/>
      <c r="R646" s="245"/>
      <c r="S646" s="245"/>
      <c r="T646" s="245"/>
      <c r="U646" s="245"/>
      <c r="V646" s="245"/>
      <c r="W646" s="245"/>
      <c r="X646" s="245"/>
      <c r="Y646" s="245"/>
      <c r="Z646" s="245"/>
    </row>
    <row r="647" ht="15.75" customHeight="1">
      <c r="A647" s="245"/>
      <c r="B647" s="245"/>
      <c r="C647" s="245"/>
      <c r="D647" s="245"/>
      <c r="E647" s="245"/>
      <c r="F647" s="245"/>
      <c r="G647" s="245"/>
      <c r="H647" s="245"/>
      <c r="I647" s="245"/>
      <c r="J647" s="245"/>
      <c r="K647" s="245"/>
      <c r="L647" s="245"/>
      <c r="M647" s="245"/>
      <c r="N647" s="245"/>
      <c r="O647" s="245"/>
      <c r="P647" s="245"/>
      <c r="Q647" s="245"/>
      <c r="R647" s="245"/>
      <c r="S647" s="245"/>
      <c r="T647" s="245"/>
      <c r="U647" s="245"/>
      <c r="V647" s="245"/>
      <c r="W647" s="245"/>
      <c r="X647" s="245"/>
      <c r="Y647" s="245"/>
      <c r="Z647" s="245"/>
    </row>
    <row r="648" ht="15.75" customHeight="1">
      <c r="A648" s="245"/>
      <c r="B648" s="245"/>
      <c r="C648" s="245"/>
      <c r="D648" s="245"/>
      <c r="E648" s="245"/>
      <c r="F648" s="245"/>
      <c r="G648" s="245"/>
      <c r="H648" s="245"/>
      <c r="I648" s="245"/>
      <c r="J648" s="245"/>
      <c r="K648" s="245"/>
      <c r="L648" s="245"/>
      <c r="M648" s="245"/>
      <c r="N648" s="245"/>
      <c r="O648" s="245"/>
      <c r="P648" s="245"/>
      <c r="Q648" s="245"/>
      <c r="R648" s="245"/>
      <c r="S648" s="245"/>
      <c r="T648" s="245"/>
      <c r="U648" s="245"/>
      <c r="V648" s="245"/>
      <c r="W648" s="245"/>
      <c r="X648" s="245"/>
      <c r="Y648" s="245"/>
      <c r="Z648" s="245"/>
    </row>
    <row r="649" ht="15.75" customHeight="1">
      <c r="A649" s="245"/>
      <c r="B649" s="245"/>
      <c r="C649" s="245"/>
      <c r="D649" s="245"/>
      <c r="E649" s="245"/>
      <c r="F649" s="245"/>
      <c r="G649" s="245"/>
      <c r="H649" s="245"/>
      <c r="I649" s="245"/>
      <c r="J649" s="245"/>
      <c r="K649" s="245"/>
      <c r="L649" s="245"/>
      <c r="M649" s="245"/>
      <c r="N649" s="245"/>
      <c r="O649" s="245"/>
      <c r="P649" s="245"/>
      <c r="Q649" s="245"/>
      <c r="R649" s="245"/>
      <c r="S649" s="245"/>
      <c r="T649" s="245"/>
      <c r="U649" s="245"/>
      <c r="V649" s="245"/>
      <c r="W649" s="245"/>
      <c r="X649" s="245"/>
      <c r="Y649" s="245"/>
      <c r="Z649" s="245"/>
    </row>
    <row r="650" ht="15.75" customHeight="1">
      <c r="A650" s="245"/>
      <c r="B650" s="245"/>
      <c r="C650" s="245"/>
      <c r="D650" s="245"/>
      <c r="E650" s="245"/>
      <c r="F650" s="245"/>
      <c r="G650" s="245"/>
      <c r="H650" s="245"/>
      <c r="I650" s="245"/>
      <c r="J650" s="245"/>
      <c r="K650" s="245"/>
      <c r="L650" s="245"/>
      <c r="M650" s="245"/>
      <c r="N650" s="245"/>
      <c r="O650" s="245"/>
      <c r="P650" s="245"/>
      <c r="Q650" s="245"/>
      <c r="R650" s="245"/>
      <c r="S650" s="245"/>
      <c r="T650" s="245"/>
      <c r="U650" s="245"/>
      <c r="V650" s="245"/>
      <c r="W650" s="245"/>
      <c r="X650" s="245"/>
      <c r="Y650" s="245"/>
      <c r="Z650" s="245"/>
    </row>
    <row r="651" ht="15.75" customHeight="1">
      <c r="A651" s="245"/>
      <c r="B651" s="245"/>
      <c r="C651" s="245"/>
      <c r="D651" s="245"/>
      <c r="E651" s="245"/>
      <c r="F651" s="245"/>
      <c r="G651" s="245"/>
      <c r="H651" s="245"/>
      <c r="I651" s="245"/>
      <c r="J651" s="245"/>
      <c r="K651" s="245"/>
      <c r="L651" s="245"/>
      <c r="M651" s="245"/>
      <c r="N651" s="245"/>
      <c r="O651" s="245"/>
      <c r="P651" s="245"/>
      <c r="Q651" s="245"/>
      <c r="R651" s="245"/>
      <c r="S651" s="245"/>
      <c r="T651" s="245"/>
      <c r="U651" s="245"/>
      <c r="V651" s="245"/>
      <c r="W651" s="245"/>
      <c r="X651" s="245"/>
      <c r="Y651" s="245"/>
      <c r="Z651" s="245"/>
    </row>
    <row r="652" ht="15.75" customHeight="1">
      <c r="A652" s="245"/>
      <c r="B652" s="245"/>
      <c r="C652" s="245"/>
      <c r="D652" s="245"/>
      <c r="E652" s="245"/>
      <c r="F652" s="245"/>
      <c r="G652" s="245"/>
      <c r="H652" s="245"/>
      <c r="I652" s="245"/>
      <c r="J652" s="245"/>
      <c r="K652" s="245"/>
      <c r="L652" s="245"/>
      <c r="M652" s="245"/>
      <c r="N652" s="245"/>
      <c r="O652" s="245"/>
      <c r="P652" s="245"/>
      <c r="Q652" s="245"/>
      <c r="R652" s="245"/>
      <c r="S652" s="245"/>
      <c r="T652" s="245"/>
      <c r="U652" s="245"/>
      <c r="V652" s="245"/>
      <c r="W652" s="245"/>
      <c r="X652" s="245"/>
      <c r="Y652" s="245"/>
      <c r="Z652" s="245"/>
    </row>
    <row r="653" ht="15.75" customHeight="1">
      <c r="A653" s="245"/>
      <c r="B653" s="245"/>
      <c r="C653" s="245"/>
      <c r="D653" s="245"/>
      <c r="E653" s="245"/>
      <c r="F653" s="245"/>
      <c r="G653" s="245"/>
      <c r="H653" s="245"/>
      <c r="I653" s="245"/>
      <c r="J653" s="245"/>
      <c r="K653" s="245"/>
      <c r="L653" s="245"/>
      <c r="M653" s="245"/>
      <c r="N653" s="245"/>
      <c r="O653" s="245"/>
      <c r="P653" s="245"/>
      <c r="Q653" s="245"/>
      <c r="R653" s="245"/>
      <c r="S653" s="245"/>
      <c r="T653" s="245"/>
      <c r="U653" s="245"/>
      <c r="V653" s="245"/>
      <c r="W653" s="245"/>
      <c r="X653" s="245"/>
      <c r="Y653" s="245"/>
      <c r="Z653" s="245"/>
    </row>
    <row r="654" ht="15.75" customHeight="1">
      <c r="A654" s="245"/>
      <c r="B654" s="245"/>
      <c r="C654" s="245"/>
      <c r="D654" s="245"/>
      <c r="E654" s="245"/>
      <c r="F654" s="245"/>
      <c r="G654" s="245"/>
      <c r="H654" s="245"/>
      <c r="I654" s="245"/>
      <c r="J654" s="245"/>
      <c r="K654" s="245"/>
      <c r="L654" s="245"/>
      <c r="M654" s="245"/>
      <c r="N654" s="245"/>
      <c r="O654" s="245"/>
      <c r="P654" s="245"/>
      <c r="Q654" s="245"/>
      <c r="R654" s="245"/>
      <c r="S654" s="245"/>
      <c r="T654" s="245"/>
      <c r="U654" s="245"/>
      <c r="V654" s="245"/>
      <c r="W654" s="245"/>
      <c r="X654" s="245"/>
      <c r="Y654" s="245"/>
      <c r="Z654" s="245"/>
    </row>
    <row r="655" ht="15.75" customHeight="1">
      <c r="A655" s="245"/>
      <c r="B655" s="245"/>
      <c r="C655" s="245"/>
      <c r="D655" s="245"/>
      <c r="E655" s="245"/>
      <c r="F655" s="245"/>
      <c r="G655" s="245"/>
      <c r="H655" s="245"/>
      <c r="I655" s="245"/>
      <c r="J655" s="245"/>
      <c r="K655" s="245"/>
      <c r="L655" s="245"/>
      <c r="M655" s="245"/>
      <c r="N655" s="245"/>
      <c r="O655" s="245"/>
      <c r="P655" s="245"/>
      <c r="Q655" s="245"/>
      <c r="R655" s="245"/>
      <c r="S655" s="245"/>
      <c r="T655" s="245"/>
      <c r="U655" s="245"/>
      <c r="V655" s="245"/>
      <c r="W655" s="245"/>
      <c r="X655" s="245"/>
      <c r="Y655" s="245"/>
      <c r="Z655" s="245"/>
    </row>
    <row r="656" ht="15.75" customHeight="1">
      <c r="A656" s="245"/>
      <c r="B656" s="245"/>
      <c r="C656" s="245"/>
      <c r="D656" s="245"/>
      <c r="E656" s="245"/>
      <c r="F656" s="245"/>
      <c r="G656" s="245"/>
      <c r="H656" s="245"/>
      <c r="I656" s="245"/>
      <c r="J656" s="245"/>
      <c r="K656" s="245"/>
      <c r="L656" s="245"/>
      <c r="M656" s="245"/>
      <c r="N656" s="245"/>
      <c r="O656" s="245"/>
      <c r="P656" s="245"/>
      <c r="Q656" s="245"/>
      <c r="R656" s="245"/>
      <c r="S656" s="245"/>
      <c r="T656" s="245"/>
      <c r="U656" s="245"/>
      <c r="V656" s="245"/>
      <c r="W656" s="245"/>
      <c r="X656" s="245"/>
      <c r="Y656" s="245"/>
      <c r="Z656" s="245"/>
    </row>
    <row r="657" ht="15.75" customHeight="1">
      <c r="A657" s="245"/>
      <c r="B657" s="245"/>
      <c r="C657" s="245"/>
      <c r="D657" s="245"/>
      <c r="E657" s="245"/>
      <c r="F657" s="245"/>
      <c r="G657" s="245"/>
      <c r="H657" s="245"/>
      <c r="I657" s="245"/>
      <c r="J657" s="245"/>
      <c r="K657" s="245"/>
      <c r="L657" s="245"/>
      <c r="M657" s="245"/>
      <c r="N657" s="245"/>
      <c r="O657" s="245"/>
      <c r="P657" s="245"/>
      <c r="Q657" s="245"/>
      <c r="R657" s="245"/>
      <c r="S657" s="245"/>
      <c r="T657" s="245"/>
      <c r="U657" s="245"/>
      <c r="V657" s="245"/>
      <c r="W657" s="245"/>
      <c r="X657" s="245"/>
      <c r="Y657" s="245"/>
      <c r="Z657" s="245"/>
    </row>
    <row r="658" ht="15.75" customHeight="1">
      <c r="A658" s="245"/>
      <c r="B658" s="245"/>
      <c r="C658" s="245"/>
      <c r="D658" s="245"/>
      <c r="E658" s="245"/>
      <c r="F658" s="245"/>
      <c r="G658" s="245"/>
      <c r="H658" s="245"/>
      <c r="I658" s="245"/>
      <c r="J658" s="245"/>
      <c r="K658" s="245"/>
      <c r="L658" s="245"/>
      <c r="M658" s="245"/>
      <c r="N658" s="245"/>
      <c r="O658" s="245"/>
      <c r="P658" s="245"/>
      <c r="Q658" s="245"/>
      <c r="R658" s="245"/>
      <c r="S658" s="245"/>
      <c r="T658" s="245"/>
      <c r="U658" s="245"/>
      <c r="V658" s="245"/>
      <c r="W658" s="245"/>
      <c r="X658" s="245"/>
      <c r="Y658" s="245"/>
      <c r="Z658" s="245"/>
    </row>
    <row r="659" ht="15.75" customHeight="1">
      <c r="A659" s="245"/>
      <c r="B659" s="245"/>
      <c r="C659" s="245"/>
      <c r="D659" s="245"/>
      <c r="E659" s="245"/>
      <c r="F659" s="245"/>
      <c r="G659" s="245"/>
      <c r="H659" s="245"/>
      <c r="I659" s="245"/>
      <c r="J659" s="245"/>
      <c r="K659" s="245"/>
      <c r="L659" s="245"/>
      <c r="M659" s="245"/>
      <c r="N659" s="245"/>
      <c r="O659" s="245"/>
      <c r="P659" s="245"/>
      <c r="Q659" s="245"/>
      <c r="R659" s="245"/>
      <c r="S659" s="245"/>
      <c r="T659" s="245"/>
      <c r="U659" s="245"/>
      <c r="V659" s="245"/>
      <c r="W659" s="245"/>
      <c r="X659" s="245"/>
      <c r="Y659" s="245"/>
      <c r="Z659" s="245"/>
    </row>
    <row r="660" ht="15.75" customHeight="1">
      <c r="A660" s="245"/>
      <c r="B660" s="245"/>
      <c r="C660" s="245"/>
      <c r="D660" s="245"/>
      <c r="E660" s="245"/>
      <c r="F660" s="245"/>
      <c r="G660" s="245"/>
      <c r="H660" s="245"/>
      <c r="I660" s="245"/>
      <c r="J660" s="245"/>
      <c r="K660" s="245"/>
      <c r="L660" s="245"/>
      <c r="M660" s="245"/>
      <c r="N660" s="245"/>
      <c r="O660" s="245"/>
      <c r="P660" s="245"/>
      <c r="Q660" s="245"/>
      <c r="R660" s="245"/>
      <c r="S660" s="245"/>
      <c r="T660" s="245"/>
      <c r="U660" s="245"/>
      <c r="V660" s="245"/>
      <c r="W660" s="245"/>
      <c r="X660" s="245"/>
      <c r="Y660" s="245"/>
      <c r="Z660" s="245"/>
    </row>
    <row r="661" ht="15.75" customHeight="1">
      <c r="A661" s="245"/>
      <c r="B661" s="245"/>
      <c r="C661" s="245"/>
      <c r="D661" s="245"/>
      <c r="E661" s="245"/>
      <c r="F661" s="245"/>
      <c r="G661" s="245"/>
      <c r="H661" s="245"/>
      <c r="I661" s="245"/>
      <c r="J661" s="245"/>
      <c r="K661" s="245"/>
      <c r="L661" s="245"/>
      <c r="M661" s="245"/>
      <c r="N661" s="245"/>
      <c r="O661" s="245"/>
      <c r="P661" s="245"/>
      <c r="Q661" s="245"/>
      <c r="R661" s="245"/>
      <c r="S661" s="245"/>
      <c r="T661" s="245"/>
      <c r="U661" s="245"/>
      <c r="V661" s="245"/>
      <c r="W661" s="245"/>
      <c r="X661" s="245"/>
      <c r="Y661" s="245"/>
      <c r="Z661" s="245"/>
    </row>
    <row r="662" ht="15.75" customHeight="1">
      <c r="A662" s="245"/>
      <c r="B662" s="245"/>
      <c r="C662" s="245"/>
      <c r="D662" s="245"/>
      <c r="E662" s="245"/>
      <c r="F662" s="245"/>
      <c r="G662" s="245"/>
      <c r="H662" s="245"/>
      <c r="I662" s="245"/>
      <c r="J662" s="245"/>
      <c r="K662" s="245"/>
      <c r="L662" s="245"/>
      <c r="M662" s="245"/>
      <c r="N662" s="245"/>
      <c r="O662" s="245"/>
      <c r="P662" s="245"/>
      <c r="Q662" s="245"/>
      <c r="R662" s="245"/>
      <c r="S662" s="245"/>
      <c r="T662" s="245"/>
      <c r="U662" s="245"/>
      <c r="V662" s="245"/>
      <c r="W662" s="245"/>
      <c r="X662" s="245"/>
      <c r="Y662" s="245"/>
      <c r="Z662" s="245"/>
    </row>
    <row r="663" ht="15.75" customHeight="1">
      <c r="A663" s="245"/>
      <c r="B663" s="245"/>
      <c r="C663" s="245"/>
      <c r="D663" s="245"/>
      <c r="E663" s="245"/>
      <c r="F663" s="245"/>
      <c r="G663" s="245"/>
      <c r="H663" s="245"/>
      <c r="I663" s="245"/>
      <c r="J663" s="245"/>
      <c r="K663" s="245"/>
      <c r="L663" s="245"/>
      <c r="M663" s="245"/>
      <c r="N663" s="245"/>
      <c r="O663" s="245"/>
      <c r="P663" s="245"/>
      <c r="Q663" s="245"/>
      <c r="R663" s="245"/>
      <c r="S663" s="245"/>
      <c r="T663" s="245"/>
      <c r="U663" s="245"/>
      <c r="V663" s="245"/>
      <c r="W663" s="245"/>
      <c r="X663" s="245"/>
      <c r="Y663" s="245"/>
      <c r="Z663" s="245"/>
    </row>
    <row r="664" ht="15.75" customHeight="1">
      <c r="A664" s="245"/>
      <c r="B664" s="245"/>
      <c r="C664" s="245"/>
      <c r="D664" s="245"/>
      <c r="E664" s="245"/>
      <c r="F664" s="245"/>
      <c r="G664" s="245"/>
      <c r="H664" s="245"/>
      <c r="I664" s="245"/>
      <c r="J664" s="245"/>
      <c r="K664" s="245"/>
      <c r="L664" s="245"/>
      <c r="M664" s="245"/>
      <c r="N664" s="245"/>
      <c r="O664" s="245"/>
      <c r="P664" s="245"/>
      <c r="Q664" s="245"/>
      <c r="R664" s="245"/>
      <c r="S664" s="245"/>
      <c r="T664" s="245"/>
      <c r="U664" s="245"/>
      <c r="V664" s="245"/>
      <c r="W664" s="245"/>
      <c r="X664" s="245"/>
      <c r="Y664" s="245"/>
      <c r="Z664" s="245"/>
    </row>
    <row r="665" ht="15.75" customHeight="1">
      <c r="A665" s="245"/>
      <c r="B665" s="245"/>
      <c r="C665" s="245"/>
      <c r="D665" s="245"/>
      <c r="E665" s="245"/>
      <c r="F665" s="245"/>
      <c r="G665" s="245"/>
      <c r="H665" s="245"/>
      <c r="I665" s="245"/>
      <c r="J665" s="245"/>
      <c r="K665" s="245"/>
      <c r="L665" s="245"/>
      <c r="M665" s="245"/>
      <c r="N665" s="245"/>
      <c r="O665" s="245"/>
      <c r="P665" s="245"/>
      <c r="Q665" s="245"/>
      <c r="R665" s="245"/>
      <c r="S665" s="245"/>
      <c r="T665" s="245"/>
      <c r="U665" s="245"/>
      <c r="V665" s="245"/>
      <c r="W665" s="245"/>
      <c r="X665" s="245"/>
      <c r="Y665" s="245"/>
      <c r="Z665" s="245"/>
    </row>
    <row r="666" ht="15.75" customHeight="1">
      <c r="A666" s="245"/>
      <c r="B666" s="245"/>
      <c r="C666" s="245"/>
      <c r="D666" s="245"/>
      <c r="E666" s="245"/>
      <c r="F666" s="245"/>
      <c r="G666" s="245"/>
      <c r="H666" s="245"/>
      <c r="I666" s="245"/>
      <c r="J666" s="245"/>
      <c r="K666" s="245"/>
      <c r="L666" s="245"/>
      <c r="M666" s="245"/>
      <c r="N666" s="245"/>
      <c r="O666" s="245"/>
      <c r="P666" s="245"/>
      <c r="Q666" s="245"/>
      <c r="R666" s="245"/>
      <c r="S666" s="245"/>
      <c r="T666" s="245"/>
      <c r="U666" s="245"/>
      <c r="V666" s="245"/>
      <c r="W666" s="245"/>
      <c r="X666" s="245"/>
      <c r="Y666" s="245"/>
      <c r="Z666" s="245"/>
    </row>
    <row r="667" ht="15.75" customHeight="1">
      <c r="A667" s="245"/>
      <c r="B667" s="245"/>
      <c r="C667" s="245"/>
      <c r="D667" s="245"/>
      <c r="E667" s="245"/>
      <c r="F667" s="245"/>
      <c r="G667" s="245"/>
      <c r="H667" s="245"/>
      <c r="I667" s="245"/>
      <c r="J667" s="245"/>
      <c r="K667" s="245"/>
      <c r="L667" s="245"/>
      <c r="M667" s="245"/>
      <c r="N667" s="245"/>
      <c r="O667" s="245"/>
      <c r="P667" s="245"/>
      <c r="Q667" s="245"/>
      <c r="R667" s="245"/>
      <c r="S667" s="245"/>
      <c r="T667" s="245"/>
      <c r="U667" s="245"/>
      <c r="V667" s="245"/>
      <c r="W667" s="245"/>
      <c r="X667" s="245"/>
      <c r="Y667" s="245"/>
      <c r="Z667" s="245"/>
    </row>
    <row r="668" ht="15.75" customHeight="1">
      <c r="A668" s="245"/>
      <c r="B668" s="245"/>
      <c r="C668" s="245"/>
      <c r="D668" s="245"/>
      <c r="E668" s="245"/>
      <c r="F668" s="245"/>
      <c r="G668" s="245"/>
      <c r="H668" s="245"/>
      <c r="I668" s="245"/>
      <c r="J668" s="245"/>
      <c r="K668" s="245"/>
      <c r="L668" s="245"/>
      <c r="M668" s="245"/>
      <c r="N668" s="245"/>
      <c r="O668" s="245"/>
      <c r="P668" s="245"/>
      <c r="Q668" s="245"/>
      <c r="R668" s="245"/>
      <c r="S668" s="245"/>
      <c r="T668" s="245"/>
      <c r="U668" s="245"/>
      <c r="V668" s="245"/>
      <c r="W668" s="245"/>
      <c r="X668" s="245"/>
      <c r="Y668" s="245"/>
      <c r="Z668" s="245"/>
    </row>
    <row r="669" ht="15.75" customHeight="1">
      <c r="A669" s="245"/>
      <c r="B669" s="245"/>
      <c r="C669" s="245"/>
      <c r="D669" s="245"/>
      <c r="E669" s="245"/>
      <c r="F669" s="245"/>
      <c r="G669" s="245"/>
      <c r="H669" s="245"/>
      <c r="I669" s="245"/>
      <c r="J669" s="245"/>
      <c r="K669" s="245"/>
      <c r="L669" s="245"/>
      <c r="M669" s="245"/>
      <c r="N669" s="245"/>
      <c r="O669" s="245"/>
      <c r="P669" s="245"/>
      <c r="Q669" s="245"/>
      <c r="R669" s="245"/>
      <c r="S669" s="245"/>
      <c r="T669" s="245"/>
      <c r="U669" s="245"/>
      <c r="V669" s="245"/>
      <c r="W669" s="245"/>
      <c r="X669" s="245"/>
      <c r="Y669" s="245"/>
      <c r="Z669" s="245"/>
    </row>
    <row r="670" ht="15.75" customHeight="1">
      <c r="A670" s="245"/>
      <c r="B670" s="245"/>
      <c r="C670" s="245"/>
      <c r="D670" s="245"/>
      <c r="E670" s="245"/>
      <c r="F670" s="245"/>
      <c r="G670" s="245"/>
      <c r="H670" s="245"/>
      <c r="I670" s="245"/>
      <c r="J670" s="245"/>
      <c r="K670" s="245"/>
      <c r="L670" s="245"/>
      <c r="M670" s="245"/>
      <c r="N670" s="245"/>
      <c r="O670" s="245"/>
      <c r="P670" s="245"/>
      <c r="Q670" s="245"/>
      <c r="R670" s="245"/>
      <c r="S670" s="245"/>
      <c r="T670" s="245"/>
      <c r="U670" s="245"/>
      <c r="V670" s="245"/>
      <c r="W670" s="245"/>
      <c r="X670" s="245"/>
      <c r="Y670" s="245"/>
      <c r="Z670" s="245"/>
    </row>
    <row r="671" ht="15.75" customHeight="1">
      <c r="A671" s="245"/>
      <c r="B671" s="245"/>
      <c r="C671" s="245"/>
      <c r="D671" s="245"/>
      <c r="E671" s="245"/>
      <c r="F671" s="245"/>
      <c r="G671" s="245"/>
      <c r="H671" s="245"/>
      <c r="I671" s="245"/>
      <c r="J671" s="245"/>
      <c r="K671" s="245"/>
      <c r="L671" s="245"/>
      <c r="M671" s="245"/>
      <c r="N671" s="245"/>
      <c r="O671" s="245"/>
      <c r="P671" s="245"/>
      <c r="Q671" s="245"/>
      <c r="R671" s="245"/>
      <c r="S671" s="245"/>
      <c r="T671" s="245"/>
      <c r="U671" s="245"/>
      <c r="V671" s="245"/>
      <c r="W671" s="245"/>
      <c r="X671" s="245"/>
      <c r="Y671" s="245"/>
      <c r="Z671" s="245"/>
    </row>
    <row r="672" ht="15.75" customHeight="1">
      <c r="A672" s="245"/>
      <c r="B672" s="245"/>
      <c r="C672" s="245"/>
      <c r="D672" s="245"/>
      <c r="E672" s="245"/>
      <c r="F672" s="245"/>
      <c r="G672" s="245"/>
      <c r="H672" s="245"/>
      <c r="I672" s="245"/>
      <c r="J672" s="245"/>
      <c r="K672" s="245"/>
      <c r="L672" s="245"/>
      <c r="M672" s="245"/>
      <c r="N672" s="245"/>
      <c r="O672" s="245"/>
      <c r="P672" s="245"/>
      <c r="Q672" s="245"/>
      <c r="R672" s="245"/>
      <c r="S672" s="245"/>
      <c r="T672" s="245"/>
      <c r="U672" s="245"/>
      <c r="V672" s="245"/>
      <c r="W672" s="245"/>
      <c r="X672" s="245"/>
      <c r="Y672" s="245"/>
      <c r="Z672" s="245"/>
    </row>
    <row r="673" ht="15.75" customHeight="1">
      <c r="A673" s="245"/>
      <c r="B673" s="245"/>
      <c r="C673" s="245"/>
      <c r="D673" s="245"/>
      <c r="E673" s="245"/>
      <c r="F673" s="245"/>
      <c r="G673" s="245"/>
      <c r="H673" s="245"/>
      <c r="I673" s="245"/>
      <c r="J673" s="245"/>
      <c r="K673" s="245"/>
      <c r="L673" s="245"/>
      <c r="M673" s="245"/>
      <c r="N673" s="245"/>
      <c r="O673" s="245"/>
      <c r="P673" s="245"/>
      <c r="Q673" s="245"/>
      <c r="R673" s="245"/>
      <c r="S673" s="245"/>
      <c r="T673" s="245"/>
      <c r="U673" s="245"/>
      <c r="V673" s="245"/>
      <c r="W673" s="245"/>
      <c r="X673" s="245"/>
      <c r="Y673" s="245"/>
      <c r="Z673" s="245"/>
    </row>
    <row r="674" ht="15.75" customHeight="1">
      <c r="A674" s="245"/>
      <c r="B674" s="245"/>
      <c r="C674" s="245"/>
      <c r="D674" s="245"/>
      <c r="E674" s="245"/>
      <c r="F674" s="245"/>
      <c r="G674" s="245"/>
      <c r="H674" s="245"/>
      <c r="I674" s="245"/>
      <c r="J674" s="245"/>
      <c r="K674" s="245"/>
      <c r="L674" s="245"/>
      <c r="M674" s="245"/>
      <c r="N674" s="245"/>
      <c r="O674" s="245"/>
      <c r="P674" s="245"/>
      <c r="Q674" s="245"/>
      <c r="R674" s="245"/>
      <c r="S674" s="245"/>
      <c r="T674" s="245"/>
      <c r="U674" s="245"/>
      <c r="V674" s="245"/>
      <c r="W674" s="245"/>
      <c r="X674" s="245"/>
      <c r="Y674" s="245"/>
      <c r="Z674" s="245"/>
    </row>
    <row r="675" ht="15.75" customHeight="1">
      <c r="A675" s="245"/>
      <c r="B675" s="245"/>
      <c r="C675" s="245"/>
      <c r="D675" s="245"/>
      <c r="E675" s="245"/>
      <c r="F675" s="245"/>
      <c r="G675" s="245"/>
      <c r="H675" s="245"/>
      <c r="I675" s="245"/>
      <c r="J675" s="245"/>
      <c r="K675" s="245"/>
      <c r="L675" s="245"/>
      <c r="M675" s="245"/>
      <c r="N675" s="245"/>
      <c r="O675" s="245"/>
      <c r="P675" s="245"/>
      <c r="Q675" s="245"/>
      <c r="R675" s="245"/>
      <c r="S675" s="245"/>
      <c r="T675" s="245"/>
      <c r="U675" s="245"/>
      <c r="V675" s="245"/>
      <c r="W675" s="245"/>
      <c r="X675" s="245"/>
      <c r="Y675" s="245"/>
      <c r="Z675" s="245"/>
    </row>
    <row r="676" ht="15.75" customHeight="1">
      <c r="A676" s="245"/>
      <c r="B676" s="245"/>
      <c r="C676" s="245"/>
      <c r="D676" s="245"/>
      <c r="E676" s="245"/>
      <c r="F676" s="245"/>
      <c r="G676" s="245"/>
      <c r="H676" s="245"/>
      <c r="I676" s="245"/>
      <c r="J676" s="245"/>
      <c r="K676" s="245"/>
      <c r="L676" s="245"/>
      <c r="M676" s="245"/>
      <c r="N676" s="245"/>
      <c r="O676" s="245"/>
      <c r="P676" s="245"/>
      <c r="Q676" s="245"/>
      <c r="R676" s="245"/>
      <c r="S676" s="245"/>
      <c r="T676" s="245"/>
      <c r="U676" s="245"/>
      <c r="V676" s="245"/>
      <c r="W676" s="245"/>
      <c r="X676" s="245"/>
      <c r="Y676" s="245"/>
      <c r="Z676" s="245"/>
    </row>
    <row r="677" ht="15.75" customHeight="1">
      <c r="A677" s="245"/>
      <c r="B677" s="245"/>
      <c r="C677" s="245"/>
      <c r="D677" s="245"/>
      <c r="E677" s="245"/>
      <c r="F677" s="245"/>
      <c r="G677" s="245"/>
      <c r="H677" s="245"/>
      <c r="I677" s="245"/>
      <c r="J677" s="245"/>
      <c r="K677" s="245"/>
      <c r="L677" s="245"/>
      <c r="M677" s="245"/>
      <c r="N677" s="245"/>
      <c r="O677" s="245"/>
      <c r="P677" s="245"/>
      <c r="Q677" s="245"/>
      <c r="R677" s="245"/>
      <c r="S677" s="245"/>
      <c r="T677" s="245"/>
      <c r="U677" s="245"/>
      <c r="V677" s="245"/>
      <c r="W677" s="245"/>
      <c r="X677" s="245"/>
      <c r="Y677" s="245"/>
      <c r="Z677" s="245"/>
    </row>
    <row r="678" ht="15.75" customHeight="1">
      <c r="A678" s="245"/>
      <c r="B678" s="245"/>
      <c r="C678" s="245"/>
      <c r="D678" s="245"/>
      <c r="E678" s="245"/>
      <c r="F678" s="245"/>
      <c r="G678" s="245"/>
      <c r="H678" s="245"/>
      <c r="I678" s="245"/>
      <c r="J678" s="245"/>
      <c r="K678" s="245"/>
      <c r="L678" s="245"/>
      <c r="M678" s="245"/>
      <c r="N678" s="245"/>
      <c r="O678" s="245"/>
      <c r="P678" s="245"/>
      <c r="Q678" s="245"/>
      <c r="R678" s="245"/>
      <c r="S678" s="245"/>
      <c r="T678" s="245"/>
      <c r="U678" s="245"/>
      <c r="V678" s="245"/>
      <c r="W678" s="245"/>
      <c r="X678" s="245"/>
      <c r="Y678" s="245"/>
      <c r="Z678" s="245"/>
    </row>
    <row r="679" ht="15.75" customHeight="1">
      <c r="A679" s="245"/>
      <c r="B679" s="245"/>
      <c r="C679" s="245"/>
      <c r="D679" s="245"/>
      <c r="E679" s="245"/>
      <c r="F679" s="245"/>
      <c r="G679" s="245"/>
      <c r="H679" s="245"/>
      <c r="I679" s="245"/>
      <c r="J679" s="245"/>
      <c r="K679" s="245"/>
      <c r="L679" s="245"/>
      <c r="M679" s="245"/>
      <c r="N679" s="245"/>
      <c r="O679" s="245"/>
      <c r="P679" s="245"/>
      <c r="Q679" s="245"/>
      <c r="R679" s="245"/>
      <c r="S679" s="245"/>
      <c r="T679" s="245"/>
      <c r="U679" s="245"/>
      <c r="V679" s="245"/>
      <c r="W679" s="245"/>
      <c r="X679" s="245"/>
      <c r="Y679" s="245"/>
      <c r="Z679" s="245"/>
    </row>
    <row r="680" ht="15.75" customHeight="1">
      <c r="A680" s="245"/>
      <c r="B680" s="245"/>
      <c r="C680" s="245"/>
      <c r="D680" s="245"/>
      <c r="E680" s="245"/>
      <c r="F680" s="245"/>
      <c r="G680" s="245"/>
      <c r="H680" s="245"/>
      <c r="I680" s="245"/>
      <c r="J680" s="245"/>
      <c r="K680" s="245"/>
      <c r="L680" s="245"/>
      <c r="M680" s="245"/>
      <c r="N680" s="245"/>
      <c r="O680" s="245"/>
      <c r="P680" s="245"/>
      <c r="Q680" s="245"/>
      <c r="R680" s="245"/>
      <c r="S680" s="245"/>
      <c r="T680" s="245"/>
      <c r="U680" s="245"/>
      <c r="V680" s="245"/>
      <c r="W680" s="245"/>
      <c r="X680" s="245"/>
      <c r="Y680" s="245"/>
      <c r="Z680" s="245"/>
    </row>
    <row r="681" ht="15.75" customHeight="1">
      <c r="A681" s="245"/>
      <c r="B681" s="245"/>
      <c r="C681" s="245"/>
      <c r="D681" s="245"/>
      <c r="E681" s="245"/>
      <c r="F681" s="245"/>
      <c r="G681" s="245"/>
      <c r="H681" s="245"/>
      <c r="I681" s="245"/>
      <c r="J681" s="245"/>
      <c r="K681" s="245"/>
      <c r="L681" s="245"/>
      <c r="M681" s="245"/>
      <c r="N681" s="245"/>
      <c r="O681" s="245"/>
      <c r="P681" s="245"/>
      <c r="Q681" s="245"/>
      <c r="R681" s="245"/>
      <c r="S681" s="245"/>
      <c r="T681" s="245"/>
      <c r="U681" s="245"/>
      <c r="V681" s="245"/>
      <c r="W681" s="245"/>
      <c r="X681" s="245"/>
      <c r="Y681" s="245"/>
      <c r="Z681" s="245"/>
    </row>
    <row r="682" ht="15.75" customHeight="1">
      <c r="A682" s="245"/>
      <c r="B682" s="245"/>
      <c r="C682" s="245"/>
      <c r="D682" s="245"/>
      <c r="E682" s="245"/>
      <c r="F682" s="245"/>
      <c r="G682" s="245"/>
      <c r="H682" s="245"/>
      <c r="I682" s="245"/>
      <c r="J682" s="245"/>
      <c r="K682" s="245"/>
      <c r="L682" s="245"/>
      <c r="M682" s="245"/>
      <c r="N682" s="245"/>
      <c r="O682" s="245"/>
      <c r="P682" s="245"/>
      <c r="Q682" s="245"/>
      <c r="R682" s="245"/>
      <c r="S682" s="245"/>
      <c r="T682" s="245"/>
      <c r="U682" s="245"/>
      <c r="V682" s="245"/>
      <c r="W682" s="245"/>
      <c r="X682" s="245"/>
      <c r="Y682" s="245"/>
      <c r="Z682" s="245"/>
    </row>
    <row r="683" ht="15.75" customHeight="1">
      <c r="A683" s="245"/>
      <c r="B683" s="245"/>
      <c r="C683" s="245"/>
      <c r="D683" s="245"/>
      <c r="E683" s="245"/>
      <c r="F683" s="245"/>
      <c r="G683" s="245"/>
      <c r="H683" s="245"/>
      <c r="I683" s="245"/>
      <c r="J683" s="245"/>
      <c r="K683" s="245"/>
      <c r="L683" s="245"/>
      <c r="M683" s="245"/>
      <c r="N683" s="245"/>
      <c r="O683" s="245"/>
      <c r="P683" s="245"/>
      <c r="Q683" s="245"/>
      <c r="R683" s="245"/>
      <c r="S683" s="245"/>
      <c r="T683" s="245"/>
      <c r="U683" s="245"/>
      <c r="V683" s="245"/>
      <c r="W683" s="245"/>
      <c r="X683" s="245"/>
      <c r="Y683" s="245"/>
      <c r="Z683" s="245"/>
    </row>
    <row r="684" ht="15.75" customHeight="1">
      <c r="A684" s="245"/>
      <c r="B684" s="245"/>
      <c r="C684" s="245"/>
      <c r="D684" s="245"/>
      <c r="E684" s="245"/>
      <c r="F684" s="245"/>
      <c r="G684" s="245"/>
      <c r="H684" s="245"/>
      <c r="I684" s="245"/>
      <c r="J684" s="245"/>
      <c r="K684" s="245"/>
      <c r="L684" s="245"/>
      <c r="M684" s="245"/>
      <c r="N684" s="245"/>
      <c r="O684" s="245"/>
      <c r="P684" s="245"/>
      <c r="Q684" s="245"/>
      <c r="R684" s="245"/>
      <c r="S684" s="245"/>
      <c r="T684" s="245"/>
      <c r="U684" s="245"/>
      <c r="V684" s="245"/>
      <c r="W684" s="245"/>
      <c r="X684" s="245"/>
      <c r="Y684" s="245"/>
      <c r="Z684" s="245"/>
    </row>
    <row r="685" ht="15.75" customHeight="1">
      <c r="A685" s="245"/>
      <c r="B685" s="245"/>
      <c r="C685" s="245"/>
      <c r="D685" s="245"/>
      <c r="E685" s="245"/>
      <c r="F685" s="245"/>
      <c r="G685" s="245"/>
      <c r="H685" s="245"/>
      <c r="I685" s="245"/>
      <c r="J685" s="245"/>
      <c r="K685" s="245"/>
      <c r="L685" s="245"/>
      <c r="M685" s="245"/>
      <c r="N685" s="245"/>
      <c r="O685" s="245"/>
      <c r="P685" s="245"/>
      <c r="Q685" s="245"/>
      <c r="R685" s="245"/>
      <c r="S685" s="245"/>
      <c r="T685" s="245"/>
      <c r="U685" s="245"/>
      <c r="V685" s="245"/>
      <c r="W685" s="245"/>
      <c r="X685" s="245"/>
      <c r="Y685" s="245"/>
      <c r="Z685" s="245"/>
    </row>
    <row r="686" ht="15.75" customHeight="1">
      <c r="A686" s="245"/>
      <c r="B686" s="245"/>
      <c r="C686" s="245"/>
      <c r="D686" s="245"/>
      <c r="E686" s="245"/>
      <c r="F686" s="245"/>
      <c r="G686" s="245"/>
      <c r="H686" s="245"/>
      <c r="I686" s="245"/>
      <c r="J686" s="245"/>
      <c r="K686" s="245"/>
      <c r="L686" s="245"/>
      <c r="M686" s="245"/>
      <c r="N686" s="245"/>
      <c r="O686" s="245"/>
      <c r="P686" s="245"/>
      <c r="Q686" s="245"/>
      <c r="R686" s="245"/>
      <c r="S686" s="245"/>
      <c r="T686" s="245"/>
      <c r="U686" s="245"/>
      <c r="V686" s="245"/>
      <c r="W686" s="245"/>
      <c r="X686" s="245"/>
      <c r="Y686" s="245"/>
      <c r="Z686" s="245"/>
    </row>
    <row r="687" ht="15.75" customHeight="1">
      <c r="A687" s="245"/>
      <c r="B687" s="245"/>
      <c r="C687" s="245"/>
      <c r="D687" s="245"/>
      <c r="E687" s="245"/>
      <c r="F687" s="245"/>
      <c r="G687" s="245"/>
      <c r="H687" s="245"/>
      <c r="I687" s="245"/>
      <c r="J687" s="245"/>
      <c r="K687" s="245"/>
      <c r="L687" s="245"/>
      <c r="M687" s="245"/>
      <c r="N687" s="245"/>
      <c r="O687" s="245"/>
      <c r="P687" s="245"/>
      <c r="Q687" s="245"/>
      <c r="R687" s="245"/>
      <c r="S687" s="245"/>
      <c r="T687" s="245"/>
      <c r="U687" s="245"/>
      <c r="V687" s="245"/>
      <c r="W687" s="245"/>
      <c r="X687" s="245"/>
      <c r="Y687" s="245"/>
      <c r="Z687" s="245"/>
    </row>
    <row r="688" ht="15.75" customHeight="1">
      <c r="A688" s="245"/>
      <c r="B688" s="245"/>
      <c r="C688" s="245"/>
      <c r="D688" s="245"/>
      <c r="E688" s="245"/>
      <c r="F688" s="245"/>
      <c r="G688" s="245"/>
      <c r="H688" s="245"/>
      <c r="I688" s="245"/>
      <c r="J688" s="245"/>
      <c r="K688" s="245"/>
      <c r="L688" s="245"/>
      <c r="M688" s="245"/>
      <c r="N688" s="245"/>
      <c r="O688" s="245"/>
      <c r="P688" s="245"/>
      <c r="Q688" s="245"/>
      <c r="R688" s="245"/>
      <c r="S688" s="245"/>
      <c r="T688" s="245"/>
      <c r="U688" s="245"/>
      <c r="V688" s="245"/>
      <c r="W688" s="245"/>
      <c r="X688" s="245"/>
      <c r="Y688" s="245"/>
      <c r="Z688" s="245"/>
    </row>
    <row r="689" ht="15.75" customHeight="1">
      <c r="A689" s="245"/>
      <c r="B689" s="245"/>
      <c r="C689" s="245"/>
      <c r="D689" s="245"/>
      <c r="E689" s="245"/>
      <c r="F689" s="245"/>
      <c r="G689" s="245"/>
      <c r="H689" s="245"/>
      <c r="I689" s="245"/>
      <c r="J689" s="245"/>
      <c r="K689" s="245"/>
      <c r="L689" s="245"/>
      <c r="M689" s="245"/>
      <c r="N689" s="245"/>
      <c r="O689" s="245"/>
      <c r="P689" s="245"/>
      <c r="Q689" s="245"/>
      <c r="R689" s="245"/>
      <c r="S689" s="245"/>
      <c r="T689" s="245"/>
      <c r="U689" s="245"/>
      <c r="V689" s="245"/>
      <c r="W689" s="245"/>
      <c r="X689" s="245"/>
      <c r="Y689" s="245"/>
      <c r="Z689" s="245"/>
    </row>
    <row r="690" ht="15.75" customHeight="1">
      <c r="A690" s="245"/>
      <c r="B690" s="245"/>
      <c r="C690" s="245"/>
      <c r="D690" s="245"/>
      <c r="E690" s="245"/>
      <c r="F690" s="245"/>
      <c r="G690" s="245"/>
      <c r="H690" s="245"/>
      <c r="I690" s="245"/>
      <c r="J690" s="245"/>
      <c r="K690" s="245"/>
      <c r="L690" s="245"/>
      <c r="M690" s="245"/>
      <c r="N690" s="245"/>
      <c r="O690" s="245"/>
      <c r="P690" s="245"/>
      <c r="Q690" s="245"/>
      <c r="R690" s="245"/>
      <c r="S690" s="245"/>
      <c r="T690" s="245"/>
      <c r="U690" s="245"/>
      <c r="V690" s="245"/>
      <c r="W690" s="245"/>
      <c r="X690" s="245"/>
      <c r="Y690" s="245"/>
      <c r="Z690" s="245"/>
    </row>
    <row r="691" ht="15.75" customHeight="1">
      <c r="A691" s="245"/>
      <c r="B691" s="245"/>
      <c r="C691" s="245"/>
      <c r="D691" s="245"/>
      <c r="E691" s="245"/>
      <c r="F691" s="245"/>
      <c r="G691" s="245"/>
      <c r="H691" s="245"/>
      <c r="I691" s="245"/>
      <c r="J691" s="245"/>
      <c r="K691" s="245"/>
      <c r="L691" s="245"/>
      <c r="M691" s="245"/>
      <c r="N691" s="245"/>
      <c r="O691" s="245"/>
      <c r="P691" s="245"/>
      <c r="Q691" s="245"/>
      <c r="R691" s="245"/>
      <c r="S691" s="245"/>
      <c r="T691" s="245"/>
      <c r="U691" s="245"/>
      <c r="V691" s="245"/>
      <c r="W691" s="245"/>
      <c r="X691" s="245"/>
      <c r="Y691" s="245"/>
      <c r="Z691" s="245"/>
    </row>
    <row r="692" ht="15.75" customHeight="1">
      <c r="A692" s="245"/>
      <c r="B692" s="245"/>
      <c r="C692" s="245"/>
      <c r="D692" s="245"/>
      <c r="E692" s="245"/>
      <c r="F692" s="245"/>
      <c r="G692" s="245"/>
      <c r="H692" s="245"/>
      <c r="I692" s="245"/>
      <c r="J692" s="245"/>
      <c r="K692" s="245"/>
      <c r="L692" s="245"/>
      <c r="M692" s="245"/>
      <c r="N692" s="245"/>
      <c r="O692" s="245"/>
      <c r="P692" s="245"/>
      <c r="Q692" s="245"/>
      <c r="R692" s="245"/>
      <c r="S692" s="245"/>
      <c r="T692" s="245"/>
      <c r="U692" s="245"/>
      <c r="V692" s="245"/>
      <c r="W692" s="245"/>
      <c r="X692" s="245"/>
      <c r="Y692" s="245"/>
      <c r="Z692" s="245"/>
    </row>
    <row r="693" ht="15.75" customHeight="1">
      <c r="A693" s="245"/>
      <c r="B693" s="245"/>
      <c r="C693" s="245"/>
      <c r="D693" s="245"/>
      <c r="E693" s="245"/>
      <c r="F693" s="245"/>
      <c r="G693" s="245"/>
      <c r="H693" s="245"/>
      <c r="I693" s="245"/>
      <c r="J693" s="245"/>
      <c r="K693" s="245"/>
      <c r="L693" s="245"/>
      <c r="M693" s="245"/>
      <c r="N693" s="245"/>
      <c r="O693" s="245"/>
      <c r="P693" s="245"/>
      <c r="Q693" s="245"/>
      <c r="R693" s="245"/>
      <c r="S693" s="245"/>
      <c r="T693" s="245"/>
      <c r="U693" s="245"/>
      <c r="V693" s="245"/>
      <c r="W693" s="245"/>
      <c r="X693" s="245"/>
      <c r="Y693" s="245"/>
      <c r="Z693" s="245"/>
    </row>
    <row r="694" ht="15.75" customHeight="1">
      <c r="A694" s="245"/>
      <c r="B694" s="245"/>
      <c r="C694" s="245"/>
      <c r="D694" s="245"/>
      <c r="E694" s="245"/>
      <c r="F694" s="245"/>
      <c r="G694" s="245"/>
      <c r="H694" s="245"/>
      <c r="I694" s="245"/>
      <c r="J694" s="245"/>
      <c r="K694" s="245"/>
      <c r="L694" s="245"/>
      <c r="M694" s="245"/>
      <c r="N694" s="245"/>
      <c r="O694" s="245"/>
      <c r="P694" s="245"/>
      <c r="Q694" s="245"/>
      <c r="R694" s="245"/>
      <c r="S694" s="245"/>
      <c r="T694" s="245"/>
      <c r="U694" s="245"/>
      <c r="V694" s="245"/>
      <c r="W694" s="245"/>
      <c r="X694" s="245"/>
      <c r="Y694" s="245"/>
      <c r="Z694" s="245"/>
    </row>
    <row r="695" ht="15.75" customHeight="1">
      <c r="A695" s="245"/>
      <c r="B695" s="245"/>
      <c r="C695" s="245"/>
      <c r="D695" s="245"/>
      <c r="E695" s="245"/>
      <c r="F695" s="245"/>
      <c r="G695" s="245"/>
      <c r="H695" s="245"/>
      <c r="I695" s="245"/>
      <c r="J695" s="245"/>
      <c r="K695" s="245"/>
      <c r="L695" s="245"/>
      <c r="M695" s="245"/>
      <c r="N695" s="245"/>
      <c r="O695" s="245"/>
      <c r="P695" s="245"/>
      <c r="Q695" s="245"/>
      <c r="R695" s="245"/>
      <c r="S695" s="245"/>
      <c r="T695" s="245"/>
      <c r="U695" s="245"/>
      <c r="V695" s="245"/>
      <c r="W695" s="245"/>
      <c r="X695" s="245"/>
      <c r="Y695" s="245"/>
      <c r="Z695" s="245"/>
    </row>
    <row r="696" ht="15.75" customHeight="1">
      <c r="A696" s="245"/>
      <c r="B696" s="245"/>
      <c r="C696" s="245"/>
      <c r="D696" s="245"/>
      <c r="E696" s="245"/>
      <c r="F696" s="245"/>
      <c r="G696" s="245"/>
      <c r="H696" s="245"/>
      <c r="I696" s="245"/>
      <c r="J696" s="245"/>
      <c r="K696" s="245"/>
      <c r="L696" s="245"/>
      <c r="M696" s="245"/>
      <c r="N696" s="245"/>
      <c r="O696" s="245"/>
      <c r="P696" s="245"/>
      <c r="Q696" s="245"/>
      <c r="R696" s="245"/>
      <c r="S696" s="245"/>
      <c r="T696" s="245"/>
      <c r="U696" s="245"/>
      <c r="V696" s="245"/>
      <c r="W696" s="245"/>
      <c r="X696" s="245"/>
      <c r="Y696" s="245"/>
      <c r="Z696" s="245"/>
    </row>
    <row r="697" ht="15.75" customHeight="1">
      <c r="A697" s="245"/>
      <c r="B697" s="245"/>
      <c r="C697" s="245"/>
      <c r="D697" s="245"/>
      <c r="E697" s="245"/>
      <c r="F697" s="245"/>
      <c r="G697" s="245"/>
      <c r="H697" s="245"/>
      <c r="I697" s="245"/>
      <c r="J697" s="245"/>
      <c r="K697" s="245"/>
      <c r="L697" s="245"/>
      <c r="M697" s="245"/>
      <c r="N697" s="245"/>
      <c r="O697" s="245"/>
      <c r="P697" s="245"/>
      <c r="Q697" s="245"/>
      <c r="R697" s="245"/>
      <c r="S697" s="245"/>
      <c r="T697" s="245"/>
      <c r="U697" s="245"/>
      <c r="V697" s="245"/>
      <c r="W697" s="245"/>
      <c r="X697" s="245"/>
      <c r="Y697" s="245"/>
      <c r="Z697" s="245"/>
    </row>
    <row r="698" ht="15.75" customHeight="1">
      <c r="A698" s="245"/>
      <c r="B698" s="245"/>
      <c r="C698" s="245"/>
      <c r="D698" s="245"/>
      <c r="E698" s="245"/>
      <c r="F698" s="245"/>
      <c r="G698" s="245"/>
      <c r="H698" s="245"/>
      <c r="I698" s="245"/>
      <c r="J698" s="245"/>
      <c r="K698" s="245"/>
      <c r="L698" s="245"/>
      <c r="M698" s="245"/>
      <c r="N698" s="245"/>
      <c r="O698" s="245"/>
      <c r="P698" s="245"/>
      <c r="Q698" s="245"/>
      <c r="R698" s="245"/>
      <c r="S698" s="245"/>
      <c r="T698" s="245"/>
      <c r="U698" s="245"/>
      <c r="V698" s="245"/>
      <c r="W698" s="245"/>
      <c r="X698" s="245"/>
      <c r="Y698" s="245"/>
      <c r="Z698" s="245"/>
    </row>
    <row r="699" ht="15.75" customHeight="1">
      <c r="A699" s="245"/>
      <c r="B699" s="245"/>
      <c r="C699" s="245"/>
      <c r="D699" s="245"/>
      <c r="E699" s="245"/>
      <c r="F699" s="245"/>
      <c r="G699" s="245"/>
      <c r="H699" s="245"/>
      <c r="I699" s="245"/>
      <c r="J699" s="245"/>
      <c r="K699" s="245"/>
      <c r="L699" s="245"/>
      <c r="M699" s="245"/>
      <c r="N699" s="245"/>
      <c r="O699" s="245"/>
      <c r="P699" s="245"/>
      <c r="Q699" s="245"/>
      <c r="R699" s="245"/>
      <c r="S699" s="245"/>
      <c r="T699" s="245"/>
      <c r="U699" s="245"/>
      <c r="V699" s="245"/>
      <c r="W699" s="245"/>
      <c r="X699" s="245"/>
      <c r="Y699" s="245"/>
      <c r="Z699" s="245"/>
    </row>
    <row r="700" ht="15.75" customHeight="1">
      <c r="A700" s="245"/>
      <c r="B700" s="245"/>
      <c r="C700" s="245"/>
      <c r="D700" s="245"/>
      <c r="E700" s="245"/>
      <c r="F700" s="245"/>
      <c r="G700" s="245"/>
      <c r="H700" s="245"/>
      <c r="I700" s="245"/>
      <c r="J700" s="245"/>
      <c r="K700" s="245"/>
      <c r="L700" s="245"/>
      <c r="M700" s="245"/>
      <c r="N700" s="245"/>
      <c r="O700" s="245"/>
      <c r="P700" s="245"/>
      <c r="Q700" s="245"/>
      <c r="R700" s="245"/>
      <c r="S700" s="245"/>
      <c r="T700" s="245"/>
      <c r="U700" s="245"/>
      <c r="V700" s="245"/>
      <c r="W700" s="245"/>
      <c r="X700" s="245"/>
      <c r="Y700" s="245"/>
      <c r="Z700" s="245"/>
    </row>
    <row r="701" ht="15.75" customHeight="1">
      <c r="A701" s="245"/>
      <c r="B701" s="245"/>
      <c r="C701" s="245"/>
      <c r="D701" s="245"/>
      <c r="E701" s="245"/>
      <c r="F701" s="245"/>
      <c r="G701" s="245"/>
      <c r="H701" s="245"/>
      <c r="I701" s="245"/>
      <c r="J701" s="245"/>
      <c r="K701" s="245"/>
      <c r="L701" s="245"/>
      <c r="M701" s="245"/>
      <c r="N701" s="245"/>
      <c r="O701" s="245"/>
      <c r="P701" s="245"/>
      <c r="Q701" s="245"/>
      <c r="R701" s="245"/>
      <c r="S701" s="245"/>
      <c r="T701" s="245"/>
      <c r="U701" s="245"/>
      <c r="V701" s="245"/>
      <c r="W701" s="245"/>
      <c r="X701" s="245"/>
      <c r="Y701" s="245"/>
      <c r="Z701" s="245"/>
    </row>
    <row r="702" ht="15.75" customHeight="1">
      <c r="A702" s="245"/>
      <c r="B702" s="245"/>
      <c r="C702" s="245"/>
      <c r="D702" s="245"/>
      <c r="E702" s="245"/>
      <c r="F702" s="245"/>
      <c r="G702" s="245"/>
      <c r="H702" s="245"/>
      <c r="I702" s="245"/>
      <c r="J702" s="245"/>
      <c r="K702" s="245"/>
      <c r="L702" s="245"/>
      <c r="M702" s="245"/>
      <c r="N702" s="245"/>
      <c r="O702" s="245"/>
      <c r="P702" s="245"/>
      <c r="Q702" s="245"/>
      <c r="R702" s="245"/>
      <c r="S702" s="245"/>
      <c r="T702" s="245"/>
      <c r="U702" s="245"/>
      <c r="V702" s="245"/>
      <c r="W702" s="245"/>
      <c r="X702" s="245"/>
      <c r="Y702" s="245"/>
      <c r="Z702" s="245"/>
    </row>
    <row r="703" ht="15.75" customHeight="1">
      <c r="A703" s="245"/>
      <c r="B703" s="245"/>
      <c r="C703" s="245"/>
      <c r="D703" s="245"/>
      <c r="E703" s="245"/>
      <c r="F703" s="245"/>
      <c r="G703" s="245"/>
      <c r="H703" s="245"/>
      <c r="I703" s="245"/>
      <c r="J703" s="245"/>
      <c r="K703" s="245"/>
      <c r="L703" s="245"/>
      <c r="M703" s="245"/>
      <c r="N703" s="245"/>
      <c r="O703" s="245"/>
      <c r="P703" s="245"/>
      <c r="Q703" s="245"/>
      <c r="R703" s="245"/>
      <c r="S703" s="245"/>
      <c r="T703" s="245"/>
      <c r="U703" s="245"/>
      <c r="V703" s="245"/>
      <c r="W703" s="245"/>
      <c r="X703" s="245"/>
      <c r="Y703" s="245"/>
      <c r="Z703" s="245"/>
    </row>
    <row r="704" ht="15.75" customHeight="1">
      <c r="A704" s="245"/>
      <c r="B704" s="245"/>
      <c r="C704" s="245"/>
      <c r="D704" s="245"/>
      <c r="E704" s="245"/>
      <c r="F704" s="245"/>
      <c r="G704" s="245"/>
      <c r="H704" s="245"/>
      <c r="I704" s="245"/>
      <c r="J704" s="245"/>
      <c r="K704" s="245"/>
      <c r="L704" s="245"/>
      <c r="M704" s="245"/>
      <c r="N704" s="245"/>
      <c r="O704" s="245"/>
      <c r="P704" s="245"/>
      <c r="Q704" s="245"/>
      <c r="R704" s="245"/>
      <c r="S704" s="245"/>
      <c r="T704" s="245"/>
      <c r="U704" s="245"/>
      <c r="V704" s="245"/>
      <c r="W704" s="245"/>
      <c r="X704" s="245"/>
      <c r="Y704" s="245"/>
      <c r="Z704" s="245"/>
    </row>
    <row r="705" ht="15.75" customHeight="1">
      <c r="A705" s="245"/>
      <c r="B705" s="245"/>
      <c r="C705" s="245"/>
      <c r="D705" s="245"/>
      <c r="E705" s="245"/>
      <c r="F705" s="245"/>
      <c r="G705" s="245"/>
      <c r="H705" s="245"/>
      <c r="I705" s="245"/>
      <c r="J705" s="245"/>
      <c r="K705" s="245"/>
      <c r="L705" s="245"/>
      <c r="M705" s="245"/>
      <c r="N705" s="245"/>
      <c r="O705" s="245"/>
      <c r="P705" s="245"/>
      <c r="Q705" s="245"/>
      <c r="R705" s="245"/>
      <c r="S705" s="245"/>
      <c r="T705" s="245"/>
      <c r="U705" s="245"/>
      <c r="V705" s="245"/>
      <c r="W705" s="245"/>
      <c r="X705" s="245"/>
      <c r="Y705" s="245"/>
      <c r="Z705" s="245"/>
    </row>
    <row r="706" ht="15.75" customHeight="1">
      <c r="A706" s="245"/>
      <c r="B706" s="245"/>
      <c r="C706" s="245"/>
      <c r="D706" s="245"/>
      <c r="E706" s="245"/>
      <c r="F706" s="245"/>
      <c r="G706" s="245"/>
      <c r="H706" s="245"/>
      <c r="I706" s="245"/>
      <c r="J706" s="245"/>
      <c r="K706" s="245"/>
      <c r="L706" s="245"/>
      <c r="M706" s="245"/>
      <c r="N706" s="245"/>
      <c r="O706" s="245"/>
      <c r="P706" s="245"/>
      <c r="Q706" s="245"/>
      <c r="R706" s="245"/>
      <c r="S706" s="245"/>
      <c r="T706" s="245"/>
      <c r="U706" s="245"/>
      <c r="V706" s="245"/>
      <c r="W706" s="245"/>
      <c r="X706" s="245"/>
      <c r="Y706" s="245"/>
      <c r="Z706" s="245"/>
    </row>
    <row r="707" ht="15.75" customHeight="1">
      <c r="A707" s="245"/>
      <c r="B707" s="245"/>
      <c r="C707" s="245"/>
      <c r="D707" s="245"/>
      <c r="E707" s="245"/>
      <c r="F707" s="245"/>
      <c r="G707" s="245"/>
      <c r="H707" s="245"/>
      <c r="I707" s="245"/>
      <c r="J707" s="245"/>
      <c r="K707" s="245"/>
      <c r="L707" s="245"/>
      <c r="M707" s="245"/>
      <c r="N707" s="245"/>
      <c r="O707" s="245"/>
      <c r="P707" s="245"/>
      <c r="Q707" s="245"/>
      <c r="R707" s="245"/>
      <c r="S707" s="245"/>
      <c r="T707" s="245"/>
      <c r="U707" s="245"/>
      <c r="V707" s="245"/>
      <c r="W707" s="245"/>
      <c r="X707" s="245"/>
      <c r="Y707" s="245"/>
      <c r="Z707" s="245"/>
    </row>
    <row r="708" ht="15.75" customHeight="1">
      <c r="A708" s="245"/>
      <c r="B708" s="245"/>
      <c r="C708" s="245"/>
      <c r="D708" s="245"/>
      <c r="E708" s="245"/>
      <c r="F708" s="245"/>
      <c r="G708" s="245"/>
      <c r="H708" s="245"/>
      <c r="I708" s="245"/>
      <c r="J708" s="245"/>
      <c r="K708" s="245"/>
      <c r="L708" s="245"/>
      <c r="M708" s="245"/>
      <c r="N708" s="245"/>
      <c r="O708" s="245"/>
      <c r="P708" s="245"/>
      <c r="Q708" s="245"/>
      <c r="R708" s="245"/>
      <c r="S708" s="245"/>
      <c r="T708" s="245"/>
      <c r="U708" s="245"/>
      <c r="V708" s="245"/>
      <c r="W708" s="245"/>
      <c r="X708" s="245"/>
      <c r="Y708" s="245"/>
      <c r="Z708" s="245"/>
    </row>
    <row r="709" ht="15.75" customHeight="1">
      <c r="A709" s="245"/>
      <c r="B709" s="245"/>
      <c r="C709" s="245"/>
      <c r="D709" s="245"/>
      <c r="E709" s="245"/>
      <c r="F709" s="245"/>
      <c r="G709" s="245"/>
      <c r="H709" s="245"/>
      <c r="I709" s="245"/>
      <c r="J709" s="245"/>
      <c r="K709" s="245"/>
      <c r="L709" s="245"/>
      <c r="M709" s="245"/>
      <c r="N709" s="245"/>
      <c r="O709" s="245"/>
      <c r="P709" s="245"/>
      <c r="Q709" s="245"/>
      <c r="R709" s="245"/>
      <c r="S709" s="245"/>
      <c r="T709" s="245"/>
      <c r="U709" s="245"/>
      <c r="V709" s="245"/>
      <c r="W709" s="245"/>
      <c r="X709" s="245"/>
      <c r="Y709" s="245"/>
      <c r="Z709" s="245"/>
    </row>
    <row r="710" ht="15.75" customHeight="1">
      <c r="A710" s="245"/>
      <c r="B710" s="245"/>
      <c r="C710" s="245"/>
      <c r="D710" s="245"/>
      <c r="E710" s="245"/>
      <c r="F710" s="245"/>
      <c r="G710" s="245"/>
      <c r="H710" s="245"/>
      <c r="I710" s="245"/>
      <c r="J710" s="245"/>
      <c r="K710" s="245"/>
      <c r="L710" s="245"/>
      <c r="M710" s="245"/>
      <c r="N710" s="245"/>
      <c r="O710" s="245"/>
      <c r="P710" s="245"/>
      <c r="Q710" s="245"/>
      <c r="R710" s="245"/>
      <c r="S710" s="245"/>
      <c r="T710" s="245"/>
      <c r="U710" s="245"/>
      <c r="V710" s="245"/>
      <c r="W710" s="245"/>
      <c r="X710" s="245"/>
      <c r="Y710" s="245"/>
      <c r="Z710" s="245"/>
    </row>
    <row r="711" ht="15.75" customHeight="1">
      <c r="A711" s="245"/>
      <c r="B711" s="245"/>
      <c r="C711" s="245"/>
      <c r="D711" s="245"/>
      <c r="E711" s="245"/>
      <c r="F711" s="245"/>
      <c r="G711" s="245"/>
      <c r="H711" s="245"/>
      <c r="I711" s="245"/>
      <c r="J711" s="245"/>
      <c r="K711" s="245"/>
      <c r="L711" s="245"/>
      <c r="M711" s="245"/>
      <c r="N711" s="245"/>
      <c r="O711" s="245"/>
      <c r="P711" s="245"/>
      <c r="Q711" s="245"/>
      <c r="R711" s="245"/>
      <c r="S711" s="245"/>
      <c r="T711" s="245"/>
      <c r="U711" s="245"/>
      <c r="V711" s="245"/>
      <c r="W711" s="245"/>
      <c r="X711" s="245"/>
      <c r="Y711" s="245"/>
      <c r="Z711" s="245"/>
    </row>
    <row r="712" ht="15.75" customHeight="1">
      <c r="A712" s="245"/>
      <c r="B712" s="245"/>
      <c r="C712" s="245"/>
      <c r="D712" s="245"/>
      <c r="E712" s="245"/>
      <c r="F712" s="245"/>
      <c r="G712" s="245"/>
      <c r="H712" s="245"/>
      <c r="I712" s="245"/>
      <c r="J712" s="245"/>
      <c r="K712" s="245"/>
      <c r="L712" s="245"/>
      <c r="M712" s="245"/>
      <c r="N712" s="245"/>
      <c r="O712" s="245"/>
      <c r="P712" s="245"/>
      <c r="Q712" s="245"/>
      <c r="R712" s="245"/>
      <c r="S712" s="245"/>
      <c r="T712" s="245"/>
      <c r="U712" s="245"/>
      <c r="V712" s="245"/>
      <c r="W712" s="245"/>
      <c r="X712" s="245"/>
      <c r="Y712" s="245"/>
      <c r="Z712" s="245"/>
    </row>
    <row r="713" ht="15.75" customHeight="1">
      <c r="A713" s="245"/>
      <c r="B713" s="245"/>
      <c r="C713" s="245"/>
      <c r="D713" s="245"/>
      <c r="E713" s="245"/>
      <c r="F713" s="245"/>
      <c r="G713" s="245"/>
      <c r="H713" s="245"/>
      <c r="I713" s="245"/>
      <c r="J713" s="245"/>
      <c r="K713" s="245"/>
      <c r="L713" s="245"/>
      <c r="M713" s="245"/>
      <c r="N713" s="245"/>
      <c r="O713" s="245"/>
      <c r="P713" s="245"/>
      <c r="Q713" s="245"/>
      <c r="R713" s="245"/>
      <c r="S713" s="245"/>
      <c r="T713" s="245"/>
      <c r="U713" s="245"/>
      <c r="V713" s="245"/>
      <c r="W713" s="245"/>
      <c r="X713" s="245"/>
      <c r="Y713" s="245"/>
      <c r="Z713" s="245"/>
    </row>
    <row r="714" ht="15.75" customHeight="1">
      <c r="A714" s="245"/>
      <c r="B714" s="245"/>
      <c r="C714" s="245"/>
      <c r="D714" s="245"/>
      <c r="E714" s="245"/>
      <c r="F714" s="245"/>
      <c r="G714" s="245"/>
      <c r="H714" s="245"/>
      <c r="I714" s="245"/>
      <c r="J714" s="245"/>
      <c r="K714" s="245"/>
      <c r="L714" s="245"/>
      <c r="M714" s="245"/>
      <c r="N714" s="245"/>
      <c r="O714" s="245"/>
      <c r="P714" s="245"/>
      <c r="Q714" s="245"/>
      <c r="R714" s="245"/>
      <c r="S714" s="245"/>
      <c r="T714" s="245"/>
      <c r="U714" s="245"/>
      <c r="V714" s="245"/>
      <c r="W714" s="245"/>
      <c r="X714" s="245"/>
      <c r="Y714" s="245"/>
      <c r="Z714" s="245"/>
    </row>
    <row r="715" ht="15.75" customHeight="1">
      <c r="A715" s="245"/>
      <c r="B715" s="245"/>
      <c r="C715" s="245"/>
      <c r="D715" s="245"/>
      <c r="E715" s="245"/>
      <c r="F715" s="245"/>
      <c r="G715" s="245"/>
      <c r="H715" s="245"/>
      <c r="I715" s="245"/>
      <c r="J715" s="245"/>
      <c r="K715" s="245"/>
      <c r="L715" s="245"/>
      <c r="M715" s="245"/>
      <c r="N715" s="245"/>
      <c r="O715" s="245"/>
      <c r="P715" s="245"/>
      <c r="Q715" s="245"/>
      <c r="R715" s="245"/>
      <c r="S715" s="245"/>
      <c r="T715" s="245"/>
      <c r="U715" s="245"/>
      <c r="V715" s="245"/>
      <c r="W715" s="245"/>
      <c r="X715" s="245"/>
      <c r="Y715" s="245"/>
      <c r="Z715" s="245"/>
    </row>
    <row r="716" ht="15.75" customHeight="1">
      <c r="A716" s="245"/>
      <c r="B716" s="245"/>
      <c r="C716" s="245"/>
      <c r="D716" s="245"/>
      <c r="E716" s="245"/>
      <c r="F716" s="245"/>
      <c r="G716" s="245"/>
      <c r="H716" s="245"/>
      <c r="I716" s="245"/>
      <c r="J716" s="245"/>
      <c r="K716" s="245"/>
      <c r="L716" s="245"/>
      <c r="M716" s="245"/>
      <c r="N716" s="245"/>
      <c r="O716" s="245"/>
      <c r="P716" s="245"/>
      <c r="Q716" s="245"/>
      <c r="R716" s="245"/>
      <c r="S716" s="245"/>
      <c r="T716" s="245"/>
      <c r="U716" s="245"/>
      <c r="V716" s="245"/>
      <c r="W716" s="245"/>
      <c r="X716" s="245"/>
      <c r="Y716" s="245"/>
      <c r="Z716" s="245"/>
    </row>
    <row r="717" ht="15.75" customHeight="1">
      <c r="A717" s="245"/>
      <c r="B717" s="245"/>
      <c r="C717" s="245"/>
      <c r="D717" s="245"/>
      <c r="E717" s="245"/>
      <c r="F717" s="245"/>
      <c r="G717" s="245"/>
      <c r="H717" s="245"/>
      <c r="I717" s="245"/>
      <c r="J717" s="245"/>
      <c r="K717" s="245"/>
      <c r="L717" s="245"/>
      <c r="M717" s="245"/>
      <c r="N717" s="245"/>
      <c r="O717" s="245"/>
      <c r="P717" s="245"/>
      <c r="Q717" s="245"/>
      <c r="R717" s="245"/>
      <c r="S717" s="245"/>
      <c r="T717" s="245"/>
      <c r="U717" s="245"/>
      <c r="V717" s="245"/>
      <c r="W717" s="245"/>
      <c r="X717" s="245"/>
      <c r="Y717" s="245"/>
      <c r="Z717" s="245"/>
    </row>
    <row r="718" ht="15.75" customHeight="1">
      <c r="A718" s="245"/>
      <c r="B718" s="245"/>
      <c r="C718" s="245"/>
      <c r="D718" s="245"/>
      <c r="E718" s="245"/>
      <c r="F718" s="245"/>
      <c r="G718" s="245"/>
      <c r="H718" s="245"/>
      <c r="I718" s="245"/>
      <c r="J718" s="245"/>
      <c r="K718" s="245"/>
      <c r="L718" s="245"/>
      <c r="M718" s="245"/>
      <c r="N718" s="245"/>
      <c r="O718" s="245"/>
      <c r="P718" s="245"/>
      <c r="Q718" s="245"/>
      <c r="R718" s="245"/>
      <c r="S718" s="245"/>
      <c r="T718" s="245"/>
      <c r="U718" s="245"/>
      <c r="V718" s="245"/>
      <c r="W718" s="245"/>
      <c r="X718" s="245"/>
      <c r="Y718" s="245"/>
      <c r="Z718" s="245"/>
    </row>
    <row r="719" ht="15.75" customHeight="1">
      <c r="A719" s="245"/>
      <c r="B719" s="245"/>
      <c r="C719" s="245"/>
      <c r="D719" s="245"/>
      <c r="E719" s="245"/>
      <c r="F719" s="245"/>
      <c r="G719" s="245"/>
      <c r="H719" s="245"/>
      <c r="I719" s="245"/>
      <c r="J719" s="245"/>
      <c r="K719" s="245"/>
      <c r="L719" s="245"/>
      <c r="M719" s="245"/>
      <c r="N719" s="245"/>
      <c r="O719" s="245"/>
      <c r="P719" s="245"/>
      <c r="Q719" s="245"/>
      <c r="R719" s="245"/>
      <c r="S719" s="245"/>
      <c r="T719" s="245"/>
      <c r="U719" s="245"/>
      <c r="V719" s="245"/>
      <c r="W719" s="245"/>
      <c r="X719" s="245"/>
      <c r="Y719" s="245"/>
      <c r="Z719" s="245"/>
    </row>
    <row r="720" ht="15.75" customHeight="1">
      <c r="A720" s="245"/>
      <c r="B720" s="245"/>
      <c r="C720" s="245"/>
      <c r="D720" s="245"/>
      <c r="E720" s="245"/>
      <c r="F720" s="245"/>
      <c r="G720" s="245"/>
      <c r="H720" s="245"/>
      <c r="I720" s="245"/>
      <c r="J720" s="245"/>
      <c r="K720" s="245"/>
      <c r="L720" s="245"/>
      <c r="M720" s="245"/>
      <c r="N720" s="245"/>
      <c r="O720" s="245"/>
      <c r="P720" s="245"/>
      <c r="Q720" s="245"/>
      <c r="R720" s="245"/>
      <c r="S720" s="245"/>
      <c r="T720" s="245"/>
      <c r="U720" s="245"/>
      <c r="V720" s="245"/>
      <c r="W720" s="245"/>
      <c r="X720" s="245"/>
      <c r="Y720" s="245"/>
      <c r="Z720" s="245"/>
    </row>
    <row r="721" ht="15.75" customHeight="1">
      <c r="A721" s="245"/>
      <c r="B721" s="245"/>
      <c r="C721" s="245"/>
      <c r="D721" s="245"/>
      <c r="E721" s="245"/>
      <c r="F721" s="245"/>
      <c r="G721" s="245"/>
      <c r="H721" s="245"/>
      <c r="I721" s="245"/>
      <c r="J721" s="245"/>
      <c r="K721" s="245"/>
      <c r="L721" s="245"/>
      <c r="M721" s="245"/>
      <c r="N721" s="245"/>
      <c r="O721" s="245"/>
      <c r="P721" s="245"/>
      <c r="Q721" s="245"/>
      <c r="R721" s="245"/>
      <c r="S721" s="245"/>
      <c r="T721" s="245"/>
      <c r="U721" s="245"/>
      <c r="V721" s="245"/>
      <c r="W721" s="245"/>
      <c r="X721" s="245"/>
      <c r="Y721" s="245"/>
      <c r="Z721" s="245"/>
    </row>
    <row r="722" ht="15.75" customHeight="1">
      <c r="A722" s="245"/>
      <c r="B722" s="245"/>
      <c r="C722" s="245"/>
      <c r="D722" s="245"/>
      <c r="E722" s="245"/>
      <c r="F722" s="245"/>
      <c r="G722" s="245"/>
      <c r="H722" s="245"/>
      <c r="I722" s="245"/>
      <c r="J722" s="245"/>
      <c r="K722" s="245"/>
      <c r="L722" s="245"/>
      <c r="M722" s="245"/>
      <c r="N722" s="245"/>
      <c r="O722" s="245"/>
      <c r="P722" s="245"/>
      <c r="Q722" s="245"/>
      <c r="R722" s="245"/>
      <c r="S722" s="245"/>
      <c r="T722" s="245"/>
      <c r="U722" s="245"/>
      <c r="V722" s="245"/>
      <c r="W722" s="245"/>
      <c r="X722" s="245"/>
      <c r="Y722" s="245"/>
      <c r="Z722" s="245"/>
    </row>
    <row r="723" ht="15.75" customHeight="1">
      <c r="A723" s="245"/>
      <c r="B723" s="245"/>
      <c r="C723" s="245"/>
      <c r="D723" s="245"/>
      <c r="E723" s="245"/>
      <c r="F723" s="245"/>
      <c r="G723" s="245"/>
      <c r="H723" s="245"/>
      <c r="I723" s="245"/>
      <c r="J723" s="245"/>
      <c r="K723" s="245"/>
      <c r="L723" s="245"/>
      <c r="M723" s="245"/>
      <c r="N723" s="245"/>
      <c r="O723" s="245"/>
      <c r="P723" s="245"/>
      <c r="Q723" s="245"/>
      <c r="R723" s="245"/>
      <c r="S723" s="245"/>
      <c r="T723" s="245"/>
      <c r="U723" s="245"/>
      <c r="V723" s="245"/>
      <c r="W723" s="245"/>
      <c r="X723" s="245"/>
      <c r="Y723" s="245"/>
      <c r="Z723" s="245"/>
    </row>
    <row r="724" ht="15.75" customHeight="1">
      <c r="A724" s="245"/>
      <c r="B724" s="245"/>
      <c r="C724" s="245"/>
      <c r="D724" s="245"/>
      <c r="E724" s="245"/>
      <c r="F724" s="245"/>
      <c r="G724" s="245"/>
      <c r="H724" s="245"/>
      <c r="I724" s="245"/>
      <c r="J724" s="245"/>
      <c r="K724" s="245"/>
      <c r="L724" s="245"/>
      <c r="M724" s="245"/>
      <c r="N724" s="245"/>
      <c r="O724" s="245"/>
      <c r="P724" s="245"/>
      <c r="Q724" s="245"/>
      <c r="R724" s="245"/>
      <c r="S724" s="245"/>
      <c r="T724" s="245"/>
      <c r="U724" s="245"/>
      <c r="V724" s="245"/>
      <c r="W724" s="245"/>
      <c r="X724" s="245"/>
      <c r="Y724" s="245"/>
      <c r="Z724" s="245"/>
    </row>
    <row r="725" ht="15.75" customHeight="1">
      <c r="A725" s="245"/>
      <c r="B725" s="245"/>
      <c r="C725" s="245"/>
      <c r="D725" s="245"/>
      <c r="E725" s="245"/>
      <c r="F725" s="245"/>
      <c r="G725" s="245"/>
      <c r="H725" s="245"/>
      <c r="I725" s="245"/>
      <c r="J725" s="245"/>
      <c r="K725" s="245"/>
      <c r="L725" s="245"/>
      <c r="M725" s="245"/>
      <c r="N725" s="245"/>
      <c r="O725" s="245"/>
      <c r="P725" s="245"/>
      <c r="Q725" s="245"/>
      <c r="R725" s="245"/>
      <c r="S725" s="245"/>
      <c r="T725" s="245"/>
      <c r="U725" s="245"/>
      <c r="V725" s="245"/>
      <c r="W725" s="245"/>
      <c r="X725" s="245"/>
      <c r="Y725" s="245"/>
      <c r="Z725" s="245"/>
    </row>
    <row r="726" ht="15.75" customHeight="1">
      <c r="A726" s="245"/>
      <c r="B726" s="245"/>
      <c r="C726" s="245"/>
      <c r="D726" s="245"/>
      <c r="E726" s="245"/>
      <c r="F726" s="245"/>
      <c r="G726" s="245"/>
      <c r="H726" s="245"/>
      <c r="I726" s="245"/>
      <c r="J726" s="245"/>
      <c r="K726" s="245"/>
      <c r="L726" s="245"/>
      <c r="M726" s="245"/>
      <c r="N726" s="245"/>
      <c r="O726" s="245"/>
      <c r="P726" s="245"/>
      <c r="Q726" s="245"/>
      <c r="R726" s="245"/>
      <c r="S726" s="245"/>
      <c r="T726" s="245"/>
      <c r="U726" s="245"/>
      <c r="V726" s="245"/>
      <c r="W726" s="245"/>
      <c r="X726" s="245"/>
      <c r="Y726" s="245"/>
      <c r="Z726" s="245"/>
    </row>
    <row r="727" ht="15.75" customHeight="1">
      <c r="A727" s="245"/>
      <c r="B727" s="245"/>
      <c r="C727" s="245"/>
      <c r="D727" s="245"/>
      <c r="E727" s="245"/>
      <c r="F727" s="245"/>
      <c r="G727" s="245"/>
      <c r="H727" s="245"/>
      <c r="I727" s="245"/>
      <c r="J727" s="245"/>
      <c r="K727" s="245"/>
      <c r="L727" s="245"/>
      <c r="M727" s="245"/>
      <c r="N727" s="245"/>
      <c r="O727" s="245"/>
      <c r="P727" s="245"/>
      <c r="Q727" s="245"/>
      <c r="R727" s="245"/>
      <c r="S727" s="245"/>
      <c r="T727" s="245"/>
      <c r="U727" s="245"/>
      <c r="V727" s="245"/>
      <c r="W727" s="245"/>
      <c r="X727" s="245"/>
      <c r="Y727" s="245"/>
      <c r="Z727" s="245"/>
    </row>
    <row r="728" ht="15.75" customHeight="1">
      <c r="A728" s="245"/>
      <c r="B728" s="245"/>
      <c r="C728" s="245"/>
      <c r="D728" s="245"/>
      <c r="E728" s="245"/>
      <c r="F728" s="245"/>
      <c r="G728" s="245"/>
      <c r="H728" s="245"/>
      <c r="I728" s="245"/>
      <c r="J728" s="245"/>
      <c r="K728" s="245"/>
      <c r="L728" s="245"/>
      <c r="M728" s="245"/>
      <c r="N728" s="245"/>
      <c r="O728" s="245"/>
      <c r="P728" s="245"/>
      <c r="Q728" s="245"/>
      <c r="R728" s="245"/>
      <c r="S728" s="245"/>
      <c r="T728" s="245"/>
      <c r="U728" s="245"/>
      <c r="V728" s="245"/>
      <c r="W728" s="245"/>
      <c r="X728" s="245"/>
      <c r="Y728" s="245"/>
      <c r="Z728" s="245"/>
    </row>
    <row r="729" ht="15.75" customHeight="1">
      <c r="A729" s="245"/>
      <c r="B729" s="245"/>
      <c r="C729" s="245"/>
      <c r="D729" s="245"/>
      <c r="E729" s="245"/>
      <c r="F729" s="245"/>
      <c r="G729" s="245"/>
      <c r="H729" s="245"/>
      <c r="I729" s="245"/>
      <c r="J729" s="245"/>
      <c r="K729" s="245"/>
      <c r="L729" s="245"/>
      <c r="M729" s="245"/>
      <c r="N729" s="245"/>
      <c r="O729" s="245"/>
      <c r="P729" s="245"/>
      <c r="Q729" s="245"/>
      <c r="R729" s="245"/>
      <c r="S729" s="245"/>
      <c r="T729" s="245"/>
      <c r="U729" s="245"/>
      <c r="V729" s="245"/>
      <c r="W729" s="245"/>
      <c r="X729" s="245"/>
      <c r="Y729" s="245"/>
      <c r="Z729" s="245"/>
    </row>
    <row r="730" ht="15.75" customHeight="1">
      <c r="A730" s="245"/>
      <c r="B730" s="245"/>
      <c r="C730" s="245"/>
      <c r="D730" s="245"/>
      <c r="E730" s="245"/>
      <c r="F730" s="245"/>
      <c r="G730" s="245"/>
      <c r="H730" s="245"/>
      <c r="I730" s="245"/>
      <c r="J730" s="245"/>
      <c r="K730" s="245"/>
      <c r="L730" s="245"/>
      <c r="M730" s="245"/>
      <c r="N730" s="245"/>
      <c r="O730" s="245"/>
      <c r="P730" s="245"/>
      <c r="Q730" s="245"/>
      <c r="R730" s="245"/>
      <c r="S730" s="245"/>
      <c r="T730" s="245"/>
      <c r="U730" s="245"/>
      <c r="V730" s="245"/>
      <c r="W730" s="245"/>
      <c r="X730" s="245"/>
      <c r="Y730" s="245"/>
      <c r="Z730" s="245"/>
    </row>
    <row r="731" ht="15.75" customHeight="1">
      <c r="A731" s="245"/>
      <c r="B731" s="245"/>
      <c r="C731" s="245"/>
      <c r="D731" s="245"/>
      <c r="E731" s="245"/>
      <c r="F731" s="245"/>
      <c r="G731" s="245"/>
      <c r="H731" s="245"/>
      <c r="I731" s="245"/>
      <c r="J731" s="245"/>
      <c r="K731" s="245"/>
      <c r="L731" s="245"/>
      <c r="M731" s="245"/>
      <c r="N731" s="245"/>
      <c r="O731" s="245"/>
      <c r="P731" s="245"/>
      <c r="Q731" s="245"/>
      <c r="R731" s="245"/>
      <c r="S731" s="245"/>
      <c r="T731" s="245"/>
      <c r="U731" s="245"/>
      <c r="V731" s="245"/>
      <c r="W731" s="245"/>
      <c r="X731" s="245"/>
      <c r="Y731" s="245"/>
      <c r="Z731" s="245"/>
    </row>
    <row r="732" ht="15.75" customHeight="1">
      <c r="A732" s="245"/>
      <c r="B732" s="245"/>
      <c r="C732" s="245"/>
      <c r="D732" s="245"/>
      <c r="E732" s="245"/>
      <c r="F732" s="245"/>
      <c r="G732" s="245"/>
      <c r="H732" s="245"/>
      <c r="I732" s="245"/>
      <c r="J732" s="245"/>
      <c r="K732" s="245"/>
      <c r="L732" s="245"/>
      <c r="M732" s="245"/>
      <c r="N732" s="245"/>
      <c r="O732" s="245"/>
      <c r="P732" s="245"/>
      <c r="Q732" s="245"/>
      <c r="R732" s="245"/>
      <c r="S732" s="245"/>
      <c r="T732" s="245"/>
      <c r="U732" s="245"/>
      <c r="V732" s="245"/>
      <c r="W732" s="245"/>
      <c r="X732" s="245"/>
      <c r="Y732" s="245"/>
      <c r="Z732" s="245"/>
    </row>
    <row r="733" ht="15.75" customHeight="1">
      <c r="A733" s="245"/>
      <c r="B733" s="245"/>
      <c r="C733" s="245"/>
      <c r="D733" s="245"/>
      <c r="E733" s="245"/>
      <c r="F733" s="245"/>
      <c r="G733" s="245"/>
      <c r="H733" s="245"/>
      <c r="I733" s="245"/>
      <c r="J733" s="245"/>
      <c r="K733" s="245"/>
      <c r="L733" s="245"/>
      <c r="M733" s="245"/>
      <c r="N733" s="245"/>
      <c r="O733" s="245"/>
      <c r="P733" s="245"/>
      <c r="Q733" s="245"/>
      <c r="R733" s="245"/>
      <c r="S733" s="245"/>
      <c r="T733" s="245"/>
      <c r="U733" s="245"/>
      <c r="V733" s="245"/>
      <c r="W733" s="245"/>
      <c r="X733" s="245"/>
      <c r="Y733" s="245"/>
      <c r="Z733" s="245"/>
    </row>
    <row r="734" ht="15.75" customHeight="1">
      <c r="A734" s="245"/>
      <c r="B734" s="245"/>
      <c r="C734" s="245"/>
      <c r="D734" s="245"/>
      <c r="E734" s="245"/>
      <c r="F734" s="245"/>
      <c r="G734" s="245"/>
      <c r="H734" s="245"/>
      <c r="I734" s="245"/>
      <c r="J734" s="245"/>
      <c r="K734" s="245"/>
      <c r="L734" s="245"/>
      <c r="M734" s="245"/>
      <c r="N734" s="245"/>
      <c r="O734" s="245"/>
      <c r="P734" s="245"/>
      <c r="Q734" s="245"/>
      <c r="R734" s="245"/>
      <c r="S734" s="245"/>
      <c r="T734" s="245"/>
      <c r="U734" s="245"/>
      <c r="V734" s="245"/>
      <c r="W734" s="245"/>
      <c r="X734" s="245"/>
      <c r="Y734" s="245"/>
      <c r="Z734" s="245"/>
    </row>
    <row r="735" ht="15.75" customHeight="1">
      <c r="A735" s="245"/>
      <c r="B735" s="245"/>
      <c r="C735" s="245"/>
      <c r="D735" s="245"/>
      <c r="E735" s="245"/>
      <c r="F735" s="245"/>
      <c r="G735" s="245"/>
      <c r="H735" s="245"/>
      <c r="I735" s="245"/>
      <c r="J735" s="245"/>
      <c r="K735" s="245"/>
      <c r="L735" s="245"/>
      <c r="M735" s="245"/>
      <c r="N735" s="245"/>
      <c r="O735" s="245"/>
      <c r="P735" s="245"/>
      <c r="Q735" s="245"/>
      <c r="R735" s="245"/>
      <c r="S735" s="245"/>
      <c r="T735" s="245"/>
      <c r="U735" s="245"/>
      <c r="V735" s="245"/>
      <c r="W735" s="245"/>
      <c r="X735" s="245"/>
      <c r="Y735" s="245"/>
      <c r="Z735" s="245"/>
    </row>
    <row r="736" ht="15.75" customHeight="1">
      <c r="A736" s="245"/>
      <c r="B736" s="245"/>
      <c r="C736" s="245"/>
      <c r="D736" s="245"/>
      <c r="E736" s="245"/>
      <c r="F736" s="245"/>
      <c r="G736" s="245"/>
      <c r="H736" s="245"/>
      <c r="I736" s="245"/>
      <c r="J736" s="245"/>
      <c r="K736" s="245"/>
      <c r="L736" s="245"/>
      <c r="M736" s="245"/>
      <c r="N736" s="245"/>
      <c r="O736" s="245"/>
      <c r="P736" s="245"/>
      <c r="Q736" s="245"/>
      <c r="R736" s="245"/>
      <c r="S736" s="245"/>
      <c r="T736" s="245"/>
      <c r="U736" s="245"/>
      <c r="V736" s="245"/>
      <c r="W736" s="245"/>
      <c r="X736" s="245"/>
      <c r="Y736" s="245"/>
      <c r="Z736" s="245"/>
    </row>
    <row r="737" ht="15.75" customHeight="1">
      <c r="A737" s="245"/>
      <c r="B737" s="245"/>
      <c r="C737" s="245"/>
      <c r="D737" s="245"/>
      <c r="E737" s="245"/>
      <c r="F737" s="245"/>
      <c r="G737" s="245"/>
      <c r="H737" s="245"/>
      <c r="I737" s="245"/>
      <c r="J737" s="245"/>
      <c r="K737" s="245"/>
      <c r="L737" s="245"/>
      <c r="M737" s="245"/>
      <c r="N737" s="245"/>
      <c r="O737" s="245"/>
      <c r="P737" s="245"/>
      <c r="Q737" s="245"/>
      <c r="R737" s="245"/>
      <c r="S737" s="245"/>
      <c r="T737" s="245"/>
      <c r="U737" s="245"/>
      <c r="V737" s="245"/>
      <c r="W737" s="245"/>
      <c r="X737" s="245"/>
      <c r="Y737" s="245"/>
      <c r="Z737" s="245"/>
    </row>
    <row r="738" ht="15.75" customHeight="1">
      <c r="A738" s="245"/>
      <c r="B738" s="245"/>
      <c r="C738" s="245"/>
      <c r="D738" s="245"/>
      <c r="E738" s="245"/>
      <c r="F738" s="245"/>
      <c r="G738" s="245"/>
      <c r="H738" s="245"/>
      <c r="I738" s="245"/>
      <c r="J738" s="245"/>
      <c r="K738" s="245"/>
      <c r="L738" s="245"/>
      <c r="M738" s="245"/>
      <c r="N738" s="245"/>
      <c r="O738" s="245"/>
      <c r="P738" s="245"/>
      <c r="Q738" s="245"/>
      <c r="R738" s="245"/>
      <c r="S738" s="245"/>
      <c r="T738" s="245"/>
      <c r="U738" s="245"/>
      <c r="V738" s="245"/>
      <c r="W738" s="245"/>
      <c r="X738" s="245"/>
      <c r="Y738" s="245"/>
      <c r="Z738" s="245"/>
    </row>
    <row r="739" ht="15.75" customHeight="1">
      <c r="A739" s="245"/>
      <c r="B739" s="245"/>
      <c r="C739" s="245"/>
      <c r="D739" s="245"/>
      <c r="E739" s="245"/>
      <c r="F739" s="245"/>
      <c r="G739" s="245"/>
      <c r="H739" s="245"/>
      <c r="I739" s="245"/>
      <c r="J739" s="245"/>
      <c r="K739" s="245"/>
      <c r="L739" s="245"/>
      <c r="M739" s="245"/>
      <c r="N739" s="245"/>
      <c r="O739" s="245"/>
      <c r="P739" s="245"/>
      <c r="Q739" s="245"/>
      <c r="R739" s="245"/>
      <c r="S739" s="245"/>
      <c r="T739" s="245"/>
      <c r="U739" s="245"/>
      <c r="V739" s="245"/>
      <c r="W739" s="245"/>
      <c r="X739" s="245"/>
      <c r="Y739" s="245"/>
      <c r="Z739" s="245"/>
    </row>
    <row r="740" ht="15.75" customHeight="1">
      <c r="A740" s="245"/>
      <c r="B740" s="245"/>
      <c r="C740" s="245"/>
      <c r="D740" s="245"/>
      <c r="E740" s="245"/>
      <c r="F740" s="245"/>
      <c r="G740" s="245"/>
      <c r="H740" s="245"/>
      <c r="I740" s="245"/>
      <c r="J740" s="245"/>
      <c r="K740" s="245"/>
      <c r="L740" s="245"/>
      <c r="M740" s="245"/>
      <c r="N740" s="245"/>
      <c r="O740" s="245"/>
      <c r="P740" s="245"/>
      <c r="Q740" s="245"/>
      <c r="R740" s="245"/>
      <c r="S740" s="245"/>
      <c r="T740" s="245"/>
      <c r="U740" s="245"/>
      <c r="V740" s="245"/>
      <c r="W740" s="245"/>
      <c r="X740" s="245"/>
      <c r="Y740" s="245"/>
      <c r="Z740" s="245"/>
    </row>
    <row r="741" ht="15.75" customHeight="1">
      <c r="A741" s="245"/>
      <c r="B741" s="245"/>
      <c r="C741" s="245"/>
      <c r="D741" s="245"/>
      <c r="E741" s="245"/>
      <c r="F741" s="245"/>
      <c r="G741" s="245"/>
      <c r="H741" s="245"/>
      <c r="I741" s="245"/>
      <c r="J741" s="245"/>
      <c r="K741" s="245"/>
      <c r="L741" s="245"/>
      <c r="M741" s="245"/>
      <c r="N741" s="245"/>
      <c r="O741" s="245"/>
      <c r="P741" s="245"/>
      <c r="Q741" s="245"/>
      <c r="R741" s="245"/>
      <c r="S741" s="245"/>
      <c r="T741" s="245"/>
      <c r="U741" s="245"/>
      <c r="V741" s="245"/>
      <c r="W741" s="245"/>
      <c r="X741" s="245"/>
      <c r="Y741" s="245"/>
      <c r="Z741" s="245"/>
    </row>
    <row r="742" ht="15.75" customHeight="1">
      <c r="A742" s="245"/>
      <c r="B742" s="245"/>
      <c r="C742" s="245"/>
      <c r="D742" s="245"/>
      <c r="E742" s="245"/>
      <c r="F742" s="245"/>
      <c r="G742" s="245"/>
      <c r="H742" s="245"/>
      <c r="I742" s="245"/>
      <c r="J742" s="245"/>
      <c r="K742" s="245"/>
      <c r="L742" s="245"/>
      <c r="M742" s="245"/>
      <c r="N742" s="245"/>
      <c r="O742" s="245"/>
      <c r="P742" s="245"/>
      <c r="Q742" s="245"/>
      <c r="R742" s="245"/>
      <c r="S742" s="245"/>
      <c r="T742" s="245"/>
      <c r="U742" s="245"/>
      <c r="V742" s="245"/>
      <c r="W742" s="245"/>
      <c r="X742" s="245"/>
      <c r="Y742" s="245"/>
      <c r="Z742" s="245"/>
    </row>
    <row r="743" ht="15.75" customHeight="1">
      <c r="A743" s="245"/>
      <c r="B743" s="245"/>
      <c r="C743" s="245"/>
      <c r="D743" s="245"/>
      <c r="E743" s="245"/>
      <c r="F743" s="245"/>
      <c r="G743" s="245"/>
      <c r="H743" s="245"/>
      <c r="I743" s="245"/>
      <c r="J743" s="245"/>
      <c r="K743" s="245"/>
      <c r="L743" s="245"/>
      <c r="M743" s="245"/>
      <c r="N743" s="245"/>
      <c r="O743" s="245"/>
      <c r="P743" s="245"/>
      <c r="Q743" s="245"/>
      <c r="R743" s="245"/>
      <c r="S743" s="245"/>
      <c r="T743" s="245"/>
      <c r="U743" s="245"/>
      <c r="V743" s="245"/>
      <c r="W743" s="245"/>
      <c r="X743" s="245"/>
      <c r="Y743" s="245"/>
      <c r="Z743" s="245"/>
    </row>
    <row r="744" ht="15.75" customHeight="1">
      <c r="A744" s="245"/>
      <c r="B744" s="245"/>
      <c r="C744" s="245"/>
      <c r="D744" s="245"/>
      <c r="E744" s="245"/>
      <c r="F744" s="245"/>
      <c r="G744" s="245"/>
      <c r="H744" s="245"/>
      <c r="I744" s="245"/>
      <c r="J744" s="245"/>
      <c r="K744" s="245"/>
      <c r="L744" s="245"/>
      <c r="M744" s="245"/>
      <c r="N744" s="245"/>
      <c r="O744" s="245"/>
      <c r="P744" s="245"/>
      <c r="Q744" s="245"/>
      <c r="R744" s="245"/>
      <c r="S744" s="245"/>
      <c r="T744" s="245"/>
      <c r="U744" s="245"/>
      <c r="V744" s="245"/>
      <c r="W744" s="245"/>
      <c r="X744" s="245"/>
      <c r="Y744" s="245"/>
      <c r="Z744" s="245"/>
    </row>
    <row r="745" ht="15.75" customHeight="1">
      <c r="A745" s="245"/>
      <c r="B745" s="245"/>
      <c r="C745" s="245"/>
      <c r="D745" s="245"/>
      <c r="E745" s="245"/>
      <c r="F745" s="245"/>
      <c r="G745" s="245"/>
      <c r="H745" s="245"/>
      <c r="I745" s="245"/>
      <c r="J745" s="245"/>
      <c r="K745" s="245"/>
      <c r="L745" s="245"/>
      <c r="M745" s="245"/>
      <c r="N745" s="245"/>
      <c r="O745" s="245"/>
      <c r="P745" s="245"/>
      <c r="Q745" s="245"/>
      <c r="R745" s="245"/>
      <c r="S745" s="245"/>
      <c r="T745" s="245"/>
      <c r="U745" s="245"/>
      <c r="V745" s="245"/>
      <c r="W745" s="245"/>
      <c r="X745" s="245"/>
      <c r="Y745" s="245"/>
      <c r="Z745" s="245"/>
    </row>
    <row r="746" ht="15.75" customHeight="1">
      <c r="A746" s="245"/>
      <c r="B746" s="245"/>
      <c r="C746" s="245"/>
      <c r="D746" s="245"/>
      <c r="E746" s="245"/>
      <c r="F746" s="245"/>
      <c r="G746" s="245"/>
      <c r="H746" s="245"/>
      <c r="I746" s="245"/>
      <c r="J746" s="245"/>
      <c r="K746" s="245"/>
      <c r="L746" s="245"/>
      <c r="M746" s="245"/>
      <c r="N746" s="245"/>
      <c r="O746" s="245"/>
      <c r="P746" s="245"/>
      <c r="Q746" s="245"/>
      <c r="R746" s="245"/>
      <c r="S746" s="245"/>
      <c r="T746" s="245"/>
      <c r="U746" s="245"/>
      <c r="V746" s="245"/>
      <c r="W746" s="245"/>
      <c r="X746" s="245"/>
      <c r="Y746" s="245"/>
      <c r="Z746" s="245"/>
    </row>
    <row r="747" ht="15.75" customHeight="1">
      <c r="A747" s="245"/>
      <c r="B747" s="245"/>
      <c r="C747" s="245"/>
      <c r="D747" s="245"/>
      <c r="E747" s="245"/>
      <c r="F747" s="245"/>
      <c r="G747" s="245"/>
      <c r="H747" s="245"/>
      <c r="I747" s="245"/>
      <c r="J747" s="245"/>
      <c r="K747" s="245"/>
      <c r="L747" s="245"/>
      <c r="M747" s="245"/>
      <c r="N747" s="245"/>
      <c r="O747" s="245"/>
      <c r="P747" s="245"/>
      <c r="Q747" s="245"/>
      <c r="R747" s="245"/>
      <c r="S747" s="245"/>
      <c r="T747" s="245"/>
      <c r="U747" s="245"/>
      <c r="V747" s="245"/>
      <c r="W747" s="245"/>
      <c r="X747" s="245"/>
      <c r="Y747" s="245"/>
      <c r="Z747" s="245"/>
    </row>
    <row r="748" ht="15.75" customHeight="1">
      <c r="A748" s="245"/>
      <c r="B748" s="245"/>
      <c r="C748" s="245"/>
      <c r="D748" s="245"/>
      <c r="E748" s="245"/>
      <c r="F748" s="245"/>
      <c r="G748" s="245"/>
      <c r="H748" s="245"/>
      <c r="I748" s="245"/>
      <c r="J748" s="245"/>
      <c r="K748" s="245"/>
      <c r="L748" s="245"/>
      <c r="M748" s="245"/>
      <c r="N748" s="245"/>
      <c r="O748" s="245"/>
      <c r="P748" s="245"/>
      <c r="Q748" s="245"/>
      <c r="R748" s="245"/>
      <c r="S748" s="245"/>
      <c r="T748" s="245"/>
      <c r="U748" s="245"/>
      <c r="V748" s="245"/>
      <c r="W748" s="245"/>
      <c r="X748" s="245"/>
      <c r="Y748" s="245"/>
      <c r="Z748" s="245"/>
    </row>
    <row r="749" ht="15.75" customHeight="1">
      <c r="A749" s="245"/>
      <c r="B749" s="245"/>
      <c r="C749" s="245"/>
      <c r="D749" s="245"/>
      <c r="E749" s="245"/>
      <c r="F749" s="245"/>
      <c r="G749" s="245"/>
      <c r="H749" s="245"/>
      <c r="I749" s="245"/>
      <c r="J749" s="245"/>
      <c r="K749" s="245"/>
      <c r="L749" s="245"/>
      <c r="M749" s="245"/>
      <c r="N749" s="245"/>
      <c r="O749" s="245"/>
      <c r="P749" s="245"/>
      <c r="Q749" s="245"/>
      <c r="R749" s="245"/>
      <c r="S749" s="245"/>
      <c r="T749" s="245"/>
      <c r="U749" s="245"/>
      <c r="V749" s="245"/>
      <c r="W749" s="245"/>
      <c r="X749" s="245"/>
      <c r="Y749" s="245"/>
      <c r="Z749" s="245"/>
    </row>
    <row r="750" ht="15.75" customHeight="1">
      <c r="A750" s="245"/>
      <c r="B750" s="245"/>
      <c r="C750" s="245"/>
      <c r="D750" s="245"/>
      <c r="E750" s="245"/>
      <c r="F750" s="245"/>
      <c r="G750" s="245"/>
      <c r="H750" s="245"/>
      <c r="I750" s="245"/>
      <c r="J750" s="245"/>
      <c r="K750" s="245"/>
      <c r="L750" s="245"/>
      <c r="M750" s="245"/>
      <c r="N750" s="245"/>
      <c r="O750" s="245"/>
      <c r="P750" s="245"/>
      <c r="Q750" s="245"/>
      <c r="R750" s="245"/>
      <c r="S750" s="245"/>
      <c r="T750" s="245"/>
      <c r="U750" s="245"/>
      <c r="V750" s="245"/>
      <c r="W750" s="245"/>
      <c r="X750" s="245"/>
      <c r="Y750" s="245"/>
      <c r="Z750" s="245"/>
    </row>
    <row r="751" ht="15.75" customHeight="1">
      <c r="A751" s="245"/>
      <c r="B751" s="245"/>
      <c r="C751" s="245"/>
      <c r="D751" s="245"/>
      <c r="E751" s="245"/>
      <c r="F751" s="245"/>
      <c r="G751" s="245"/>
      <c r="H751" s="245"/>
      <c r="I751" s="245"/>
      <c r="J751" s="245"/>
      <c r="K751" s="245"/>
      <c r="L751" s="245"/>
      <c r="M751" s="245"/>
      <c r="N751" s="245"/>
      <c r="O751" s="245"/>
      <c r="P751" s="245"/>
      <c r="Q751" s="245"/>
      <c r="R751" s="245"/>
      <c r="S751" s="245"/>
      <c r="T751" s="245"/>
      <c r="U751" s="245"/>
      <c r="V751" s="245"/>
      <c r="W751" s="245"/>
      <c r="X751" s="245"/>
      <c r="Y751" s="245"/>
      <c r="Z751" s="245"/>
    </row>
    <row r="752" ht="15.75" customHeight="1">
      <c r="A752" s="245"/>
      <c r="B752" s="245"/>
      <c r="C752" s="245"/>
      <c r="D752" s="245"/>
      <c r="E752" s="245"/>
      <c r="F752" s="245"/>
      <c r="G752" s="245"/>
      <c r="H752" s="245"/>
      <c r="I752" s="245"/>
      <c r="J752" s="245"/>
      <c r="K752" s="245"/>
      <c r="L752" s="245"/>
      <c r="M752" s="245"/>
      <c r="N752" s="245"/>
      <c r="O752" s="245"/>
      <c r="P752" s="245"/>
      <c r="Q752" s="245"/>
      <c r="R752" s="245"/>
      <c r="S752" s="245"/>
      <c r="T752" s="245"/>
      <c r="U752" s="245"/>
      <c r="V752" s="245"/>
      <c r="W752" s="245"/>
      <c r="X752" s="245"/>
      <c r="Y752" s="245"/>
      <c r="Z752" s="245"/>
    </row>
    <row r="753" ht="15.75" customHeight="1">
      <c r="A753" s="245"/>
      <c r="B753" s="245"/>
      <c r="C753" s="245"/>
      <c r="D753" s="245"/>
      <c r="E753" s="245"/>
      <c r="F753" s="245"/>
      <c r="G753" s="245"/>
      <c r="H753" s="245"/>
      <c r="I753" s="245"/>
      <c r="J753" s="245"/>
      <c r="K753" s="245"/>
      <c r="L753" s="245"/>
      <c r="M753" s="245"/>
      <c r="N753" s="245"/>
      <c r="O753" s="245"/>
      <c r="P753" s="245"/>
      <c r="Q753" s="245"/>
      <c r="R753" s="245"/>
      <c r="S753" s="245"/>
      <c r="T753" s="245"/>
      <c r="U753" s="245"/>
      <c r="V753" s="245"/>
      <c r="W753" s="245"/>
      <c r="X753" s="245"/>
      <c r="Y753" s="245"/>
      <c r="Z753" s="245"/>
    </row>
    <row r="754" ht="15.75" customHeight="1">
      <c r="A754" s="245"/>
      <c r="B754" s="245"/>
      <c r="C754" s="245"/>
      <c r="D754" s="245"/>
      <c r="E754" s="245"/>
      <c r="F754" s="245"/>
      <c r="G754" s="245"/>
      <c r="H754" s="245"/>
      <c r="I754" s="245"/>
      <c r="J754" s="245"/>
      <c r="K754" s="245"/>
      <c r="L754" s="245"/>
      <c r="M754" s="245"/>
      <c r="N754" s="245"/>
      <c r="O754" s="245"/>
      <c r="P754" s="245"/>
      <c r="Q754" s="245"/>
      <c r="R754" s="245"/>
      <c r="S754" s="245"/>
      <c r="T754" s="245"/>
      <c r="U754" s="245"/>
      <c r="V754" s="245"/>
      <c r="W754" s="245"/>
      <c r="X754" s="245"/>
      <c r="Y754" s="245"/>
      <c r="Z754" s="245"/>
    </row>
    <row r="755" ht="15.75" customHeight="1">
      <c r="A755" s="245"/>
      <c r="B755" s="245"/>
      <c r="C755" s="245"/>
      <c r="D755" s="245"/>
      <c r="E755" s="245"/>
      <c r="F755" s="245"/>
      <c r="G755" s="245"/>
      <c r="H755" s="245"/>
      <c r="I755" s="245"/>
      <c r="J755" s="245"/>
      <c r="K755" s="245"/>
      <c r="L755" s="245"/>
      <c r="M755" s="245"/>
      <c r="N755" s="245"/>
      <c r="O755" s="245"/>
      <c r="P755" s="245"/>
      <c r="Q755" s="245"/>
      <c r="R755" s="245"/>
      <c r="S755" s="245"/>
      <c r="T755" s="245"/>
      <c r="U755" s="245"/>
      <c r="V755" s="245"/>
      <c r="W755" s="245"/>
      <c r="X755" s="245"/>
      <c r="Y755" s="245"/>
      <c r="Z755" s="245"/>
    </row>
    <row r="756" ht="15.75" customHeight="1">
      <c r="A756" s="245"/>
      <c r="B756" s="245"/>
      <c r="C756" s="245"/>
      <c r="D756" s="245"/>
      <c r="E756" s="245"/>
      <c r="F756" s="245"/>
      <c r="G756" s="245"/>
      <c r="H756" s="245"/>
      <c r="I756" s="245"/>
      <c r="J756" s="245"/>
      <c r="K756" s="245"/>
      <c r="L756" s="245"/>
      <c r="M756" s="245"/>
      <c r="N756" s="245"/>
      <c r="O756" s="245"/>
      <c r="P756" s="245"/>
      <c r="Q756" s="245"/>
      <c r="R756" s="245"/>
      <c r="S756" s="245"/>
      <c r="T756" s="245"/>
      <c r="U756" s="245"/>
      <c r="V756" s="245"/>
      <c r="W756" s="245"/>
      <c r="X756" s="245"/>
      <c r="Y756" s="245"/>
      <c r="Z756" s="245"/>
    </row>
    <row r="757" ht="15.75" customHeight="1">
      <c r="A757" s="245"/>
      <c r="B757" s="245"/>
      <c r="C757" s="245"/>
      <c r="D757" s="245"/>
      <c r="E757" s="245"/>
      <c r="F757" s="245"/>
      <c r="G757" s="245"/>
      <c r="H757" s="245"/>
      <c r="I757" s="245"/>
      <c r="J757" s="245"/>
      <c r="K757" s="245"/>
      <c r="L757" s="245"/>
      <c r="M757" s="245"/>
      <c r="N757" s="245"/>
      <c r="O757" s="245"/>
      <c r="P757" s="245"/>
      <c r="Q757" s="245"/>
      <c r="R757" s="245"/>
      <c r="S757" s="245"/>
      <c r="T757" s="245"/>
      <c r="U757" s="245"/>
      <c r="V757" s="245"/>
      <c r="W757" s="245"/>
      <c r="X757" s="245"/>
      <c r="Y757" s="245"/>
      <c r="Z757" s="245"/>
    </row>
    <row r="758" ht="15.75" customHeight="1">
      <c r="A758" s="245"/>
      <c r="B758" s="245"/>
      <c r="C758" s="245"/>
      <c r="D758" s="245"/>
      <c r="E758" s="245"/>
      <c r="F758" s="245"/>
      <c r="G758" s="245"/>
      <c r="H758" s="245"/>
      <c r="I758" s="245"/>
      <c r="J758" s="245"/>
      <c r="K758" s="245"/>
      <c r="L758" s="245"/>
      <c r="M758" s="245"/>
      <c r="N758" s="245"/>
      <c r="O758" s="245"/>
      <c r="P758" s="245"/>
      <c r="Q758" s="245"/>
      <c r="R758" s="245"/>
      <c r="S758" s="245"/>
      <c r="T758" s="245"/>
      <c r="U758" s="245"/>
      <c r="V758" s="245"/>
      <c r="W758" s="245"/>
      <c r="X758" s="245"/>
      <c r="Y758" s="245"/>
      <c r="Z758" s="245"/>
    </row>
    <row r="759" ht="15.75" customHeight="1">
      <c r="A759" s="245"/>
      <c r="B759" s="245"/>
      <c r="C759" s="245"/>
      <c r="D759" s="245"/>
      <c r="E759" s="245"/>
      <c r="F759" s="245"/>
      <c r="G759" s="245"/>
      <c r="H759" s="245"/>
      <c r="I759" s="245"/>
      <c r="J759" s="245"/>
      <c r="K759" s="245"/>
      <c r="L759" s="245"/>
      <c r="M759" s="245"/>
      <c r="N759" s="245"/>
      <c r="O759" s="245"/>
      <c r="P759" s="245"/>
      <c r="Q759" s="245"/>
      <c r="R759" s="245"/>
      <c r="S759" s="245"/>
      <c r="T759" s="245"/>
      <c r="U759" s="245"/>
      <c r="V759" s="245"/>
      <c r="W759" s="245"/>
      <c r="X759" s="245"/>
      <c r="Y759" s="245"/>
      <c r="Z759" s="245"/>
    </row>
    <row r="760" ht="15.75" customHeight="1">
      <c r="A760" s="245"/>
      <c r="B760" s="245"/>
      <c r="C760" s="245"/>
      <c r="D760" s="245"/>
      <c r="E760" s="245"/>
      <c r="F760" s="245"/>
      <c r="G760" s="245"/>
      <c r="H760" s="245"/>
      <c r="I760" s="245"/>
      <c r="J760" s="245"/>
      <c r="K760" s="245"/>
      <c r="L760" s="245"/>
      <c r="M760" s="245"/>
      <c r="N760" s="245"/>
      <c r="O760" s="245"/>
      <c r="P760" s="245"/>
      <c r="Q760" s="245"/>
      <c r="R760" s="245"/>
      <c r="S760" s="245"/>
      <c r="T760" s="245"/>
      <c r="U760" s="245"/>
      <c r="V760" s="245"/>
      <c r="W760" s="245"/>
      <c r="X760" s="245"/>
      <c r="Y760" s="245"/>
      <c r="Z760" s="245"/>
    </row>
    <row r="761" ht="15.75" customHeight="1">
      <c r="A761" s="245"/>
      <c r="B761" s="245"/>
      <c r="C761" s="245"/>
      <c r="D761" s="245"/>
      <c r="E761" s="245"/>
      <c r="F761" s="245"/>
      <c r="G761" s="245"/>
      <c r="H761" s="245"/>
      <c r="I761" s="245"/>
      <c r="J761" s="245"/>
      <c r="K761" s="245"/>
      <c r="L761" s="245"/>
      <c r="M761" s="245"/>
      <c r="N761" s="245"/>
      <c r="O761" s="245"/>
      <c r="P761" s="245"/>
      <c r="Q761" s="245"/>
      <c r="R761" s="245"/>
      <c r="S761" s="245"/>
      <c r="T761" s="245"/>
      <c r="U761" s="245"/>
      <c r="V761" s="245"/>
      <c r="W761" s="245"/>
      <c r="X761" s="245"/>
      <c r="Y761" s="245"/>
      <c r="Z761" s="245"/>
    </row>
    <row r="762" ht="15.75" customHeight="1">
      <c r="A762" s="245"/>
      <c r="B762" s="245"/>
      <c r="C762" s="245"/>
      <c r="D762" s="245"/>
      <c r="E762" s="245"/>
      <c r="F762" s="245"/>
      <c r="G762" s="245"/>
      <c r="H762" s="245"/>
      <c r="I762" s="245"/>
      <c r="J762" s="245"/>
      <c r="K762" s="245"/>
      <c r="L762" s="245"/>
      <c r="M762" s="245"/>
      <c r="N762" s="245"/>
      <c r="O762" s="245"/>
      <c r="P762" s="245"/>
      <c r="Q762" s="245"/>
      <c r="R762" s="245"/>
      <c r="S762" s="245"/>
      <c r="T762" s="245"/>
      <c r="U762" s="245"/>
      <c r="V762" s="245"/>
      <c r="W762" s="245"/>
      <c r="X762" s="245"/>
      <c r="Y762" s="245"/>
      <c r="Z762" s="245"/>
    </row>
    <row r="763" ht="15.75" customHeight="1">
      <c r="A763" s="245"/>
      <c r="B763" s="245"/>
      <c r="C763" s="245"/>
      <c r="D763" s="245"/>
      <c r="E763" s="245"/>
      <c r="F763" s="245"/>
      <c r="G763" s="245"/>
      <c r="H763" s="245"/>
      <c r="I763" s="245"/>
      <c r="J763" s="245"/>
      <c r="K763" s="245"/>
      <c r="L763" s="245"/>
      <c r="M763" s="245"/>
      <c r="N763" s="245"/>
      <c r="O763" s="245"/>
      <c r="P763" s="245"/>
      <c r="Q763" s="245"/>
      <c r="R763" s="245"/>
      <c r="S763" s="245"/>
      <c r="T763" s="245"/>
      <c r="U763" s="245"/>
      <c r="V763" s="245"/>
      <c r="W763" s="245"/>
      <c r="X763" s="245"/>
      <c r="Y763" s="245"/>
      <c r="Z763" s="245"/>
    </row>
    <row r="764" ht="15.75" customHeight="1">
      <c r="A764" s="245"/>
      <c r="B764" s="245"/>
      <c r="C764" s="245"/>
      <c r="D764" s="245"/>
      <c r="E764" s="245"/>
      <c r="F764" s="245"/>
      <c r="G764" s="245"/>
      <c r="H764" s="245"/>
      <c r="I764" s="245"/>
      <c r="J764" s="245"/>
      <c r="K764" s="245"/>
      <c r="L764" s="245"/>
      <c r="M764" s="245"/>
      <c r="N764" s="245"/>
      <c r="O764" s="245"/>
      <c r="P764" s="245"/>
      <c r="Q764" s="245"/>
      <c r="R764" s="245"/>
      <c r="S764" s="245"/>
      <c r="T764" s="245"/>
      <c r="U764" s="245"/>
      <c r="V764" s="245"/>
      <c r="W764" s="245"/>
      <c r="X764" s="245"/>
      <c r="Y764" s="245"/>
      <c r="Z764" s="245"/>
    </row>
    <row r="765" ht="15.75" customHeight="1">
      <c r="A765" s="245"/>
      <c r="B765" s="245"/>
      <c r="C765" s="245"/>
      <c r="D765" s="245"/>
      <c r="E765" s="245"/>
      <c r="F765" s="245"/>
      <c r="G765" s="245"/>
      <c r="H765" s="245"/>
      <c r="I765" s="245"/>
      <c r="J765" s="245"/>
      <c r="K765" s="245"/>
      <c r="L765" s="245"/>
      <c r="M765" s="245"/>
      <c r="N765" s="245"/>
      <c r="O765" s="245"/>
      <c r="P765" s="245"/>
      <c r="Q765" s="245"/>
      <c r="R765" s="245"/>
      <c r="S765" s="245"/>
      <c r="T765" s="245"/>
      <c r="U765" s="245"/>
      <c r="V765" s="245"/>
      <c r="W765" s="245"/>
      <c r="X765" s="245"/>
      <c r="Y765" s="245"/>
      <c r="Z765" s="245"/>
    </row>
    <row r="766" ht="15.75" customHeight="1">
      <c r="A766" s="245"/>
      <c r="B766" s="245"/>
      <c r="C766" s="245"/>
      <c r="D766" s="245"/>
      <c r="E766" s="245"/>
      <c r="F766" s="245"/>
      <c r="G766" s="245"/>
      <c r="H766" s="245"/>
      <c r="I766" s="245"/>
      <c r="J766" s="245"/>
      <c r="K766" s="245"/>
      <c r="L766" s="245"/>
      <c r="M766" s="245"/>
      <c r="N766" s="245"/>
      <c r="O766" s="245"/>
      <c r="P766" s="245"/>
      <c r="Q766" s="245"/>
      <c r="R766" s="245"/>
      <c r="S766" s="245"/>
      <c r="T766" s="245"/>
      <c r="U766" s="245"/>
      <c r="V766" s="245"/>
      <c r="W766" s="245"/>
      <c r="X766" s="245"/>
      <c r="Y766" s="245"/>
      <c r="Z766" s="245"/>
    </row>
    <row r="767" ht="15.75" customHeight="1">
      <c r="A767" s="245"/>
      <c r="B767" s="245"/>
      <c r="C767" s="245"/>
      <c r="D767" s="245"/>
      <c r="E767" s="245"/>
      <c r="F767" s="245"/>
      <c r="G767" s="245"/>
      <c r="H767" s="245"/>
      <c r="I767" s="245"/>
      <c r="J767" s="245"/>
      <c r="K767" s="245"/>
      <c r="L767" s="245"/>
      <c r="M767" s="245"/>
      <c r="N767" s="245"/>
      <c r="O767" s="245"/>
      <c r="P767" s="245"/>
      <c r="Q767" s="245"/>
      <c r="R767" s="245"/>
      <c r="S767" s="245"/>
      <c r="T767" s="245"/>
      <c r="U767" s="245"/>
      <c r="V767" s="245"/>
      <c r="W767" s="245"/>
      <c r="X767" s="245"/>
      <c r="Y767" s="245"/>
      <c r="Z767" s="245"/>
    </row>
    <row r="768" ht="15.75" customHeight="1">
      <c r="A768" s="245"/>
      <c r="B768" s="245"/>
      <c r="C768" s="245"/>
      <c r="D768" s="245"/>
      <c r="E768" s="245"/>
      <c r="F768" s="245"/>
      <c r="G768" s="245"/>
      <c r="H768" s="245"/>
      <c r="I768" s="245"/>
      <c r="J768" s="245"/>
      <c r="K768" s="245"/>
      <c r="L768" s="245"/>
      <c r="M768" s="245"/>
      <c r="N768" s="245"/>
      <c r="O768" s="245"/>
      <c r="P768" s="245"/>
      <c r="Q768" s="245"/>
      <c r="R768" s="245"/>
      <c r="S768" s="245"/>
      <c r="T768" s="245"/>
      <c r="U768" s="245"/>
      <c r="V768" s="245"/>
      <c r="W768" s="245"/>
      <c r="X768" s="245"/>
      <c r="Y768" s="245"/>
      <c r="Z768" s="245"/>
    </row>
    <row r="769" ht="15.75" customHeight="1">
      <c r="A769" s="245"/>
      <c r="B769" s="245"/>
      <c r="C769" s="245"/>
      <c r="D769" s="245"/>
      <c r="E769" s="245"/>
      <c r="F769" s="245"/>
      <c r="G769" s="245"/>
      <c r="H769" s="245"/>
      <c r="I769" s="245"/>
      <c r="J769" s="245"/>
      <c r="K769" s="245"/>
      <c r="L769" s="245"/>
      <c r="M769" s="245"/>
      <c r="N769" s="245"/>
      <c r="O769" s="245"/>
      <c r="P769" s="245"/>
      <c r="Q769" s="245"/>
      <c r="R769" s="245"/>
      <c r="S769" s="245"/>
      <c r="T769" s="245"/>
      <c r="U769" s="245"/>
      <c r="V769" s="245"/>
      <c r="W769" s="245"/>
      <c r="X769" s="245"/>
      <c r="Y769" s="245"/>
      <c r="Z769" s="245"/>
    </row>
    <row r="770" ht="15.75" customHeight="1">
      <c r="A770" s="245"/>
      <c r="B770" s="245"/>
      <c r="C770" s="245"/>
      <c r="D770" s="245"/>
      <c r="E770" s="245"/>
      <c r="F770" s="245"/>
      <c r="G770" s="245"/>
      <c r="H770" s="245"/>
      <c r="I770" s="245"/>
      <c r="J770" s="245"/>
      <c r="K770" s="245"/>
      <c r="L770" s="245"/>
      <c r="M770" s="245"/>
      <c r="N770" s="245"/>
      <c r="O770" s="245"/>
      <c r="P770" s="245"/>
      <c r="Q770" s="245"/>
      <c r="R770" s="245"/>
      <c r="S770" s="245"/>
      <c r="T770" s="245"/>
      <c r="U770" s="245"/>
      <c r="V770" s="245"/>
      <c r="W770" s="245"/>
      <c r="X770" s="245"/>
      <c r="Y770" s="245"/>
      <c r="Z770" s="245"/>
    </row>
    <row r="771" ht="15.75" customHeight="1">
      <c r="A771" s="245"/>
      <c r="B771" s="245"/>
      <c r="C771" s="245"/>
      <c r="D771" s="245"/>
      <c r="E771" s="245"/>
      <c r="F771" s="245"/>
      <c r="G771" s="245"/>
      <c r="H771" s="245"/>
      <c r="I771" s="245"/>
      <c r="J771" s="245"/>
      <c r="K771" s="245"/>
      <c r="L771" s="245"/>
      <c r="M771" s="245"/>
      <c r="N771" s="245"/>
      <c r="O771" s="245"/>
      <c r="P771" s="245"/>
      <c r="Q771" s="245"/>
      <c r="R771" s="245"/>
      <c r="S771" s="245"/>
      <c r="T771" s="245"/>
      <c r="U771" s="245"/>
      <c r="V771" s="245"/>
      <c r="W771" s="245"/>
      <c r="X771" s="245"/>
      <c r="Y771" s="245"/>
      <c r="Z771" s="245"/>
    </row>
    <row r="772" ht="15.75" customHeight="1">
      <c r="A772" s="245"/>
      <c r="B772" s="245"/>
      <c r="C772" s="245"/>
      <c r="D772" s="245"/>
      <c r="E772" s="245"/>
      <c r="F772" s="245"/>
      <c r="G772" s="245"/>
      <c r="H772" s="245"/>
      <c r="I772" s="245"/>
      <c r="J772" s="245"/>
      <c r="K772" s="245"/>
      <c r="L772" s="245"/>
      <c r="M772" s="245"/>
      <c r="N772" s="245"/>
      <c r="O772" s="245"/>
      <c r="P772" s="245"/>
      <c r="Q772" s="245"/>
      <c r="R772" s="245"/>
      <c r="S772" s="245"/>
      <c r="T772" s="245"/>
      <c r="U772" s="245"/>
      <c r="V772" s="245"/>
      <c r="W772" s="245"/>
      <c r="X772" s="245"/>
      <c r="Y772" s="245"/>
      <c r="Z772" s="245"/>
    </row>
    <row r="773" ht="15.75" customHeight="1">
      <c r="A773" s="245"/>
      <c r="B773" s="245"/>
      <c r="C773" s="245"/>
      <c r="D773" s="245"/>
      <c r="E773" s="245"/>
      <c r="F773" s="245"/>
      <c r="G773" s="245"/>
      <c r="H773" s="245"/>
      <c r="I773" s="245"/>
      <c r="J773" s="245"/>
      <c r="K773" s="245"/>
      <c r="L773" s="245"/>
      <c r="M773" s="245"/>
      <c r="N773" s="245"/>
      <c r="O773" s="245"/>
      <c r="P773" s="245"/>
      <c r="Q773" s="245"/>
      <c r="R773" s="245"/>
      <c r="S773" s="245"/>
      <c r="T773" s="245"/>
      <c r="U773" s="245"/>
      <c r="V773" s="245"/>
      <c r="W773" s="245"/>
      <c r="X773" s="245"/>
      <c r="Y773" s="245"/>
      <c r="Z773" s="245"/>
    </row>
    <row r="774" ht="15.75" customHeight="1">
      <c r="A774" s="245"/>
      <c r="B774" s="245"/>
      <c r="C774" s="245"/>
      <c r="D774" s="245"/>
      <c r="E774" s="245"/>
      <c r="F774" s="245"/>
      <c r="G774" s="245"/>
      <c r="H774" s="245"/>
      <c r="I774" s="245"/>
      <c r="J774" s="245"/>
      <c r="K774" s="245"/>
      <c r="L774" s="245"/>
      <c r="M774" s="245"/>
      <c r="N774" s="245"/>
      <c r="O774" s="245"/>
      <c r="P774" s="245"/>
      <c r="Q774" s="245"/>
      <c r="R774" s="245"/>
      <c r="S774" s="245"/>
      <c r="T774" s="245"/>
      <c r="U774" s="245"/>
      <c r="V774" s="245"/>
      <c r="W774" s="245"/>
      <c r="X774" s="245"/>
      <c r="Y774" s="245"/>
      <c r="Z774" s="245"/>
    </row>
    <row r="775" ht="15.75" customHeight="1">
      <c r="A775" s="245"/>
      <c r="B775" s="245"/>
      <c r="C775" s="245"/>
      <c r="D775" s="245"/>
      <c r="E775" s="245"/>
      <c r="F775" s="245"/>
      <c r="G775" s="245"/>
      <c r="H775" s="245"/>
      <c r="I775" s="245"/>
      <c r="J775" s="245"/>
      <c r="K775" s="245"/>
      <c r="L775" s="245"/>
      <c r="M775" s="245"/>
      <c r="N775" s="245"/>
      <c r="O775" s="245"/>
      <c r="P775" s="245"/>
      <c r="Q775" s="245"/>
      <c r="R775" s="245"/>
      <c r="S775" s="245"/>
      <c r="T775" s="245"/>
      <c r="U775" s="245"/>
      <c r="V775" s="245"/>
      <c r="W775" s="245"/>
      <c r="X775" s="245"/>
      <c r="Y775" s="245"/>
      <c r="Z775" s="245"/>
    </row>
    <row r="776" ht="15.75" customHeight="1">
      <c r="A776" s="245"/>
      <c r="B776" s="245"/>
      <c r="C776" s="245"/>
      <c r="D776" s="245"/>
      <c r="E776" s="245"/>
      <c r="F776" s="245"/>
      <c r="G776" s="245"/>
      <c r="H776" s="245"/>
      <c r="I776" s="245"/>
      <c r="J776" s="245"/>
      <c r="K776" s="245"/>
      <c r="L776" s="245"/>
      <c r="M776" s="245"/>
      <c r="N776" s="245"/>
      <c r="O776" s="245"/>
      <c r="P776" s="245"/>
      <c r="Q776" s="245"/>
      <c r="R776" s="245"/>
      <c r="S776" s="245"/>
      <c r="T776" s="245"/>
      <c r="U776" s="245"/>
      <c r="V776" s="245"/>
      <c r="W776" s="245"/>
      <c r="X776" s="245"/>
      <c r="Y776" s="245"/>
      <c r="Z776" s="245"/>
    </row>
    <row r="777" ht="15.75" customHeight="1">
      <c r="A777" s="245"/>
      <c r="B777" s="245"/>
      <c r="C777" s="245"/>
      <c r="D777" s="245"/>
      <c r="E777" s="245"/>
      <c r="F777" s="245"/>
      <c r="G777" s="245"/>
      <c r="H777" s="245"/>
      <c r="I777" s="245"/>
      <c r="J777" s="245"/>
      <c r="K777" s="245"/>
      <c r="L777" s="245"/>
      <c r="M777" s="245"/>
      <c r="N777" s="245"/>
      <c r="O777" s="245"/>
      <c r="P777" s="245"/>
      <c r="Q777" s="245"/>
      <c r="R777" s="245"/>
      <c r="S777" s="245"/>
      <c r="T777" s="245"/>
      <c r="U777" s="245"/>
      <c r="V777" s="245"/>
      <c r="W777" s="245"/>
      <c r="X777" s="245"/>
      <c r="Y777" s="245"/>
      <c r="Z777" s="245"/>
    </row>
    <row r="778" ht="15.75" customHeight="1">
      <c r="A778" s="245"/>
      <c r="B778" s="245"/>
      <c r="C778" s="245"/>
      <c r="D778" s="245"/>
      <c r="E778" s="245"/>
      <c r="F778" s="245"/>
      <c r="G778" s="245"/>
      <c r="H778" s="245"/>
      <c r="I778" s="245"/>
      <c r="J778" s="245"/>
      <c r="K778" s="245"/>
      <c r="L778" s="245"/>
      <c r="M778" s="245"/>
      <c r="N778" s="245"/>
      <c r="O778" s="245"/>
      <c r="P778" s="245"/>
      <c r="Q778" s="245"/>
      <c r="R778" s="245"/>
      <c r="S778" s="245"/>
      <c r="T778" s="245"/>
      <c r="U778" s="245"/>
      <c r="V778" s="245"/>
      <c r="W778" s="245"/>
      <c r="X778" s="245"/>
      <c r="Y778" s="245"/>
      <c r="Z778" s="245"/>
    </row>
    <row r="779" ht="15.75" customHeight="1">
      <c r="A779" s="245"/>
      <c r="B779" s="245"/>
      <c r="C779" s="245"/>
      <c r="D779" s="245"/>
      <c r="E779" s="245"/>
      <c r="F779" s="245"/>
      <c r="G779" s="245"/>
      <c r="H779" s="245"/>
      <c r="I779" s="245"/>
      <c r="J779" s="245"/>
      <c r="K779" s="245"/>
      <c r="L779" s="245"/>
      <c r="M779" s="245"/>
      <c r="N779" s="245"/>
      <c r="O779" s="245"/>
      <c r="P779" s="245"/>
      <c r="Q779" s="245"/>
      <c r="R779" s="245"/>
      <c r="S779" s="245"/>
      <c r="T779" s="245"/>
      <c r="U779" s="245"/>
      <c r="V779" s="245"/>
      <c r="W779" s="245"/>
      <c r="X779" s="245"/>
      <c r="Y779" s="245"/>
      <c r="Z779" s="245"/>
    </row>
    <row r="780" ht="15.75" customHeight="1">
      <c r="A780" s="245"/>
      <c r="B780" s="245"/>
      <c r="C780" s="245"/>
      <c r="D780" s="245"/>
      <c r="E780" s="245"/>
      <c r="F780" s="245"/>
      <c r="G780" s="245"/>
      <c r="H780" s="245"/>
      <c r="I780" s="245"/>
      <c r="J780" s="245"/>
      <c r="K780" s="245"/>
      <c r="L780" s="245"/>
      <c r="M780" s="245"/>
      <c r="N780" s="245"/>
      <c r="O780" s="245"/>
      <c r="P780" s="245"/>
      <c r="Q780" s="245"/>
      <c r="R780" s="245"/>
      <c r="S780" s="245"/>
      <c r="T780" s="245"/>
      <c r="U780" s="245"/>
      <c r="V780" s="245"/>
      <c r="W780" s="245"/>
      <c r="X780" s="245"/>
      <c r="Y780" s="245"/>
      <c r="Z780" s="245"/>
    </row>
    <row r="781" ht="15.75" customHeight="1">
      <c r="A781" s="245"/>
      <c r="B781" s="245"/>
      <c r="C781" s="245"/>
      <c r="D781" s="245"/>
      <c r="E781" s="245"/>
      <c r="F781" s="245"/>
      <c r="G781" s="245"/>
      <c r="H781" s="245"/>
      <c r="I781" s="245"/>
      <c r="J781" s="245"/>
      <c r="K781" s="245"/>
      <c r="L781" s="245"/>
      <c r="M781" s="245"/>
      <c r="N781" s="245"/>
      <c r="O781" s="245"/>
      <c r="P781" s="245"/>
      <c r="Q781" s="245"/>
      <c r="R781" s="245"/>
      <c r="S781" s="245"/>
      <c r="T781" s="245"/>
      <c r="U781" s="245"/>
      <c r="V781" s="245"/>
      <c r="W781" s="245"/>
      <c r="X781" s="245"/>
      <c r="Y781" s="245"/>
      <c r="Z781" s="245"/>
    </row>
    <row r="782" ht="15.75" customHeight="1">
      <c r="A782" s="245"/>
      <c r="B782" s="245"/>
      <c r="C782" s="245"/>
      <c r="D782" s="245"/>
      <c r="E782" s="245"/>
      <c r="F782" s="245"/>
      <c r="G782" s="245"/>
      <c r="H782" s="245"/>
      <c r="I782" s="245"/>
      <c r="J782" s="245"/>
      <c r="K782" s="245"/>
      <c r="L782" s="245"/>
      <c r="M782" s="245"/>
      <c r="N782" s="245"/>
      <c r="O782" s="245"/>
      <c r="P782" s="245"/>
      <c r="Q782" s="245"/>
      <c r="R782" s="245"/>
      <c r="S782" s="245"/>
      <c r="T782" s="245"/>
      <c r="U782" s="245"/>
      <c r="V782" s="245"/>
      <c r="W782" s="245"/>
      <c r="X782" s="245"/>
      <c r="Y782" s="245"/>
      <c r="Z782" s="245"/>
    </row>
    <row r="783" ht="15.75" customHeight="1">
      <c r="A783" s="245"/>
      <c r="B783" s="245"/>
      <c r="C783" s="245"/>
      <c r="D783" s="245"/>
      <c r="E783" s="245"/>
      <c r="F783" s="245"/>
      <c r="G783" s="245"/>
      <c r="H783" s="245"/>
      <c r="I783" s="245"/>
      <c r="J783" s="245"/>
      <c r="K783" s="245"/>
      <c r="L783" s="245"/>
      <c r="M783" s="245"/>
      <c r="N783" s="245"/>
      <c r="O783" s="245"/>
      <c r="P783" s="245"/>
      <c r="Q783" s="245"/>
      <c r="R783" s="245"/>
      <c r="S783" s="245"/>
      <c r="T783" s="245"/>
      <c r="U783" s="245"/>
      <c r="V783" s="245"/>
      <c r="W783" s="245"/>
      <c r="X783" s="245"/>
      <c r="Y783" s="245"/>
      <c r="Z783" s="245"/>
    </row>
    <row r="784" ht="15.75" customHeight="1">
      <c r="A784" s="245"/>
      <c r="B784" s="245"/>
      <c r="C784" s="245"/>
      <c r="D784" s="245"/>
      <c r="E784" s="245"/>
      <c r="F784" s="245"/>
      <c r="G784" s="245"/>
      <c r="H784" s="245"/>
      <c r="I784" s="245"/>
      <c r="J784" s="245"/>
      <c r="K784" s="245"/>
      <c r="L784" s="245"/>
      <c r="M784" s="245"/>
      <c r="N784" s="245"/>
      <c r="O784" s="245"/>
      <c r="P784" s="245"/>
      <c r="Q784" s="245"/>
      <c r="R784" s="245"/>
      <c r="S784" s="245"/>
      <c r="T784" s="245"/>
      <c r="U784" s="245"/>
      <c r="V784" s="245"/>
      <c r="W784" s="245"/>
      <c r="X784" s="245"/>
      <c r="Y784" s="245"/>
      <c r="Z784" s="245"/>
    </row>
    <row r="785" ht="15.75" customHeight="1">
      <c r="A785" s="245"/>
      <c r="B785" s="245"/>
      <c r="C785" s="245"/>
      <c r="D785" s="245"/>
      <c r="E785" s="245"/>
      <c r="F785" s="245"/>
      <c r="G785" s="245"/>
      <c r="H785" s="245"/>
      <c r="I785" s="245"/>
      <c r="J785" s="245"/>
      <c r="K785" s="245"/>
      <c r="L785" s="245"/>
      <c r="M785" s="245"/>
      <c r="N785" s="245"/>
      <c r="O785" s="245"/>
      <c r="P785" s="245"/>
      <c r="Q785" s="245"/>
      <c r="R785" s="245"/>
      <c r="S785" s="245"/>
      <c r="T785" s="245"/>
      <c r="U785" s="245"/>
      <c r="V785" s="245"/>
      <c r="W785" s="245"/>
      <c r="X785" s="245"/>
      <c r="Y785" s="245"/>
      <c r="Z785" s="245"/>
    </row>
    <row r="786" ht="15.75" customHeight="1">
      <c r="A786" s="245"/>
      <c r="B786" s="245"/>
      <c r="C786" s="245"/>
      <c r="D786" s="245"/>
      <c r="E786" s="245"/>
      <c r="F786" s="245"/>
      <c r="G786" s="245"/>
      <c r="H786" s="245"/>
      <c r="I786" s="245"/>
      <c r="J786" s="245"/>
      <c r="K786" s="245"/>
      <c r="L786" s="245"/>
      <c r="M786" s="245"/>
      <c r="N786" s="245"/>
      <c r="O786" s="245"/>
      <c r="P786" s="245"/>
      <c r="Q786" s="245"/>
      <c r="R786" s="245"/>
      <c r="S786" s="245"/>
      <c r="T786" s="245"/>
      <c r="U786" s="245"/>
      <c r="V786" s="245"/>
      <c r="W786" s="245"/>
      <c r="X786" s="245"/>
      <c r="Y786" s="245"/>
      <c r="Z786" s="245"/>
    </row>
    <row r="787" ht="15.75" customHeight="1">
      <c r="A787" s="245"/>
      <c r="B787" s="245"/>
      <c r="C787" s="245"/>
      <c r="D787" s="245"/>
      <c r="E787" s="245"/>
      <c r="F787" s="245"/>
      <c r="G787" s="245"/>
      <c r="H787" s="245"/>
      <c r="I787" s="245"/>
      <c r="J787" s="245"/>
      <c r="K787" s="245"/>
      <c r="L787" s="245"/>
      <c r="M787" s="245"/>
      <c r="N787" s="245"/>
      <c r="O787" s="245"/>
      <c r="P787" s="245"/>
      <c r="Q787" s="245"/>
      <c r="R787" s="245"/>
      <c r="S787" s="245"/>
      <c r="T787" s="245"/>
      <c r="U787" s="245"/>
      <c r="V787" s="245"/>
      <c r="W787" s="245"/>
      <c r="X787" s="245"/>
      <c r="Y787" s="245"/>
      <c r="Z787" s="245"/>
    </row>
    <row r="788" ht="15.75" customHeight="1">
      <c r="A788" s="245"/>
      <c r="B788" s="245"/>
      <c r="C788" s="245"/>
      <c r="D788" s="245"/>
      <c r="E788" s="245"/>
      <c r="F788" s="245"/>
      <c r="G788" s="245"/>
      <c r="H788" s="245"/>
      <c r="I788" s="245"/>
      <c r="J788" s="245"/>
      <c r="K788" s="245"/>
      <c r="L788" s="245"/>
      <c r="M788" s="245"/>
      <c r="N788" s="245"/>
      <c r="O788" s="245"/>
      <c r="P788" s="245"/>
      <c r="Q788" s="245"/>
      <c r="R788" s="245"/>
      <c r="S788" s="245"/>
      <c r="T788" s="245"/>
      <c r="U788" s="245"/>
      <c r="V788" s="245"/>
      <c r="W788" s="245"/>
      <c r="X788" s="245"/>
      <c r="Y788" s="245"/>
      <c r="Z788" s="245"/>
    </row>
    <row r="789" ht="15.75" customHeight="1">
      <c r="A789" s="245"/>
      <c r="B789" s="245"/>
      <c r="C789" s="245"/>
      <c r="D789" s="245"/>
      <c r="E789" s="245"/>
      <c r="F789" s="245"/>
      <c r="G789" s="245"/>
      <c r="H789" s="245"/>
      <c r="I789" s="245"/>
      <c r="J789" s="245"/>
      <c r="K789" s="245"/>
      <c r="L789" s="245"/>
      <c r="M789" s="245"/>
      <c r="N789" s="245"/>
      <c r="O789" s="245"/>
      <c r="P789" s="245"/>
      <c r="Q789" s="245"/>
      <c r="R789" s="245"/>
      <c r="S789" s="245"/>
      <c r="T789" s="245"/>
      <c r="U789" s="245"/>
      <c r="V789" s="245"/>
      <c r="W789" s="245"/>
      <c r="X789" s="245"/>
      <c r="Y789" s="245"/>
      <c r="Z789" s="245"/>
    </row>
    <row r="790" ht="15.75" customHeight="1">
      <c r="A790" s="245"/>
      <c r="B790" s="245"/>
      <c r="C790" s="245"/>
      <c r="D790" s="245"/>
      <c r="E790" s="245"/>
      <c r="F790" s="245"/>
      <c r="G790" s="245"/>
      <c r="H790" s="245"/>
      <c r="I790" s="245"/>
      <c r="J790" s="245"/>
      <c r="K790" s="245"/>
      <c r="L790" s="245"/>
      <c r="M790" s="245"/>
      <c r="N790" s="245"/>
      <c r="O790" s="245"/>
      <c r="P790" s="245"/>
      <c r="Q790" s="245"/>
      <c r="R790" s="245"/>
      <c r="S790" s="245"/>
      <c r="T790" s="245"/>
      <c r="U790" s="245"/>
      <c r="V790" s="245"/>
      <c r="W790" s="245"/>
      <c r="X790" s="245"/>
      <c r="Y790" s="245"/>
      <c r="Z790" s="245"/>
    </row>
    <row r="791" ht="15.75" customHeight="1">
      <c r="A791" s="245"/>
      <c r="B791" s="245"/>
      <c r="C791" s="245"/>
      <c r="D791" s="245"/>
      <c r="E791" s="245"/>
      <c r="F791" s="245"/>
      <c r="G791" s="245"/>
      <c r="H791" s="245"/>
      <c r="I791" s="245"/>
      <c r="J791" s="245"/>
      <c r="K791" s="245"/>
      <c r="L791" s="245"/>
      <c r="M791" s="245"/>
      <c r="N791" s="245"/>
      <c r="O791" s="245"/>
      <c r="P791" s="245"/>
      <c r="Q791" s="245"/>
      <c r="R791" s="245"/>
      <c r="S791" s="245"/>
      <c r="T791" s="245"/>
      <c r="U791" s="245"/>
      <c r="V791" s="245"/>
      <c r="W791" s="245"/>
      <c r="X791" s="245"/>
      <c r="Y791" s="245"/>
      <c r="Z791" s="245"/>
    </row>
    <row r="792" ht="15.75" customHeight="1">
      <c r="A792" s="245"/>
      <c r="B792" s="245"/>
      <c r="C792" s="245"/>
      <c r="D792" s="245"/>
      <c r="E792" s="245"/>
      <c r="F792" s="245"/>
      <c r="G792" s="245"/>
      <c r="H792" s="245"/>
      <c r="I792" s="245"/>
      <c r="J792" s="245"/>
      <c r="K792" s="245"/>
      <c r="L792" s="245"/>
      <c r="M792" s="245"/>
      <c r="N792" s="245"/>
      <c r="O792" s="245"/>
      <c r="P792" s="245"/>
      <c r="Q792" s="245"/>
      <c r="R792" s="245"/>
      <c r="S792" s="245"/>
      <c r="T792" s="245"/>
      <c r="U792" s="245"/>
      <c r="V792" s="245"/>
      <c r="W792" s="245"/>
      <c r="X792" s="245"/>
      <c r="Y792" s="245"/>
      <c r="Z792" s="245"/>
    </row>
    <row r="793" ht="15.75" customHeight="1">
      <c r="A793" s="245"/>
      <c r="B793" s="245"/>
      <c r="C793" s="245"/>
      <c r="D793" s="245"/>
      <c r="E793" s="245"/>
      <c r="F793" s="245"/>
      <c r="G793" s="245"/>
      <c r="H793" s="245"/>
      <c r="I793" s="245"/>
      <c r="J793" s="245"/>
      <c r="K793" s="245"/>
      <c r="L793" s="245"/>
      <c r="M793" s="245"/>
      <c r="N793" s="245"/>
      <c r="O793" s="245"/>
      <c r="P793" s="245"/>
      <c r="Q793" s="245"/>
      <c r="R793" s="245"/>
      <c r="S793" s="245"/>
      <c r="T793" s="245"/>
      <c r="U793" s="245"/>
      <c r="V793" s="245"/>
      <c r="W793" s="245"/>
      <c r="X793" s="245"/>
      <c r="Y793" s="245"/>
      <c r="Z793" s="245"/>
    </row>
    <row r="794" ht="15.75" customHeight="1">
      <c r="A794" s="245"/>
      <c r="B794" s="245"/>
      <c r="C794" s="245"/>
      <c r="D794" s="245"/>
      <c r="E794" s="245"/>
      <c r="F794" s="245"/>
      <c r="G794" s="245"/>
      <c r="H794" s="245"/>
      <c r="I794" s="245"/>
      <c r="J794" s="245"/>
      <c r="K794" s="245"/>
      <c r="L794" s="245"/>
      <c r="M794" s="245"/>
      <c r="N794" s="245"/>
      <c r="O794" s="245"/>
      <c r="P794" s="245"/>
      <c r="Q794" s="245"/>
      <c r="R794" s="245"/>
      <c r="S794" s="245"/>
      <c r="T794" s="245"/>
      <c r="U794" s="245"/>
      <c r="V794" s="245"/>
      <c r="W794" s="245"/>
      <c r="X794" s="245"/>
      <c r="Y794" s="245"/>
      <c r="Z794" s="245"/>
    </row>
    <row r="795" ht="15.75" customHeight="1">
      <c r="A795" s="245"/>
      <c r="B795" s="245"/>
      <c r="C795" s="245"/>
      <c r="D795" s="245"/>
      <c r="E795" s="245"/>
      <c r="F795" s="245"/>
      <c r="G795" s="245"/>
      <c r="H795" s="245"/>
      <c r="I795" s="245"/>
      <c r="J795" s="245"/>
      <c r="K795" s="245"/>
      <c r="L795" s="245"/>
      <c r="M795" s="245"/>
      <c r="N795" s="245"/>
      <c r="O795" s="245"/>
      <c r="P795" s="245"/>
      <c r="Q795" s="245"/>
      <c r="R795" s="245"/>
      <c r="S795" s="245"/>
      <c r="T795" s="245"/>
      <c r="U795" s="245"/>
      <c r="V795" s="245"/>
      <c r="W795" s="245"/>
      <c r="X795" s="245"/>
      <c r="Y795" s="245"/>
      <c r="Z795" s="245"/>
    </row>
    <row r="796" ht="15.75" customHeight="1">
      <c r="A796" s="245"/>
      <c r="B796" s="245"/>
      <c r="C796" s="245"/>
      <c r="D796" s="245"/>
      <c r="E796" s="245"/>
      <c r="F796" s="245"/>
      <c r="G796" s="245"/>
      <c r="H796" s="245"/>
      <c r="I796" s="245"/>
      <c r="J796" s="245"/>
      <c r="K796" s="245"/>
      <c r="L796" s="245"/>
      <c r="M796" s="245"/>
      <c r="N796" s="245"/>
      <c r="O796" s="245"/>
      <c r="P796" s="245"/>
      <c r="Q796" s="245"/>
      <c r="R796" s="245"/>
      <c r="S796" s="245"/>
      <c r="T796" s="245"/>
      <c r="U796" s="245"/>
      <c r="V796" s="245"/>
      <c r="W796" s="245"/>
      <c r="X796" s="245"/>
      <c r="Y796" s="245"/>
      <c r="Z796" s="245"/>
    </row>
    <row r="797" ht="15.75" customHeight="1">
      <c r="A797" s="245"/>
      <c r="B797" s="245"/>
      <c r="C797" s="245"/>
      <c r="D797" s="245"/>
      <c r="E797" s="245"/>
      <c r="F797" s="245"/>
      <c r="G797" s="245"/>
      <c r="H797" s="245"/>
      <c r="I797" s="245"/>
      <c r="J797" s="245"/>
      <c r="K797" s="245"/>
      <c r="L797" s="245"/>
      <c r="M797" s="245"/>
      <c r="N797" s="245"/>
      <c r="O797" s="245"/>
      <c r="P797" s="245"/>
      <c r="Q797" s="245"/>
      <c r="R797" s="245"/>
      <c r="S797" s="245"/>
      <c r="T797" s="245"/>
      <c r="U797" s="245"/>
      <c r="V797" s="245"/>
      <c r="W797" s="245"/>
      <c r="X797" s="245"/>
      <c r="Y797" s="245"/>
      <c r="Z797" s="245"/>
    </row>
    <row r="798" ht="15.75" customHeight="1">
      <c r="A798" s="245"/>
      <c r="B798" s="245"/>
      <c r="C798" s="245"/>
      <c r="D798" s="245"/>
      <c r="E798" s="245"/>
      <c r="F798" s="245"/>
      <c r="G798" s="245"/>
      <c r="H798" s="245"/>
      <c r="I798" s="245"/>
      <c r="J798" s="245"/>
      <c r="K798" s="245"/>
      <c r="L798" s="245"/>
      <c r="M798" s="245"/>
      <c r="N798" s="245"/>
      <c r="O798" s="245"/>
      <c r="P798" s="245"/>
      <c r="Q798" s="245"/>
      <c r="R798" s="245"/>
      <c r="S798" s="245"/>
      <c r="T798" s="245"/>
      <c r="U798" s="245"/>
      <c r="V798" s="245"/>
      <c r="W798" s="245"/>
      <c r="X798" s="245"/>
      <c r="Y798" s="245"/>
      <c r="Z798" s="245"/>
    </row>
    <row r="799" ht="15.75" customHeight="1">
      <c r="A799" s="245"/>
      <c r="B799" s="245"/>
      <c r="C799" s="245"/>
      <c r="D799" s="245"/>
      <c r="E799" s="245"/>
      <c r="F799" s="245"/>
      <c r="G799" s="245"/>
      <c r="H799" s="245"/>
      <c r="I799" s="245"/>
      <c r="J799" s="245"/>
      <c r="K799" s="245"/>
      <c r="L799" s="245"/>
      <c r="M799" s="245"/>
      <c r="N799" s="245"/>
      <c r="O799" s="245"/>
      <c r="P799" s="245"/>
      <c r="Q799" s="245"/>
      <c r="R799" s="245"/>
      <c r="S799" s="245"/>
      <c r="T799" s="245"/>
      <c r="U799" s="245"/>
      <c r="V799" s="245"/>
      <c r="W799" s="245"/>
      <c r="X799" s="245"/>
      <c r="Y799" s="245"/>
      <c r="Z799" s="245"/>
    </row>
    <row r="800" ht="15.75" customHeight="1">
      <c r="A800" s="245"/>
      <c r="B800" s="245"/>
      <c r="C800" s="245"/>
      <c r="D800" s="245"/>
      <c r="E800" s="245"/>
      <c r="F800" s="245"/>
      <c r="G800" s="245"/>
      <c r="H800" s="245"/>
      <c r="I800" s="245"/>
      <c r="J800" s="245"/>
      <c r="K800" s="245"/>
      <c r="L800" s="245"/>
      <c r="M800" s="245"/>
      <c r="N800" s="245"/>
      <c r="O800" s="245"/>
      <c r="P800" s="245"/>
      <c r="Q800" s="245"/>
      <c r="R800" s="245"/>
      <c r="S800" s="245"/>
      <c r="T800" s="245"/>
      <c r="U800" s="245"/>
      <c r="V800" s="245"/>
      <c r="W800" s="245"/>
      <c r="X800" s="245"/>
      <c r="Y800" s="245"/>
      <c r="Z800" s="245"/>
    </row>
    <row r="801" ht="15.75" customHeight="1">
      <c r="A801" s="245"/>
      <c r="B801" s="245"/>
      <c r="C801" s="245"/>
      <c r="D801" s="245"/>
      <c r="E801" s="245"/>
      <c r="F801" s="245"/>
      <c r="G801" s="245"/>
      <c r="H801" s="245"/>
      <c r="I801" s="245"/>
      <c r="J801" s="245"/>
      <c r="K801" s="245"/>
      <c r="L801" s="245"/>
      <c r="M801" s="245"/>
      <c r="N801" s="245"/>
      <c r="O801" s="245"/>
      <c r="P801" s="245"/>
      <c r="Q801" s="245"/>
      <c r="R801" s="245"/>
      <c r="S801" s="245"/>
      <c r="T801" s="245"/>
      <c r="U801" s="245"/>
      <c r="V801" s="245"/>
      <c r="W801" s="245"/>
      <c r="X801" s="245"/>
      <c r="Y801" s="245"/>
      <c r="Z801" s="245"/>
    </row>
    <row r="802" ht="15.75" customHeight="1">
      <c r="A802" s="245"/>
      <c r="B802" s="245"/>
      <c r="C802" s="245"/>
      <c r="D802" s="245"/>
      <c r="E802" s="245"/>
      <c r="F802" s="245"/>
      <c r="G802" s="245"/>
      <c r="H802" s="245"/>
      <c r="I802" s="245"/>
      <c r="J802" s="245"/>
      <c r="K802" s="245"/>
      <c r="L802" s="245"/>
      <c r="M802" s="245"/>
      <c r="N802" s="245"/>
      <c r="O802" s="245"/>
      <c r="P802" s="245"/>
      <c r="Q802" s="245"/>
      <c r="R802" s="245"/>
      <c r="S802" s="245"/>
      <c r="T802" s="245"/>
      <c r="U802" s="245"/>
      <c r="V802" s="245"/>
      <c r="W802" s="245"/>
      <c r="X802" s="245"/>
      <c r="Y802" s="245"/>
      <c r="Z802" s="245"/>
    </row>
    <row r="803" ht="15.75" customHeight="1">
      <c r="A803" s="245"/>
      <c r="B803" s="245"/>
      <c r="C803" s="245"/>
      <c r="D803" s="245"/>
      <c r="E803" s="245"/>
      <c r="F803" s="245"/>
      <c r="G803" s="245"/>
      <c r="H803" s="245"/>
      <c r="I803" s="245"/>
      <c r="J803" s="245"/>
      <c r="K803" s="245"/>
      <c r="L803" s="245"/>
      <c r="M803" s="245"/>
      <c r="N803" s="245"/>
      <c r="O803" s="245"/>
      <c r="P803" s="245"/>
      <c r="Q803" s="245"/>
      <c r="R803" s="245"/>
      <c r="S803" s="245"/>
      <c r="T803" s="245"/>
      <c r="U803" s="245"/>
      <c r="V803" s="245"/>
      <c r="W803" s="245"/>
      <c r="X803" s="245"/>
      <c r="Y803" s="245"/>
      <c r="Z803" s="245"/>
    </row>
    <row r="804" ht="15.75" customHeight="1">
      <c r="A804" s="245"/>
      <c r="B804" s="245"/>
      <c r="C804" s="245"/>
      <c r="D804" s="245"/>
      <c r="E804" s="245"/>
      <c r="F804" s="245"/>
      <c r="G804" s="245"/>
      <c r="H804" s="245"/>
      <c r="I804" s="245"/>
      <c r="J804" s="245"/>
      <c r="K804" s="245"/>
      <c r="L804" s="245"/>
      <c r="M804" s="245"/>
      <c r="N804" s="245"/>
      <c r="O804" s="245"/>
      <c r="P804" s="245"/>
      <c r="Q804" s="245"/>
      <c r="R804" s="245"/>
      <c r="S804" s="245"/>
      <c r="T804" s="245"/>
      <c r="U804" s="245"/>
      <c r="V804" s="245"/>
      <c r="W804" s="245"/>
      <c r="X804" s="245"/>
      <c r="Y804" s="245"/>
      <c r="Z804" s="245"/>
    </row>
    <row r="805" ht="15.75" customHeight="1">
      <c r="A805" s="245"/>
      <c r="B805" s="245"/>
      <c r="C805" s="245"/>
      <c r="D805" s="245"/>
      <c r="E805" s="245"/>
      <c r="F805" s="245"/>
      <c r="G805" s="245"/>
      <c r="H805" s="245"/>
      <c r="I805" s="245"/>
      <c r="J805" s="245"/>
      <c r="K805" s="245"/>
      <c r="L805" s="245"/>
      <c r="M805" s="245"/>
      <c r="N805" s="245"/>
      <c r="O805" s="245"/>
      <c r="P805" s="245"/>
      <c r="Q805" s="245"/>
      <c r="R805" s="245"/>
      <c r="S805" s="245"/>
      <c r="T805" s="245"/>
      <c r="U805" s="245"/>
      <c r="V805" s="245"/>
      <c r="W805" s="245"/>
      <c r="X805" s="245"/>
      <c r="Y805" s="245"/>
      <c r="Z805" s="245"/>
    </row>
    <row r="806" ht="15.75" customHeight="1">
      <c r="A806" s="245"/>
      <c r="B806" s="245"/>
      <c r="C806" s="245"/>
      <c r="D806" s="245"/>
      <c r="E806" s="245"/>
      <c r="F806" s="245"/>
      <c r="G806" s="245"/>
      <c r="H806" s="245"/>
      <c r="I806" s="245"/>
      <c r="J806" s="245"/>
      <c r="K806" s="245"/>
      <c r="L806" s="245"/>
      <c r="M806" s="245"/>
      <c r="N806" s="245"/>
      <c r="O806" s="245"/>
      <c r="P806" s="245"/>
      <c r="Q806" s="245"/>
      <c r="R806" s="245"/>
      <c r="S806" s="245"/>
      <c r="T806" s="245"/>
      <c r="U806" s="245"/>
      <c r="V806" s="245"/>
      <c r="W806" s="245"/>
      <c r="X806" s="245"/>
      <c r="Y806" s="245"/>
      <c r="Z806" s="245"/>
    </row>
    <row r="807" ht="15.75" customHeight="1">
      <c r="A807" s="245"/>
      <c r="B807" s="245"/>
      <c r="C807" s="245"/>
      <c r="D807" s="245"/>
      <c r="E807" s="245"/>
      <c r="F807" s="245"/>
      <c r="G807" s="245"/>
      <c r="H807" s="245"/>
      <c r="I807" s="245"/>
      <c r="J807" s="245"/>
      <c r="K807" s="245"/>
      <c r="L807" s="245"/>
      <c r="M807" s="245"/>
      <c r="N807" s="245"/>
      <c r="O807" s="245"/>
      <c r="P807" s="245"/>
      <c r="Q807" s="245"/>
      <c r="R807" s="245"/>
      <c r="S807" s="245"/>
      <c r="T807" s="245"/>
      <c r="U807" s="245"/>
      <c r="V807" s="245"/>
      <c r="W807" s="245"/>
      <c r="X807" s="245"/>
      <c r="Y807" s="245"/>
      <c r="Z807" s="245"/>
    </row>
    <row r="808" ht="15.75" customHeight="1">
      <c r="A808" s="245"/>
      <c r="B808" s="245"/>
      <c r="C808" s="245"/>
      <c r="D808" s="245"/>
      <c r="E808" s="245"/>
      <c r="F808" s="245"/>
      <c r="G808" s="245"/>
      <c r="H808" s="245"/>
      <c r="I808" s="245"/>
      <c r="J808" s="245"/>
      <c r="K808" s="245"/>
      <c r="L808" s="245"/>
      <c r="M808" s="245"/>
      <c r="N808" s="245"/>
      <c r="O808" s="245"/>
      <c r="P808" s="245"/>
      <c r="Q808" s="245"/>
      <c r="R808" s="245"/>
      <c r="S808" s="245"/>
      <c r="T808" s="245"/>
      <c r="U808" s="245"/>
      <c r="V808" s="245"/>
      <c r="W808" s="245"/>
      <c r="X808" s="245"/>
      <c r="Y808" s="245"/>
      <c r="Z808" s="245"/>
    </row>
    <row r="809" ht="15.75" customHeight="1">
      <c r="A809" s="245"/>
      <c r="B809" s="245"/>
      <c r="C809" s="245"/>
      <c r="D809" s="245"/>
      <c r="E809" s="245"/>
      <c r="F809" s="245"/>
      <c r="G809" s="245"/>
      <c r="H809" s="245"/>
      <c r="I809" s="245"/>
      <c r="J809" s="245"/>
      <c r="K809" s="245"/>
      <c r="L809" s="245"/>
      <c r="M809" s="245"/>
      <c r="N809" s="245"/>
      <c r="O809" s="245"/>
      <c r="P809" s="245"/>
      <c r="Q809" s="245"/>
      <c r="R809" s="245"/>
      <c r="S809" s="245"/>
      <c r="T809" s="245"/>
      <c r="U809" s="245"/>
      <c r="V809" s="245"/>
      <c r="W809" s="245"/>
      <c r="X809" s="245"/>
      <c r="Y809" s="245"/>
      <c r="Z809" s="245"/>
    </row>
    <row r="810" ht="15.75" customHeight="1">
      <c r="A810" s="245"/>
      <c r="B810" s="245"/>
      <c r="C810" s="245"/>
      <c r="D810" s="245"/>
      <c r="E810" s="245"/>
      <c r="F810" s="245"/>
      <c r="G810" s="245"/>
      <c r="H810" s="245"/>
      <c r="I810" s="245"/>
      <c r="J810" s="245"/>
      <c r="K810" s="245"/>
      <c r="L810" s="245"/>
      <c r="M810" s="245"/>
      <c r="N810" s="245"/>
      <c r="O810" s="245"/>
      <c r="P810" s="245"/>
      <c r="Q810" s="245"/>
      <c r="R810" s="245"/>
      <c r="S810" s="245"/>
      <c r="T810" s="245"/>
      <c r="U810" s="245"/>
      <c r="V810" s="245"/>
      <c r="W810" s="245"/>
      <c r="X810" s="245"/>
      <c r="Y810" s="245"/>
      <c r="Z810" s="245"/>
    </row>
    <row r="811" ht="15.75" customHeight="1">
      <c r="A811" s="245"/>
      <c r="B811" s="245"/>
      <c r="C811" s="245"/>
      <c r="D811" s="245"/>
      <c r="E811" s="245"/>
      <c r="F811" s="245"/>
      <c r="G811" s="245"/>
      <c r="H811" s="245"/>
      <c r="I811" s="245"/>
      <c r="J811" s="245"/>
      <c r="K811" s="245"/>
      <c r="L811" s="245"/>
      <c r="M811" s="245"/>
      <c r="N811" s="245"/>
      <c r="O811" s="245"/>
      <c r="P811" s="245"/>
      <c r="Q811" s="245"/>
      <c r="R811" s="245"/>
      <c r="S811" s="245"/>
      <c r="T811" s="245"/>
      <c r="U811" s="245"/>
      <c r="V811" s="245"/>
      <c r="W811" s="245"/>
      <c r="X811" s="245"/>
      <c r="Y811" s="245"/>
      <c r="Z811" s="245"/>
    </row>
    <row r="812" ht="15.75" customHeight="1">
      <c r="A812" s="245"/>
      <c r="B812" s="245"/>
      <c r="C812" s="245"/>
      <c r="D812" s="245"/>
      <c r="E812" s="245"/>
      <c r="F812" s="245"/>
      <c r="G812" s="245"/>
      <c r="H812" s="245"/>
      <c r="I812" s="245"/>
      <c r="J812" s="245"/>
      <c r="K812" s="245"/>
      <c r="L812" s="245"/>
      <c r="M812" s="245"/>
      <c r="N812" s="245"/>
      <c r="O812" s="245"/>
      <c r="P812" s="245"/>
      <c r="Q812" s="245"/>
      <c r="R812" s="245"/>
      <c r="S812" s="245"/>
      <c r="T812" s="245"/>
      <c r="U812" s="245"/>
      <c r="V812" s="245"/>
      <c r="W812" s="245"/>
      <c r="X812" s="245"/>
      <c r="Y812" s="245"/>
      <c r="Z812" s="245"/>
    </row>
    <row r="813" ht="15.75" customHeight="1">
      <c r="A813" s="245"/>
      <c r="B813" s="245"/>
      <c r="C813" s="245"/>
      <c r="D813" s="245"/>
      <c r="E813" s="245"/>
      <c r="F813" s="245"/>
      <c r="G813" s="245"/>
      <c r="H813" s="245"/>
      <c r="I813" s="245"/>
      <c r="J813" s="245"/>
      <c r="K813" s="245"/>
      <c r="L813" s="245"/>
      <c r="M813" s="245"/>
      <c r="N813" s="245"/>
      <c r="O813" s="245"/>
      <c r="P813" s="245"/>
      <c r="Q813" s="245"/>
      <c r="R813" s="245"/>
      <c r="S813" s="245"/>
      <c r="T813" s="245"/>
      <c r="U813" s="245"/>
      <c r="V813" s="245"/>
      <c r="W813" s="245"/>
      <c r="X813" s="245"/>
      <c r="Y813" s="245"/>
      <c r="Z813" s="245"/>
    </row>
    <row r="814" ht="15.75" customHeight="1">
      <c r="A814" s="245"/>
      <c r="B814" s="245"/>
      <c r="C814" s="245"/>
      <c r="D814" s="245"/>
      <c r="E814" s="245"/>
      <c r="F814" s="245"/>
      <c r="G814" s="245"/>
      <c r="H814" s="245"/>
      <c r="I814" s="245"/>
      <c r="J814" s="245"/>
      <c r="K814" s="245"/>
      <c r="L814" s="245"/>
      <c r="M814" s="245"/>
      <c r="N814" s="245"/>
      <c r="O814" s="245"/>
      <c r="P814" s="245"/>
      <c r="Q814" s="245"/>
      <c r="R814" s="245"/>
      <c r="S814" s="245"/>
      <c r="T814" s="245"/>
      <c r="U814" s="245"/>
      <c r="V814" s="245"/>
      <c r="W814" s="245"/>
      <c r="X814" s="245"/>
      <c r="Y814" s="245"/>
      <c r="Z814" s="245"/>
    </row>
    <row r="815" ht="15.75" customHeight="1">
      <c r="A815" s="245"/>
      <c r="B815" s="245"/>
      <c r="C815" s="245"/>
      <c r="D815" s="245"/>
      <c r="E815" s="245"/>
      <c r="F815" s="245"/>
      <c r="G815" s="245"/>
      <c r="H815" s="245"/>
      <c r="I815" s="245"/>
      <c r="J815" s="245"/>
      <c r="K815" s="245"/>
      <c r="L815" s="245"/>
      <c r="M815" s="245"/>
      <c r="N815" s="245"/>
      <c r="O815" s="245"/>
      <c r="P815" s="245"/>
      <c r="Q815" s="245"/>
      <c r="R815" s="245"/>
      <c r="S815" s="245"/>
      <c r="T815" s="245"/>
      <c r="U815" s="245"/>
      <c r="V815" s="245"/>
      <c r="W815" s="245"/>
      <c r="X815" s="245"/>
      <c r="Y815" s="245"/>
      <c r="Z815" s="245"/>
    </row>
    <row r="816" ht="15.75" customHeight="1">
      <c r="A816" s="245"/>
      <c r="B816" s="245"/>
      <c r="C816" s="245"/>
      <c r="D816" s="245"/>
      <c r="E816" s="245"/>
      <c r="F816" s="245"/>
      <c r="G816" s="245"/>
      <c r="H816" s="245"/>
      <c r="I816" s="245"/>
      <c r="J816" s="245"/>
      <c r="K816" s="245"/>
      <c r="L816" s="245"/>
      <c r="M816" s="245"/>
      <c r="N816" s="245"/>
      <c r="O816" s="245"/>
      <c r="P816" s="245"/>
      <c r="Q816" s="245"/>
      <c r="R816" s="245"/>
      <c r="S816" s="245"/>
      <c r="T816" s="245"/>
      <c r="U816" s="245"/>
      <c r="V816" s="245"/>
      <c r="W816" s="245"/>
      <c r="X816" s="245"/>
      <c r="Y816" s="245"/>
      <c r="Z816" s="245"/>
    </row>
    <row r="817" ht="15.75" customHeight="1">
      <c r="A817" s="245"/>
      <c r="B817" s="245"/>
      <c r="C817" s="245"/>
      <c r="D817" s="245"/>
      <c r="E817" s="245"/>
      <c r="F817" s="245"/>
      <c r="G817" s="245"/>
      <c r="H817" s="245"/>
      <c r="I817" s="245"/>
      <c r="J817" s="245"/>
      <c r="K817" s="245"/>
      <c r="L817" s="245"/>
      <c r="M817" s="245"/>
      <c r="N817" s="245"/>
      <c r="O817" s="245"/>
      <c r="P817" s="245"/>
      <c r="Q817" s="245"/>
      <c r="R817" s="245"/>
      <c r="S817" s="245"/>
      <c r="T817" s="245"/>
      <c r="U817" s="245"/>
      <c r="V817" s="245"/>
      <c r="W817" s="245"/>
      <c r="X817" s="245"/>
      <c r="Y817" s="245"/>
      <c r="Z817" s="245"/>
    </row>
    <row r="818" ht="15.75" customHeight="1">
      <c r="A818" s="245"/>
      <c r="B818" s="245"/>
      <c r="C818" s="245"/>
      <c r="D818" s="245"/>
      <c r="E818" s="245"/>
      <c r="F818" s="245"/>
      <c r="G818" s="245"/>
      <c r="H818" s="245"/>
      <c r="I818" s="245"/>
      <c r="J818" s="245"/>
      <c r="K818" s="245"/>
      <c r="L818" s="245"/>
      <c r="M818" s="245"/>
      <c r="N818" s="245"/>
      <c r="O818" s="245"/>
      <c r="P818" s="245"/>
      <c r="Q818" s="245"/>
      <c r="R818" s="245"/>
      <c r="S818" s="245"/>
      <c r="T818" s="245"/>
      <c r="U818" s="245"/>
      <c r="V818" s="245"/>
      <c r="W818" s="245"/>
      <c r="X818" s="245"/>
      <c r="Y818" s="245"/>
      <c r="Z818" s="245"/>
    </row>
    <row r="819" ht="15.75" customHeight="1">
      <c r="A819" s="245"/>
      <c r="B819" s="245"/>
      <c r="C819" s="245"/>
      <c r="D819" s="245"/>
      <c r="E819" s="245"/>
      <c r="F819" s="245"/>
      <c r="G819" s="245"/>
      <c r="H819" s="245"/>
      <c r="I819" s="245"/>
      <c r="J819" s="245"/>
      <c r="K819" s="245"/>
      <c r="L819" s="245"/>
      <c r="M819" s="245"/>
      <c r="N819" s="245"/>
      <c r="O819" s="245"/>
      <c r="P819" s="245"/>
      <c r="Q819" s="245"/>
      <c r="R819" s="245"/>
      <c r="S819" s="245"/>
      <c r="T819" s="245"/>
      <c r="U819" s="245"/>
      <c r="V819" s="245"/>
      <c r="W819" s="245"/>
      <c r="X819" s="245"/>
      <c r="Y819" s="245"/>
      <c r="Z819" s="245"/>
    </row>
    <row r="820" ht="15.75" customHeight="1">
      <c r="A820" s="245"/>
      <c r="B820" s="245"/>
      <c r="C820" s="245"/>
      <c r="D820" s="245"/>
      <c r="E820" s="245"/>
      <c r="F820" s="245"/>
      <c r="G820" s="245"/>
      <c r="H820" s="245"/>
      <c r="I820" s="245"/>
      <c r="J820" s="245"/>
      <c r="K820" s="245"/>
      <c r="L820" s="245"/>
      <c r="M820" s="245"/>
      <c r="N820" s="245"/>
      <c r="O820" s="245"/>
      <c r="P820" s="245"/>
      <c r="Q820" s="245"/>
      <c r="R820" s="245"/>
      <c r="S820" s="245"/>
      <c r="T820" s="245"/>
      <c r="U820" s="245"/>
      <c r="V820" s="245"/>
      <c r="W820" s="245"/>
      <c r="X820" s="245"/>
      <c r="Y820" s="245"/>
      <c r="Z820" s="245"/>
    </row>
    <row r="821" ht="15.75" customHeight="1">
      <c r="A821" s="245"/>
      <c r="B821" s="245"/>
      <c r="C821" s="245"/>
      <c r="D821" s="245"/>
      <c r="E821" s="245"/>
      <c r="F821" s="245"/>
      <c r="G821" s="245"/>
      <c r="H821" s="245"/>
      <c r="I821" s="245"/>
      <c r="J821" s="245"/>
      <c r="K821" s="245"/>
      <c r="L821" s="245"/>
      <c r="M821" s="245"/>
      <c r="N821" s="245"/>
      <c r="O821" s="245"/>
      <c r="P821" s="245"/>
      <c r="Q821" s="245"/>
      <c r="R821" s="245"/>
      <c r="S821" s="245"/>
      <c r="T821" s="245"/>
      <c r="U821" s="245"/>
      <c r="V821" s="245"/>
      <c r="W821" s="245"/>
      <c r="X821" s="245"/>
      <c r="Y821" s="245"/>
      <c r="Z821" s="245"/>
    </row>
    <row r="822" ht="15.75" customHeight="1">
      <c r="A822" s="245"/>
      <c r="B822" s="245"/>
      <c r="C822" s="245"/>
      <c r="D822" s="245"/>
      <c r="E822" s="245"/>
      <c r="F822" s="245"/>
      <c r="G822" s="245"/>
      <c r="H822" s="245"/>
      <c r="I822" s="245"/>
      <c r="J822" s="245"/>
      <c r="K822" s="245"/>
      <c r="L822" s="245"/>
      <c r="M822" s="245"/>
      <c r="N822" s="245"/>
      <c r="O822" s="245"/>
      <c r="P822" s="245"/>
      <c r="Q822" s="245"/>
      <c r="R822" s="245"/>
      <c r="S822" s="245"/>
      <c r="T822" s="245"/>
      <c r="U822" s="245"/>
      <c r="V822" s="245"/>
      <c r="W822" s="245"/>
      <c r="X822" s="245"/>
      <c r="Y822" s="245"/>
      <c r="Z822" s="245"/>
    </row>
    <row r="823" ht="15.75" customHeight="1">
      <c r="A823" s="245"/>
      <c r="B823" s="245"/>
      <c r="C823" s="245"/>
      <c r="D823" s="245"/>
      <c r="E823" s="245"/>
      <c r="F823" s="245"/>
      <c r="G823" s="245"/>
      <c r="H823" s="245"/>
      <c r="I823" s="245"/>
      <c r="J823" s="245"/>
      <c r="K823" s="245"/>
      <c r="L823" s="245"/>
      <c r="M823" s="245"/>
      <c r="N823" s="245"/>
      <c r="O823" s="245"/>
      <c r="P823" s="245"/>
      <c r="Q823" s="245"/>
      <c r="R823" s="245"/>
      <c r="S823" s="245"/>
      <c r="T823" s="245"/>
      <c r="U823" s="245"/>
      <c r="V823" s="245"/>
      <c r="W823" s="245"/>
      <c r="X823" s="245"/>
      <c r="Y823" s="245"/>
      <c r="Z823" s="245"/>
    </row>
    <row r="824" ht="15.75" customHeight="1">
      <c r="A824" s="245"/>
      <c r="B824" s="245"/>
      <c r="C824" s="245"/>
      <c r="D824" s="245"/>
      <c r="E824" s="245"/>
      <c r="F824" s="245"/>
      <c r="G824" s="245"/>
      <c r="H824" s="245"/>
      <c r="I824" s="245"/>
      <c r="J824" s="245"/>
      <c r="K824" s="245"/>
      <c r="L824" s="245"/>
      <c r="M824" s="245"/>
      <c r="N824" s="245"/>
      <c r="O824" s="245"/>
      <c r="P824" s="245"/>
      <c r="Q824" s="245"/>
      <c r="R824" s="245"/>
      <c r="S824" s="245"/>
      <c r="T824" s="245"/>
      <c r="U824" s="245"/>
      <c r="V824" s="245"/>
      <c r="W824" s="245"/>
      <c r="X824" s="245"/>
      <c r="Y824" s="245"/>
      <c r="Z824" s="245"/>
    </row>
    <row r="825" ht="15.75" customHeight="1">
      <c r="A825" s="245"/>
      <c r="B825" s="245"/>
      <c r="C825" s="245"/>
      <c r="D825" s="245"/>
      <c r="E825" s="245"/>
      <c r="F825" s="245"/>
      <c r="G825" s="245"/>
      <c r="H825" s="245"/>
      <c r="I825" s="245"/>
      <c r="J825" s="245"/>
      <c r="K825" s="245"/>
      <c r="L825" s="245"/>
      <c r="M825" s="245"/>
      <c r="N825" s="245"/>
      <c r="O825" s="245"/>
      <c r="P825" s="245"/>
      <c r="Q825" s="245"/>
      <c r="R825" s="245"/>
      <c r="S825" s="245"/>
      <c r="T825" s="245"/>
      <c r="U825" s="245"/>
      <c r="V825" s="245"/>
      <c r="W825" s="245"/>
      <c r="X825" s="245"/>
      <c r="Y825" s="245"/>
      <c r="Z825" s="245"/>
    </row>
    <row r="826" ht="15.75" customHeight="1">
      <c r="A826" s="245"/>
      <c r="B826" s="245"/>
      <c r="C826" s="245"/>
      <c r="D826" s="245"/>
      <c r="E826" s="245"/>
      <c r="F826" s="245"/>
      <c r="G826" s="245"/>
      <c r="H826" s="245"/>
      <c r="I826" s="245"/>
      <c r="J826" s="245"/>
      <c r="K826" s="245"/>
      <c r="L826" s="245"/>
      <c r="M826" s="245"/>
      <c r="N826" s="245"/>
      <c r="O826" s="245"/>
      <c r="P826" s="245"/>
      <c r="Q826" s="245"/>
      <c r="R826" s="245"/>
      <c r="S826" s="245"/>
      <c r="T826" s="245"/>
      <c r="U826" s="245"/>
      <c r="V826" s="245"/>
      <c r="W826" s="245"/>
      <c r="X826" s="245"/>
      <c r="Y826" s="245"/>
      <c r="Z826" s="245"/>
    </row>
    <row r="827" ht="15.75" customHeight="1">
      <c r="A827" s="245"/>
      <c r="B827" s="245"/>
      <c r="C827" s="245"/>
      <c r="D827" s="245"/>
      <c r="E827" s="245"/>
      <c r="F827" s="245"/>
      <c r="G827" s="245"/>
      <c r="H827" s="245"/>
      <c r="I827" s="245"/>
      <c r="J827" s="245"/>
      <c r="K827" s="245"/>
      <c r="L827" s="245"/>
      <c r="M827" s="245"/>
      <c r="N827" s="245"/>
      <c r="O827" s="245"/>
      <c r="P827" s="245"/>
      <c r="Q827" s="245"/>
      <c r="R827" s="245"/>
      <c r="S827" s="245"/>
      <c r="T827" s="245"/>
      <c r="U827" s="245"/>
      <c r="V827" s="245"/>
      <c r="W827" s="245"/>
      <c r="X827" s="245"/>
      <c r="Y827" s="245"/>
      <c r="Z827" s="245"/>
    </row>
    <row r="828" ht="15.75" customHeight="1">
      <c r="A828" s="245"/>
      <c r="B828" s="245"/>
      <c r="C828" s="245"/>
      <c r="D828" s="245"/>
      <c r="E828" s="245"/>
      <c r="F828" s="245"/>
      <c r="G828" s="245"/>
      <c r="H828" s="245"/>
      <c r="I828" s="245"/>
      <c r="J828" s="245"/>
      <c r="K828" s="245"/>
      <c r="L828" s="245"/>
      <c r="M828" s="245"/>
      <c r="N828" s="245"/>
      <c r="O828" s="245"/>
      <c r="P828" s="245"/>
      <c r="Q828" s="245"/>
      <c r="R828" s="245"/>
      <c r="S828" s="245"/>
      <c r="T828" s="245"/>
      <c r="U828" s="245"/>
      <c r="V828" s="245"/>
      <c r="W828" s="245"/>
      <c r="X828" s="245"/>
      <c r="Y828" s="245"/>
      <c r="Z828" s="245"/>
    </row>
    <row r="829" ht="15.75" customHeight="1">
      <c r="A829" s="245"/>
      <c r="B829" s="245"/>
      <c r="C829" s="245"/>
      <c r="D829" s="245"/>
      <c r="E829" s="245"/>
      <c r="F829" s="245"/>
      <c r="G829" s="245"/>
      <c r="H829" s="245"/>
      <c r="I829" s="245"/>
      <c r="J829" s="245"/>
      <c r="K829" s="245"/>
      <c r="L829" s="245"/>
      <c r="M829" s="245"/>
      <c r="N829" s="245"/>
      <c r="O829" s="245"/>
      <c r="P829" s="245"/>
      <c r="Q829" s="245"/>
      <c r="R829" s="245"/>
      <c r="S829" s="245"/>
      <c r="T829" s="245"/>
      <c r="U829" s="245"/>
      <c r="V829" s="245"/>
      <c r="W829" s="245"/>
      <c r="X829" s="245"/>
      <c r="Y829" s="245"/>
      <c r="Z829" s="245"/>
    </row>
    <row r="830" ht="15.75" customHeight="1">
      <c r="A830" s="245"/>
      <c r="B830" s="245"/>
      <c r="C830" s="245"/>
      <c r="D830" s="245"/>
      <c r="E830" s="245"/>
      <c r="F830" s="245"/>
      <c r="G830" s="245"/>
      <c r="H830" s="245"/>
      <c r="I830" s="245"/>
      <c r="J830" s="245"/>
      <c r="K830" s="245"/>
      <c r="L830" s="245"/>
      <c r="M830" s="245"/>
      <c r="N830" s="245"/>
      <c r="O830" s="245"/>
      <c r="P830" s="245"/>
      <c r="Q830" s="245"/>
      <c r="R830" s="245"/>
      <c r="S830" s="245"/>
      <c r="T830" s="245"/>
      <c r="U830" s="245"/>
      <c r="V830" s="245"/>
      <c r="W830" s="245"/>
      <c r="X830" s="245"/>
      <c r="Y830" s="245"/>
      <c r="Z830" s="245"/>
    </row>
    <row r="831" ht="15.75" customHeight="1">
      <c r="A831" s="245"/>
      <c r="B831" s="245"/>
      <c r="C831" s="245"/>
      <c r="D831" s="245"/>
      <c r="E831" s="245"/>
      <c r="F831" s="245"/>
      <c r="G831" s="245"/>
      <c r="H831" s="245"/>
      <c r="I831" s="245"/>
      <c r="J831" s="245"/>
      <c r="K831" s="245"/>
      <c r="L831" s="245"/>
      <c r="M831" s="245"/>
      <c r="N831" s="245"/>
      <c r="O831" s="245"/>
      <c r="P831" s="245"/>
      <c r="Q831" s="245"/>
      <c r="R831" s="245"/>
      <c r="S831" s="245"/>
      <c r="T831" s="245"/>
      <c r="U831" s="245"/>
      <c r="V831" s="245"/>
      <c r="W831" s="245"/>
      <c r="X831" s="245"/>
      <c r="Y831" s="245"/>
      <c r="Z831" s="245"/>
    </row>
    <row r="832" ht="15.75" customHeight="1">
      <c r="A832" s="245"/>
      <c r="B832" s="245"/>
      <c r="C832" s="245"/>
      <c r="D832" s="245"/>
      <c r="E832" s="245"/>
      <c r="F832" s="245"/>
      <c r="G832" s="245"/>
      <c r="H832" s="245"/>
      <c r="I832" s="245"/>
      <c r="J832" s="245"/>
      <c r="K832" s="245"/>
      <c r="L832" s="245"/>
      <c r="M832" s="245"/>
      <c r="N832" s="245"/>
      <c r="O832" s="245"/>
      <c r="P832" s="245"/>
      <c r="Q832" s="245"/>
      <c r="R832" s="245"/>
      <c r="S832" s="245"/>
      <c r="T832" s="245"/>
      <c r="U832" s="245"/>
      <c r="V832" s="245"/>
      <c r="W832" s="245"/>
      <c r="X832" s="245"/>
      <c r="Y832" s="245"/>
      <c r="Z832" s="245"/>
    </row>
    <row r="833" ht="15.75" customHeight="1">
      <c r="A833" s="245"/>
      <c r="B833" s="245"/>
      <c r="C833" s="245"/>
      <c r="D833" s="245"/>
      <c r="E833" s="245"/>
      <c r="F833" s="245"/>
      <c r="G833" s="245"/>
      <c r="H833" s="245"/>
      <c r="I833" s="245"/>
      <c r="J833" s="245"/>
      <c r="K833" s="245"/>
      <c r="L833" s="245"/>
      <c r="M833" s="245"/>
      <c r="N833" s="245"/>
      <c r="O833" s="245"/>
      <c r="P833" s="245"/>
      <c r="Q833" s="245"/>
      <c r="R833" s="245"/>
      <c r="S833" s="245"/>
      <c r="T833" s="245"/>
      <c r="U833" s="245"/>
      <c r="V833" s="245"/>
      <c r="W833" s="245"/>
      <c r="X833" s="245"/>
      <c r="Y833" s="245"/>
      <c r="Z833" s="245"/>
    </row>
    <row r="834" ht="15.75" customHeight="1">
      <c r="A834" s="245"/>
      <c r="B834" s="245"/>
      <c r="C834" s="245"/>
      <c r="D834" s="245"/>
      <c r="E834" s="245"/>
      <c r="F834" s="245"/>
      <c r="G834" s="245"/>
      <c r="H834" s="245"/>
      <c r="I834" s="245"/>
      <c r="J834" s="245"/>
      <c r="K834" s="245"/>
      <c r="L834" s="245"/>
      <c r="M834" s="245"/>
      <c r="N834" s="245"/>
      <c r="O834" s="245"/>
      <c r="P834" s="245"/>
      <c r="Q834" s="245"/>
      <c r="R834" s="245"/>
      <c r="S834" s="245"/>
      <c r="T834" s="245"/>
      <c r="U834" s="245"/>
      <c r="V834" s="245"/>
      <c r="W834" s="245"/>
      <c r="X834" s="245"/>
      <c r="Y834" s="245"/>
      <c r="Z834" s="245"/>
    </row>
    <row r="835" ht="15.75" customHeight="1">
      <c r="A835" s="245"/>
      <c r="B835" s="245"/>
      <c r="C835" s="245"/>
      <c r="D835" s="245"/>
      <c r="E835" s="245"/>
      <c r="F835" s="245"/>
      <c r="G835" s="245"/>
      <c r="H835" s="245"/>
      <c r="I835" s="245"/>
      <c r="J835" s="245"/>
      <c r="K835" s="245"/>
      <c r="L835" s="245"/>
      <c r="M835" s="245"/>
      <c r="N835" s="245"/>
      <c r="O835" s="245"/>
      <c r="P835" s="245"/>
      <c r="Q835" s="245"/>
      <c r="R835" s="245"/>
      <c r="S835" s="245"/>
      <c r="T835" s="245"/>
      <c r="U835" s="245"/>
      <c r="V835" s="245"/>
      <c r="W835" s="245"/>
      <c r="X835" s="245"/>
      <c r="Y835" s="245"/>
      <c r="Z835" s="245"/>
    </row>
    <row r="836" ht="15.75" customHeight="1">
      <c r="A836" s="245"/>
      <c r="B836" s="245"/>
      <c r="C836" s="245"/>
      <c r="D836" s="245"/>
      <c r="E836" s="245"/>
      <c r="F836" s="245"/>
      <c r="G836" s="245"/>
      <c r="H836" s="245"/>
      <c r="I836" s="245"/>
      <c r="J836" s="245"/>
      <c r="K836" s="245"/>
      <c r="L836" s="245"/>
      <c r="M836" s="245"/>
      <c r="N836" s="245"/>
      <c r="O836" s="245"/>
      <c r="P836" s="245"/>
      <c r="Q836" s="245"/>
      <c r="R836" s="245"/>
      <c r="S836" s="245"/>
      <c r="T836" s="245"/>
      <c r="U836" s="245"/>
      <c r="V836" s="245"/>
      <c r="W836" s="245"/>
      <c r="X836" s="245"/>
      <c r="Y836" s="245"/>
      <c r="Z836" s="245"/>
    </row>
    <row r="837" ht="15.75" customHeight="1">
      <c r="A837" s="245"/>
      <c r="B837" s="245"/>
      <c r="C837" s="245"/>
      <c r="D837" s="245"/>
      <c r="E837" s="245"/>
      <c r="F837" s="245"/>
      <c r="G837" s="245"/>
      <c r="H837" s="245"/>
      <c r="I837" s="245"/>
      <c r="J837" s="245"/>
      <c r="K837" s="245"/>
      <c r="L837" s="245"/>
      <c r="M837" s="245"/>
      <c r="N837" s="245"/>
      <c r="O837" s="245"/>
      <c r="P837" s="245"/>
      <c r="Q837" s="245"/>
      <c r="R837" s="245"/>
      <c r="S837" s="245"/>
      <c r="T837" s="245"/>
      <c r="U837" s="245"/>
      <c r="V837" s="245"/>
      <c r="W837" s="245"/>
      <c r="X837" s="245"/>
      <c r="Y837" s="245"/>
      <c r="Z837" s="245"/>
    </row>
    <row r="838" ht="15.75" customHeight="1">
      <c r="A838" s="245"/>
      <c r="B838" s="245"/>
      <c r="C838" s="245"/>
      <c r="D838" s="245"/>
      <c r="E838" s="245"/>
      <c r="F838" s="245"/>
      <c r="G838" s="245"/>
      <c r="H838" s="245"/>
      <c r="I838" s="245"/>
      <c r="J838" s="245"/>
      <c r="K838" s="245"/>
      <c r="L838" s="245"/>
      <c r="M838" s="245"/>
      <c r="N838" s="245"/>
      <c r="O838" s="245"/>
      <c r="P838" s="245"/>
      <c r="Q838" s="245"/>
      <c r="R838" s="245"/>
      <c r="S838" s="245"/>
      <c r="T838" s="245"/>
      <c r="U838" s="245"/>
      <c r="V838" s="245"/>
      <c r="W838" s="245"/>
      <c r="X838" s="245"/>
      <c r="Y838" s="245"/>
      <c r="Z838" s="245"/>
    </row>
    <row r="839" ht="15.75" customHeight="1">
      <c r="A839" s="245"/>
      <c r="B839" s="245"/>
      <c r="C839" s="245"/>
      <c r="D839" s="245"/>
      <c r="E839" s="245"/>
      <c r="F839" s="245"/>
      <c r="G839" s="245"/>
      <c r="H839" s="245"/>
      <c r="I839" s="245"/>
      <c r="J839" s="245"/>
      <c r="K839" s="245"/>
      <c r="L839" s="245"/>
      <c r="M839" s="245"/>
      <c r="N839" s="245"/>
      <c r="O839" s="245"/>
      <c r="P839" s="245"/>
      <c r="Q839" s="245"/>
      <c r="R839" s="245"/>
      <c r="S839" s="245"/>
      <c r="T839" s="245"/>
      <c r="U839" s="245"/>
      <c r="V839" s="245"/>
      <c r="W839" s="245"/>
      <c r="X839" s="245"/>
      <c r="Y839" s="245"/>
      <c r="Z839" s="245"/>
    </row>
    <row r="840" ht="15.75" customHeight="1">
      <c r="A840" s="245"/>
      <c r="B840" s="245"/>
      <c r="C840" s="245"/>
      <c r="D840" s="245"/>
      <c r="E840" s="245"/>
      <c r="F840" s="245"/>
      <c r="G840" s="245"/>
      <c r="H840" s="245"/>
      <c r="I840" s="245"/>
      <c r="J840" s="245"/>
      <c r="K840" s="245"/>
      <c r="L840" s="245"/>
      <c r="M840" s="245"/>
      <c r="N840" s="245"/>
      <c r="O840" s="245"/>
      <c r="P840" s="245"/>
      <c r="Q840" s="245"/>
      <c r="R840" s="245"/>
      <c r="S840" s="245"/>
      <c r="T840" s="245"/>
      <c r="U840" s="245"/>
      <c r="V840" s="245"/>
      <c r="W840" s="245"/>
      <c r="X840" s="245"/>
      <c r="Y840" s="245"/>
      <c r="Z840" s="245"/>
    </row>
    <row r="841" ht="15.75" customHeight="1">
      <c r="A841" s="245"/>
      <c r="B841" s="245"/>
      <c r="C841" s="245"/>
      <c r="D841" s="245"/>
      <c r="E841" s="245"/>
      <c r="F841" s="245"/>
      <c r="G841" s="245"/>
      <c r="H841" s="245"/>
      <c r="I841" s="245"/>
      <c r="J841" s="245"/>
      <c r="K841" s="245"/>
      <c r="L841" s="245"/>
      <c r="M841" s="245"/>
      <c r="N841" s="245"/>
      <c r="O841" s="245"/>
      <c r="P841" s="245"/>
      <c r="Q841" s="245"/>
      <c r="R841" s="245"/>
      <c r="S841" s="245"/>
      <c r="T841" s="245"/>
      <c r="U841" s="245"/>
      <c r="V841" s="245"/>
      <c r="W841" s="245"/>
      <c r="X841" s="245"/>
      <c r="Y841" s="245"/>
      <c r="Z841" s="245"/>
    </row>
    <row r="842" ht="15.75" customHeight="1">
      <c r="A842" s="245"/>
      <c r="B842" s="245"/>
      <c r="C842" s="245"/>
      <c r="D842" s="245"/>
      <c r="E842" s="245"/>
      <c r="F842" s="245"/>
      <c r="G842" s="245"/>
      <c r="H842" s="245"/>
      <c r="I842" s="245"/>
      <c r="J842" s="245"/>
      <c r="K842" s="245"/>
      <c r="L842" s="245"/>
      <c r="M842" s="245"/>
      <c r="N842" s="245"/>
      <c r="O842" s="245"/>
      <c r="P842" s="245"/>
      <c r="Q842" s="245"/>
      <c r="R842" s="245"/>
      <c r="S842" s="245"/>
      <c r="T842" s="245"/>
      <c r="U842" s="245"/>
      <c r="V842" s="245"/>
      <c r="W842" s="245"/>
      <c r="X842" s="245"/>
      <c r="Y842" s="245"/>
      <c r="Z842" s="245"/>
    </row>
    <row r="843" ht="15.75" customHeight="1">
      <c r="A843" s="245"/>
      <c r="B843" s="245"/>
      <c r="C843" s="245"/>
      <c r="D843" s="245"/>
      <c r="E843" s="245"/>
      <c r="F843" s="245"/>
      <c r="G843" s="245"/>
      <c r="H843" s="245"/>
      <c r="I843" s="245"/>
      <c r="J843" s="245"/>
      <c r="K843" s="245"/>
      <c r="L843" s="245"/>
      <c r="M843" s="245"/>
      <c r="N843" s="245"/>
      <c r="O843" s="245"/>
      <c r="P843" s="245"/>
      <c r="Q843" s="245"/>
      <c r="R843" s="245"/>
      <c r="S843" s="245"/>
      <c r="T843" s="245"/>
      <c r="U843" s="245"/>
      <c r="V843" s="245"/>
      <c r="W843" s="245"/>
      <c r="X843" s="245"/>
      <c r="Y843" s="245"/>
      <c r="Z843" s="245"/>
    </row>
    <row r="844" ht="15.75" customHeight="1">
      <c r="A844" s="245"/>
      <c r="B844" s="245"/>
      <c r="C844" s="245"/>
      <c r="D844" s="245"/>
      <c r="E844" s="245"/>
      <c r="F844" s="245"/>
      <c r="G844" s="245"/>
      <c r="H844" s="245"/>
      <c r="I844" s="245"/>
      <c r="J844" s="245"/>
      <c r="K844" s="245"/>
      <c r="L844" s="245"/>
      <c r="M844" s="245"/>
      <c r="N844" s="245"/>
      <c r="O844" s="245"/>
      <c r="P844" s="245"/>
      <c r="Q844" s="245"/>
      <c r="R844" s="245"/>
      <c r="S844" s="245"/>
      <c r="T844" s="245"/>
      <c r="U844" s="245"/>
      <c r="V844" s="245"/>
      <c r="W844" s="245"/>
      <c r="X844" s="245"/>
      <c r="Y844" s="245"/>
      <c r="Z844" s="245"/>
    </row>
    <row r="845" ht="15.75" customHeight="1">
      <c r="A845" s="245"/>
      <c r="B845" s="245"/>
      <c r="C845" s="245"/>
      <c r="D845" s="245"/>
      <c r="E845" s="245"/>
      <c r="F845" s="245"/>
      <c r="G845" s="245"/>
      <c r="H845" s="245"/>
      <c r="I845" s="245"/>
      <c r="J845" s="245"/>
      <c r="K845" s="245"/>
      <c r="L845" s="245"/>
      <c r="M845" s="245"/>
      <c r="N845" s="245"/>
      <c r="O845" s="245"/>
      <c r="P845" s="245"/>
      <c r="Q845" s="245"/>
      <c r="R845" s="245"/>
      <c r="S845" s="245"/>
      <c r="T845" s="245"/>
      <c r="U845" s="245"/>
      <c r="V845" s="245"/>
      <c r="W845" s="245"/>
      <c r="X845" s="245"/>
      <c r="Y845" s="245"/>
      <c r="Z845" s="245"/>
    </row>
    <row r="846" ht="15.75" customHeight="1">
      <c r="A846" s="245"/>
      <c r="B846" s="245"/>
      <c r="C846" s="245"/>
      <c r="D846" s="245"/>
      <c r="E846" s="245"/>
      <c r="F846" s="245"/>
      <c r="G846" s="245"/>
      <c r="H846" s="245"/>
      <c r="I846" s="245"/>
      <c r="J846" s="245"/>
      <c r="K846" s="245"/>
      <c r="L846" s="245"/>
      <c r="M846" s="245"/>
      <c r="N846" s="245"/>
      <c r="O846" s="245"/>
      <c r="P846" s="245"/>
      <c r="Q846" s="245"/>
      <c r="R846" s="245"/>
      <c r="S846" s="245"/>
      <c r="T846" s="245"/>
      <c r="U846" s="245"/>
      <c r="V846" s="245"/>
      <c r="W846" s="245"/>
      <c r="X846" s="245"/>
      <c r="Y846" s="245"/>
      <c r="Z846" s="245"/>
    </row>
    <row r="847" ht="15.75" customHeight="1">
      <c r="A847" s="245"/>
      <c r="B847" s="245"/>
      <c r="C847" s="245"/>
      <c r="D847" s="245"/>
      <c r="E847" s="245"/>
      <c r="F847" s="245"/>
      <c r="G847" s="245"/>
      <c r="H847" s="245"/>
      <c r="I847" s="245"/>
      <c r="J847" s="245"/>
      <c r="K847" s="245"/>
      <c r="L847" s="245"/>
      <c r="M847" s="245"/>
      <c r="N847" s="245"/>
      <c r="O847" s="245"/>
      <c r="P847" s="245"/>
      <c r="Q847" s="245"/>
      <c r="R847" s="245"/>
      <c r="S847" s="245"/>
      <c r="T847" s="245"/>
      <c r="U847" s="245"/>
      <c r="V847" s="245"/>
      <c r="W847" s="245"/>
      <c r="X847" s="245"/>
      <c r="Y847" s="245"/>
      <c r="Z847" s="245"/>
    </row>
    <row r="848" ht="15.75" customHeight="1">
      <c r="A848" s="245"/>
      <c r="B848" s="245"/>
      <c r="C848" s="245"/>
      <c r="D848" s="245"/>
      <c r="E848" s="245"/>
      <c r="F848" s="245"/>
      <c r="G848" s="245"/>
      <c r="H848" s="245"/>
      <c r="I848" s="245"/>
      <c r="J848" s="245"/>
      <c r="K848" s="245"/>
      <c r="L848" s="245"/>
      <c r="M848" s="245"/>
      <c r="N848" s="245"/>
      <c r="O848" s="245"/>
      <c r="P848" s="245"/>
      <c r="Q848" s="245"/>
      <c r="R848" s="245"/>
      <c r="S848" s="245"/>
      <c r="T848" s="245"/>
      <c r="U848" s="245"/>
      <c r="V848" s="245"/>
      <c r="W848" s="245"/>
      <c r="X848" s="245"/>
      <c r="Y848" s="245"/>
      <c r="Z848" s="245"/>
    </row>
    <row r="849" ht="15.75" customHeight="1">
      <c r="A849" s="245"/>
      <c r="B849" s="245"/>
      <c r="C849" s="245"/>
      <c r="D849" s="245"/>
      <c r="E849" s="245"/>
      <c r="F849" s="245"/>
      <c r="G849" s="245"/>
      <c r="H849" s="245"/>
      <c r="I849" s="245"/>
      <c r="J849" s="245"/>
      <c r="K849" s="245"/>
      <c r="L849" s="245"/>
      <c r="M849" s="245"/>
      <c r="N849" s="245"/>
      <c r="O849" s="245"/>
      <c r="P849" s="245"/>
      <c r="Q849" s="245"/>
      <c r="R849" s="245"/>
      <c r="S849" s="245"/>
      <c r="T849" s="245"/>
      <c r="U849" s="245"/>
      <c r="V849" s="245"/>
      <c r="W849" s="245"/>
      <c r="X849" s="245"/>
      <c r="Y849" s="245"/>
      <c r="Z849" s="245"/>
    </row>
    <row r="850" ht="15.75" customHeight="1">
      <c r="A850" s="245"/>
      <c r="B850" s="245"/>
      <c r="C850" s="245"/>
      <c r="D850" s="245"/>
      <c r="E850" s="245"/>
      <c r="F850" s="245"/>
      <c r="G850" s="245"/>
      <c r="H850" s="245"/>
      <c r="I850" s="245"/>
      <c r="J850" s="245"/>
      <c r="K850" s="245"/>
      <c r="L850" s="245"/>
      <c r="M850" s="245"/>
      <c r="N850" s="245"/>
      <c r="O850" s="245"/>
      <c r="P850" s="245"/>
      <c r="Q850" s="245"/>
      <c r="R850" s="245"/>
      <c r="S850" s="245"/>
      <c r="T850" s="245"/>
      <c r="U850" s="245"/>
      <c r="V850" s="245"/>
      <c r="W850" s="245"/>
      <c r="X850" s="245"/>
      <c r="Y850" s="245"/>
      <c r="Z850" s="245"/>
    </row>
    <row r="851" ht="15.75" customHeight="1">
      <c r="A851" s="245"/>
      <c r="B851" s="245"/>
      <c r="C851" s="245"/>
      <c r="D851" s="245"/>
      <c r="E851" s="245"/>
      <c r="F851" s="245"/>
      <c r="G851" s="245"/>
      <c r="H851" s="245"/>
      <c r="I851" s="245"/>
      <c r="J851" s="245"/>
      <c r="K851" s="245"/>
      <c r="L851" s="245"/>
      <c r="M851" s="245"/>
      <c r="N851" s="245"/>
      <c r="O851" s="245"/>
      <c r="P851" s="245"/>
      <c r="Q851" s="245"/>
      <c r="R851" s="245"/>
      <c r="S851" s="245"/>
      <c r="T851" s="245"/>
      <c r="U851" s="245"/>
      <c r="V851" s="245"/>
      <c r="W851" s="245"/>
      <c r="X851" s="245"/>
      <c r="Y851" s="245"/>
      <c r="Z851" s="245"/>
    </row>
    <row r="852" ht="15.75" customHeight="1">
      <c r="A852" s="245"/>
      <c r="B852" s="245"/>
      <c r="C852" s="245"/>
      <c r="D852" s="245"/>
      <c r="E852" s="245"/>
      <c r="F852" s="245"/>
      <c r="G852" s="245"/>
      <c r="H852" s="245"/>
      <c r="I852" s="245"/>
      <c r="J852" s="245"/>
      <c r="K852" s="245"/>
      <c r="L852" s="245"/>
      <c r="M852" s="245"/>
      <c r="N852" s="245"/>
      <c r="O852" s="245"/>
      <c r="P852" s="245"/>
      <c r="Q852" s="245"/>
      <c r="R852" s="245"/>
      <c r="S852" s="245"/>
      <c r="T852" s="245"/>
      <c r="U852" s="245"/>
      <c r="V852" s="245"/>
      <c r="W852" s="245"/>
      <c r="X852" s="245"/>
      <c r="Y852" s="245"/>
      <c r="Z852" s="245"/>
    </row>
    <row r="853" ht="15.75" customHeight="1">
      <c r="A853" s="245"/>
      <c r="B853" s="245"/>
      <c r="C853" s="245"/>
      <c r="D853" s="245"/>
      <c r="E853" s="245"/>
      <c r="F853" s="245"/>
      <c r="G853" s="245"/>
      <c r="H853" s="245"/>
      <c r="I853" s="245"/>
      <c r="J853" s="245"/>
      <c r="K853" s="245"/>
      <c r="L853" s="245"/>
      <c r="M853" s="245"/>
      <c r="N853" s="245"/>
      <c r="O853" s="245"/>
      <c r="P853" s="245"/>
      <c r="Q853" s="245"/>
      <c r="R853" s="245"/>
      <c r="S853" s="245"/>
      <c r="T853" s="245"/>
      <c r="U853" s="245"/>
      <c r="V853" s="245"/>
      <c r="W853" s="245"/>
      <c r="X853" s="245"/>
      <c r="Y853" s="245"/>
      <c r="Z853" s="245"/>
    </row>
    <row r="854" ht="15.75" customHeight="1">
      <c r="A854" s="245"/>
      <c r="B854" s="245"/>
      <c r="C854" s="245"/>
      <c r="D854" s="245"/>
      <c r="E854" s="245"/>
      <c r="F854" s="245"/>
      <c r="G854" s="245"/>
      <c r="H854" s="245"/>
      <c r="I854" s="245"/>
      <c r="J854" s="245"/>
      <c r="K854" s="245"/>
      <c r="L854" s="245"/>
      <c r="M854" s="245"/>
      <c r="N854" s="245"/>
      <c r="O854" s="245"/>
      <c r="P854" s="245"/>
      <c r="Q854" s="245"/>
      <c r="R854" s="245"/>
      <c r="S854" s="245"/>
      <c r="T854" s="245"/>
      <c r="U854" s="245"/>
      <c r="V854" s="245"/>
      <c r="W854" s="245"/>
      <c r="X854" s="245"/>
      <c r="Y854" s="245"/>
      <c r="Z854" s="245"/>
    </row>
    <row r="855" ht="15.75" customHeight="1">
      <c r="A855" s="245"/>
      <c r="B855" s="245"/>
      <c r="C855" s="245"/>
      <c r="D855" s="245"/>
      <c r="E855" s="245"/>
      <c r="F855" s="245"/>
      <c r="G855" s="245"/>
      <c r="H855" s="245"/>
      <c r="I855" s="245"/>
      <c r="J855" s="245"/>
      <c r="K855" s="245"/>
      <c r="L855" s="245"/>
      <c r="M855" s="245"/>
      <c r="N855" s="245"/>
      <c r="O855" s="245"/>
      <c r="P855" s="245"/>
      <c r="Q855" s="245"/>
      <c r="R855" s="245"/>
      <c r="S855" s="245"/>
      <c r="T855" s="245"/>
      <c r="U855" s="245"/>
      <c r="V855" s="245"/>
      <c r="W855" s="245"/>
      <c r="X855" s="245"/>
      <c r="Y855" s="245"/>
      <c r="Z855" s="245"/>
    </row>
    <row r="856" ht="15.75" customHeight="1">
      <c r="A856" s="245"/>
      <c r="B856" s="245"/>
      <c r="C856" s="245"/>
      <c r="D856" s="245"/>
      <c r="E856" s="245"/>
      <c r="F856" s="245"/>
      <c r="G856" s="245"/>
      <c r="H856" s="245"/>
      <c r="I856" s="245"/>
      <c r="J856" s="245"/>
      <c r="K856" s="245"/>
      <c r="L856" s="245"/>
      <c r="M856" s="245"/>
      <c r="N856" s="245"/>
      <c r="O856" s="245"/>
      <c r="P856" s="245"/>
      <c r="Q856" s="245"/>
      <c r="R856" s="245"/>
      <c r="S856" s="245"/>
      <c r="T856" s="245"/>
      <c r="U856" s="245"/>
      <c r="V856" s="245"/>
      <c r="W856" s="245"/>
      <c r="X856" s="245"/>
      <c r="Y856" s="245"/>
      <c r="Z856" s="245"/>
    </row>
    <row r="857" ht="15.75" customHeight="1">
      <c r="A857" s="245"/>
      <c r="B857" s="245"/>
      <c r="C857" s="245"/>
      <c r="D857" s="245"/>
      <c r="E857" s="245"/>
      <c r="F857" s="245"/>
      <c r="G857" s="245"/>
      <c r="H857" s="245"/>
      <c r="I857" s="245"/>
      <c r="J857" s="245"/>
      <c r="K857" s="245"/>
      <c r="L857" s="245"/>
      <c r="M857" s="245"/>
      <c r="N857" s="245"/>
      <c r="O857" s="245"/>
      <c r="P857" s="245"/>
      <c r="Q857" s="245"/>
      <c r="R857" s="245"/>
      <c r="S857" s="245"/>
      <c r="T857" s="245"/>
      <c r="U857" s="245"/>
      <c r="V857" s="245"/>
      <c r="W857" s="245"/>
      <c r="X857" s="245"/>
      <c r="Y857" s="245"/>
      <c r="Z857" s="245"/>
    </row>
    <row r="858" ht="15.75" customHeight="1">
      <c r="A858" s="245"/>
      <c r="B858" s="245"/>
      <c r="C858" s="245"/>
      <c r="D858" s="245"/>
      <c r="E858" s="245"/>
      <c r="F858" s="245"/>
      <c r="G858" s="245"/>
      <c r="H858" s="245"/>
      <c r="I858" s="245"/>
      <c r="J858" s="245"/>
      <c r="K858" s="245"/>
      <c r="L858" s="245"/>
      <c r="M858" s="245"/>
      <c r="N858" s="245"/>
      <c r="O858" s="245"/>
      <c r="P858" s="245"/>
      <c r="Q858" s="245"/>
      <c r="R858" s="245"/>
      <c r="S858" s="245"/>
      <c r="T858" s="245"/>
      <c r="U858" s="245"/>
      <c r="V858" s="245"/>
      <c r="W858" s="245"/>
      <c r="X858" s="245"/>
      <c r="Y858" s="245"/>
      <c r="Z858" s="245"/>
    </row>
    <row r="859" ht="15.75" customHeight="1">
      <c r="A859" s="245"/>
      <c r="B859" s="245"/>
      <c r="C859" s="245"/>
      <c r="D859" s="245"/>
      <c r="E859" s="245"/>
      <c r="F859" s="245"/>
      <c r="G859" s="245"/>
      <c r="H859" s="245"/>
      <c r="I859" s="245"/>
      <c r="J859" s="245"/>
      <c r="K859" s="245"/>
      <c r="L859" s="245"/>
      <c r="M859" s="245"/>
      <c r="N859" s="245"/>
      <c r="O859" s="245"/>
      <c r="P859" s="245"/>
      <c r="Q859" s="245"/>
      <c r="R859" s="245"/>
      <c r="S859" s="245"/>
      <c r="T859" s="245"/>
      <c r="U859" s="245"/>
      <c r="V859" s="245"/>
      <c r="W859" s="245"/>
      <c r="X859" s="245"/>
      <c r="Y859" s="245"/>
      <c r="Z859" s="245"/>
    </row>
    <row r="860" ht="15.75" customHeight="1">
      <c r="A860" s="245"/>
      <c r="B860" s="245"/>
      <c r="C860" s="245"/>
      <c r="D860" s="245"/>
      <c r="E860" s="245"/>
      <c r="F860" s="245"/>
      <c r="G860" s="245"/>
      <c r="H860" s="245"/>
      <c r="I860" s="245"/>
      <c r="J860" s="245"/>
      <c r="K860" s="245"/>
      <c r="L860" s="245"/>
      <c r="M860" s="245"/>
      <c r="N860" s="245"/>
      <c r="O860" s="245"/>
      <c r="P860" s="245"/>
      <c r="Q860" s="245"/>
      <c r="R860" s="245"/>
      <c r="S860" s="245"/>
      <c r="T860" s="245"/>
      <c r="U860" s="245"/>
      <c r="V860" s="245"/>
      <c r="W860" s="245"/>
      <c r="X860" s="245"/>
      <c r="Y860" s="245"/>
      <c r="Z860" s="245"/>
    </row>
    <row r="861" ht="15.75" customHeight="1">
      <c r="A861" s="245"/>
      <c r="B861" s="245"/>
      <c r="C861" s="245"/>
      <c r="D861" s="245"/>
      <c r="E861" s="245"/>
      <c r="F861" s="245"/>
      <c r="G861" s="245"/>
      <c r="H861" s="245"/>
      <c r="I861" s="245"/>
      <c r="J861" s="245"/>
      <c r="K861" s="245"/>
      <c r="L861" s="245"/>
      <c r="M861" s="245"/>
      <c r="N861" s="245"/>
      <c r="O861" s="245"/>
      <c r="P861" s="245"/>
      <c r="Q861" s="245"/>
      <c r="R861" s="245"/>
      <c r="S861" s="245"/>
      <c r="T861" s="245"/>
      <c r="U861" s="245"/>
      <c r="V861" s="245"/>
      <c r="W861" s="245"/>
      <c r="X861" s="245"/>
      <c r="Y861" s="245"/>
      <c r="Z861" s="245"/>
    </row>
    <row r="862" ht="15.75" customHeight="1">
      <c r="A862" s="245"/>
      <c r="B862" s="245"/>
      <c r="C862" s="245"/>
      <c r="D862" s="245"/>
      <c r="E862" s="245"/>
      <c r="F862" s="245"/>
      <c r="G862" s="245"/>
      <c r="H862" s="245"/>
      <c r="I862" s="245"/>
      <c r="J862" s="245"/>
      <c r="K862" s="245"/>
      <c r="L862" s="245"/>
      <c r="M862" s="245"/>
      <c r="N862" s="245"/>
      <c r="O862" s="245"/>
      <c r="P862" s="245"/>
      <c r="Q862" s="245"/>
      <c r="R862" s="245"/>
      <c r="S862" s="245"/>
      <c r="T862" s="245"/>
      <c r="U862" s="245"/>
      <c r="V862" s="245"/>
      <c r="W862" s="245"/>
      <c r="X862" s="245"/>
      <c r="Y862" s="245"/>
      <c r="Z862" s="245"/>
    </row>
    <row r="863" ht="15.75" customHeight="1">
      <c r="A863" s="245"/>
      <c r="B863" s="245"/>
      <c r="C863" s="245"/>
      <c r="D863" s="245"/>
      <c r="E863" s="245"/>
      <c r="F863" s="245"/>
      <c r="G863" s="245"/>
      <c r="H863" s="245"/>
      <c r="I863" s="245"/>
      <c r="J863" s="245"/>
      <c r="K863" s="245"/>
      <c r="L863" s="245"/>
      <c r="M863" s="245"/>
      <c r="N863" s="245"/>
      <c r="O863" s="245"/>
      <c r="P863" s="245"/>
      <c r="Q863" s="245"/>
      <c r="R863" s="245"/>
      <c r="S863" s="245"/>
      <c r="T863" s="245"/>
      <c r="U863" s="245"/>
      <c r="V863" s="245"/>
      <c r="W863" s="245"/>
      <c r="X863" s="245"/>
      <c r="Y863" s="245"/>
      <c r="Z863" s="245"/>
    </row>
    <row r="864" ht="15.75" customHeight="1">
      <c r="A864" s="245"/>
      <c r="B864" s="245"/>
      <c r="C864" s="245"/>
      <c r="D864" s="245"/>
      <c r="E864" s="245"/>
      <c r="F864" s="245"/>
      <c r="G864" s="245"/>
      <c r="H864" s="245"/>
      <c r="I864" s="245"/>
      <c r="J864" s="245"/>
      <c r="K864" s="245"/>
      <c r="L864" s="245"/>
      <c r="M864" s="245"/>
      <c r="N864" s="245"/>
      <c r="O864" s="245"/>
      <c r="P864" s="245"/>
      <c r="Q864" s="245"/>
      <c r="R864" s="245"/>
      <c r="S864" s="245"/>
      <c r="T864" s="245"/>
      <c r="U864" s="245"/>
      <c r="V864" s="245"/>
      <c r="W864" s="245"/>
      <c r="X864" s="245"/>
      <c r="Y864" s="245"/>
      <c r="Z864" s="245"/>
    </row>
    <row r="865" ht="15.75" customHeight="1">
      <c r="A865" s="245"/>
      <c r="B865" s="245"/>
      <c r="C865" s="245"/>
      <c r="D865" s="245"/>
      <c r="E865" s="245"/>
      <c r="F865" s="245"/>
      <c r="G865" s="245"/>
      <c r="H865" s="245"/>
      <c r="I865" s="245"/>
      <c r="J865" s="245"/>
      <c r="K865" s="245"/>
      <c r="L865" s="245"/>
      <c r="M865" s="245"/>
      <c r="N865" s="245"/>
      <c r="O865" s="245"/>
      <c r="P865" s="245"/>
      <c r="Q865" s="245"/>
      <c r="R865" s="245"/>
      <c r="S865" s="245"/>
      <c r="T865" s="245"/>
      <c r="U865" s="245"/>
      <c r="V865" s="245"/>
      <c r="W865" s="245"/>
      <c r="X865" s="245"/>
      <c r="Y865" s="245"/>
      <c r="Z865" s="245"/>
    </row>
    <row r="866" ht="15.75" customHeight="1">
      <c r="A866" s="245"/>
      <c r="B866" s="245"/>
      <c r="C866" s="245"/>
      <c r="D866" s="245"/>
      <c r="E866" s="245"/>
      <c r="F866" s="245"/>
      <c r="G866" s="245"/>
      <c r="H866" s="245"/>
      <c r="I866" s="245"/>
      <c r="J866" s="245"/>
      <c r="K866" s="245"/>
      <c r="L866" s="245"/>
      <c r="M866" s="245"/>
      <c r="N866" s="245"/>
      <c r="O866" s="245"/>
      <c r="P866" s="245"/>
      <c r="Q866" s="245"/>
      <c r="R866" s="245"/>
      <c r="S866" s="245"/>
      <c r="T866" s="245"/>
      <c r="U866" s="245"/>
      <c r="V866" s="245"/>
      <c r="W866" s="245"/>
      <c r="X866" s="245"/>
      <c r="Y866" s="245"/>
      <c r="Z866" s="245"/>
    </row>
    <row r="867" ht="15.75" customHeight="1">
      <c r="A867" s="245"/>
      <c r="B867" s="245"/>
      <c r="C867" s="245"/>
      <c r="D867" s="245"/>
      <c r="E867" s="245"/>
      <c r="F867" s="245"/>
      <c r="G867" s="245"/>
      <c r="H867" s="245"/>
      <c r="I867" s="245"/>
      <c r="J867" s="245"/>
      <c r="K867" s="245"/>
      <c r="L867" s="245"/>
      <c r="M867" s="245"/>
      <c r="N867" s="245"/>
      <c r="O867" s="245"/>
      <c r="P867" s="245"/>
      <c r="Q867" s="245"/>
      <c r="R867" s="245"/>
      <c r="S867" s="245"/>
      <c r="T867" s="245"/>
      <c r="U867" s="245"/>
      <c r="V867" s="245"/>
      <c r="W867" s="245"/>
      <c r="X867" s="245"/>
      <c r="Y867" s="245"/>
      <c r="Z867" s="245"/>
    </row>
    <row r="868" ht="15.75" customHeight="1">
      <c r="A868" s="245"/>
      <c r="B868" s="245"/>
      <c r="C868" s="245"/>
      <c r="D868" s="245"/>
      <c r="E868" s="245"/>
      <c r="F868" s="245"/>
      <c r="G868" s="245"/>
      <c r="H868" s="245"/>
      <c r="I868" s="245"/>
      <c r="J868" s="245"/>
      <c r="K868" s="245"/>
      <c r="L868" s="245"/>
      <c r="M868" s="245"/>
      <c r="N868" s="245"/>
      <c r="O868" s="245"/>
      <c r="P868" s="245"/>
      <c r="Q868" s="245"/>
      <c r="R868" s="245"/>
      <c r="S868" s="245"/>
      <c r="T868" s="245"/>
      <c r="U868" s="245"/>
      <c r="V868" s="245"/>
      <c r="W868" s="245"/>
      <c r="X868" s="245"/>
      <c r="Y868" s="245"/>
      <c r="Z868" s="245"/>
    </row>
    <row r="869" ht="15.75" customHeight="1">
      <c r="A869" s="245"/>
      <c r="B869" s="245"/>
      <c r="C869" s="245"/>
      <c r="D869" s="245"/>
      <c r="E869" s="245"/>
      <c r="F869" s="245"/>
      <c r="G869" s="245"/>
      <c r="H869" s="245"/>
      <c r="I869" s="245"/>
      <c r="J869" s="245"/>
      <c r="K869" s="245"/>
      <c r="L869" s="245"/>
      <c r="M869" s="245"/>
      <c r="N869" s="245"/>
      <c r="O869" s="245"/>
      <c r="P869" s="245"/>
      <c r="Q869" s="245"/>
      <c r="R869" s="245"/>
      <c r="S869" s="245"/>
      <c r="T869" s="245"/>
      <c r="U869" s="245"/>
      <c r="V869" s="245"/>
      <c r="W869" s="245"/>
      <c r="X869" s="245"/>
      <c r="Y869" s="245"/>
      <c r="Z869" s="245"/>
    </row>
    <row r="870" ht="15.75" customHeight="1">
      <c r="A870" s="245"/>
      <c r="B870" s="245"/>
      <c r="C870" s="245"/>
      <c r="D870" s="245"/>
      <c r="E870" s="245"/>
      <c r="F870" s="245"/>
      <c r="G870" s="245"/>
      <c r="H870" s="245"/>
      <c r="I870" s="245"/>
      <c r="J870" s="245"/>
      <c r="K870" s="245"/>
      <c r="L870" s="245"/>
      <c r="M870" s="245"/>
      <c r="N870" s="245"/>
      <c r="O870" s="245"/>
      <c r="P870" s="245"/>
      <c r="Q870" s="245"/>
      <c r="R870" s="245"/>
      <c r="S870" s="245"/>
      <c r="T870" s="245"/>
      <c r="U870" s="245"/>
      <c r="V870" s="245"/>
      <c r="W870" s="245"/>
      <c r="X870" s="245"/>
      <c r="Y870" s="245"/>
      <c r="Z870" s="245"/>
    </row>
    <row r="871" ht="15.75" customHeight="1">
      <c r="A871" s="245"/>
      <c r="B871" s="245"/>
      <c r="C871" s="245"/>
      <c r="D871" s="245"/>
      <c r="E871" s="245"/>
      <c r="F871" s="245"/>
      <c r="G871" s="245"/>
      <c r="H871" s="245"/>
      <c r="I871" s="245"/>
      <c r="J871" s="245"/>
      <c r="K871" s="245"/>
      <c r="L871" s="245"/>
      <c r="M871" s="245"/>
      <c r="N871" s="245"/>
      <c r="O871" s="245"/>
      <c r="P871" s="245"/>
      <c r="Q871" s="245"/>
      <c r="R871" s="245"/>
      <c r="S871" s="245"/>
      <c r="T871" s="245"/>
      <c r="U871" s="245"/>
      <c r="V871" s="245"/>
      <c r="W871" s="245"/>
      <c r="X871" s="245"/>
      <c r="Y871" s="245"/>
      <c r="Z871" s="245"/>
    </row>
    <row r="872" ht="15.75" customHeight="1">
      <c r="A872" s="245"/>
      <c r="B872" s="245"/>
      <c r="C872" s="245"/>
      <c r="D872" s="245"/>
      <c r="E872" s="245"/>
      <c r="F872" s="245"/>
      <c r="G872" s="245"/>
      <c r="H872" s="245"/>
      <c r="I872" s="245"/>
      <c r="J872" s="245"/>
      <c r="K872" s="245"/>
      <c r="L872" s="245"/>
      <c r="M872" s="245"/>
      <c r="N872" s="245"/>
      <c r="O872" s="245"/>
      <c r="P872" s="245"/>
      <c r="Q872" s="245"/>
      <c r="R872" s="245"/>
      <c r="S872" s="245"/>
      <c r="T872" s="245"/>
      <c r="U872" s="245"/>
      <c r="V872" s="245"/>
      <c r="W872" s="245"/>
      <c r="X872" s="245"/>
      <c r="Y872" s="245"/>
      <c r="Z872" s="245"/>
    </row>
    <row r="873" ht="15.75" customHeight="1">
      <c r="A873" s="245"/>
      <c r="B873" s="245"/>
      <c r="C873" s="245"/>
      <c r="D873" s="245"/>
      <c r="E873" s="245"/>
      <c r="F873" s="245"/>
      <c r="G873" s="245"/>
      <c r="H873" s="245"/>
      <c r="I873" s="245"/>
      <c r="J873" s="245"/>
      <c r="K873" s="245"/>
      <c r="L873" s="245"/>
      <c r="M873" s="245"/>
      <c r="N873" s="245"/>
      <c r="O873" s="245"/>
      <c r="P873" s="245"/>
      <c r="Q873" s="245"/>
      <c r="R873" s="245"/>
      <c r="S873" s="245"/>
      <c r="T873" s="245"/>
      <c r="U873" s="245"/>
      <c r="V873" s="245"/>
      <c r="W873" s="245"/>
      <c r="X873" s="245"/>
      <c r="Y873" s="245"/>
      <c r="Z873" s="245"/>
    </row>
    <row r="874" ht="15.75" customHeight="1">
      <c r="A874" s="245"/>
      <c r="B874" s="245"/>
      <c r="C874" s="245"/>
      <c r="D874" s="245"/>
      <c r="E874" s="245"/>
      <c r="F874" s="245"/>
      <c r="G874" s="245"/>
      <c r="H874" s="245"/>
      <c r="I874" s="245"/>
      <c r="J874" s="245"/>
      <c r="K874" s="245"/>
      <c r="L874" s="245"/>
      <c r="M874" s="245"/>
      <c r="N874" s="245"/>
      <c r="O874" s="245"/>
      <c r="P874" s="245"/>
      <c r="Q874" s="245"/>
      <c r="R874" s="245"/>
      <c r="S874" s="245"/>
      <c r="T874" s="245"/>
      <c r="U874" s="245"/>
      <c r="V874" s="245"/>
      <c r="W874" s="245"/>
      <c r="X874" s="245"/>
      <c r="Y874" s="245"/>
      <c r="Z874" s="245"/>
    </row>
    <row r="875" ht="15.75" customHeight="1">
      <c r="A875" s="245"/>
      <c r="B875" s="245"/>
      <c r="C875" s="245"/>
      <c r="D875" s="245"/>
      <c r="E875" s="245"/>
      <c r="F875" s="245"/>
      <c r="G875" s="245"/>
      <c r="H875" s="245"/>
      <c r="I875" s="245"/>
      <c r="J875" s="245"/>
      <c r="K875" s="245"/>
      <c r="L875" s="245"/>
      <c r="M875" s="245"/>
      <c r="N875" s="245"/>
      <c r="O875" s="245"/>
      <c r="P875" s="245"/>
      <c r="Q875" s="245"/>
      <c r="R875" s="245"/>
      <c r="S875" s="245"/>
      <c r="T875" s="245"/>
      <c r="U875" s="245"/>
      <c r="V875" s="245"/>
      <c r="W875" s="245"/>
      <c r="X875" s="245"/>
      <c r="Y875" s="245"/>
      <c r="Z875" s="245"/>
    </row>
    <row r="876" ht="15.75" customHeight="1">
      <c r="A876" s="245"/>
      <c r="B876" s="245"/>
      <c r="C876" s="245"/>
      <c r="D876" s="245"/>
      <c r="E876" s="245"/>
      <c r="F876" s="245"/>
      <c r="G876" s="245"/>
      <c r="H876" s="245"/>
      <c r="I876" s="245"/>
      <c r="J876" s="245"/>
      <c r="K876" s="245"/>
      <c r="L876" s="245"/>
      <c r="M876" s="245"/>
      <c r="N876" s="245"/>
      <c r="O876" s="245"/>
      <c r="P876" s="245"/>
      <c r="Q876" s="245"/>
      <c r="R876" s="245"/>
      <c r="S876" s="245"/>
      <c r="T876" s="245"/>
      <c r="U876" s="245"/>
      <c r="V876" s="245"/>
      <c r="W876" s="245"/>
      <c r="X876" s="245"/>
      <c r="Y876" s="245"/>
      <c r="Z876" s="245"/>
    </row>
    <row r="877" ht="15.75" customHeight="1">
      <c r="A877" s="245"/>
      <c r="B877" s="245"/>
      <c r="C877" s="245"/>
      <c r="D877" s="245"/>
      <c r="E877" s="245"/>
      <c r="F877" s="245"/>
      <c r="G877" s="245"/>
      <c r="H877" s="245"/>
      <c r="I877" s="245"/>
      <c r="J877" s="245"/>
      <c r="K877" s="245"/>
      <c r="L877" s="245"/>
      <c r="M877" s="245"/>
      <c r="N877" s="245"/>
      <c r="O877" s="245"/>
      <c r="P877" s="245"/>
      <c r="Q877" s="245"/>
      <c r="R877" s="245"/>
      <c r="S877" s="245"/>
      <c r="T877" s="245"/>
      <c r="U877" s="245"/>
      <c r="V877" s="245"/>
      <c r="W877" s="245"/>
      <c r="X877" s="245"/>
      <c r="Y877" s="245"/>
      <c r="Z877" s="245"/>
    </row>
    <row r="878" ht="15.75" customHeight="1">
      <c r="A878" s="245"/>
      <c r="B878" s="245"/>
      <c r="C878" s="245"/>
      <c r="D878" s="245"/>
      <c r="E878" s="245"/>
      <c r="F878" s="245"/>
      <c r="G878" s="245"/>
      <c r="H878" s="245"/>
      <c r="I878" s="245"/>
      <c r="J878" s="245"/>
      <c r="K878" s="245"/>
      <c r="L878" s="245"/>
      <c r="M878" s="245"/>
      <c r="N878" s="245"/>
      <c r="O878" s="245"/>
      <c r="P878" s="245"/>
      <c r="Q878" s="245"/>
      <c r="R878" s="245"/>
      <c r="S878" s="245"/>
      <c r="T878" s="245"/>
      <c r="U878" s="245"/>
      <c r="V878" s="245"/>
      <c r="W878" s="245"/>
      <c r="X878" s="245"/>
      <c r="Y878" s="245"/>
      <c r="Z878" s="245"/>
    </row>
    <row r="879" ht="15.75" customHeight="1">
      <c r="A879" s="245"/>
      <c r="B879" s="245"/>
      <c r="C879" s="245"/>
      <c r="D879" s="245"/>
      <c r="E879" s="245"/>
      <c r="F879" s="245"/>
      <c r="G879" s="245"/>
      <c r="H879" s="245"/>
      <c r="I879" s="245"/>
      <c r="J879" s="245"/>
      <c r="K879" s="245"/>
      <c r="L879" s="245"/>
      <c r="M879" s="245"/>
      <c r="N879" s="245"/>
      <c r="O879" s="245"/>
      <c r="P879" s="245"/>
      <c r="Q879" s="245"/>
      <c r="R879" s="245"/>
      <c r="S879" s="245"/>
      <c r="T879" s="245"/>
      <c r="U879" s="245"/>
      <c r="V879" s="245"/>
      <c r="W879" s="245"/>
      <c r="X879" s="245"/>
      <c r="Y879" s="245"/>
      <c r="Z879" s="245"/>
    </row>
    <row r="880" ht="15.75" customHeight="1">
      <c r="A880" s="245"/>
      <c r="B880" s="245"/>
      <c r="C880" s="245"/>
      <c r="D880" s="245"/>
      <c r="E880" s="245"/>
      <c r="F880" s="245"/>
      <c r="G880" s="245"/>
      <c r="H880" s="245"/>
      <c r="I880" s="245"/>
      <c r="J880" s="245"/>
      <c r="K880" s="245"/>
      <c r="L880" s="245"/>
      <c r="M880" s="245"/>
      <c r="N880" s="245"/>
      <c r="O880" s="245"/>
      <c r="P880" s="245"/>
      <c r="Q880" s="245"/>
      <c r="R880" s="245"/>
      <c r="S880" s="245"/>
      <c r="T880" s="245"/>
      <c r="U880" s="245"/>
      <c r="V880" s="245"/>
      <c r="W880" s="245"/>
      <c r="X880" s="245"/>
      <c r="Y880" s="245"/>
      <c r="Z880" s="245"/>
    </row>
    <row r="881" ht="15.75" customHeight="1">
      <c r="A881" s="245"/>
      <c r="B881" s="245"/>
      <c r="C881" s="245"/>
      <c r="D881" s="245"/>
      <c r="E881" s="245"/>
      <c r="F881" s="245"/>
      <c r="G881" s="245"/>
      <c r="H881" s="245"/>
      <c r="I881" s="245"/>
      <c r="J881" s="245"/>
      <c r="K881" s="245"/>
      <c r="L881" s="245"/>
      <c r="M881" s="245"/>
      <c r="N881" s="245"/>
      <c r="O881" s="245"/>
      <c r="P881" s="245"/>
      <c r="Q881" s="245"/>
      <c r="R881" s="245"/>
      <c r="S881" s="245"/>
      <c r="T881" s="245"/>
      <c r="U881" s="245"/>
      <c r="V881" s="245"/>
      <c r="W881" s="245"/>
      <c r="X881" s="245"/>
      <c r="Y881" s="245"/>
      <c r="Z881" s="245"/>
    </row>
    <row r="882" ht="15.75" customHeight="1">
      <c r="A882" s="245"/>
      <c r="B882" s="245"/>
      <c r="C882" s="245"/>
      <c r="D882" s="245"/>
      <c r="E882" s="245"/>
      <c r="F882" s="245"/>
      <c r="G882" s="245"/>
      <c r="H882" s="245"/>
      <c r="I882" s="245"/>
      <c r="J882" s="245"/>
      <c r="K882" s="245"/>
      <c r="L882" s="245"/>
      <c r="M882" s="245"/>
      <c r="N882" s="245"/>
      <c r="O882" s="245"/>
      <c r="P882" s="245"/>
      <c r="Q882" s="245"/>
      <c r="R882" s="245"/>
      <c r="S882" s="245"/>
      <c r="T882" s="245"/>
      <c r="U882" s="245"/>
      <c r="V882" s="245"/>
      <c r="W882" s="245"/>
      <c r="X882" s="245"/>
      <c r="Y882" s="245"/>
      <c r="Z882" s="245"/>
    </row>
    <row r="883" ht="15.75" customHeight="1">
      <c r="A883" s="245"/>
      <c r="B883" s="245"/>
      <c r="C883" s="245"/>
      <c r="D883" s="245"/>
      <c r="E883" s="245"/>
      <c r="F883" s="245"/>
      <c r="G883" s="245"/>
      <c r="H883" s="245"/>
      <c r="I883" s="245"/>
      <c r="J883" s="245"/>
      <c r="K883" s="245"/>
      <c r="L883" s="245"/>
      <c r="M883" s="245"/>
      <c r="N883" s="245"/>
      <c r="O883" s="245"/>
      <c r="P883" s="245"/>
      <c r="Q883" s="245"/>
      <c r="R883" s="245"/>
      <c r="S883" s="245"/>
      <c r="T883" s="245"/>
      <c r="U883" s="245"/>
      <c r="V883" s="245"/>
      <c r="W883" s="245"/>
      <c r="X883" s="245"/>
      <c r="Y883" s="245"/>
      <c r="Z883" s="245"/>
    </row>
    <row r="884" ht="15.75" customHeight="1">
      <c r="A884" s="245"/>
      <c r="B884" s="245"/>
      <c r="C884" s="245"/>
      <c r="D884" s="245"/>
      <c r="E884" s="245"/>
      <c r="F884" s="245"/>
      <c r="G884" s="245"/>
      <c r="H884" s="245"/>
      <c r="I884" s="245"/>
      <c r="J884" s="245"/>
      <c r="K884" s="245"/>
      <c r="L884" s="245"/>
      <c r="M884" s="245"/>
      <c r="N884" s="245"/>
      <c r="O884" s="245"/>
      <c r="P884" s="245"/>
      <c r="Q884" s="245"/>
      <c r="R884" s="245"/>
      <c r="S884" s="245"/>
      <c r="T884" s="245"/>
      <c r="U884" s="245"/>
      <c r="V884" s="245"/>
      <c r="W884" s="245"/>
      <c r="X884" s="245"/>
      <c r="Y884" s="245"/>
      <c r="Z884" s="245"/>
    </row>
    <row r="885" ht="15.75" customHeight="1">
      <c r="A885" s="245"/>
      <c r="B885" s="245"/>
      <c r="C885" s="245"/>
      <c r="D885" s="245"/>
      <c r="E885" s="245"/>
      <c r="F885" s="245"/>
      <c r="G885" s="245"/>
      <c r="H885" s="245"/>
      <c r="I885" s="245"/>
      <c r="J885" s="245"/>
      <c r="K885" s="245"/>
      <c r="L885" s="245"/>
      <c r="M885" s="245"/>
      <c r="N885" s="245"/>
      <c r="O885" s="245"/>
      <c r="P885" s="245"/>
      <c r="Q885" s="245"/>
      <c r="R885" s="245"/>
      <c r="S885" s="245"/>
      <c r="T885" s="245"/>
      <c r="U885" s="245"/>
      <c r="V885" s="245"/>
      <c r="W885" s="245"/>
      <c r="X885" s="245"/>
      <c r="Y885" s="245"/>
      <c r="Z885" s="245"/>
    </row>
    <row r="886" ht="15.75" customHeight="1">
      <c r="A886" s="245"/>
      <c r="B886" s="245"/>
      <c r="C886" s="245"/>
      <c r="D886" s="245"/>
      <c r="E886" s="245"/>
      <c r="F886" s="245"/>
      <c r="G886" s="245"/>
      <c r="H886" s="245"/>
      <c r="I886" s="245"/>
      <c r="J886" s="245"/>
      <c r="K886" s="245"/>
      <c r="L886" s="245"/>
      <c r="M886" s="245"/>
      <c r="N886" s="245"/>
      <c r="O886" s="245"/>
      <c r="P886" s="245"/>
      <c r="Q886" s="245"/>
      <c r="R886" s="245"/>
      <c r="S886" s="245"/>
      <c r="T886" s="245"/>
      <c r="U886" s="245"/>
      <c r="V886" s="245"/>
      <c r="W886" s="245"/>
      <c r="X886" s="245"/>
      <c r="Y886" s="245"/>
      <c r="Z886" s="245"/>
    </row>
    <row r="887" ht="15.75" customHeight="1">
      <c r="A887" s="245"/>
      <c r="B887" s="245"/>
      <c r="C887" s="245"/>
      <c r="D887" s="245"/>
      <c r="E887" s="245"/>
      <c r="F887" s="245"/>
      <c r="G887" s="245"/>
      <c r="H887" s="245"/>
      <c r="I887" s="245"/>
      <c r="J887" s="245"/>
      <c r="K887" s="245"/>
      <c r="L887" s="245"/>
      <c r="M887" s="245"/>
      <c r="N887" s="245"/>
      <c r="O887" s="245"/>
      <c r="P887" s="245"/>
      <c r="Q887" s="245"/>
      <c r="R887" s="245"/>
      <c r="S887" s="245"/>
      <c r="T887" s="245"/>
      <c r="U887" s="245"/>
      <c r="V887" s="245"/>
      <c r="W887" s="245"/>
      <c r="X887" s="245"/>
      <c r="Y887" s="245"/>
      <c r="Z887" s="245"/>
    </row>
    <row r="888" ht="15.75" customHeight="1">
      <c r="A888" s="245"/>
      <c r="B888" s="245"/>
      <c r="C888" s="245"/>
      <c r="D888" s="245"/>
      <c r="E888" s="245"/>
      <c r="F888" s="245"/>
      <c r="G888" s="245"/>
      <c r="H888" s="245"/>
      <c r="I888" s="245"/>
      <c r="J888" s="245"/>
      <c r="K888" s="245"/>
      <c r="L888" s="245"/>
      <c r="M888" s="245"/>
      <c r="N888" s="245"/>
      <c r="O888" s="245"/>
      <c r="P888" s="245"/>
      <c r="Q888" s="245"/>
      <c r="R888" s="245"/>
      <c r="S888" s="245"/>
      <c r="T888" s="245"/>
      <c r="U888" s="245"/>
      <c r="V888" s="245"/>
      <c r="W888" s="245"/>
      <c r="X888" s="245"/>
      <c r="Y888" s="245"/>
      <c r="Z888" s="245"/>
    </row>
    <row r="889" ht="15.75" customHeight="1">
      <c r="A889" s="245"/>
      <c r="B889" s="245"/>
      <c r="C889" s="245"/>
      <c r="D889" s="245"/>
      <c r="E889" s="245"/>
      <c r="F889" s="245"/>
      <c r="G889" s="245"/>
      <c r="H889" s="245"/>
      <c r="I889" s="245"/>
      <c r="J889" s="245"/>
      <c r="K889" s="245"/>
      <c r="L889" s="245"/>
      <c r="M889" s="245"/>
      <c r="N889" s="245"/>
      <c r="O889" s="245"/>
      <c r="P889" s="245"/>
      <c r="Q889" s="245"/>
      <c r="R889" s="245"/>
      <c r="S889" s="245"/>
      <c r="T889" s="245"/>
      <c r="U889" s="245"/>
      <c r="V889" s="245"/>
      <c r="W889" s="245"/>
      <c r="X889" s="245"/>
      <c r="Y889" s="245"/>
      <c r="Z889" s="245"/>
    </row>
    <row r="890" ht="15.75" customHeight="1">
      <c r="A890" s="245"/>
      <c r="B890" s="245"/>
      <c r="C890" s="245"/>
      <c r="D890" s="245"/>
      <c r="E890" s="245"/>
      <c r="F890" s="245"/>
      <c r="G890" s="245"/>
      <c r="H890" s="245"/>
      <c r="I890" s="245"/>
      <c r="J890" s="245"/>
      <c r="K890" s="245"/>
      <c r="L890" s="245"/>
      <c r="M890" s="245"/>
      <c r="N890" s="245"/>
      <c r="O890" s="245"/>
      <c r="P890" s="245"/>
      <c r="Q890" s="245"/>
      <c r="R890" s="245"/>
      <c r="S890" s="245"/>
      <c r="T890" s="245"/>
      <c r="U890" s="245"/>
      <c r="V890" s="245"/>
      <c r="W890" s="245"/>
      <c r="X890" s="245"/>
      <c r="Y890" s="245"/>
      <c r="Z890" s="245"/>
    </row>
    <row r="891" ht="15.75" customHeight="1">
      <c r="A891" s="245"/>
      <c r="B891" s="245"/>
      <c r="C891" s="245"/>
      <c r="D891" s="245"/>
      <c r="E891" s="245"/>
      <c r="F891" s="245"/>
      <c r="G891" s="245"/>
      <c r="H891" s="245"/>
      <c r="I891" s="245"/>
      <c r="J891" s="245"/>
      <c r="K891" s="245"/>
      <c r="L891" s="245"/>
      <c r="M891" s="245"/>
      <c r="N891" s="245"/>
      <c r="O891" s="245"/>
      <c r="P891" s="245"/>
      <c r="Q891" s="245"/>
      <c r="R891" s="245"/>
      <c r="S891" s="245"/>
      <c r="T891" s="245"/>
      <c r="U891" s="245"/>
      <c r="V891" s="245"/>
      <c r="W891" s="245"/>
      <c r="X891" s="245"/>
      <c r="Y891" s="245"/>
      <c r="Z891" s="245"/>
    </row>
    <row r="892" ht="15.75" customHeight="1">
      <c r="A892" s="245"/>
      <c r="B892" s="245"/>
      <c r="C892" s="245"/>
      <c r="D892" s="245"/>
      <c r="E892" s="245"/>
      <c r="F892" s="245"/>
      <c r="G892" s="245"/>
      <c r="H892" s="245"/>
      <c r="I892" s="245"/>
      <c r="J892" s="245"/>
      <c r="K892" s="245"/>
      <c r="L892" s="245"/>
      <c r="M892" s="245"/>
      <c r="N892" s="245"/>
      <c r="O892" s="245"/>
      <c r="P892" s="245"/>
      <c r="Q892" s="245"/>
      <c r="R892" s="245"/>
      <c r="S892" s="245"/>
      <c r="T892" s="245"/>
      <c r="U892" s="245"/>
      <c r="V892" s="245"/>
      <c r="W892" s="245"/>
      <c r="X892" s="245"/>
      <c r="Y892" s="245"/>
      <c r="Z892" s="245"/>
    </row>
    <row r="893" ht="15.75" customHeight="1">
      <c r="A893" s="245"/>
      <c r="B893" s="245"/>
      <c r="C893" s="245"/>
      <c r="D893" s="245"/>
      <c r="E893" s="245"/>
      <c r="F893" s="245"/>
      <c r="G893" s="245"/>
      <c r="H893" s="245"/>
      <c r="I893" s="245"/>
      <c r="J893" s="245"/>
      <c r="K893" s="245"/>
      <c r="L893" s="245"/>
      <c r="M893" s="245"/>
      <c r="N893" s="245"/>
      <c r="O893" s="245"/>
      <c r="P893" s="245"/>
      <c r="Q893" s="245"/>
      <c r="R893" s="245"/>
      <c r="S893" s="245"/>
      <c r="T893" s="245"/>
      <c r="U893" s="245"/>
      <c r="V893" s="245"/>
      <c r="W893" s="245"/>
      <c r="X893" s="245"/>
      <c r="Y893" s="245"/>
      <c r="Z893" s="245"/>
    </row>
    <row r="894" ht="15.75" customHeight="1">
      <c r="A894" s="245"/>
      <c r="B894" s="245"/>
      <c r="C894" s="245"/>
      <c r="D894" s="245"/>
      <c r="E894" s="245"/>
      <c r="F894" s="245"/>
      <c r="G894" s="245"/>
      <c r="H894" s="245"/>
      <c r="I894" s="245"/>
      <c r="J894" s="245"/>
      <c r="K894" s="245"/>
      <c r="L894" s="245"/>
      <c r="M894" s="245"/>
      <c r="N894" s="245"/>
      <c r="O894" s="245"/>
      <c r="P894" s="245"/>
      <c r="Q894" s="245"/>
      <c r="R894" s="245"/>
      <c r="S894" s="245"/>
      <c r="T894" s="245"/>
      <c r="U894" s="245"/>
      <c r="V894" s="245"/>
      <c r="W894" s="245"/>
      <c r="X894" s="245"/>
      <c r="Y894" s="245"/>
      <c r="Z894" s="245"/>
    </row>
    <row r="895" ht="15.75" customHeight="1">
      <c r="A895" s="245"/>
      <c r="B895" s="245"/>
      <c r="C895" s="245"/>
      <c r="D895" s="245"/>
      <c r="E895" s="245"/>
      <c r="F895" s="245"/>
      <c r="G895" s="245"/>
      <c r="H895" s="245"/>
      <c r="I895" s="245"/>
      <c r="J895" s="245"/>
      <c r="K895" s="245"/>
      <c r="L895" s="245"/>
      <c r="M895" s="245"/>
      <c r="N895" s="245"/>
      <c r="O895" s="245"/>
      <c r="P895" s="245"/>
      <c r="Q895" s="245"/>
      <c r="R895" s="245"/>
      <c r="S895" s="245"/>
      <c r="T895" s="245"/>
      <c r="U895" s="245"/>
      <c r="V895" s="245"/>
      <c r="W895" s="245"/>
      <c r="X895" s="245"/>
      <c r="Y895" s="245"/>
      <c r="Z895" s="245"/>
    </row>
    <row r="896" ht="15.75" customHeight="1">
      <c r="A896" s="245"/>
      <c r="B896" s="245"/>
      <c r="C896" s="245"/>
      <c r="D896" s="245"/>
      <c r="E896" s="245"/>
      <c r="F896" s="245"/>
      <c r="G896" s="245"/>
      <c r="H896" s="245"/>
      <c r="I896" s="245"/>
      <c r="J896" s="245"/>
      <c r="K896" s="245"/>
      <c r="L896" s="245"/>
      <c r="M896" s="245"/>
      <c r="N896" s="245"/>
      <c r="O896" s="245"/>
      <c r="P896" s="245"/>
      <c r="Q896" s="245"/>
      <c r="R896" s="245"/>
      <c r="S896" s="245"/>
      <c r="T896" s="245"/>
      <c r="U896" s="245"/>
      <c r="V896" s="245"/>
      <c r="W896" s="245"/>
      <c r="X896" s="245"/>
      <c r="Y896" s="245"/>
      <c r="Z896" s="245"/>
    </row>
    <row r="897" ht="15.75" customHeight="1">
      <c r="A897" s="245"/>
      <c r="B897" s="245"/>
      <c r="C897" s="245"/>
      <c r="D897" s="245"/>
      <c r="E897" s="245"/>
      <c r="F897" s="245"/>
      <c r="G897" s="245"/>
      <c r="H897" s="245"/>
      <c r="I897" s="245"/>
      <c r="J897" s="245"/>
      <c r="K897" s="245"/>
      <c r="L897" s="245"/>
      <c r="M897" s="245"/>
      <c r="N897" s="245"/>
      <c r="O897" s="245"/>
      <c r="P897" s="245"/>
      <c r="Q897" s="245"/>
      <c r="R897" s="245"/>
      <c r="S897" s="245"/>
      <c r="T897" s="245"/>
      <c r="U897" s="245"/>
      <c r="V897" s="245"/>
      <c r="W897" s="245"/>
      <c r="X897" s="245"/>
      <c r="Y897" s="245"/>
      <c r="Z897" s="245"/>
    </row>
    <row r="898" ht="15.75" customHeight="1">
      <c r="A898" s="245"/>
      <c r="B898" s="245"/>
      <c r="C898" s="245"/>
      <c r="D898" s="245"/>
      <c r="E898" s="245"/>
      <c r="F898" s="245"/>
      <c r="G898" s="245"/>
      <c r="H898" s="245"/>
      <c r="I898" s="245"/>
      <c r="J898" s="245"/>
      <c r="K898" s="245"/>
      <c r="L898" s="245"/>
      <c r="M898" s="245"/>
      <c r="N898" s="245"/>
      <c r="O898" s="245"/>
      <c r="P898" s="245"/>
      <c r="Q898" s="245"/>
      <c r="R898" s="245"/>
      <c r="S898" s="245"/>
      <c r="T898" s="245"/>
      <c r="U898" s="245"/>
      <c r="V898" s="245"/>
      <c r="W898" s="245"/>
      <c r="X898" s="245"/>
      <c r="Y898" s="245"/>
      <c r="Z898" s="245"/>
    </row>
    <row r="899" ht="15.75" customHeight="1">
      <c r="A899" s="245"/>
      <c r="B899" s="245"/>
      <c r="C899" s="245"/>
      <c r="D899" s="245"/>
      <c r="E899" s="245"/>
      <c r="F899" s="245"/>
      <c r="G899" s="245"/>
      <c r="H899" s="245"/>
      <c r="I899" s="245"/>
      <c r="J899" s="245"/>
      <c r="K899" s="245"/>
      <c r="L899" s="245"/>
      <c r="M899" s="245"/>
      <c r="N899" s="245"/>
      <c r="O899" s="245"/>
      <c r="P899" s="245"/>
      <c r="Q899" s="245"/>
      <c r="R899" s="245"/>
      <c r="S899" s="245"/>
      <c r="T899" s="245"/>
      <c r="U899" s="245"/>
      <c r="V899" s="245"/>
      <c r="W899" s="245"/>
      <c r="X899" s="245"/>
      <c r="Y899" s="245"/>
      <c r="Z899" s="245"/>
    </row>
    <row r="900" ht="15.75" customHeight="1">
      <c r="A900" s="245"/>
      <c r="B900" s="245"/>
      <c r="C900" s="245"/>
      <c r="D900" s="245"/>
      <c r="E900" s="245"/>
      <c r="F900" s="245"/>
      <c r="G900" s="245"/>
      <c r="H900" s="245"/>
      <c r="I900" s="245"/>
      <c r="J900" s="245"/>
      <c r="K900" s="245"/>
      <c r="L900" s="245"/>
      <c r="M900" s="245"/>
      <c r="N900" s="245"/>
      <c r="O900" s="245"/>
      <c r="P900" s="245"/>
      <c r="Q900" s="245"/>
      <c r="R900" s="245"/>
      <c r="S900" s="245"/>
      <c r="T900" s="245"/>
      <c r="U900" s="245"/>
      <c r="V900" s="245"/>
      <c r="W900" s="245"/>
      <c r="X900" s="245"/>
      <c r="Y900" s="245"/>
      <c r="Z900" s="245"/>
    </row>
    <row r="901" ht="15.75" customHeight="1">
      <c r="A901" s="245"/>
      <c r="B901" s="245"/>
      <c r="C901" s="245"/>
      <c r="D901" s="245"/>
      <c r="E901" s="245"/>
      <c r="F901" s="245"/>
      <c r="G901" s="245"/>
      <c r="H901" s="245"/>
      <c r="I901" s="245"/>
      <c r="J901" s="245"/>
      <c r="K901" s="245"/>
      <c r="L901" s="245"/>
      <c r="M901" s="245"/>
      <c r="N901" s="245"/>
      <c r="O901" s="245"/>
      <c r="P901" s="245"/>
      <c r="Q901" s="245"/>
      <c r="R901" s="245"/>
      <c r="S901" s="245"/>
      <c r="T901" s="245"/>
      <c r="U901" s="245"/>
      <c r="V901" s="245"/>
      <c r="W901" s="245"/>
      <c r="X901" s="245"/>
      <c r="Y901" s="245"/>
      <c r="Z901" s="245"/>
    </row>
    <row r="902" ht="15.75" customHeight="1">
      <c r="A902" s="245"/>
      <c r="B902" s="245"/>
      <c r="C902" s="245"/>
      <c r="D902" s="245"/>
      <c r="E902" s="245"/>
      <c r="F902" s="245"/>
      <c r="G902" s="245"/>
      <c r="H902" s="245"/>
      <c r="I902" s="245"/>
      <c r="J902" s="245"/>
      <c r="K902" s="245"/>
      <c r="L902" s="245"/>
      <c r="M902" s="245"/>
      <c r="N902" s="245"/>
      <c r="O902" s="245"/>
      <c r="P902" s="245"/>
      <c r="Q902" s="245"/>
      <c r="R902" s="245"/>
      <c r="S902" s="245"/>
      <c r="T902" s="245"/>
      <c r="U902" s="245"/>
      <c r="V902" s="245"/>
      <c r="W902" s="245"/>
      <c r="X902" s="245"/>
      <c r="Y902" s="245"/>
      <c r="Z902" s="245"/>
    </row>
    <row r="903" ht="15.75" customHeight="1">
      <c r="A903" s="245"/>
      <c r="B903" s="245"/>
      <c r="C903" s="245"/>
      <c r="D903" s="245"/>
      <c r="E903" s="245"/>
      <c r="F903" s="245"/>
      <c r="G903" s="245"/>
      <c r="H903" s="245"/>
      <c r="I903" s="245"/>
      <c r="J903" s="245"/>
      <c r="K903" s="245"/>
      <c r="L903" s="245"/>
      <c r="M903" s="245"/>
      <c r="N903" s="245"/>
      <c r="O903" s="245"/>
      <c r="P903" s="245"/>
      <c r="Q903" s="245"/>
      <c r="R903" s="245"/>
      <c r="S903" s="245"/>
      <c r="T903" s="245"/>
      <c r="U903" s="245"/>
      <c r="V903" s="245"/>
      <c r="W903" s="245"/>
      <c r="X903" s="245"/>
      <c r="Y903" s="245"/>
      <c r="Z903" s="245"/>
    </row>
    <row r="904" ht="15.75" customHeight="1">
      <c r="A904" s="245"/>
      <c r="B904" s="245"/>
      <c r="C904" s="245"/>
      <c r="D904" s="245"/>
      <c r="E904" s="245"/>
      <c r="F904" s="245"/>
      <c r="G904" s="245"/>
      <c r="H904" s="245"/>
      <c r="I904" s="245"/>
      <c r="J904" s="245"/>
      <c r="K904" s="245"/>
      <c r="L904" s="245"/>
      <c r="M904" s="245"/>
      <c r="N904" s="245"/>
      <c r="O904" s="245"/>
      <c r="P904" s="245"/>
      <c r="Q904" s="245"/>
      <c r="R904" s="245"/>
      <c r="S904" s="245"/>
      <c r="T904" s="245"/>
      <c r="U904" s="245"/>
      <c r="V904" s="245"/>
      <c r="W904" s="245"/>
      <c r="X904" s="245"/>
      <c r="Y904" s="245"/>
      <c r="Z904" s="245"/>
    </row>
    <row r="905" ht="15.75" customHeight="1">
      <c r="A905" s="245"/>
      <c r="B905" s="245"/>
      <c r="C905" s="245"/>
      <c r="D905" s="245"/>
      <c r="E905" s="245"/>
      <c r="F905" s="245"/>
      <c r="G905" s="245"/>
      <c r="H905" s="245"/>
      <c r="I905" s="245"/>
      <c r="J905" s="245"/>
      <c r="K905" s="245"/>
      <c r="L905" s="245"/>
      <c r="M905" s="245"/>
      <c r="N905" s="245"/>
      <c r="O905" s="245"/>
      <c r="P905" s="245"/>
      <c r="Q905" s="245"/>
      <c r="R905" s="245"/>
      <c r="S905" s="245"/>
      <c r="T905" s="245"/>
      <c r="U905" s="245"/>
      <c r="V905" s="245"/>
      <c r="W905" s="245"/>
      <c r="X905" s="245"/>
      <c r="Y905" s="245"/>
      <c r="Z905" s="245"/>
    </row>
    <row r="906" ht="15.75" customHeight="1">
      <c r="A906" s="245"/>
      <c r="B906" s="245"/>
      <c r="C906" s="245"/>
      <c r="D906" s="245"/>
      <c r="E906" s="245"/>
      <c r="F906" s="245"/>
      <c r="G906" s="245"/>
      <c r="H906" s="245"/>
      <c r="I906" s="245"/>
      <c r="J906" s="245"/>
      <c r="K906" s="245"/>
      <c r="L906" s="245"/>
      <c r="M906" s="245"/>
      <c r="N906" s="245"/>
      <c r="O906" s="245"/>
      <c r="P906" s="245"/>
      <c r="Q906" s="245"/>
      <c r="R906" s="245"/>
      <c r="S906" s="245"/>
      <c r="T906" s="245"/>
      <c r="U906" s="245"/>
      <c r="V906" s="245"/>
      <c r="W906" s="245"/>
      <c r="X906" s="245"/>
      <c r="Y906" s="245"/>
      <c r="Z906" s="245"/>
    </row>
    <row r="907" ht="15.75" customHeight="1">
      <c r="A907" s="245"/>
      <c r="B907" s="245"/>
      <c r="C907" s="245"/>
      <c r="D907" s="245"/>
      <c r="E907" s="245"/>
      <c r="F907" s="245"/>
      <c r="G907" s="245"/>
      <c r="H907" s="245"/>
      <c r="I907" s="245"/>
      <c r="J907" s="245"/>
      <c r="K907" s="245"/>
      <c r="L907" s="245"/>
      <c r="M907" s="245"/>
      <c r="N907" s="245"/>
      <c r="O907" s="245"/>
      <c r="P907" s="245"/>
      <c r="Q907" s="245"/>
      <c r="R907" s="245"/>
      <c r="S907" s="245"/>
      <c r="T907" s="245"/>
      <c r="U907" s="245"/>
      <c r="V907" s="245"/>
      <c r="W907" s="245"/>
      <c r="X907" s="245"/>
      <c r="Y907" s="245"/>
      <c r="Z907" s="245"/>
    </row>
    <row r="908" ht="15.75" customHeight="1">
      <c r="A908" s="245"/>
      <c r="B908" s="245"/>
      <c r="C908" s="245"/>
      <c r="D908" s="245"/>
      <c r="E908" s="245"/>
      <c r="F908" s="245"/>
      <c r="G908" s="245"/>
      <c r="H908" s="245"/>
      <c r="I908" s="245"/>
      <c r="J908" s="245"/>
      <c r="K908" s="245"/>
      <c r="L908" s="245"/>
      <c r="M908" s="245"/>
      <c r="N908" s="245"/>
      <c r="O908" s="245"/>
      <c r="P908" s="245"/>
      <c r="Q908" s="245"/>
      <c r="R908" s="245"/>
      <c r="S908" s="245"/>
      <c r="T908" s="245"/>
      <c r="U908" s="245"/>
      <c r="V908" s="245"/>
      <c r="W908" s="245"/>
      <c r="X908" s="245"/>
      <c r="Y908" s="245"/>
      <c r="Z908" s="245"/>
    </row>
    <row r="909" ht="15.75" customHeight="1">
      <c r="A909" s="245"/>
      <c r="B909" s="245"/>
      <c r="C909" s="245"/>
      <c r="D909" s="245"/>
      <c r="E909" s="245"/>
      <c r="F909" s="245"/>
      <c r="G909" s="245"/>
      <c r="H909" s="245"/>
      <c r="I909" s="245"/>
      <c r="J909" s="245"/>
      <c r="K909" s="245"/>
      <c r="L909" s="245"/>
      <c r="M909" s="245"/>
      <c r="N909" s="245"/>
      <c r="O909" s="245"/>
      <c r="P909" s="245"/>
      <c r="Q909" s="245"/>
      <c r="R909" s="245"/>
      <c r="S909" s="245"/>
      <c r="T909" s="245"/>
      <c r="U909" s="245"/>
      <c r="V909" s="245"/>
      <c r="W909" s="245"/>
      <c r="X909" s="245"/>
      <c r="Y909" s="245"/>
      <c r="Z909" s="245"/>
    </row>
    <row r="910" ht="15.75" customHeight="1">
      <c r="A910" s="245"/>
      <c r="B910" s="245"/>
      <c r="C910" s="245"/>
      <c r="D910" s="245"/>
      <c r="E910" s="245"/>
      <c r="F910" s="245"/>
      <c r="G910" s="245"/>
      <c r="H910" s="245"/>
      <c r="I910" s="245"/>
      <c r="J910" s="245"/>
      <c r="K910" s="245"/>
      <c r="L910" s="245"/>
      <c r="M910" s="245"/>
      <c r="N910" s="245"/>
      <c r="O910" s="245"/>
      <c r="P910" s="245"/>
      <c r="Q910" s="245"/>
      <c r="R910" s="245"/>
      <c r="S910" s="245"/>
      <c r="T910" s="245"/>
      <c r="U910" s="245"/>
      <c r="V910" s="245"/>
      <c r="W910" s="245"/>
      <c r="X910" s="245"/>
      <c r="Y910" s="245"/>
      <c r="Z910" s="245"/>
    </row>
    <row r="911" ht="15.75" customHeight="1">
      <c r="A911" s="245"/>
      <c r="B911" s="245"/>
      <c r="C911" s="245"/>
      <c r="D911" s="245"/>
      <c r="E911" s="245"/>
      <c r="F911" s="245"/>
      <c r="G911" s="245"/>
      <c r="H911" s="245"/>
      <c r="I911" s="245"/>
      <c r="J911" s="245"/>
      <c r="K911" s="245"/>
      <c r="L911" s="245"/>
      <c r="M911" s="245"/>
      <c r="N911" s="245"/>
      <c r="O911" s="245"/>
      <c r="P911" s="245"/>
      <c r="Q911" s="245"/>
      <c r="R911" s="245"/>
      <c r="S911" s="245"/>
      <c r="T911" s="245"/>
      <c r="U911" s="245"/>
      <c r="V911" s="245"/>
      <c r="W911" s="245"/>
      <c r="X911" s="245"/>
      <c r="Y911" s="245"/>
      <c r="Z911" s="245"/>
    </row>
    <row r="912" ht="15.75" customHeight="1">
      <c r="A912" s="245"/>
      <c r="B912" s="245"/>
      <c r="C912" s="245"/>
      <c r="D912" s="245"/>
      <c r="E912" s="245"/>
      <c r="F912" s="245"/>
      <c r="G912" s="245"/>
      <c r="H912" s="245"/>
      <c r="I912" s="245"/>
      <c r="J912" s="245"/>
      <c r="K912" s="245"/>
      <c r="L912" s="245"/>
      <c r="M912" s="245"/>
      <c r="N912" s="245"/>
      <c r="O912" s="245"/>
      <c r="P912" s="245"/>
      <c r="Q912" s="245"/>
      <c r="R912" s="245"/>
      <c r="S912" s="245"/>
      <c r="T912" s="245"/>
      <c r="U912" s="245"/>
      <c r="V912" s="245"/>
      <c r="W912" s="245"/>
      <c r="X912" s="245"/>
      <c r="Y912" s="245"/>
      <c r="Z912" s="245"/>
    </row>
    <row r="913" ht="15.75" customHeight="1">
      <c r="A913" s="245"/>
      <c r="B913" s="245"/>
      <c r="C913" s="245"/>
      <c r="D913" s="245"/>
      <c r="E913" s="245"/>
      <c r="F913" s="245"/>
      <c r="G913" s="245"/>
      <c r="H913" s="245"/>
      <c r="I913" s="245"/>
      <c r="J913" s="245"/>
      <c r="K913" s="245"/>
      <c r="L913" s="245"/>
      <c r="M913" s="245"/>
      <c r="N913" s="245"/>
      <c r="O913" s="245"/>
      <c r="P913" s="245"/>
      <c r="Q913" s="245"/>
      <c r="R913" s="245"/>
      <c r="S913" s="245"/>
      <c r="T913" s="245"/>
      <c r="U913" s="245"/>
      <c r="V913" s="245"/>
      <c r="W913" s="245"/>
      <c r="X913" s="245"/>
      <c r="Y913" s="245"/>
      <c r="Z913" s="245"/>
    </row>
    <row r="914" ht="15.75" customHeight="1">
      <c r="A914" s="245"/>
      <c r="B914" s="245"/>
      <c r="C914" s="245"/>
      <c r="D914" s="245"/>
      <c r="E914" s="245"/>
      <c r="F914" s="245"/>
      <c r="G914" s="245"/>
      <c r="H914" s="245"/>
      <c r="I914" s="245"/>
      <c r="J914" s="245"/>
      <c r="K914" s="245"/>
      <c r="L914" s="245"/>
      <c r="M914" s="245"/>
      <c r="N914" s="245"/>
      <c r="O914" s="245"/>
      <c r="P914" s="245"/>
      <c r="Q914" s="245"/>
      <c r="R914" s="245"/>
      <c r="S914" s="245"/>
      <c r="T914" s="245"/>
      <c r="U914" s="245"/>
      <c r="V914" s="245"/>
      <c r="W914" s="245"/>
      <c r="X914" s="245"/>
      <c r="Y914" s="245"/>
      <c r="Z914" s="245"/>
    </row>
    <row r="915" ht="15.75" customHeight="1">
      <c r="A915" s="245"/>
      <c r="B915" s="245"/>
      <c r="C915" s="245"/>
      <c r="D915" s="245"/>
      <c r="E915" s="245"/>
      <c r="F915" s="245"/>
      <c r="G915" s="245"/>
      <c r="H915" s="245"/>
      <c r="I915" s="245"/>
      <c r="J915" s="245"/>
      <c r="K915" s="245"/>
      <c r="L915" s="245"/>
      <c r="M915" s="245"/>
      <c r="N915" s="245"/>
      <c r="O915" s="245"/>
      <c r="P915" s="245"/>
      <c r="Q915" s="245"/>
      <c r="R915" s="245"/>
      <c r="S915" s="245"/>
      <c r="T915" s="245"/>
      <c r="U915" s="245"/>
      <c r="V915" s="245"/>
      <c r="W915" s="245"/>
      <c r="X915" s="245"/>
      <c r="Y915" s="245"/>
      <c r="Z915" s="245"/>
    </row>
    <row r="916" ht="15.75" customHeight="1">
      <c r="A916" s="245"/>
      <c r="B916" s="245"/>
      <c r="C916" s="245"/>
      <c r="D916" s="245"/>
      <c r="E916" s="245"/>
      <c r="F916" s="245"/>
      <c r="G916" s="245"/>
      <c r="H916" s="245"/>
      <c r="I916" s="245"/>
      <c r="J916" s="245"/>
      <c r="K916" s="245"/>
      <c r="L916" s="245"/>
      <c r="M916" s="245"/>
      <c r="N916" s="245"/>
      <c r="O916" s="245"/>
      <c r="P916" s="245"/>
      <c r="Q916" s="245"/>
      <c r="R916" s="245"/>
      <c r="S916" s="245"/>
      <c r="T916" s="245"/>
      <c r="U916" s="245"/>
      <c r="V916" s="245"/>
      <c r="W916" s="245"/>
      <c r="X916" s="245"/>
      <c r="Y916" s="245"/>
      <c r="Z916" s="245"/>
    </row>
    <row r="917" ht="15.75" customHeight="1">
      <c r="A917" s="245"/>
      <c r="B917" s="245"/>
      <c r="C917" s="245"/>
      <c r="D917" s="245"/>
      <c r="E917" s="245"/>
      <c r="F917" s="245"/>
      <c r="G917" s="245"/>
      <c r="H917" s="245"/>
      <c r="I917" s="245"/>
      <c r="J917" s="245"/>
      <c r="K917" s="245"/>
      <c r="L917" s="245"/>
      <c r="M917" s="245"/>
      <c r="N917" s="245"/>
      <c r="O917" s="245"/>
      <c r="P917" s="245"/>
      <c r="Q917" s="245"/>
      <c r="R917" s="245"/>
      <c r="S917" s="245"/>
      <c r="T917" s="245"/>
      <c r="U917" s="245"/>
      <c r="V917" s="245"/>
      <c r="W917" s="245"/>
      <c r="X917" s="245"/>
      <c r="Y917" s="245"/>
      <c r="Z917" s="245"/>
    </row>
    <row r="918" ht="15.75" customHeight="1">
      <c r="A918" s="245"/>
      <c r="B918" s="245"/>
      <c r="C918" s="245"/>
      <c r="D918" s="245"/>
      <c r="E918" s="245"/>
      <c r="F918" s="245"/>
      <c r="G918" s="245"/>
      <c r="H918" s="245"/>
      <c r="I918" s="245"/>
      <c r="J918" s="245"/>
      <c r="K918" s="245"/>
      <c r="L918" s="245"/>
      <c r="M918" s="245"/>
      <c r="N918" s="245"/>
      <c r="O918" s="245"/>
      <c r="P918" s="245"/>
      <c r="Q918" s="245"/>
      <c r="R918" s="245"/>
      <c r="S918" s="245"/>
      <c r="T918" s="245"/>
      <c r="U918" s="245"/>
      <c r="V918" s="245"/>
      <c r="W918" s="245"/>
      <c r="X918" s="245"/>
      <c r="Y918" s="245"/>
      <c r="Z918" s="245"/>
    </row>
    <row r="919" ht="15.75" customHeight="1">
      <c r="A919" s="245"/>
      <c r="B919" s="245"/>
      <c r="C919" s="245"/>
      <c r="D919" s="245"/>
      <c r="E919" s="245"/>
      <c r="F919" s="245"/>
      <c r="G919" s="245"/>
      <c r="H919" s="245"/>
      <c r="I919" s="245"/>
      <c r="J919" s="245"/>
      <c r="K919" s="245"/>
      <c r="L919" s="245"/>
      <c r="M919" s="245"/>
      <c r="N919" s="245"/>
      <c r="O919" s="245"/>
      <c r="P919" s="245"/>
      <c r="Q919" s="245"/>
      <c r="R919" s="245"/>
      <c r="S919" s="245"/>
      <c r="T919" s="245"/>
      <c r="U919" s="245"/>
      <c r="V919" s="245"/>
      <c r="W919" s="245"/>
      <c r="X919" s="245"/>
      <c r="Y919" s="245"/>
      <c r="Z919" s="245"/>
    </row>
    <row r="920" ht="15.75" customHeight="1">
      <c r="A920" s="245"/>
      <c r="B920" s="245"/>
      <c r="C920" s="245"/>
      <c r="D920" s="245"/>
      <c r="E920" s="245"/>
      <c r="F920" s="245"/>
      <c r="G920" s="245"/>
      <c r="H920" s="245"/>
      <c r="I920" s="245"/>
      <c r="J920" s="245"/>
      <c r="K920" s="245"/>
      <c r="L920" s="245"/>
      <c r="M920" s="245"/>
      <c r="N920" s="245"/>
      <c r="O920" s="245"/>
      <c r="P920" s="245"/>
      <c r="Q920" s="245"/>
      <c r="R920" s="245"/>
      <c r="S920" s="245"/>
      <c r="T920" s="245"/>
      <c r="U920" s="245"/>
      <c r="V920" s="245"/>
      <c r="W920" s="245"/>
      <c r="X920" s="245"/>
      <c r="Y920" s="245"/>
      <c r="Z920" s="245"/>
    </row>
    <row r="921" ht="15.75" customHeight="1">
      <c r="A921" s="245"/>
      <c r="B921" s="245"/>
      <c r="C921" s="245"/>
      <c r="D921" s="245"/>
      <c r="E921" s="245"/>
      <c r="F921" s="245"/>
      <c r="G921" s="245"/>
      <c r="H921" s="245"/>
      <c r="I921" s="245"/>
      <c r="J921" s="245"/>
      <c r="K921" s="245"/>
      <c r="L921" s="245"/>
      <c r="M921" s="245"/>
      <c r="N921" s="245"/>
      <c r="O921" s="245"/>
      <c r="P921" s="245"/>
      <c r="Q921" s="245"/>
      <c r="R921" s="245"/>
      <c r="S921" s="245"/>
      <c r="T921" s="245"/>
      <c r="U921" s="245"/>
      <c r="V921" s="245"/>
      <c r="W921" s="245"/>
      <c r="X921" s="245"/>
      <c r="Y921" s="245"/>
      <c r="Z921" s="245"/>
    </row>
    <row r="922" ht="15.75" customHeight="1">
      <c r="A922" s="245"/>
      <c r="B922" s="245"/>
      <c r="C922" s="245"/>
      <c r="D922" s="245"/>
      <c r="E922" s="245"/>
      <c r="F922" s="245"/>
      <c r="G922" s="245"/>
      <c r="H922" s="245"/>
      <c r="I922" s="245"/>
      <c r="J922" s="245"/>
      <c r="K922" s="245"/>
      <c r="L922" s="245"/>
      <c r="M922" s="245"/>
      <c r="N922" s="245"/>
      <c r="O922" s="245"/>
      <c r="P922" s="245"/>
      <c r="Q922" s="245"/>
      <c r="R922" s="245"/>
      <c r="S922" s="245"/>
      <c r="T922" s="245"/>
      <c r="U922" s="245"/>
      <c r="V922" s="245"/>
      <c r="W922" s="245"/>
      <c r="X922" s="245"/>
      <c r="Y922" s="245"/>
      <c r="Z922" s="245"/>
    </row>
    <row r="923" ht="15.75" customHeight="1">
      <c r="A923" s="245"/>
      <c r="B923" s="245"/>
      <c r="C923" s="245"/>
      <c r="D923" s="245"/>
      <c r="E923" s="245"/>
      <c r="F923" s="245"/>
      <c r="G923" s="245"/>
      <c r="H923" s="245"/>
      <c r="I923" s="245"/>
      <c r="J923" s="245"/>
      <c r="K923" s="245"/>
      <c r="L923" s="245"/>
      <c r="M923" s="245"/>
      <c r="N923" s="245"/>
      <c r="O923" s="245"/>
      <c r="P923" s="245"/>
      <c r="Q923" s="245"/>
      <c r="R923" s="245"/>
      <c r="S923" s="245"/>
      <c r="T923" s="245"/>
      <c r="U923" s="245"/>
      <c r="V923" s="245"/>
      <c r="W923" s="245"/>
      <c r="X923" s="245"/>
      <c r="Y923" s="245"/>
      <c r="Z923" s="245"/>
    </row>
    <row r="924" ht="15.75" customHeight="1">
      <c r="A924" s="245"/>
      <c r="B924" s="245"/>
      <c r="C924" s="245"/>
      <c r="D924" s="245"/>
      <c r="E924" s="245"/>
      <c r="F924" s="245"/>
      <c r="G924" s="245"/>
      <c r="H924" s="245"/>
      <c r="I924" s="245"/>
      <c r="J924" s="245"/>
      <c r="K924" s="245"/>
      <c r="L924" s="245"/>
      <c r="M924" s="245"/>
      <c r="N924" s="245"/>
      <c r="O924" s="245"/>
      <c r="P924" s="245"/>
      <c r="Q924" s="245"/>
      <c r="R924" s="245"/>
      <c r="S924" s="245"/>
      <c r="T924" s="245"/>
      <c r="U924" s="245"/>
      <c r="V924" s="245"/>
      <c r="W924" s="245"/>
      <c r="X924" s="245"/>
      <c r="Y924" s="245"/>
      <c r="Z924" s="245"/>
    </row>
    <row r="925" ht="15.75" customHeight="1">
      <c r="A925" s="245"/>
      <c r="B925" s="245"/>
      <c r="C925" s="245"/>
      <c r="D925" s="245"/>
      <c r="E925" s="245"/>
      <c r="F925" s="245"/>
      <c r="G925" s="245"/>
      <c r="H925" s="245"/>
      <c r="I925" s="245"/>
      <c r="J925" s="245"/>
      <c r="K925" s="245"/>
      <c r="L925" s="245"/>
      <c r="M925" s="245"/>
      <c r="N925" s="245"/>
      <c r="O925" s="245"/>
      <c r="P925" s="245"/>
      <c r="Q925" s="245"/>
      <c r="R925" s="245"/>
      <c r="S925" s="245"/>
      <c r="T925" s="245"/>
      <c r="U925" s="245"/>
      <c r="V925" s="245"/>
      <c r="W925" s="245"/>
      <c r="X925" s="245"/>
      <c r="Y925" s="245"/>
      <c r="Z925" s="245"/>
    </row>
    <row r="926" ht="15.75" customHeight="1">
      <c r="A926" s="245"/>
      <c r="B926" s="245"/>
      <c r="C926" s="245"/>
      <c r="D926" s="245"/>
      <c r="E926" s="245"/>
      <c r="F926" s="245"/>
      <c r="G926" s="245"/>
      <c r="H926" s="245"/>
      <c r="I926" s="245"/>
      <c r="J926" s="245"/>
      <c r="K926" s="245"/>
      <c r="L926" s="245"/>
      <c r="M926" s="245"/>
      <c r="N926" s="245"/>
      <c r="O926" s="245"/>
      <c r="P926" s="245"/>
      <c r="Q926" s="245"/>
      <c r="R926" s="245"/>
      <c r="S926" s="245"/>
      <c r="T926" s="245"/>
      <c r="U926" s="245"/>
      <c r="V926" s="245"/>
      <c r="W926" s="245"/>
      <c r="X926" s="245"/>
      <c r="Y926" s="245"/>
      <c r="Z926" s="245"/>
    </row>
    <row r="927" ht="15.75" customHeight="1">
      <c r="A927" s="245"/>
      <c r="B927" s="245"/>
      <c r="C927" s="245"/>
      <c r="D927" s="245"/>
      <c r="E927" s="245"/>
      <c r="F927" s="245"/>
      <c r="G927" s="245"/>
      <c r="H927" s="245"/>
      <c r="I927" s="245"/>
      <c r="J927" s="245"/>
      <c r="K927" s="245"/>
      <c r="L927" s="245"/>
      <c r="M927" s="245"/>
      <c r="N927" s="245"/>
      <c r="O927" s="245"/>
      <c r="P927" s="245"/>
      <c r="Q927" s="245"/>
      <c r="R927" s="245"/>
      <c r="S927" s="245"/>
      <c r="T927" s="245"/>
      <c r="U927" s="245"/>
      <c r="V927" s="245"/>
      <c r="W927" s="245"/>
      <c r="X927" s="245"/>
      <c r="Y927" s="245"/>
      <c r="Z927" s="245"/>
    </row>
    <row r="928" ht="15.75" customHeight="1">
      <c r="A928" s="245"/>
      <c r="B928" s="245"/>
      <c r="C928" s="245"/>
      <c r="D928" s="245"/>
      <c r="E928" s="245"/>
      <c r="F928" s="245"/>
      <c r="G928" s="245"/>
      <c r="H928" s="245"/>
      <c r="I928" s="245"/>
      <c r="J928" s="245"/>
      <c r="K928" s="245"/>
      <c r="L928" s="245"/>
      <c r="M928" s="245"/>
      <c r="N928" s="245"/>
      <c r="O928" s="245"/>
      <c r="P928" s="245"/>
      <c r="Q928" s="245"/>
      <c r="R928" s="245"/>
      <c r="S928" s="245"/>
      <c r="T928" s="245"/>
      <c r="U928" s="245"/>
      <c r="V928" s="245"/>
      <c r="W928" s="245"/>
      <c r="X928" s="245"/>
      <c r="Y928" s="245"/>
      <c r="Z928" s="245"/>
    </row>
    <row r="929" ht="15.75" customHeight="1">
      <c r="A929" s="245"/>
      <c r="B929" s="245"/>
      <c r="C929" s="245"/>
      <c r="D929" s="245"/>
      <c r="E929" s="245"/>
      <c r="F929" s="245"/>
      <c r="G929" s="245"/>
      <c r="H929" s="245"/>
      <c r="I929" s="245"/>
      <c r="J929" s="245"/>
      <c r="K929" s="245"/>
      <c r="L929" s="245"/>
      <c r="M929" s="245"/>
      <c r="N929" s="245"/>
      <c r="O929" s="245"/>
      <c r="P929" s="245"/>
      <c r="Q929" s="245"/>
      <c r="R929" s="245"/>
      <c r="S929" s="245"/>
      <c r="T929" s="245"/>
      <c r="U929" s="245"/>
      <c r="V929" s="245"/>
      <c r="W929" s="245"/>
      <c r="X929" s="245"/>
      <c r="Y929" s="245"/>
      <c r="Z929" s="245"/>
    </row>
    <row r="930" ht="15.75" customHeight="1">
      <c r="A930" s="245"/>
      <c r="B930" s="245"/>
      <c r="C930" s="245"/>
      <c r="D930" s="245"/>
      <c r="E930" s="245"/>
      <c r="F930" s="245"/>
      <c r="G930" s="245"/>
      <c r="H930" s="245"/>
      <c r="I930" s="245"/>
      <c r="J930" s="245"/>
      <c r="K930" s="245"/>
      <c r="L930" s="245"/>
      <c r="M930" s="245"/>
      <c r="N930" s="245"/>
      <c r="O930" s="245"/>
      <c r="P930" s="245"/>
      <c r="Q930" s="245"/>
      <c r="R930" s="245"/>
      <c r="S930" s="245"/>
      <c r="T930" s="245"/>
      <c r="U930" s="245"/>
      <c r="V930" s="245"/>
      <c r="W930" s="245"/>
      <c r="X930" s="245"/>
      <c r="Y930" s="245"/>
      <c r="Z930" s="245"/>
    </row>
    <row r="931" ht="15.75" customHeight="1">
      <c r="A931" s="245"/>
      <c r="B931" s="245"/>
      <c r="C931" s="245"/>
      <c r="D931" s="245"/>
      <c r="E931" s="245"/>
      <c r="F931" s="245"/>
      <c r="G931" s="245"/>
      <c r="H931" s="245"/>
      <c r="I931" s="245"/>
      <c r="J931" s="245"/>
      <c r="K931" s="245"/>
      <c r="L931" s="245"/>
      <c r="M931" s="245"/>
      <c r="N931" s="245"/>
      <c r="O931" s="245"/>
      <c r="P931" s="245"/>
      <c r="Q931" s="245"/>
      <c r="R931" s="245"/>
      <c r="S931" s="245"/>
      <c r="T931" s="245"/>
      <c r="U931" s="245"/>
      <c r="V931" s="245"/>
      <c r="W931" s="245"/>
      <c r="X931" s="245"/>
      <c r="Y931" s="245"/>
      <c r="Z931" s="245"/>
    </row>
    <row r="932" ht="15.75" customHeight="1">
      <c r="A932" s="245"/>
      <c r="B932" s="245"/>
      <c r="C932" s="245"/>
      <c r="D932" s="245"/>
      <c r="E932" s="245"/>
      <c r="F932" s="245"/>
      <c r="G932" s="245"/>
      <c r="H932" s="245"/>
      <c r="I932" s="245"/>
      <c r="J932" s="245"/>
      <c r="K932" s="245"/>
      <c r="L932" s="245"/>
      <c r="M932" s="245"/>
      <c r="N932" s="245"/>
      <c r="O932" s="245"/>
      <c r="P932" s="245"/>
      <c r="Q932" s="245"/>
      <c r="R932" s="245"/>
      <c r="S932" s="245"/>
      <c r="T932" s="245"/>
      <c r="U932" s="245"/>
      <c r="V932" s="245"/>
      <c r="W932" s="245"/>
      <c r="X932" s="245"/>
      <c r="Y932" s="245"/>
      <c r="Z932" s="245"/>
    </row>
    <row r="933" ht="15.75" customHeight="1">
      <c r="A933" s="245"/>
      <c r="B933" s="245"/>
      <c r="C933" s="245"/>
      <c r="D933" s="245"/>
      <c r="E933" s="245"/>
      <c r="F933" s="245"/>
      <c r="G933" s="245"/>
      <c r="H933" s="245"/>
      <c r="I933" s="245"/>
      <c r="J933" s="245"/>
      <c r="K933" s="245"/>
      <c r="L933" s="245"/>
      <c r="M933" s="245"/>
      <c r="N933" s="245"/>
      <c r="O933" s="245"/>
      <c r="P933" s="245"/>
      <c r="Q933" s="245"/>
      <c r="R933" s="245"/>
      <c r="S933" s="245"/>
      <c r="T933" s="245"/>
      <c r="U933" s="245"/>
      <c r="V933" s="245"/>
      <c r="W933" s="245"/>
      <c r="X933" s="245"/>
      <c r="Y933" s="245"/>
      <c r="Z933" s="245"/>
    </row>
    <row r="934" ht="15.75" customHeight="1">
      <c r="A934" s="245"/>
      <c r="B934" s="245"/>
      <c r="C934" s="245"/>
      <c r="D934" s="245"/>
      <c r="E934" s="245"/>
      <c r="F934" s="245"/>
      <c r="G934" s="245"/>
      <c r="H934" s="245"/>
      <c r="I934" s="245"/>
      <c r="J934" s="245"/>
      <c r="K934" s="245"/>
      <c r="L934" s="245"/>
      <c r="M934" s="245"/>
      <c r="N934" s="245"/>
      <c r="O934" s="245"/>
      <c r="P934" s="245"/>
      <c r="Q934" s="245"/>
      <c r="R934" s="245"/>
      <c r="S934" s="245"/>
      <c r="T934" s="245"/>
      <c r="U934" s="245"/>
      <c r="V934" s="245"/>
      <c r="W934" s="245"/>
      <c r="X934" s="245"/>
      <c r="Y934" s="245"/>
      <c r="Z934" s="245"/>
    </row>
    <row r="935" ht="15.75" customHeight="1">
      <c r="A935" s="245"/>
      <c r="B935" s="245"/>
      <c r="C935" s="245"/>
      <c r="D935" s="245"/>
      <c r="E935" s="245"/>
      <c r="F935" s="245"/>
      <c r="G935" s="245"/>
      <c r="H935" s="245"/>
      <c r="I935" s="245"/>
      <c r="J935" s="245"/>
      <c r="K935" s="245"/>
      <c r="L935" s="245"/>
      <c r="M935" s="245"/>
      <c r="N935" s="245"/>
      <c r="O935" s="245"/>
      <c r="P935" s="245"/>
      <c r="Q935" s="245"/>
      <c r="R935" s="245"/>
      <c r="S935" s="245"/>
      <c r="T935" s="245"/>
      <c r="U935" s="245"/>
      <c r="V935" s="245"/>
      <c r="W935" s="245"/>
      <c r="X935" s="245"/>
      <c r="Y935" s="245"/>
      <c r="Z935" s="245"/>
    </row>
    <row r="936" ht="15.75" customHeight="1">
      <c r="A936" s="245"/>
      <c r="B936" s="245"/>
      <c r="C936" s="245"/>
      <c r="D936" s="245"/>
      <c r="E936" s="245"/>
      <c r="F936" s="245"/>
      <c r="G936" s="245"/>
      <c r="H936" s="245"/>
      <c r="I936" s="245"/>
      <c r="J936" s="245"/>
      <c r="K936" s="245"/>
      <c r="L936" s="245"/>
      <c r="M936" s="245"/>
      <c r="N936" s="245"/>
      <c r="O936" s="245"/>
      <c r="P936" s="245"/>
      <c r="Q936" s="245"/>
      <c r="R936" s="245"/>
      <c r="S936" s="245"/>
      <c r="T936" s="245"/>
      <c r="U936" s="245"/>
      <c r="V936" s="245"/>
      <c r="W936" s="245"/>
      <c r="X936" s="245"/>
      <c r="Y936" s="245"/>
      <c r="Z936" s="245"/>
    </row>
    <row r="937" ht="15.75" customHeight="1">
      <c r="A937" s="245"/>
      <c r="B937" s="245"/>
      <c r="C937" s="245"/>
      <c r="D937" s="245"/>
      <c r="E937" s="245"/>
      <c r="F937" s="245"/>
      <c r="G937" s="245"/>
      <c r="H937" s="245"/>
      <c r="I937" s="245"/>
      <c r="J937" s="245"/>
      <c r="K937" s="245"/>
      <c r="L937" s="245"/>
      <c r="M937" s="245"/>
      <c r="N937" s="245"/>
      <c r="O937" s="245"/>
      <c r="P937" s="245"/>
      <c r="Q937" s="245"/>
      <c r="R937" s="245"/>
      <c r="S937" s="245"/>
      <c r="T937" s="245"/>
      <c r="U937" s="245"/>
      <c r="V937" s="245"/>
      <c r="W937" s="245"/>
      <c r="X937" s="245"/>
      <c r="Y937" s="245"/>
      <c r="Z937" s="245"/>
    </row>
    <row r="938" ht="15.75" customHeight="1">
      <c r="A938" s="245"/>
      <c r="B938" s="245"/>
      <c r="C938" s="245"/>
      <c r="D938" s="245"/>
      <c r="E938" s="245"/>
      <c r="F938" s="245"/>
      <c r="G938" s="245"/>
      <c r="H938" s="245"/>
      <c r="I938" s="245"/>
      <c r="J938" s="245"/>
      <c r="K938" s="245"/>
      <c r="L938" s="245"/>
      <c r="M938" s="245"/>
      <c r="N938" s="245"/>
      <c r="O938" s="245"/>
      <c r="P938" s="245"/>
      <c r="Q938" s="245"/>
      <c r="R938" s="245"/>
      <c r="S938" s="245"/>
      <c r="T938" s="245"/>
      <c r="U938" s="245"/>
      <c r="V938" s="245"/>
      <c r="W938" s="245"/>
      <c r="X938" s="245"/>
      <c r="Y938" s="245"/>
      <c r="Z938" s="245"/>
    </row>
    <row r="939" ht="15.75" customHeight="1">
      <c r="A939" s="245"/>
      <c r="B939" s="245"/>
      <c r="C939" s="245"/>
      <c r="D939" s="245"/>
      <c r="E939" s="245"/>
      <c r="F939" s="245"/>
      <c r="G939" s="245"/>
      <c r="H939" s="245"/>
      <c r="I939" s="245"/>
      <c r="J939" s="245"/>
      <c r="K939" s="245"/>
      <c r="L939" s="245"/>
      <c r="M939" s="245"/>
      <c r="N939" s="245"/>
      <c r="O939" s="245"/>
      <c r="P939" s="245"/>
      <c r="Q939" s="245"/>
      <c r="R939" s="245"/>
      <c r="S939" s="245"/>
      <c r="T939" s="245"/>
      <c r="U939" s="245"/>
      <c r="V939" s="245"/>
      <c r="W939" s="245"/>
      <c r="X939" s="245"/>
      <c r="Y939" s="245"/>
      <c r="Z939" s="245"/>
    </row>
    <row r="940" ht="15.75" customHeight="1">
      <c r="A940" s="245"/>
      <c r="B940" s="245"/>
      <c r="C940" s="245"/>
      <c r="D940" s="245"/>
      <c r="E940" s="245"/>
      <c r="F940" s="245"/>
      <c r="G940" s="245"/>
      <c r="H940" s="245"/>
      <c r="I940" s="245"/>
      <c r="J940" s="245"/>
      <c r="K940" s="245"/>
      <c r="L940" s="245"/>
      <c r="M940" s="245"/>
      <c r="N940" s="245"/>
      <c r="O940" s="245"/>
      <c r="P940" s="245"/>
      <c r="Q940" s="245"/>
      <c r="R940" s="245"/>
      <c r="S940" s="245"/>
      <c r="T940" s="245"/>
      <c r="U940" s="245"/>
      <c r="V940" s="245"/>
      <c r="W940" s="245"/>
      <c r="X940" s="245"/>
      <c r="Y940" s="245"/>
      <c r="Z940" s="245"/>
    </row>
    <row r="941" ht="15.75" customHeight="1">
      <c r="A941" s="245"/>
      <c r="B941" s="245"/>
      <c r="C941" s="245"/>
      <c r="D941" s="245"/>
      <c r="E941" s="245"/>
      <c r="F941" s="245"/>
      <c r="G941" s="245"/>
      <c r="H941" s="245"/>
      <c r="I941" s="245"/>
      <c r="J941" s="245"/>
      <c r="K941" s="245"/>
      <c r="L941" s="245"/>
      <c r="M941" s="245"/>
      <c r="N941" s="245"/>
      <c r="O941" s="245"/>
      <c r="P941" s="245"/>
      <c r="Q941" s="245"/>
      <c r="R941" s="245"/>
      <c r="S941" s="245"/>
      <c r="T941" s="245"/>
      <c r="U941" s="245"/>
      <c r="V941" s="245"/>
      <c r="W941" s="245"/>
      <c r="X941" s="245"/>
      <c r="Y941" s="245"/>
      <c r="Z941" s="245"/>
    </row>
    <row r="942" ht="15.75" customHeight="1">
      <c r="A942" s="245"/>
      <c r="B942" s="245"/>
      <c r="C942" s="245"/>
      <c r="D942" s="245"/>
      <c r="E942" s="245"/>
      <c r="F942" s="245"/>
      <c r="G942" s="245"/>
      <c r="H942" s="245"/>
      <c r="I942" s="245"/>
      <c r="J942" s="245"/>
      <c r="K942" s="245"/>
      <c r="L942" s="245"/>
      <c r="M942" s="245"/>
      <c r="N942" s="245"/>
      <c r="O942" s="245"/>
      <c r="P942" s="245"/>
      <c r="Q942" s="245"/>
      <c r="R942" s="245"/>
      <c r="S942" s="245"/>
      <c r="T942" s="245"/>
      <c r="U942" s="245"/>
      <c r="V942" s="245"/>
      <c r="W942" s="245"/>
      <c r="X942" s="245"/>
      <c r="Y942" s="245"/>
      <c r="Z942" s="245"/>
    </row>
    <row r="943" ht="15.75" customHeight="1">
      <c r="A943" s="245"/>
      <c r="B943" s="245"/>
      <c r="C943" s="245"/>
      <c r="D943" s="245"/>
      <c r="E943" s="245"/>
      <c r="F943" s="245"/>
      <c r="G943" s="245"/>
      <c r="H943" s="245"/>
      <c r="I943" s="245"/>
      <c r="J943" s="245"/>
      <c r="K943" s="245"/>
      <c r="L943" s="245"/>
      <c r="M943" s="245"/>
      <c r="N943" s="245"/>
      <c r="O943" s="245"/>
      <c r="P943" s="245"/>
      <c r="Q943" s="245"/>
      <c r="R943" s="245"/>
      <c r="S943" s="245"/>
      <c r="T943" s="245"/>
      <c r="U943" s="245"/>
      <c r="V943" s="245"/>
      <c r="W943" s="245"/>
      <c r="X943" s="245"/>
      <c r="Y943" s="245"/>
      <c r="Z943" s="245"/>
    </row>
    <row r="944" ht="15.75" customHeight="1">
      <c r="A944" s="245"/>
      <c r="B944" s="245"/>
      <c r="C944" s="245"/>
      <c r="D944" s="245"/>
      <c r="E944" s="245"/>
      <c r="F944" s="245"/>
      <c r="G944" s="245"/>
      <c r="H944" s="245"/>
      <c r="I944" s="245"/>
      <c r="J944" s="245"/>
      <c r="K944" s="245"/>
      <c r="L944" s="245"/>
      <c r="M944" s="245"/>
      <c r="N944" s="245"/>
      <c r="O944" s="245"/>
      <c r="P944" s="245"/>
      <c r="Q944" s="245"/>
      <c r="R944" s="245"/>
      <c r="S944" s="245"/>
      <c r="T944" s="245"/>
      <c r="U944" s="245"/>
      <c r="V944" s="245"/>
      <c r="W944" s="245"/>
      <c r="X944" s="245"/>
      <c r="Y944" s="245"/>
      <c r="Z944" s="245"/>
    </row>
    <row r="945" ht="15.75" customHeight="1">
      <c r="A945" s="245"/>
      <c r="B945" s="245"/>
      <c r="C945" s="245"/>
      <c r="D945" s="245"/>
      <c r="E945" s="245"/>
      <c r="F945" s="245"/>
      <c r="G945" s="245"/>
      <c r="H945" s="245"/>
      <c r="I945" s="245"/>
      <c r="J945" s="245"/>
      <c r="K945" s="245"/>
      <c r="L945" s="245"/>
      <c r="M945" s="245"/>
      <c r="N945" s="245"/>
      <c r="O945" s="245"/>
      <c r="P945" s="245"/>
      <c r="Q945" s="245"/>
      <c r="R945" s="245"/>
      <c r="S945" s="245"/>
      <c r="T945" s="245"/>
      <c r="U945" s="245"/>
      <c r="V945" s="245"/>
      <c r="W945" s="245"/>
      <c r="X945" s="245"/>
      <c r="Y945" s="245"/>
      <c r="Z945" s="245"/>
    </row>
    <row r="946" ht="15.75" customHeight="1">
      <c r="A946" s="245"/>
      <c r="B946" s="245"/>
      <c r="C946" s="245"/>
      <c r="D946" s="245"/>
      <c r="E946" s="245"/>
      <c r="F946" s="245"/>
      <c r="G946" s="245"/>
      <c r="H946" s="245"/>
      <c r="I946" s="245"/>
      <c r="J946" s="245"/>
      <c r="K946" s="245"/>
      <c r="L946" s="245"/>
      <c r="M946" s="245"/>
      <c r="N946" s="245"/>
      <c r="O946" s="245"/>
      <c r="P946" s="245"/>
      <c r="Q946" s="245"/>
      <c r="R946" s="245"/>
      <c r="S946" s="245"/>
      <c r="T946" s="245"/>
      <c r="U946" s="245"/>
      <c r="V946" s="245"/>
      <c r="W946" s="245"/>
      <c r="X946" s="245"/>
      <c r="Y946" s="245"/>
      <c r="Z946" s="245"/>
    </row>
    <row r="947" ht="15.75" customHeight="1">
      <c r="A947" s="245"/>
      <c r="B947" s="245"/>
      <c r="C947" s="245"/>
      <c r="D947" s="245"/>
      <c r="E947" s="245"/>
      <c r="F947" s="245"/>
      <c r="G947" s="245"/>
      <c r="H947" s="245"/>
      <c r="I947" s="245"/>
      <c r="J947" s="245"/>
      <c r="K947" s="245"/>
      <c r="L947" s="245"/>
      <c r="M947" s="245"/>
      <c r="N947" s="245"/>
      <c r="O947" s="245"/>
      <c r="P947" s="245"/>
      <c r="Q947" s="245"/>
      <c r="R947" s="245"/>
      <c r="S947" s="245"/>
      <c r="T947" s="245"/>
      <c r="U947" s="245"/>
      <c r="V947" s="245"/>
      <c r="W947" s="245"/>
      <c r="X947" s="245"/>
      <c r="Y947" s="245"/>
      <c r="Z947" s="245"/>
    </row>
    <row r="948" ht="15.75" customHeight="1">
      <c r="A948" s="245"/>
      <c r="B948" s="245"/>
      <c r="C948" s="245"/>
      <c r="D948" s="245"/>
      <c r="E948" s="245"/>
      <c r="F948" s="245"/>
      <c r="G948" s="245"/>
      <c r="H948" s="245"/>
      <c r="I948" s="245"/>
      <c r="J948" s="245"/>
      <c r="K948" s="245"/>
      <c r="L948" s="245"/>
      <c r="M948" s="245"/>
      <c r="N948" s="245"/>
      <c r="O948" s="245"/>
      <c r="P948" s="245"/>
      <c r="Q948" s="245"/>
      <c r="R948" s="245"/>
      <c r="S948" s="245"/>
      <c r="T948" s="245"/>
      <c r="U948" s="245"/>
      <c r="V948" s="245"/>
      <c r="W948" s="245"/>
      <c r="X948" s="245"/>
      <c r="Y948" s="245"/>
      <c r="Z948" s="245"/>
    </row>
    <row r="949" ht="15.75" customHeight="1">
      <c r="A949" s="245"/>
      <c r="B949" s="245"/>
      <c r="C949" s="245"/>
      <c r="D949" s="245"/>
      <c r="E949" s="245"/>
      <c r="F949" s="245"/>
      <c r="G949" s="245"/>
      <c r="H949" s="245"/>
      <c r="I949" s="245"/>
      <c r="J949" s="245"/>
      <c r="K949" s="245"/>
      <c r="L949" s="245"/>
      <c r="M949" s="245"/>
      <c r="N949" s="245"/>
      <c r="O949" s="245"/>
      <c r="P949" s="245"/>
      <c r="Q949" s="245"/>
      <c r="R949" s="245"/>
      <c r="S949" s="245"/>
      <c r="T949" s="245"/>
      <c r="U949" s="245"/>
      <c r="V949" s="245"/>
      <c r="W949" s="245"/>
      <c r="X949" s="245"/>
      <c r="Y949" s="245"/>
      <c r="Z949" s="245"/>
    </row>
    <row r="950" ht="15.75" customHeight="1">
      <c r="A950" s="245"/>
      <c r="B950" s="245"/>
      <c r="C950" s="245"/>
      <c r="D950" s="245"/>
      <c r="E950" s="245"/>
      <c r="F950" s="245"/>
      <c r="G950" s="245"/>
      <c r="H950" s="245"/>
      <c r="I950" s="245"/>
      <c r="J950" s="245"/>
      <c r="K950" s="245"/>
      <c r="L950" s="245"/>
      <c r="M950" s="245"/>
      <c r="N950" s="245"/>
      <c r="O950" s="245"/>
      <c r="P950" s="245"/>
      <c r="Q950" s="245"/>
      <c r="R950" s="245"/>
      <c r="S950" s="245"/>
      <c r="T950" s="245"/>
      <c r="U950" s="245"/>
      <c r="V950" s="245"/>
      <c r="W950" s="245"/>
      <c r="X950" s="245"/>
      <c r="Y950" s="245"/>
      <c r="Z950" s="245"/>
    </row>
    <row r="951" ht="15.75" customHeight="1">
      <c r="A951" s="245"/>
      <c r="B951" s="245"/>
      <c r="C951" s="245"/>
      <c r="D951" s="245"/>
      <c r="E951" s="245"/>
      <c r="F951" s="245"/>
      <c r="G951" s="245"/>
      <c r="H951" s="245"/>
      <c r="I951" s="245"/>
      <c r="J951" s="245"/>
      <c r="K951" s="245"/>
      <c r="L951" s="245"/>
      <c r="M951" s="245"/>
      <c r="N951" s="245"/>
      <c r="O951" s="245"/>
      <c r="P951" s="245"/>
      <c r="Q951" s="245"/>
      <c r="R951" s="245"/>
      <c r="S951" s="245"/>
      <c r="T951" s="245"/>
      <c r="U951" s="245"/>
      <c r="V951" s="245"/>
      <c r="W951" s="245"/>
      <c r="X951" s="245"/>
      <c r="Y951" s="245"/>
      <c r="Z951" s="245"/>
    </row>
    <row r="952" ht="15.75" customHeight="1">
      <c r="A952" s="245"/>
      <c r="B952" s="245"/>
      <c r="C952" s="245"/>
      <c r="D952" s="245"/>
      <c r="E952" s="245"/>
      <c r="F952" s="245"/>
      <c r="G952" s="245"/>
      <c r="H952" s="245"/>
      <c r="I952" s="245"/>
      <c r="J952" s="245"/>
      <c r="K952" s="245"/>
      <c r="L952" s="245"/>
      <c r="M952" s="245"/>
      <c r="N952" s="245"/>
      <c r="O952" s="245"/>
      <c r="P952" s="245"/>
      <c r="Q952" s="245"/>
      <c r="R952" s="245"/>
      <c r="S952" s="245"/>
      <c r="T952" s="245"/>
      <c r="U952" s="245"/>
      <c r="V952" s="245"/>
      <c r="W952" s="245"/>
      <c r="X952" s="245"/>
      <c r="Y952" s="245"/>
      <c r="Z952" s="245"/>
    </row>
    <row r="953" ht="15.75" customHeight="1">
      <c r="A953" s="245"/>
      <c r="B953" s="245"/>
      <c r="C953" s="245"/>
      <c r="D953" s="245"/>
      <c r="E953" s="245"/>
      <c r="F953" s="245"/>
      <c r="G953" s="245"/>
      <c r="H953" s="245"/>
      <c r="I953" s="245"/>
      <c r="J953" s="245"/>
      <c r="K953" s="245"/>
      <c r="L953" s="245"/>
      <c r="M953" s="245"/>
      <c r="N953" s="245"/>
      <c r="O953" s="245"/>
      <c r="P953" s="245"/>
      <c r="Q953" s="245"/>
      <c r="R953" s="245"/>
      <c r="S953" s="245"/>
      <c r="T953" s="245"/>
      <c r="U953" s="245"/>
      <c r="V953" s="245"/>
      <c r="W953" s="245"/>
      <c r="X953" s="245"/>
      <c r="Y953" s="245"/>
      <c r="Z953" s="245"/>
    </row>
    <row r="954" ht="15.75" customHeight="1">
      <c r="A954" s="245"/>
      <c r="B954" s="245"/>
      <c r="C954" s="245"/>
      <c r="D954" s="245"/>
      <c r="E954" s="245"/>
      <c r="F954" s="245"/>
      <c r="G954" s="245"/>
      <c r="H954" s="245"/>
      <c r="I954" s="245"/>
      <c r="J954" s="245"/>
      <c r="K954" s="245"/>
      <c r="L954" s="245"/>
      <c r="M954" s="245"/>
      <c r="N954" s="245"/>
      <c r="O954" s="245"/>
      <c r="P954" s="245"/>
      <c r="Q954" s="245"/>
      <c r="R954" s="245"/>
      <c r="S954" s="245"/>
      <c r="T954" s="245"/>
      <c r="U954" s="245"/>
      <c r="V954" s="245"/>
      <c r="W954" s="245"/>
      <c r="X954" s="245"/>
      <c r="Y954" s="245"/>
      <c r="Z954" s="245"/>
    </row>
    <row r="955" ht="15.75" customHeight="1">
      <c r="A955" s="245"/>
      <c r="B955" s="245"/>
      <c r="C955" s="245"/>
      <c r="D955" s="245"/>
      <c r="E955" s="245"/>
      <c r="F955" s="245"/>
      <c r="G955" s="245"/>
      <c r="H955" s="245"/>
      <c r="I955" s="245"/>
      <c r="J955" s="245"/>
      <c r="K955" s="245"/>
      <c r="L955" s="245"/>
      <c r="M955" s="245"/>
      <c r="N955" s="245"/>
      <c r="O955" s="245"/>
      <c r="P955" s="245"/>
      <c r="Q955" s="245"/>
      <c r="R955" s="245"/>
      <c r="S955" s="245"/>
      <c r="T955" s="245"/>
      <c r="U955" s="245"/>
      <c r="V955" s="245"/>
      <c r="W955" s="245"/>
      <c r="X955" s="245"/>
      <c r="Y955" s="245"/>
      <c r="Z955" s="245"/>
    </row>
    <row r="956" ht="15.75" customHeight="1">
      <c r="A956" s="245"/>
      <c r="B956" s="245"/>
      <c r="C956" s="245"/>
      <c r="D956" s="245"/>
      <c r="E956" s="245"/>
      <c r="F956" s="245"/>
      <c r="G956" s="245"/>
      <c r="H956" s="245"/>
      <c r="I956" s="245"/>
      <c r="J956" s="245"/>
      <c r="K956" s="245"/>
      <c r="L956" s="245"/>
      <c r="M956" s="245"/>
      <c r="N956" s="245"/>
      <c r="O956" s="245"/>
      <c r="P956" s="245"/>
      <c r="Q956" s="245"/>
      <c r="R956" s="245"/>
      <c r="S956" s="245"/>
      <c r="T956" s="245"/>
      <c r="U956" s="245"/>
      <c r="V956" s="245"/>
      <c r="W956" s="245"/>
      <c r="X956" s="245"/>
      <c r="Y956" s="245"/>
      <c r="Z956" s="245"/>
    </row>
    <row r="957" ht="15.75" customHeight="1">
      <c r="A957" s="245"/>
      <c r="B957" s="245"/>
      <c r="C957" s="245"/>
      <c r="D957" s="245"/>
      <c r="E957" s="245"/>
      <c r="F957" s="245"/>
      <c r="G957" s="245"/>
      <c r="H957" s="245"/>
      <c r="I957" s="245"/>
      <c r="J957" s="245"/>
      <c r="K957" s="245"/>
      <c r="L957" s="245"/>
      <c r="M957" s="245"/>
      <c r="N957" s="245"/>
      <c r="O957" s="245"/>
      <c r="P957" s="245"/>
      <c r="Q957" s="245"/>
      <c r="R957" s="245"/>
      <c r="S957" s="245"/>
      <c r="T957" s="245"/>
      <c r="U957" s="245"/>
      <c r="V957" s="245"/>
      <c r="W957" s="245"/>
      <c r="X957" s="245"/>
      <c r="Y957" s="245"/>
      <c r="Z957" s="245"/>
    </row>
    <row r="958" ht="15.75" customHeight="1">
      <c r="A958" s="245"/>
      <c r="B958" s="245"/>
      <c r="C958" s="245"/>
      <c r="D958" s="245"/>
      <c r="E958" s="245"/>
      <c r="F958" s="245"/>
      <c r="G958" s="245"/>
      <c r="H958" s="245"/>
      <c r="I958" s="245"/>
      <c r="J958" s="245"/>
      <c r="K958" s="245"/>
      <c r="L958" s="245"/>
      <c r="M958" s="245"/>
      <c r="N958" s="245"/>
      <c r="O958" s="245"/>
      <c r="P958" s="245"/>
      <c r="Q958" s="245"/>
      <c r="R958" s="245"/>
      <c r="S958" s="245"/>
      <c r="T958" s="245"/>
      <c r="U958" s="245"/>
      <c r="V958" s="245"/>
      <c r="W958" s="245"/>
      <c r="X958" s="245"/>
      <c r="Y958" s="245"/>
      <c r="Z958" s="245"/>
    </row>
    <row r="959" ht="15.75" customHeight="1">
      <c r="A959" s="245"/>
      <c r="B959" s="245"/>
      <c r="C959" s="245"/>
      <c r="D959" s="245"/>
      <c r="E959" s="245"/>
      <c r="F959" s="245"/>
      <c r="G959" s="245"/>
      <c r="H959" s="245"/>
      <c r="I959" s="245"/>
      <c r="J959" s="245"/>
      <c r="K959" s="245"/>
      <c r="L959" s="245"/>
      <c r="M959" s="245"/>
      <c r="N959" s="245"/>
      <c r="O959" s="245"/>
      <c r="P959" s="245"/>
      <c r="Q959" s="245"/>
      <c r="R959" s="245"/>
      <c r="S959" s="245"/>
      <c r="T959" s="245"/>
      <c r="U959" s="245"/>
      <c r="V959" s="245"/>
      <c r="W959" s="245"/>
      <c r="X959" s="245"/>
      <c r="Y959" s="245"/>
      <c r="Z959" s="245"/>
    </row>
    <row r="960" ht="15.75" customHeight="1">
      <c r="A960" s="245"/>
      <c r="B960" s="245"/>
      <c r="C960" s="245"/>
      <c r="D960" s="245"/>
      <c r="E960" s="245"/>
      <c r="F960" s="245"/>
      <c r="G960" s="245"/>
      <c r="H960" s="245"/>
      <c r="I960" s="245"/>
      <c r="J960" s="245"/>
      <c r="K960" s="245"/>
      <c r="L960" s="245"/>
      <c r="M960" s="245"/>
      <c r="N960" s="245"/>
      <c r="O960" s="245"/>
      <c r="P960" s="245"/>
      <c r="Q960" s="245"/>
      <c r="R960" s="245"/>
      <c r="S960" s="245"/>
      <c r="T960" s="245"/>
      <c r="U960" s="245"/>
      <c r="V960" s="245"/>
      <c r="W960" s="245"/>
      <c r="X960" s="245"/>
      <c r="Y960" s="245"/>
      <c r="Z960" s="245"/>
    </row>
    <row r="961" ht="15.75" customHeight="1">
      <c r="A961" s="245"/>
      <c r="B961" s="245"/>
      <c r="C961" s="245"/>
      <c r="D961" s="245"/>
      <c r="E961" s="245"/>
      <c r="F961" s="245"/>
      <c r="G961" s="245"/>
      <c r="H961" s="245"/>
      <c r="I961" s="245"/>
      <c r="J961" s="245"/>
      <c r="K961" s="245"/>
      <c r="L961" s="245"/>
      <c r="M961" s="245"/>
      <c r="N961" s="245"/>
      <c r="O961" s="245"/>
      <c r="P961" s="245"/>
      <c r="Q961" s="245"/>
      <c r="R961" s="245"/>
      <c r="S961" s="245"/>
      <c r="T961" s="245"/>
      <c r="U961" s="245"/>
      <c r="V961" s="245"/>
      <c r="W961" s="245"/>
      <c r="X961" s="245"/>
      <c r="Y961" s="245"/>
      <c r="Z961" s="245"/>
    </row>
    <row r="962" ht="15.75" customHeight="1">
      <c r="A962" s="245"/>
      <c r="B962" s="245"/>
      <c r="C962" s="245"/>
      <c r="D962" s="245"/>
      <c r="E962" s="245"/>
      <c r="F962" s="245"/>
      <c r="G962" s="245"/>
      <c r="H962" s="245"/>
      <c r="I962" s="245"/>
      <c r="J962" s="245"/>
      <c r="K962" s="245"/>
      <c r="L962" s="245"/>
      <c r="M962" s="245"/>
      <c r="N962" s="245"/>
      <c r="O962" s="245"/>
      <c r="P962" s="245"/>
      <c r="Q962" s="245"/>
      <c r="R962" s="245"/>
      <c r="S962" s="245"/>
      <c r="T962" s="245"/>
      <c r="U962" s="245"/>
      <c r="V962" s="245"/>
      <c r="W962" s="245"/>
      <c r="X962" s="245"/>
      <c r="Y962" s="245"/>
      <c r="Z962" s="245"/>
    </row>
    <row r="963" ht="15.75" customHeight="1">
      <c r="A963" s="245"/>
      <c r="B963" s="245"/>
      <c r="C963" s="245"/>
      <c r="D963" s="245"/>
      <c r="E963" s="245"/>
      <c r="F963" s="245"/>
      <c r="G963" s="245"/>
      <c r="H963" s="245"/>
      <c r="I963" s="245"/>
      <c r="J963" s="245"/>
      <c r="K963" s="245"/>
      <c r="L963" s="245"/>
      <c r="M963" s="245"/>
      <c r="N963" s="245"/>
      <c r="O963" s="245"/>
      <c r="P963" s="245"/>
      <c r="Q963" s="245"/>
      <c r="R963" s="245"/>
      <c r="S963" s="245"/>
      <c r="T963" s="245"/>
      <c r="U963" s="245"/>
      <c r="V963" s="245"/>
      <c r="W963" s="245"/>
      <c r="X963" s="245"/>
      <c r="Y963" s="245"/>
      <c r="Z963" s="245"/>
    </row>
    <row r="964" ht="15.75" customHeight="1">
      <c r="A964" s="245"/>
      <c r="B964" s="245"/>
      <c r="C964" s="245"/>
      <c r="D964" s="245"/>
      <c r="E964" s="245"/>
      <c r="F964" s="245"/>
      <c r="G964" s="245"/>
      <c r="H964" s="245"/>
      <c r="I964" s="245"/>
      <c r="J964" s="245"/>
      <c r="K964" s="245"/>
      <c r="L964" s="245"/>
      <c r="M964" s="245"/>
      <c r="N964" s="245"/>
      <c r="O964" s="245"/>
      <c r="P964" s="245"/>
      <c r="Q964" s="245"/>
      <c r="R964" s="245"/>
      <c r="S964" s="245"/>
      <c r="T964" s="245"/>
      <c r="U964" s="245"/>
      <c r="V964" s="245"/>
      <c r="W964" s="245"/>
      <c r="X964" s="245"/>
      <c r="Y964" s="245"/>
      <c r="Z964" s="245"/>
    </row>
    <row r="965" ht="15.75" customHeight="1">
      <c r="A965" s="245"/>
      <c r="B965" s="245"/>
      <c r="C965" s="245"/>
      <c r="D965" s="245"/>
      <c r="E965" s="245"/>
      <c r="F965" s="245"/>
      <c r="G965" s="245"/>
      <c r="H965" s="245"/>
      <c r="I965" s="245"/>
      <c r="J965" s="245"/>
      <c r="K965" s="245"/>
      <c r="L965" s="245"/>
      <c r="M965" s="245"/>
      <c r="N965" s="245"/>
      <c r="O965" s="245"/>
      <c r="P965" s="245"/>
      <c r="Q965" s="245"/>
      <c r="R965" s="245"/>
      <c r="S965" s="245"/>
      <c r="T965" s="245"/>
      <c r="U965" s="245"/>
      <c r="V965" s="245"/>
      <c r="W965" s="245"/>
      <c r="X965" s="245"/>
      <c r="Y965" s="245"/>
      <c r="Z965" s="245"/>
    </row>
    <row r="966" ht="15.75" customHeight="1">
      <c r="A966" s="245"/>
      <c r="B966" s="245"/>
      <c r="C966" s="245"/>
      <c r="D966" s="245"/>
      <c r="E966" s="245"/>
      <c r="F966" s="245"/>
      <c r="G966" s="245"/>
      <c r="H966" s="245"/>
      <c r="I966" s="245"/>
      <c r="J966" s="245"/>
      <c r="K966" s="245"/>
      <c r="L966" s="245"/>
      <c r="M966" s="245"/>
      <c r="N966" s="245"/>
      <c r="O966" s="245"/>
      <c r="P966" s="245"/>
      <c r="Q966" s="245"/>
      <c r="R966" s="245"/>
      <c r="S966" s="245"/>
      <c r="T966" s="245"/>
      <c r="U966" s="245"/>
      <c r="V966" s="245"/>
      <c r="W966" s="245"/>
      <c r="X966" s="245"/>
      <c r="Y966" s="245"/>
      <c r="Z966" s="245"/>
    </row>
    <row r="967" ht="15.75" customHeight="1">
      <c r="A967" s="245"/>
      <c r="B967" s="245"/>
      <c r="C967" s="245"/>
      <c r="D967" s="245"/>
      <c r="E967" s="245"/>
      <c r="F967" s="245"/>
      <c r="G967" s="245"/>
      <c r="H967" s="245"/>
      <c r="I967" s="245"/>
      <c r="J967" s="245"/>
      <c r="K967" s="245"/>
      <c r="L967" s="245"/>
      <c r="M967" s="245"/>
      <c r="N967" s="245"/>
      <c r="O967" s="245"/>
      <c r="P967" s="245"/>
      <c r="Q967" s="245"/>
      <c r="R967" s="245"/>
      <c r="S967" s="245"/>
      <c r="T967" s="245"/>
      <c r="U967" s="245"/>
      <c r="V967" s="245"/>
      <c r="W967" s="245"/>
      <c r="X967" s="245"/>
      <c r="Y967" s="245"/>
      <c r="Z967" s="245"/>
    </row>
    <row r="968" ht="15.75" customHeight="1">
      <c r="A968" s="245"/>
      <c r="B968" s="245"/>
      <c r="C968" s="245"/>
      <c r="D968" s="245"/>
      <c r="E968" s="245"/>
      <c r="F968" s="245"/>
      <c r="G968" s="245"/>
      <c r="H968" s="245"/>
      <c r="I968" s="245"/>
      <c r="J968" s="245"/>
      <c r="K968" s="245"/>
      <c r="L968" s="245"/>
      <c r="M968" s="245"/>
      <c r="N968" s="245"/>
      <c r="O968" s="245"/>
      <c r="P968" s="245"/>
      <c r="Q968" s="245"/>
      <c r="R968" s="245"/>
      <c r="S968" s="245"/>
      <c r="T968" s="245"/>
      <c r="U968" s="245"/>
      <c r="V968" s="245"/>
      <c r="W968" s="245"/>
      <c r="X968" s="245"/>
      <c r="Y968" s="245"/>
      <c r="Z968" s="245"/>
    </row>
    <row r="969" ht="15.75" customHeight="1">
      <c r="A969" s="245"/>
      <c r="B969" s="245"/>
      <c r="C969" s="245"/>
      <c r="D969" s="245"/>
      <c r="E969" s="245"/>
      <c r="F969" s="245"/>
      <c r="G969" s="245"/>
      <c r="H969" s="245"/>
      <c r="I969" s="245"/>
      <c r="J969" s="245"/>
      <c r="K969" s="245"/>
      <c r="L969" s="245"/>
      <c r="M969" s="245"/>
      <c r="N969" s="245"/>
      <c r="O969" s="245"/>
      <c r="P969" s="245"/>
      <c r="Q969" s="245"/>
      <c r="R969" s="245"/>
      <c r="S969" s="245"/>
      <c r="T969" s="245"/>
      <c r="U969" s="245"/>
      <c r="V969" s="245"/>
      <c r="W969" s="245"/>
      <c r="X969" s="245"/>
      <c r="Y969" s="245"/>
      <c r="Z969" s="245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9.38"/>
    <col customWidth="1" min="2" max="2" width="18.88"/>
    <col customWidth="1" min="3" max="3" width="12.88"/>
    <col customWidth="1" min="4" max="4" width="19.38"/>
    <col customWidth="1" min="5" max="5" width="17.75"/>
    <col customWidth="1" min="6" max="6" width="9.13"/>
    <col customWidth="1" min="7" max="26" width="8.63"/>
  </cols>
  <sheetData>
    <row r="1" ht="15.75" customHeight="1">
      <c r="A1" s="295" t="s">
        <v>11493</v>
      </c>
      <c r="B1" s="245"/>
      <c r="C1" s="245"/>
      <c r="D1" s="245"/>
      <c r="E1" s="245"/>
      <c r="F1" s="245"/>
      <c r="G1" s="245"/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</row>
    <row r="2" ht="15.75" customHeight="1">
      <c r="A2" s="293" t="s">
        <v>11494</v>
      </c>
      <c r="B2" s="245"/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X2" s="245"/>
      <c r="Y2" s="245"/>
      <c r="Z2" s="245"/>
    </row>
    <row r="3" ht="15.75" customHeight="1">
      <c r="A3" s="292" t="s">
        <v>11495</v>
      </c>
      <c r="B3" s="245"/>
      <c r="C3" s="245"/>
      <c r="D3" s="245"/>
      <c r="E3" s="245"/>
      <c r="F3" s="245"/>
      <c r="G3" s="245"/>
      <c r="H3" s="245"/>
      <c r="I3" s="245"/>
      <c r="J3" s="245"/>
      <c r="K3" s="245"/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</row>
    <row r="4" ht="15.75" customHeight="1">
      <c r="A4" s="292" t="s">
        <v>11496</v>
      </c>
      <c r="B4" s="245"/>
      <c r="C4" s="245"/>
      <c r="D4" s="245"/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X4" s="245"/>
      <c r="Y4" s="245"/>
      <c r="Z4" s="245"/>
    </row>
    <row r="5" ht="15.75" customHeight="1">
      <c r="A5" s="291"/>
      <c r="B5" s="245"/>
      <c r="C5" s="245"/>
      <c r="D5" s="245"/>
      <c r="E5" s="245"/>
      <c r="F5" s="245"/>
      <c r="G5" s="245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X5" s="245"/>
      <c r="Y5" s="245"/>
      <c r="Z5" s="245"/>
    </row>
    <row r="6" ht="15.75" customHeight="1">
      <c r="A6" s="293" t="s">
        <v>11497</v>
      </c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X6" s="245"/>
      <c r="Y6" s="245"/>
      <c r="Z6" s="245"/>
    </row>
    <row r="7" ht="15.75" customHeight="1">
      <c r="A7" s="290" t="s">
        <v>11498</v>
      </c>
      <c r="B7" s="245"/>
      <c r="C7" s="245"/>
      <c r="D7" s="245"/>
      <c r="E7" s="245"/>
      <c r="F7" s="245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X7" s="245"/>
      <c r="Y7" s="245"/>
      <c r="Z7" s="245"/>
    </row>
    <row r="8" ht="15.75" customHeight="1">
      <c r="A8" s="292" t="s">
        <v>11499</v>
      </c>
      <c r="B8" s="245"/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X8" s="245"/>
      <c r="Y8" s="245"/>
      <c r="Z8" s="245"/>
    </row>
    <row r="9" ht="15.75" customHeight="1">
      <c r="A9" s="292" t="s">
        <v>11500</v>
      </c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  <c r="X9" s="245"/>
      <c r="Y9" s="245"/>
      <c r="Z9" s="245"/>
    </row>
    <row r="10" ht="15.75" customHeight="1">
      <c r="A10" s="292" t="s">
        <v>11501</v>
      </c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</row>
    <row r="11" ht="15.75" customHeight="1">
      <c r="A11" s="292" t="s">
        <v>11502</v>
      </c>
      <c r="B11" s="245"/>
      <c r="C11" s="245"/>
      <c r="D11" s="245"/>
      <c r="E11" s="245"/>
      <c r="F11" s="245"/>
      <c r="G11" s="245"/>
      <c r="H11" s="245"/>
      <c r="I11" s="245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</row>
    <row r="12" ht="15.75" customHeight="1">
      <c r="A12" s="292" t="s">
        <v>11503</v>
      </c>
      <c r="B12" s="245"/>
      <c r="C12" s="245"/>
      <c r="D12" s="245"/>
      <c r="E12" s="245"/>
      <c r="F12" s="245"/>
      <c r="G12" s="245"/>
      <c r="H12" s="245"/>
      <c r="I12" s="245"/>
      <c r="J12" s="245"/>
      <c r="K12" s="245"/>
      <c r="L12" s="245"/>
      <c r="M12" s="245"/>
      <c r="N12" s="245"/>
      <c r="O12" s="245"/>
      <c r="P12" s="245"/>
      <c r="Q12" s="245"/>
      <c r="R12" s="245"/>
      <c r="S12" s="245"/>
      <c r="T12" s="245"/>
      <c r="U12" s="245"/>
      <c r="V12" s="245"/>
      <c r="W12" s="245"/>
      <c r="X12" s="245"/>
      <c r="Y12" s="245"/>
      <c r="Z12" s="245"/>
    </row>
    <row r="13" ht="15.75" customHeight="1">
      <c r="A13" s="291"/>
      <c r="B13" s="245"/>
      <c r="C13" s="245"/>
      <c r="D13" s="245"/>
      <c r="E13" s="245"/>
      <c r="F13" s="245"/>
      <c r="G13" s="245"/>
      <c r="H13" s="245"/>
      <c r="I13" s="245"/>
      <c r="J13" s="245"/>
      <c r="K13" s="245"/>
      <c r="L13" s="245"/>
      <c r="M13" s="245"/>
      <c r="N13" s="245"/>
      <c r="O13" s="245"/>
      <c r="P13" s="245"/>
      <c r="Q13" s="245"/>
      <c r="R13" s="245"/>
      <c r="S13" s="245"/>
      <c r="T13" s="245"/>
      <c r="U13" s="245"/>
      <c r="V13" s="245"/>
      <c r="W13" s="245"/>
      <c r="X13" s="245"/>
      <c r="Y13" s="245"/>
      <c r="Z13" s="245"/>
    </row>
    <row r="14" ht="15.75" customHeight="1">
      <c r="A14" s="293" t="s">
        <v>11504</v>
      </c>
      <c r="B14" s="245"/>
      <c r="C14" s="245"/>
      <c r="D14" s="245"/>
      <c r="E14" s="245"/>
      <c r="F14" s="245"/>
      <c r="G14" s="245"/>
      <c r="H14" s="245"/>
      <c r="I14" s="245"/>
      <c r="J14" s="245"/>
      <c r="K14" s="245"/>
      <c r="L14" s="245"/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</row>
    <row r="15" ht="15.75" customHeight="1">
      <c r="A15" s="292" t="s">
        <v>11505</v>
      </c>
      <c r="B15" s="245"/>
      <c r="C15" s="245"/>
      <c r="D15" s="245"/>
      <c r="E15" s="245"/>
      <c r="F15" s="245"/>
      <c r="G15" s="245"/>
      <c r="H15" s="245"/>
      <c r="I15" s="245"/>
      <c r="J15" s="245"/>
      <c r="K15" s="245"/>
      <c r="L15" s="245"/>
      <c r="M15" s="245"/>
      <c r="N15" s="245"/>
      <c r="O15" s="245"/>
      <c r="P15" s="245"/>
      <c r="Q15" s="245"/>
      <c r="R15" s="245"/>
      <c r="S15" s="245"/>
      <c r="T15" s="245"/>
      <c r="U15" s="245"/>
      <c r="V15" s="245"/>
      <c r="W15" s="245"/>
      <c r="X15" s="245"/>
      <c r="Y15" s="245"/>
      <c r="Z15" s="245"/>
    </row>
    <row r="16" ht="15.75" customHeight="1">
      <c r="A16" s="291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  <c r="X16" s="245"/>
      <c r="Y16" s="245"/>
      <c r="Z16" s="245"/>
    </row>
    <row r="17" ht="15.75" customHeight="1">
      <c r="A17" s="293" t="s">
        <v>11506</v>
      </c>
      <c r="B17" s="245"/>
      <c r="C17" s="245"/>
      <c r="D17" s="245"/>
      <c r="E17" s="245"/>
      <c r="F17" s="245"/>
      <c r="G17" s="245"/>
      <c r="H17" s="245"/>
      <c r="I17" s="245"/>
      <c r="J17" s="245"/>
      <c r="K17" s="245"/>
      <c r="L17" s="245"/>
      <c r="M17" s="245"/>
      <c r="N17" s="245"/>
      <c r="O17" s="245"/>
      <c r="P17" s="245"/>
      <c r="Q17" s="245"/>
      <c r="R17" s="245"/>
      <c r="S17" s="245"/>
      <c r="T17" s="245"/>
      <c r="U17" s="245"/>
      <c r="V17" s="245"/>
      <c r="W17" s="245"/>
      <c r="X17" s="245"/>
      <c r="Y17" s="245"/>
      <c r="Z17" s="245"/>
    </row>
    <row r="18" ht="15.75" customHeight="1">
      <c r="A18" s="296" t="s">
        <v>11507</v>
      </c>
      <c r="B18" s="245"/>
      <c r="C18" s="245"/>
      <c r="D18" s="245"/>
      <c r="E18" s="245"/>
      <c r="F18" s="245"/>
      <c r="G18" s="245"/>
      <c r="H18" s="245"/>
      <c r="I18" s="245"/>
      <c r="J18" s="245"/>
      <c r="K18" s="245"/>
      <c r="L18" s="245"/>
      <c r="M18" s="245"/>
      <c r="N18" s="245"/>
      <c r="O18" s="245"/>
      <c r="P18" s="245"/>
      <c r="Q18" s="245"/>
      <c r="R18" s="245"/>
      <c r="S18" s="245"/>
      <c r="T18" s="245"/>
      <c r="U18" s="245"/>
      <c r="V18" s="245"/>
      <c r="W18" s="245"/>
      <c r="X18" s="245"/>
      <c r="Y18" s="245"/>
      <c r="Z18" s="245"/>
    </row>
    <row r="19" ht="15.75" customHeight="1">
      <c r="A19" s="291"/>
      <c r="B19" s="245"/>
      <c r="C19" s="245"/>
      <c r="D19" s="245"/>
      <c r="E19" s="245"/>
      <c r="F19" s="245"/>
      <c r="G19" s="245"/>
      <c r="H19" s="245"/>
      <c r="I19" s="245"/>
      <c r="J19" s="245"/>
      <c r="K19" s="245"/>
      <c r="L19" s="245"/>
      <c r="M19" s="245"/>
      <c r="N19" s="245"/>
      <c r="O19" s="245"/>
      <c r="P19" s="245"/>
      <c r="Q19" s="245"/>
      <c r="R19" s="245"/>
      <c r="S19" s="245"/>
      <c r="T19" s="245"/>
      <c r="U19" s="245"/>
      <c r="V19" s="245"/>
      <c r="W19" s="245"/>
      <c r="X19" s="245"/>
      <c r="Y19" s="245"/>
      <c r="Z19" s="245"/>
    </row>
    <row r="20" ht="15.75" customHeight="1">
      <c r="A20" s="292" t="s">
        <v>11508</v>
      </c>
      <c r="B20" s="245"/>
      <c r="C20" s="245"/>
      <c r="D20" s="245"/>
      <c r="E20" s="245"/>
      <c r="F20" s="245"/>
      <c r="G20" s="245"/>
      <c r="H20" s="245"/>
      <c r="I20" s="245"/>
      <c r="J20" s="245"/>
      <c r="K20" s="245"/>
      <c r="L20" s="245"/>
      <c r="M20" s="245"/>
      <c r="N20" s="245"/>
      <c r="O20" s="245"/>
      <c r="P20" s="245"/>
      <c r="Q20" s="245"/>
      <c r="R20" s="245"/>
      <c r="S20" s="245"/>
      <c r="T20" s="245"/>
      <c r="U20" s="245"/>
      <c r="V20" s="245"/>
      <c r="W20" s="245"/>
      <c r="X20" s="245"/>
      <c r="Y20" s="245"/>
      <c r="Z20" s="245"/>
    </row>
    <row r="21" ht="15.75" customHeight="1">
      <c r="A21" s="291"/>
      <c r="B21" s="245"/>
      <c r="C21" s="245"/>
      <c r="D21" s="245"/>
      <c r="E21" s="245"/>
      <c r="F21" s="245"/>
      <c r="G21" s="245"/>
      <c r="H21" s="245"/>
      <c r="I21" s="245"/>
      <c r="J21" s="245"/>
      <c r="K21" s="245"/>
      <c r="L21" s="245"/>
      <c r="M21" s="245"/>
      <c r="N21" s="245"/>
      <c r="O21" s="245"/>
      <c r="P21" s="245"/>
      <c r="Q21" s="245"/>
      <c r="R21" s="245"/>
      <c r="S21" s="245"/>
      <c r="T21" s="245"/>
      <c r="U21" s="245"/>
      <c r="V21" s="245"/>
      <c r="W21" s="245"/>
      <c r="X21" s="245"/>
      <c r="Y21" s="245"/>
      <c r="Z21" s="245"/>
    </row>
    <row r="22" ht="15.75" customHeight="1">
      <c r="A22" s="296" t="s">
        <v>11509</v>
      </c>
      <c r="B22" s="245"/>
      <c r="C22" s="245"/>
      <c r="D22" s="245"/>
      <c r="E22" s="245"/>
      <c r="F22" s="245"/>
      <c r="G22" s="245"/>
      <c r="H22" s="245"/>
      <c r="I22" s="245"/>
      <c r="J22" s="245"/>
      <c r="K22" s="245"/>
      <c r="L22" s="245"/>
      <c r="M22" s="245"/>
      <c r="N22" s="245"/>
      <c r="O22" s="245"/>
      <c r="P22" s="245"/>
      <c r="Q22" s="245"/>
      <c r="R22" s="245"/>
      <c r="S22" s="245"/>
      <c r="T22" s="245"/>
      <c r="U22" s="245"/>
      <c r="V22" s="245"/>
      <c r="W22" s="245"/>
      <c r="X22" s="245"/>
      <c r="Y22" s="245"/>
      <c r="Z22" s="245"/>
    </row>
    <row r="23" ht="15.75" customHeight="1">
      <c r="A23" s="292" t="s">
        <v>11510</v>
      </c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  <c r="X23" s="245"/>
      <c r="Y23" s="245"/>
      <c r="Z23" s="245"/>
    </row>
    <row r="24" ht="15.75" customHeight="1">
      <c r="A24" s="292" t="s">
        <v>11487</v>
      </c>
      <c r="B24" s="245"/>
      <c r="C24" s="245"/>
      <c r="D24" s="245"/>
      <c r="E24" s="245"/>
      <c r="F24" s="245"/>
      <c r="G24" s="245"/>
      <c r="H24" s="245"/>
      <c r="I24" s="245"/>
      <c r="J24" s="245"/>
      <c r="K24" s="245"/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245"/>
      <c r="W24" s="245"/>
      <c r="X24" s="245"/>
      <c r="Y24" s="245"/>
      <c r="Z24" s="245"/>
    </row>
    <row r="25" ht="15.75" customHeight="1">
      <c r="A25" s="292" t="s">
        <v>11488</v>
      </c>
      <c r="B25" s="245"/>
      <c r="C25" s="245"/>
      <c r="D25" s="245"/>
      <c r="E25" s="245"/>
      <c r="F25" s="245"/>
      <c r="G25" s="245"/>
      <c r="H25" s="245"/>
      <c r="I25" s="245"/>
      <c r="J25" s="245"/>
      <c r="K25" s="245"/>
      <c r="L25" s="245"/>
      <c r="M25" s="245"/>
      <c r="N25" s="245"/>
      <c r="O25" s="245"/>
      <c r="P25" s="245"/>
      <c r="Q25" s="245"/>
      <c r="R25" s="245"/>
      <c r="S25" s="245"/>
      <c r="T25" s="245"/>
      <c r="U25" s="245"/>
      <c r="V25" s="245"/>
      <c r="W25" s="245"/>
      <c r="X25" s="245"/>
      <c r="Y25" s="245"/>
      <c r="Z25" s="245"/>
    </row>
    <row r="26" ht="15.75" customHeight="1">
      <c r="A26" s="292" t="s">
        <v>11489</v>
      </c>
      <c r="B26" s="245"/>
      <c r="C26" s="245"/>
      <c r="D26" s="245"/>
      <c r="E26" s="245"/>
      <c r="F26" s="245"/>
      <c r="G26" s="245"/>
      <c r="H26" s="245"/>
      <c r="I26" s="245"/>
      <c r="J26" s="245"/>
      <c r="K26" s="245"/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245"/>
      <c r="W26" s="245"/>
      <c r="X26" s="245"/>
      <c r="Y26" s="245"/>
      <c r="Z26" s="245"/>
    </row>
    <row r="27" ht="15.75" customHeight="1">
      <c r="A27" s="292" t="s">
        <v>11490</v>
      </c>
      <c r="B27" s="245"/>
      <c r="C27" s="245"/>
      <c r="D27" s="245"/>
      <c r="E27" s="245"/>
      <c r="F27" s="245"/>
      <c r="G27" s="245"/>
      <c r="H27" s="245"/>
      <c r="I27" s="245"/>
      <c r="J27" s="245"/>
      <c r="K27" s="245"/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245"/>
      <c r="W27" s="245"/>
      <c r="X27" s="245"/>
      <c r="Y27" s="245"/>
      <c r="Z27" s="245"/>
    </row>
    <row r="28" ht="15.75" customHeight="1">
      <c r="A28" s="292" t="s">
        <v>11491</v>
      </c>
      <c r="B28" s="245"/>
      <c r="C28" s="245"/>
      <c r="D28" s="245"/>
      <c r="E28" s="245"/>
      <c r="F28" s="245"/>
      <c r="G28" s="245"/>
      <c r="H28" s="245"/>
      <c r="I28" s="245"/>
      <c r="J28" s="245"/>
      <c r="K28" s="245"/>
      <c r="L28" s="245"/>
      <c r="M28" s="245"/>
      <c r="N28" s="245"/>
      <c r="O28" s="245"/>
      <c r="P28" s="245"/>
      <c r="Q28" s="245"/>
      <c r="R28" s="245"/>
      <c r="S28" s="245"/>
      <c r="T28" s="245"/>
      <c r="U28" s="245"/>
      <c r="V28" s="245"/>
      <c r="W28" s="245"/>
      <c r="X28" s="245"/>
      <c r="Y28" s="245"/>
      <c r="Z28" s="245"/>
    </row>
    <row r="29" ht="15.75" customHeight="1">
      <c r="A29" s="292" t="s">
        <v>11492</v>
      </c>
      <c r="B29" s="245"/>
      <c r="C29" s="245"/>
      <c r="D29" s="245"/>
      <c r="E29" s="245"/>
      <c r="F29" s="245"/>
      <c r="G29" s="245"/>
      <c r="H29" s="245"/>
      <c r="I29" s="245"/>
      <c r="J29" s="245"/>
      <c r="K29" s="245"/>
      <c r="L29" s="245"/>
      <c r="M29" s="245"/>
      <c r="N29" s="245"/>
      <c r="O29" s="245"/>
      <c r="P29" s="245"/>
      <c r="Q29" s="245"/>
      <c r="R29" s="245"/>
      <c r="S29" s="245"/>
      <c r="T29" s="245"/>
      <c r="U29" s="245"/>
      <c r="V29" s="245"/>
      <c r="W29" s="245"/>
      <c r="X29" s="245"/>
      <c r="Y29" s="245"/>
      <c r="Z29" s="245"/>
    </row>
    <row r="30" ht="15.75" customHeight="1">
      <c r="A30" s="245"/>
      <c r="B30" s="245"/>
      <c r="C30" s="245"/>
      <c r="D30" s="245"/>
      <c r="E30" s="245"/>
      <c r="F30" s="245"/>
      <c r="G30" s="245"/>
      <c r="H30" s="245"/>
      <c r="I30" s="245"/>
      <c r="J30" s="245"/>
      <c r="K30" s="245"/>
      <c r="L30" s="245"/>
      <c r="M30" s="245"/>
      <c r="N30" s="245"/>
      <c r="O30" s="245"/>
      <c r="P30" s="245"/>
      <c r="Q30" s="245"/>
      <c r="R30" s="245"/>
      <c r="S30" s="245"/>
      <c r="T30" s="245"/>
      <c r="U30" s="245"/>
      <c r="V30" s="245"/>
      <c r="W30" s="245"/>
      <c r="X30" s="245"/>
      <c r="Y30" s="245"/>
      <c r="Z30" s="245"/>
    </row>
    <row r="31" ht="15.75" customHeight="1">
      <c r="A31" s="245"/>
      <c r="B31" s="245"/>
      <c r="C31" s="245"/>
      <c r="D31" s="245"/>
      <c r="E31" s="245"/>
      <c r="F31" s="245"/>
      <c r="G31" s="245"/>
      <c r="H31" s="245"/>
      <c r="I31" s="245"/>
      <c r="J31" s="245"/>
      <c r="K31" s="245"/>
      <c r="L31" s="245"/>
      <c r="M31" s="245"/>
      <c r="N31" s="245"/>
      <c r="O31" s="245"/>
      <c r="P31" s="245"/>
      <c r="Q31" s="245"/>
      <c r="R31" s="245"/>
      <c r="S31" s="245"/>
      <c r="T31" s="245"/>
      <c r="U31" s="245"/>
      <c r="V31" s="245"/>
      <c r="W31" s="245"/>
      <c r="X31" s="245"/>
      <c r="Y31" s="245"/>
      <c r="Z31" s="245"/>
    </row>
    <row r="32" ht="15.75" customHeight="1">
      <c r="A32" s="245"/>
      <c r="B32" s="245"/>
      <c r="C32" s="245"/>
      <c r="D32" s="245"/>
      <c r="E32" s="245"/>
      <c r="F32" s="245"/>
      <c r="G32" s="245"/>
      <c r="H32" s="245"/>
      <c r="I32" s="245"/>
      <c r="J32" s="245"/>
      <c r="K32" s="245"/>
      <c r="L32" s="245"/>
      <c r="M32" s="245"/>
      <c r="N32" s="245"/>
      <c r="O32" s="245"/>
      <c r="P32" s="245"/>
      <c r="Q32" s="245"/>
      <c r="R32" s="245"/>
      <c r="S32" s="245"/>
      <c r="T32" s="245"/>
      <c r="U32" s="245"/>
      <c r="V32" s="245"/>
      <c r="W32" s="245"/>
      <c r="X32" s="245"/>
      <c r="Y32" s="245"/>
      <c r="Z32" s="245"/>
    </row>
    <row r="33" ht="15.75" customHeight="1">
      <c r="A33" s="245"/>
      <c r="B33" s="245"/>
      <c r="C33" s="245"/>
      <c r="D33" s="245"/>
      <c r="E33" s="245"/>
      <c r="F33" s="245"/>
      <c r="G33" s="245"/>
      <c r="H33" s="245"/>
      <c r="I33" s="245"/>
      <c r="J33" s="245"/>
      <c r="K33" s="245"/>
      <c r="L33" s="245"/>
      <c r="M33" s="245"/>
      <c r="N33" s="245"/>
      <c r="O33" s="245"/>
      <c r="P33" s="245"/>
      <c r="Q33" s="245"/>
      <c r="R33" s="245"/>
      <c r="S33" s="245"/>
      <c r="T33" s="245"/>
      <c r="U33" s="245"/>
      <c r="V33" s="245"/>
      <c r="W33" s="245"/>
      <c r="X33" s="245"/>
      <c r="Y33" s="245"/>
      <c r="Z33" s="245"/>
    </row>
    <row r="34" ht="15.75" customHeight="1">
      <c r="A34" s="245"/>
      <c r="B34" s="245"/>
      <c r="C34" s="245"/>
      <c r="D34" s="245"/>
      <c r="E34" s="245"/>
      <c r="F34" s="245"/>
      <c r="G34" s="245"/>
      <c r="H34" s="245"/>
      <c r="I34" s="245"/>
      <c r="J34" s="245"/>
      <c r="K34" s="245"/>
      <c r="L34" s="245"/>
      <c r="M34" s="245"/>
      <c r="N34" s="245"/>
      <c r="O34" s="245"/>
      <c r="P34" s="245"/>
      <c r="Q34" s="245"/>
      <c r="R34" s="245"/>
      <c r="S34" s="245"/>
      <c r="T34" s="245"/>
      <c r="U34" s="245"/>
      <c r="V34" s="245"/>
      <c r="W34" s="245"/>
      <c r="X34" s="245"/>
      <c r="Y34" s="245"/>
      <c r="Z34" s="245"/>
    </row>
    <row r="35" ht="15.75" customHeight="1">
      <c r="A35" s="245"/>
      <c r="B35" s="245"/>
      <c r="C35" s="245"/>
      <c r="D35" s="245"/>
      <c r="E35" s="245"/>
      <c r="F35" s="245"/>
      <c r="G35" s="245"/>
      <c r="H35" s="245"/>
      <c r="I35" s="245"/>
      <c r="J35" s="245"/>
      <c r="K35" s="245"/>
      <c r="L35" s="245"/>
      <c r="M35" s="245"/>
      <c r="N35" s="245"/>
      <c r="O35" s="245"/>
      <c r="P35" s="245"/>
      <c r="Q35" s="245"/>
      <c r="R35" s="245"/>
      <c r="S35" s="245"/>
      <c r="T35" s="245"/>
      <c r="U35" s="245"/>
      <c r="V35" s="245"/>
      <c r="W35" s="245"/>
      <c r="X35" s="245"/>
      <c r="Y35" s="245"/>
      <c r="Z35" s="245"/>
    </row>
    <row r="36" ht="15.75" customHeight="1">
      <c r="A36" s="245"/>
      <c r="B36" s="245"/>
      <c r="C36" s="245"/>
      <c r="D36" s="245"/>
      <c r="E36" s="245"/>
      <c r="F36" s="245"/>
      <c r="G36" s="245"/>
      <c r="H36" s="245"/>
      <c r="I36" s="245"/>
      <c r="J36" s="245"/>
      <c r="K36" s="245"/>
      <c r="L36" s="245"/>
      <c r="M36" s="245"/>
      <c r="N36" s="245"/>
      <c r="O36" s="245"/>
      <c r="P36" s="245"/>
      <c r="Q36" s="245"/>
      <c r="R36" s="245"/>
      <c r="S36" s="245"/>
      <c r="T36" s="245"/>
      <c r="U36" s="245"/>
      <c r="V36" s="245"/>
      <c r="W36" s="245"/>
      <c r="X36" s="245"/>
      <c r="Y36" s="245"/>
      <c r="Z36" s="245"/>
    </row>
    <row r="37" ht="15.75" customHeight="1">
      <c r="A37" s="245"/>
      <c r="B37" s="245"/>
      <c r="C37" s="245"/>
      <c r="D37" s="245"/>
      <c r="E37" s="245"/>
      <c r="F37" s="245"/>
      <c r="G37" s="245"/>
      <c r="H37" s="245"/>
      <c r="I37" s="245"/>
      <c r="J37" s="245"/>
      <c r="K37" s="245"/>
      <c r="L37" s="245"/>
      <c r="M37" s="245"/>
      <c r="N37" s="245"/>
      <c r="O37" s="245"/>
      <c r="P37" s="245"/>
      <c r="Q37" s="245"/>
      <c r="R37" s="245"/>
      <c r="S37" s="245"/>
      <c r="T37" s="245"/>
      <c r="U37" s="245"/>
      <c r="V37" s="245"/>
      <c r="W37" s="245"/>
      <c r="X37" s="245"/>
      <c r="Y37" s="245"/>
      <c r="Z37" s="245"/>
    </row>
    <row r="38" ht="15.75" customHeight="1">
      <c r="A38" s="245"/>
      <c r="B38" s="245"/>
      <c r="C38" s="245"/>
      <c r="D38" s="245"/>
      <c r="E38" s="245"/>
      <c r="F38" s="245"/>
      <c r="G38" s="245"/>
      <c r="H38" s="245"/>
      <c r="I38" s="245"/>
      <c r="J38" s="245"/>
      <c r="K38" s="245"/>
      <c r="L38" s="245"/>
      <c r="M38" s="245"/>
      <c r="N38" s="245"/>
      <c r="O38" s="245"/>
      <c r="P38" s="245"/>
      <c r="Q38" s="245"/>
      <c r="R38" s="245"/>
      <c r="S38" s="245"/>
      <c r="T38" s="245"/>
      <c r="U38" s="245"/>
      <c r="V38" s="245"/>
      <c r="W38" s="245"/>
      <c r="X38" s="245"/>
      <c r="Y38" s="245"/>
      <c r="Z38" s="245"/>
    </row>
    <row r="39" ht="15.75" customHeight="1">
      <c r="A39" s="245"/>
      <c r="B39" s="245"/>
      <c r="C39" s="245"/>
      <c r="D39" s="245"/>
      <c r="E39" s="245"/>
      <c r="F39" s="245"/>
      <c r="G39" s="245"/>
      <c r="H39" s="245"/>
      <c r="I39" s="245"/>
      <c r="J39" s="245"/>
      <c r="K39" s="245"/>
      <c r="L39" s="245"/>
      <c r="M39" s="245"/>
      <c r="N39" s="245"/>
      <c r="O39" s="245"/>
      <c r="P39" s="245"/>
      <c r="Q39" s="245"/>
      <c r="R39" s="245"/>
      <c r="S39" s="245"/>
      <c r="T39" s="245"/>
      <c r="U39" s="245"/>
      <c r="V39" s="245"/>
      <c r="W39" s="245"/>
      <c r="X39" s="245"/>
      <c r="Y39" s="245"/>
      <c r="Z39" s="245"/>
    </row>
    <row r="40" ht="15.75" customHeight="1">
      <c r="A40" s="245"/>
      <c r="B40" s="245"/>
      <c r="C40" s="245"/>
      <c r="D40" s="245"/>
      <c r="E40" s="245"/>
      <c r="F40" s="245"/>
      <c r="G40" s="245"/>
      <c r="H40" s="245"/>
      <c r="I40" s="245"/>
      <c r="J40" s="245"/>
      <c r="K40" s="245"/>
      <c r="L40" s="245"/>
      <c r="M40" s="245"/>
      <c r="N40" s="245"/>
      <c r="O40" s="245"/>
      <c r="P40" s="245"/>
      <c r="Q40" s="245"/>
      <c r="R40" s="245"/>
      <c r="S40" s="245"/>
      <c r="T40" s="245"/>
      <c r="U40" s="245"/>
      <c r="V40" s="245"/>
      <c r="W40" s="245"/>
      <c r="X40" s="245"/>
      <c r="Y40" s="245"/>
      <c r="Z40" s="245"/>
    </row>
    <row r="41" ht="15.75" customHeight="1">
      <c r="A41" s="245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  <c r="X41" s="245"/>
      <c r="Y41" s="245"/>
      <c r="Z41" s="245"/>
    </row>
    <row r="42" ht="15.75" customHeight="1">
      <c r="A42" s="245"/>
      <c r="B42" s="245"/>
      <c r="C42" s="245"/>
      <c r="D42" s="245"/>
      <c r="E42" s="245"/>
      <c r="F42" s="245"/>
      <c r="G42" s="245"/>
      <c r="H42" s="245"/>
      <c r="I42" s="245"/>
      <c r="J42" s="245"/>
      <c r="K42" s="245"/>
      <c r="L42" s="245"/>
      <c r="M42" s="245"/>
      <c r="N42" s="245"/>
      <c r="O42" s="245"/>
      <c r="P42" s="245"/>
      <c r="Q42" s="245"/>
      <c r="R42" s="245"/>
      <c r="S42" s="245"/>
      <c r="T42" s="245"/>
      <c r="U42" s="245"/>
      <c r="V42" s="245"/>
      <c r="W42" s="245"/>
      <c r="X42" s="245"/>
      <c r="Y42" s="245"/>
      <c r="Z42" s="245"/>
    </row>
    <row r="43" ht="15.75" customHeight="1">
      <c r="A43" s="245"/>
      <c r="B43" s="245"/>
      <c r="C43" s="245"/>
      <c r="D43" s="245"/>
      <c r="E43" s="245"/>
      <c r="F43" s="245"/>
      <c r="G43" s="245"/>
      <c r="H43" s="245"/>
      <c r="I43" s="245"/>
      <c r="J43" s="245"/>
      <c r="K43" s="245"/>
      <c r="L43" s="245"/>
      <c r="M43" s="245"/>
      <c r="N43" s="245"/>
      <c r="O43" s="245"/>
      <c r="P43" s="245"/>
      <c r="Q43" s="245"/>
      <c r="R43" s="245"/>
      <c r="S43" s="245"/>
      <c r="T43" s="245"/>
      <c r="U43" s="245"/>
      <c r="V43" s="245"/>
      <c r="W43" s="245"/>
      <c r="X43" s="245"/>
      <c r="Y43" s="245"/>
      <c r="Z43" s="245"/>
    </row>
    <row r="44" ht="15.75" customHeight="1">
      <c r="A44" s="245"/>
      <c r="B44" s="245"/>
      <c r="C44" s="245"/>
      <c r="D44" s="245"/>
      <c r="E44" s="245"/>
      <c r="F44" s="245"/>
      <c r="G44" s="245"/>
      <c r="H44" s="245"/>
      <c r="I44" s="245"/>
      <c r="J44" s="245"/>
      <c r="K44" s="245"/>
      <c r="L44" s="245"/>
      <c r="M44" s="245"/>
      <c r="N44" s="245"/>
      <c r="O44" s="245"/>
      <c r="P44" s="245"/>
      <c r="Q44" s="245"/>
      <c r="R44" s="245"/>
      <c r="S44" s="245"/>
      <c r="T44" s="245"/>
      <c r="U44" s="245"/>
      <c r="V44" s="245"/>
      <c r="W44" s="245"/>
      <c r="X44" s="245"/>
      <c r="Y44" s="245"/>
      <c r="Z44" s="245"/>
    </row>
    <row r="45" ht="15.75" customHeight="1">
      <c r="A45" s="245"/>
      <c r="B45" s="245"/>
      <c r="C45" s="245"/>
      <c r="D45" s="245"/>
      <c r="E45" s="245"/>
      <c r="F45" s="245"/>
      <c r="G45" s="245"/>
      <c r="H45" s="245"/>
      <c r="I45" s="245"/>
      <c r="J45" s="245"/>
      <c r="K45" s="245"/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245"/>
      <c r="W45" s="245"/>
      <c r="X45" s="245"/>
      <c r="Y45" s="245"/>
      <c r="Z45" s="245"/>
    </row>
    <row r="46" ht="15.75" customHeight="1">
      <c r="A46" s="245"/>
      <c r="B46" s="245"/>
      <c r="C46" s="245"/>
      <c r="D46" s="245"/>
      <c r="E46" s="245"/>
      <c r="F46" s="245"/>
      <c r="G46" s="245"/>
      <c r="H46" s="245"/>
      <c r="I46" s="245"/>
      <c r="J46" s="245"/>
      <c r="K46" s="245"/>
      <c r="L46" s="245"/>
      <c r="M46" s="245"/>
      <c r="N46" s="245"/>
      <c r="O46" s="245"/>
      <c r="P46" s="245"/>
      <c r="Q46" s="245"/>
      <c r="R46" s="245"/>
      <c r="S46" s="245"/>
      <c r="T46" s="245"/>
      <c r="U46" s="245"/>
      <c r="V46" s="245"/>
      <c r="W46" s="245"/>
      <c r="X46" s="245"/>
      <c r="Y46" s="245"/>
      <c r="Z46" s="245"/>
    </row>
    <row r="47" ht="15.75" customHeight="1">
      <c r="A47" s="245"/>
      <c r="B47" s="245"/>
      <c r="C47" s="245"/>
      <c r="D47" s="245"/>
      <c r="E47" s="245"/>
      <c r="F47" s="245"/>
      <c r="G47" s="245"/>
      <c r="H47" s="245"/>
      <c r="I47" s="245"/>
      <c r="J47" s="245"/>
      <c r="K47" s="245"/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245"/>
      <c r="W47" s="245"/>
      <c r="X47" s="245"/>
      <c r="Y47" s="245"/>
      <c r="Z47" s="245"/>
    </row>
    <row r="48" ht="15.75" customHeight="1">
      <c r="A48" s="245"/>
      <c r="B48" s="245"/>
      <c r="C48" s="245"/>
      <c r="D48" s="245"/>
      <c r="E48" s="245"/>
      <c r="F48" s="245"/>
      <c r="G48" s="245"/>
      <c r="H48" s="245"/>
      <c r="I48" s="245"/>
      <c r="J48" s="245"/>
      <c r="K48" s="245"/>
      <c r="L48" s="245"/>
      <c r="M48" s="245"/>
      <c r="N48" s="245"/>
      <c r="O48" s="245"/>
      <c r="P48" s="245"/>
      <c r="Q48" s="245"/>
      <c r="R48" s="245"/>
      <c r="S48" s="245"/>
      <c r="T48" s="245"/>
      <c r="U48" s="245"/>
      <c r="V48" s="245"/>
      <c r="W48" s="245"/>
      <c r="X48" s="245"/>
      <c r="Y48" s="245"/>
      <c r="Z48" s="245"/>
    </row>
    <row r="49" ht="15.75" customHeight="1">
      <c r="A49" s="245"/>
      <c r="B49" s="245"/>
      <c r="C49" s="245"/>
      <c r="D49" s="245"/>
      <c r="E49" s="245"/>
      <c r="F49" s="245"/>
      <c r="G49" s="245"/>
      <c r="H49" s="245"/>
      <c r="I49" s="245"/>
      <c r="J49" s="245"/>
      <c r="K49" s="245"/>
      <c r="L49" s="245"/>
      <c r="M49" s="245"/>
      <c r="N49" s="245"/>
      <c r="O49" s="245"/>
      <c r="P49" s="245"/>
      <c r="Q49" s="245"/>
      <c r="R49" s="245"/>
      <c r="S49" s="245"/>
      <c r="T49" s="245"/>
      <c r="U49" s="245"/>
      <c r="V49" s="245"/>
      <c r="W49" s="245"/>
      <c r="X49" s="245"/>
      <c r="Y49" s="245"/>
      <c r="Z49" s="245"/>
    </row>
    <row r="50" ht="15.75" customHeight="1">
      <c r="A50" s="245"/>
      <c r="B50" s="245"/>
      <c r="C50" s="245"/>
      <c r="D50" s="245"/>
      <c r="E50" s="245"/>
      <c r="F50" s="245"/>
      <c r="G50" s="245"/>
      <c r="H50" s="245"/>
      <c r="I50" s="245"/>
      <c r="J50" s="245"/>
      <c r="K50" s="245"/>
      <c r="L50" s="245"/>
      <c r="M50" s="245"/>
      <c r="N50" s="245"/>
      <c r="O50" s="245"/>
      <c r="P50" s="245"/>
      <c r="Q50" s="245"/>
      <c r="R50" s="245"/>
      <c r="S50" s="245"/>
      <c r="T50" s="245"/>
      <c r="U50" s="245"/>
      <c r="V50" s="245"/>
      <c r="W50" s="245"/>
      <c r="X50" s="245"/>
      <c r="Y50" s="245"/>
      <c r="Z50" s="245"/>
    </row>
    <row r="51" ht="15.75" customHeight="1">
      <c r="A51" s="245"/>
      <c r="B51" s="245"/>
      <c r="C51" s="245"/>
      <c r="D51" s="245"/>
      <c r="E51" s="245"/>
      <c r="F51" s="245"/>
      <c r="G51" s="245"/>
      <c r="H51" s="245"/>
      <c r="I51" s="245"/>
      <c r="J51" s="245"/>
      <c r="K51" s="245"/>
      <c r="L51" s="245"/>
      <c r="M51" s="245"/>
      <c r="N51" s="245"/>
      <c r="O51" s="245"/>
      <c r="P51" s="245"/>
      <c r="Q51" s="245"/>
      <c r="R51" s="245"/>
      <c r="S51" s="245"/>
      <c r="T51" s="245"/>
      <c r="U51" s="245"/>
      <c r="V51" s="245"/>
      <c r="W51" s="245"/>
      <c r="X51" s="245"/>
      <c r="Y51" s="245"/>
      <c r="Z51" s="245"/>
    </row>
    <row r="52" ht="15.75" customHeight="1">
      <c r="A52" s="245"/>
      <c r="B52" s="245"/>
      <c r="C52" s="245"/>
      <c r="D52" s="245"/>
      <c r="E52" s="245"/>
      <c r="F52" s="245"/>
      <c r="G52" s="245"/>
      <c r="H52" s="245"/>
      <c r="I52" s="245"/>
      <c r="J52" s="245"/>
      <c r="K52" s="245"/>
      <c r="L52" s="245"/>
      <c r="M52" s="245"/>
      <c r="N52" s="245"/>
      <c r="O52" s="245"/>
      <c r="P52" s="245"/>
      <c r="Q52" s="245"/>
      <c r="R52" s="245"/>
      <c r="S52" s="245"/>
      <c r="T52" s="245"/>
      <c r="U52" s="245"/>
      <c r="V52" s="245"/>
      <c r="W52" s="245"/>
      <c r="X52" s="245"/>
      <c r="Y52" s="245"/>
      <c r="Z52" s="245"/>
    </row>
    <row r="53" ht="15.75" customHeight="1">
      <c r="A53" s="245"/>
      <c r="B53" s="245"/>
      <c r="C53" s="245"/>
      <c r="D53" s="245"/>
      <c r="E53" s="245"/>
      <c r="F53" s="245"/>
      <c r="G53" s="245"/>
      <c r="H53" s="245"/>
      <c r="I53" s="245"/>
      <c r="J53" s="245"/>
      <c r="K53" s="245"/>
      <c r="L53" s="245"/>
      <c r="M53" s="245"/>
      <c r="N53" s="245"/>
      <c r="O53" s="245"/>
      <c r="P53" s="245"/>
      <c r="Q53" s="245"/>
      <c r="R53" s="245"/>
      <c r="S53" s="245"/>
      <c r="T53" s="245"/>
      <c r="U53" s="245"/>
      <c r="V53" s="245"/>
      <c r="W53" s="245"/>
      <c r="X53" s="245"/>
      <c r="Y53" s="245"/>
      <c r="Z53" s="245"/>
    </row>
    <row r="54" ht="15.75" customHeight="1">
      <c r="A54" s="245"/>
      <c r="B54" s="245"/>
      <c r="C54" s="245"/>
      <c r="D54" s="245"/>
      <c r="E54" s="245"/>
      <c r="F54" s="245"/>
      <c r="G54" s="245"/>
      <c r="H54" s="245"/>
      <c r="I54" s="245"/>
      <c r="J54" s="245"/>
      <c r="K54" s="245"/>
      <c r="L54" s="245"/>
      <c r="M54" s="245"/>
      <c r="N54" s="245"/>
      <c r="O54" s="245"/>
      <c r="P54" s="245"/>
      <c r="Q54" s="245"/>
      <c r="R54" s="245"/>
      <c r="S54" s="245"/>
      <c r="T54" s="245"/>
      <c r="U54" s="245"/>
      <c r="V54" s="245"/>
      <c r="W54" s="245"/>
      <c r="X54" s="245"/>
      <c r="Y54" s="245"/>
      <c r="Z54" s="245"/>
    </row>
    <row r="55" ht="15.75" customHeight="1">
      <c r="A55" s="245"/>
      <c r="B55" s="245"/>
      <c r="C55" s="245"/>
      <c r="D55" s="245"/>
      <c r="E55" s="245"/>
      <c r="F55" s="245"/>
      <c r="G55" s="245"/>
      <c r="H55" s="245"/>
      <c r="I55" s="245"/>
      <c r="J55" s="245"/>
      <c r="K55" s="245"/>
      <c r="L55" s="245"/>
      <c r="M55" s="245"/>
      <c r="N55" s="245"/>
      <c r="O55" s="245"/>
      <c r="P55" s="245"/>
      <c r="Q55" s="245"/>
      <c r="R55" s="245"/>
      <c r="S55" s="245"/>
      <c r="T55" s="245"/>
      <c r="U55" s="245"/>
      <c r="V55" s="245"/>
      <c r="W55" s="245"/>
      <c r="X55" s="245"/>
      <c r="Y55" s="245"/>
      <c r="Z55" s="245"/>
    </row>
    <row r="56" ht="15.75" customHeight="1">
      <c r="A56" s="245"/>
      <c r="B56" s="245"/>
      <c r="C56" s="245"/>
      <c r="D56" s="245"/>
      <c r="E56" s="245"/>
      <c r="F56" s="245"/>
      <c r="G56" s="245"/>
      <c r="H56" s="245"/>
      <c r="I56" s="245"/>
      <c r="J56" s="245"/>
      <c r="K56" s="245"/>
      <c r="L56" s="245"/>
      <c r="M56" s="245"/>
      <c r="N56" s="245"/>
      <c r="O56" s="245"/>
      <c r="P56" s="245"/>
      <c r="Q56" s="245"/>
      <c r="R56" s="245"/>
      <c r="S56" s="245"/>
      <c r="T56" s="245"/>
      <c r="U56" s="245"/>
      <c r="V56" s="245"/>
      <c r="W56" s="245"/>
      <c r="X56" s="245"/>
      <c r="Y56" s="245"/>
      <c r="Z56" s="245"/>
    </row>
    <row r="57" ht="15.75" customHeight="1">
      <c r="A57" s="245"/>
      <c r="B57" s="245"/>
      <c r="C57" s="245"/>
      <c r="D57" s="245"/>
      <c r="E57" s="245"/>
      <c r="F57" s="245"/>
      <c r="G57" s="245"/>
      <c r="H57" s="245"/>
      <c r="I57" s="245"/>
      <c r="J57" s="245"/>
      <c r="K57" s="245"/>
      <c r="L57" s="245"/>
      <c r="M57" s="245"/>
      <c r="N57" s="245"/>
      <c r="O57" s="245"/>
      <c r="P57" s="245"/>
      <c r="Q57" s="245"/>
      <c r="R57" s="245"/>
      <c r="S57" s="245"/>
      <c r="T57" s="245"/>
      <c r="U57" s="245"/>
      <c r="V57" s="245"/>
      <c r="W57" s="245"/>
      <c r="X57" s="245"/>
      <c r="Y57" s="245"/>
      <c r="Z57" s="245"/>
    </row>
    <row r="58" ht="15.75" customHeight="1">
      <c r="A58" s="245"/>
      <c r="B58" s="245"/>
      <c r="C58" s="245"/>
      <c r="D58" s="245"/>
      <c r="E58" s="245"/>
      <c r="F58" s="245"/>
      <c r="G58" s="245"/>
      <c r="H58" s="245"/>
      <c r="I58" s="245"/>
      <c r="J58" s="245"/>
      <c r="K58" s="245"/>
      <c r="L58" s="245"/>
      <c r="M58" s="245"/>
      <c r="N58" s="245"/>
      <c r="O58" s="245"/>
      <c r="P58" s="245"/>
      <c r="Q58" s="245"/>
      <c r="R58" s="245"/>
      <c r="S58" s="245"/>
      <c r="T58" s="245"/>
      <c r="U58" s="245"/>
      <c r="V58" s="245"/>
      <c r="W58" s="245"/>
      <c r="X58" s="245"/>
      <c r="Y58" s="245"/>
      <c r="Z58" s="245"/>
    </row>
    <row r="59" ht="15.75" customHeight="1">
      <c r="A59" s="245"/>
      <c r="B59" s="245"/>
      <c r="C59" s="245"/>
      <c r="D59" s="245"/>
      <c r="E59" s="245"/>
      <c r="F59" s="245"/>
      <c r="G59" s="245"/>
      <c r="H59" s="245"/>
      <c r="I59" s="245"/>
      <c r="J59" s="245"/>
      <c r="K59" s="245"/>
      <c r="L59" s="245"/>
      <c r="M59" s="245"/>
      <c r="N59" s="245"/>
      <c r="O59" s="245"/>
      <c r="P59" s="245"/>
      <c r="Q59" s="245"/>
      <c r="R59" s="245"/>
      <c r="S59" s="245"/>
      <c r="T59" s="245"/>
      <c r="U59" s="245"/>
      <c r="V59" s="245"/>
      <c r="W59" s="245"/>
      <c r="X59" s="245"/>
      <c r="Y59" s="245"/>
      <c r="Z59" s="245"/>
    </row>
    <row r="60" ht="15.75" customHeight="1">
      <c r="A60" s="245"/>
      <c r="B60" s="245"/>
      <c r="C60" s="245"/>
      <c r="D60" s="245"/>
      <c r="E60" s="245"/>
      <c r="F60" s="245"/>
      <c r="G60" s="245"/>
      <c r="H60" s="245"/>
      <c r="I60" s="245"/>
      <c r="J60" s="245"/>
      <c r="K60" s="245"/>
      <c r="L60" s="245"/>
      <c r="M60" s="245"/>
      <c r="N60" s="245"/>
      <c r="O60" s="245"/>
      <c r="P60" s="245"/>
      <c r="Q60" s="245"/>
      <c r="R60" s="245"/>
      <c r="S60" s="245"/>
      <c r="T60" s="245"/>
      <c r="U60" s="245"/>
      <c r="V60" s="245"/>
      <c r="W60" s="245"/>
      <c r="X60" s="245"/>
      <c r="Y60" s="245"/>
      <c r="Z60" s="245"/>
    </row>
    <row r="61" ht="15.75" customHeight="1">
      <c r="A61" s="245"/>
      <c r="B61" s="245"/>
      <c r="C61" s="245"/>
      <c r="D61" s="245"/>
      <c r="E61" s="245"/>
      <c r="F61" s="245"/>
      <c r="G61" s="245"/>
      <c r="H61" s="245"/>
      <c r="I61" s="245"/>
      <c r="J61" s="245"/>
      <c r="K61" s="245"/>
      <c r="L61" s="245"/>
      <c r="M61" s="245"/>
      <c r="N61" s="245"/>
      <c r="O61" s="245"/>
      <c r="P61" s="245"/>
      <c r="Q61" s="245"/>
      <c r="R61" s="245"/>
      <c r="S61" s="245"/>
      <c r="T61" s="245"/>
      <c r="U61" s="245"/>
      <c r="V61" s="245"/>
      <c r="W61" s="245"/>
      <c r="X61" s="245"/>
      <c r="Y61" s="245"/>
      <c r="Z61" s="245"/>
    </row>
    <row r="62" ht="15.75" customHeight="1">
      <c r="A62" s="245"/>
      <c r="B62" s="245"/>
      <c r="C62" s="245"/>
      <c r="D62" s="245"/>
      <c r="E62" s="245"/>
      <c r="F62" s="245"/>
      <c r="G62" s="245"/>
      <c r="H62" s="245"/>
      <c r="I62" s="245"/>
      <c r="J62" s="245"/>
      <c r="K62" s="245"/>
      <c r="L62" s="245"/>
      <c r="M62" s="245"/>
      <c r="N62" s="245"/>
      <c r="O62" s="245"/>
      <c r="P62" s="245"/>
      <c r="Q62" s="245"/>
      <c r="R62" s="245"/>
      <c r="S62" s="245"/>
      <c r="T62" s="245"/>
      <c r="U62" s="245"/>
      <c r="V62" s="245"/>
      <c r="W62" s="245"/>
      <c r="X62" s="245"/>
      <c r="Y62" s="245"/>
      <c r="Z62" s="245"/>
    </row>
    <row r="63" ht="15.75" customHeight="1">
      <c r="A63" s="245"/>
      <c r="B63" s="245"/>
      <c r="C63" s="245"/>
      <c r="D63" s="245"/>
      <c r="E63" s="245"/>
      <c r="F63" s="245"/>
      <c r="G63" s="245"/>
      <c r="H63" s="245"/>
      <c r="I63" s="245"/>
      <c r="J63" s="245"/>
      <c r="K63" s="245"/>
      <c r="L63" s="245"/>
      <c r="M63" s="245"/>
      <c r="N63" s="245"/>
      <c r="O63" s="245"/>
      <c r="P63" s="245"/>
      <c r="Q63" s="245"/>
      <c r="R63" s="245"/>
      <c r="S63" s="245"/>
      <c r="T63" s="245"/>
      <c r="U63" s="245"/>
      <c r="V63" s="245"/>
      <c r="W63" s="245"/>
      <c r="X63" s="245"/>
      <c r="Y63" s="245"/>
      <c r="Z63" s="245"/>
    </row>
    <row r="64" ht="15.75" customHeight="1">
      <c r="A64" s="245"/>
      <c r="B64" s="245"/>
      <c r="C64" s="245"/>
      <c r="D64" s="245"/>
      <c r="E64" s="245"/>
      <c r="F64" s="245"/>
      <c r="G64" s="245"/>
      <c r="H64" s="245"/>
      <c r="I64" s="245"/>
      <c r="J64" s="245"/>
      <c r="K64" s="245"/>
      <c r="L64" s="245"/>
      <c r="M64" s="245"/>
      <c r="N64" s="245"/>
      <c r="O64" s="245"/>
      <c r="P64" s="245"/>
      <c r="Q64" s="245"/>
      <c r="R64" s="245"/>
      <c r="S64" s="245"/>
      <c r="T64" s="245"/>
      <c r="U64" s="245"/>
      <c r="V64" s="245"/>
      <c r="W64" s="245"/>
      <c r="X64" s="245"/>
      <c r="Y64" s="245"/>
      <c r="Z64" s="245"/>
    </row>
    <row r="65" ht="15.75" customHeight="1">
      <c r="A65" s="245"/>
      <c r="B65" s="245"/>
      <c r="C65" s="245"/>
      <c r="D65" s="245"/>
      <c r="E65" s="245"/>
      <c r="F65" s="245"/>
      <c r="G65" s="245"/>
      <c r="H65" s="245"/>
      <c r="I65" s="245"/>
      <c r="J65" s="245"/>
      <c r="K65" s="245"/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245"/>
      <c r="W65" s="245"/>
      <c r="X65" s="245"/>
      <c r="Y65" s="245"/>
      <c r="Z65" s="245"/>
    </row>
    <row r="66" ht="15.75" customHeight="1">
      <c r="A66" s="245"/>
      <c r="B66" s="245"/>
      <c r="C66" s="245"/>
      <c r="D66" s="245"/>
      <c r="E66" s="245"/>
      <c r="F66" s="245"/>
      <c r="G66" s="245"/>
      <c r="H66" s="245"/>
      <c r="I66" s="245"/>
      <c r="J66" s="245"/>
      <c r="K66" s="245"/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245"/>
      <c r="W66" s="245"/>
      <c r="X66" s="245"/>
      <c r="Y66" s="245"/>
      <c r="Z66" s="245"/>
    </row>
    <row r="67" ht="15.75" customHeight="1">
      <c r="A67" s="245"/>
      <c r="B67" s="245"/>
      <c r="C67" s="245"/>
      <c r="D67" s="245"/>
      <c r="E67" s="245"/>
      <c r="F67" s="245"/>
      <c r="G67" s="245"/>
      <c r="H67" s="245"/>
      <c r="I67" s="245"/>
      <c r="J67" s="245"/>
      <c r="K67" s="245"/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245"/>
      <c r="W67" s="245"/>
      <c r="X67" s="245"/>
      <c r="Y67" s="245"/>
      <c r="Z67" s="245"/>
    </row>
    <row r="68" ht="15.75" customHeight="1">
      <c r="A68" s="245"/>
      <c r="B68" s="245"/>
      <c r="C68" s="245"/>
      <c r="D68" s="245"/>
      <c r="E68" s="245"/>
      <c r="F68" s="245"/>
      <c r="G68" s="245"/>
      <c r="H68" s="245"/>
      <c r="I68" s="245"/>
      <c r="J68" s="245"/>
      <c r="K68" s="245"/>
      <c r="L68" s="245"/>
      <c r="M68" s="245"/>
      <c r="N68" s="245"/>
      <c r="O68" s="245"/>
      <c r="P68" s="245"/>
      <c r="Q68" s="245"/>
      <c r="R68" s="245"/>
      <c r="S68" s="245"/>
      <c r="T68" s="245"/>
      <c r="U68" s="245"/>
      <c r="V68" s="245"/>
      <c r="W68" s="245"/>
      <c r="X68" s="245"/>
      <c r="Y68" s="245"/>
      <c r="Z68" s="245"/>
    </row>
    <row r="69" ht="15.75" customHeight="1">
      <c r="A69" s="245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45"/>
      <c r="S69" s="245"/>
      <c r="T69" s="245"/>
      <c r="U69" s="245"/>
      <c r="V69" s="245"/>
      <c r="W69" s="245"/>
      <c r="X69" s="245"/>
      <c r="Y69" s="245"/>
      <c r="Z69" s="245"/>
    </row>
    <row r="70" ht="15.75" customHeight="1">
      <c r="A70" s="245"/>
      <c r="B70" s="245"/>
      <c r="C70" s="245"/>
      <c r="D70" s="245"/>
      <c r="E70" s="245"/>
      <c r="F70" s="245"/>
      <c r="G70" s="245"/>
      <c r="H70" s="245"/>
      <c r="I70" s="245"/>
      <c r="J70" s="245"/>
      <c r="K70" s="245"/>
      <c r="L70" s="245"/>
      <c r="M70" s="245"/>
      <c r="N70" s="245"/>
      <c r="O70" s="245"/>
      <c r="P70" s="245"/>
      <c r="Q70" s="245"/>
      <c r="R70" s="245"/>
      <c r="S70" s="245"/>
      <c r="T70" s="245"/>
      <c r="U70" s="245"/>
      <c r="V70" s="245"/>
      <c r="W70" s="245"/>
      <c r="X70" s="245"/>
      <c r="Y70" s="245"/>
      <c r="Z70" s="245"/>
    </row>
    <row r="71" ht="15.75" customHeight="1">
      <c r="A71" s="245"/>
      <c r="B71" s="245"/>
      <c r="C71" s="245"/>
      <c r="D71" s="245"/>
      <c r="E71" s="245"/>
      <c r="F71" s="245"/>
      <c r="G71" s="245"/>
      <c r="H71" s="245"/>
      <c r="I71" s="245"/>
      <c r="J71" s="245"/>
      <c r="K71" s="245"/>
      <c r="L71" s="245"/>
      <c r="M71" s="245"/>
      <c r="N71" s="245"/>
      <c r="O71" s="245"/>
      <c r="P71" s="245"/>
      <c r="Q71" s="245"/>
      <c r="R71" s="245"/>
      <c r="S71" s="245"/>
      <c r="T71" s="245"/>
      <c r="U71" s="245"/>
      <c r="V71" s="245"/>
      <c r="W71" s="245"/>
      <c r="X71" s="245"/>
      <c r="Y71" s="245"/>
      <c r="Z71" s="245"/>
    </row>
    <row r="72" ht="15.75" customHeight="1">
      <c r="A72" s="245"/>
      <c r="B72" s="245"/>
      <c r="C72" s="245"/>
      <c r="D72" s="245"/>
      <c r="E72" s="245"/>
      <c r="F72" s="245"/>
      <c r="G72" s="245"/>
      <c r="H72" s="245"/>
      <c r="I72" s="245"/>
      <c r="J72" s="245"/>
      <c r="K72" s="245"/>
      <c r="L72" s="245"/>
      <c r="M72" s="245"/>
      <c r="N72" s="245"/>
      <c r="O72" s="245"/>
      <c r="P72" s="245"/>
      <c r="Q72" s="245"/>
      <c r="R72" s="245"/>
      <c r="S72" s="245"/>
      <c r="T72" s="245"/>
      <c r="U72" s="245"/>
      <c r="V72" s="245"/>
      <c r="W72" s="245"/>
      <c r="X72" s="245"/>
      <c r="Y72" s="245"/>
      <c r="Z72" s="245"/>
    </row>
    <row r="73" ht="15.75" customHeight="1">
      <c r="A73" s="245"/>
      <c r="B73" s="245"/>
      <c r="C73" s="245"/>
      <c r="D73" s="245"/>
      <c r="E73" s="245"/>
      <c r="F73" s="245"/>
      <c r="G73" s="245"/>
      <c r="H73" s="245"/>
      <c r="I73" s="245"/>
      <c r="J73" s="245"/>
      <c r="K73" s="245"/>
      <c r="L73" s="245"/>
      <c r="M73" s="245"/>
      <c r="N73" s="245"/>
      <c r="O73" s="245"/>
      <c r="P73" s="245"/>
      <c r="Q73" s="245"/>
      <c r="R73" s="245"/>
      <c r="S73" s="245"/>
      <c r="T73" s="245"/>
      <c r="U73" s="245"/>
      <c r="V73" s="245"/>
      <c r="W73" s="245"/>
      <c r="X73" s="245"/>
      <c r="Y73" s="245"/>
      <c r="Z73" s="245"/>
    </row>
    <row r="74" ht="15.75" customHeight="1">
      <c r="A74" s="245"/>
      <c r="B74" s="245"/>
      <c r="C74" s="245"/>
      <c r="D74" s="245"/>
      <c r="E74" s="245"/>
      <c r="F74" s="245"/>
      <c r="G74" s="245"/>
      <c r="H74" s="245"/>
      <c r="I74" s="245"/>
      <c r="J74" s="245"/>
      <c r="K74" s="245"/>
      <c r="L74" s="245"/>
      <c r="M74" s="245"/>
      <c r="N74" s="245"/>
      <c r="O74" s="245"/>
      <c r="P74" s="245"/>
      <c r="Q74" s="245"/>
      <c r="R74" s="245"/>
      <c r="S74" s="245"/>
      <c r="T74" s="245"/>
      <c r="U74" s="245"/>
      <c r="V74" s="245"/>
      <c r="W74" s="245"/>
      <c r="X74" s="245"/>
      <c r="Y74" s="245"/>
      <c r="Z74" s="245"/>
    </row>
    <row r="75" ht="15.75" customHeight="1">
      <c r="A75" s="245"/>
      <c r="B75" s="245"/>
      <c r="C75" s="245"/>
      <c r="D75" s="245"/>
      <c r="E75" s="245"/>
      <c r="F75" s="245"/>
      <c r="G75" s="245"/>
      <c r="H75" s="245"/>
      <c r="I75" s="245"/>
      <c r="J75" s="245"/>
      <c r="K75" s="245"/>
      <c r="L75" s="245"/>
      <c r="M75" s="245"/>
      <c r="N75" s="245"/>
      <c r="O75" s="245"/>
      <c r="P75" s="245"/>
      <c r="Q75" s="245"/>
      <c r="R75" s="245"/>
      <c r="S75" s="245"/>
      <c r="T75" s="245"/>
      <c r="U75" s="245"/>
      <c r="V75" s="245"/>
      <c r="W75" s="245"/>
      <c r="X75" s="245"/>
      <c r="Y75" s="245"/>
      <c r="Z75" s="245"/>
    </row>
    <row r="76" ht="15.75" customHeight="1">
      <c r="A76" s="245"/>
      <c r="B76" s="245"/>
      <c r="C76" s="245"/>
      <c r="D76" s="245"/>
      <c r="E76" s="245"/>
      <c r="F76" s="245"/>
      <c r="G76" s="245"/>
      <c r="H76" s="245"/>
      <c r="I76" s="245"/>
      <c r="J76" s="245"/>
      <c r="K76" s="245"/>
      <c r="L76" s="245"/>
      <c r="M76" s="245"/>
      <c r="N76" s="245"/>
      <c r="O76" s="245"/>
      <c r="P76" s="245"/>
      <c r="Q76" s="245"/>
      <c r="R76" s="245"/>
      <c r="S76" s="245"/>
      <c r="T76" s="245"/>
      <c r="U76" s="245"/>
      <c r="V76" s="245"/>
      <c r="W76" s="245"/>
      <c r="X76" s="245"/>
      <c r="Y76" s="245"/>
      <c r="Z76" s="245"/>
    </row>
    <row r="77" ht="15.75" customHeight="1">
      <c r="A77" s="245"/>
      <c r="B77" s="245"/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5"/>
      <c r="U77" s="245"/>
      <c r="V77" s="245"/>
      <c r="W77" s="245"/>
      <c r="X77" s="245"/>
      <c r="Y77" s="245"/>
      <c r="Z77" s="245"/>
    </row>
    <row r="78" ht="15.75" customHeight="1">
      <c r="A78" s="245"/>
      <c r="B78" s="245"/>
      <c r="C78" s="245"/>
      <c r="D78" s="245"/>
      <c r="E78" s="245"/>
      <c r="F78" s="245"/>
      <c r="G78" s="245"/>
      <c r="H78" s="245"/>
      <c r="I78" s="245"/>
      <c r="J78" s="245"/>
      <c r="K78" s="245"/>
      <c r="L78" s="245"/>
      <c r="M78" s="245"/>
      <c r="N78" s="245"/>
      <c r="O78" s="245"/>
      <c r="P78" s="245"/>
      <c r="Q78" s="245"/>
      <c r="R78" s="245"/>
      <c r="S78" s="245"/>
      <c r="T78" s="245"/>
      <c r="U78" s="245"/>
      <c r="V78" s="245"/>
      <c r="W78" s="245"/>
      <c r="X78" s="245"/>
      <c r="Y78" s="245"/>
      <c r="Z78" s="245"/>
    </row>
    <row r="79" ht="15.75" customHeight="1">
      <c r="A79" s="245"/>
      <c r="B79" s="245"/>
      <c r="C79" s="245"/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5"/>
      <c r="U79" s="245"/>
      <c r="V79" s="245"/>
      <c r="W79" s="245"/>
      <c r="X79" s="245"/>
      <c r="Y79" s="245"/>
      <c r="Z79" s="245"/>
    </row>
    <row r="80" ht="15.75" customHeight="1">
      <c r="A80" s="245"/>
      <c r="B80" s="245"/>
      <c r="C80" s="245"/>
      <c r="D80" s="245"/>
      <c r="E80" s="245"/>
      <c r="F80" s="245"/>
      <c r="G80" s="245"/>
      <c r="H80" s="245"/>
      <c r="I80" s="245"/>
      <c r="J80" s="245"/>
      <c r="K80" s="245"/>
      <c r="L80" s="245"/>
      <c r="M80" s="245"/>
      <c r="N80" s="245"/>
      <c r="O80" s="245"/>
      <c r="P80" s="245"/>
      <c r="Q80" s="245"/>
      <c r="R80" s="245"/>
      <c r="S80" s="245"/>
      <c r="T80" s="245"/>
      <c r="U80" s="245"/>
      <c r="V80" s="245"/>
      <c r="W80" s="245"/>
      <c r="X80" s="245"/>
      <c r="Y80" s="245"/>
      <c r="Z80" s="245"/>
    </row>
    <row r="81" ht="15.75" customHeight="1">
      <c r="A81" s="245"/>
      <c r="B81" s="245"/>
      <c r="C81" s="245"/>
      <c r="D81" s="245"/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5"/>
      <c r="U81" s="245"/>
      <c r="V81" s="245"/>
      <c r="W81" s="245"/>
      <c r="X81" s="245"/>
      <c r="Y81" s="245"/>
      <c r="Z81" s="245"/>
    </row>
    <row r="82" ht="15.75" customHeight="1">
      <c r="A82" s="245"/>
      <c r="B82" s="245"/>
      <c r="C82" s="245"/>
      <c r="D82" s="245"/>
      <c r="E82" s="245"/>
      <c r="F82" s="245"/>
      <c r="G82" s="245"/>
      <c r="H82" s="245"/>
      <c r="I82" s="245"/>
      <c r="J82" s="245"/>
      <c r="K82" s="245"/>
      <c r="L82" s="245"/>
      <c r="M82" s="245"/>
      <c r="N82" s="245"/>
      <c r="O82" s="245"/>
      <c r="P82" s="245"/>
      <c r="Q82" s="245"/>
      <c r="R82" s="245"/>
      <c r="S82" s="245"/>
      <c r="T82" s="245"/>
      <c r="U82" s="245"/>
      <c r="V82" s="245"/>
      <c r="W82" s="245"/>
      <c r="X82" s="245"/>
      <c r="Y82" s="245"/>
      <c r="Z82" s="245"/>
    </row>
    <row r="83" ht="15.75" customHeight="1">
      <c r="A83" s="245"/>
      <c r="B83" s="245"/>
      <c r="C83" s="245"/>
      <c r="D83" s="245"/>
      <c r="E83" s="245"/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5"/>
      <c r="U83" s="245"/>
      <c r="V83" s="245"/>
      <c r="W83" s="245"/>
      <c r="X83" s="245"/>
      <c r="Y83" s="245"/>
      <c r="Z83" s="245"/>
    </row>
    <row r="84" ht="15.75" customHeight="1">
      <c r="A84" s="245"/>
      <c r="B84" s="245"/>
      <c r="C84" s="245"/>
      <c r="D84" s="245"/>
      <c r="E84" s="245"/>
      <c r="F84" s="245"/>
      <c r="G84" s="245"/>
      <c r="H84" s="245"/>
      <c r="I84" s="245"/>
      <c r="J84" s="245"/>
      <c r="K84" s="245"/>
      <c r="L84" s="245"/>
      <c r="M84" s="245"/>
      <c r="N84" s="245"/>
      <c r="O84" s="245"/>
      <c r="P84" s="245"/>
      <c r="Q84" s="245"/>
      <c r="R84" s="245"/>
      <c r="S84" s="245"/>
      <c r="T84" s="245"/>
      <c r="U84" s="245"/>
      <c r="V84" s="245"/>
      <c r="W84" s="245"/>
      <c r="X84" s="245"/>
      <c r="Y84" s="245"/>
      <c r="Z84" s="245"/>
    </row>
    <row r="85" ht="15.75" customHeight="1">
      <c r="A85" s="245"/>
      <c r="B85" s="245"/>
      <c r="C85" s="245"/>
      <c r="D85" s="245"/>
      <c r="E85" s="245"/>
      <c r="F85" s="245"/>
      <c r="G85" s="245"/>
      <c r="H85" s="245"/>
      <c r="I85" s="245"/>
      <c r="J85" s="245"/>
      <c r="K85" s="245"/>
      <c r="L85" s="245"/>
      <c r="M85" s="245"/>
      <c r="N85" s="245"/>
      <c r="O85" s="245"/>
      <c r="P85" s="245"/>
      <c r="Q85" s="245"/>
      <c r="R85" s="245"/>
      <c r="S85" s="245"/>
      <c r="T85" s="245"/>
      <c r="U85" s="245"/>
      <c r="V85" s="245"/>
      <c r="W85" s="245"/>
      <c r="X85" s="245"/>
      <c r="Y85" s="245"/>
      <c r="Z85" s="245"/>
    </row>
    <row r="86" ht="15.75" customHeight="1">
      <c r="A86" s="245"/>
      <c r="B86" s="245"/>
      <c r="C86" s="245"/>
      <c r="D86" s="245"/>
      <c r="E86" s="245"/>
      <c r="F86" s="245"/>
      <c r="G86" s="245"/>
      <c r="H86" s="245"/>
      <c r="I86" s="245"/>
      <c r="J86" s="245"/>
      <c r="K86" s="245"/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245"/>
      <c r="W86" s="245"/>
      <c r="X86" s="245"/>
      <c r="Y86" s="245"/>
      <c r="Z86" s="245"/>
    </row>
    <row r="87" ht="15.75" customHeight="1">
      <c r="A87" s="245"/>
      <c r="B87" s="245"/>
      <c r="C87" s="245"/>
      <c r="D87" s="245"/>
      <c r="E87" s="245"/>
      <c r="F87" s="245"/>
      <c r="G87" s="245"/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245"/>
      <c r="W87" s="245"/>
      <c r="X87" s="245"/>
      <c r="Y87" s="245"/>
      <c r="Z87" s="245"/>
    </row>
    <row r="88" ht="15.75" customHeight="1">
      <c r="A88" s="245"/>
      <c r="B88" s="245"/>
      <c r="C88" s="245"/>
      <c r="D88" s="245"/>
      <c r="E88" s="245"/>
      <c r="F88" s="245"/>
      <c r="G88" s="245"/>
      <c r="H88" s="245"/>
      <c r="I88" s="245"/>
      <c r="J88" s="245"/>
      <c r="K88" s="245"/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245"/>
      <c r="W88" s="245"/>
      <c r="X88" s="245"/>
      <c r="Y88" s="245"/>
      <c r="Z88" s="245"/>
    </row>
    <row r="89" ht="15.75" customHeight="1">
      <c r="A89" s="245"/>
      <c r="B89" s="245"/>
      <c r="C89" s="245"/>
      <c r="D89" s="245"/>
      <c r="E89" s="245"/>
      <c r="F89" s="245"/>
      <c r="G89" s="245"/>
      <c r="H89" s="245"/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5"/>
      <c r="U89" s="245"/>
      <c r="V89" s="245"/>
      <c r="W89" s="245"/>
      <c r="X89" s="245"/>
      <c r="Y89" s="245"/>
      <c r="Z89" s="245"/>
    </row>
    <row r="90" ht="15.75" customHeight="1">
      <c r="A90" s="245"/>
      <c r="B90" s="245"/>
      <c r="C90" s="245"/>
      <c r="D90" s="245"/>
      <c r="E90" s="245"/>
      <c r="F90" s="245"/>
      <c r="G90" s="245"/>
      <c r="H90" s="245"/>
      <c r="I90" s="245"/>
      <c r="J90" s="245"/>
      <c r="K90" s="245"/>
      <c r="L90" s="245"/>
      <c r="M90" s="245"/>
      <c r="N90" s="245"/>
      <c r="O90" s="245"/>
      <c r="P90" s="245"/>
      <c r="Q90" s="245"/>
      <c r="R90" s="245"/>
      <c r="S90" s="245"/>
      <c r="T90" s="245"/>
      <c r="U90" s="245"/>
      <c r="V90" s="245"/>
      <c r="W90" s="245"/>
      <c r="X90" s="245"/>
      <c r="Y90" s="245"/>
      <c r="Z90" s="245"/>
    </row>
    <row r="91" ht="15.75" customHeight="1">
      <c r="A91" s="245"/>
      <c r="B91" s="245"/>
      <c r="C91" s="245"/>
      <c r="D91" s="245"/>
      <c r="E91" s="245"/>
      <c r="F91" s="245"/>
      <c r="G91" s="245"/>
      <c r="H91" s="245"/>
      <c r="I91" s="245"/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5"/>
      <c r="U91" s="245"/>
      <c r="V91" s="245"/>
      <c r="W91" s="245"/>
      <c r="X91" s="245"/>
      <c r="Y91" s="245"/>
      <c r="Z91" s="245"/>
    </row>
    <row r="92" ht="15.75" customHeight="1">
      <c r="A92" s="245"/>
      <c r="B92" s="245"/>
      <c r="C92" s="245"/>
      <c r="D92" s="245"/>
      <c r="E92" s="245"/>
      <c r="F92" s="245"/>
      <c r="G92" s="245"/>
      <c r="H92" s="245"/>
      <c r="I92" s="245"/>
      <c r="J92" s="245"/>
      <c r="K92" s="245"/>
      <c r="L92" s="245"/>
      <c r="M92" s="245"/>
      <c r="N92" s="245"/>
      <c r="O92" s="245"/>
      <c r="P92" s="245"/>
      <c r="Q92" s="245"/>
      <c r="R92" s="245"/>
      <c r="S92" s="245"/>
      <c r="T92" s="245"/>
      <c r="U92" s="245"/>
      <c r="V92" s="245"/>
      <c r="W92" s="245"/>
      <c r="X92" s="245"/>
      <c r="Y92" s="245"/>
      <c r="Z92" s="245"/>
    </row>
    <row r="93" ht="15.75" customHeight="1">
      <c r="A93" s="245"/>
      <c r="B93" s="245"/>
      <c r="C93" s="245"/>
      <c r="D93" s="245"/>
      <c r="E93" s="245"/>
      <c r="F93" s="245"/>
      <c r="G93" s="245"/>
      <c r="H93" s="245"/>
      <c r="I93" s="245"/>
      <c r="J93" s="245"/>
      <c r="K93" s="245"/>
      <c r="L93" s="245"/>
      <c r="M93" s="245"/>
      <c r="N93" s="245"/>
      <c r="O93" s="245"/>
      <c r="P93" s="245"/>
      <c r="Q93" s="245"/>
      <c r="R93" s="245"/>
      <c r="S93" s="245"/>
      <c r="T93" s="245"/>
      <c r="U93" s="245"/>
      <c r="V93" s="245"/>
      <c r="W93" s="245"/>
      <c r="X93" s="245"/>
      <c r="Y93" s="245"/>
      <c r="Z93" s="245"/>
    </row>
    <row r="94" ht="15.75" customHeight="1">
      <c r="A94" s="245"/>
      <c r="B94" s="245"/>
      <c r="C94" s="245"/>
      <c r="D94" s="245"/>
      <c r="E94" s="245"/>
      <c r="F94" s="245"/>
      <c r="G94" s="245"/>
      <c r="H94" s="245"/>
      <c r="I94" s="245"/>
      <c r="J94" s="245"/>
      <c r="K94" s="245"/>
      <c r="L94" s="245"/>
      <c r="M94" s="245"/>
      <c r="N94" s="245"/>
      <c r="O94" s="245"/>
      <c r="P94" s="245"/>
      <c r="Q94" s="245"/>
      <c r="R94" s="245"/>
      <c r="S94" s="245"/>
      <c r="T94" s="245"/>
      <c r="U94" s="245"/>
      <c r="V94" s="245"/>
      <c r="W94" s="245"/>
      <c r="X94" s="245"/>
      <c r="Y94" s="245"/>
      <c r="Z94" s="245"/>
    </row>
    <row r="95" ht="15.75" customHeight="1">
      <c r="A95" s="245"/>
      <c r="B95" s="245"/>
      <c r="C95" s="245"/>
      <c r="D95" s="245"/>
      <c r="E95" s="245"/>
      <c r="F95" s="245"/>
      <c r="G95" s="245"/>
      <c r="H95" s="245"/>
      <c r="I95" s="245"/>
      <c r="J95" s="245"/>
      <c r="K95" s="245"/>
      <c r="L95" s="245"/>
      <c r="M95" s="245"/>
      <c r="N95" s="245"/>
      <c r="O95" s="245"/>
      <c r="P95" s="245"/>
      <c r="Q95" s="245"/>
      <c r="R95" s="245"/>
      <c r="S95" s="245"/>
      <c r="T95" s="245"/>
      <c r="U95" s="245"/>
      <c r="V95" s="245"/>
      <c r="W95" s="245"/>
      <c r="X95" s="245"/>
      <c r="Y95" s="245"/>
      <c r="Z95" s="245"/>
    </row>
    <row r="96" ht="15.75" customHeight="1">
      <c r="A96" s="245"/>
      <c r="B96" s="245"/>
      <c r="C96" s="245"/>
      <c r="D96" s="245"/>
      <c r="E96" s="245"/>
      <c r="F96" s="245"/>
      <c r="G96" s="245"/>
      <c r="H96" s="245"/>
      <c r="I96" s="245"/>
      <c r="J96" s="245"/>
      <c r="K96" s="245"/>
      <c r="L96" s="245"/>
      <c r="M96" s="245"/>
      <c r="N96" s="245"/>
      <c r="O96" s="245"/>
      <c r="P96" s="245"/>
      <c r="Q96" s="245"/>
      <c r="R96" s="245"/>
      <c r="S96" s="245"/>
      <c r="T96" s="245"/>
      <c r="U96" s="245"/>
      <c r="V96" s="245"/>
      <c r="W96" s="245"/>
      <c r="X96" s="245"/>
      <c r="Y96" s="245"/>
      <c r="Z96" s="245"/>
    </row>
    <row r="97" ht="15.75" customHeight="1">
      <c r="A97" s="245"/>
      <c r="B97" s="245"/>
      <c r="C97" s="245"/>
      <c r="D97" s="245"/>
      <c r="E97" s="245"/>
      <c r="F97" s="245"/>
      <c r="G97" s="245"/>
      <c r="H97" s="245"/>
      <c r="I97" s="245"/>
      <c r="J97" s="245"/>
      <c r="K97" s="245"/>
      <c r="L97" s="245"/>
      <c r="M97" s="245"/>
      <c r="N97" s="245"/>
      <c r="O97" s="245"/>
      <c r="P97" s="245"/>
      <c r="Q97" s="245"/>
      <c r="R97" s="245"/>
      <c r="S97" s="245"/>
      <c r="T97" s="245"/>
      <c r="U97" s="245"/>
      <c r="V97" s="245"/>
      <c r="W97" s="245"/>
      <c r="X97" s="245"/>
      <c r="Y97" s="245"/>
      <c r="Z97" s="245"/>
    </row>
    <row r="98" ht="15.75" customHeight="1">
      <c r="A98" s="245"/>
      <c r="B98" s="245"/>
      <c r="C98" s="245"/>
      <c r="D98" s="245"/>
      <c r="E98" s="245"/>
      <c r="F98" s="245"/>
      <c r="G98" s="245"/>
      <c r="H98" s="245"/>
      <c r="I98" s="245"/>
      <c r="J98" s="245"/>
      <c r="K98" s="245"/>
      <c r="L98" s="245"/>
      <c r="M98" s="245"/>
      <c r="N98" s="245"/>
      <c r="O98" s="245"/>
      <c r="P98" s="245"/>
      <c r="Q98" s="245"/>
      <c r="R98" s="245"/>
      <c r="S98" s="245"/>
      <c r="T98" s="245"/>
      <c r="U98" s="245"/>
      <c r="V98" s="245"/>
      <c r="W98" s="245"/>
      <c r="X98" s="245"/>
      <c r="Y98" s="245"/>
      <c r="Z98" s="245"/>
    </row>
    <row r="99" ht="15.75" customHeight="1">
      <c r="A99" s="245"/>
      <c r="B99" s="245"/>
      <c r="C99" s="245"/>
      <c r="D99" s="245"/>
      <c r="E99" s="245"/>
      <c r="F99" s="245"/>
      <c r="G99" s="245"/>
      <c r="H99" s="245"/>
      <c r="I99" s="245"/>
      <c r="J99" s="245"/>
      <c r="K99" s="245"/>
      <c r="L99" s="245"/>
      <c r="M99" s="245"/>
      <c r="N99" s="245"/>
      <c r="O99" s="245"/>
      <c r="P99" s="245"/>
      <c r="Q99" s="245"/>
      <c r="R99" s="245"/>
      <c r="S99" s="245"/>
      <c r="T99" s="245"/>
      <c r="U99" s="245"/>
      <c r="V99" s="245"/>
      <c r="W99" s="245"/>
      <c r="X99" s="245"/>
      <c r="Y99" s="245"/>
      <c r="Z99" s="245"/>
    </row>
    <row r="100" ht="15.75" customHeight="1">
      <c r="A100" s="245"/>
      <c r="B100" s="245"/>
      <c r="C100" s="245"/>
      <c r="D100" s="245"/>
      <c r="E100" s="245"/>
      <c r="F100" s="245"/>
      <c r="G100" s="245"/>
      <c r="H100" s="245"/>
      <c r="I100" s="245"/>
      <c r="J100" s="245"/>
      <c r="K100" s="245"/>
      <c r="L100" s="245"/>
      <c r="M100" s="245"/>
      <c r="N100" s="245"/>
      <c r="O100" s="245"/>
      <c r="P100" s="245"/>
      <c r="Q100" s="245"/>
      <c r="R100" s="245"/>
      <c r="S100" s="245"/>
      <c r="T100" s="245"/>
      <c r="U100" s="245"/>
      <c r="V100" s="245"/>
      <c r="W100" s="245"/>
      <c r="X100" s="245"/>
      <c r="Y100" s="245"/>
      <c r="Z100" s="245"/>
    </row>
    <row r="101" ht="15.75" customHeight="1">
      <c r="A101" s="245"/>
      <c r="B101" s="245"/>
      <c r="C101" s="245"/>
      <c r="D101" s="245"/>
      <c r="E101" s="245"/>
      <c r="F101" s="245"/>
      <c r="G101" s="245"/>
      <c r="H101" s="245"/>
      <c r="I101" s="245"/>
      <c r="J101" s="245"/>
      <c r="K101" s="245"/>
      <c r="L101" s="245"/>
      <c r="M101" s="245"/>
      <c r="N101" s="245"/>
      <c r="O101" s="245"/>
      <c r="P101" s="245"/>
      <c r="Q101" s="245"/>
      <c r="R101" s="245"/>
      <c r="S101" s="245"/>
      <c r="T101" s="245"/>
      <c r="U101" s="245"/>
      <c r="V101" s="245"/>
      <c r="W101" s="245"/>
      <c r="X101" s="245"/>
      <c r="Y101" s="245"/>
      <c r="Z101" s="245"/>
    </row>
    <row r="102" ht="15.75" customHeight="1">
      <c r="A102" s="245"/>
      <c r="B102" s="245"/>
      <c r="C102" s="245"/>
      <c r="D102" s="245"/>
      <c r="E102" s="245"/>
      <c r="F102" s="245"/>
      <c r="G102" s="245"/>
      <c r="H102" s="245"/>
      <c r="I102" s="245"/>
      <c r="J102" s="245"/>
      <c r="K102" s="245"/>
      <c r="L102" s="245"/>
      <c r="M102" s="245"/>
      <c r="N102" s="245"/>
      <c r="O102" s="245"/>
      <c r="P102" s="245"/>
      <c r="Q102" s="245"/>
      <c r="R102" s="245"/>
      <c r="S102" s="245"/>
      <c r="T102" s="245"/>
      <c r="U102" s="245"/>
      <c r="V102" s="245"/>
      <c r="W102" s="245"/>
      <c r="X102" s="245"/>
      <c r="Y102" s="245"/>
      <c r="Z102" s="245"/>
    </row>
    <row r="103" ht="15.75" customHeight="1">
      <c r="A103" s="245"/>
      <c r="B103" s="245"/>
      <c r="C103" s="245"/>
      <c r="D103" s="245"/>
      <c r="E103" s="245"/>
      <c r="F103" s="245"/>
      <c r="G103" s="245"/>
      <c r="H103" s="245"/>
      <c r="I103" s="245"/>
      <c r="J103" s="245"/>
      <c r="K103" s="245"/>
      <c r="L103" s="245"/>
      <c r="M103" s="245"/>
      <c r="N103" s="245"/>
      <c r="O103" s="245"/>
      <c r="P103" s="245"/>
      <c r="Q103" s="245"/>
      <c r="R103" s="245"/>
      <c r="S103" s="245"/>
      <c r="T103" s="245"/>
      <c r="U103" s="245"/>
      <c r="V103" s="245"/>
      <c r="W103" s="245"/>
      <c r="X103" s="245"/>
      <c r="Y103" s="245"/>
      <c r="Z103" s="245"/>
    </row>
    <row r="104" ht="15.75" customHeight="1">
      <c r="A104" s="245"/>
      <c r="B104" s="245"/>
      <c r="C104" s="245"/>
      <c r="D104" s="245"/>
      <c r="E104" s="245"/>
      <c r="F104" s="245"/>
      <c r="G104" s="245"/>
      <c r="H104" s="245"/>
      <c r="I104" s="245"/>
      <c r="J104" s="245"/>
      <c r="K104" s="245"/>
      <c r="L104" s="245"/>
      <c r="M104" s="245"/>
      <c r="N104" s="245"/>
      <c r="O104" s="245"/>
      <c r="P104" s="245"/>
      <c r="Q104" s="245"/>
      <c r="R104" s="245"/>
      <c r="S104" s="245"/>
      <c r="T104" s="245"/>
      <c r="U104" s="245"/>
      <c r="V104" s="245"/>
      <c r="W104" s="245"/>
      <c r="X104" s="245"/>
      <c r="Y104" s="245"/>
      <c r="Z104" s="245"/>
    </row>
    <row r="105" ht="15.75" customHeight="1">
      <c r="A105" s="245"/>
      <c r="B105" s="245"/>
      <c r="C105" s="245"/>
      <c r="D105" s="245"/>
      <c r="E105" s="245"/>
      <c r="F105" s="245"/>
      <c r="G105" s="245"/>
      <c r="H105" s="245"/>
      <c r="I105" s="245"/>
      <c r="J105" s="245"/>
      <c r="K105" s="245"/>
      <c r="L105" s="245"/>
      <c r="M105" s="245"/>
      <c r="N105" s="245"/>
      <c r="O105" s="245"/>
      <c r="P105" s="245"/>
      <c r="Q105" s="245"/>
      <c r="R105" s="245"/>
      <c r="S105" s="245"/>
      <c r="T105" s="245"/>
      <c r="U105" s="245"/>
      <c r="V105" s="245"/>
      <c r="W105" s="245"/>
      <c r="X105" s="245"/>
      <c r="Y105" s="245"/>
      <c r="Z105" s="245"/>
    </row>
    <row r="106" ht="15.75" customHeight="1">
      <c r="A106" s="245"/>
      <c r="B106" s="245"/>
      <c r="C106" s="245"/>
      <c r="D106" s="245"/>
      <c r="E106" s="245"/>
      <c r="F106" s="245"/>
      <c r="G106" s="245"/>
      <c r="H106" s="245"/>
      <c r="I106" s="245"/>
      <c r="J106" s="245"/>
      <c r="K106" s="245"/>
      <c r="L106" s="245"/>
      <c r="M106" s="245"/>
      <c r="N106" s="245"/>
      <c r="O106" s="245"/>
      <c r="P106" s="245"/>
      <c r="Q106" s="245"/>
      <c r="R106" s="245"/>
      <c r="S106" s="245"/>
      <c r="T106" s="245"/>
      <c r="U106" s="245"/>
      <c r="V106" s="245"/>
      <c r="W106" s="245"/>
      <c r="X106" s="245"/>
      <c r="Y106" s="245"/>
      <c r="Z106" s="245"/>
    </row>
    <row r="107" ht="15.75" customHeight="1">
      <c r="A107" s="245"/>
      <c r="B107" s="245"/>
      <c r="C107" s="245"/>
      <c r="D107" s="245"/>
      <c r="E107" s="245"/>
      <c r="F107" s="245"/>
      <c r="G107" s="245"/>
      <c r="H107" s="245"/>
      <c r="I107" s="245"/>
      <c r="J107" s="245"/>
      <c r="K107" s="245"/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245"/>
      <c r="W107" s="245"/>
      <c r="X107" s="245"/>
      <c r="Y107" s="245"/>
      <c r="Z107" s="245"/>
    </row>
    <row r="108" ht="15.75" customHeight="1">
      <c r="A108" s="245"/>
      <c r="B108" s="245"/>
      <c r="C108" s="245"/>
      <c r="D108" s="245"/>
      <c r="E108" s="245"/>
      <c r="F108" s="245"/>
      <c r="G108" s="245"/>
      <c r="H108" s="245"/>
      <c r="I108" s="245"/>
      <c r="J108" s="245"/>
      <c r="K108" s="245"/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245"/>
      <c r="W108" s="245"/>
      <c r="X108" s="245"/>
      <c r="Y108" s="245"/>
      <c r="Z108" s="245"/>
    </row>
    <row r="109" ht="15.75" customHeight="1">
      <c r="A109" s="245"/>
      <c r="B109" s="245"/>
      <c r="C109" s="245"/>
      <c r="D109" s="245"/>
      <c r="E109" s="245"/>
      <c r="F109" s="245"/>
      <c r="G109" s="245"/>
      <c r="H109" s="245"/>
      <c r="I109" s="245"/>
      <c r="J109" s="245"/>
      <c r="K109" s="245"/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245"/>
      <c r="W109" s="245"/>
      <c r="X109" s="245"/>
      <c r="Y109" s="245"/>
      <c r="Z109" s="245"/>
    </row>
    <row r="110" ht="15.75" customHeight="1">
      <c r="A110" s="245"/>
      <c r="B110" s="245"/>
      <c r="C110" s="245"/>
      <c r="D110" s="245"/>
      <c r="E110" s="245"/>
      <c r="F110" s="245"/>
      <c r="G110" s="245"/>
      <c r="H110" s="245"/>
      <c r="I110" s="245"/>
      <c r="J110" s="245"/>
      <c r="K110" s="245"/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245"/>
      <c r="W110" s="245"/>
      <c r="X110" s="245"/>
      <c r="Y110" s="245"/>
      <c r="Z110" s="245"/>
    </row>
    <row r="111" ht="15.75" customHeight="1">
      <c r="A111" s="245"/>
      <c r="B111" s="245"/>
      <c r="C111" s="245"/>
      <c r="D111" s="245"/>
      <c r="E111" s="245"/>
      <c r="F111" s="245"/>
      <c r="G111" s="245"/>
      <c r="H111" s="245"/>
      <c r="I111" s="245"/>
      <c r="J111" s="245"/>
      <c r="K111" s="245"/>
      <c r="L111" s="245"/>
      <c r="M111" s="245"/>
      <c r="N111" s="245"/>
      <c r="O111" s="245"/>
      <c r="P111" s="245"/>
      <c r="Q111" s="245"/>
      <c r="R111" s="245"/>
      <c r="S111" s="245"/>
      <c r="T111" s="245"/>
      <c r="U111" s="245"/>
      <c r="V111" s="245"/>
      <c r="W111" s="245"/>
      <c r="X111" s="245"/>
      <c r="Y111" s="245"/>
      <c r="Z111" s="245"/>
    </row>
    <row r="112" ht="15.75" customHeight="1">
      <c r="A112" s="245"/>
      <c r="B112" s="245"/>
      <c r="C112" s="245"/>
      <c r="D112" s="245"/>
      <c r="E112" s="245"/>
      <c r="F112" s="245"/>
      <c r="G112" s="245"/>
      <c r="H112" s="245"/>
      <c r="I112" s="245"/>
      <c r="J112" s="245"/>
      <c r="K112" s="245"/>
      <c r="L112" s="245"/>
      <c r="M112" s="245"/>
      <c r="N112" s="245"/>
      <c r="O112" s="245"/>
      <c r="P112" s="245"/>
      <c r="Q112" s="245"/>
      <c r="R112" s="245"/>
      <c r="S112" s="245"/>
      <c r="T112" s="245"/>
      <c r="U112" s="245"/>
      <c r="V112" s="245"/>
      <c r="W112" s="245"/>
      <c r="X112" s="245"/>
      <c r="Y112" s="245"/>
      <c r="Z112" s="245"/>
    </row>
    <row r="113" ht="15.75" customHeight="1">
      <c r="A113" s="245"/>
      <c r="B113" s="245"/>
      <c r="C113" s="245"/>
      <c r="D113" s="245"/>
      <c r="E113" s="245"/>
      <c r="F113" s="245"/>
      <c r="G113" s="245"/>
      <c r="H113" s="245"/>
      <c r="I113" s="245"/>
      <c r="J113" s="245"/>
      <c r="K113" s="245"/>
      <c r="L113" s="245"/>
      <c r="M113" s="245"/>
      <c r="N113" s="245"/>
      <c r="O113" s="245"/>
      <c r="P113" s="245"/>
      <c r="Q113" s="245"/>
      <c r="R113" s="245"/>
      <c r="S113" s="245"/>
      <c r="T113" s="245"/>
      <c r="U113" s="245"/>
      <c r="V113" s="245"/>
      <c r="W113" s="245"/>
      <c r="X113" s="245"/>
      <c r="Y113" s="245"/>
      <c r="Z113" s="245"/>
    </row>
    <row r="114" ht="15.75" customHeight="1">
      <c r="A114" s="245"/>
      <c r="B114" s="245"/>
      <c r="C114" s="245"/>
      <c r="D114" s="245"/>
      <c r="E114" s="245"/>
      <c r="F114" s="245"/>
      <c r="G114" s="245"/>
      <c r="H114" s="245"/>
      <c r="I114" s="245"/>
      <c r="J114" s="245"/>
      <c r="K114" s="245"/>
      <c r="L114" s="245"/>
      <c r="M114" s="245"/>
      <c r="N114" s="245"/>
      <c r="O114" s="245"/>
      <c r="P114" s="245"/>
      <c r="Q114" s="245"/>
      <c r="R114" s="245"/>
      <c r="S114" s="245"/>
      <c r="T114" s="245"/>
      <c r="U114" s="245"/>
      <c r="V114" s="245"/>
      <c r="W114" s="245"/>
      <c r="X114" s="245"/>
      <c r="Y114" s="245"/>
      <c r="Z114" s="245"/>
    </row>
    <row r="115" ht="15.75" customHeight="1">
      <c r="A115" s="245"/>
      <c r="B115" s="245"/>
      <c r="C115" s="245"/>
      <c r="D115" s="245"/>
      <c r="E115" s="245"/>
      <c r="F115" s="245"/>
      <c r="G115" s="245"/>
      <c r="H115" s="245"/>
      <c r="I115" s="245"/>
      <c r="J115" s="245"/>
      <c r="K115" s="245"/>
      <c r="L115" s="245"/>
      <c r="M115" s="245"/>
      <c r="N115" s="245"/>
      <c r="O115" s="245"/>
      <c r="P115" s="245"/>
      <c r="Q115" s="245"/>
      <c r="R115" s="245"/>
      <c r="S115" s="245"/>
      <c r="T115" s="245"/>
      <c r="U115" s="245"/>
      <c r="V115" s="245"/>
      <c r="W115" s="245"/>
      <c r="X115" s="245"/>
      <c r="Y115" s="245"/>
      <c r="Z115" s="245"/>
    </row>
    <row r="116" ht="15.75" customHeight="1">
      <c r="A116" s="245"/>
      <c r="B116" s="245"/>
      <c r="C116" s="245"/>
      <c r="D116" s="245"/>
      <c r="E116" s="245"/>
      <c r="F116" s="245"/>
      <c r="G116" s="245"/>
      <c r="H116" s="245"/>
      <c r="I116" s="245"/>
      <c r="J116" s="245"/>
      <c r="K116" s="245"/>
      <c r="L116" s="245"/>
      <c r="M116" s="245"/>
      <c r="N116" s="245"/>
      <c r="O116" s="245"/>
      <c r="P116" s="245"/>
      <c r="Q116" s="245"/>
      <c r="R116" s="245"/>
      <c r="S116" s="245"/>
      <c r="T116" s="245"/>
      <c r="U116" s="245"/>
      <c r="V116" s="245"/>
      <c r="W116" s="245"/>
      <c r="X116" s="245"/>
      <c r="Y116" s="245"/>
      <c r="Z116" s="245"/>
    </row>
    <row r="117" ht="15.75" customHeight="1">
      <c r="A117" s="245"/>
      <c r="B117" s="245"/>
      <c r="C117" s="245"/>
      <c r="D117" s="245"/>
      <c r="E117" s="245"/>
      <c r="F117" s="245"/>
      <c r="G117" s="245"/>
      <c r="H117" s="245"/>
      <c r="I117" s="245"/>
      <c r="J117" s="245"/>
      <c r="K117" s="245"/>
      <c r="L117" s="245"/>
      <c r="M117" s="245"/>
      <c r="N117" s="245"/>
      <c r="O117" s="245"/>
      <c r="P117" s="245"/>
      <c r="Q117" s="245"/>
      <c r="R117" s="245"/>
      <c r="S117" s="245"/>
      <c r="T117" s="245"/>
      <c r="U117" s="245"/>
      <c r="V117" s="245"/>
      <c r="W117" s="245"/>
      <c r="X117" s="245"/>
      <c r="Y117" s="245"/>
      <c r="Z117" s="245"/>
    </row>
    <row r="118" ht="15.75" customHeight="1">
      <c r="A118" s="245"/>
      <c r="B118" s="245"/>
      <c r="C118" s="245"/>
      <c r="D118" s="245"/>
      <c r="E118" s="245"/>
      <c r="F118" s="245"/>
      <c r="G118" s="245"/>
      <c r="H118" s="245"/>
      <c r="I118" s="245"/>
      <c r="J118" s="245"/>
      <c r="K118" s="245"/>
      <c r="L118" s="245"/>
      <c r="M118" s="245"/>
      <c r="N118" s="245"/>
      <c r="O118" s="245"/>
      <c r="P118" s="245"/>
      <c r="Q118" s="245"/>
      <c r="R118" s="245"/>
      <c r="S118" s="245"/>
      <c r="T118" s="245"/>
      <c r="U118" s="245"/>
      <c r="V118" s="245"/>
      <c r="W118" s="245"/>
      <c r="X118" s="245"/>
      <c r="Y118" s="245"/>
      <c r="Z118" s="245"/>
    </row>
    <row r="119" ht="15.75" customHeight="1">
      <c r="A119" s="245"/>
      <c r="B119" s="245"/>
      <c r="C119" s="245"/>
      <c r="D119" s="245"/>
      <c r="E119" s="245"/>
      <c r="F119" s="245"/>
      <c r="G119" s="245"/>
      <c r="H119" s="245"/>
      <c r="I119" s="245"/>
      <c r="J119" s="245"/>
      <c r="K119" s="245"/>
      <c r="L119" s="245"/>
      <c r="M119" s="245"/>
      <c r="N119" s="245"/>
      <c r="O119" s="245"/>
      <c r="P119" s="245"/>
      <c r="Q119" s="245"/>
      <c r="R119" s="245"/>
      <c r="S119" s="245"/>
      <c r="T119" s="245"/>
      <c r="U119" s="245"/>
      <c r="V119" s="245"/>
      <c r="W119" s="245"/>
      <c r="X119" s="245"/>
      <c r="Y119" s="245"/>
      <c r="Z119" s="245"/>
    </row>
    <row r="120" ht="15.75" customHeight="1">
      <c r="A120" s="245"/>
      <c r="B120" s="245"/>
      <c r="C120" s="245"/>
      <c r="D120" s="245"/>
      <c r="E120" s="245"/>
      <c r="F120" s="245"/>
      <c r="G120" s="245"/>
      <c r="H120" s="245"/>
      <c r="I120" s="245"/>
      <c r="J120" s="245"/>
      <c r="K120" s="245"/>
      <c r="L120" s="245"/>
      <c r="M120" s="245"/>
      <c r="N120" s="245"/>
      <c r="O120" s="245"/>
      <c r="P120" s="245"/>
      <c r="Q120" s="245"/>
      <c r="R120" s="245"/>
      <c r="S120" s="245"/>
      <c r="T120" s="245"/>
      <c r="U120" s="245"/>
      <c r="V120" s="245"/>
      <c r="W120" s="245"/>
      <c r="X120" s="245"/>
      <c r="Y120" s="245"/>
      <c r="Z120" s="245"/>
    </row>
    <row r="121" ht="15.75" customHeight="1">
      <c r="A121" s="245"/>
      <c r="B121" s="245"/>
      <c r="C121" s="245"/>
      <c r="D121" s="245"/>
      <c r="E121" s="245"/>
      <c r="F121" s="245"/>
      <c r="G121" s="245"/>
      <c r="H121" s="245"/>
      <c r="I121" s="245"/>
      <c r="J121" s="245"/>
      <c r="K121" s="245"/>
      <c r="L121" s="245"/>
      <c r="M121" s="245"/>
      <c r="N121" s="245"/>
      <c r="O121" s="245"/>
      <c r="P121" s="245"/>
      <c r="Q121" s="245"/>
      <c r="R121" s="245"/>
      <c r="S121" s="245"/>
      <c r="T121" s="245"/>
      <c r="U121" s="245"/>
      <c r="V121" s="245"/>
      <c r="W121" s="245"/>
      <c r="X121" s="245"/>
      <c r="Y121" s="245"/>
      <c r="Z121" s="245"/>
    </row>
    <row r="122" ht="15.75" customHeight="1">
      <c r="A122" s="245"/>
      <c r="B122" s="245"/>
      <c r="C122" s="245"/>
      <c r="D122" s="245"/>
      <c r="E122" s="245"/>
      <c r="F122" s="245"/>
      <c r="G122" s="245"/>
      <c r="H122" s="245"/>
      <c r="I122" s="245"/>
      <c r="J122" s="245"/>
      <c r="K122" s="245"/>
      <c r="L122" s="245"/>
      <c r="M122" s="245"/>
      <c r="N122" s="245"/>
      <c r="O122" s="245"/>
      <c r="P122" s="245"/>
      <c r="Q122" s="245"/>
      <c r="R122" s="245"/>
      <c r="S122" s="245"/>
      <c r="T122" s="245"/>
      <c r="U122" s="245"/>
      <c r="V122" s="245"/>
      <c r="W122" s="245"/>
      <c r="X122" s="245"/>
      <c r="Y122" s="245"/>
      <c r="Z122" s="245"/>
    </row>
    <row r="123" ht="15.75" customHeight="1">
      <c r="A123" s="245"/>
      <c r="B123" s="245"/>
      <c r="C123" s="245"/>
      <c r="D123" s="245"/>
      <c r="E123" s="245"/>
      <c r="F123" s="245"/>
      <c r="G123" s="245"/>
      <c r="H123" s="245"/>
      <c r="I123" s="245"/>
      <c r="J123" s="245"/>
      <c r="K123" s="245"/>
      <c r="L123" s="245"/>
      <c r="M123" s="245"/>
      <c r="N123" s="245"/>
      <c r="O123" s="245"/>
      <c r="P123" s="245"/>
      <c r="Q123" s="245"/>
      <c r="R123" s="245"/>
      <c r="S123" s="245"/>
      <c r="T123" s="245"/>
      <c r="U123" s="245"/>
      <c r="V123" s="245"/>
      <c r="W123" s="245"/>
      <c r="X123" s="245"/>
      <c r="Y123" s="245"/>
      <c r="Z123" s="245"/>
    </row>
    <row r="124" ht="15.75" customHeight="1">
      <c r="A124" s="245"/>
      <c r="B124" s="245"/>
      <c r="C124" s="245"/>
      <c r="D124" s="245"/>
      <c r="E124" s="245"/>
      <c r="F124" s="245"/>
      <c r="G124" s="245"/>
      <c r="H124" s="245"/>
      <c r="I124" s="245"/>
      <c r="J124" s="245"/>
      <c r="K124" s="245"/>
      <c r="L124" s="245"/>
      <c r="M124" s="245"/>
      <c r="N124" s="245"/>
      <c r="O124" s="245"/>
      <c r="P124" s="245"/>
      <c r="Q124" s="245"/>
      <c r="R124" s="245"/>
      <c r="S124" s="245"/>
      <c r="T124" s="245"/>
      <c r="U124" s="245"/>
      <c r="V124" s="245"/>
      <c r="W124" s="245"/>
      <c r="X124" s="245"/>
      <c r="Y124" s="245"/>
      <c r="Z124" s="245"/>
    </row>
    <row r="125" ht="15.75" customHeight="1">
      <c r="A125" s="245"/>
      <c r="B125" s="245"/>
      <c r="C125" s="245"/>
      <c r="D125" s="245"/>
      <c r="E125" s="245"/>
      <c r="F125" s="245"/>
      <c r="G125" s="245"/>
      <c r="H125" s="245"/>
      <c r="I125" s="245"/>
      <c r="J125" s="245"/>
      <c r="K125" s="245"/>
      <c r="L125" s="245"/>
      <c r="M125" s="245"/>
      <c r="N125" s="245"/>
      <c r="O125" s="245"/>
      <c r="P125" s="245"/>
      <c r="Q125" s="245"/>
      <c r="R125" s="245"/>
      <c r="S125" s="245"/>
      <c r="T125" s="245"/>
      <c r="U125" s="245"/>
      <c r="V125" s="245"/>
      <c r="W125" s="245"/>
      <c r="X125" s="245"/>
      <c r="Y125" s="245"/>
      <c r="Z125" s="245"/>
    </row>
    <row r="126" ht="15.75" customHeight="1">
      <c r="A126" s="245"/>
      <c r="B126" s="245"/>
      <c r="C126" s="245"/>
      <c r="D126" s="245"/>
      <c r="E126" s="245"/>
      <c r="F126" s="245"/>
      <c r="G126" s="245"/>
      <c r="H126" s="245"/>
      <c r="I126" s="245"/>
      <c r="J126" s="245"/>
      <c r="K126" s="245"/>
      <c r="L126" s="245"/>
      <c r="M126" s="245"/>
      <c r="N126" s="245"/>
      <c r="O126" s="245"/>
      <c r="P126" s="245"/>
      <c r="Q126" s="245"/>
      <c r="R126" s="245"/>
      <c r="S126" s="245"/>
      <c r="T126" s="245"/>
      <c r="U126" s="245"/>
      <c r="V126" s="245"/>
      <c r="W126" s="245"/>
      <c r="X126" s="245"/>
      <c r="Y126" s="245"/>
      <c r="Z126" s="245"/>
    </row>
    <row r="127" ht="15.75" customHeight="1">
      <c r="A127" s="245"/>
      <c r="B127" s="245"/>
      <c r="C127" s="245"/>
      <c r="D127" s="245"/>
      <c r="E127" s="245"/>
      <c r="F127" s="245"/>
      <c r="G127" s="245"/>
      <c r="H127" s="245"/>
      <c r="I127" s="245"/>
      <c r="J127" s="245"/>
      <c r="K127" s="245"/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245"/>
      <c r="W127" s="245"/>
      <c r="X127" s="245"/>
      <c r="Y127" s="245"/>
      <c r="Z127" s="245"/>
    </row>
    <row r="128" ht="15.75" customHeight="1">
      <c r="A128" s="245"/>
      <c r="B128" s="245"/>
      <c r="C128" s="245"/>
      <c r="D128" s="245"/>
      <c r="E128" s="245"/>
      <c r="F128" s="245"/>
      <c r="G128" s="245"/>
      <c r="H128" s="245"/>
      <c r="I128" s="245"/>
      <c r="J128" s="245"/>
      <c r="K128" s="245"/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245"/>
      <c r="W128" s="245"/>
      <c r="X128" s="245"/>
      <c r="Y128" s="245"/>
      <c r="Z128" s="245"/>
    </row>
    <row r="129" ht="15.75" customHeight="1">
      <c r="A129" s="245"/>
      <c r="B129" s="245"/>
      <c r="C129" s="245"/>
      <c r="D129" s="245"/>
      <c r="E129" s="245"/>
      <c r="F129" s="245"/>
      <c r="G129" s="245"/>
      <c r="H129" s="245"/>
      <c r="I129" s="245"/>
      <c r="J129" s="245"/>
      <c r="K129" s="245"/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245"/>
      <c r="W129" s="245"/>
      <c r="X129" s="245"/>
      <c r="Y129" s="245"/>
      <c r="Z129" s="245"/>
    </row>
    <row r="130" ht="15.75" customHeight="1">
      <c r="A130" s="245"/>
      <c r="B130" s="245"/>
      <c r="C130" s="245"/>
      <c r="D130" s="245"/>
      <c r="E130" s="245"/>
      <c r="F130" s="245"/>
      <c r="G130" s="245"/>
      <c r="H130" s="245"/>
      <c r="I130" s="245"/>
      <c r="J130" s="245"/>
      <c r="K130" s="245"/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245"/>
      <c r="W130" s="245"/>
      <c r="X130" s="245"/>
      <c r="Y130" s="245"/>
      <c r="Z130" s="245"/>
    </row>
    <row r="131" ht="15.75" customHeight="1">
      <c r="A131" s="245"/>
      <c r="B131" s="245"/>
      <c r="C131" s="245"/>
      <c r="D131" s="245"/>
      <c r="E131" s="245"/>
      <c r="F131" s="245"/>
      <c r="G131" s="245"/>
      <c r="H131" s="245"/>
      <c r="I131" s="245"/>
      <c r="J131" s="245"/>
      <c r="K131" s="245"/>
      <c r="L131" s="245"/>
      <c r="M131" s="245"/>
      <c r="N131" s="245"/>
      <c r="O131" s="245"/>
      <c r="P131" s="245"/>
      <c r="Q131" s="245"/>
      <c r="R131" s="245"/>
      <c r="S131" s="245"/>
      <c r="T131" s="245"/>
      <c r="U131" s="245"/>
      <c r="V131" s="245"/>
      <c r="W131" s="245"/>
      <c r="X131" s="245"/>
      <c r="Y131" s="245"/>
      <c r="Z131" s="245"/>
    </row>
    <row r="132" ht="15.75" customHeight="1">
      <c r="A132" s="245"/>
      <c r="B132" s="245"/>
      <c r="C132" s="245"/>
      <c r="D132" s="245"/>
      <c r="E132" s="245"/>
      <c r="F132" s="245"/>
      <c r="G132" s="245"/>
      <c r="H132" s="245"/>
      <c r="I132" s="245"/>
      <c r="J132" s="245"/>
      <c r="K132" s="245"/>
      <c r="L132" s="245"/>
      <c r="M132" s="245"/>
      <c r="N132" s="245"/>
      <c r="O132" s="245"/>
      <c r="P132" s="245"/>
      <c r="Q132" s="245"/>
      <c r="R132" s="245"/>
      <c r="S132" s="245"/>
      <c r="T132" s="245"/>
      <c r="U132" s="245"/>
      <c r="V132" s="245"/>
      <c r="W132" s="245"/>
      <c r="X132" s="245"/>
      <c r="Y132" s="245"/>
      <c r="Z132" s="245"/>
    </row>
    <row r="133" ht="15.75" customHeight="1">
      <c r="A133" s="245"/>
      <c r="B133" s="245"/>
      <c r="C133" s="245"/>
      <c r="D133" s="245"/>
      <c r="E133" s="245"/>
      <c r="F133" s="245"/>
      <c r="G133" s="245"/>
      <c r="H133" s="245"/>
      <c r="I133" s="245"/>
      <c r="J133" s="245"/>
      <c r="K133" s="245"/>
      <c r="L133" s="245"/>
      <c r="M133" s="245"/>
      <c r="N133" s="245"/>
      <c r="O133" s="245"/>
      <c r="P133" s="245"/>
      <c r="Q133" s="245"/>
      <c r="R133" s="245"/>
      <c r="S133" s="245"/>
      <c r="T133" s="245"/>
      <c r="U133" s="245"/>
      <c r="V133" s="245"/>
      <c r="W133" s="245"/>
      <c r="X133" s="245"/>
      <c r="Y133" s="245"/>
      <c r="Z133" s="245"/>
    </row>
    <row r="134" ht="15.75" customHeight="1">
      <c r="A134" s="245"/>
      <c r="B134" s="245"/>
      <c r="C134" s="245"/>
      <c r="D134" s="245"/>
      <c r="E134" s="245"/>
      <c r="F134" s="245"/>
      <c r="G134" s="245"/>
      <c r="H134" s="245"/>
      <c r="I134" s="245"/>
      <c r="J134" s="245"/>
      <c r="K134" s="245"/>
      <c r="L134" s="245"/>
      <c r="M134" s="245"/>
      <c r="N134" s="245"/>
      <c r="O134" s="245"/>
      <c r="P134" s="245"/>
      <c r="Q134" s="245"/>
      <c r="R134" s="245"/>
      <c r="S134" s="245"/>
      <c r="T134" s="245"/>
      <c r="U134" s="245"/>
      <c r="V134" s="245"/>
      <c r="W134" s="245"/>
      <c r="X134" s="245"/>
      <c r="Y134" s="245"/>
      <c r="Z134" s="245"/>
    </row>
    <row r="135" ht="15.75" customHeight="1">
      <c r="A135" s="245"/>
      <c r="B135" s="245"/>
      <c r="C135" s="245"/>
      <c r="D135" s="245"/>
      <c r="E135" s="245"/>
      <c r="F135" s="245"/>
      <c r="G135" s="245"/>
      <c r="H135" s="245"/>
      <c r="I135" s="245"/>
      <c r="J135" s="245"/>
      <c r="K135" s="245"/>
      <c r="L135" s="245"/>
      <c r="M135" s="245"/>
      <c r="N135" s="245"/>
      <c r="O135" s="245"/>
      <c r="P135" s="245"/>
      <c r="Q135" s="245"/>
      <c r="R135" s="245"/>
      <c r="S135" s="245"/>
      <c r="T135" s="245"/>
      <c r="U135" s="245"/>
      <c r="V135" s="245"/>
      <c r="W135" s="245"/>
      <c r="X135" s="245"/>
      <c r="Y135" s="245"/>
      <c r="Z135" s="245"/>
    </row>
    <row r="136" ht="15.75" customHeight="1">
      <c r="A136" s="245"/>
      <c r="B136" s="245"/>
      <c r="C136" s="245"/>
      <c r="D136" s="245"/>
      <c r="E136" s="245"/>
      <c r="F136" s="245"/>
      <c r="G136" s="245"/>
      <c r="H136" s="245"/>
      <c r="I136" s="245"/>
      <c r="J136" s="245"/>
      <c r="K136" s="245"/>
      <c r="L136" s="245"/>
      <c r="M136" s="245"/>
      <c r="N136" s="245"/>
      <c r="O136" s="245"/>
      <c r="P136" s="245"/>
      <c r="Q136" s="245"/>
      <c r="R136" s="245"/>
      <c r="S136" s="245"/>
      <c r="T136" s="245"/>
      <c r="U136" s="245"/>
      <c r="V136" s="245"/>
      <c r="W136" s="245"/>
      <c r="X136" s="245"/>
      <c r="Y136" s="245"/>
      <c r="Z136" s="245"/>
    </row>
    <row r="137" ht="15.75" customHeight="1">
      <c r="A137" s="245"/>
      <c r="B137" s="245"/>
      <c r="C137" s="245"/>
      <c r="D137" s="245"/>
      <c r="E137" s="245"/>
      <c r="F137" s="245"/>
      <c r="G137" s="245"/>
      <c r="H137" s="245"/>
      <c r="I137" s="245"/>
      <c r="J137" s="245"/>
      <c r="K137" s="245"/>
      <c r="L137" s="245"/>
      <c r="M137" s="245"/>
      <c r="N137" s="245"/>
      <c r="O137" s="245"/>
      <c r="P137" s="245"/>
      <c r="Q137" s="245"/>
      <c r="R137" s="245"/>
      <c r="S137" s="245"/>
      <c r="T137" s="245"/>
      <c r="U137" s="245"/>
      <c r="V137" s="245"/>
      <c r="W137" s="245"/>
      <c r="X137" s="245"/>
      <c r="Y137" s="245"/>
      <c r="Z137" s="245"/>
    </row>
    <row r="138" ht="15.75" customHeight="1">
      <c r="A138" s="245"/>
      <c r="B138" s="245"/>
      <c r="C138" s="245"/>
      <c r="D138" s="245"/>
      <c r="E138" s="245"/>
      <c r="F138" s="245"/>
      <c r="G138" s="245"/>
      <c r="H138" s="245"/>
      <c r="I138" s="245"/>
      <c r="J138" s="245"/>
      <c r="K138" s="245"/>
      <c r="L138" s="245"/>
      <c r="M138" s="245"/>
      <c r="N138" s="245"/>
      <c r="O138" s="245"/>
      <c r="P138" s="245"/>
      <c r="Q138" s="245"/>
      <c r="R138" s="245"/>
      <c r="S138" s="245"/>
      <c r="T138" s="245"/>
      <c r="U138" s="245"/>
      <c r="V138" s="245"/>
      <c r="W138" s="245"/>
      <c r="X138" s="245"/>
      <c r="Y138" s="245"/>
      <c r="Z138" s="245"/>
    </row>
    <row r="139" ht="15.75" customHeight="1">
      <c r="A139" s="245"/>
      <c r="B139" s="245"/>
      <c r="C139" s="245"/>
      <c r="D139" s="245"/>
      <c r="E139" s="245"/>
      <c r="F139" s="245"/>
      <c r="G139" s="245"/>
      <c r="H139" s="245"/>
      <c r="I139" s="245"/>
      <c r="J139" s="245"/>
      <c r="K139" s="245"/>
      <c r="L139" s="245"/>
      <c r="M139" s="245"/>
      <c r="N139" s="245"/>
      <c r="O139" s="245"/>
      <c r="P139" s="245"/>
      <c r="Q139" s="245"/>
      <c r="R139" s="245"/>
      <c r="S139" s="245"/>
      <c r="T139" s="245"/>
      <c r="U139" s="245"/>
      <c r="V139" s="245"/>
      <c r="W139" s="245"/>
      <c r="X139" s="245"/>
      <c r="Y139" s="245"/>
      <c r="Z139" s="245"/>
    </row>
    <row r="140" ht="15.75" customHeight="1">
      <c r="A140" s="245"/>
      <c r="B140" s="245"/>
      <c r="C140" s="245"/>
      <c r="D140" s="245"/>
      <c r="E140" s="245"/>
      <c r="F140" s="245"/>
      <c r="G140" s="245"/>
      <c r="H140" s="245"/>
      <c r="I140" s="245"/>
      <c r="J140" s="245"/>
      <c r="K140" s="245"/>
      <c r="L140" s="245"/>
      <c r="M140" s="245"/>
      <c r="N140" s="245"/>
      <c r="O140" s="245"/>
      <c r="P140" s="245"/>
      <c r="Q140" s="245"/>
      <c r="R140" s="245"/>
      <c r="S140" s="245"/>
      <c r="T140" s="245"/>
      <c r="U140" s="245"/>
      <c r="V140" s="245"/>
      <c r="W140" s="245"/>
      <c r="X140" s="245"/>
      <c r="Y140" s="245"/>
      <c r="Z140" s="245"/>
    </row>
    <row r="141" ht="15.75" customHeight="1">
      <c r="A141" s="245"/>
      <c r="B141" s="245"/>
      <c r="C141" s="245"/>
      <c r="D141" s="245"/>
      <c r="E141" s="245"/>
      <c r="F141" s="245"/>
      <c r="G141" s="245"/>
      <c r="H141" s="245"/>
      <c r="I141" s="245"/>
      <c r="J141" s="245"/>
      <c r="K141" s="245"/>
      <c r="L141" s="245"/>
      <c r="M141" s="245"/>
      <c r="N141" s="245"/>
      <c r="O141" s="245"/>
      <c r="P141" s="245"/>
      <c r="Q141" s="245"/>
      <c r="R141" s="245"/>
      <c r="S141" s="245"/>
      <c r="T141" s="245"/>
      <c r="U141" s="245"/>
      <c r="V141" s="245"/>
      <c r="W141" s="245"/>
      <c r="X141" s="245"/>
      <c r="Y141" s="245"/>
      <c r="Z141" s="245"/>
    </row>
    <row r="142" ht="15.75" customHeight="1">
      <c r="A142" s="245"/>
      <c r="B142" s="245"/>
      <c r="C142" s="245"/>
      <c r="D142" s="245"/>
      <c r="E142" s="245"/>
      <c r="F142" s="245"/>
      <c r="G142" s="245"/>
      <c r="H142" s="245"/>
      <c r="I142" s="245"/>
      <c r="J142" s="245"/>
      <c r="K142" s="245"/>
      <c r="L142" s="245"/>
      <c r="M142" s="245"/>
      <c r="N142" s="245"/>
      <c r="O142" s="245"/>
      <c r="P142" s="245"/>
      <c r="Q142" s="245"/>
      <c r="R142" s="245"/>
      <c r="S142" s="245"/>
      <c r="T142" s="245"/>
      <c r="U142" s="245"/>
      <c r="V142" s="245"/>
      <c r="W142" s="245"/>
      <c r="X142" s="245"/>
      <c r="Y142" s="245"/>
      <c r="Z142" s="245"/>
    </row>
    <row r="143" ht="15.75" customHeight="1">
      <c r="A143" s="245"/>
      <c r="B143" s="245"/>
      <c r="C143" s="245"/>
      <c r="D143" s="245"/>
      <c r="E143" s="245"/>
      <c r="F143" s="245"/>
      <c r="G143" s="245"/>
      <c r="H143" s="245"/>
      <c r="I143" s="245"/>
      <c r="J143" s="245"/>
      <c r="K143" s="245"/>
      <c r="L143" s="245"/>
      <c r="M143" s="245"/>
      <c r="N143" s="245"/>
      <c r="O143" s="245"/>
      <c r="P143" s="245"/>
      <c r="Q143" s="245"/>
      <c r="R143" s="245"/>
      <c r="S143" s="245"/>
      <c r="T143" s="245"/>
      <c r="U143" s="245"/>
      <c r="V143" s="245"/>
      <c r="W143" s="245"/>
      <c r="X143" s="245"/>
      <c r="Y143" s="245"/>
      <c r="Z143" s="245"/>
    </row>
    <row r="144" ht="15.75" customHeight="1">
      <c r="A144" s="245"/>
      <c r="B144" s="245"/>
      <c r="C144" s="245"/>
      <c r="D144" s="245"/>
      <c r="E144" s="245"/>
      <c r="F144" s="245"/>
      <c r="G144" s="245"/>
      <c r="H144" s="245"/>
      <c r="I144" s="245"/>
      <c r="J144" s="245"/>
      <c r="K144" s="245"/>
      <c r="L144" s="245"/>
      <c r="M144" s="245"/>
      <c r="N144" s="245"/>
      <c r="O144" s="245"/>
      <c r="P144" s="245"/>
      <c r="Q144" s="245"/>
      <c r="R144" s="245"/>
      <c r="S144" s="245"/>
      <c r="T144" s="245"/>
      <c r="U144" s="245"/>
      <c r="V144" s="245"/>
      <c r="W144" s="245"/>
      <c r="X144" s="245"/>
      <c r="Y144" s="245"/>
      <c r="Z144" s="245"/>
    </row>
    <row r="145" ht="15.75" customHeight="1">
      <c r="A145" s="245"/>
      <c r="B145" s="245"/>
      <c r="C145" s="245"/>
      <c r="D145" s="245"/>
      <c r="E145" s="245"/>
      <c r="F145" s="245"/>
      <c r="G145" s="245"/>
      <c r="H145" s="245"/>
      <c r="I145" s="245"/>
      <c r="J145" s="245"/>
      <c r="K145" s="245"/>
      <c r="L145" s="245"/>
      <c r="M145" s="245"/>
      <c r="N145" s="245"/>
      <c r="O145" s="245"/>
      <c r="P145" s="245"/>
      <c r="Q145" s="245"/>
      <c r="R145" s="245"/>
      <c r="S145" s="245"/>
      <c r="T145" s="245"/>
      <c r="U145" s="245"/>
      <c r="V145" s="245"/>
      <c r="W145" s="245"/>
      <c r="X145" s="245"/>
      <c r="Y145" s="245"/>
      <c r="Z145" s="245"/>
    </row>
    <row r="146" ht="15.75" customHeight="1">
      <c r="A146" s="245"/>
      <c r="B146" s="245"/>
      <c r="C146" s="245"/>
      <c r="D146" s="245"/>
      <c r="E146" s="245"/>
      <c r="F146" s="245"/>
      <c r="G146" s="245"/>
      <c r="H146" s="245"/>
      <c r="I146" s="245"/>
      <c r="J146" s="245"/>
      <c r="K146" s="245"/>
      <c r="L146" s="245"/>
      <c r="M146" s="245"/>
      <c r="N146" s="245"/>
      <c r="O146" s="245"/>
      <c r="P146" s="245"/>
      <c r="Q146" s="245"/>
      <c r="R146" s="245"/>
      <c r="S146" s="245"/>
      <c r="T146" s="245"/>
      <c r="U146" s="245"/>
      <c r="V146" s="245"/>
      <c r="W146" s="245"/>
      <c r="X146" s="245"/>
      <c r="Y146" s="245"/>
      <c r="Z146" s="245"/>
    </row>
    <row r="147" ht="15.75" customHeight="1">
      <c r="A147" s="245"/>
      <c r="B147" s="245"/>
      <c r="C147" s="245"/>
      <c r="D147" s="245"/>
      <c r="E147" s="245"/>
      <c r="F147" s="245"/>
      <c r="G147" s="245"/>
      <c r="H147" s="245"/>
      <c r="I147" s="245"/>
      <c r="J147" s="245"/>
      <c r="K147" s="245"/>
      <c r="L147" s="245"/>
      <c r="M147" s="245"/>
      <c r="N147" s="245"/>
      <c r="O147" s="245"/>
      <c r="P147" s="245"/>
      <c r="Q147" s="245"/>
      <c r="R147" s="245"/>
      <c r="S147" s="245"/>
      <c r="T147" s="245"/>
      <c r="U147" s="245"/>
      <c r="V147" s="245"/>
      <c r="W147" s="245"/>
      <c r="X147" s="245"/>
      <c r="Y147" s="245"/>
      <c r="Z147" s="245"/>
    </row>
    <row r="148" ht="15.75" customHeight="1">
      <c r="A148" s="245"/>
      <c r="B148" s="245"/>
      <c r="C148" s="245"/>
      <c r="D148" s="245"/>
      <c r="E148" s="245"/>
      <c r="F148" s="245"/>
      <c r="G148" s="245"/>
      <c r="H148" s="245"/>
      <c r="I148" s="245"/>
      <c r="J148" s="245"/>
      <c r="K148" s="245"/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245"/>
      <c r="W148" s="245"/>
      <c r="X148" s="245"/>
      <c r="Y148" s="245"/>
      <c r="Z148" s="245"/>
    </row>
    <row r="149" ht="15.75" customHeight="1">
      <c r="A149" s="245"/>
      <c r="B149" s="245"/>
      <c r="C149" s="245"/>
      <c r="D149" s="245"/>
      <c r="E149" s="245"/>
      <c r="F149" s="245"/>
      <c r="G149" s="245"/>
      <c r="H149" s="245"/>
      <c r="I149" s="245"/>
      <c r="J149" s="245"/>
      <c r="K149" s="245"/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245"/>
      <c r="W149" s="245"/>
      <c r="X149" s="245"/>
      <c r="Y149" s="245"/>
      <c r="Z149" s="245"/>
    </row>
    <row r="150" ht="15.75" customHeight="1">
      <c r="A150" s="245"/>
      <c r="B150" s="245"/>
      <c r="C150" s="245"/>
      <c r="D150" s="245"/>
      <c r="E150" s="245"/>
      <c r="F150" s="245"/>
      <c r="G150" s="245"/>
      <c r="H150" s="245"/>
      <c r="I150" s="245"/>
      <c r="J150" s="245"/>
      <c r="K150" s="245"/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245"/>
      <c r="W150" s="245"/>
      <c r="X150" s="245"/>
      <c r="Y150" s="245"/>
      <c r="Z150" s="245"/>
    </row>
    <row r="151" ht="15.75" customHeight="1">
      <c r="A151" s="245"/>
      <c r="B151" s="245"/>
      <c r="C151" s="245"/>
      <c r="D151" s="245"/>
      <c r="E151" s="245"/>
      <c r="F151" s="245"/>
      <c r="G151" s="245"/>
      <c r="H151" s="245"/>
      <c r="I151" s="245"/>
      <c r="J151" s="245"/>
      <c r="K151" s="245"/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245"/>
      <c r="W151" s="245"/>
      <c r="X151" s="245"/>
      <c r="Y151" s="245"/>
      <c r="Z151" s="245"/>
    </row>
    <row r="152" ht="15.75" customHeight="1">
      <c r="A152" s="245"/>
      <c r="B152" s="245"/>
      <c r="C152" s="245"/>
      <c r="D152" s="245"/>
      <c r="E152" s="245"/>
      <c r="F152" s="245"/>
      <c r="G152" s="245"/>
      <c r="H152" s="245"/>
      <c r="I152" s="245"/>
      <c r="J152" s="245"/>
      <c r="K152" s="245"/>
      <c r="L152" s="245"/>
      <c r="M152" s="245"/>
      <c r="N152" s="245"/>
      <c r="O152" s="245"/>
      <c r="P152" s="245"/>
      <c r="Q152" s="245"/>
      <c r="R152" s="245"/>
      <c r="S152" s="245"/>
      <c r="T152" s="245"/>
      <c r="U152" s="245"/>
      <c r="V152" s="245"/>
      <c r="W152" s="245"/>
      <c r="X152" s="245"/>
      <c r="Y152" s="245"/>
      <c r="Z152" s="245"/>
    </row>
    <row r="153" ht="15.75" customHeight="1">
      <c r="A153" s="245"/>
      <c r="B153" s="245"/>
      <c r="C153" s="245"/>
      <c r="D153" s="245"/>
      <c r="E153" s="245"/>
      <c r="F153" s="245"/>
      <c r="G153" s="245"/>
      <c r="H153" s="245"/>
      <c r="I153" s="245"/>
      <c r="J153" s="245"/>
      <c r="K153" s="245"/>
      <c r="L153" s="245"/>
      <c r="M153" s="245"/>
      <c r="N153" s="245"/>
      <c r="O153" s="245"/>
      <c r="P153" s="245"/>
      <c r="Q153" s="245"/>
      <c r="R153" s="245"/>
      <c r="S153" s="245"/>
      <c r="T153" s="245"/>
      <c r="U153" s="245"/>
      <c r="V153" s="245"/>
      <c r="W153" s="245"/>
      <c r="X153" s="245"/>
      <c r="Y153" s="245"/>
      <c r="Z153" s="245"/>
    </row>
    <row r="154" ht="15.75" customHeight="1">
      <c r="A154" s="245"/>
      <c r="B154" s="245"/>
      <c r="C154" s="245"/>
      <c r="D154" s="245"/>
      <c r="E154" s="245"/>
      <c r="F154" s="245"/>
      <c r="G154" s="245"/>
      <c r="H154" s="245"/>
      <c r="I154" s="245"/>
      <c r="J154" s="245"/>
      <c r="K154" s="245"/>
      <c r="L154" s="245"/>
      <c r="M154" s="245"/>
      <c r="N154" s="245"/>
      <c r="O154" s="245"/>
      <c r="P154" s="245"/>
      <c r="Q154" s="245"/>
      <c r="R154" s="245"/>
      <c r="S154" s="245"/>
      <c r="T154" s="245"/>
      <c r="U154" s="245"/>
      <c r="V154" s="245"/>
      <c r="W154" s="245"/>
      <c r="X154" s="245"/>
      <c r="Y154" s="245"/>
      <c r="Z154" s="245"/>
    </row>
    <row r="155" ht="15.75" customHeight="1">
      <c r="A155" s="245"/>
      <c r="B155" s="245"/>
      <c r="C155" s="245"/>
      <c r="D155" s="245"/>
      <c r="E155" s="245"/>
      <c r="F155" s="245"/>
      <c r="G155" s="245"/>
      <c r="H155" s="245"/>
      <c r="I155" s="245"/>
      <c r="J155" s="245"/>
      <c r="K155" s="245"/>
      <c r="L155" s="245"/>
      <c r="M155" s="245"/>
      <c r="N155" s="245"/>
      <c r="O155" s="245"/>
      <c r="P155" s="245"/>
      <c r="Q155" s="245"/>
      <c r="R155" s="245"/>
      <c r="S155" s="245"/>
      <c r="T155" s="245"/>
      <c r="U155" s="245"/>
      <c r="V155" s="245"/>
      <c r="W155" s="245"/>
      <c r="X155" s="245"/>
      <c r="Y155" s="245"/>
      <c r="Z155" s="245"/>
    </row>
    <row r="156" ht="15.75" customHeight="1">
      <c r="A156" s="245"/>
      <c r="B156" s="245"/>
      <c r="C156" s="245"/>
      <c r="D156" s="245"/>
      <c r="E156" s="245"/>
      <c r="F156" s="245"/>
      <c r="G156" s="245"/>
      <c r="H156" s="245"/>
      <c r="I156" s="245"/>
      <c r="J156" s="245"/>
      <c r="K156" s="245"/>
      <c r="L156" s="245"/>
      <c r="M156" s="245"/>
      <c r="N156" s="245"/>
      <c r="O156" s="245"/>
      <c r="P156" s="245"/>
      <c r="Q156" s="245"/>
      <c r="R156" s="245"/>
      <c r="S156" s="245"/>
      <c r="T156" s="245"/>
      <c r="U156" s="245"/>
      <c r="V156" s="245"/>
      <c r="W156" s="245"/>
      <c r="X156" s="245"/>
      <c r="Y156" s="245"/>
      <c r="Z156" s="245"/>
    </row>
    <row r="157" ht="15.75" customHeight="1">
      <c r="A157" s="245"/>
      <c r="B157" s="245"/>
      <c r="C157" s="245"/>
      <c r="D157" s="245"/>
      <c r="E157" s="245"/>
      <c r="F157" s="245"/>
      <c r="G157" s="245"/>
      <c r="H157" s="245"/>
      <c r="I157" s="245"/>
      <c r="J157" s="245"/>
      <c r="K157" s="245"/>
      <c r="L157" s="245"/>
      <c r="M157" s="245"/>
      <c r="N157" s="245"/>
      <c r="O157" s="245"/>
      <c r="P157" s="245"/>
      <c r="Q157" s="245"/>
      <c r="R157" s="245"/>
      <c r="S157" s="245"/>
      <c r="T157" s="245"/>
      <c r="U157" s="245"/>
      <c r="V157" s="245"/>
      <c r="W157" s="245"/>
      <c r="X157" s="245"/>
      <c r="Y157" s="245"/>
      <c r="Z157" s="245"/>
    </row>
    <row r="158" ht="15.75" customHeight="1">
      <c r="A158" s="245"/>
      <c r="B158" s="245"/>
      <c r="C158" s="245"/>
      <c r="D158" s="245"/>
      <c r="E158" s="245"/>
      <c r="F158" s="245"/>
      <c r="G158" s="245"/>
      <c r="H158" s="245"/>
      <c r="I158" s="245"/>
      <c r="J158" s="245"/>
      <c r="K158" s="245"/>
      <c r="L158" s="245"/>
      <c r="M158" s="245"/>
      <c r="N158" s="245"/>
      <c r="O158" s="245"/>
      <c r="P158" s="245"/>
      <c r="Q158" s="245"/>
      <c r="R158" s="245"/>
      <c r="S158" s="245"/>
      <c r="T158" s="245"/>
      <c r="U158" s="245"/>
      <c r="V158" s="245"/>
      <c r="W158" s="245"/>
      <c r="X158" s="245"/>
      <c r="Y158" s="245"/>
      <c r="Z158" s="245"/>
    </row>
    <row r="159" ht="15.75" customHeight="1">
      <c r="A159" s="245"/>
      <c r="B159" s="245"/>
      <c r="C159" s="245"/>
      <c r="D159" s="245"/>
      <c r="E159" s="245"/>
      <c r="F159" s="245"/>
      <c r="G159" s="245"/>
      <c r="H159" s="245"/>
      <c r="I159" s="245"/>
      <c r="J159" s="245"/>
      <c r="K159" s="245"/>
      <c r="L159" s="245"/>
      <c r="M159" s="245"/>
      <c r="N159" s="245"/>
      <c r="O159" s="245"/>
      <c r="P159" s="245"/>
      <c r="Q159" s="245"/>
      <c r="R159" s="245"/>
      <c r="S159" s="245"/>
      <c r="T159" s="245"/>
      <c r="U159" s="245"/>
      <c r="V159" s="245"/>
      <c r="W159" s="245"/>
      <c r="X159" s="245"/>
      <c r="Y159" s="245"/>
      <c r="Z159" s="245"/>
    </row>
    <row r="160" ht="15.75" customHeight="1">
      <c r="A160" s="245"/>
      <c r="B160" s="245"/>
      <c r="C160" s="245"/>
      <c r="D160" s="245"/>
      <c r="E160" s="245"/>
      <c r="F160" s="245"/>
      <c r="G160" s="245"/>
      <c r="H160" s="245"/>
      <c r="I160" s="245"/>
      <c r="J160" s="245"/>
      <c r="K160" s="245"/>
      <c r="L160" s="245"/>
      <c r="M160" s="245"/>
      <c r="N160" s="245"/>
      <c r="O160" s="245"/>
      <c r="P160" s="245"/>
      <c r="Q160" s="245"/>
      <c r="R160" s="245"/>
      <c r="S160" s="245"/>
      <c r="T160" s="245"/>
      <c r="U160" s="245"/>
      <c r="V160" s="245"/>
      <c r="W160" s="245"/>
      <c r="X160" s="245"/>
      <c r="Y160" s="245"/>
      <c r="Z160" s="245"/>
    </row>
    <row r="161" ht="15.75" customHeight="1">
      <c r="A161" s="245"/>
      <c r="B161" s="245"/>
      <c r="C161" s="245"/>
      <c r="D161" s="245"/>
      <c r="E161" s="245"/>
      <c r="F161" s="245"/>
      <c r="G161" s="245"/>
      <c r="H161" s="245"/>
      <c r="I161" s="245"/>
      <c r="J161" s="245"/>
      <c r="K161" s="245"/>
      <c r="L161" s="245"/>
      <c r="M161" s="245"/>
      <c r="N161" s="245"/>
      <c r="O161" s="245"/>
      <c r="P161" s="245"/>
      <c r="Q161" s="245"/>
      <c r="R161" s="245"/>
      <c r="S161" s="245"/>
      <c r="T161" s="245"/>
      <c r="U161" s="245"/>
      <c r="V161" s="245"/>
      <c r="W161" s="245"/>
      <c r="X161" s="245"/>
      <c r="Y161" s="245"/>
      <c r="Z161" s="245"/>
    </row>
    <row r="162" ht="15.75" customHeight="1">
      <c r="A162" s="245"/>
      <c r="B162" s="245"/>
      <c r="C162" s="245"/>
      <c r="D162" s="245"/>
      <c r="E162" s="245"/>
      <c r="F162" s="245"/>
      <c r="G162" s="245"/>
      <c r="H162" s="245"/>
      <c r="I162" s="245"/>
      <c r="J162" s="245"/>
      <c r="K162" s="245"/>
      <c r="L162" s="245"/>
      <c r="M162" s="245"/>
      <c r="N162" s="245"/>
      <c r="O162" s="245"/>
      <c r="P162" s="245"/>
      <c r="Q162" s="245"/>
      <c r="R162" s="245"/>
      <c r="S162" s="245"/>
      <c r="T162" s="245"/>
      <c r="U162" s="245"/>
      <c r="V162" s="245"/>
      <c r="W162" s="245"/>
      <c r="X162" s="245"/>
      <c r="Y162" s="245"/>
      <c r="Z162" s="245"/>
    </row>
    <row r="163" ht="15.75" customHeight="1">
      <c r="A163" s="245"/>
      <c r="B163" s="245"/>
      <c r="C163" s="245"/>
      <c r="D163" s="245"/>
      <c r="E163" s="245"/>
      <c r="F163" s="245"/>
      <c r="G163" s="245"/>
      <c r="H163" s="245"/>
      <c r="I163" s="245"/>
      <c r="J163" s="245"/>
      <c r="K163" s="245"/>
      <c r="L163" s="245"/>
      <c r="M163" s="245"/>
      <c r="N163" s="245"/>
      <c r="O163" s="245"/>
      <c r="P163" s="245"/>
      <c r="Q163" s="245"/>
      <c r="R163" s="245"/>
      <c r="S163" s="245"/>
      <c r="T163" s="245"/>
      <c r="U163" s="245"/>
      <c r="V163" s="245"/>
      <c r="W163" s="245"/>
      <c r="X163" s="245"/>
      <c r="Y163" s="245"/>
      <c r="Z163" s="245"/>
    </row>
    <row r="164" ht="15.75" customHeight="1">
      <c r="A164" s="245"/>
      <c r="B164" s="245"/>
      <c r="C164" s="245"/>
      <c r="D164" s="245"/>
      <c r="E164" s="245"/>
      <c r="F164" s="245"/>
      <c r="G164" s="245"/>
      <c r="H164" s="245"/>
      <c r="I164" s="245"/>
      <c r="J164" s="245"/>
      <c r="K164" s="245"/>
      <c r="L164" s="245"/>
      <c r="M164" s="245"/>
      <c r="N164" s="245"/>
      <c r="O164" s="245"/>
      <c r="P164" s="245"/>
      <c r="Q164" s="245"/>
      <c r="R164" s="245"/>
      <c r="S164" s="245"/>
      <c r="T164" s="245"/>
      <c r="U164" s="245"/>
      <c r="V164" s="245"/>
      <c r="W164" s="245"/>
      <c r="X164" s="245"/>
      <c r="Y164" s="245"/>
      <c r="Z164" s="245"/>
    </row>
    <row r="165" ht="15.75" customHeight="1">
      <c r="A165" s="245"/>
      <c r="B165" s="245"/>
      <c r="C165" s="245"/>
      <c r="D165" s="245"/>
      <c r="E165" s="245"/>
      <c r="F165" s="245"/>
      <c r="G165" s="245"/>
      <c r="H165" s="245"/>
      <c r="I165" s="245"/>
      <c r="J165" s="245"/>
      <c r="K165" s="245"/>
      <c r="L165" s="245"/>
      <c r="M165" s="245"/>
      <c r="N165" s="245"/>
      <c r="O165" s="245"/>
      <c r="P165" s="245"/>
      <c r="Q165" s="245"/>
      <c r="R165" s="245"/>
      <c r="S165" s="245"/>
      <c r="T165" s="245"/>
      <c r="U165" s="245"/>
      <c r="V165" s="245"/>
      <c r="W165" s="245"/>
      <c r="X165" s="245"/>
      <c r="Y165" s="245"/>
      <c r="Z165" s="245"/>
    </row>
    <row r="166" ht="15.75" customHeight="1">
      <c r="A166" s="245"/>
      <c r="B166" s="245"/>
      <c r="C166" s="245"/>
      <c r="D166" s="245"/>
      <c r="E166" s="245"/>
      <c r="F166" s="245"/>
      <c r="G166" s="245"/>
      <c r="H166" s="245"/>
      <c r="I166" s="245"/>
      <c r="J166" s="245"/>
      <c r="K166" s="245"/>
      <c r="L166" s="245"/>
      <c r="M166" s="245"/>
      <c r="N166" s="245"/>
      <c r="O166" s="245"/>
      <c r="P166" s="245"/>
      <c r="Q166" s="245"/>
      <c r="R166" s="245"/>
      <c r="S166" s="245"/>
      <c r="T166" s="245"/>
      <c r="U166" s="245"/>
      <c r="V166" s="245"/>
      <c r="W166" s="245"/>
      <c r="X166" s="245"/>
      <c r="Y166" s="245"/>
      <c r="Z166" s="245"/>
    </row>
    <row r="167" ht="15.75" customHeight="1">
      <c r="A167" s="245"/>
      <c r="B167" s="245"/>
      <c r="C167" s="245"/>
      <c r="D167" s="245"/>
      <c r="E167" s="245"/>
      <c r="F167" s="245"/>
      <c r="G167" s="245"/>
      <c r="H167" s="245"/>
      <c r="I167" s="245"/>
      <c r="J167" s="245"/>
      <c r="K167" s="245"/>
      <c r="L167" s="245"/>
      <c r="M167" s="245"/>
      <c r="N167" s="245"/>
      <c r="O167" s="245"/>
      <c r="P167" s="245"/>
      <c r="Q167" s="245"/>
      <c r="R167" s="245"/>
      <c r="S167" s="245"/>
      <c r="T167" s="245"/>
      <c r="U167" s="245"/>
      <c r="V167" s="245"/>
      <c r="W167" s="245"/>
      <c r="X167" s="245"/>
      <c r="Y167" s="245"/>
      <c r="Z167" s="245"/>
    </row>
    <row r="168" ht="15.75" customHeight="1">
      <c r="A168" s="245"/>
      <c r="B168" s="245"/>
      <c r="C168" s="245"/>
      <c r="D168" s="245"/>
      <c r="E168" s="245"/>
      <c r="F168" s="245"/>
      <c r="G168" s="245"/>
      <c r="H168" s="245"/>
      <c r="I168" s="245"/>
      <c r="J168" s="245"/>
      <c r="K168" s="245"/>
      <c r="L168" s="245"/>
      <c r="M168" s="245"/>
      <c r="N168" s="245"/>
      <c r="O168" s="245"/>
      <c r="P168" s="245"/>
      <c r="Q168" s="245"/>
      <c r="R168" s="245"/>
      <c r="S168" s="245"/>
      <c r="T168" s="245"/>
      <c r="U168" s="245"/>
      <c r="V168" s="245"/>
      <c r="W168" s="245"/>
      <c r="X168" s="245"/>
      <c r="Y168" s="245"/>
      <c r="Z168" s="245"/>
    </row>
    <row r="169" ht="15.75" customHeight="1">
      <c r="A169" s="245"/>
      <c r="B169" s="245"/>
      <c r="C169" s="245"/>
      <c r="D169" s="245"/>
      <c r="E169" s="245"/>
      <c r="F169" s="245"/>
      <c r="G169" s="245"/>
      <c r="H169" s="245"/>
      <c r="I169" s="245"/>
      <c r="J169" s="245"/>
      <c r="K169" s="245"/>
      <c r="L169" s="245"/>
      <c r="M169" s="245"/>
      <c r="N169" s="245"/>
      <c r="O169" s="245"/>
      <c r="P169" s="245"/>
      <c r="Q169" s="245"/>
      <c r="R169" s="245"/>
      <c r="S169" s="245"/>
      <c r="T169" s="245"/>
      <c r="U169" s="245"/>
      <c r="V169" s="245"/>
      <c r="W169" s="245"/>
      <c r="X169" s="245"/>
      <c r="Y169" s="245"/>
      <c r="Z169" s="245"/>
    </row>
    <row r="170" ht="15.75" customHeight="1">
      <c r="A170" s="245"/>
      <c r="B170" s="245"/>
      <c r="C170" s="245"/>
      <c r="D170" s="245"/>
      <c r="E170" s="245"/>
      <c r="F170" s="245"/>
      <c r="G170" s="245"/>
      <c r="H170" s="245"/>
      <c r="I170" s="245"/>
      <c r="J170" s="245"/>
      <c r="K170" s="245"/>
      <c r="L170" s="245"/>
      <c r="M170" s="245"/>
      <c r="N170" s="245"/>
      <c r="O170" s="245"/>
      <c r="P170" s="245"/>
      <c r="Q170" s="245"/>
      <c r="R170" s="245"/>
      <c r="S170" s="245"/>
      <c r="T170" s="245"/>
      <c r="U170" s="245"/>
      <c r="V170" s="245"/>
      <c r="W170" s="245"/>
      <c r="X170" s="245"/>
      <c r="Y170" s="245"/>
      <c r="Z170" s="245"/>
    </row>
    <row r="171" ht="15.75" customHeight="1">
      <c r="A171" s="245"/>
      <c r="B171" s="245"/>
      <c r="C171" s="245"/>
      <c r="D171" s="245"/>
      <c r="E171" s="245"/>
      <c r="F171" s="245"/>
      <c r="G171" s="245"/>
      <c r="H171" s="245"/>
      <c r="I171" s="245"/>
      <c r="J171" s="245"/>
      <c r="K171" s="245"/>
      <c r="L171" s="245"/>
      <c r="M171" s="245"/>
      <c r="N171" s="245"/>
      <c r="O171" s="245"/>
      <c r="P171" s="245"/>
      <c r="Q171" s="245"/>
      <c r="R171" s="245"/>
      <c r="S171" s="245"/>
      <c r="T171" s="245"/>
      <c r="U171" s="245"/>
      <c r="V171" s="245"/>
      <c r="W171" s="245"/>
      <c r="X171" s="245"/>
      <c r="Y171" s="245"/>
      <c r="Z171" s="245"/>
    </row>
    <row r="172" ht="15.75" customHeight="1">
      <c r="A172" s="245"/>
      <c r="B172" s="245"/>
      <c r="C172" s="245"/>
      <c r="D172" s="245"/>
      <c r="E172" s="245"/>
      <c r="F172" s="245"/>
      <c r="G172" s="245"/>
      <c r="H172" s="245"/>
      <c r="I172" s="245"/>
      <c r="J172" s="245"/>
      <c r="K172" s="245"/>
      <c r="L172" s="245"/>
      <c r="M172" s="245"/>
      <c r="N172" s="245"/>
      <c r="O172" s="245"/>
      <c r="P172" s="245"/>
      <c r="Q172" s="245"/>
      <c r="R172" s="245"/>
      <c r="S172" s="245"/>
      <c r="T172" s="245"/>
      <c r="U172" s="245"/>
      <c r="V172" s="245"/>
      <c r="W172" s="245"/>
      <c r="X172" s="245"/>
      <c r="Y172" s="245"/>
      <c r="Z172" s="245"/>
    </row>
    <row r="173" ht="15.75" customHeight="1">
      <c r="A173" s="245"/>
      <c r="B173" s="245"/>
      <c r="C173" s="245"/>
      <c r="D173" s="245"/>
      <c r="E173" s="245"/>
      <c r="F173" s="245"/>
      <c r="G173" s="245"/>
      <c r="H173" s="245"/>
      <c r="I173" s="245"/>
      <c r="J173" s="245"/>
      <c r="K173" s="245"/>
      <c r="L173" s="245"/>
      <c r="M173" s="245"/>
      <c r="N173" s="245"/>
      <c r="O173" s="245"/>
      <c r="P173" s="245"/>
      <c r="Q173" s="245"/>
      <c r="R173" s="245"/>
      <c r="S173" s="245"/>
      <c r="T173" s="245"/>
      <c r="U173" s="245"/>
      <c r="V173" s="245"/>
      <c r="W173" s="245"/>
      <c r="X173" s="245"/>
      <c r="Y173" s="245"/>
      <c r="Z173" s="245"/>
    </row>
    <row r="174" ht="15.75" customHeight="1">
      <c r="A174" s="245"/>
      <c r="B174" s="245"/>
      <c r="C174" s="245"/>
      <c r="D174" s="245"/>
      <c r="E174" s="245"/>
      <c r="F174" s="245"/>
      <c r="G174" s="245"/>
      <c r="H174" s="245"/>
      <c r="I174" s="245"/>
      <c r="J174" s="245"/>
      <c r="K174" s="245"/>
      <c r="L174" s="245"/>
      <c r="M174" s="245"/>
      <c r="N174" s="245"/>
      <c r="O174" s="245"/>
      <c r="P174" s="245"/>
      <c r="Q174" s="245"/>
      <c r="R174" s="245"/>
      <c r="S174" s="245"/>
      <c r="T174" s="245"/>
      <c r="U174" s="245"/>
      <c r="V174" s="245"/>
      <c r="W174" s="245"/>
      <c r="X174" s="245"/>
      <c r="Y174" s="245"/>
      <c r="Z174" s="245"/>
    </row>
    <row r="175" ht="15.75" customHeight="1">
      <c r="A175" s="245"/>
      <c r="B175" s="245"/>
      <c r="C175" s="245"/>
      <c r="D175" s="245"/>
      <c r="E175" s="245"/>
      <c r="F175" s="245"/>
      <c r="G175" s="245"/>
      <c r="H175" s="245"/>
      <c r="I175" s="245"/>
      <c r="J175" s="245"/>
      <c r="K175" s="245"/>
      <c r="L175" s="245"/>
      <c r="M175" s="245"/>
      <c r="N175" s="245"/>
      <c r="O175" s="245"/>
      <c r="P175" s="245"/>
      <c r="Q175" s="245"/>
      <c r="R175" s="245"/>
      <c r="S175" s="245"/>
      <c r="T175" s="245"/>
      <c r="U175" s="245"/>
      <c r="V175" s="245"/>
      <c r="W175" s="245"/>
      <c r="X175" s="245"/>
      <c r="Y175" s="245"/>
      <c r="Z175" s="245"/>
    </row>
    <row r="176" ht="15.75" customHeight="1">
      <c r="A176" s="245"/>
      <c r="B176" s="245"/>
      <c r="C176" s="245"/>
      <c r="D176" s="245"/>
      <c r="E176" s="245"/>
      <c r="F176" s="245"/>
      <c r="G176" s="245"/>
      <c r="H176" s="245"/>
      <c r="I176" s="245"/>
      <c r="J176" s="245"/>
      <c r="K176" s="245"/>
      <c r="L176" s="245"/>
      <c r="M176" s="245"/>
      <c r="N176" s="245"/>
      <c r="O176" s="245"/>
      <c r="P176" s="245"/>
      <c r="Q176" s="245"/>
      <c r="R176" s="245"/>
      <c r="S176" s="245"/>
      <c r="T176" s="245"/>
      <c r="U176" s="245"/>
      <c r="V176" s="245"/>
      <c r="W176" s="245"/>
      <c r="X176" s="245"/>
      <c r="Y176" s="245"/>
      <c r="Z176" s="245"/>
    </row>
    <row r="177" ht="15.75" customHeight="1">
      <c r="A177" s="245"/>
      <c r="B177" s="245"/>
      <c r="C177" s="245"/>
      <c r="D177" s="245"/>
      <c r="E177" s="245"/>
      <c r="F177" s="245"/>
      <c r="G177" s="245"/>
      <c r="H177" s="245"/>
      <c r="I177" s="245"/>
      <c r="J177" s="245"/>
      <c r="K177" s="245"/>
      <c r="L177" s="245"/>
      <c r="M177" s="245"/>
      <c r="N177" s="245"/>
      <c r="O177" s="245"/>
      <c r="P177" s="245"/>
      <c r="Q177" s="245"/>
      <c r="R177" s="245"/>
      <c r="S177" s="245"/>
      <c r="T177" s="245"/>
      <c r="U177" s="245"/>
      <c r="V177" s="245"/>
      <c r="W177" s="245"/>
      <c r="X177" s="245"/>
      <c r="Y177" s="245"/>
      <c r="Z177" s="245"/>
    </row>
    <row r="178" ht="15.75" customHeight="1">
      <c r="A178" s="245"/>
      <c r="B178" s="245"/>
      <c r="C178" s="245"/>
      <c r="D178" s="245"/>
      <c r="E178" s="245"/>
      <c r="F178" s="245"/>
      <c r="G178" s="245"/>
      <c r="H178" s="245"/>
      <c r="I178" s="245"/>
      <c r="J178" s="245"/>
      <c r="K178" s="245"/>
      <c r="L178" s="245"/>
      <c r="M178" s="245"/>
      <c r="N178" s="245"/>
      <c r="O178" s="245"/>
      <c r="P178" s="245"/>
      <c r="Q178" s="245"/>
      <c r="R178" s="245"/>
      <c r="S178" s="245"/>
      <c r="T178" s="245"/>
      <c r="U178" s="245"/>
      <c r="V178" s="245"/>
      <c r="W178" s="245"/>
      <c r="X178" s="245"/>
      <c r="Y178" s="245"/>
      <c r="Z178" s="245"/>
    </row>
    <row r="179" ht="15.75" customHeight="1">
      <c r="A179" s="245"/>
      <c r="B179" s="245"/>
      <c r="C179" s="245"/>
      <c r="D179" s="245"/>
      <c r="E179" s="245"/>
      <c r="F179" s="245"/>
      <c r="G179" s="245"/>
      <c r="H179" s="245"/>
      <c r="I179" s="245"/>
      <c r="J179" s="245"/>
      <c r="K179" s="245"/>
      <c r="L179" s="245"/>
      <c r="M179" s="245"/>
      <c r="N179" s="245"/>
      <c r="O179" s="245"/>
      <c r="P179" s="245"/>
      <c r="Q179" s="245"/>
      <c r="R179" s="245"/>
      <c r="S179" s="245"/>
      <c r="T179" s="245"/>
      <c r="U179" s="245"/>
      <c r="V179" s="245"/>
      <c r="W179" s="245"/>
      <c r="X179" s="245"/>
      <c r="Y179" s="245"/>
      <c r="Z179" s="245"/>
    </row>
    <row r="180" ht="15.75" customHeight="1">
      <c r="A180" s="245"/>
      <c r="B180" s="245"/>
      <c r="C180" s="245"/>
      <c r="D180" s="245"/>
      <c r="E180" s="245"/>
      <c r="F180" s="245"/>
      <c r="G180" s="245"/>
      <c r="H180" s="245"/>
      <c r="I180" s="245"/>
      <c r="J180" s="245"/>
      <c r="K180" s="245"/>
      <c r="L180" s="245"/>
      <c r="M180" s="245"/>
      <c r="N180" s="245"/>
      <c r="O180" s="245"/>
      <c r="P180" s="245"/>
      <c r="Q180" s="245"/>
      <c r="R180" s="245"/>
      <c r="S180" s="245"/>
      <c r="T180" s="245"/>
      <c r="U180" s="245"/>
      <c r="V180" s="245"/>
      <c r="W180" s="245"/>
      <c r="X180" s="245"/>
      <c r="Y180" s="245"/>
      <c r="Z180" s="245"/>
    </row>
    <row r="181" ht="15.75" customHeight="1">
      <c r="A181" s="245"/>
      <c r="B181" s="245"/>
      <c r="C181" s="245"/>
      <c r="D181" s="245"/>
      <c r="E181" s="245"/>
      <c r="F181" s="245"/>
      <c r="G181" s="245"/>
      <c r="H181" s="245"/>
      <c r="I181" s="245"/>
      <c r="J181" s="245"/>
      <c r="K181" s="245"/>
      <c r="L181" s="245"/>
      <c r="M181" s="245"/>
      <c r="N181" s="245"/>
      <c r="O181" s="245"/>
      <c r="P181" s="245"/>
      <c r="Q181" s="245"/>
      <c r="R181" s="245"/>
      <c r="S181" s="245"/>
      <c r="T181" s="245"/>
      <c r="U181" s="245"/>
      <c r="V181" s="245"/>
      <c r="W181" s="245"/>
      <c r="X181" s="245"/>
      <c r="Y181" s="245"/>
      <c r="Z181" s="245"/>
    </row>
    <row r="182" ht="15.75" customHeight="1">
      <c r="A182" s="245"/>
      <c r="B182" s="245"/>
      <c r="C182" s="245"/>
      <c r="D182" s="245"/>
      <c r="E182" s="245"/>
      <c r="F182" s="245"/>
      <c r="G182" s="245"/>
      <c r="H182" s="245"/>
      <c r="I182" s="245"/>
      <c r="J182" s="245"/>
      <c r="K182" s="245"/>
      <c r="L182" s="245"/>
      <c r="M182" s="245"/>
      <c r="N182" s="245"/>
      <c r="O182" s="245"/>
      <c r="P182" s="245"/>
      <c r="Q182" s="245"/>
      <c r="R182" s="245"/>
      <c r="S182" s="245"/>
      <c r="T182" s="245"/>
      <c r="U182" s="245"/>
      <c r="V182" s="245"/>
      <c r="W182" s="245"/>
      <c r="X182" s="245"/>
      <c r="Y182" s="245"/>
      <c r="Z182" s="245"/>
    </row>
    <row r="183" ht="15.75" customHeight="1">
      <c r="A183" s="245"/>
      <c r="B183" s="245"/>
      <c r="C183" s="245"/>
      <c r="D183" s="245"/>
      <c r="E183" s="245"/>
      <c r="F183" s="245"/>
      <c r="G183" s="245"/>
      <c r="H183" s="245"/>
      <c r="I183" s="245"/>
      <c r="J183" s="245"/>
      <c r="K183" s="245"/>
      <c r="L183" s="245"/>
      <c r="M183" s="245"/>
      <c r="N183" s="245"/>
      <c r="O183" s="245"/>
      <c r="P183" s="245"/>
      <c r="Q183" s="245"/>
      <c r="R183" s="245"/>
      <c r="S183" s="245"/>
      <c r="T183" s="245"/>
      <c r="U183" s="245"/>
      <c r="V183" s="245"/>
      <c r="W183" s="245"/>
      <c r="X183" s="245"/>
      <c r="Y183" s="245"/>
      <c r="Z183" s="245"/>
    </row>
    <row r="184" ht="15.75" customHeight="1">
      <c r="A184" s="245"/>
      <c r="B184" s="245"/>
      <c r="C184" s="245"/>
      <c r="D184" s="245"/>
      <c r="E184" s="245"/>
      <c r="F184" s="245"/>
      <c r="G184" s="245"/>
      <c r="H184" s="245"/>
      <c r="I184" s="245"/>
      <c r="J184" s="245"/>
      <c r="K184" s="245"/>
      <c r="L184" s="245"/>
      <c r="M184" s="245"/>
      <c r="N184" s="245"/>
      <c r="O184" s="245"/>
      <c r="P184" s="245"/>
      <c r="Q184" s="245"/>
      <c r="R184" s="245"/>
      <c r="S184" s="245"/>
      <c r="T184" s="245"/>
      <c r="U184" s="245"/>
      <c r="V184" s="245"/>
      <c r="W184" s="245"/>
      <c r="X184" s="245"/>
      <c r="Y184" s="245"/>
      <c r="Z184" s="245"/>
    </row>
    <row r="185" ht="15.75" customHeight="1">
      <c r="A185" s="245"/>
      <c r="B185" s="245"/>
      <c r="C185" s="245"/>
      <c r="D185" s="245"/>
      <c r="E185" s="245"/>
      <c r="F185" s="245"/>
      <c r="G185" s="245"/>
      <c r="H185" s="245"/>
      <c r="I185" s="245"/>
      <c r="J185" s="245"/>
      <c r="K185" s="245"/>
      <c r="L185" s="245"/>
      <c r="M185" s="245"/>
      <c r="N185" s="245"/>
      <c r="O185" s="245"/>
      <c r="P185" s="245"/>
      <c r="Q185" s="245"/>
      <c r="R185" s="245"/>
      <c r="S185" s="245"/>
      <c r="T185" s="245"/>
      <c r="U185" s="245"/>
      <c r="V185" s="245"/>
      <c r="W185" s="245"/>
      <c r="X185" s="245"/>
      <c r="Y185" s="245"/>
      <c r="Z185" s="245"/>
    </row>
    <row r="186" ht="15.75" customHeight="1">
      <c r="A186" s="245"/>
      <c r="B186" s="245"/>
      <c r="C186" s="245"/>
      <c r="D186" s="245"/>
      <c r="E186" s="245"/>
      <c r="F186" s="245"/>
      <c r="G186" s="245"/>
      <c r="H186" s="245"/>
      <c r="I186" s="245"/>
      <c r="J186" s="245"/>
      <c r="K186" s="245"/>
      <c r="L186" s="245"/>
      <c r="M186" s="245"/>
      <c r="N186" s="245"/>
      <c r="O186" s="245"/>
      <c r="P186" s="245"/>
      <c r="Q186" s="245"/>
      <c r="R186" s="245"/>
      <c r="S186" s="245"/>
      <c r="T186" s="245"/>
      <c r="U186" s="245"/>
      <c r="V186" s="245"/>
      <c r="W186" s="245"/>
      <c r="X186" s="245"/>
      <c r="Y186" s="245"/>
      <c r="Z186" s="245"/>
    </row>
    <row r="187" ht="15.75" customHeight="1">
      <c r="A187" s="245"/>
      <c r="B187" s="245"/>
      <c r="C187" s="245"/>
      <c r="D187" s="245"/>
      <c r="E187" s="245"/>
      <c r="F187" s="245"/>
      <c r="G187" s="245"/>
      <c r="H187" s="245"/>
      <c r="I187" s="245"/>
      <c r="J187" s="245"/>
      <c r="K187" s="245"/>
      <c r="L187" s="245"/>
      <c r="M187" s="245"/>
      <c r="N187" s="245"/>
      <c r="O187" s="245"/>
      <c r="P187" s="245"/>
      <c r="Q187" s="245"/>
      <c r="R187" s="245"/>
      <c r="S187" s="245"/>
      <c r="T187" s="245"/>
      <c r="U187" s="245"/>
      <c r="V187" s="245"/>
      <c r="W187" s="245"/>
      <c r="X187" s="245"/>
      <c r="Y187" s="245"/>
      <c r="Z187" s="245"/>
    </row>
    <row r="188" ht="15.75" customHeight="1">
      <c r="A188" s="245"/>
      <c r="B188" s="245"/>
      <c r="C188" s="245"/>
      <c r="D188" s="245"/>
      <c r="E188" s="245"/>
      <c r="F188" s="245"/>
      <c r="G188" s="245"/>
      <c r="H188" s="245"/>
      <c r="I188" s="245"/>
      <c r="J188" s="245"/>
      <c r="K188" s="245"/>
      <c r="L188" s="245"/>
      <c r="M188" s="245"/>
      <c r="N188" s="245"/>
      <c r="O188" s="245"/>
      <c r="P188" s="245"/>
      <c r="Q188" s="245"/>
      <c r="R188" s="245"/>
      <c r="S188" s="245"/>
      <c r="T188" s="245"/>
      <c r="U188" s="245"/>
      <c r="V188" s="245"/>
      <c r="W188" s="245"/>
      <c r="X188" s="245"/>
      <c r="Y188" s="245"/>
      <c r="Z188" s="245"/>
    </row>
    <row r="189" ht="15.75" customHeight="1">
      <c r="A189" s="245"/>
      <c r="B189" s="245"/>
      <c r="C189" s="245"/>
      <c r="D189" s="245"/>
      <c r="E189" s="245"/>
      <c r="F189" s="245"/>
      <c r="G189" s="245"/>
      <c r="H189" s="245"/>
      <c r="I189" s="245"/>
      <c r="J189" s="245"/>
      <c r="K189" s="245"/>
      <c r="L189" s="245"/>
      <c r="M189" s="245"/>
      <c r="N189" s="245"/>
      <c r="O189" s="245"/>
      <c r="P189" s="245"/>
      <c r="Q189" s="245"/>
      <c r="R189" s="245"/>
      <c r="S189" s="245"/>
      <c r="T189" s="245"/>
      <c r="U189" s="245"/>
      <c r="V189" s="245"/>
      <c r="W189" s="245"/>
      <c r="X189" s="245"/>
      <c r="Y189" s="245"/>
      <c r="Z189" s="245"/>
    </row>
    <row r="190" ht="15.75" customHeight="1">
      <c r="A190" s="245"/>
      <c r="B190" s="245"/>
      <c r="C190" s="245"/>
      <c r="D190" s="245"/>
      <c r="E190" s="245"/>
      <c r="F190" s="245"/>
      <c r="G190" s="245"/>
      <c r="H190" s="245"/>
      <c r="I190" s="245"/>
      <c r="J190" s="245"/>
      <c r="K190" s="245"/>
      <c r="L190" s="245"/>
      <c r="M190" s="245"/>
      <c r="N190" s="245"/>
      <c r="O190" s="245"/>
      <c r="P190" s="245"/>
      <c r="Q190" s="245"/>
      <c r="R190" s="245"/>
      <c r="S190" s="245"/>
      <c r="T190" s="245"/>
      <c r="U190" s="245"/>
      <c r="V190" s="245"/>
      <c r="W190" s="245"/>
      <c r="X190" s="245"/>
      <c r="Y190" s="245"/>
      <c r="Z190" s="245"/>
    </row>
    <row r="191" ht="15.75" customHeight="1">
      <c r="A191" s="245"/>
      <c r="B191" s="245"/>
      <c r="C191" s="245"/>
      <c r="D191" s="245"/>
      <c r="E191" s="245"/>
      <c r="F191" s="245"/>
      <c r="G191" s="245"/>
      <c r="H191" s="245"/>
      <c r="I191" s="245"/>
      <c r="J191" s="245"/>
      <c r="K191" s="245"/>
      <c r="L191" s="245"/>
      <c r="M191" s="245"/>
      <c r="N191" s="245"/>
      <c r="O191" s="245"/>
      <c r="P191" s="245"/>
      <c r="Q191" s="245"/>
      <c r="R191" s="245"/>
      <c r="S191" s="245"/>
      <c r="T191" s="245"/>
      <c r="U191" s="245"/>
      <c r="V191" s="245"/>
      <c r="W191" s="245"/>
      <c r="X191" s="245"/>
      <c r="Y191" s="245"/>
      <c r="Z191" s="245"/>
    </row>
    <row r="192" ht="15.75" customHeight="1">
      <c r="A192" s="245"/>
      <c r="B192" s="245"/>
      <c r="C192" s="245"/>
      <c r="D192" s="245"/>
      <c r="E192" s="245"/>
      <c r="F192" s="245"/>
      <c r="G192" s="245"/>
      <c r="H192" s="245"/>
      <c r="I192" s="245"/>
      <c r="J192" s="245"/>
      <c r="K192" s="245"/>
      <c r="L192" s="245"/>
      <c r="M192" s="245"/>
      <c r="N192" s="245"/>
      <c r="O192" s="245"/>
      <c r="P192" s="245"/>
      <c r="Q192" s="245"/>
      <c r="R192" s="245"/>
      <c r="S192" s="245"/>
      <c r="T192" s="245"/>
      <c r="U192" s="245"/>
      <c r="V192" s="245"/>
      <c r="W192" s="245"/>
      <c r="X192" s="245"/>
      <c r="Y192" s="245"/>
      <c r="Z192" s="245"/>
    </row>
    <row r="193" ht="15.75" customHeight="1">
      <c r="A193" s="245"/>
      <c r="B193" s="245"/>
      <c r="C193" s="245"/>
      <c r="D193" s="245"/>
      <c r="E193" s="245"/>
      <c r="F193" s="245"/>
      <c r="G193" s="245"/>
      <c r="H193" s="245"/>
      <c r="I193" s="245"/>
      <c r="J193" s="245"/>
      <c r="K193" s="245"/>
      <c r="L193" s="245"/>
      <c r="M193" s="245"/>
      <c r="N193" s="245"/>
      <c r="O193" s="245"/>
      <c r="P193" s="245"/>
      <c r="Q193" s="245"/>
      <c r="R193" s="245"/>
      <c r="S193" s="245"/>
      <c r="T193" s="245"/>
      <c r="U193" s="245"/>
      <c r="V193" s="245"/>
      <c r="W193" s="245"/>
      <c r="X193" s="245"/>
      <c r="Y193" s="245"/>
      <c r="Z193" s="245"/>
    </row>
    <row r="194" ht="15.75" customHeight="1">
      <c r="A194" s="245"/>
      <c r="B194" s="245"/>
      <c r="C194" s="245"/>
      <c r="D194" s="245"/>
      <c r="E194" s="245"/>
      <c r="F194" s="245"/>
      <c r="G194" s="245"/>
      <c r="H194" s="245"/>
      <c r="I194" s="245"/>
      <c r="J194" s="245"/>
      <c r="K194" s="245"/>
      <c r="L194" s="245"/>
      <c r="M194" s="245"/>
      <c r="N194" s="245"/>
      <c r="O194" s="245"/>
      <c r="P194" s="245"/>
      <c r="Q194" s="245"/>
      <c r="R194" s="245"/>
      <c r="S194" s="245"/>
      <c r="T194" s="245"/>
      <c r="U194" s="245"/>
      <c r="V194" s="245"/>
      <c r="W194" s="245"/>
      <c r="X194" s="245"/>
      <c r="Y194" s="245"/>
      <c r="Z194" s="245"/>
    </row>
    <row r="195" ht="15.75" customHeight="1">
      <c r="A195" s="245"/>
      <c r="B195" s="245"/>
      <c r="C195" s="245"/>
      <c r="D195" s="245"/>
      <c r="E195" s="245"/>
      <c r="F195" s="245"/>
      <c r="G195" s="245"/>
      <c r="H195" s="245"/>
      <c r="I195" s="245"/>
      <c r="J195" s="245"/>
      <c r="K195" s="245"/>
      <c r="L195" s="245"/>
      <c r="M195" s="245"/>
      <c r="N195" s="245"/>
      <c r="O195" s="245"/>
      <c r="P195" s="245"/>
      <c r="Q195" s="245"/>
      <c r="R195" s="245"/>
      <c r="S195" s="245"/>
      <c r="T195" s="245"/>
      <c r="U195" s="245"/>
      <c r="V195" s="245"/>
      <c r="W195" s="245"/>
      <c r="X195" s="245"/>
      <c r="Y195" s="245"/>
      <c r="Z195" s="245"/>
    </row>
    <row r="196" ht="15.75" customHeight="1">
      <c r="A196" s="245"/>
      <c r="B196" s="245"/>
      <c r="C196" s="245"/>
      <c r="D196" s="245"/>
      <c r="E196" s="245"/>
      <c r="F196" s="245"/>
      <c r="G196" s="245"/>
      <c r="H196" s="245"/>
      <c r="I196" s="245"/>
      <c r="J196" s="245"/>
      <c r="K196" s="245"/>
      <c r="L196" s="245"/>
      <c r="M196" s="245"/>
      <c r="N196" s="245"/>
      <c r="O196" s="245"/>
      <c r="P196" s="245"/>
      <c r="Q196" s="245"/>
      <c r="R196" s="245"/>
      <c r="S196" s="245"/>
      <c r="T196" s="245"/>
      <c r="U196" s="245"/>
      <c r="V196" s="245"/>
      <c r="W196" s="245"/>
      <c r="X196" s="245"/>
      <c r="Y196" s="245"/>
      <c r="Z196" s="245"/>
    </row>
    <row r="197" ht="15.75" customHeight="1">
      <c r="A197" s="245"/>
      <c r="B197" s="245"/>
      <c r="C197" s="245"/>
      <c r="D197" s="245"/>
      <c r="E197" s="245"/>
      <c r="F197" s="245"/>
      <c r="G197" s="245"/>
      <c r="H197" s="245"/>
      <c r="I197" s="245"/>
      <c r="J197" s="245"/>
      <c r="K197" s="245"/>
      <c r="L197" s="245"/>
      <c r="M197" s="245"/>
      <c r="N197" s="245"/>
      <c r="O197" s="245"/>
      <c r="P197" s="245"/>
      <c r="Q197" s="245"/>
      <c r="R197" s="245"/>
      <c r="S197" s="245"/>
      <c r="T197" s="245"/>
      <c r="U197" s="245"/>
      <c r="V197" s="245"/>
      <c r="W197" s="245"/>
      <c r="X197" s="245"/>
      <c r="Y197" s="245"/>
      <c r="Z197" s="245"/>
    </row>
    <row r="198" ht="15.75" customHeight="1">
      <c r="A198" s="245"/>
      <c r="B198" s="245"/>
      <c r="C198" s="245"/>
      <c r="D198" s="245"/>
      <c r="E198" s="245"/>
      <c r="F198" s="245"/>
      <c r="G198" s="245"/>
      <c r="H198" s="245"/>
      <c r="I198" s="245"/>
      <c r="J198" s="245"/>
      <c r="K198" s="245"/>
      <c r="L198" s="245"/>
      <c r="M198" s="245"/>
      <c r="N198" s="245"/>
      <c r="O198" s="245"/>
      <c r="P198" s="245"/>
      <c r="Q198" s="245"/>
      <c r="R198" s="245"/>
      <c r="S198" s="245"/>
      <c r="T198" s="245"/>
      <c r="U198" s="245"/>
      <c r="V198" s="245"/>
      <c r="W198" s="245"/>
      <c r="X198" s="245"/>
      <c r="Y198" s="245"/>
      <c r="Z198" s="245"/>
    </row>
    <row r="199" ht="15.75" customHeight="1">
      <c r="A199" s="245"/>
      <c r="B199" s="245"/>
      <c r="C199" s="245"/>
      <c r="D199" s="245"/>
      <c r="E199" s="245"/>
      <c r="F199" s="245"/>
      <c r="G199" s="245"/>
      <c r="H199" s="245"/>
      <c r="I199" s="245"/>
      <c r="J199" s="245"/>
      <c r="K199" s="245"/>
      <c r="L199" s="245"/>
      <c r="M199" s="245"/>
      <c r="N199" s="245"/>
      <c r="O199" s="245"/>
      <c r="P199" s="245"/>
      <c r="Q199" s="245"/>
      <c r="R199" s="245"/>
      <c r="S199" s="245"/>
      <c r="T199" s="245"/>
      <c r="U199" s="245"/>
      <c r="V199" s="245"/>
      <c r="W199" s="245"/>
      <c r="X199" s="245"/>
      <c r="Y199" s="245"/>
      <c r="Z199" s="245"/>
    </row>
    <row r="200" ht="15.75" customHeight="1">
      <c r="A200" s="245"/>
      <c r="B200" s="245"/>
      <c r="C200" s="245"/>
      <c r="D200" s="245"/>
      <c r="E200" s="245"/>
      <c r="F200" s="245"/>
      <c r="G200" s="245"/>
      <c r="H200" s="245"/>
      <c r="I200" s="245"/>
      <c r="J200" s="245"/>
      <c r="K200" s="245"/>
      <c r="L200" s="245"/>
      <c r="M200" s="245"/>
      <c r="N200" s="245"/>
      <c r="O200" s="245"/>
      <c r="P200" s="245"/>
      <c r="Q200" s="245"/>
      <c r="R200" s="245"/>
      <c r="S200" s="245"/>
      <c r="T200" s="245"/>
      <c r="U200" s="245"/>
      <c r="V200" s="245"/>
      <c r="W200" s="245"/>
      <c r="X200" s="245"/>
      <c r="Y200" s="245"/>
      <c r="Z200" s="245"/>
    </row>
    <row r="201" ht="15.75" customHeight="1">
      <c r="A201" s="245"/>
      <c r="B201" s="245"/>
      <c r="C201" s="245"/>
      <c r="D201" s="245"/>
      <c r="E201" s="245"/>
      <c r="F201" s="245"/>
      <c r="G201" s="245"/>
      <c r="H201" s="245"/>
      <c r="I201" s="245"/>
      <c r="J201" s="245"/>
      <c r="K201" s="245"/>
      <c r="L201" s="245"/>
      <c r="M201" s="245"/>
      <c r="N201" s="245"/>
      <c r="O201" s="245"/>
      <c r="P201" s="245"/>
      <c r="Q201" s="245"/>
      <c r="R201" s="245"/>
      <c r="S201" s="245"/>
      <c r="T201" s="245"/>
      <c r="U201" s="245"/>
      <c r="V201" s="245"/>
      <c r="W201" s="245"/>
      <c r="X201" s="245"/>
      <c r="Y201" s="245"/>
      <c r="Z201" s="245"/>
    </row>
    <row r="202" ht="15.75" customHeight="1">
      <c r="A202" s="245"/>
      <c r="B202" s="245"/>
      <c r="C202" s="245"/>
      <c r="D202" s="245"/>
      <c r="E202" s="245"/>
      <c r="F202" s="245"/>
      <c r="G202" s="245"/>
      <c r="H202" s="245"/>
      <c r="I202" s="245"/>
      <c r="J202" s="245"/>
      <c r="K202" s="245"/>
      <c r="L202" s="245"/>
      <c r="M202" s="245"/>
      <c r="N202" s="245"/>
      <c r="O202" s="245"/>
      <c r="P202" s="245"/>
      <c r="Q202" s="245"/>
      <c r="R202" s="245"/>
      <c r="S202" s="245"/>
      <c r="T202" s="245"/>
      <c r="U202" s="245"/>
      <c r="V202" s="245"/>
      <c r="W202" s="245"/>
      <c r="X202" s="245"/>
      <c r="Y202" s="245"/>
      <c r="Z202" s="245"/>
    </row>
    <row r="203" ht="15.75" customHeight="1">
      <c r="A203" s="245"/>
      <c r="B203" s="245"/>
      <c r="C203" s="245"/>
      <c r="D203" s="245"/>
      <c r="E203" s="245"/>
      <c r="F203" s="245"/>
      <c r="G203" s="245"/>
      <c r="H203" s="245"/>
      <c r="I203" s="245"/>
      <c r="J203" s="245"/>
      <c r="K203" s="245"/>
      <c r="L203" s="245"/>
      <c r="M203" s="245"/>
      <c r="N203" s="245"/>
      <c r="O203" s="245"/>
      <c r="P203" s="245"/>
      <c r="Q203" s="245"/>
      <c r="R203" s="245"/>
      <c r="S203" s="245"/>
      <c r="T203" s="245"/>
      <c r="U203" s="245"/>
      <c r="V203" s="245"/>
      <c r="W203" s="245"/>
      <c r="X203" s="245"/>
      <c r="Y203" s="245"/>
      <c r="Z203" s="245"/>
    </row>
    <row r="204" ht="15.75" customHeight="1">
      <c r="A204" s="245"/>
      <c r="B204" s="245"/>
      <c r="C204" s="245"/>
      <c r="D204" s="245"/>
      <c r="E204" s="245"/>
      <c r="F204" s="245"/>
      <c r="G204" s="245"/>
      <c r="H204" s="245"/>
      <c r="I204" s="245"/>
      <c r="J204" s="245"/>
      <c r="K204" s="245"/>
      <c r="L204" s="245"/>
      <c r="M204" s="245"/>
      <c r="N204" s="245"/>
      <c r="O204" s="245"/>
      <c r="P204" s="245"/>
      <c r="Q204" s="245"/>
      <c r="R204" s="245"/>
      <c r="S204" s="245"/>
      <c r="T204" s="245"/>
      <c r="U204" s="245"/>
      <c r="V204" s="245"/>
      <c r="W204" s="245"/>
      <c r="X204" s="245"/>
      <c r="Y204" s="245"/>
      <c r="Z204" s="245"/>
    </row>
    <row r="205" ht="15.75" customHeight="1">
      <c r="A205" s="245"/>
      <c r="B205" s="245"/>
      <c r="C205" s="245"/>
      <c r="D205" s="245"/>
      <c r="E205" s="245"/>
      <c r="F205" s="245"/>
      <c r="G205" s="245"/>
      <c r="H205" s="245"/>
      <c r="I205" s="245"/>
      <c r="J205" s="245"/>
      <c r="K205" s="245"/>
      <c r="L205" s="245"/>
      <c r="M205" s="245"/>
      <c r="N205" s="245"/>
      <c r="O205" s="245"/>
      <c r="P205" s="245"/>
      <c r="Q205" s="245"/>
      <c r="R205" s="245"/>
      <c r="S205" s="245"/>
      <c r="T205" s="245"/>
      <c r="U205" s="245"/>
      <c r="V205" s="245"/>
      <c r="W205" s="245"/>
      <c r="X205" s="245"/>
      <c r="Y205" s="245"/>
      <c r="Z205" s="245"/>
    </row>
    <row r="206" ht="15.75" customHeight="1">
      <c r="A206" s="245"/>
      <c r="B206" s="245"/>
      <c r="C206" s="245"/>
      <c r="D206" s="245"/>
      <c r="E206" s="245"/>
      <c r="F206" s="245"/>
      <c r="G206" s="245"/>
      <c r="H206" s="245"/>
      <c r="I206" s="245"/>
      <c r="J206" s="245"/>
      <c r="K206" s="245"/>
      <c r="L206" s="245"/>
      <c r="M206" s="245"/>
      <c r="N206" s="245"/>
      <c r="O206" s="245"/>
      <c r="P206" s="245"/>
      <c r="Q206" s="245"/>
      <c r="R206" s="245"/>
      <c r="S206" s="245"/>
      <c r="T206" s="245"/>
      <c r="U206" s="245"/>
      <c r="V206" s="245"/>
      <c r="W206" s="245"/>
      <c r="X206" s="245"/>
      <c r="Y206" s="245"/>
      <c r="Z206" s="245"/>
    </row>
    <row r="207" ht="15.75" customHeight="1">
      <c r="A207" s="245"/>
      <c r="B207" s="245"/>
      <c r="C207" s="245"/>
      <c r="D207" s="245"/>
      <c r="E207" s="245"/>
      <c r="F207" s="245"/>
      <c r="G207" s="245"/>
      <c r="H207" s="245"/>
      <c r="I207" s="245"/>
      <c r="J207" s="245"/>
      <c r="K207" s="245"/>
      <c r="L207" s="245"/>
      <c r="M207" s="245"/>
      <c r="N207" s="245"/>
      <c r="O207" s="245"/>
      <c r="P207" s="245"/>
      <c r="Q207" s="245"/>
      <c r="R207" s="245"/>
      <c r="S207" s="245"/>
      <c r="T207" s="245"/>
      <c r="U207" s="245"/>
      <c r="V207" s="245"/>
      <c r="W207" s="245"/>
      <c r="X207" s="245"/>
      <c r="Y207" s="245"/>
      <c r="Z207" s="245"/>
    </row>
    <row r="208" ht="15.75" customHeight="1">
      <c r="A208" s="245"/>
      <c r="B208" s="245"/>
      <c r="C208" s="245"/>
      <c r="D208" s="245"/>
      <c r="E208" s="245"/>
      <c r="F208" s="245"/>
      <c r="G208" s="245"/>
      <c r="H208" s="245"/>
      <c r="I208" s="245"/>
      <c r="J208" s="245"/>
      <c r="K208" s="245"/>
      <c r="L208" s="245"/>
      <c r="M208" s="245"/>
      <c r="N208" s="245"/>
      <c r="O208" s="245"/>
      <c r="P208" s="245"/>
      <c r="Q208" s="245"/>
      <c r="R208" s="245"/>
      <c r="S208" s="245"/>
      <c r="T208" s="245"/>
      <c r="U208" s="245"/>
      <c r="V208" s="245"/>
      <c r="W208" s="245"/>
      <c r="X208" s="245"/>
      <c r="Y208" s="245"/>
      <c r="Z208" s="245"/>
    </row>
    <row r="209" ht="15.75" customHeight="1">
      <c r="A209" s="245"/>
      <c r="B209" s="245"/>
      <c r="C209" s="245"/>
      <c r="D209" s="245"/>
      <c r="E209" s="245"/>
      <c r="F209" s="245"/>
      <c r="G209" s="245"/>
      <c r="H209" s="245"/>
      <c r="I209" s="245"/>
      <c r="J209" s="245"/>
      <c r="K209" s="245"/>
      <c r="L209" s="245"/>
      <c r="M209" s="245"/>
      <c r="N209" s="245"/>
      <c r="O209" s="245"/>
      <c r="P209" s="245"/>
      <c r="Q209" s="245"/>
      <c r="R209" s="245"/>
      <c r="S209" s="245"/>
      <c r="T209" s="245"/>
      <c r="U209" s="245"/>
      <c r="V209" s="245"/>
      <c r="W209" s="245"/>
      <c r="X209" s="245"/>
      <c r="Y209" s="245"/>
      <c r="Z209" s="245"/>
    </row>
    <row r="210" ht="15.75" customHeight="1">
      <c r="A210" s="245"/>
      <c r="B210" s="245"/>
      <c r="C210" s="245"/>
      <c r="D210" s="245"/>
      <c r="E210" s="245"/>
      <c r="F210" s="245"/>
      <c r="G210" s="245"/>
      <c r="H210" s="245"/>
      <c r="I210" s="245"/>
      <c r="J210" s="245"/>
      <c r="K210" s="245"/>
      <c r="L210" s="245"/>
      <c r="M210" s="245"/>
      <c r="N210" s="245"/>
      <c r="O210" s="245"/>
      <c r="P210" s="245"/>
      <c r="Q210" s="245"/>
      <c r="R210" s="245"/>
      <c r="S210" s="245"/>
      <c r="T210" s="245"/>
      <c r="U210" s="245"/>
      <c r="V210" s="245"/>
      <c r="W210" s="245"/>
      <c r="X210" s="245"/>
      <c r="Y210" s="245"/>
      <c r="Z210" s="245"/>
    </row>
    <row r="211" ht="15.75" customHeight="1">
      <c r="A211" s="245"/>
      <c r="B211" s="245"/>
      <c r="C211" s="245"/>
      <c r="D211" s="245"/>
      <c r="E211" s="245"/>
      <c r="F211" s="245"/>
      <c r="G211" s="245"/>
      <c r="H211" s="245"/>
      <c r="I211" s="245"/>
      <c r="J211" s="245"/>
      <c r="K211" s="245"/>
      <c r="L211" s="245"/>
      <c r="M211" s="245"/>
      <c r="N211" s="245"/>
      <c r="O211" s="245"/>
      <c r="P211" s="245"/>
      <c r="Q211" s="245"/>
      <c r="R211" s="245"/>
      <c r="S211" s="245"/>
      <c r="T211" s="245"/>
      <c r="U211" s="245"/>
      <c r="V211" s="245"/>
      <c r="W211" s="245"/>
      <c r="X211" s="245"/>
      <c r="Y211" s="245"/>
      <c r="Z211" s="245"/>
    </row>
    <row r="212" ht="15.75" customHeight="1">
      <c r="A212" s="245"/>
      <c r="B212" s="245"/>
      <c r="C212" s="245"/>
      <c r="D212" s="245"/>
      <c r="E212" s="245"/>
      <c r="F212" s="245"/>
      <c r="G212" s="245"/>
      <c r="H212" s="245"/>
      <c r="I212" s="245"/>
      <c r="J212" s="245"/>
      <c r="K212" s="245"/>
      <c r="L212" s="245"/>
      <c r="M212" s="245"/>
      <c r="N212" s="245"/>
      <c r="O212" s="245"/>
      <c r="P212" s="245"/>
      <c r="Q212" s="245"/>
      <c r="R212" s="245"/>
      <c r="S212" s="245"/>
      <c r="T212" s="245"/>
      <c r="U212" s="245"/>
      <c r="V212" s="245"/>
      <c r="W212" s="245"/>
      <c r="X212" s="245"/>
      <c r="Y212" s="245"/>
      <c r="Z212" s="245"/>
    </row>
    <row r="213" ht="15.75" customHeight="1">
      <c r="A213" s="245"/>
      <c r="B213" s="245"/>
      <c r="C213" s="245"/>
      <c r="D213" s="245"/>
      <c r="E213" s="245"/>
      <c r="F213" s="245"/>
      <c r="G213" s="245"/>
      <c r="H213" s="245"/>
      <c r="I213" s="245"/>
      <c r="J213" s="245"/>
      <c r="K213" s="245"/>
      <c r="L213" s="245"/>
      <c r="M213" s="245"/>
      <c r="N213" s="245"/>
      <c r="O213" s="245"/>
      <c r="P213" s="245"/>
      <c r="Q213" s="245"/>
      <c r="R213" s="245"/>
      <c r="S213" s="245"/>
      <c r="T213" s="245"/>
      <c r="U213" s="245"/>
      <c r="V213" s="245"/>
      <c r="W213" s="245"/>
      <c r="X213" s="245"/>
      <c r="Y213" s="245"/>
      <c r="Z213" s="245"/>
    </row>
    <row r="214" ht="15.75" customHeight="1">
      <c r="A214" s="245"/>
      <c r="B214" s="245"/>
      <c r="C214" s="245"/>
      <c r="D214" s="245"/>
      <c r="E214" s="245"/>
      <c r="F214" s="245"/>
      <c r="G214" s="245"/>
      <c r="H214" s="245"/>
      <c r="I214" s="245"/>
      <c r="J214" s="245"/>
      <c r="K214" s="245"/>
      <c r="L214" s="245"/>
      <c r="M214" s="245"/>
      <c r="N214" s="245"/>
      <c r="O214" s="245"/>
      <c r="P214" s="245"/>
      <c r="Q214" s="245"/>
      <c r="R214" s="245"/>
      <c r="S214" s="245"/>
      <c r="T214" s="245"/>
      <c r="U214" s="245"/>
      <c r="V214" s="245"/>
      <c r="W214" s="245"/>
      <c r="X214" s="245"/>
      <c r="Y214" s="245"/>
      <c r="Z214" s="245"/>
    </row>
    <row r="215" ht="15.75" customHeight="1">
      <c r="A215" s="245"/>
      <c r="B215" s="245"/>
      <c r="C215" s="245"/>
      <c r="D215" s="245"/>
      <c r="E215" s="245"/>
      <c r="F215" s="245"/>
      <c r="G215" s="245"/>
      <c r="H215" s="245"/>
      <c r="I215" s="245"/>
      <c r="J215" s="245"/>
      <c r="K215" s="245"/>
      <c r="L215" s="245"/>
      <c r="M215" s="245"/>
      <c r="N215" s="245"/>
      <c r="O215" s="245"/>
      <c r="P215" s="245"/>
      <c r="Q215" s="245"/>
      <c r="R215" s="245"/>
      <c r="S215" s="245"/>
      <c r="T215" s="245"/>
      <c r="U215" s="245"/>
      <c r="V215" s="245"/>
      <c r="W215" s="245"/>
      <c r="X215" s="245"/>
      <c r="Y215" s="245"/>
      <c r="Z215" s="245"/>
    </row>
    <row r="216" ht="15.75" customHeight="1">
      <c r="A216" s="245"/>
      <c r="B216" s="245"/>
      <c r="C216" s="245"/>
      <c r="D216" s="245"/>
      <c r="E216" s="245"/>
      <c r="F216" s="245"/>
      <c r="G216" s="245"/>
      <c r="H216" s="245"/>
      <c r="I216" s="245"/>
      <c r="J216" s="245"/>
      <c r="K216" s="245"/>
      <c r="L216" s="245"/>
      <c r="M216" s="245"/>
      <c r="N216" s="245"/>
      <c r="O216" s="245"/>
      <c r="P216" s="245"/>
      <c r="Q216" s="245"/>
      <c r="R216" s="245"/>
      <c r="S216" s="245"/>
      <c r="T216" s="245"/>
      <c r="U216" s="245"/>
      <c r="V216" s="245"/>
      <c r="W216" s="245"/>
      <c r="X216" s="245"/>
      <c r="Y216" s="245"/>
      <c r="Z216" s="245"/>
    </row>
    <row r="217" ht="15.75" customHeight="1">
      <c r="A217" s="245"/>
      <c r="B217" s="245"/>
      <c r="C217" s="245"/>
      <c r="D217" s="245"/>
      <c r="E217" s="245"/>
      <c r="F217" s="245"/>
      <c r="G217" s="245"/>
      <c r="H217" s="245"/>
      <c r="I217" s="245"/>
      <c r="J217" s="245"/>
      <c r="K217" s="245"/>
      <c r="L217" s="245"/>
      <c r="M217" s="245"/>
      <c r="N217" s="245"/>
      <c r="O217" s="245"/>
      <c r="P217" s="245"/>
      <c r="Q217" s="245"/>
      <c r="R217" s="245"/>
      <c r="S217" s="245"/>
      <c r="T217" s="245"/>
      <c r="U217" s="245"/>
      <c r="V217" s="245"/>
      <c r="W217" s="245"/>
      <c r="X217" s="245"/>
      <c r="Y217" s="245"/>
      <c r="Z217" s="245"/>
    </row>
    <row r="218" ht="15.75" customHeight="1">
      <c r="A218" s="245"/>
      <c r="B218" s="245"/>
      <c r="C218" s="245"/>
      <c r="D218" s="245"/>
      <c r="E218" s="245"/>
      <c r="F218" s="245"/>
      <c r="G218" s="245"/>
      <c r="H218" s="245"/>
      <c r="I218" s="245"/>
      <c r="J218" s="245"/>
      <c r="K218" s="245"/>
      <c r="L218" s="245"/>
      <c r="M218" s="245"/>
      <c r="N218" s="245"/>
      <c r="O218" s="245"/>
      <c r="P218" s="245"/>
      <c r="Q218" s="245"/>
      <c r="R218" s="245"/>
      <c r="S218" s="245"/>
      <c r="T218" s="245"/>
      <c r="U218" s="245"/>
      <c r="V218" s="245"/>
      <c r="W218" s="245"/>
      <c r="X218" s="245"/>
      <c r="Y218" s="245"/>
      <c r="Z218" s="245"/>
    </row>
    <row r="219" ht="15.75" customHeight="1">
      <c r="A219" s="245"/>
      <c r="B219" s="245"/>
      <c r="C219" s="245"/>
      <c r="D219" s="245"/>
      <c r="E219" s="245"/>
      <c r="F219" s="245"/>
      <c r="G219" s="245"/>
      <c r="H219" s="245"/>
      <c r="I219" s="245"/>
      <c r="J219" s="245"/>
      <c r="K219" s="245"/>
      <c r="L219" s="245"/>
      <c r="M219" s="245"/>
      <c r="N219" s="245"/>
      <c r="O219" s="245"/>
      <c r="P219" s="245"/>
      <c r="Q219" s="245"/>
      <c r="R219" s="245"/>
      <c r="S219" s="245"/>
      <c r="T219" s="245"/>
      <c r="U219" s="245"/>
      <c r="V219" s="245"/>
      <c r="W219" s="245"/>
      <c r="X219" s="245"/>
      <c r="Y219" s="245"/>
      <c r="Z219" s="245"/>
    </row>
    <row r="220" ht="15.75" customHeight="1">
      <c r="A220" s="245"/>
      <c r="B220" s="245"/>
      <c r="C220" s="245"/>
      <c r="D220" s="245"/>
      <c r="E220" s="245"/>
      <c r="F220" s="245"/>
      <c r="G220" s="245"/>
      <c r="H220" s="245"/>
      <c r="I220" s="245"/>
      <c r="J220" s="245"/>
      <c r="K220" s="245"/>
      <c r="L220" s="245"/>
      <c r="M220" s="245"/>
      <c r="N220" s="245"/>
      <c r="O220" s="245"/>
      <c r="P220" s="245"/>
      <c r="Q220" s="245"/>
      <c r="R220" s="245"/>
      <c r="S220" s="245"/>
      <c r="T220" s="245"/>
      <c r="U220" s="245"/>
      <c r="V220" s="245"/>
      <c r="W220" s="245"/>
      <c r="X220" s="245"/>
      <c r="Y220" s="245"/>
      <c r="Z220" s="245"/>
    </row>
    <row r="221" ht="15.75" customHeight="1">
      <c r="A221" s="245"/>
      <c r="B221" s="245"/>
      <c r="C221" s="245"/>
      <c r="D221" s="245"/>
      <c r="E221" s="245"/>
      <c r="F221" s="245"/>
      <c r="G221" s="245"/>
      <c r="H221" s="245"/>
      <c r="I221" s="245"/>
      <c r="J221" s="245"/>
      <c r="K221" s="245"/>
      <c r="L221" s="245"/>
      <c r="M221" s="245"/>
      <c r="N221" s="245"/>
      <c r="O221" s="245"/>
      <c r="P221" s="245"/>
      <c r="Q221" s="245"/>
      <c r="R221" s="245"/>
      <c r="S221" s="245"/>
      <c r="T221" s="245"/>
      <c r="U221" s="245"/>
      <c r="V221" s="245"/>
      <c r="W221" s="245"/>
      <c r="X221" s="245"/>
      <c r="Y221" s="245"/>
      <c r="Z221" s="245"/>
    </row>
    <row r="222" ht="15.75" customHeight="1">
      <c r="A222" s="245"/>
      <c r="B222" s="245"/>
      <c r="C222" s="245"/>
      <c r="D222" s="245"/>
      <c r="E222" s="245"/>
      <c r="F222" s="245"/>
      <c r="G222" s="245"/>
      <c r="H222" s="245"/>
      <c r="I222" s="245"/>
      <c r="J222" s="245"/>
      <c r="K222" s="245"/>
      <c r="L222" s="245"/>
      <c r="M222" s="245"/>
      <c r="N222" s="245"/>
      <c r="O222" s="245"/>
      <c r="P222" s="245"/>
      <c r="Q222" s="245"/>
      <c r="R222" s="245"/>
      <c r="S222" s="245"/>
      <c r="T222" s="245"/>
      <c r="U222" s="245"/>
      <c r="V222" s="245"/>
      <c r="W222" s="245"/>
      <c r="X222" s="245"/>
      <c r="Y222" s="245"/>
      <c r="Z222" s="245"/>
    </row>
    <row r="223" ht="15.75" customHeight="1">
      <c r="A223" s="245"/>
      <c r="B223" s="245"/>
      <c r="C223" s="245"/>
      <c r="D223" s="245"/>
      <c r="E223" s="245"/>
      <c r="F223" s="245"/>
      <c r="G223" s="245"/>
      <c r="H223" s="245"/>
      <c r="I223" s="245"/>
      <c r="J223" s="245"/>
      <c r="K223" s="245"/>
      <c r="L223" s="245"/>
      <c r="M223" s="245"/>
      <c r="N223" s="245"/>
      <c r="O223" s="245"/>
      <c r="P223" s="245"/>
      <c r="Q223" s="245"/>
      <c r="R223" s="245"/>
      <c r="S223" s="245"/>
      <c r="T223" s="245"/>
      <c r="U223" s="245"/>
      <c r="V223" s="245"/>
      <c r="W223" s="245"/>
      <c r="X223" s="245"/>
      <c r="Y223" s="245"/>
      <c r="Z223" s="245"/>
    </row>
    <row r="224" ht="15.75" customHeight="1">
      <c r="A224" s="245"/>
      <c r="B224" s="245"/>
      <c r="C224" s="245"/>
      <c r="D224" s="245"/>
      <c r="E224" s="245"/>
      <c r="F224" s="245"/>
      <c r="G224" s="245"/>
      <c r="H224" s="245"/>
      <c r="I224" s="245"/>
      <c r="J224" s="245"/>
      <c r="K224" s="245"/>
      <c r="L224" s="245"/>
      <c r="M224" s="245"/>
      <c r="N224" s="245"/>
      <c r="O224" s="245"/>
      <c r="P224" s="245"/>
      <c r="Q224" s="245"/>
      <c r="R224" s="245"/>
      <c r="S224" s="245"/>
      <c r="T224" s="245"/>
      <c r="U224" s="245"/>
      <c r="V224" s="245"/>
      <c r="W224" s="245"/>
      <c r="X224" s="245"/>
      <c r="Y224" s="245"/>
      <c r="Z224" s="245"/>
    </row>
    <row r="225" ht="15.75" customHeight="1">
      <c r="A225" s="245"/>
      <c r="B225" s="245"/>
      <c r="C225" s="245"/>
      <c r="D225" s="245"/>
      <c r="E225" s="245"/>
      <c r="F225" s="245"/>
      <c r="G225" s="245"/>
      <c r="H225" s="245"/>
      <c r="I225" s="245"/>
      <c r="J225" s="245"/>
      <c r="K225" s="245"/>
      <c r="L225" s="245"/>
      <c r="M225" s="245"/>
      <c r="N225" s="245"/>
      <c r="O225" s="245"/>
      <c r="P225" s="245"/>
      <c r="Q225" s="245"/>
      <c r="R225" s="245"/>
      <c r="S225" s="245"/>
      <c r="T225" s="245"/>
      <c r="U225" s="245"/>
      <c r="V225" s="245"/>
      <c r="W225" s="245"/>
      <c r="X225" s="245"/>
      <c r="Y225" s="245"/>
      <c r="Z225" s="245"/>
    </row>
    <row r="226" ht="15.75" customHeight="1">
      <c r="A226" s="245"/>
      <c r="B226" s="245"/>
      <c r="C226" s="245"/>
      <c r="D226" s="245"/>
      <c r="E226" s="245"/>
      <c r="F226" s="245"/>
      <c r="G226" s="245"/>
      <c r="H226" s="245"/>
      <c r="I226" s="245"/>
      <c r="J226" s="245"/>
      <c r="K226" s="245"/>
      <c r="L226" s="245"/>
      <c r="M226" s="245"/>
      <c r="N226" s="245"/>
      <c r="O226" s="245"/>
      <c r="P226" s="245"/>
      <c r="Q226" s="245"/>
      <c r="R226" s="245"/>
      <c r="S226" s="245"/>
      <c r="T226" s="245"/>
      <c r="U226" s="245"/>
      <c r="V226" s="245"/>
      <c r="W226" s="245"/>
      <c r="X226" s="245"/>
      <c r="Y226" s="245"/>
      <c r="Z226" s="245"/>
    </row>
    <row r="227" ht="15.75" customHeight="1">
      <c r="A227" s="245"/>
      <c r="B227" s="245"/>
      <c r="C227" s="245"/>
      <c r="D227" s="245"/>
      <c r="E227" s="245"/>
      <c r="F227" s="245"/>
      <c r="G227" s="245"/>
      <c r="H227" s="245"/>
      <c r="I227" s="245"/>
      <c r="J227" s="245"/>
      <c r="K227" s="245"/>
      <c r="L227" s="245"/>
      <c r="M227" s="245"/>
      <c r="N227" s="245"/>
      <c r="O227" s="245"/>
      <c r="P227" s="245"/>
      <c r="Q227" s="245"/>
      <c r="R227" s="245"/>
      <c r="S227" s="245"/>
      <c r="T227" s="245"/>
      <c r="U227" s="245"/>
      <c r="V227" s="245"/>
      <c r="W227" s="245"/>
      <c r="X227" s="245"/>
      <c r="Y227" s="245"/>
      <c r="Z227" s="245"/>
    </row>
    <row r="228" ht="15.75" customHeight="1">
      <c r="A228" s="245"/>
      <c r="B228" s="245"/>
      <c r="C228" s="245"/>
      <c r="D228" s="245"/>
      <c r="E228" s="245"/>
      <c r="F228" s="245"/>
      <c r="G228" s="245"/>
      <c r="H228" s="245"/>
      <c r="I228" s="245"/>
      <c r="J228" s="245"/>
      <c r="K228" s="245"/>
      <c r="L228" s="245"/>
      <c r="M228" s="245"/>
      <c r="N228" s="245"/>
      <c r="O228" s="245"/>
      <c r="P228" s="245"/>
      <c r="Q228" s="245"/>
      <c r="R228" s="245"/>
      <c r="S228" s="245"/>
      <c r="T228" s="245"/>
      <c r="U228" s="245"/>
      <c r="V228" s="245"/>
      <c r="W228" s="245"/>
      <c r="X228" s="245"/>
      <c r="Y228" s="245"/>
      <c r="Z228" s="245"/>
    </row>
    <row r="229" ht="15.75" customHeight="1">
      <c r="A229" s="245"/>
      <c r="B229" s="245"/>
      <c r="C229" s="245"/>
      <c r="D229" s="245"/>
      <c r="E229" s="245"/>
      <c r="F229" s="245"/>
      <c r="G229" s="245"/>
      <c r="H229" s="245"/>
      <c r="I229" s="245"/>
      <c r="J229" s="245"/>
      <c r="K229" s="245"/>
      <c r="L229" s="245"/>
      <c r="M229" s="245"/>
      <c r="N229" s="245"/>
      <c r="O229" s="245"/>
      <c r="P229" s="245"/>
      <c r="Q229" s="245"/>
      <c r="R229" s="245"/>
      <c r="S229" s="245"/>
      <c r="T229" s="245"/>
      <c r="U229" s="245"/>
      <c r="V229" s="245"/>
      <c r="W229" s="245"/>
      <c r="X229" s="245"/>
      <c r="Y229" s="245"/>
      <c r="Z229" s="245"/>
    </row>
    <row r="230" ht="15.75" customHeight="1">
      <c r="A230" s="245"/>
      <c r="B230" s="245"/>
      <c r="C230" s="245"/>
      <c r="D230" s="245"/>
      <c r="E230" s="245"/>
      <c r="F230" s="245"/>
      <c r="G230" s="245"/>
      <c r="H230" s="245"/>
      <c r="I230" s="245"/>
      <c r="J230" s="245"/>
      <c r="K230" s="245"/>
      <c r="L230" s="245"/>
      <c r="M230" s="245"/>
      <c r="N230" s="245"/>
      <c r="O230" s="245"/>
      <c r="P230" s="245"/>
      <c r="Q230" s="245"/>
      <c r="R230" s="245"/>
      <c r="S230" s="245"/>
      <c r="T230" s="245"/>
      <c r="U230" s="245"/>
      <c r="V230" s="245"/>
      <c r="W230" s="245"/>
      <c r="X230" s="245"/>
      <c r="Y230" s="245"/>
      <c r="Z230" s="245"/>
    </row>
    <row r="231" ht="15.75" customHeight="1">
      <c r="A231" s="245"/>
      <c r="B231" s="245"/>
      <c r="C231" s="245"/>
      <c r="D231" s="245"/>
      <c r="E231" s="245"/>
      <c r="F231" s="245"/>
      <c r="G231" s="245"/>
      <c r="H231" s="245"/>
      <c r="I231" s="245"/>
      <c r="J231" s="245"/>
      <c r="K231" s="245"/>
      <c r="L231" s="245"/>
      <c r="M231" s="245"/>
      <c r="N231" s="245"/>
      <c r="O231" s="245"/>
      <c r="P231" s="245"/>
      <c r="Q231" s="245"/>
      <c r="R231" s="245"/>
      <c r="S231" s="245"/>
      <c r="T231" s="245"/>
      <c r="U231" s="245"/>
      <c r="V231" s="245"/>
      <c r="W231" s="245"/>
      <c r="X231" s="245"/>
      <c r="Y231" s="245"/>
      <c r="Z231" s="245"/>
    </row>
    <row r="232" ht="15.75" customHeight="1">
      <c r="A232" s="245"/>
      <c r="B232" s="245"/>
      <c r="C232" s="245"/>
      <c r="D232" s="245"/>
      <c r="E232" s="245"/>
      <c r="F232" s="245"/>
      <c r="G232" s="245"/>
      <c r="H232" s="245"/>
      <c r="I232" s="245"/>
      <c r="J232" s="245"/>
      <c r="K232" s="245"/>
      <c r="L232" s="245"/>
      <c r="M232" s="245"/>
      <c r="N232" s="245"/>
      <c r="O232" s="245"/>
      <c r="P232" s="245"/>
      <c r="Q232" s="245"/>
      <c r="R232" s="245"/>
      <c r="S232" s="245"/>
      <c r="T232" s="245"/>
      <c r="U232" s="245"/>
      <c r="V232" s="245"/>
      <c r="W232" s="245"/>
      <c r="X232" s="245"/>
      <c r="Y232" s="245"/>
      <c r="Z232" s="245"/>
    </row>
    <row r="233" ht="15.75" customHeight="1">
      <c r="A233" s="245"/>
      <c r="B233" s="245"/>
      <c r="C233" s="245"/>
      <c r="D233" s="245"/>
      <c r="E233" s="245"/>
      <c r="F233" s="245"/>
      <c r="G233" s="245"/>
      <c r="H233" s="245"/>
      <c r="I233" s="245"/>
      <c r="J233" s="245"/>
      <c r="K233" s="245"/>
      <c r="L233" s="245"/>
      <c r="M233" s="245"/>
      <c r="N233" s="245"/>
      <c r="O233" s="245"/>
      <c r="P233" s="245"/>
      <c r="Q233" s="245"/>
      <c r="R233" s="245"/>
      <c r="S233" s="245"/>
      <c r="T233" s="245"/>
      <c r="U233" s="245"/>
      <c r="V233" s="245"/>
      <c r="W233" s="245"/>
      <c r="X233" s="245"/>
      <c r="Y233" s="245"/>
      <c r="Z233" s="245"/>
    </row>
    <row r="234" ht="15.75" customHeight="1">
      <c r="A234" s="245"/>
      <c r="B234" s="245"/>
      <c r="C234" s="245"/>
      <c r="D234" s="245"/>
      <c r="E234" s="245"/>
      <c r="F234" s="245"/>
      <c r="G234" s="245"/>
      <c r="H234" s="245"/>
      <c r="I234" s="245"/>
      <c r="J234" s="245"/>
      <c r="K234" s="245"/>
      <c r="L234" s="245"/>
      <c r="M234" s="245"/>
      <c r="N234" s="245"/>
      <c r="O234" s="245"/>
      <c r="P234" s="245"/>
      <c r="Q234" s="245"/>
      <c r="R234" s="245"/>
      <c r="S234" s="245"/>
      <c r="T234" s="245"/>
      <c r="U234" s="245"/>
      <c r="V234" s="245"/>
      <c r="W234" s="245"/>
      <c r="X234" s="245"/>
      <c r="Y234" s="245"/>
      <c r="Z234" s="245"/>
    </row>
    <row r="235" ht="15.75" customHeight="1">
      <c r="A235" s="245"/>
      <c r="B235" s="245"/>
      <c r="C235" s="245"/>
      <c r="D235" s="245"/>
      <c r="E235" s="245"/>
      <c r="F235" s="245"/>
      <c r="G235" s="245"/>
      <c r="H235" s="245"/>
      <c r="I235" s="245"/>
      <c r="J235" s="245"/>
      <c r="K235" s="245"/>
      <c r="L235" s="245"/>
      <c r="M235" s="245"/>
      <c r="N235" s="245"/>
      <c r="O235" s="245"/>
      <c r="P235" s="245"/>
      <c r="Q235" s="245"/>
      <c r="R235" s="245"/>
      <c r="S235" s="245"/>
      <c r="T235" s="245"/>
      <c r="U235" s="245"/>
      <c r="V235" s="245"/>
      <c r="W235" s="245"/>
      <c r="X235" s="245"/>
      <c r="Y235" s="245"/>
      <c r="Z235" s="245"/>
    </row>
    <row r="236" ht="15.75" customHeight="1">
      <c r="A236" s="245"/>
      <c r="B236" s="245"/>
      <c r="C236" s="245"/>
      <c r="D236" s="245"/>
      <c r="E236" s="245"/>
      <c r="F236" s="245"/>
      <c r="G236" s="245"/>
      <c r="H236" s="245"/>
      <c r="I236" s="245"/>
      <c r="J236" s="245"/>
      <c r="K236" s="245"/>
      <c r="L236" s="245"/>
      <c r="M236" s="245"/>
      <c r="N236" s="245"/>
      <c r="O236" s="245"/>
      <c r="P236" s="245"/>
      <c r="Q236" s="245"/>
      <c r="R236" s="245"/>
      <c r="S236" s="245"/>
      <c r="T236" s="245"/>
      <c r="U236" s="245"/>
      <c r="V236" s="245"/>
      <c r="W236" s="245"/>
      <c r="X236" s="245"/>
      <c r="Y236" s="245"/>
      <c r="Z236" s="245"/>
    </row>
    <row r="237" ht="15.75" customHeight="1">
      <c r="A237" s="245"/>
      <c r="B237" s="245"/>
      <c r="C237" s="245"/>
      <c r="D237" s="245"/>
      <c r="E237" s="245"/>
      <c r="F237" s="245"/>
      <c r="G237" s="245"/>
      <c r="H237" s="245"/>
      <c r="I237" s="245"/>
      <c r="J237" s="245"/>
      <c r="K237" s="245"/>
      <c r="L237" s="245"/>
      <c r="M237" s="245"/>
      <c r="N237" s="245"/>
      <c r="O237" s="245"/>
      <c r="P237" s="245"/>
      <c r="Q237" s="245"/>
      <c r="R237" s="245"/>
      <c r="S237" s="245"/>
      <c r="T237" s="245"/>
      <c r="U237" s="245"/>
      <c r="V237" s="245"/>
      <c r="W237" s="245"/>
      <c r="X237" s="245"/>
      <c r="Y237" s="245"/>
      <c r="Z237" s="245"/>
    </row>
    <row r="238" ht="15.75" customHeight="1">
      <c r="A238" s="245"/>
      <c r="B238" s="245"/>
      <c r="C238" s="245"/>
      <c r="D238" s="245"/>
      <c r="E238" s="245"/>
      <c r="F238" s="245"/>
      <c r="G238" s="245"/>
      <c r="H238" s="245"/>
      <c r="I238" s="245"/>
      <c r="J238" s="245"/>
      <c r="K238" s="245"/>
      <c r="L238" s="245"/>
      <c r="M238" s="245"/>
      <c r="N238" s="245"/>
      <c r="O238" s="245"/>
      <c r="P238" s="245"/>
      <c r="Q238" s="245"/>
      <c r="R238" s="245"/>
      <c r="S238" s="245"/>
      <c r="T238" s="245"/>
      <c r="U238" s="245"/>
      <c r="V238" s="245"/>
      <c r="W238" s="245"/>
      <c r="X238" s="245"/>
      <c r="Y238" s="245"/>
      <c r="Z238" s="245"/>
    </row>
    <row r="239" ht="15.75" customHeight="1">
      <c r="A239" s="245"/>
      <c r="B239" s="245"/>
      <c r="C239" s="245"/>
      <c r="D239" s="245"/>
      <c r="E239" s="245"/>
      <c r="F239" s="245"/>
      <c r="G239" s="245"/>
      <c r="H239" s="245"/>
      <c r="I239" s="245"/>
      <c r="J239" s="245"/>
      <c r="K239" s="245"/>
      <c r="L239" s="245"/>
      <c r="M239" s="245"/>
      <c r="N239" s="245"/>
      <c r="O239" s="245"/>
      <c r="P239" s="245"/>
      <c r="Q239" s="245"/>
      <c r="R239" s="245"/>
      <c r="S239" s="245"/>
      <c r="T239" s="245"/>
      <c r="U239" s="245"/>
      <c r="V239" s="245"/>
      <c r="W239" s="245"/>
      <c r="X239" s="245"/>
      <c r="Y239" s="245"/>
      <c r="Z239" s="245"/>
    </row>
    <row r="240" ht="15.75" customHeight="1">
      <c r="A240" s="245"/>
      <c r="B240" s="245"/>
      <c r="C240" s="245"/>
      <c r="D240" s="245"/>
      <c r="E240" s="245"/>
      <c r="F240" s="245"/>
      <c r="G240" s="245"/>
      <c r="H240" s="245"/>
      <c r="I240" s="245"/>
      <c r="J240" s="245"/>
      <c r="K240" s="245"/>
      <c r="L240" s="245"/>
      <c r="M240" s="245"/>
      <c r="N240" s="245"/>
      <c r="O240" s="245"/>
      <c r="P240" s="245"/>
      <c r="Q240" s="245"/>
      <c r="R240" s="245"/>
      <c r="S240" s="245"/>
      <c r="T240" s="245"/>
      <c r="U240" s="245"/>
      <c r="V240" s="245"/>
      <c r="W240" s="245"/>
      <c r="X240" s="245"/>
      <c r="Y240" s="245"/>
      <c r="Z240" s="245"/>
    </row>
    <row r="241" ht="15.75" customHeight="1">
      <c r="A241" s="245"/>
      <c r="B241" s="245"/>
      <c r="C241" s="245"/>
      <c r="D241" s="245"/>
      <c r="E241" s="245"/>
      <c r="F241" s="245"/>
      <c r="G241" s="245"/>
      <c r="H241" s="245"/>
      <c r="I241" s="245"/>
      <c r="J241" s="245"/>
      <c r="K241" s="245"/>
      <c r="L241" s="245"/>
      <c r="M241" s="245"/>
      <c r="N241" s="245"/>
      <c r="O241" s="245"/>
      <c r="P241" s="245"/>
      <c r="Q241" s="245"/>
      <c r="R241" s="245"/>
      <c r="S241" s="245"/>
      <c r="T241" s="245"/>
      <c r="U241" s="245"/>
      <c r="V241" s="245"/>
      <c r="W241" s="245"/>
      <c r="X241" s="245"/>
      <c r="Y241" s="245"/>
      <c r="Z241" s="245"/>
    </row>
    <row r="242" ht="15.75" customHeight="1">
      <c r="A242" s="245"/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245"/>
      <c r="T242" s="245"/>
      <c r="U242" s="245"/>
      <c r="V242" s="245"/>
      <c r="W242" s="245"/>
      <c r="X242" s="245"/>
      <c r="Y242" s="245"/>
      <c r="Z242" s="245"/>
    </row>
    <row r="243" ht="15.75" customHeight="1">
      <c r="A243" s="245"/>
      <c r="B243" s="245"/>
      <c r="C243" s="245"/>
      <c r="D243" s="245"/>
      <c r="E243" s="245"/>
      <c r="F243" s="245"/>
      <c r="G243" s="245"/>
      <c r="H243" s="245"/>
      <c r="I243" s="245"/>
      <c r="J243" s="245"/>
      <c r="K243" s="245"/>
      <c r="L243" s="245"/>
      <c r="M243" s="245"/>
      <c r="N243" s="245"/>
      <c r="O243" s="245"/>
      <c r="P243" s="245"/>
      <c r="Q243" s="245"/>
      <c r="R243" s="245"/>
      <c r="S243" s="245"/>
      <c r="T243" s="245"/>
      <c r="U243" s="245"/>
      <c r="V243" s="245"/>
      <c r="W243" s="245"/>
      <c r="X243" s="245"/>
      <c r="Y243" s="245"/>
      <c r="Z243" s="245"/>
    </row>
    <row r="244" ht="15.75" customHeight="1">
      <c r="A244" s="245"/>
      <c r="B244" s="245"/>
      <c r="C244" s="245"/>
      <c r="D244" s="245"/>
      <c r="E244" s="245"/>
      <c r="F244" s="245"/>
      <c r="G244" s="245"/>
      <c r="H244" s="245"/>
      <c r="I244" s="245"/>
      <c r="J244" s="245"/>
      <c r="K244" s="245"/>
      <c r="L244" s="245"/>
      <c r="M244" s="245"/>
      <c r="N244" s="245"/>
      <c r="O244" s="245"/>
      <c r="P244" s="245"/>
      <c r="Q244" s="245"/>
      <c r="R244" s="245"/>
      <c r="S244" s="245"/>
      <c r="T244" s="245"/>
      <c r="U244" s="245"/>
      <c r="V244" s="245"/>
      <c r="W244" s="245"/>
      <c r="X244" s="245"/>
      <c r="Y244" s="245"/>
      <c r="Z244" s="245"/>
    </row>
    <row r="245" ht="15.75" customHeight="1">
      <c r="A245" s="245"/>
      <c r="B245" s="245"/>
      <c r="C245" s="245"/>
      <c r="D245" s="245"/>
      <c r="E245" s="245"/>
      <c r="F245" s="245"/>
      <c r="G245" s="245"/>
      <c r="H245" s="245"/>
      <c r="I245" s="245"/>
      <c r="J245" s="245"/>
      <c r="K245" s="245"/>
      <c r="L245" s="245"/>
      <c r="M245" s="245"/>
      <c r="N245" s="245"/>
      <c r="O245" s="245"/>
      <c r="P245" s="245"/>
      <c r="Q245" s="245"/>
      <c r="R245" s="245"/>
      <c r="S245" s="245"/>
      <c r="T245" s="245"/>
      <c r="U245" s="245"/>
      <c r="V245" s="245"/>
      <c r="W245" s="245"/>
      <c r="X245" s="245"/>
      <c r="Y245" s="245"/>
      <c r="Z245" s="245"/>
    </row>
    <row r="246" ht="15.75" customHeight="1">
      <c r="A246" s="245"/>
      <c r="B246" s="245"/>
      <c r="C246" s="245"/>
      <c r="D246" s="245"/>
      <c r="E246" s="245"/>
      <c r="F246" s="245"/>
      <c r="G246" s="245"/>
      <c r="H246" s="245"/>
      <c r="I246" s="245"/>
      <c r="J246" s="245"/>
      <c r="K246" s="245"/>
      <c r="L246" s="245"/>
      <c r="M246" s="245"/>
      <c r="N246" s="245"/>
      <c r="O246" s="245"/>
      <c r="P246" s="245"/>
      <c r="Q246" s="245"/>
      <c r="R246" s="245"/>
      <c r="S246" s="245"/>
      <c r="T246" s="245"/>
      <c r="U246" s="245"/>
      <c r="V246" s="245"/>
      <c r="W246" s="245"/>
      <c r="X246" s="245"/>
      <c r="Y246" s="245"/>
      <c r="Z246" s="245"/>
    </row>
    <row r="247" ht="15.75" customHeight="1">
      <c r="A247" s="245"/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245"/>
      <c r="T247" s="245"/>
      <c r="U247" s="245"/>
      <c r="V247" s="245"/>
      <c r="W247" s="245"/>
      <c r="X247" s="245"/>
      <c r="Y247" s="245"/>
      <c r="Z247" s="245"/>
    </row>
    <row r="248" ht="15.75" customHeight="1">
      <c r="A248" s="245"/>
      <c r="B248" s="245"/>
      <c r="C248" s="245"/>
      <c r="D248" s="245"/>
      <c r="E248" s="245"/>
      <c r="F248" s="245"/>
      <c r="G248" s="245"/>
      <c r="H248" s="245"/>
      <c r="I248" s="245"/>
      <c r="J248" s="245"/>
      <c r="K248" s="245"/>
      <c r="L248" s="245"/>
      <c r="M248" s="245"/>
      <c r="N248" s="245"/>
      <c r="O248" s="245"/>
      <c r="P248" s="245"/>
      <c r="Q248" s="245"/>
      <c r="R248" s="245"/>
      <c r="S248" s="245"/>
      <c r="T248" s="245"/>
      <c r="U248" s="245"/>
      <c r="V248" s="245"/>
      <c r="W248" s="245"/>
      <c r="X248" s="245"/>
      <c r="Y248" s="245"/>
      <c r="Z248" s="245"/>
    </row>
    <row r="249" ht="15.75" customHeight="1">
      <c r="A249" s="245"/>
      <c r="B249" s="245"/>
      <c r="C249" s="245"/>
      <c r="D249" s="245"/>
      <c r="E249" s="245"/>
      <c r="F249" s="245"/>
      <c r="G249" s="245"/>
      <c r="H249" s="245"/>
      <c r="I249" s="245"/>
      <c r="J249" s="245"/>
      <c r="K249" s="245"/>
      <c r="L249" s="245"/>
      <c r="M249" s="245"/>
      <c r="N249" s="245"/>
      <c r="O249" s="245"/>
      <c r="P249" s="245"/>
      <c r="Q249" s="245"/>
      <c r="R249" s="245"/>
      <c r="S249" s="245"/>
      <c r="T249" s="245"/>
      <c r="U249" s="245"/>
      <c r="V249" s="245"/>
      <c r="W249" s="245"/>
      <c r="X249" s="245"/>
      <c r="Y249" s="245"/>
      <c r="Z249" s="245"/>
    </row>
    <row r="250" ht="15.75" customHeight="1">
      <c r="A250" s="245"/>
      <c r="B250" s="245"/>
      <c r="C250" s="245"/>
      <c r="D250" s="245"/>
      <c r="E250" s="245"/>
      <c r="F250" s="245"/>
      <c r="G250" s="245"/>
      <c r="H250" s="245"/>
      <c r="I250" s="245"/>
      <c r="J250" s="245"/>
      <c r="K250" s="245"/>
      <c r="L250" s="245"/>
      <c r="M250" s="245"/>
      <c r="N250" s="245"/>
      <c r="O250" s="245"/>
      <c r="P250" s="245"/>
      <c r="Q250" s="245"/>
      <c r="R250" s="245"/>
      <c r="S250" s="245"/>
      <c r="T250" s="245"/>
      <c r="U250" s="245"/>
      <c r="V250" s="245"/>
      <c r="W250" s="245"/>
      <c r="X250" s="245"/>
      <c r="Y250" s="245"/>
      <c r="Z250" s="245"/>
    </row>
    <row r="251" ht="15.75" customHeight="1">
      <c r="A251" s="245"/>
      <c r="B251" s="245"/>
      <c r="C251" s="245"/>
      <c r="D251" s="245"/>
      <c r="E251" s="245"/>
      <c r="F251" s="245"/>
      <c r="G251" s="245"/>
      <c r="H251" s="245"/>
      <c r="I251" s="245"/>
      <c r="J251" s="245"/>
      <c r="K251" s="245"/>
      <c r="L251" s="245"/>
      <c r="M251" s="245"/>
      <c r="N251" s="245"/>
      <c r="O251" s="245"/>
      <c r="P251" s="245"/>
      <c r="Q251" s="245"/>
      <c r="R251" s="245"/>
      <c r="S251" s="245"/>
      <c r="T251" s="245"/>
      <c r="U251" s="245"/>
      <c r="V251" s="245"/>
      <c r="W251" s="245"/>
      <c r="X251" s="245"/>
      <c r="Y251" s="245"/>
      <c r="Z251" s="245"/>
    </row>
    <row r="252" ht="15.75" customHeight="1">
      <c r="A252" s="245"/>
      <c r="B252" s="245"/>
      <c r="C252" s="245"/>
      <c r="D252" s="245"/>
      <c r="E252" s="245"/>
      <c r="F252" s="245"/>
      <c r="G252" s="245"/>
      <c r="H252" s="245"/>
      <c r="I252" s="245"/>
      <c r="J252" s="245"/>
      <c r="K252" s="245"/>
      <c r="L252" s="245"/>
      <c r="M252" s="245"/>
      <c r="N252" s="245"/>
      <c r="O252" s="245"/>
      <c r="P252" s="245"/>
      <c r="Q252" s="245"/>
      <c r="R252" s="245"/>
      <c r="S252" s="245"/>
      <c r="T252" s="245"/>
      <c r="U252" s="245"/>
      <c r="V252" s="245"/>
      <c r="W252" s="245"/>
      <c r="X252" s="245"/>
      <c r="Y252" s="245"/>
      <c r="Z252" s="245"/>
    </row>
    <row r="253" ht="15.75" customHeight="1">
      <c r="A253" s="245"/>
      <c r="B253" s="245"/>
      <c r="C253" s="245"/>
      <c r="D253" s="245"/>
      <c r="E253" s="245"/>
      <c r="F253" s="245"/>
      <c r="G253" s="245"/>
      <c r="H253" s="245"/>
      <c r="I253" s="245"/>
      <c r="J253" s="245"/>
      <c r="K253" s="245"/>
      <c r="L253" s="245"/>
      <c r="M253" s="245"/>
      <c r="N253" s="245"/>
      <c r="O253" s="245"/>
      <c r="P253" s="245"/>
      <c r="Q253" s="245"/>
      <c r="R253" s="245"/>
      <c r="S253" s="245"/>
      <c r="T253" s="245"/>
      <c r="U253" s="245"/>
      <c r="V253" s="245"/>
      <c r="W253" s="245"/>
      <c r="X253" s="245"/>
      <c r="Y253" s="245"/>
      <c r="Z253" s="245"/>
    </row>
    <row r="254" ht="15.75" customHeight="1">
      <c r="A254" s="245"/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245"/>
      <c r="T254" s="245"/>
      <c r="U254" s="245"/>
      <c r="V254" s="245"/>
      <c r="W254" s="245"/>
      <c r="X254" s="245"/>
      <c r="Y254" s="245"/>
      <c r="Z254" s="245"/>
    </row>
    <row r="255" ht="15.75" customHeight="1">
      <c r="A255" s="245"/>
      <c r="B255" s="245"/>
      <c r="C255" s="245"/>
      <c r="D255" s="245"/>
      <c r="E255" s="245"/>
      <c r="F255" s="245"/>
      <c r="G255" s="245"/>
      <c r="H255" s="245"/>
      <c r="I255" s="245"/>
      <c r="J255" s="245"/>
      <c r="K255" s="245"/>
      <c r="L255" s="245"/>
      <c r="M255" s="245"/>
      <c r="N255" s="245"/>
      <c r="O255" s="245"/>
      <c r="P255" s="245"/>
      <c r="Q255" s="245"/>
      <c r="R255" s="245"/>
      <c r="S255" s="245"/>
      <c r="T255" s="245"/>
      <c r="U255" s="245"/>
      <c r="V255" s="245"/>
      <c r="W255" s="245"/>
      <c r="X255" s="245"/>
      <c r="Y255" s="245"/>
      <c r="Z255" s="245"/>
    </row>
    <row r="256" ht="15.75" customHeight="1">
      <c r="A256" s="245"/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245"/>
      <c r="T256" s="245"/>
      <c r="U256" s="245"/>
      <c r="V256" s="245"/>
      <c r="W256" s="245"/>
      <c r="X256" s="245"/>
      <c r="Y256" s="245"/>
      <c r="Z256" s="245"/>
    </row>
    <row r="257" ht="15.75" customHeight="1">
      <c r="A257" s="245"/>
      <c r="B257" s="245"/>
      <c r="C257" s="245"/>
      <c r="D257" s="245"/>
      <c r="E257" s="245"/>
      <c r="F257" s="245"/>
      <c r="G257" s="245"/>
      <c r="H257" s="245"/>
      <c r="I257" s="245"/>
      <c r="J257" s="245"/>
      <c r="K257" s="245"/>
      <c r="L257" s="245"/>
      <c r="M257" s="245"/>
      <c r="N257" s="245"/>
      <c r="O257" s="245"/>
      <c r="P257" s="245"/>
      <c r="Q257" s="245"/>
      <c r="R257" s="245"/>
      <c r="S257" s="245"/>
      <c r="T257" s="245"/>
      <c r="U257" s="245"/>
      <c r="V257" s="245"/>
      <c r="W257" s="245"/>
      <c r="X257" s="245"/>
      <c r="Y257" s="245"/>
      <c r="Z257" s="245"/>
    </row>
    <row r="258" ht="15.75" customHeight="1">
      <c r="A258" s="245"/>
      <c r="B258" s="245"/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245"/>
      <c r="T258" s="245"/>
      <c r="U258" s="245"/>
      <c r="V258" s="245"/>
      <c r="W258" s="245"/>
      <c r="X258" s="245"/>
      <c r="Y258" s="245"/>
      <c r="Z258" s="245"/>
    </row>
    <row r="259" ht="15.75" customHeight="1">
      <c r="A259" s="245"/>
      <c r="B259" s="245"/>
      <c r="C259" s="245"/>
      <c r="D259" s="245"/>
      <c r="E259" s="245"/>
      <c r="F259" s="245"/>
      <c r="G259" s="245"/>
      <c r="H259" s="245"/>
      <c r="I259" s="245"/>
      <c r="J259" s="245"/>
      <c r="K259" s="245"/>
      <c r="L259" s="245"/>
      <c r="M259" s="245"/>
      <c r="N259" s="245"/>
      <c r="O259" s="245"/>
      <c r="P259" s="245"/>
      <c r="Q259" s="245"/>
      <c r="R259" s="245"/>
      <c r="S259" s="245"/>
      <c r="T259" s="245"/>
      <c r="U259" s="245"/>
      <c r="V259" s="245"/>
      <c r="W259" s="245"/>
      <c r="X259" s="245"/>
      <c r="Y259" s="245"/>
      <c r="Z259" s="245"/>
    </row>
    <row r="260" ht="15.75" customHeight="1">
      <c r="A260" s="245"/>
      <c r="B260" s="245"/>
      <c r="C260" s="245"/>
      <c r="D260" s="245"/>
      <c r="E260" s="245"/>
      <c r="F260" s="245"/>
      <c r="G260" s="245"/>
      <c r="H260" s="245"/>
      <c r="I260" s="245"/>
      <c r="J260" s="245"/>
      <c r="K260" s="245"/>
      <c r="L260" s="245"/>
      <c r="M260" s="245"/>
      <c r="N260" s="245"/>
      <c r="O260" s="245"/>
      <c r="P260" s="245"/>
      <c r="Q260" s="245"/>
      <c r="R260" s="245"/>
      <c r="S260" s="245"/>
      <c r="T260" s="245"/>
      <c r="U260" s="245"/>
      <c r="V260" s="245"/>
      <c r="W260" s="245"/>
      <c r="X260" s="245"/>
      <c r="Y260" s="245"/>
      <c r="Z260" s="245"/>
    </row>
    <row r="261" ht="15.75" customHeight="1">
      <c r="A261" s="245"/>
      <c r="B261" s="245"/>
      <c r="C261" s="245"/>
      <c r="D261" s="245"/>
      <c r="E261" s="245"/>
      <c r="F261" s="245"/>
      <c r="G261" s="245"/>
      <c r="H261" s="245"/>
      <c r="I261" s="245"/>
      <c r="J261" s="245"/>
      <c r="K261" s="245"/>
      <c r="L261" s="245"/>
      <c r="M261" s="245"/>
      <c r="N261" s="245"/>
      <c r="O261" s="245"/>
      <c r="P261" s="245"/>
      <c r="Q261" s="245"/>
      <c r="R261" s="245"/>
      <c r="S261" s="245"/>
      <c r="T261" s="245"/>
      <c r="U261" s="245"/>
      <c r="V261" s="245"/>
      <c r="W261" s="245"/>
      <c r="X261" s="245"/>
      <c r="Y261" s="245"/>
      <c r="Z261" s="245"/>
    </row>
    <row r="262" ht="15.75" customHeight="1">
      <c r="A262" s="245"/>
      <c r="B262" s="245"/>
      <c r="C262" s="245"/>
      <c r="D262" s="245"/>
      <c r="E262" s="245"/>
      <c r="F262" s="245"/>
      <c r="G262" s="245"/>
      <c r="H262" s="245"/>
      <c r="I262" s="245"/>
      <c r="J262" s="245"/>
      <c r="K262" s="245"/>
      <c r="L262" s="245"/>
      <c r="M262" s="245"/>
      <c r="N262" s="245"/>
      <c r="O262" s="245"/>
      <c r="P262" s="245"/>
      <c r="Q262" s="245"/>
      <c r="R262" s="245"/>
      <c r="S262" s="245"/>
      <c r="T262" s="245"/>
      <c r="U262" s="245"/>
      <c r="V262" s="245"/>
      <c r="W262" s="245"/>
      <c r="X262" s="245"/>
      <c r="Y262" s="245"/>
      <c r="Z262" s="245"/>
    </row>
    <row r="263" ht="15.75" customHeight="1">
      <c r="A263" s="245"/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245"/>
      <c r="T263" s="245"/>
      <c r="U263" s="245"/>
      <c r="V263" s="245"/>
      <c r="W263" s="245"/>
      <c r="X263" s="245"/>
      <c r="Y263" s="245"/>
      <c r="Z263" s="245"/>
    </row>
    <row r="264" ht="15.75" customHeight="1">
      <c r="A264" s="245"/>
      <c r="B264" s="245"/>
      <c r="C264" s="245"/>
      <c r="D264" s="245"/>
      <c r="E264" s="245"/>
      <c r="F264" s="245"/>
      <c r="G264" s="245"/>
      <c r="H264" s="245"/>
      <c r="I264" s="245"/>
      <c r="J264" s="245"/>
      <c r="K264" s="245"/>
      <c r="L264" s="245"/>
      <c r="M264" s="245"/>
      <c r="N264" s="245"/>
      <c r="O264" s="245"/>
      <c r="P264" s="245"/>
      <c r="Q264" s="245"/>
      <c r="R264" s="245"/>
      <c r="S264" s="245"/>
      <c r="T264" s="245"/>
      <c r="U264" s="245"/>
      <c r="V264" s="245"/>
      <c r="W264" s="245"/>
      <c r="X264" s="245"/>
      <c r="Y264" s="245"/>
      <c r="Z264" s="245"/>
    </row>
    <row r="265" ht="15.75" customHeight="1">
      <c r="A265" s="245"/>
      <c r="B265" s="245"/>
      <c r="C265" s="245"/>
      <c r="D265" s="245"/>
      <c r="E265" s="245"/>
      <c r="F265" s="245"/>
      <c r="G265" s="245"/>
      <c r="H265" s="245"/>
      <c r="I265" s="245"/>
      <c r="J265" s="245"/>
      <c r="K265" s="245"/>
      <c r="L265" s="245"/>
      <c r="M265" s="245"/>
      <c r="N265" s="245"/>
      <c r="O265" s="245"/>
      <c r="P265" s="245"/>
      <c r="Q265" s="245"/>
      <c r="R265" s="245"/>
      <c r="S265" s="245"/>
      <c r="T265" s="245"/>
      <c r="U265" s="245"/>
      <c r="V265" s="245"/>
      <c r="W265" s="245"/>
      <c r="X265" s="245"/>
      <c r="Y265" s="245"/>
      <c r="Z265" s="245"/>
    </row>
    <row r="266" ht="15.75" customHeight="1">
      <c r="A266" s="245"/>
      <c r="B266" s="245"/>
      <c r="C266" s="245"/>
      <c r="D266" s="245"/>
      <c r="E266" s="245"/>
      <c r="F266" s="245"/>
      <c r="G266" s="245"/>
      <c r="H266" s="245"/>
      <c r="I266" s="245"/>
      <c r="J266" s="245"/>
      <c r="K266" s="245"/>
      <c r="L266" s="245"/>
      <c r="M266" s="245"/>
      <c r="N266" s="245"/>
      <c r="O266" s="245"/>
      <c r="P266" s="245"/>
      <c r="Q266" s="245"/>
      <c r="R266" s="245"/>
      <c r="S266" s="245"/>
      <c r="T266" s="245"/>
      <c r="U266" s="245"/>
      <c r="V266" s="245"/>
      <c r="W266" s="245"/>
      <c r="X266" s="245"/>
      <c r="Y266" s="245"/>
      <c r="Z266" s="245"/>
    </row>
    <row r="267" ht="15.75" customHeight="1">
      <c r="A267" s="245"/>
      <c r="B267" s="245"/>
      <c r="C267" s="245"/>
      <c r="D267" s="245"/>
      <c r="E267" s="245"/>
      <c r="F267" s="245"/>
      <c r="G267" s="245"/>
      <c r="H267" s="245"/>
      <c r="I267" s="245"/>
      <c r="J267" s="245"/>
      <c r="K267" s="245"/>
      <c r="L267" s="245"/>
      <c r="M267" s="245"/>
      <c r="N267" s="245"/>
      <c r="O267" s="245"/>
      <c r="P267" s="245"/>
      <c r="Q267" s="245"/>
      <c r="R267" s="245"/>
      <c r="S267" s="245"/>
      <c r="T267" s="245"/>
      <c r="U267" s="245"/>
      <c r="V267" s="245"/>
      <c r="W267" s="245"/>
      <c r="X267" s="245"/>
      <c r="Y267" s="245"/>
      <c r="Z267" s="245"/>
    </row>
    <row r="268" ht="15.75" customHeight="1">
      <c r="A268" s="245"/>
      <c r="B268" s="245"/>
      <c r="C268" s="245"/>
      <c r="D268" s="245"/>
      <c r="E268" s="245"/>
      <c r="F268" s="245"/>
      <c r="G268" s="245"/>
      <c r="H268" s="245"/>
      <c r="I268" s="245"/>
      <c r="J268" s="245"/>
      <c r="K268" s="245"/>
      <c r="L268" s="245"/>
      <c r="M268" s="245"/>
      <c r="N268" s="245"/>
      <c r="O268" s="245"/>
      <c r="P268" s="245"/>
      <c r="Q268" s="245"/>
      <c r="R268" s="245"/>
      <c r="S268" s="245"/>
      <c r="T268" s="245"/>
      <c r="U268" s="245"/>
      <c r="V268" s="245"/>
      <c r="W268" s="245"/>
      <c r="X268" s="245"/>
      <c r="Y268" s="245"/>
      <c r="Z268" s="245"/>
    </row>
    <row r="269" ht="15.75" customHeight="1">
      <c r="A269" s="245"/>
      <c r="B269" s="245"/>
      <c r="C269" s="245"/>
      <c r="D269" s="245"/>
      <c r="E269" s="245"/>
      <c r="F269" s="245"/>
      <c r="G269" s="245"/>
      <c r="H269" s="245"/>
      <c r="I269" s="245"/>
      <c r="J269" s="245"/>
      <c r="K269" s="245"/>
      <c r="L269" s="245"/>
      <c r="M269" s="245"/>
      <c r="N269" s="245"/>
      <c r="O269" s="245"/>
      <c r="P269" s="245"/>
      <c r="Q269" s="245"/>
      <c r="R269" s="245"/>
      <c r="S269" s="245"/>
      <c r="T269" s="245"/>
      <c r="U269" s="245"/>
      <c r="V269" s="245"/>
      <c r="W269" s="245"/>
      <c r="X269" s="245"/>
      <c r="Y269" s="245"/>
      <c r="Z269" s="245"/>
    </row>
    <row r="270" ht="15.75" customHeight="1">
      <c r="A270" s="245"/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245"/>
      <c r="T270" s="245"/>
      <c r="U270" s="245"/>
      <c r="V270" s="245"/>
      <c r="W270" s="245"/>
      <c r="X270" s="245"/>
      <c r="Y270" s="245"/>
      <c r="Z270" s="245"/>
    </row>
    <row r="271" ht="15.75" customHeight="1">
      <c r="A271" s="245"/>
      <c r="B271" s="245"/>
      <c r="C271" s="245"/>
      <c r="D271" s="245"/>
      <c r="E271" s="245"/>
      <c r="F271" s="245"/>
      <c r="G271" s="245"/>
      <c r="H271" s="245"/>
      <c r="I271" s="245"/>
      <c r="J271" s="245"/>
      <c r="K271" s="245"/>
      <c r="L271" s="245"/>
      <c r="M271" s="245"/>
      <c r="N271" s="245"/>
      <c r="O271" s="245"/>
      <c r="P271" s="245"/>
      <c r="Q271" s="245"/>
      <c r="R271" s="245"/>
      <c r="S271" s="245"/>
      <c r="T271" s="245"/>
      <c r="U271" s="245"/>
      <c r="V271" s="245"/>
      <c r="W271" s="245"/>
      <c r="X271" s="245"/>
      <c r="Y271" s="245"/>
      <c r="Z271" s="245"/>
    </row>
    <row r="272" ht="15.75" customHeight="1">
      <c r="A272" s="245"/>
      <c r="B272" s="245"/>
      <c r="C272" s="245"/>
      <c r="D272" s="245"/>
      <c r="E272" s="245"/>
      <c r="F272" s="245"/>
      <c r="G272" s="245"/>
      <c r="H272" s="245"/>
      <c r="I272" s="245"/>
      <c r="J272" s="245"/>
      <c r="K272" s="245"/>
      <c r="L272" s="245"/>
      <c r="M272" s="245"/>
      <c r="N272" s="245"/>
      <c r="O272" s="245"/>
      <c r="P272" s="245"/>
      <c r="Q272" s="245"/>
      <c r="R272" s="245"/>
      <c r="S272" s="245"/>
      <c r="T272" s="245"/>
      <c r="U272" s="245"/>
      <c r="V272" s="245"/>
      <c r="W272" s="245"/>
      <c r="X272" s="245"/>
      <c r="Y272" s="245"/>
      <c r="Z272" s="245"/>
    </row>
    <row r="273" ht="15.75" customHeight="1">
      <c r="A273" s="245"/>
      <c r="B273" s="245"/>
      <c r="C273" s="245"/>
      <c r="D273" s="245"/>
      <c r="E273" s="245"/>
      <c r="F273" s="245"/>
      <c r="G273" s="245"/>
      <c r="H273" s="245"/>
      <c r="I273" s="245"/>
      <c r="J273" s="245"/>
      <c r="K273" s="245"/>
      <c r="L273" s="245"/>
      <c r="M273" s="245"/>
      <c r="N273" s="245"/>
      <c r="O273" s="245"/>
      <c r="P273" s="245"/>
      <c r="Q273" s="245"/>
      <c r="R273" s="245"/>
      <c r="S273" s="245"/>
      <c r="T273" s="245"/>
      <c r="U273" s="245"/>
      <c r="V273" s="245"/>
      <c r="W273" s="245"/>
      <c r="X273" s="245"/>
      <c r="Y273" s="245"/>
      <c r="Z273" s="245"/>
    </row>
    <row r="274" ht="15.75" customHeight="1">
      <c r="A274" s="245"/>
      <c r="B274" s="245"/>
      <c r="C274" s="245"/>
      <c r="D274" s="245"/>
      <c r="E274" s="245"/>
      <c r="F274" s="245"/>
      <c r="G274" s="245"/>
      <c r="H274" s="245"/>
      <c r="I274" s="245"/>
      <c r="J274" s="245"/>
      <c r="K274" s="245"/>
      <c r="L274" s="245"/>
      <c r="M274" s="245"/>
      <c r="N274" s="245"/>
      <c r="O274" s="245"/>
      <c r="P274" s="245"/>
      <c r="Q274" s="245"/>
      <c r="R274" s="245"/>
      <c r="S274" s="245"/>
      <c r="T274" s="245"/>
      <c r="U274" s="245"/>
      <c r="V274" s="245"/>
      <c r="W274" s="245"/>
      <c r="X274" s="245"/>
      <c r="Y274" s="245"/>
      <c r="Z274" s="245"/>
    </row>
    <row r="275" ht="15.75" customHeight="1">
      <c r="A275" s="245"/>
      <c r="B275" s="245"/>
      <c r="C275" s="245"/>
      <c r="D275" s="245"/>
      <c r="E275" s="245"/>
      <c r="F275" s="245"/>
      <c r="G275" s="245"/>
      <c r="H275" s="245"/>
      <c r="I275" s="245"/>
      <c r="J275" s="245"/>
      <c r="K275" s="245"/>
      <c r="L275" s="245"/>
      <c r="M275" s="245"/>
      <c r="N275" s="245"/>
      <c r="O275" s="245"/>
      <c r="P275" s="245"/>
      <c r="Q275" s="245"/>
      <c r="R275" s="245"/>
      <c r="S275" s="245"/>
      <c r="T275" s="245"/>
      <c r="U275" s="245"/>
      <c r="V275" s="245"/>
      <c r="W275" s="245"/>
      <c r="X275" s="245"/>
      <c r="Y275" s="245"/>
      <c r="Z275" s="245"/>
    </row>
    <row r="276" ht="15.75" customHeight="1">
      <c r="A276" s="245"/>
      <c r="B276" s="245"/>
      <c r="C276" s="245"/>
      <c r="D276" s="245"/>
      <c r="E276" s="245"/>
      <c r="F276" s="245"/>
      <c r="G276" s="245"/>
      <c r="H276" s="245"/>
      <c r="I276" s="245"/>
      <c r="J276" s="245"/>
      <c r="K276" s="245"/>
      <c r="L276" s="245"/>
      <c r="M276" s="245"/>
      <c r="N276" s="245"/>
      <c r="O276" s="245"/>
      <c r="P276" s="245"/>
      <c r="Q276" s="245"/>
      <c r="R276" s="245"/>
      <c r="S276" s="245"/>
      <c r="T276" s="245"/>
      <c r="U276" s="245"/>
      <c r="V276" s="245"/>
      <c r="W276" s="245"/>
      <c r="X276" s="245"/>
      <c r="Y276" s="245"/>
      <c r="Z276" s="245"/>
    </row>
    <row r="277" ht="15.75" customHeight="1">
      <c r="A277" s="245"/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245"/>
      <c r="T277" s="245"/>
      <c r="U277" s="245"/>
      <c r="V277" s="245"/>
      <c r="W277" s="245"/>
      <c r="X277" s="245"/>
      <c r="Y277" s="245"/>
      <c r="Z277" s="245"/>
    </row>
    <row r="278" ht="15.75" customHeight="1">
      <c r="A278" s="245"/>
      <c r="B278" s="245"/>
      <c r="C278" s="245"/>
      <c r="D278" s="245"/>
      <c r="E278" s="245"/>
      <c r="F278" s="245"/>
      <c r="G278" s="245"/>
      <c r="H278" s="245"/>
      <c r="I278" s="245"/>
      <c r="J278" s="245"/>
      <c r="K278" s="245"/>
      <c r="L278" s="245"/>
      <c r="M278" s="245"/>
      <c r="N278" s="245"/>
      <c r="O278" s="245"/>
      <c r="P278" s="245"/>
      <c r="Q278" s="245"/>
      <c r="R278" s="245"/>
      <c r="S278" s="245"/>
      <c r="T278" s="245"/>
      <c r="U278" s="245"/>
      <c r="V278" s="245"/>
      <c r="W278" s="245"/>
      <c r="X278" s="245"/>
      <c r="Y278" s="245"/>
      <c r="Z278" s="245"/>
    </row>
    <row r="279" ht="15.75" customHeight="1">
      <c r="A279" s="245"/>
      <c r="B279" s="245"/>
      <c r="C279" s="245"/>
      <c r="D279" s="245"/>
      <c r="E279" s="245"/>
      <c r="F279" s="245"/>
      <c r="G279" s="245"/>
      <c r="H279" s="245"/>
      <c r="I279" s="245"/>
      <c r="J279" s="245"/>
      <c r="K279" s="245"/>
      <c r="L279" s="245"/>
      <c r="M279" s="245"/>
      <c r="N279" s="245"/>
      <c r="O279" s="245"/>
      <c r="P279" s="245"/>
      <c r="Q279" s="245"/>
      <c r="R279" s="245"/>
      <c r="S279" s="245"/>
      <c r="T279" s="245"/>
      <c r="U279" s="245"/>
      <c r="V279" s="245"/>
      <c r="W279" s="245"/>
      <c r="X279" s="245"/>
      <c r="Y279" s="245"/>
      <c r="Z279" s="245"/>
    </row>
    <row r="280" ht="15.75" customHeight="1">
      <c r="A280" s="245"/>
      <c r="B280" s="245"/>
      <c r="C280" s="245"/>
      <c r="D280" s="245"/>
      <c r="E280" s="245"/>
      <c r="F280" s="245"/>
      <c r="G280" s="245"/>
      <c r="H280" s="245"/>
      <c r="I280" s="245"/>
      <c r="J280" s="245"/>
      <c r="K280" s="245"/>
      <c r="L280" s="245"/>
      <c r="M280" s="245"/>
      <c r="N280" s="245"/>
      <c r="O280" s="245"/>
      <c r="P280" s="245"/>
      <c r="Q280" s="245"/>
      <c r="R280" s="245"/>
      <c r="S280" s="245"/>
      <c r="T280" s="245"/>
      <c r="U280" s="245"/>
      <c r="V280" s="245"/>
      <c r="W280" s="245"/>
      <c r="X280" s="245"/>
      <c r="Y280" s="245"/>
      <c r="Z280" s="245"/>
    </row>
    <row r="281" ht="15.75" customHeight="1">
      <c r="A281" s="245"/>
      <c r="B281" s="245"/>
      <c r="C281" s="245"/>
      <c r="D281" s="245"/>
      <c r="E281" s="245"/>
      <c r="F281" s="245"/>
      <c r="G281" s="245"/>
      <c r="H281" s="245"/>
      <c r="I281" s="245"/>
      <c r="J281" s="245"/>
      <c r="K281" s="245"/>
      <c r="L281" s="245"/>
      <c r="M281" s="245"/>
      <c r="N281" s="245"/>
      <c r="O281" s="245"/>
      <c r="P281" s="245"/>
      <c r="Q281" s="245"/>
      <c r="R281" s="245"/>
      <c r="S281" s="245"/>
      <c r="T281" s="245"/>
      <c r="U281" s="245"/>
      <c r="V281" s="245"/>
      <c r="W281" s="245"/>
      <c r="X281" s="245"/>
      <c r="Y281" s="245"/>
      <c r="Z281" s="245"/>
    </row>
    <row r="282" ht="15.75" customHeight="1">
      <c r="A282" s="245"/>
      <c r="B282" s="245"/>
      <c r="C282" s="245"/>
      <c r="D282" s="245"/>
      <c r="E282" s="245"/>
      <c r="F282" s="245"/>
      <c r="G282" s="245"/>
      <c r="H282" s="245"/>
      <c r="I282" s="245"/>
      <c r="J282" s="245"/>
      <c r="K282" s="245"/>
      <c r="L282" s="245"/>
      <c r="M282" s="245"/>
      <c r="N282" s="245"/>
      <c r="O282" s="245"/>
      <c r="P282" s="245"/>
      <c r="Q282" s="245"/>
      <c r="R282" s="245"/>
      <c r="S282" s="245"/>
      <c r="T282" s="245"/>
      <c r="U282" s="245"/>
      <c r="V282" s="245"/>
      <c r="W282" s="245"/>
      <c r="X282" s="245"/>
      <c r="Y282" s="245"/>
      <c r="Z282" s="245"/>
    </row>
    <row r="283" ht="15.75" customHeight="1">
      <c r="A283" s="245"/>
      <c r="B283" s="245"/>
      <c r="C283" s="245"/>
      <c r="D283" s="245"/>
      <c r="E283" s="245"/>
      <c r="F283" s="245"/>
      <c r="G283" s="245"/>
      <c r="H283" s="245"/>
      <c r="I283" s="245"/>
      <c r="J283" s="245"/>
      <c r="K283" s="245"/>
      <c r="L283" s="245"/>
      <c r="M283" s="245"/>
      <c r="N283" s="245"/>
      <c r="O283" s="245"/>
      <c r="P283" s="245"/>
      <c r="Q283" s="245"/>
      <c r="R283" s="245"/>
      <c r="S283" s="245"/>
      <c r="T283" s="245"/>
      <c r="U283" s="245"/>
      <c r="V283" s="245"/>
      <c r="W283" s="245"/>
      <c r="X283" s="245"/>
      <c r="Y283" s="245"/>
      <c r="Z283" s="245"/>
    </row>
    <row r="284" ht="15.75" customHeight="1">
      <c r="A284" s="245"/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245"/>
      <c r="T284" s="245"/>
      <c r="U284" s="245"/>
      <c r="V284" s="245"/>
      <c r="W284" s="245"/>
      <c r="X284" s="245"/>
      <c r="Y284" s="245"/>
      <c r="Z284" s="245"/>
    </row>
    <row r="285" ht="15.75" customHeight="1">
      <c r="A285" s="245"/>
      <c r="B285" s="245"/>
      <c r="C285" s="245"/>
      <c r="D285" s="245"/>
      <c r="E285" s="245"/>
      <c r="F285" s="245"/>
      <c r="G285" s="245"/>
      <c r="H285" s="245"/>
      <c r="I285" s="245"/>
      <c r="J285" s="245"/>
      <c r="K285" s="245"/>
      <c r="L285" s="245"/>
      <c r="M285" s="245"/>
      <c r="N285" s="245"/>
      <c r="O285" s="245"/>
      <c r="P285" s="245"/>
      <c r="Q285" s="245"/>
      <c r="R285" s="245"/>
      <c r="S285" s="245"/>
      <c r="T285" s="245"/>
      <c r="U285" s="245"/>
      <c r="V285" s="245"/>
      <c r="W285" s="245"/>
      <c r="X285" s="245"/>
      <c r="Y285" s="245"/>
      <c r="Z285" s="245"/>
    </row>
    <row r="286" ht="15.75" customHeight="1">
      <c r="A286" s="245"/>
      <c r="B286" s="245"/>
      <c r="C286" s="245"/>
      <c r="D286" s="245"/>
      <c r="E286" s="245"/>
      <c r="F286" s="245"/>
      <c r="G286" s="245"/>
      <c r="H286" s="245"/>
      <c r="I286" s="245"/>
      <c r="J286" s="245"/>
      <c r="K286" s="245"/>
      <c r="L286" s="245"/>
      <c r="M286" s="245"/>
      <c r="N286" s="245"/>
      <c r="O286" s="245"/>
      <c r="P286" s="245"/>
      <c r="Q286" s="245"/>
      <c r="R286" s="245"/>
      <c r="S286" s="245"/>
      <c r="T286" s="245"/>
      <c r="U286" s="245"/>
      <c r="V286" s="245"/>
      <c r="W286" s="245"/>
      <c r="X286" s="245"/>
      <c r="Y286" s="245"/>
      <c r="Z286" s="245"/>
    </row>
    <row r="287" ht="15.75" customHeight="1">
      <c r="A287" s="245"/>
      <c r="B287" s="245"/>
      <c r="C287" s="245"/>
      <c r="D287" s="245"/>
      <c r="E287" s="245"/>
      <c r="F287" s="245"/>
      <c r="G287" s="245"/>
      <c r="H287" s="245"/>
      <c r="I287" s="245"/>
      <c r="J287" s="245"/>
      <c r="K287" s="245"/>
      <c r="L287" s="245"/>
      <c r="M287" s="245"/>
      <c r="N287" s="245"/>
      <c r="O287" s="245"/>
      <c r="P287" s="245"/>
      <c r="Q287" s="245"/>
      <c r="R287" s="245"/>
      <c r="S287" s="245"/>
      <c r="T287" s="245"/>
      <c r="U287" s="245"/>
      <c r="V287" s="245"/>
      <c r="W287" s="245"/>
      <c r="X287" s="245"/>
      <c r="Y287" s="245"/>
      <c r="Z287" s="245"/>
    </row>
    <row r="288" ht="15.75" customHeight="1">
      <c r="A288" s="245"/>
      <c r="B288" s="245"/>
      <c r="C288" s="245"/>
      <c r="D288" s="245"/>
      <c r="E288" s="245"/>
      <c r="F288" s="245"/>
      <c r="G288" s="245"/>
      <c r="H288" s="245"/>
      <c r="I288" s="245"/>
      <c r="J288" s="245"/>
      <c r="K288" s="245"/>
      <c r="L288" s="245"/>
      <c r="M288" s="245"/>
      <c r="N288" s="245"/>
      <c r="O288" s="245"/>
      <c r="P288" s="245"/>
      <c r="Q288" s="245"/>
      <c r="R288" s="245"/>
      <c r="S288" s="245"/>
      <c r="T288" s="245"/>
      <c r="U288" s="245"/>
      <c r="V288" s="245"/>
      <c r="W288" s="245"/>
      <c r="X288" s="245"/>
      <c r="Y288" s="245"/>
      <c r="Z288" s="245"/>
    </row>
    <row r="289" ht="15.75" customHeight="1">
      <c r="A289" s="245"/>
      <c r="B289" s="245"/>
      <c r="C289" s="245"/>
      <c r="D289" s="245"/>
      <c r="E289" s="245"/>
      <c r="F289" s="245"/>
      <c r="G289" s="245"/>
      <c r="H289" s="245"/>
      <c r="I289" s="245"/>
      <c r="J289" s="245"/>
      <c r="K289" s="245"/>
      <c r="L289" s="245"/>
      <c r="M289" s="245"/>
      <c r="N289" s="245"/>
      <c r="O289" s="245"/>
      <c r="P289" s="245"/>
      <c r="Q289" s="245"/>
      <c r="R289" s="245"/>
      <c r="S289" s="245"/>
      <c r="T289" s="245"/>
      <c r="U289" s="245"/>
      <c r="V289" s="245"/>
      <c r="W289" s="245"/>
      <c r="X289" s="245"/>
      <c r="Y289" s="245"/>
      <c r="Z289" s="245"/>
    </row>
    <row r="290" ht="15.75" customHeight="1">
      <c r="A290" s="245"/>
      <c r="B290" s="245"/>
      <c r="C290" s="245"/>
      <c r="D290" s="245"/>
      <c r="E290" s="245"/>
      <c r="F290" s="245"/>
      <c r="G290" s="245"/>
      <c r="H290" s="245"/>
      <c r="I290" s="245"/>
      <c r="J290" s="245"/>
      <c r="K290" s="245"/>
      <c r="L290" s="245"/>
      <c r="M290" s="245"/>
      <c r="N290" s="245"/>
      <c r="O290" s="245"/>
      <c r="P290" s="245"/>
      <c r="Q290" s="245"/>
      <c r="R290" s="245"/>
      <c r="S290" s="245"/>
      <c r="T290" s="245"/>
      <c r="U290" s="245"/>
      <c r="V290" s="245"/>
      <c r="W290" s="245"/>
      <c r="X290" s="245"/>
      <c r="Y290" s="245"/>
      <c r="Z290" s="245"/>
    </row>
    <row r="291" ht="15.75" customHeight="1">
      <c r="A291" s="245"/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245"/>
      <c r="T291" s="245"/>
      <c r="U291" s="245"/>
      <c r="V291" s="245"/>
      <c r="W291" s="245"/>
      <c r="X291" s="245"/>
      <c r="Y291" s="245"/>
      <c r="Z291" s="245"/>
    </row>
    <row r="292" ht="15.75" customHeight="1">
      <c r="A292" s="245"/>
      <c r="B292" s="245"/>
      <c r="C292" s="245"/>
      <c r="D292" s="245"/>
      <c r="E292" s="245"/>
      <c r="F292" s="245"/>
      <c r="G292" s="245"/>
      <c r="H292" s="245"/>
      <c r="I292" s="245"/>
      <c r="J292" s="245"/>
      <c r="K292" s="245"/>
      <c r="L292" s="245"/>
      <c r="M292" s="245"/>
      <c r="N292" s="245"/>
      <c r="O292" s="245"/>
      <c r="P292" s="245"/>
      <c r="Q292" s="245"/>
      <c r="R292" s="245"/>
      <c r="S292" s="245"/>
      <c r="T292" s="245"/>
      <c r="U292" s="245"/>
      <c r="V292" s="245"/>
      <c r="W292" s="245"/>
      <c r="X292" s="245"/>
      <c r="Y292" s="245"/>
      <c r="Z292" s="245"/>
    </row>
    <row r="293" ht="15.75" customHeight="1">
      <c r="A293" s="245"/>
      <c r="B293" s="245"/>
      <c r="C293" s="245"/>
      <c r="D293" s="245"/>
      <c r="E293" s="245"/>
      <c r="F293" s="245"/>
      <c r="G293" s="245"/>
      <c r="H293" s="245"/>
      <c r="I293" s="245"/>
      <c r="J293" s="245"/>
      <c r="K293" s="245"/>
      <c r="L293" s="245"/>
      <c r="M293" s="245"/>
      <c r="N293" s="245"/>
      <c r="O293" s="245"/>
      <c r="P293" s="245"/>
      <c r="Q293" s="245"/>
      <c r="R293" s="245"/>
      <c r="S293" s="245"/>
      <c r="T293" s="245"/>
      <c r="U293" s="245"/>
      <c r="V293" s="245"/>
      <c r="W293" s="245"/>
      <c r="X293" s="245"/>
      <c r="Y293" s="245"/>
      <c r="Z293" s="245"/>
    </row>
    <row r="294" ht="15.75" customHeight="1">
      <c r="A294" s="245"/>
      <c r="B294" s="245"/>
      <c r="C294" s="245"/>
      <c r="D294" s="245"/>
      <c r="E294" s="245"/>
      <c r="F294" s="245"/>
      <c r="G294" s="245"/>
      <c r="H294" s="245"/>
      <c r="I294" s="245"/>
      <c r="J294" s="245"/>
      <c r="K294" s="245"/>
      <c r="L294" s="245"/>
      <c r="M294" s="245"/>
      <c r="N294" s="245"/>
      <c r="O294" s="245"/>
      <c r="P294" s="245"/>
      <c r="Q294" s="245"/>
      <c r="R294" s="245"/>
      <c r="S294" s="245"/>
      <c r="T294" s="245"/>
      <c r="U294" s="245"/>
      <c r="V294" s="245"/>
      <c r="W294" s="245"/>
      <c r="X294" s="245"/>
      <c r="Y294" s="245"/>
      <c r="Z294" s="245"/>
    </row>
    <row r="295" ht="15.75" customHeight="1">
      <c r="A295" s="245"/>
      <c r="B295" s="245"/>
      <c r="C295" s="245"/>
      <c r="D295" s="245"/>
      <c r="E295" s="245"/>
      <c r="F295" s="245"/>
      <c r="G295" s="245"/>
      <c r="H295" s="245"/>
      <c r="I295" s="245"/>
      <c r="J295" s="245"/>
      <c r="K295" s="245"/>
      <c r="L295" s="245"/>
      <c r="M295" s="245"/>
      <c r="N295" s="245"/>
      <c r="O295" s="245"/>
      <c r="P295" s="245"/>
      <c r="Q295" s="245"/>
      <c r="R295" s="245"/>
      <c r="S295" s="245"/>
      <c r="T295" s="245"/>
      <c r="U295" s="245"/>
      <c r="V295" s="245"/>
      <c r="W295" s="245"/>
      <c r="X295" s="245"/>
      <c r="Y295" s="245"/>
      <c r="Z295" s="245"/>
    </row>
    <row r="296" ht="15.75" customHeight="1">
      <c r="A296" s="245"/>
      <c r="B296" s="245"/>
      <c r="C296" s="245"/>
      <c r="D296" s="245"/>
      <c r="E296" s="245"/>
      <c r="F296" s="245"/>
      <c r="G296" s="245"/>
      <c r="H296" s="245"/>
      <c r="I296" s="245"/>
      <c r="J296" s="245"/>
      <c r="K296" s="245"/>
      <c r="L296" s="245"/>
      <c r="M296" s="245"/>
      <c r="N296" s="245"/>
      <c r="O296" s="245"/>
      <c r="P296" s="245"/>
      <c r="Q296" s="245"/>
      <c r="R296" s="245"/>
      <c r="S296" s="245"/>
      <c r="T296" s="245"/>
      <c r="U296" s="245"/>
      <c r="V296" s="245"/>
      <c r="W296" s="245"/>
      <c r="X296" s="245"/>
      <c r="Y296" s="245"/>
      <c r="Z296" s="245"/>
    </row>
    <row r="297" ht="15.75" customHeight="1">
      <c r="A297" s="245"/>
      <c r="B297" s="245"/>
      <c r="C297" s="245"/>
      <c r="D297" s="245"/>
      <c r="E297" s="245"/>
      <c r="F297" s="245"/>
      <c r="G297" s="245"/>
      <c r="H297" s="245"/>
      <c r="I297" s="245"/>
      <c r="J297" s="245"/>
      <c r="K297" s="245"/>
      <c r="L297" s="245"/>
      <c r="M297" s="245"/>
      <c r="N297" s="245"/>
      <c r="O297" s="245"/>
      <c r="P297" s="245"/>
      <c r="Q297" s="245"/>
      <c r="R297" s="245"/>
      <c r="S297" s="245"/>
      <c r="T297" s="245"/>
      <c r="U297" s="245"/>
      <c r="V297" s="245"/>
      <c r="W297" s="245"/>
      <c r="X297" s="245"/>
      <c r="Y297" s="245"/>
      <c r="Z297" s="245"/>
    </row>
    <row r="298" ht="15.75" customHeight="1">
      <c r="A298" s="245"/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245"/>
      <c r="T298" s="245"/>
      <c r="U298" s="245"/>
      <c r="V298" s="245"/>
      <c r="W298" s="245"/>
      <c r="X298" s="245"/>
      <c r="Y298" s="245"/>
      <c r="Z298" s="245"/>
    </row>
    <row r="299" ht="15.75" customHeight="1">
      <c r="A299" s="245"/>
      <c r="B299" s="245"/>
      <c r="C299" s="245"/>
      <c r="D299" s="245"/>
      <c r="E299" s="245"/>
      <c r="F299" s="245"/>
      <c r="G299" s="245"/>
      <c r="H299" s="245"/>
      <c r="I299" s="245"/>
      <c r="J299" s="245"/>
      <c r="K299" s="245"/>
      <c r="L299" s="245"/>
      <c r="M299" s="245"/>
      <c r="N299" s="245"/>
      <c r="O299" s="245"/>
      <c r="P299" s="245"/>
      <c r="Q299" s="245"/>
      <c r="R299" s="245"/>
      <c r="S299" s="245"/>
      <c r="T299" s="245"/>
      <c r="U299" s="245"/>
      <c r="V299" s="245"/>
      <c r="W299" s="245"/>
      <c r="X299" s="245"/>
      <c r="Y299" s="245"/>
      <c r="Z299" s="245"/>
    </row>
    <row r="300" ht="15.75" customHeight="1">
      <c r="A300" s="245"/>
      <c r="B300" s="245"/>
      <c r="C300" s="245"/>
      <c r="D300" s="245"/>
      <c r="E300" s="245"/>
      <c r="F300" s="245"/>
      <c r="G300" s="245"/>
      <c r="H300" s="245"/>
      <c r="I300" s="245"/>
      <c r="J300" s="245"/>
      <c r="K300" s="245"/>
      <c r="L300" s="245"/>
      <c r="M300" s="245"/>
      <c r="N300" s="245"/>
      <c r="O300" s="245"/>
      <c r="P300" s="245"/>
      <c r="Q300" s="245"/>
      <c r="R300" s="245"/>
      <c r="S300" s="245"/>
      <c r="T300" s="245"/>
      <c r="U300" s="245"/>
      <c r="V300" s="245"/>
      <c r="W300" s="245"/>
      <c r="X300" s="245"/>
      <c r="Y300" s="245"/>
      <c r="Z300" s="245"/>
    </row>
    <row r="301" ht="15.75" customHeight="1">
      <c r="A301" s="245"/>
      <c r="B301" s="245"/>
      <c r="C301" s="245"/>
      <c r="D301" s="245"/>
      <c r="E301" s="245"/>
      <c r="F301" s="245"/>
      <c r="G301" s="245"/>
      <c r="H301" s="245"/>
      <c r="I301" s="245"/>
      <c r="J301" s="245"/>
      <c r="K301" s="245"/>
      <c r="L301" s="245"/>
      <c r="M301" s="245"/>
      <c r="N301" s="245"/>
      <c r="O301" s="245"/>
      <c r="P301" s="245"/>
      <c r="Q301" s="245"/>
      <c r="R301" s="245"/>
      <c r="S301" s="245"/>
      <c r="T301" s="245"/>
      <c r="U301" s="245"/>
      <c r="V301" s="245"/>
      <c r="W301" s="245"/>
      <c r="X301" s="245"/>
      <c r="Y301" s="245"/>
      <c r="Z301" s="245"/>
    </row>
    <row r="302" ht="15.75" customHeight="1">
      <c r="A302" s="245"/>
      <c r="B302" s="245"/>
      <c r="C302" s="245"/>
      <c r="D302" s="245"/>
      <c r="E302" s="245"/>
      <c r="F302" s="245"/>
      <c r="G302" s="245"/>
      <c r="H302" s="245"/>
      <c r="I302" s="245"/>
      <c r="J302" s="245"/>
      <c r="K302" s="245"/>
      <c r="L302" s="245"/>
      <c r="M302" s="245"/>
      <c r="N302" s="245"/>
      <c r="O302" s="245"/>
      <c r="P302" s="245"/>
      <c r="Q302" s="245"/>
      <c r="R302" s="245"/>
      <c r="S302" s="245"/>
      <c r="T302" s="245"/>
      <c r="U302" s="245"/>
      <c r="V302" s="245"/>
      <c r="W302" s="245"/>
      <c r="X302" s="245"/>
      <c r="Y302" s="245"/>
      <c r="Z302" s="245"/>
    </row>
    <row r="303" ht="15.75" customHeight="1">
      <c r="A303" s="245"/>
      <c r="B303" s="245"/>
      <c r="C303" s="245"/>
      <c r="D303" s="245"/>
      <c r="E303" s="245"/>
      <c r="F303" s="245"/>
      <c r="G303" s="245"/>
      <c r="H303" s="245"/>
      <c r="I303" s="245"/>
      <c r="J303" s="245"/>
      <c r="K303" s="245"/>
      <c r="L303" s="245"/>
      <c r="M303" s="245"/>
      <c r="N303" s="245"/>
      <c r="O303" s="245"/>
      <c r="P303" s="245"/>
      <c r="Q303" s="245"/>
      <c r="R303" s="245"/>
      <c r="S303" s="245"/>
      <c r="T303" s="245"/>
      <c r="U303" s="245"/>
      <c r="V303" s="245"/>
      <c r="W303" s="245"/>
      <c r="X303" s="245"/>
      <c r="Y303" s="245"/>
      <c r="Z303" s="245"/>
    </row>
    <row r="304" ht="15.75" customHeight="1">
      <c r="A304" s="245"/>
      <c r="B304" s="245"/>
      <c r="C304" s="245"/>
      <c r="D304" s="245"/>
      <c r="E304" s="245"/>
      <c r="F304" s="245"/>
      <c r="G304" s="245"/>
      <c r="H304" s="245"/>
      <c r="I304" s="245"/>
      <c r="J304" s="245"/>
      <c r="K304" s="245"/>
      <c r="L304" s="245"/>
      <c r="M304" s="245"/>
      <c r="N304" s="245"/>
      <c r="O304" s="245"/>
      <c r="P304" s="245"/>
      <c r="Q304" s="245"/>
      <c r="R304" s="245"/>
      <c r="S304" s="245"/>
      <c r="T304" s="245"/>
      <c r="U304" s="245"/>
      <c r="V304" s="245"/>
      <c r="W304" s="245"/>
      <c r="X304" s="245"/>
      <c r="Y304" s="245"/>
      <c r="Z304" s="245"/>
    </row>
    <row r="305" ht="15.75" customHeight="1">
      <c r="A305" s="245"/>
      <c r="B305" s="245"/>
      <c r="C305" s="245"/>
      <c r="D305" s="245"/>
      <c r="E305" s="245"/>
      <c r="F305" s="245"/>
      <c r="G305" s="245"/>
      <c r="H305" s="245"/>
      <c r="I305" s="245"/>
      <c r="J305" s="245"/>
      <c r="K305" s="245"/>
      <c r="L305" s="245"/>
      <c r="M305" s="245"/>
      <c r="N305" s="245"/>
      <c r="O305" s="245"/>
      <c r="P305" s="245"/>
      <c r="Q305" s="245"/>
      <c r="R305" s="245"/>
      <c r="S305" s="245"/>
      <c r="T305" s="245"/>
      <c r="U305" s="245"/>
      <c r="V305" s="245"/>
      <c r="W305" s="245"/>
      <c r="X305" s="245"/>
      <c r="Y305" s="245"/>
      <c r="Z305" s="245"/>
    </row>
    <row r="306" ht="15.75" customHeight="1">
      <c r="A306" s="245"/>
      <c r="B306" s="245"/>
      <c r="C306" s="245"/>
      <c r="D306" s="245"/>
      <c r="E306" s="245"/>
      <c r="F306" s="245"/>
      <c r="G306" s="245"/>
      <c r="H306" s="245"/>
      <c r="I306" s="245"/>
      <c r="J306" s="245"/>
      <c r="K306" s="245"/>
      <c r="L306" s="245"/>
      <c r="M306" s="245"/>
      <c r="N306" s="245"/>
      <c r="O306" s="245"/>
      <c r="P306" s="245"/>
      <c r="Q306" s="245"/>
      <c r="R306" s="245"/>
      <c r="S306" s="245"/>
      <c r="T306" s="245"/>
      <c r="U306" s="245"/>
      <c r="V306" s="245"/>
      <c r="W306" s="245"/>
      <c r="X306" s="245"/>
      <c r="Y306" s="245"/>
      <c r="Z306" s="245"/>
    </row>
    <row r="307" ht="15.75" customHeight="1">
      <c r="A307" s="245"/>
      <c r="B307" s="245"/>
      <c r="C307" s="245"/>
      <c r="D307" s="245"/>
      <c r="E307" s="245"/>
      <c r="F307" s="245"/>
      <c r="G307" s="245"/>
      <c r="H307" s="245"/>
      <c r="I307" s="245"/>
      <c r="J307" s="245"/>
      <c r="K307" s="245"/>
      <c r="L307" s="245"/>
      <c r="M307" s="245"/>
      <c r="N307" s="245"/>
      <c r="O307" s="245"/>
      <c r="P307" s="245"/>
      <c r="Q307" s="245"/>
      <c r="R307" s="245"/>
      <c r="S307" s="245"/>
      <c r="T307" s="245"/>
      <c r="U307" s="245"/>
      <c r="V307" s="245"/>
      <c r="W307" s="245"/>
      <c r="X307" s="245"/>
      <c r="Y307" s="245"/>
      <c r="Z307" s="245"/>
    </row>
    <row r="308" ht="15.75" customHeight="1">
      <c r="A308" s="245"/>
      <c r="B308" s="245"/>
      <c r="C308" s="245"/>
      <c r="D308" s="245"/>
      <c r="E308" s="245"/>
      <c r="F308" s="245"/>
      <c r="G308" s="245"/>
      <c r="H308" s="245"/>
      <c r="I308" s="245"/>
      <c r="J308" s="245"/>
      <c r="K308" s="245"/>
      <c r="L308" s="245"/>
      <c r="M308" s="245"/>
      <c r="N308" s="245"/>
      <c r="O308" s="245"/>
      <c r="P308" s="245"/>
      <c r="Q308" s="245"/>
      <c r="R308" s="245"/>
      <c r="S308" s="245"/>
      <c r="T308" s="245"/>
      <c r="U308" s="245"/>
      <c r="V308" s="245"/>
      <c r="W308" s="245"/>
      <c r="X308" s="245"/>
      <c r="Y308" s="245"/>
      <c r="Z308" s="245"/>
    </row>
    <row r="309" ht="15.75" customHeight="1">
      <c r="A309" s="245"/>
      <c r="B309" s="245"/>
      <c r="C309" s="245"/>
      <c r="D309" s="245"/>
      <c r="E309" s="245"/>
      <c r="F309" s="245"/>
      <c r="G309" s="245"/>
      <c r="H309" s="245"/>
      <c r="I309" s="245"/>
      <c r="J309" s="245"/>
      <c r="K309" s="245"/>
      <c r="L309" s="245"/>
      <c r="M309" s="245"/>
      <c r="N309" s="245"/>
      <c r="O309" s="245"/>
      <c r="P309" s="245"/>
      <c r="Q309" s="245"/>
      <c r="R309" s="245"/>
      <c r="S309" s="245"/>
      <c r="T309" s="245"/>
      <c r="U309" s="245"/>
      <c r="V309" s="245"/>
      <c r="W309" s="245"/>
      <c r="X309" s="245"/>
      <c r="Y309" s="245"/>
      <c r="Z309" s="245"/>
    </row>
    <row r="310" ht="15.75" customHeight="1">
      <c r="A310" s="245"/>
      <c r="B310" s="245"/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245"/>
      <c r="T310" s="245"/>
      <c r="U310" s="245"/>
      <c r="V310" s="245"/>
      <c r="W310" s="245"/>
      <c r="X310" s="245"/>
      <c r="Y310" s="245"/>
      <c r="Z310" s="245"/>
    </row>
    <row r="311" ht="15.75" customHeight="1">
      <c r="A311" s="245"/>
      <c r="B311" s="245"/>
      <c r="C311" s="245"/>
      <c r="D311" s="245"/>
      <c r="E311" s="245"/>
      <c r="F311" s="245"/>
      <c r="G311" s="245"/>
      <c r="H311" s="245"/>
      <c r="I311" s="245"/>
      <c r="J311" s="245"/>
      <c r="K311" s="245"/>
      <c r="L311" s="245"/>
      <c r="M311" s="245"/>
      <c r="N311" s="245"/>
      <c r="O311" s="245"/>
      <c r="P311" s="245"/>
      <c r="Q311" s="245"/>
      <c r="R311" s="245"/>
      <c r="S311" s="245"/>
      <c r="T311" s="245"/>
      <c r="U311" s="245"/>
      <c r="V311" s="245"/>
      <c r="W311" s="245"/>
      <c r="X311" s="245"/>
      <c r="Y311" s="245"/>
      <c r="Z311" s="245"/>
    </row>
    <row r="312" ht="15.75" customHeight="1">
      <c r="A312" s="245"/>
      <c r="B312" s="245"/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245"/>
      <c r="T312" s="245"/>
      <c r="U312" s="245"/>
      <c r="V312" s="245"/>
      <c r="W312" s="245"/>
      <c r="X312" s="245"/>
      <c r="Y312" s="245"/>
      <c r="Z312" s="245"/>
    </row>
    <row r="313" ht="15.75" customHeight="1">
      <c r="A313" s="245"/>
      <c r="B313" s="245"/>
      <c r="C313" s="245"/>
      <c r="D313" s="245"/>
      <c r="E313" s="245"/>
      <c r="F313" s="245"/>
      <c r="G313" s="245"/>
      <c r="H313" s="245"/>
      <c r="I313" s="245"/>
      <c r="J313" s="245"/>
      <c r="K313" s="245"/>
      <c r="L313" s="245"/>
      <c r="M313" s="245"/>
      <c r="N313" s="245"/>
      <c r="O313" s="245"/>
      <c r="P313" s="245"/>
      <c r="Q313" s="245"/>
      <c r="R313" s="245"/>
      <c r="S313" s="245"/>
      <c r="T313" s="245"/>
      <c r="U313" s="245"/>
      <c r="V313" s="245"/>
      <c r="W313" s="245"/>
      <c r="X313" s="245"/>
      <c r="Y313" s="245"/>
      <c r="Z313" s="245"/>
    </row>
    <row r="314" ht="15.75" customHeight="1">
      <c r="A314" s="245"/>
      <c r="B314" s="245"/>
      <c r="C314" s="245"/>
      <c r="D314" s="245"/>
      <c r="E314" s="245"/>
      <c r="F314" s="245"/>
      <c r="G314" s="245"/>
      <c r="H314" s="245"/>
      <c r="I314" s="245"/>
      <c r="J314" s="245"/>
      <c r="K314" s="245"/>
      <c r="L314" s="245"/>
      <c r="M314" s="245"/>
      <c r="N314" s="245"/>
      <c r="O314" s="245"/>
      <c r="P314" s="245"/>
      <c r="Q314" s="245"/>
      <c r="R314" s="245"/>
      <c r="S314" s="245"/>
      <c r="T314" s="245"/>
      <c r="U314" s="245"/>
      <c r="V314" s="245"/>
      <c r="W314" s="245"/>
      <c r="X314" s="245"/>
      <c r="Y314" s="245"/>
      <c r="Z314" s="245"/>
    </row>
    <row r="315" ht="15.75" customHeight="1">
      <c r="A315" s="245"/>
      <c r="B315" s="245"/>
      <c r="C315" s="245"/>
      <c r="D315" s="245"/>
      <c r="E315" s="245"/>
      <c r="F315" s="245"/>
      <c r="G315" s="245"/>
      <c r="H315" s="245"/>
      <c r="I315" s="245"/>
      <c r="J315" s="245"/>
      <c r="K315" s="245"/>
      <c r="L315" s="245"/>
      <c r="M315" s="245"/>
      <c r="N315" s="245"/>
      <c r="O315" s="245"/>
      <c r="P315" s="245"/>
      <c r="Q315" s="245"/>
      <c r="R315" s="245"/>
      <c r="S315" s="245"/>
      <c r="T315" s="245"/>
      <c r="U315" s="245"/>
      <c r="V315" s="245"/>
      <c r="W315" s="245"/>
      <c r="X315" s="245"/>
      <c r="Y315" s="245"/>
      <c r="Z315" s="245"/>
    </row>
    <row r="316" ht="15.75" customHeight="1">
      <c r="A316" s="245"/>
      <c r="B316" s="245"/>
      <c r="C316" s="245"/>
      <c r="D316" s="245"/>
      <c r="E316" s="245"/>
      <c r="F316" s="245"/>
      <c r="G316" s="245"/>
      <c r="H316" s="245"/>
      <c r="I316" s="245"/>
      <c r="J316" s="245"/>
      <c r="K316" s="245"/>
      <c r="L316" s="245"/>
      <c r="M316" s="245"/>
      <c r="N316" s="245"/>
      <c r="O316" s="245"/>
      <c r="P316" s="245"/>
      <c r="Q316" s="245"/>
      <c r="R316" s="245"/>
      <c r="S316" s="245"/>
      <c r="T316" s="245"/>
      <c r="U316" s="245"/>
      <c r="V316" s="245"/>
      <c r="W316" s="245"/>
      <c r="X316" s="245"/>
      <c r="Y316" s="245"/>
      <c r="Z316" s="245"/>
    </row>
    <row r="317" ht="15.75" customHeight="1">
      <c r="A317" s="245"/>
      <c r="B317" s="245"/>
      <c r="C317" s="245"/>
      <c r="D317" s="245"/>
      <c r="E317" s="245"/>
      <c r="F317" s="245"/>
      <c r="G317" s="245"/>
      <c r="H317" s="245"/>
      <c r="I317" s="245"/>
      <c r="J317" s="245"/>
      <c r="K317" s="245"/>
      <c r="L317" s="245"/>
      <c r="M317" s="245"/>
      <c r="N317" s="245"/>
      <c r="O317" s="245"/>
      <c r="P317" s="245"/>
      <c r="Q317" s="245"/>
      <c r="R317" s="245"/>
      <c r="S317" s="245"/>
      <c r="T317" s="245"/>
      <c r="U317" s="245"/>
      <c r="V317" s="245"/>
      <c r="W317" s="245"/>
      <c r="X317" s="245"/>
      <c r="Y317" s="245"/>
      <c r="Z317" s="245"/>
    </row>
    <row r="318" ht="15.75" customHeight="1">
      <c r="A318" s="245"/>
      <c r="B318" s="245"/>
      <c r="C318" s="245"/>
      <c r="D318" s="245"/>
      <c r="E318" s="245"/>
      <c r="F318" s="245"/>
      <c r="G318" s="245"/>
      <c r="H318" s="245"/>
      <c r="I318" s="245"/>
      <c r="J318" s="245"/>
      <c r="K318" s="245"/>
      <c r="L318" s="245"/>
      <c r="M318" s="245"/>
      <c r="N318" s="245"/>
      <c r="O318" s="245"/>
      <c r="P318" s="245"/>
      <c r="Q318" s="245"/>
      <c r="R318" s="245"/>
      <c r="S318" s="245"/>
      <c r="T318" s="245"/>
      <c r="U318" s="245"/>
      <c r="V318" s="245"/>
      <c r="W318" s="245"/>
      <c r="X318" s="245"/>
      <c r="Y318" s="245"/>
      <c r="Z318" s="245"/>
    </row>
    <row r="319" ht="15.75" customHeight="1">
      <c r="A319" s="245"/>
      <c r="B319" s="245"/>
      <c r="C319" s="245"/>
      <c r="D319" s="245"/>
      <c r="E319" s="245"/>
      <c r="F319" s="245"/>
      <c r="G319" s="245"/>
      <c r="H319" s="245"/>
      <c r="I319" s="245"/>
      <c r="J319" s="245"/>
      <c r="K319" s="245"/>
      <c r="L319" s="245"/>
      <c r="M319" s="245"/>
      <c r="N319" s="245"/>
      <c r="O319" s="245"/>
      <c r="P319" s="245"/>
      <c r="Q319" s="245"/>
      <c r="R319" s="245"/>
      <c r="S319" s="245"/>
      <c r="T319" s="245"/>
      <c r="U319" s="245"/>
      <c r="V319" s="245"/>
      <c r="W319" s="245"/>
      <c r="X319" s="245"/>
      <c r="Y319" s="245"/>
      <c r="Z319" s="245"/>
    </row>
    <row r="320" ht="15.75" customHeight="1">
      <c r="A320" s="245"/>
      <c r="B320" s="245"/>
      <c r="C320" s="245"/>
      <c r="D320" s="245"/>
      <c r="E320" s="245"/>
      <c r="F320" s="245"/>
      <c r="G320" s="245"/>
      <c r="H320" s="245"/>
      <c r="I320" s="245"/>
      <c r="J320" s="245"/>
      <c r="K320" s="245"/>
      <c r="L320" s="245"/>
      <c r="M320" s="245"/>
      <c r="N320" s="245"/>
      <c r="O320" s="245"/>
      <c r="P320" s="245"/>
      <c r="Q320" s="245"/>
      <c r="R320" s="245"/>
      <c r="S320" s="245"/>
      <c r="T320" s="245"/>
      <c r="U320" s="245"/>
      <c r="V320" s="245"/>
      <c r="W320" s="245"/>
      <c r="X320" s="245"/>
      <c r="Y320" s="245"/>
      <c r="Z320" s="245"/>
    </row>
    <row r="321" ht="15.75" customHeight="1">
      <c r="A321" s="245"/>
      <c r="B321" s="245"/>
      <c r="C321" s="245"/>
      <c r="D321" s="245"/>
      <c r="E321" s="245"/>
      <c r="F321" s="245"/>
      <c r="G321" s="245"/>
      <c r="H321" s="245"/>
      <c r="I321" s="245"/>
      <c r="J321" s="245"/>
      <c r="K321" s="245"/>
      <c r="L321" s="245"/>
      <c r="M321" s="245"/>
      <c r="N321" s="245"/>
      <c r="O321" s="245"/>
      <c r="P321" s="245"/>
      <c r="Q321" s="245"/>
      <c r="R321" s="245"/>
      <c r="S321" s="245"/>
      <c r="T321" s="245"/>
      <c r="U321" s="245"/>
      <c r="V321" s="245"/>
      <c r="W321" s="245"/>
      <c r="X321" s="245"/>
      <c r="Y321" s="245"/>
      <c r="Z321" s="245"/>
    </row>
    <row r="322" ht="15.75" customHeight="1">
      <c r="A322" s="245"/>
      <c r="B322" s="245"/>
      <c r="C322" s="245"/>
      <c r="D322" s="245"/>
      <c r="E322" s="245"/>
      <c r="F322" s="245"/>
      <c r="G322" s="245"/>
      <c r="H322" s="245"/>
      <c r="I322" s="245"/>
      <c r="J322" s="245"/>
      <c r="K322" s="245"/>
      <c r="L322" s="245"/>
      <c r="M322" s="245"/>
      <c r="N322" s="245"/>
      <c r="O322" s="245"/>
      <c r="P322" s="245"/>
      <c r="Q322" s="245"/>
      <c r="R322" s="245"/>
      <c r="S322" s="245"/>
      <c r="T322" s="245"/>
      <c r="U322" s="245"/>
      <c r="V322" s="245"/>
      <c r="W322" s="245"/>
      <c r="X322" s="245"/>
      <c r="Y322" s="245"/>
      <c r="Z322" s="245"/>
    </row>
    <row r="323" ht="15.75" customHeight="1">
      <c r="A323" s="245"/>
      <c r="B323" s="245"/>
      <c r="C323" s="245"/>
      <c r="D323" s="245"/>
      <c r="E323" s="245"/>
      <c r="F323" s="245"/>
      <c r="G323" s="245"/>
      <c r="H323" s="245"/>
      <c r="I323" s="245"/>
      <c r="J323" s="245"/>
      <c r="K323" s="245"/>
      <c r="L323" s="245"/>
      <c r="M323" s="245"/>
      <c r="N323" s="245"/>
      <c r="O323" s="245"/>
      <c r="P323" s="245"/>
      <c r="Q323" s="245"/>
      <c r="R323" s="245"/>
      <c r="S323" s="245"/>
      <c r="T323" s="245"/>
      <c r="U323" s="245"/>
      <c r="V323" s="245"/>
      <c r="W323" s="245"/>
      <c r="X323" s="245"/>
      <c r="Y323" s="245"/>
      <c r="Z323" s="245"/>
    </row>
    <row r="324" ht="15.75" customHeight="1">
      <c r="A324" s="245"/>
      <c r="B324" s="245"/>
      <c r="C324" s="245"/>
      <c r="D324" s="245"/>
      <c r="E324" s="245"/>
      <c r="F324" s="245"/>
      <c r="G324" s="245"/>
      <c r="H324" s="245"/>
      <c r="I324" s="245"/>
      <c r="J324" s="245"/>
      <c r="K324" s="245"/>
      <c r="L324" s="245"/>
      <c r="M324" s="245"/>
      <c r="N324" s="245"/>
      <c r="O324" s="245"/>
      <c r="P324" s="245"/>
      <c r="Q324" s="245"/>
      <c r="R324" s="245"/>
      <c r="S324" s="245"/>
      <c r="T324" s="245"/>
      <c r="U324" s="245"/>
      <c r="V324" s="245"/>
      <c r="W324" s="245"/>
      <c r="X324" s="245"/>
      <c r="Y324" s="245"/>
      <c r="Z324" s="245"/>
    </row>
    <row r="325" ht="15.75" customHeight="1">
      <c r="A325" s="245"/>
      <c r="B325" s="245"/>
      <c r="C325" s="245"/>
      <c r="D325" s="245"/>
      <c r="E325" s="245"/>
      <c r="F325" s="245"/>
      <c r="G325" s="245"/>
      <c r="H325" s="245"/>
      <c r="I325" s="245"/>
      <c r="J325" s="245"/>
      <c r="K325" s="245"/>
      <c r="L325" s="245"/>
      <c r="M325" s="245"/>
      <c r="N325" s="245"/>
      <c r="O325" s="245"/>
      <c r="P325" s="245"/>
      <c r="Q325" s="245"/>
      <c r="R325" s="245"/>
      <c r="S325" s="245"/>
      <c r="T325" s="245"/>
      <c r="U325" s="245"/>
      <c r="V325" s="245"/>
      <c r="W325" s="245"/>
      <c r="X325" s="245"/>
      <c r="Y325" s="245"/>
      <c r="Z325" s="245"/>
    </row>
    <row r="326" ht="15.75" customHeight="1">
      <c r="A326" s="245"/>
      <c r="B326" s="245"/>
      <c r="C326" s="245"/>
      <c r="D326" s="245"/>
      <c r="E326" s="245"/>
      <c r="F326" s="245"/>
      <c r="G326" s="245"/>
      <c r="H326" s="245"/>
      <c r="I326" s="245"/>
      <c r="J326" s="245"/>
      <c r="K326" s="245"/>
      <c r="L326" s="245"/>
      <c r="M326" s="245"/>
      <c r="N326" s="245"/>
      <c r="O326" s="245"/>
      <c r="P326" s="245"/>
      <c r="Q326" s="245"/>
      <c r="R326" s="245"/>
      <c r="S326" s="245"/>
      <c r="T326" s="245"/>
      <c r="U326" s="245"/>
      <c r="V326" s="245"/>
      <c r="W326" s="245"/>
      <c r="X326" s="245"/>
      <c r="Y326" s="245"/>
      <c r="Z326" s="245"/>
    </row>
    <row r="327" ht="15.75" customHeight="1">
      <c r="A327" s="245"/>
      <c r="B327" s="245"/>
      <c r="C327" s="245"/>
      <c r="D327" s="245"/>
      <c r="E327" s="245"/>
      <c r="F327" s="245"/>
      <c r="G327" s="245"/>
      <c r="H327" s="245"/>
      <c r="I327" s="245"/>
      <c r="J327" s="245"/>
      <c r="K327" s="245"/>
      <c r="L327" s="245"/>
      <c r="M327" s="245"/>
      <c r="N327" s="245"/>
      <c r="O327" s="245"/>
      <c r="P327" s="245"/>
      <c r="Q327" s="245"/>
      <c r="R327" s="245"/>
      <c r="S327" s="245"/>
      <c r="T327" s="245"/>
      <c r="U327" s="245"/>
      <c r="V327" s="245"/>
      <c r="W327" s="245"/>
      <c r="X327" s="245"/>
      <c r="Y327" s="245"/>
      <c r="Z327" s="245"/>
    </row>
    <row r="328" ht="15.75" customHeight="1">
      <c r="A328" s="245"/>
      <c r="B328" s="245"/>
      <c r="C328" s="245"/>
      <c r="D328" s="245"/>
      <c r="E328" s="245"/>
      <c r="F328" s="245"/>
      <c r="G328" s="245"/>
      <c r="H328" s="245"/>
      <c r="I328" s="245"/>
      <c r="J328" s="245"/>
      <c r="K328" s="245"/>
      <c r="L328" s="245"/>
      <c r="M328" s="245"/>
      <c r="N328" s="245"/>
      <c r="O328" s="245"/>
      <c r="P328" s="245"/>
      <c r="Q328" s="245"/>
      <c r="R328" s="245"/>
      <c r="S328" s="245"/>
      <c r="T328" s="245"/>
      <c r="U328" s="245"/>
      <c r="V328" s="245"/>
      <c r="W328" s="245"/>
      <c r="X328" s="245"/>
      <c r="Y328" s="245"/>
      <c r="Z328" s="245"/>
    </row>
    <row r="329" ht="15.75" customHeight="1">
      <c r="A329" s="245"/>
      <c r="B329" s="245"/>
      <c r="C329" s="245"/>
      <c r="D329" s="245"/>
      <c r="E329" s="245"/>
      <c r="F329" s="245"/>
      <c r="G329" s="245"/>
      <c r="H329" s="245"/>
      <c r="I329" s="245"/>
      <c r="J329" s="245"/>
      <c r="K329" s="245"/>
      <c r="L329" s="245"/>
      <c r="M329" s="245"/>
      <c r="N329" s="245"/>
      <c r="O329" s="245"/>
      <c r="P329" s="245"/>
      <c r="Q329" s="245"/>
      <c r="R329" s="245"/>
      <c r="S329" s="245"/>
      <c r="T329" s="245"/>
      <c r="U329" s="245"/>
      <c r="V329" s="245"/>
      <c r="W329" s="245"/>
      <c r="X329" s="245"/>
      <c r="Y329" s="245"/>
      <c r="Z329" s="245"/>
    </row>
    <row r="330" ht="15.75" customHeight="1">
      <c r="A330" s="245"/>
      <c r="B330" s="245"/>
      <c r="C330" s="245"/>
      <c r="D330" s="245"/>
      <c r="E330" s="245"/>
      <c r="F330" s="245"/>
      <c r="G330" s="245"/>
      <c r="H330" s="245"/>
      <c r="I330" s="245"/>
      <c r="J330" s="245"/>
      <c r="K330" s="245"/>
      <c r="L330" s="245"/>
      <c r="M330" s="245"/>
      <c r="N330" s="245"/>
      <c r="O330" s="245"/>
      <c r="P330" s="245"/>
      <c r="Q330" s="245"/>
      <c r="R330" s="245"/>
      <c r="S330" s="245"/>
      <c r="T330" s="245"/>
      <c r="U330" s="245"/>
      <c r="V330" s="245"/>
      <c r="W330" s="245"/>
      <c r="X330" s="245"/>
      <c r="Y330" s="245"/>
      <c r="Z330" s="245"/>
    </row>
    <row r="331" ht="15.75" customHeight="1">
      <c r="A331" s="245"/>
      <c r="B331" s="245"/>
      <c r="C331" s="245"/>
      <c r="D331" s="245"/>
      <c r="E331" s="245"/>
      <c r="F331" s="245"/>
      <c r="G331" s="245"/>
      <c r="H331" s="245"/>
      <c r="I331" s="245"/>
      <c r="J331" s="245"/>
      <c r="K331" s="245"/>
      <c r="L331" s="245"/>
      <c r="M331" s="245"/>
      <c r="N331" s="245"/>
      <c r="O331" s="245"/>
      <c r="P331" s="245"/>
      <c r="Q331" s="245"/>
      <c r="R331" s="245"/>
      <c r="S331" s="245"/>
      <c r="T331" s="245"/>
      <c r="U331" s="245"/>
      <c r="V331" s="245"/>
      <c r="W331" s="245"/>
      <c r="X331" s="245"/>
      <c r="Y331" s="245"/>
      <c r="Z331" s="245"/>
    </row>
    <row r="332" ht="15.75" customHeight="1">
      <c r="A332" s="245"/>
      <c r="B332" s="245"/>
      <c r="C332" s="245"/>
      <c r="D332" s="245"/>
      <c r="E332" s="245"/>
      <c r="F332" s="245"/>
      <c r="G332" s="245"/>
      <c r="H332" s="245"/>
      <c r="I332" s="245"/>
      <c r="J332" s="245"/>
      <c r="K332" s="245"/>
      <c r="L332" s="245"/>
      <c r="M332" s="245"/>
      <c r="N332" s="245"/>
      <c r="O332" s="245"/>
      <c r="P332" s="245"/>
      <c r="Q332" s="245"/>
      <c r="R332" s="245"/>
      <c r="S332" s="245"/>
      <c r="T332" s="245"/>
      <c r="U332" s="245"/>
      <c r="V332" s="245"/>
      <c r="W332" s="245"/>
      <c r="X332" s="245"/>
      <c r="Y332" s="245"/>
      <c r="Z332" s="245"/>
    </row>
    <row r="333" ht="15.75" customHeight="1">
      <c r="A333" s="245"/>
      <c r="B333" s="245"/>
      <c r="C333" s="245"/>
      <c r="D333" s="245"/>
      <c r="E333" s="245"/>
      <c r="F333" s="245"/>
      <c r="G333" s="245"/>
      <c r="H333" s="245"/>
      <c r="I333" s="245"/>
      <c r="J333" s="245"/>
      <c r="K333" s="245"/>
      <c r="L333" s="245"/>
      <c r="M333" s="245"/>
      <c r="N333" s="245"/>
      <c r="O333" s="245"/>
      <c r="P333" s="245"/>
      <c r="Q333" s="245"/>
      <c r="R333" s="245"/>
      <c r="S333" s="245"/>
      <c r="T333" s="245"/>
      <c r="U333" s="245"/>
      <c r="V333" s="245"/>
      <c r="W333" s="245"/>
      <c r="X333" s="245"/>
      <c r="Y333" s="245"/>
      <c r="Z333" s="245"/>
    </row>
    <row r="334" ht="15.75" customHeight="1">
      <c r="A334" s="245"/>
      <c r="B334" s="245"/>
      <c r="C334" s="245"/>
      <c r="D334" s="245"/>
      <c r="E334" s="245"/>
      <c r="F334" s="245"/>
      <c r="G334" s="245"/>
      <c r="H334" s="245"/>
      <c r="I334" s="245"/>
      <c r="J334" s="245"/>
      <c r="K334" s="245"/>
      <c r="L334" s="245"/>
      <c r="M334" s="245"/>
      <c r="N334" s="245"/>
      <c r="O334" s="245"/>
      <c r="P334" s="245"/>
      <c r="Q334" s="245"/>
      <c r="R334" s="245"/>
      <c r="S334" s="245"/>
      <c r="T334" s="245"/>
      <c r="U334" s="245"/>
      <c r="V334" s="245"/>
      <c r="W334" s="245"/>
      <c r="X334" s="245"/>
      <c r="Y334" s="245"/>
      <c r="Z334" s="245"/>
    </row>
    <row r="335" ht="15.75" customHeight="1">
      <c r="A335" s="245"/>
      <c r="B335" s="245"/>
      <c r="C335" s="245"/>
      <c r="D335" s="245"/>
      <c r="E335" s="245"/>
      <c r="F335" s="245"/>
      <c r="G335" s="245"/>
      <c r="H335" s="245"/>
      <c r="I335" s="245"/>
      <c r="J335" s="245"/>
      <c r="K335" s="245"/>
      <c r="L335" s="245"/>
      <c r="M335" s="245"/>
      <c r="N335" s="245"/>
      <c r="O335" s="245"/>
      <c r="P335" s="245"/>
      <c r="Q335" s="245"/>
      <c r="R335" s="245"/>
      <c r="S335" s="245"/>
      <c r="T335" s="245"/>
      <c r="U335" s="245"/>
      <c r="V335" s="245"/>
      <c r="W335" s="245"/>
      <c r="X335" s="245"/>
      <c r="Y335" s="245"/>
      <c r="Z335" s="245"/>
    </row>
    <row r="336" ht="15.75" customHeight="1">
      <c r="A336" s="245"/>
      <c r="B336" s="245"/>
      <c r="C336" s="245"/>
      <c r="D336" s="245"/>
      <c r="E336" s="245"/>
      <c r="F336" s="245"/>
      <c r="G336" s="245"/>
      <c r="H336" s="245"/>
      <c r="I336" s="245"/>
      <c r="J336" s="245"/>
      <c r="K336" s="245"/>
      <c r="L336" s="245"/>
      <c r="M336" s="245"/>
      <c r="N336" s="245"/>
      <c r="O336" s="245"/>
      <c r="P336" s="245"/>
      <c r="Q336" s="245"/>
      <c r="R336" s="245"/>
      <c r="S336" s="245"/>
      <c r="T336" s="245"/>
      <c r="U336" s="245"/>
      <c r="V336" s="245"/>
      <c r="W336" s="245"/>
      <c r="X336" s="245"/>
      <c r="Y336" s="245"/>
      <c r="Z336" s="245"/>
    </row>
    <row r="337" ht="15.75" customHeight="1">
      <c r="A337" s="245"/>
      <c r="B337" s="245"/>
      <c r="C337" s="245"/>
      <c r="D337" s="245"/>
      <c r="E337" s="245"/>
      <c r="F337" s="245"/>
      <c r="G337" s="245"/>
      <c r="H337" s="245"/>
      <c r="I337" s="245"/>
      <c r="J337" s="245"/>
      <c r="K337" s="245"/>
      <c r="L337" s="245"/>
      <c r="M337" s="245"/>
      <c r="N337" s="245"/>
      <c r="O337" s="245"/>
      <c r="P337" s="245"/>
      <c r="Q337" s="245"/>
      <c r="R337" s="245"/>
      <c r="S337" s="245"/>
      <c r="T337" s="245"/>
      <c r="U337" s="245"/>
      <c r="V337" s="245"/>
      <c r="W337" s="245"/>
      <c r="X337" s="245"/>
      <c r="Y337" s="245"/>
      <c r="Z337" s="245"/>
    </row>
    <row r="338" ht="15.75" customHeight="1">
      <c r="A338" s="245"/>
      <c r="B338" s="245"/>
      <c r="C338" s="245"/>
      <c r="D338" s="245"/>
      <c r="E338" s="245"/>
      <c r="F338" s="245"/>
      <c r="G338" s="245"/>
      <c r="H338" s="245"/>
      <c r="I338" s="245"/>
      <c r="J338" s="245"/>
      <c r="K338" s="245"/>
      <c r="L338" s="245"/>
      <c r="M338" s="245"/>
      <c r="N338" s="245"/>
      <c r="O338" s="245"/>
      <c r="P338" s="245"/>
      <c r="Q338" s="245"/>
      <c r="R338" s="245"/>
      <c r="S338" s="245"/>
      <c r="T338" s="245"/>
      <c r="U338" s="245"/>
      <c r="V338" s="245"/>
      <c r="W338" s="245"/>
      <c r="X338" s="245"/>
      <c r="Y338" s="245"/>
      <c r="Z338" s="245"/>
    </row>
    <row r="339" ht="15.75" customHeight="1">
      <c r="A339" s="245"/>
      <c r="B339" s="245"/>
      <c r="C339" s="245"/>
      <c r="D339" s="245"/>
      <c r="E339" s="245"/>
      <c r="F339" s="245"/>
      <c r="G339" s="245"/>
      <c r="H339" s="245"/>
      <c r="I339" s="245"/>
      <c r="J339" s="245"/>
      <c r="K339" s="245"/>
      <c r="L339" s="245"/>
      <c r="M339" s="245"/>
      <c r="N339" s="245"/>
      <c r="O339" s="245"/>
      <c r="P339" s="245"/>
      <c r="Q339" s="245"/>
      <c r="R339" s="245"/>
      <c r="S339" s="245"/>
      <c r="T339" s="245"/>
      <c r="U339" s="245"/>
      <c r="V339" s="245"/>
      <c r="W339" s="245"/>
      <c r="X339" s="245"/>
      <c r="Y339" s="245"/>
      <c r="Z339" s="245"/>
    </row>
    <row r="340" ht="15.75" customHeight="1">
      <c r="A340" s="245"/>
      <c r="B340" s="245"/>
      <c r="C340" s="245"/>
      <c r="D340" s="245"/>
      <c r="E340" s="245"/>
      <c r="F340" s="245"/>
      <c r="G340" s="245"/>
      <c r="H340" s="245"/>
      <c r="I340" s="245"/>
      <c r="J340" s="245"/>
      <c r="K340" s="245"/>
      <c r="L340" s="245"/>
      <c r="M340" s="245"/>
      <c r="N340" s="245"/>
      <c r="O340" s="245"/>
      <c r="P340" s="245"/>
      <c r="Q340" s="245"/>
      <c r="R340" s="245"/>
      <c r="S340" s="245"/>
      <c r="T340" s="245"/>
      <c r="U340" s="245"/>
      <c r="V340" s="245"/>
      <c r="W340" s="245"/>
      <c r="X340" s="245"/>
      <c r="Y340" s="245"/>
      <c r="Z340" s="245"/>
    </row>
    <row r="341" ht="15.75" customHeight="1">
      <c r="A341" s="245"/>
      <c r="B341" s="245"/>
      <c r="C341" s="245"/>
      <c r="D341" s="245"/>
      <c r="E341" s="245"/>
      <c r="F341" s="245"/>
      <c r="G341" s="245"/>
      <c r="H341" s="245"/>
      <c r="I341" s="245"/>
      <c r="J341" s="245"/>
      <c r="K341" s="245"/>
      <c r="L341" s="245"/>
      <c r="M341" s="245"/>
      <c r="N341" s="245"/>
      <c r="O341" s="245"/>
      <c r="P341" s="245"/>
      <c r="Q341" s="245"/>
      <c r="R341" s="245"/>
      <c r="S341" s="245"/>
      <c r="T341" s="245"/>
      <c r="U341" s="245"/>
      <c r="V341" s="245"/>
      <c r="W341" s="245"/>
      <c r="X341" s="245"/>
      <c r="Y341" s="245"/>
      <c r="Z341" s="245"/>
    </row>
    <row r="342" ht="15.75" customHeight="1">
      <c r="A342" s="245"/>
      <c r="B342" s="245"/>
      <c r="C342" s="245"/>
      <c r="D342" s="245"/>
      <c r="E342" s="245"/>
      <c r="F342" s="245"/>
      <c r="G342" s="245"/>
      <c r="H342" s="245"/>
      <c r="I342" s="245"/>
      <c r="J342" s="245"/>
      <c r="K342" s="245"/>
      <c r="L342" s="245"/>
      <c r="M342" s="245"/>
      <c r="N342" s="245"/>
      <c r="O342" s="245"/>
      <c r="P342" s="245"/>
      <c r="Q342" s="245"/>
      <c r="R342" s="245"/>
      <c r="S342" s="245"/>
      <c r="T342" s="245"/>
      <c r="U342" s="245"/>
      <c r="V342" s="245"/>
      <c r="W342" s="245"/>
      <c r="X342" s="245"/>
      <c r="Y342" s="245"/>
      <c r="Z342" s="245"/>
    </row>
    <row r="343" ht="15.75" customHeight="1">
      <c r="A343" s="245"/>
      <c r="B343" s="245"/>
      <c r="C343" s="245"/>
      <c r="D343" s="245"/>
      <c r="E343" s="245"/>
      <c r="F343" s="245"/>
      <c r="G343" s="245"/>
      <c r="H343" s="245"/>
      <c r="I343" s="245"/>
      <c r="J343" s="245"/>
      <c r="K343" s="245"/>
      <c r="L343" s="245"/>
      <c r="M343" s="245"/>
      <c r="N343" s="245"/>
      <c r="O343" s="245"/>
      <c r="P343" s="245"/>
      <c r="Q343" s="245"/>
      <c r="R343" s="245"/>
      <c r="S343" s="245"/>
      <c r="T343" s="245"/>
      <c r="U343" s="245"/>
      <c r="V343" s="245"/>
      <c r="W343" s="245"/>
      <c r="X343" s="245"/>
      <c r="Y343" s="245"/>
      <c r="Z343" s="245"/>
    </row>
    <row r="344" ht="15.75" customHeight="1">
      <c r="A344" s="245"/>
      <c r="B344" s="245"/>
      <c r="C344" s="245"/>
      <c r="D344" s="245"/>
      <c r="E344" s="245"/>
      <c r="F344" s="245"/>
      <c r="G344" s="245"/>
      <c r="H344" s="245"/>
      <c r="I344" s="245"/>
      <c r="J344" s="245"/>
      <c r="K344" s="245"/>
      <c r="L344" s="245"/>
      <c r="M344" s="245"/>
      <c r="N344" s="245"/>
      <c r="O344" s="245"/>
      <c r="P344" s="245"/>
      <c r="Q344" s="245"/>
      <c r="R344" s="245"/>
      <c r="S344" s="245"/>
      <c r="T344" s="245"/>
      <c r="U344" s="245"/>
      <c r="V344" s="245"/>
      <c r="W344" s="245"/>
      <c r="X344" s="245"/>
      <c r="Y344" s="245"/>
      <c r="Z344" s="245"/>
    </row>
    <row r="345" ht="15.75" customHeight="1">
      <c r="A345" s="245"/>
      <c r="B345" s="245"/>
      <c r="C345" s="245"/>
      <c r="D345" s="245"/>
      <c r="E345" s="245"/>
      <c r="F345" s="245"/>
      <c r="G345" s="245"/>
      <c r="H345" s="245"/>
      <c r="I345" s="245"/>
      <c r="J345" s="245"/>
      <c r="K345" s="245"/>
      <c r="L345" s="245"/>
      <c r="M345" s="245"/>
      <c r="N345" s="245"/>
      <c r="O345" s="245"/>
      <c r="P345" s="245"/>
      <c r="Q345" s="245"/>
      <c r="R345" s="245"/>
      <c r="S345" s="245"/>
      <c r="T345" s="245"/>
      <c r="U345" s="245"/>
      <c r="V345" s="245"/>
      <c r="W345" s="245"/>
      <c r="X345" s="245"/>
      <c r="Y345" s="245"/>
      <c r="Z345" s="245"/>
    </row>
    <row r="346" ht="15.75" customHeight="1">
      <c r="A346" s="245"/>
      <c r="B346" s="245"/>
      <c r="C346" s="245"/>
      <c r="D346" s="245"/>
      <c r="E346" s="245"/>
      <c r="F346" s="245"/>
      <c r="G346" s="245"/>
      <c r="H346" s="245"/>
      <c r="I346" s="245"/>
      <c r="J346" s="245"/>
      <c r="K346" s="245"/>
      <c r="L346" s="245"/>
      <c r="M346" s="245"/>
      <c r="N346" s="245"/>
      <c r="O346" s="245"/>
      <c r="P346" s="245"/>
      <c r="Q346" s="245"/>
      <c r="R346" s="245"/>
      <c r="S346" s="245"/>
      <c r="T346" s="245"/>
      <c r="U346" s="245"/>
      <c r="V346" s="245"/>
      <c r="W346" s="245"/>
      <c r="X346" s="245"/>
      <c r="Y346" s="245"/>
      <c r="Z346" s="245"/>
    </row>
    <row r="347" ht="15.75" customHeight="1">
      <c r="A347" s="245"/>
      <c r="B347" s="245"/>
      <c r="C347" s="245"/>
      <c r="D347" s="245"/>
      <c r="E347" s="245"/>
      <c r="F347" s="245"/>
      <c r="G347" s="245"/>
      <c r="H347" s="245"/>
      <c r="I347" s="245"/>
      <c r="J347" s="245"/>
      <c r="K347" s="245"/>
      <c r="L347" s="245"/>
      <c r="M347" s="245"/>
      <c r="N347" s="245"/>
      <c r="O347" s="245"/>
      <c r="P347" s="245"/>
      <c r="Q347" s="245"/>
      <c r="R347" s="245"/>
      <c r="S347" s="245"/>
      <c r="T347" s="245"/>
      <c r="U347" s="245"/>
      <c r="V347" s="245"/>
      <c r="W347" s="245"/>
      <c r="X347" s="245"/>
      <c r="Y347" s="245"/>
      <c r="Z347" s="245"/>
    </row>
    <row r="348" ht="15.75" customHeight="1">
      <c r="A348" s="245"/>
      <c r="B348" s="245"/>
      <c r="C348" s="245"/>
      <c r="D348" s="245"/>
      <c r="E348" s="245"/>
      <c r="F348" s="245"/>
      <c r="G348" s="245"/>
      <c r="H348" s="245"/>
      <c r="I348" s="245"/>
      <c r="J348" s="245"/>
      <c r="K348" s="245"/>
      <c r="L348" s="245"/>
      <c r="M348" s="245"/>
      <c r="N348" s="245"/>
      <c r="O348" s="245"/>
      <c r="P348" s="245"/>
      <c r="Q348" s="245"/>
      <c r="R348" s="245"/>
      <c r="S348" s="245"/>
      <c r="T348" s="245"/>
      <c r="U348" s="245"/>
      <c r="V348" s="245"/>
      <c r="W348" s="245"/>
      <c r="X348" s="245"/>
      <c r="Y348" s="245"/>
      <c r="Z348" s="245"/>
    </row>
    <row r="349" ht="15.75" customHeight="1">
      <c r="A349" s="245"/>
      <c r="B349" s="245"/>
      <c r="C349" s="245"/>
      <c r="D349" s="245"/>
      <c r="E349" s="245"/>
      <c r="F349" s="245"/>
      <c r="G349" s="245"/>
      <c r="H349" s="245"/>
      <c r="I349" s="245"/>
      <c r="J349" s="245"/>
      <c r="K349" s="245"/>
      <c r="L349" s="245"/>
      <c r="M349" s="245"/>
      <c r="N349" s="245"/>
      <c r="O349" s="245"/>
      <c r="P349" s="245"/>
      <c r="Q349" s="245"/>
      <c r="R349" s="245"/>
      <c r="S349" s="245"/>
      <c r="T349" s="245"/>
      <c r="U349" s="245"/>
      <c r="V349" s="245"/>
      <c r="W349" s="245"/>
      <c r="X349" s="245"/>
      <c r="Y349" s="245"/>
      <c r="Z349" s="245"/>
    </row>
    <row r="350" ht="15.75" customHeight="1">
      <c r="A350" s="245"/>
      <c r="B350" s="245"/>
      <c r="C350" s="245"/>
      <c r="D350" s="245"/>
      <c r="E350" s="245"/>
      <c r="F350" s="245"/>
      <c r="G350" s="245"/>
      <c r="H350" s="245"/>
      <c r="I350" s="245"/>
      <c r="J350" s="245"/>
      <c r="K350" s="245"/>
      <c r="L350" s="245"/>
      <c r="M350" s="245"/>
      <c r="N350" s="245"/>
      <c r="O350" s="245"/>
      <c r="P350" s="245"/>
      <c r="Q350" s="245"/>
      <c r="R350" s="245"/>
      <c r="S350" s="245"/>
      <c r="T350" s="245"/>
      <c r="U350" s="245"/>
      <c r="V350" s="245"/>
      <c r="W350" s="245"/>
      <c r="X350" s="245"/>
      <c r="Y350" s="245"/>
      <c r="Z350" s="245"/>
    </row>
    <row r="351" ht="15.75" customHeight="1">
      <c r="A351" s="245"/>
      <c r="B351" s="245"/>
      <c r="C351" s="245"/>
      <c r="D351" s="245"/>
      <c r="E351" s="245"/>
      <c r="F351" s="245"/>
      <c r="G351" s="245"/>
      <c r="H351" s="245"/>
      <c r="I351" s="245"/>
      <c r="J351" s="245"/>
      <c r="K351" s="245"/>
      <c r="L351" s="245"/>
      <c r="M351" s="245"/>
      <c r="N351" s="245"/>
      <c r="O351" s="245"/>
      <c r="P351" s="245"/>
      <c r="Q351" s="245"/>
      <c r="R351" s="245"/>
      <c r="S351" s="245"/>
      <c r="T351" s="245"/>
      <c r="U351" s="245"/>
      <c r="V351" s="245"/>
      <c r="W351" s="245"/>
      <c r="X351" s="245"/>
      <c r="Y351" s="245"/>
      <c r="Z351" s="245"/>
    </row>
    <row r="352" ht="15.75" customHeight="1">
      <c r="A352" s="245"/>
      <c r="B352" s="245"/>
      <c r="C352" s="245"/>
      <c r="D352" s="245"/>
      <c r="E352" s="245"/>
      <c r="F352" s="245"/>
      <c r="G352" s="245"/>
      <c r="H352" s="245"/>
      <c r="I352" s="245"/>
      <c r="J352" s="245"/>
      <c r="K352" s="245"/>
      <c r="L352" s="245"/>
      <c r="M352" s="245"/>
      <c r="N352" s="245"/>
      <c r="O352" s="245"/>
      <c r="P352" s="245"/>
      <c r="Q352" s="245"/>
      <c r="R352" s="245"/>
      <c r="S352" s="245"/>
      <c r="T352" s="245"/>
      <c r="U352" s="245"/>
      <c r="V352" s="245"/>
      <c r="W352" s="245"/>
      <c r="X352" s="245"/>
      <c r="Y352" s="245"/>
      <c r="Z352" s="245"/>
    </row>
    <row r="353" ht="15.75" customHeight="1">
      <c r="A353" s="245"/>
      <c r="B353" s="245"/>
      <c r="C353" s="245"/>
      <c r="D353" s="245"/>
      <c r="E353" s="245"/>
      <c r="F353" s="245"/>
      <c r="G353" s="245"/>
      <c r="H353" s="245"/>
      <c r="I353" s="245"/>
      <c r="J353" s="245"/>
      <c r="K353" s="245"/>
      <c r="L353" s="245"/>
      <c r="M353" s="245"/>
      <c r="N353" s="245"/>
      <c r="O353" s="245"/>
      <c r="P353" s="245"/>
      <c r="Q353" s="245"/>
      <c r="R353" s="245"/>
      <c r="S353" s="245"/>
      <c r="T353" s="245"/>
      <c r="U353" s="245"/>
      <c r="V353" s="245"/>
      <c r="W353" s="245"/>
      <c r="X353" s="245"/>
      <c r="Y353" s="245"/>
      <c r="Z353" s="245"/>
    </row>
    <row r="354" ht="15.75" customHeight="1">
      <c r="A354" s="245"/>
      <c r="B354" s="245"/>
      <c r="C354" s="245"/>
      <c r="D354" s="245"/>
      <c r="E354" s="245"/>
      <c r="F354" s="245"/>
      <c r="G354" s="245"/>
      <c r="H354" s="245"/>
      <c r="I354" s="245"/>
      <c r="J354" s="245"/>
      <c r="K354" s="245"/>
      <c r="L354" s="245"/>
      <c r="M354" s="245"/>
      <c r="N354" s="245"/>
      <c r="O354" s="245"/>
      <c r="P354" s="245"/>
      <c r="Q354" s="245"/>
      <c r="R354" s="245"/>
      <c r="S354" s="245"/>
      <c r="T354" s="245"/>
      <c r="U354" s="245"/>
      <c r="V354" s="245"/>
      <c r="W354" s="245"/>
      <c r="X354" s="245"/>
      <c r="Y354" s="245"/>
      <c r="Z354" s="245"/>
    </row>
    <row r="355" ht="15.75" customHeight="1">
      <c r="A355" s="245"/>
      <c r="B355" s="245"/>
      <c r="C355" s="245"/>
      <c r="D355" s="245"/>
      <c r="E355" s="245"/>
      <c r="F355" s="245"/>
      <c r="G355" s="245"/>
      <c r="H355" s="245"/>
      <c r="I355" s="245"/>
      <c r="J355" s="245"/>
      <c r="K355" s="245"/>
      <c r="L355" s="245"/>
      <c r="M355" s="245"/>
      <c r="N355" s="245"/>
      <c r="O355" s="245"/>
      <c r="P355" s="245"/>
      <c r="Q355" s="245"/>
      <c r="R355" s="245"/>
      <c r="S355" s="245"/>
      <c r="T355" s="245"/>
      <c r="U355" s="245"/>
      <c r="V355" s="245"/>
      <c r="W355" s="245"/>
      <c r="X355" s="245"/>
      <c r="Y355" s="245"/>
      <c r="Z355" s="245"/>
    </row>
    <row r="356" ht="15.75" customHeight="1">
      <c r="A356" s="245"/>
      <c r="B356" s="245"/>
      <c r="C356" s="245"/>
      <c r="D356" s="245"/>
      <c r="E356" s="245"/>
      <c r="F356" s="245"/>
      <c r="G356" s="245"/>
      <c r="H356" s="245"/>
      <c r="I356" s="245"/>
      <c r="J356" s="245"/>
      <c r="K356" s="245"/>
      <c r="L356" s="245"/>
      <c r="M356" s="245"/>
      <c r="N356" s="245"/>
      <c r="O356" s="245"/>
      <c r="P356" s="245"/>
      <c r="Q356" s="245"/>
      <c r="R356" s="245"/>
      <c r="S356" s="245"/>
      <c r="T356" s="245"/>
      <c r="U356" s="245"/>
      <c r="V356" s="245"/>
      <c r="W356" s="245"/>
      <c r="X356" s="245"/>
      <c r="Y356" s="245"/>
      <c r="Z356" s="245"/>
    </row>
    <row r="357" ht="15.75" customHeight="1">
      <c r="A357" s="245"/>
      <c r="B357" s="245"/>
      <c r="C357" s="245"/>
      <c r="D357" s="245"/>
      <c r="E357" s="245"/>
      <c r="F357" s="245"/>
      <c r="G357" s="245"/>
      <c r="H357" s="245"/>
      <c r="I357" s="245"/>
      <c r="J357" s="245"/>
      <c r="K357" s="245"/>
      <c r="L357" s="245"/>
      <c r="M357" s="245"/>
      <c r="N357" s="245"/>
      <c r="O357" s="245"/>
      <c r="P357" s="245"/>
      <c r="Q357" s="245"/>
      <c r="R357" s="245"/>
      <c r="S357" s="245"/>
      <c r="T357" s="245"/>
      <c r="U357" s="245"/>
      <c r="V357" s="245"/>
      <c r="W357" s="245"/>
      <c r="X357" s="245"/>
      <c r="Y357" s="245"/>
      <c r="Z357" s="245"/>
    </row>
    <row r="358" ht="15.75" customHeight="1">
      <c r="A358" s="245"/>
      <c r="B358" s="245"/>
      <c r="C358" s="245"/>
      <c r="D358" s="245"/>
      <c r="E358" s="245"/>
      <c r="F358" s="245"/>
      <c r="G358" s="245"/>
      <c r="H358" s="245"/>
      <c r="I358" s="245"/>
      <c r="J358" s="245"/>
      <c r="K358" s="245"/>
      <c r="L358" s="245"/>
      <c r="M358" s="245"/>
      <c r="N358" s="245"/>
      <c r="O358" s="245"/>
      <c r="P358" s="245"/>
      <c r="Q358" s="245"/>
      <c r="R358" s="245"/>
      <c r="S358" s="245"/>
      <c r="T358" s="245"/>
      <c r="U358" s="245"/>
      <c r="V358" s="245"/>
      <c r="W358" s="245"/>
      <c r="X358" s="245"/>
      <c r="Y358" s="245"/>
      <c r="Z358" s="245"/>
    </row>
    <row r="359" ht="15.75" customHeight="1">
      <c r="A359" s="245"/>
      <c r="B359" s="245"/>
      <c r="C359" s="245"/>
      <c r="D359" s="245"/>
      <c r="E359" s="245"/>
      <c r="F359" s="245"/>
      <c r="G359" s="245"/>
      <c r="H359" s="245"/>
      <c r="I359" s="245"/>
      <c r="J359" s="245"/>
      <c r="K359" s="245"/>
      <c r="L359" s="245"/>
      <c r="M359" s="245"/>
      <c r="N359" s="245"/>
      <c r="O359" s="245"/>
      <c r="P359" s="245"/>
      <c r="Q359" s="245"/>
      <c r="R359" s="245"/>
      <c r="S359" s="245"/>
      <c r="T359" s="245"/>
      <c r="U359" s="245"/>
      <c r="V359" s="245"/>
      <c r="W359" s="245"/>
      <c r="X359" s="245"/>
      <c r="Y359" s="245"/>
      <c r="Z359" s="245"/>
    </row>
    <row r="360" ht="15.75" customHeight="1">
      <c r="A360" s="245"/>
      <c r="B360" s="245"/>
      <c r="C360" s="245"/>
      <c r="D360" s="245"/>
      <c r="E360" s="245"/>
      <c r="F360" s="245"/>
      <c r="G360" s="245"/>
      <c r="H360" s="245"/>
      <c r="I360" s="245"/>
      <c r="J360" s="245"/>
      <c r="K360" s="245"/>
      <c r="L360" s="245"/>
      <c r="M360" s="245"/>
      <c r="N360" s="245"/>
      <c r="O360" s="245"/>
      <c r="P360" s="245"/>
      <c r="Q360" s="245"/>
      <c r="R360" s="245"/>
      <c r="S360" s="245"/>
      <c r="T360" s="245"/>
      <c r="U360" s="245"/>
      <c r="V360" s="245"/>
      <c r="W360" s="245"/>
      <c r="X360" s="245"/>
      <c r="Y360" s="245"/>
      <c r="Z360" s="245"/>
    </row>
    <row r="361" ht="15.75" customHeight="1">
      <c r="A361" s="245"/>
      <c r="B361" s="245"/>
      <c r="C361" s="245"/>
      <c r="D361" s="245"/>
      <c r="E361" s="245"/>
      <c r="F361" s="245"/>
      <c r="G361" s="245"/>
      <c r="H361" s="245"/>
      <c r="I361" s="245"/>
      <c r="J361" s="245"/>
      <c r="K361" s="245"/>
      <c r="L361" s="245"/>
      <c r="M361" s="245"/>
      <c r="N361" s="245"/>
      <c r="O361" s="245"/>
      <c r="P361" s="245"/>
      <c r="Q361" s="245"/>
      <c r="R361" s="245"/>
      <c r="S361" s="245"/>
      <c r="T361" s="245"/>
      <c r="U361" s="245"/>
      <c r="V361" s="245"/>
      <c r="W361" s="245"/>
      <c r="X361" s="245"/>
      <c r="Y361" s="245"/>
      <c r="Z361" s="245"/>
    </row>
    <row r="362" ht="15.75" customHeight="1">
      <c r="A362" s="245"/>
      <c r="B362" s="245"/>
      <c r="C362" s="245"/>
      <c r="D362" s="245"/>
      <c r="E362" s="245"/>
      <c r="F362" s="245"/>
      <c r="G362" s="245"/>
      <c r="H362" s="245"/>
      <c r="I362" s="245"/>
      <c r="J362" s="245"/>
      <c r="K362" s="245"/>
      <c r="L362" s="245"/>
      <c r="M362" s="245"/>
      <c r="N362" s="245"/>
      <c r="O362" s="245"/>
      <c r="P362" s="245"/>
      <c r="Q362" s="245"/>
      <c r="R362" s="245"/>
      <c r="S362" s="245"/>
      <c r="T362" s="245"/>
      <c r="U362" s="245"/>
      <c r="V362" s="245"/>
      <c r="W362" s="245"/>
      <c r="X362" s="245"/>
      <c r="Y362" s="245"/>
      <c r="Z362" s="245"/>
    </row>
    <row r="363" ht="15.75" customHeight="1">
      <c r="A363" s="245"/>
      <c r="B363" s="245"/>
      <c r="C363" s="245"/>
      <c r="D363" s="245"/>
      <c r="E363" s="245"/>
      <c r="F363" s="245"/>
      <c r="G363" s="245"/>
      <c r="H363" s="245"/>
      <c r="I363" s="245"/>
      <c r="J363" s="245"/>
      <c r="K363" s="245"/>
      <c r="L363" s="245"/>
      <c r="M363" s="245"/>
      <c r="N363" s="245"/>
      <c r="O363" s="245"/>
      <c r="P363" s="245"/>
      <c r="Q363" s="245"/>
      <c r="R363" s="245"/>
      <c r="S363" s="245"/>
      <c r="T363" s="245"/>
      <c r="U363" s="245"/>
      <c r="V363" s="245"/>
      <c r="W363" s="245"/>
      <c r="X363" s="245"/>
      <c r="Y363" s="245"/>
      <c r="Z363" s="245"/>
    </row>
    <row r="364" ht="15.75" customHeight="1">
      <c r="A364" s="245"/>
      <c r="B364" s="245"/>
      <c r="C364" s="245"/>
      <c r="D364" s="245"/>
      <c r="E364" s="245"/>
      <c r="F364" s="245"/>
      <c r="G364" s="245"/>
      <c r="H364" s="245"/>
      <c r="I364" s="245"/>
      <c r="J364" s="245"/>
      <c r="K364" s="245"/>
      <c r="L364" s="245"/>
      <c r="M364" s="245"/>
      <c r="N364" s="245"/>
      <c r="O364" s="245"/>
      <c r="P364" s="245"/>
      <c r="Q364" s="245"/>
      <c r="R364" s="245"/>
      <c r="S364" s="245"/>
      <c r="T364" s="245"/>
      <c r="U364" s="245"/>
      <c r="V364" s="245"/>
      <c r="W364" s="245"/>
      <c r="X364" s="245"/>
      <c r="Y364" s="245"/>
      <c r="Z364" s="245"/>
    </row>
    <row r="365" ht="15.75" customHeight="1">
      <c r="A365" s="245"/>
      <c r="B365" s="245"/>
      <c r="C365" s="245"/>
      <c r="D365" s="245"/>
      <c r="E365" s="245"/>
      <c r="F365" s="245"/>
      <c r="G365" s="245"/>
      <c r="H365" s="245"/>
      <c r="I365" s="245"/>
      <c r="J365" s="245"/>
      <c r="K365" s="245"/>
      <c r="L365" s="245"/>
      <c r="M365" s="245"/>
      <c r="N365" s="245"/>
      <c r="O365" s="245"/>
      <c r="P365" s="245"/>
      <c r="Q365" s="245"/>
      <c r="R365" s="245"/>
      <c r="S365" s="245"/>
      <c r="T365" s="245"/>
      <c r="U365" s="245"/>
      <c r="V365" s="245"/>
      <c r="W365" s="245"/>
      <c r="X365" s="245"/>
      <c r="Y365" s="245"/>
      <c r="Z365" s="245"/>
    </row>
    <row r="366" ht="15.75" customHeight="1">
      <c r="A366" s="245"/>
      <c r="B366" s="245"/>
      <c r="C366" s="245"/>
      <c r="D366" s="245"/>
      <c r="E366" s="245"/>
      <c r="F366" s="245"/>
      <c r="G366" s="245"/>
      <c r="H366" s="245"/>
      <c r="I366" s="245"/>
      <c r="J366" s="245"/>
      <c r="K366" s="245"/>
      <c r="L366" s="245"/>
      <c r="M366" s="245"/>
      <c r="N366" s="245"/>
      <c r="O366" s="245"/>
      <c r="P366" s="245"/>
      <c r="Q366" s="245"/>
      <c r="R366" s="245"/>
      <c r="S366" s="245"/>
      <c r="T366" s="245"/>
      <c r="U366" s="245"/>
      <c r="V366" s="245"/>
      <c r="W366" s="245"/>
      <c r="X366" s="245"/>
      <c r="Y366" s="245"/>
      <c r="Z366" s="245"/>
    </row>
    <row r="367" ht="15.75" customHeight="1">
      <c r="A367" s="245"/>
      <c r="B367" s="245"/>
      <c r="C367" s="245"/>
      <c r="D367" s="245"/>
      <c r="E367" s="245"/>
      <c r="F367" s="245"/>
      <c r="G367" s="245"/>
      <c r="H367" s="245"/>
      <c r="I367" s="245"/>
      <c r="J367" s="245"/>
      <c r="K367" s="245"/>
      <c r="L367" s="245"/>
      <c r="M367" s="245"/>
      <c r="N367" s="245"/>
      <c r="O367" s="245"/>
      <c r="P367" s="245"/>
      <c r="Q367" s="245"/>
      <c r="R367" s="245"/>
      <c r="S367" s="245"/>
      <c r="T367" s="245"/>
      <c r="U367" s="245"/>
      <c r="V367" s="245"/>
      <c r="W367" s="245"/>
      <c r="X367" s="245"/>
      <c r="Y367" s="245"/>
      <c r="Z367" s="245"/>
    </row>
    <row r="368" ht="15.75" customHeight="1">
      <c r="A368" s="245"/>
      <c r="B368" s="245"/>
      <c r="C368" s="245"/>
      <c r="D368" s="245"/>
      <c r="E368" s="245"/>
      <c r="F368" s="245"/>
      <c r="G368" s="245"/>
      <c r="H368" s="245"/>
      <c r="I368" s="245"/>
      <c r="J368" s="245"/>
      <c r="K368" s="245"/>
      <c r="L368" s="245"/>
      <c r="M368" s="245"/>
      <c r="N368" s="245"/>
      <c r="O368" s="245"/>
      <c r="P368" s="245"/>
      <c r="Q368" s="245"/>
      <c r="R368" s="245"/>
      <c r="S368" s="245"/>
      <c r="T368" s="245"/>
      <c r="U368" s="245"/>
      <c r="V368" s="245"/>
      <c r="W368" s="245"/>
      <c r="X368" s="245"/>
      <c r="Y368" s="245"/>
      <c r="Z368" s="245"/>
    </row>
    <row r="369" ht="15.75" customHeight="1">
      <c r="A369" s="245"/>
      <c r="B369" s="245"/>
      <c r="C369" s="245"/>
      <c r="D369" s="245"/>
      <c r="E369" s="245"/>
      <c r="F369" s="245"/>
      <c r="G369" s="245"/>
      <c r="H369" s="245"/>
      <c r="I369" s="245"/>
      <c r="J369" s="245"/>
      <c r="K369" s="245"/>
      <c r="L369" s="245"/>
      <c r="M369" s="245"/>
      <c r="N369" s="245"/>
      <c r="O369" s="245"/>
      <c r="P369" s="245"/>
      <c r="Q369" s="245"/>
      <c r="R369" s="245"/>
      <c r="S369" s="245"/>
      <c r="T369" s="245"/>
      <c r="U369" s="245"/>
      <c r="V369" s="245"/>
      <c r="W369" s="245"/>
      <c r="X369" s="245"/>
      <c r="Y369" s="245"/>
      <c r="Z369" s="245"/>
    </row>
    <row r="370" ht="15.75" customHeight="1">
      <c r="A370" s="245"/>
      <c r="B370" s="245"/>
      <c r="C370" s="245"/>
      <c r="D370" s="245"/>
      <c r="E370" s="245"/>
      <c r="F370" s="245"/>
      <c r="G370" s="245"/>
      <c r="H370" s="245"/>
      <c r="I370" s="245"/>
      <c r="J370" s="245"/>
      <c r="K370" s="245"/>
      <c r="L370" s="245"/>
      <c r="M370" s="245"/>
      <c r="N370" s="245"/>
      <c r="O370" s="245"/>
      <c r="P370" s="245"/>
      <c r="Q370" s="245"/>
      <c r="R370" s="245"/>
      <c r="S370" s="245"/>
      <c r="T370" s="245"/>
      <c r="U370" s="245"/>
      <c r="V370" s="245"/>
      <c r="W370" s="245"/>
      <c r="X370" s="245"/>
      <c r="Y370" s="245"/>
      <c r="Z370" s="245"/>
    </row>
    <row r="371" ht="15.75" customHeight="1">
      <c r="A371" s="245"/>
      <c r="B371" s="245"/>
      <c r="C371" s="245"/>
      <c r="D371" s="245"/>
      <c r="E371" s="245"/>
      <c r="F371" s="245"/>
      <c r="G371" s="245"/>
      <c r="H371" s="245"/>
      <c r="I371" s="245"/>
      <c r="J371" s="245"/>
      <c r="K371" s="245"/>
      <c r="L371" s="245"/>
      <c r="M371" s="245"/>
      <c r="N371" s="245"/>
      <c r="O371" s="245"/>
      <c r="P371" s="245"/>
      <c r="Q371" s="245"/>
      <c r="R371" s="245"/>
      <c r="S371" s="245"/>
      <c r="T371" s="245"/>
      <c r="U371" s="245"/>
      <c r="V371" s="245"/>
      <c r="W371" s="245"/>
      <c r="X371" s="245"/>
      <c r="Y371" s="245"/>
      <c r="Z371" s="245"/>
    </row>
    <row r="372" ht="15.75" customHeight="1">
      <c r="A372" s="245"/>
      <c r="B372" s="245"/>
      <c r="C372" s="245"/>
      <c r="D372" s="245"/>
      <c r="E372" s="245"/>
      <c r="F372" s="245"/>
      <c r="G372" s="245"/>
      <c r="H372" s="245"/>
      <c r="I372" s="245"/>
      <c r="J372" s="245"/>
      <c r="K372" s="245"/>
      <c r="L372" s="245"/>
      <c r="M372" s="245"/>
      <c r="N372" s="245"/>
      <c r="O372" s="245"/>
      <c r="P372" s="245"/>
      <c r="Q372" s="245"/>
      <c r="R372" s="245"/>
      <c r="S372" s="245"/>
      <c r="T372" s="245"/>
      <c r="U372" s="245"/>
      <c r="V372" s="245"/>
      <c r="W372" s="245"/>
      <c r="X372" s="245"/>
      <c r="Y372" s="245"/>
      <c r="Z372" s="245"/>
    </row>
    <row r="373" ht="15.75" customHeight="1">
      <c r="A373" s="245"/>
      <c r="B373" s="245"/>
      <c r="C373" s="245"/>
      <c r="D373" s="245"/>
      <c r="E373" s="245"/>
      <c r="F373" s="245"/>
      <c r="G373" s="245"/>
      <c r="H373" s="245"/>
      <c r="I373" s="245"/>
      <c r="J373" s="245"/>
      <c r="K373" s="245"/>
      <c r="L373" s="245"/>
      <c r="M373" s="245"/>
      <c r="N373" s="245"/>
      <c r="O373" s="245"/>
      <c r="P373" s="245"/>
      <c r="Q373" s="245"/>
      <c r="R373" s="245"/>
      <c r="S373" s="245"/>
      <c r="T373" s="245"/>
      <c r="U373" s="245"/>
      <c r="V373" s="245"/>
      <c r="W373" s="245"/>
      <c r="X373" s="245"/>
      <c r="Y373" s="245"/>
      <c r="Z373" s="245"/>
    </row>
    <row r="374" ht="15.75" customHeight="1">
      <c r="A374" s="245"/>
      <c r="B374" s="245"/>
      <c r="C374" s="245"/>
      <c r="D374" s="245"/>
      <c r="E374" s="245"/>
      <c r="F374" s="245"/>
      <c r="G374" s="245"/>
      <c r="H374" s="245"/>
      <c r="I374" s="245"/>
      <c r="J374" s="245"/>
      <c r="K374" s="245"/>
      <c r="L374" s="245"/>
      <c r="M374" s="245"/>
      <c r="N374" s="245"/>
      <c r="O374" s="245"/>
      <c r="P374" s="245"/>
      <c r="Q374" s="245"/>
      <c r="R374" s="245"/>
      <c r="S374" s="245"/>
      <c r="T374" s="245"/>
      <c r="U374" s="245"/>
      <c r="V374" s="245"/>
      <c r="W374" s="245"/>
      <c r="X374" s="245"/>
      <c r="Y374" s="245"/>
      <c r="Z374" s="245"/>
    </row>
    <row r="375" ht="15.75" customHeight="1">
      <c r="A375" s="245"/>
      <c r="B375" s="245"/>
      <c r="C375" s="245"/>
      <c r="D375" s="245"/>
      <c r="E375" s="245"/>
      <c r="F375" s="245"/>
      <c r="G375" s="245"/>
      <c r="H375" s="245"/>
      <c r="I375" s="245"/>
      <c r="J375" s="245"/>
      <c r="K375" s="245"/>
      <c r="L375" s="245"/>
      <c r="M375" s="245"/>
      <c r="N375" s="245"/>
      <c r="O375" s="245"/>
      <c r="P375" s="245"/>
      <c r="Q375" s="245"/>
      <c r="R375" s="245"/>
      <c r="S375" s="245"/>
      <c r="T375" s="245"/>
      <c r="U375" s="245"/>
      <c r="V375" s="245"/>
      <c r="W375" s="245"/>
      <c r="X375" s="245"/>
      <c r="Y375" s="245"/>
      <c r="Z375" s="245"/>
    </row>
    <row r="376" ht="15.75" customHeight="1">
      <c r="A376" s="245"/>
      <c r="B376" s="245"/>
      <c r="C376" s="245"/>
      <c r="D376" s="245"/>
      <c r="E376" s="245"/>
      <c r="F376" s="245"/>
      <c r="G376" s="245"/>
      <c r="H376" s="245"/>
      <c r="I376" s="245"/>
      <c r="J376" s="245"/>
      <c r="K376" s="245"/>
      <c r="L376" s="245"/>
      <c r="M376" s="245"/>
      <c r="N376" s="245"/>
      <c r="O376" s="245"/>
      <c r="P376" s="245"/>
      <c r="Q376" s="245"/>
      <c r="R376" s="245"/>
      <c r="S376" s="245"/>
      <c r="T376" s="245"/>
      <c r="U376" s="245"/>
      <c r="V376" s="245"/>
      <c r="W376" s="245"/>
      <c r="X376" s="245"/>
      <c r="Y376" s="245"/>
      <c r="Z376" s="245"/>
    </row>
    <row r="377" ht="15.75" customHeight="1">
      <c r="A377" s="245"/>
      <c r="B377" s="245"/>
      <c r="C377" s="245"/>
      <c r="D377" s="245"/>
      <c r="E377" s="245"/>
      <c r="F377" s="245"/>
      <c r="G377" s="245"/>
      <c r="H377" s="245"/>
      <c r="I377" s="245"/>
      <c r="J377" s="245"/>
      <c r="K377" s="245"/>
      <c r="L377" s="245"/>
      <c r="M377" s="245"/>
      <c r="N377" s="245"/>
      <c r="O377" s="245"/>
      <c r="P377" s="245"/>
      <c r="Q377" s="245"/>
      <c r="R377" s="245"/>
      <c r="S377" s="245"/>
      <c r="T377" s="245"/>
      <c r="U377" s="245"/>
      <c r="V377" s="245"/>
      <c r="W377" s="245"/>
      <c r="X377" s="245"/>
      <c r="Y377" s="245"/>
      <c r="Z377" s="245"/>
    </row>
    <row r="378" ht="15.75" customHeight="1">
      <c r="A378" s="245"/>
      <c r="B378" s="245"/>
      <c r="C378" s="245"/>
      <c r="D378" s="245"/>
      <c r="E378" s="245"/>
      <c r="F378" s="245"/>
      <c r="G378" s="245"/>
      <c r="H378" s="245"/>
      <c r="I378" s="245"/>
      <c r="J378" s="245"/>
      <c r="K378" s="245"/>
      <c r="L378" s="245"/>
      <c r="M378" s="245"/>
      <c r="N378" s="245"/>
      <c r="O378" s="245"/>
      <c r="P378" s="245"/>
      <c r="Q378" s="245"/>
      <c r="R378" s="245"/>
      <c r="S378" s="245"/>
      <c r="T378" s="245"/>
      <c r="U378" s="245"/>
      <c r="V378" s="245"/>
      <c r="W378" s="245"/>
      <c r="X378" s="245"/>
      <c r="Y378" s="245"/>
      <c r="Z378" s="245"/>
    </row>
    <row r="379" ht="15.75" customHeight="1">
      <c r="A379" s="245"/>
      <c r="B379" s="245"/>
      <c r="C379" s="245"/>
      <c r="D379" s="245"/>
      <c r="E379" s="245"/>
      <c r="F379" s="245"/>
      <c r="G379" s="245"/>
      <c r="H379" s="245"/>
      <c r="I379" s="245"/>
      <c r="J379" s="245"/>
      <c r="K379" s="245"/>
      <c r="L379" s="245"/>
      <c r="M379" s="245"/>
      <c r="N379" s="245"/>
      <c r="O379" s="245"/>
      <c r="P379" s="245"/>
      <c r="Q379" s="245"/>
      <c r="R379" s="245"/>
      <c r="S379" s="245"/>
      <c r="T379" s="245"/>
      <c r="U379" s="245"/>
      <c r="V379" s="245"/>
      <c r="W379" s="245"/>
      <c r="X379" s="245"/>
      <c r="Y379" s="245"/>
      <c r="Z379" s="245"/>
    </row>
    <row r="380" ht="15.75" customHeight="1">
      <c r="A380" s="245"/>
      <c r="B380" s="245"/>
      <c r="C380" s="245"/>
      <c r="D380" s="245"/>
      <c r="E380" s="245"/>
      <c r="F380" s="245"/>
      <c r="G380" s="245"/>
      <c r="H380" s="245"/>
      <c r="I380" s="245"/>
      <c r="J380" s="245"/>
      <c r="K380" s="245"/>
      <c r="L380" s="245"/>
      <c r="M380" s="245"/>
      <c r="N380" s="245"/>
      <c r="O380" s="245"/>
      <c r="P380" s="245"/>
      <c r="Q380" s="245"/>
      <c r="R380" s="245"/>
      <c r="S380" s="245"/>
      <c r="T380" s="245"/>
      <c r="U380" s="245"/>
      <c r="V380" s="245"/>
      <c r="W380" s="245"/>
      <c r="X380" s="245"/>
      <c r="Y380" s="245"/>
      <c r="Z380" s="245"/>
    </row>
    <row r="381" ht="15.75" customHeight="1">
      <c r="A381" s="245"/>
      <c r="B381" s="245"/>
      <c r="C381" s="245"/>
      <c r="D381" s="245"/>
      <c r="E381" s="245"/>
      <c r="F381" s="245"/>
      <c r="G381" s="245"/>
      <c r="H381" s="245"/>
      <c r="I381" s="245"/>
      <c r="J381" s="245"/>
      <c r="K381" s="245"/>
      <c r="L381" s="245"/>
      <c r="M381" s="245"/>
      <c r="N381" s="245"/>
      <c r="O381" s="245"/>
      <c r="P381" s="245"/>
      <c r="Q381" s="245"/>
      <c r="R381" s="245"/>
      <c r="S381" s="245"/>
      <c r="T381" s="245"/>
      <c r="U381" s="245"/>
      <c r="V381" s="245"/>
      <c r="W381" s="245"/>
      <c r="X381" s="245"/>
      <c r="Y381" s="245"/>
      <c r="Z381" s="245"/>
    </row>
    <row r="382" ht="15.75" customHeight="1">
      <c r="A382" s="245"/>
      <c r="B382" s="245"/>
      <c r="C382" s="245"/>
      <c r="D382" s="245"/>
      <c r="E382" s="245"/>
      <c r="F382" s="245"/>
      <c r="G382" s="245"/>
      <c r="H382" s="245"/>
      <c r="I382" s="245"/>
      <c r="J382" s="245"/>
      <c r="K382" s="245"/>
      <c r="L382" s="245"/>
      <c r="M382" s="245"/>
      <c r="N382" s="245"/>
      <c r="O382" s="245"/>
      <c r="P382" s="245"/>
      <c r="Q382" s="245"/>
      <c r="R382" s="245"/>
      <c r="S382" s="245"/>
      <c r="T382" s="245"/>
      <c r="U382" s="245"/>
      <c r="V382" s="245"/>
      <c r="W382" s="245"/>
      <c r="X382" s="245"/>
      <c r="Y382" s="245"/>
      <c r="Z382" s="245"/>
    </row>
    <row r="383" ht="15.75" customHeight="1">
      <c r="A383" s="245"/>
      <c r="B383" s="245"/>
      <c r="C383" s="245"/>
      <c r="D383" s="245"/>
      <c r="E383" s="245"/>
      <c r="F383" s="245"/>
      <c r="G383" s="245"/>
      <c r="H383" s="245"/>
      <c r="I383" s="245"/>
      <c r="J383" s="245"/>
      <c r="K383" s="245"/>
      <c r="L383" s="245"/>
      <c r="M383" s="245"/>
      <c r="N383" s="245"/>
      <c r="O383" s="245"/>
      <c r="P383" s="245"/>
      <c r="Q383" s="245"/>
      <c r="R383" s="245"/>
      <c r="S383" s="245"/>
      <c r="T383" s="245"/>
      <c r="U383" s="245"/>
      <c r="V383" s="245"/>
      <c r="W383" s="245"/>
      <c r="X383" s="245"/>
      <c r="Y383" s="245"/>
      <c r="Z383" s="245"/>
    </row>
    <row r="384" ht="15.75" customHeight="1">
      <c r="A384" s="245"/>
      <c r="B384" s="245"/>
      <c r="C384" s="245"/>
      <c r="D384" s="245"/>
      <c r="E384" s="245"/>
      <c r="F384" s="245"/>
      <c r="G384" s="245"/>
      <c r="H384" s="245"/>
      <c r="I384" s="245"/>
      <c r="J384" s="245"/>
      <c r="K384" s="245"/>
      <c r="L384" s="245"/>
      <c r="M384" s="245"/>
      <c r="N384" s="245"/>
      <c r="O384" s="245"/>
      <c r="P384" s="245"/>
      <c r="Q384" s="245"/>
      <c r="R384" s="245"/>
      <c r="S384" s="245"/>
      <c r="T384" s="245"/>
      <c r="U384" s="245"/>
      <c r="V384" s="245"/>
      <c r="W384" s="245"/>
      <c r="X384" s="245"/>
      <c r="Y384" s="245"/>
      <c r="Z384" s="245"/>
    </row>
    <row r="385" ht="15.75" customHeight="1">
      <c r="A385" s="245"/>
      <c r="B385" s="245"/>
      <c r="C385" s="245"/>
      <c r="D385" s="245"/>
      <c r="E385" s="245"/>
      <c r="F385" s="245"/>
      <c r="G385" s="245"/>
      <c r="H385" s="245"/>
      <c r="I385" s="245"/>
      <c r="J385" s="245"/>
      <c r="K385" s="245"/>
      <c r="L385" s="245"/>
      <c r="M385" s="245"/>
      <c r="N385" s="245"/>
      <c r="O385" s="245"/>
      <c r="P385" s="245"/>
      <c r="Q385" s="245"/>
      <c r="R385" s="245"/>
      <c r="S385" s="245"/>
      <c r="T385" s="245"/>
      <c r="U385" s="245"/>
      <c r="V385" s="245"/>
      <c r="W385" s="245"/>
      <c r="X385" s="245"/>
      <c r="Y385" s="245"/>
      <c r="Z385" s="245"/>
    </row>
    <row r="386" ht="15.75" customHeight="1">
      <c r="A386" s="245"/>
      <c r="B386" s="245"/>
      <c r="C386" s="245"/>
      <c r="D386" s="245"/>
      <c r="E386" s="245"/>
      <c r="F386" s="245"/>
      <c r="G386" s="245"/>
      <c r="H386" s="245"/>
      <c r="I386" s="245"/>
      <c r="J386" s="245"/>
      <c r="K386" s="245"/>
      <c r="L386" s="245"/>
      <c r="M386" s="245"/>
      <c r="N386" s="245"/>
      <c r="O386" s="245"/>
      <c r="P386" s="245"/>
      <c r="Q386" s="245"/>
      <c r="R386" s="245"/>
      <c r="S386" s="245"/>
      <c r="T386" s="245"/>
      <c r="U386" s="245"/>
      <c r="V386" s="245"/>
      <c r="W386" s="245"/>
      <c r="X386" s="245"/>
      <c r="Y386" s="245"/>
      <c r="Z386" s="245"/>
    </row>
    <row r="387" ht="15.75" customHeight="1">
      <c r="A387" s="245"/>
      <c r="B387" s="245"/>
      <c r="C387" s="245"/>
      <c r="D387" s="245"/>
      <c r="E387" s="245"/>
      <c r="F387" s="245"/>
      <c r="G387" s="245"/>
      <c r="H387" s="245"/>
      <c r="I387" s="245"/>
      <c r="J387" s="245"/>
      <c r="K387" s="245"/>
      <c r="L387" s="245"/>
      <c r="M387" s="245"/>
      <c r="N387" s="245"/>
      <c r="O387" s="245"/>
      <c r="P387" s="245"/>
      <c r="Q387" s="245"/>
      <c r="R387" s="245"/>
      <c r="S387" s="245"/>
      <c r="T387" s="245"/>
      <c r="U387" s="245"/>
      <c r="V387" s="245"/>
      <c r="W387" s="245"/>
      <c r="X387" s="245"/>
      <c r="Y387" s="245"/>
      <c r="Z387" s="245"/>
    </row>
    <row r="388" ht="15.75" customHeight="1">
      <c r="A388" s="245"/>
      <c r="B388" s="245"/>
      <c r="C388" s="245"/>
      <c r="D388" s="245"/>
      <c r="E388" s="245"/>
      <c r="F388" s="245"/>
      <c r="G388" s="245"/>
      <c r="H388" s="245"/>
      <c r="I388" s="245"/>
      <c r="J388" s="245"/>
      <c r="K388" s="245"/>
      <c r="L388" s="245"/>
      <c r="M388" s="245"/>
      <c r="N388" s="245"/>
      <c r="O388" s="245"/>
      <c r="P388" s="245"/>
      <c r="Q388" s="245"/>
      <c r="R388" s="245"/>
      <c r="S388" s="245"/>
      <c r="T388" s="245"/>
      <c r="U388" s="245"/>
      <c r="V388" s="245"/>
      <c r="W388" s="245"/>
      <c r="X388" s="245"/>
      <c r="Y388" s="245"/>
      <c r="Z388" s="245"/>
    </row>
    <row r="389" ht="15.75" customHeight="1">
      <c r="A389" s="245"/>
      <c r="B389" s="245"/>
      <c r="C389" s="245"/>
      <c r="D389" s="245"/>
      <c r="E389" s="245"/>
      <c r="F389" s="245"/>
      <c r="G389" s="245"/>
      <c r="H389" s="245"/>
      <c r="I389" s="245"/>
      <c r="J389" s="245"/>
      <c r="K389" s="245"/>
      <c r="L389" s="245"/>
      <c r="M389" s="245"/>
      <c r="N389" s="245"/>
      <c r="O389" s="245"/>
      <c r="P389" s="245"/>
      <c r="Q389" s="245"/>
      <c r="R389" s="245"/>
      <c r="S389" s="245"/>
      <c r="T389" s="245"/>
      <c r="U389" s="245"/>
      <c r="V389" s="245"/>
      <c r="W389" s="245"/>
      <c r="X389" s="245"/>
      <c r="Y389" s="245"/>
      <c r="Z389" s="245"/>
    </row>
    <row r="390" ht="15.75" customHeight="1">
      <c r="A390" s="245"/>
      <c r="B390" s="245"/>
      <c r="C390" s="245"/>
      <c r="D390" s="245"/>
      <c r="E390" s="245"/>
      <c r="F390" s="245"/>
      <c r="G390" s="245"/>
      <c r="H390" s="245"/>
      <c r="I390" s="245"/>
      <c r="J390" s="245"/>
      <c r="K390" s="245"/>
      <c r="L390" s="245"/>
      <c r="M390" s="245"/>
      <c r="N390" s="245"/>
      <c r="O390" s="245"/>
      <c r="P390" s="245"/>
      <c r="Q390" s="245"/>
      <c r="R390" s="245"/>
      <c r="S390" s="245"/>
      <c r="T390" s="245"/>
      <c r="U390" s="245"/>
      <c r="V390" s="245"/>
      <c r="W390" s="245"/>
      <c r="X390" s="245"/>
      <c r="Y390" s="245"/>
      <c r="Z390" s="245"/>
    </row>
    <row r="391" ht="15.75" customHeight="1">
      <c r="A391" s="245"/>
      <c r="B391" s="245"/>
      <c r="C391" s="245"/>
      <c r="D391" s="245"/>
      <c r="E391" s="245"/>
      <c r="F391" s="245"/>
      <c r="G391" s="245"/>
      <c r="H391" s="245"/>
      <c r="I391" s="245"/>
      <c r="J391" s="245"/>
      <c r="K391" s="245"/>
      <c r="L391" s="245"/>
      <c r="M391" s="245"/>
      <c r="N391" s="245"/>
      <c r="O391" s="245"/>
      <c r="P391" s="245"/>
      <c r="Q391" s="245"/>
      <c r="R391" s="245"/>
      <c r="S391" s="245"/>
      <c r="T391" s="245"/>
      <c r="U391" s="245"/>
      <c r="V391" s="245"/>
      <c r="W391" s="245"/>
      <c r="X391" s="245"/>
      <c r="Y391" s="245"/>
      <c r="Z391" s="245"/>
    </row>
    <row r="392" ht="15.75" customHeight="1">
      <c r="A392" s="245"/>
      <c r="B392" s="245"/>
      <c r="C392" s="245"/>
      <c r="D392" s="245"/>
      <c r="E392" s="245"/>
      <c r="F392" s="245"/>
      <c r="G392" s="245"/>
      <c r="H392" s="245"/>
      <c r="I392" s="245"/>
      <c r="J392" s="245"/>
      <c r="K392" s="245"/>
      <c r="L392" s="245"/>
      <c r="M392" s="245"/>
      <c r="N392" s="245"/>
      <c r="O392" s="245"/>
      <c r="P392" s="245"/>
      <c r="Q392" s="245"/>
      <c r="R392" s="245"/>
      <c r="S392" s="245"/>
      <c r="T392" s="245"/>
      <c r="U392" s="245"/>
      <c r="V392" s="245"/>
      <c r="W392" s="245"/>
      <c r="X392" s="245"/>
      <c r="Y392" s="245"/>
      <c r="Z392" s="245"/>
    </row>
    <row r="393" ht="15.75" customHeight="1">
      <c r="A393" s="245"/>
      <c r="B393" s="245"/>
      <c r="C393" s="245"/>
      <c r="D393" s="245"/>
      <c r="E393" s="245"/>
      <c r="F393" s="245"/>
      <c r="G393" s="245"/>
      <c r="H393" s="245"/>
      <c r="I393" s="245"/>
      <c r="J393" s="245"/>
      <c r="K393" s="245"/>
      <c r="L393" s="245"/>
      <c r="M393" s="245"/>
      <c r="N393" s="245"/>
      <c r="O393" s="245"/>
      <c r="P393" s="245"/>
      <c r="Q393" s="245"/>
      <c r="R393" s="245"/>
      <c r="S393" s="245"/>
      <c r="T393" s="245"/>
      <c r="U393" s="245"/>
      <c r="V393" s="245"/>
      <c r="W393" s="245"/>
      <c r="X393" s="245"/>
      <c r="Y393" s="245"/>
      <c r="Z393" s="245"/>
    </row>
    <row r="394" ht="15.75" customHeight="1">
      <c r="A394" s="245"/>
      <c r="B394" s="245"/>
      <c r="C394" s="245"/>
      <c r="D394" s="245"/>
      <c r="E394" s="245"/>
      <c r="F394" s="245"/>
      <c r="G394" s="245"/>
      <c r="H394" s="245"/>
      <c r="I394" s="245"/>
      <c r="J394" s="245"/>
      <c r="K394" s="245"/>
      <c r="L394" s="245"/>
      <c r="M394" s="245"/>
      <c r="N394" s="245"/>
      <c r="O394" s="245"/>
      <c r="P394" s="245"/>
      <c r="Q394" s="245"/>
      <c r="R394" s="245"/>
      <c r="S394" s="245"/>
      <c r="T394" s="245"/>
      <c r="U394" s="245"/>
      <c r="V394" s="245"/>
      <c r="W394" s="245"/>
      <c r="X394" s="245"/>
      <c r="Y394" s="245"/>
      <c r="Z394" s="245"/>
    </row>
    <row r="395" ht="15.75" customHeight="1">
      <c r="A395" s="245"/>
      <c r="B395" s="245"/>
      <c r="C395" s="245"/>
      <c r="D395" s="245"/>
      <c r="E395" s="245"/>
      <c r="F395" s="245"/>
      <c r="G395" s="245"/>
      <c r="H395" s="245"/>
      <c r="I395" s="245"/>
      <c r="J395" s="245"/>
      <c r="K395" s="245"/>
      <c r="L395" s="245"/>
      <c r="M395" s="245"/>
      <c r="N395" s="245"/>
      <c r="O395" s="245"/>
      <c r="P395" s="245"/>
      <c r="Q395" s="245"/>
      <c r="R395" s="245"/>
      <c r="S395" s="245"/>
      <c r="T395" s="245"/>
      <c r="U395" s="245"/>
      <c r="V395" s="245"/>
      <c r="W395" s="245"/>
      <c r="X395" s="245"/>
      <c r="Y395" s="245"/>
      <c r="Z395" s="245"/>
    </row>
    <row r="396" ht="15.75" customHeight="1">
      <c r="A396" s="245"/>
      <c r="B396" s="245"/>
      <c r="C396" s="245"/>
      <c r="D396" s="245"/>
      <c r="E396" s="245"/>
      <c r="F396" s="245"/>
      <c r="G396" s="245"/>
      <c r="H396" s="245"/>
      <c r="I396" s="245"/>
      <c r="J396" s="245"/>
      <c r="K396" s="245"/>
      <c r="L396" s="245"/>
      <c r="M396" s="245"/>
      <c r="N396" s="245"/>
      <c r="O396" s="245"/>
      <c r="P396" s="245"/>
      <c r="Q396" s="245"/>
      <c r="R396" s="245"/>
      <c r="S396" s="245"/>
      <c r="T396" s="245"/>
      <c r="U396" s="245"/>
      <c r="V396" s="245"/>
      <c r="W396" s="245"/>
      <c r="X396" s="245"/>
      <c r="Y396" s="245"/>
      <c r="Z396" s="245"/>
    </row>
    <row r="397" ht="15.75" customHeight="1">
      <c r="A397" s="245"/>
      <c r="B397" s="245"/>
      <c r="C397" s="245"/>
      <c r="D397" s="245"/>
      <c r="E397" s="245"/>
      <c r="F397" s="245"/>
      <c r="G397" s="245"/>
      <c r="H397" s="245"/>
      <c r="I397" s="245"/>
      <c r="J397" s="245"/>
      <c r="K397" s="245"/>
      <c r="L397" s="245"/>
      <c r="M397" s="245"/>
      <c r="N397" s="245"/>
      <c r="O397" s="245"/>
      <c r="P397" s="245"/>
      <c r="Q397" s="245"/>
      <c r="R397" s="245"/>
      <c r="S397" s="245"/>
      <c r="T397" s="245"/>
      <c r="U397" s="245"/>
      <c r="V397" s="245"/>
      <c r="W397" s="245"/>
      <c r="X397" s="245"/>
      <c r="Y397" s="245"/>
      <c r="Z397" s="245"/>
    </row>
    <row r="398" ht="15.75" customHeight="1">
      <c r="A398" s="245"/>
      <c r="B398" s="245"/>
      <c r="C398" s="245"/>
      <c r="D398" s="245"/>
      <c r="E398" s="245"/>
      <c r="F398" s="245"/>
      <c r="G398" s="245"/>
      <c r="H398" s="245"/>
      <c r="I398" s="245"/>
      <c r="J398" s="245"/>
      <c r="K398" s="245"/>
      <c r="L398" s="245"/>
      <c r="M398" s="245"/>
      <c r="N398" s="245"/>
      <c r="O398" s="245"/>
      <c r="P398" s="245"/>
      <c r="Q398" s="245"/>
      <c r="R398" s="245"/>
      <c r="S398" s="245"/>
      <c r="T398" s="245"/>
      <c r="U398" s="245"/>
      <c r="V398" s="245"/>
      <c r="W398" s="245"/>
      <c r="X398" s="245"/>
      <c r="Y398" s="245"/>
      <c r="Z398" s="245"/>
    </row>
    <row r="399" ht="15.75" customHeight="1">
      <c r="A399" s="245"/>
      <c r="B399" s="245"/>
      <c r="C399" s="245"/>
      <c r="D399" s="245"/>
      <c r="E399" s="245"/>
      <c r="F399" s="245"/>
      <c r="G399" s="245"/>
      <c r="H399" s="245"/>
      <c r="I399" s="245"/>
      <c r="J399" s="245"/>
      <c r="K399" s="245"/>
      <c r="L399" s="245"/>
      <c r="M399" s="245"/>
      <c r="N399" s="245"/>
      <c r="O399" s="245"/>
      <c r="P399" s="245"/>
      <c r="Q399" s="245"/>
      <c r="R399" s="245"/>
      <c r="S399" s="245"/>
      <c r="T399" s="245"/>
      <c r="U399" s="245"/>
      <c r="V399" s="245"/>
      <c r="W399" s="245"/>
      <c r="X399" s="245"/>
      <c r="Y399" s="245"/>
      <c r="Z399" s="245"/>
    </row>
    <row r="400" ht="15.75" customHeight="1">
      <c r="A400" s="245"/>
      <c r="B400" s="245"/>
      <c r="C400" s="245"/>
      <c r="D400" s="245"/>
      <c r="E400" s="245"/>
      <c r="F400" s="245"/>
      <c r="G400" s="245"/>
      <c r="H400" s="245"/>
      <c r="I400" s="245"/>
      <c r="J400" s="245"/>
      <c r="K400" s="245"/>
      <c r="L400" s="245"/>
      <c r="M400" s="245"/>
      <c r="N400" s="245"/>
      <c r="O400" s="245"/>
      <c r="P400" s="245"/>
      <c r="Q400" s="245"/>
      <c r="R400" s="245"/>
      <c r="S400" s="245"/>
      <c r="T400" s="245"/>
      <c r="U400" s="245"/>
      <c r="V400" s="245"/>
      <c r="W400" s="245"/>
      <c r="X400" s="245"/>
      <c r="Y400" s="245"/>
      <c r="Z400" s="245"/>
    </row>
    <row r="401" ht="15.75" customHeight="1">
      <c r="A401" s="245"/>
      <c r="B401" s="245"/>
      <c r="C401" s="245"/>
      <c r="D401" s="245"/>
      <c r="E401" s="245"/>
      <c r="F401" s="245"/>
      <c r="G401" s="245"/>
      <c r="H401" s="245"/>
      <c r="I401" s="245"/>
      <c r="J401" s="245"/>
      <c r="K401" s="245"/>
      <c r="L401" s="245"/>
      <c r="M401" s="245"/>
      <c r="N401" s="245"/>
      <c r="O401" s="245"/>
      <c r="P401" s="245"/>
      <c r="Q401" s="245"/>
      <c r="R401" s="245"/>
      <c r="S401" s="245"/>
      <c r="T401" s="245"/>
      <c r="U401" s="245"/>
      <c r="V401" s="245"/>
      <c r="W401" s="245"/>
      <c r="X401" s="245"/>
      <c r="Y401" s="245"/>
      <c r="Z401" s="245"/>
    </row>
    <row r="402" ht="15.75" customHeight="1">
      <c r="A402" s="245"/>
      <c r="B402" s="245"/>
      <c r="C402" s="245"/>
      <c r="D402" s="245"/>
      <c r="E402" s="245"/>
      <c r="F402" s="245"/>
      <c r="G402" s="245"/>
      <c r="H402" s="245"/>
      <c r="I402" s="245"/>
      <c r="J402" s="245"/>
      <c r="K402" s="245"/>
      <c r="L402" s="245"/>
      <c r="M402" s="245"/>
      <c r="N402" s="245"/>
      <c r="O402" s="245"/>
      <c r="P402" s="245"/>
      <c r="Q402" s="245"/>
      <c r="R402" s="245"/>
      <c r="S402" s="245"/>
      <c r="T402" s="245"/>
      <c r="U402" s="245"/>
      <c r="V402" s="245"/>
      <c r="W402" s="245"/>
      <c r="X402" s="245"/>
      <c r="Y402" s="245"/>
      <c r="Z402" s="245"/>
    </row>
    <row r="403" ht="15.75" customHeight="1">
      <c r="A403" s="245"/>
      <c r="B403" s="245"/>
      <c r="C403" s="245"/>
      <c r="D403" s="245"/>
      <c r="E403" s="245"/>
      <c r="F403" s="245"/>
      <c r="G403" s="245"/>
      <c r="H403" s="245"/>
      <c r="I403" s="245"/>
      <c r="J403" s="245"/>
      <c r="K403" s="245"/>
      <c r="L403" s="245"/>
      <c r="M403" s="245"/>
      <c r="N403" s="245"/>
      <c r="O403" s="245"/>
      <c r="P403" s="245"/>
      <c r="Q403" s="245"/>
      <c r="R403" s="245"/>
      <c r="S403" s="245"/>
      <c r="T403" s="245"/>
      <c r="U403" s="245"/>
      <c r="V403" s="245"/>
      <c r="W403" s="245"/>
      <c r="X403" s="245"/>
      <c r="Y403" s="245"/>
      <c r="Z403" s="245"/>
    </row>
    <row r="404" ht="15.75" customHeight="1">
      <c r="A404" s="245"/>
      <c r="B404" s="245"/>
      <c r="C404" s="245"/>
      <c r="D404" s="245"/>
      <c r="E404" s="245"/>
      <c r="F404" s="245"/>
      <c r="G404" s="245"/>
      <c r="H404" s="245"/>
      <c r="I404" s="245"/>
      <c r="J404" s="245"/>
      <c r="K404" s="245"/>
      <c r="L404" s="245"/>
      <c r="M404" s="245"/>
      <c r="N404" s="245"/>
      <c r="O404" s="245"/>
      <c r="P404" s="245"/>
      <c r="Q404" s="245"/>
      <c r="R404" s="245"/>
      <c r="S404" s="245"/>
      <c r="T404" s="245"/>
      <c r="U404" s="245"/>
      <c r="V404" s="245"/>
      <c r="W404" s="245"/>
      <c r="X404" s="245"/>
      <c r="Y404" s="245"/>
      <c r="Z404" s="245"/>
    </row>
    <row r="405" ht="15.75" customHeight="1">
      <c r="A405" s="245"/>
      <c r="B405" s="245"/>
      <c r="C405" s="245"/>
      <c r="D405" s="245"/>
      <c r="E405" s="245"/>
      <c r="F405" s="245"/>
      <c r="G405" s="245"/>
      <c r="H405" s="245"/>
      <c r="I405" s="245"/>
      <c r="J405" s="245"/>
      <c r="K405" s="245"/>
      <c r="L405" s="245"/>
      <c r="M405" s="245"/>
      <c r="N405" s="245"/>
      <c r="O405" s="245"/>
      <c r="P405" s="245"/>
      <c r="Q405" s="245"/>
      <c r="R405" s="245"/>
      <c r="S405" s="245"/>
      <c r="T405" s="245"/>
      <c r="U405" s="245"/>
      <c r="V405" s="245"/>
      <c r="W405" s="245"/>
      <c r="X405" s="245"/>
      <c r="Y405" s="245"/>
      <c r="Z405" s="245"/>
    </row>
    <row r="406" ht="15.75" customHeight="1">
      <c r="A406" s="245"/>
      <c r="B406" s="245"/>
      <c r="C406" s="245"/>
      <c r="D406" s="245"/>
      <c r="E406" s="245"/>
      <c r="F406" s="245"/>
      <c r="G406" s="245"/>
      <c r="H406" s="245"/>
      <c r="I406" s="245"/>
      <c r="J406" s="245"/>
      <c r="K406" s="245"/>
      <c r="L406" s="245"/>
      <c r="M406" s="245"/>
      <c r="N406" s="245"/>
      <c r="O406" s="245"/>
      <c r="P406" s="245"/>
      <c r="Q406" s="245"/>
      <c r="R406" s="245"/>
      <c r="S406" s="245"/>
      <c r="T406" s="245"/>
      <c r="U406" s="245"/>
      <c r="V406" s="245"/>
      <c r="W406" s="245"/>
      <c r="X406" s="245"/>
      <c r="Y406" s="245"/>
      <c r="Z406" s="245"/>
    </row>
    <row r="407" ht="15.75" customHeight="1">
      <c r="A407" s="245"/>
      <c r="B407" s="245"/>
      <c r="C407" s="245"/>
      <c r="D407" s="245"/>
      <c r="E407" s="245"/>
      <c r="F407" s="245"/>
      <c r="G407" s="245"/>
      <c r="H407" s="245"/>
      <c r="I407" s="245"/>
      <c r="J407" s="245"/>
      <c r="K407" s="245"/>
      <c r="L407" s="245"/>
      <c r="M407" s="245"/>
      <c r="N407" s="245"/>
      <c r="O407" s="245"/>
      <c r="P407" s="245"/>
      <c r="Q407" s="245"/>
      <c r="R407" s="245"/>
      <c r="S407" s="245"/>
      <c r="T407" s="245"/>
      <c r="U407" s="245"/>
      <c r="V407" s="245"/>
      <c r="W407" s="245"/>
      <c r="X407" s="245"/>
      <c r="Y407" s="245"/>
      <c r="Z407" s="245"/>
    </row>
    <row r="408" ht="15.75" customHeight="1">
      <c r="A408" s="245"/>
      <c r="B408" s="245"/>
      <c r="C408" s="245"/>
      <c r="D408" s="245"/>
      <c r="E408" s="245"/>
      <c r="F408" s="245"/>
      <c r="G408" s="245"/>
      <c r="H408" s="245"/>
      <c r="I408" s="245"/>
      <c r="J408" s="245"/>
      <c r="K408" s="245"/>
      <c r="L408" s="245"/>
      <c r="M408" s="245"/>
      <c r="N408" s="245"/>
      <c r="O408" s="245"/>
      <c r="P408" s="245"/>
      <c r="Q408" s="245"/>
      <c r="R408" s="245"/>
      <c r="S408" s="245"/>
      <c r="T408" s="245"/>
      <c r="U408" s="245"/>
      <c r="V408" s="245"/>
      <c r="W408" s="245"/>
      <c r="X408" s="245"/>
      <c r="Y408" s="245"/>
      <c r="Z408" s="245"/>
    </row>
    <row r="409" ht="15.75" customHeight="1">
      <c r="A409" s="245"/>
      <c r="B409" s="245"/>
      <c r="C409" s="245"/>
      <c r="D409" s="245"/>
      <c r="E409" s="245"/>
      <c r="F409" s="245"/>
      <c r="G409" s="245"/>
      <c r="H409" s="245"/>
      <c r="I409" s="245"/>
      <c r="J409" s="245"/>
      <c r="K409" s="245"/>
      <c r="L409" s="245"/>
      <c r="M409" s="245"/>
      <c r="N409" s="245"/>
      <c r="O409" s="245"/>
      <c r="P409" s="245"/>
      <c r="Q409" s="245"/>
      <c r="R409" s="245"/>
      <c r="S409" s="245"/>
      <c r="T409" s="245"/>
      <c r="U409" s="245"/>
      <c r="V409" s="245"/>
      <c r="W409" s="245"/>
      <c r="X409" s="245"/>
      <c r="Y409" s="245"/>
      <c r="Z409" s="245"/>
    </row>
    <row r="410" ht="15.75" customHeight="1">
      <c r="A410" s="245"/>
      <c r="B410" s="245"/>
      <c r="C410" s="245"/>
      <c r="D410" s="245"/>
      <c r="E410" s="245"/>
      <c r="F410" s="245"/>
      <c r="G410" s="245"/>
      <c r="H410" s="245"/>
      <c r="I410" s="245"/>
      <c r="J410" s="245"/>
      <c r="K410" s="245"/>
      <c r="L410" s="245"/>
      <c r="M410" s="245"/>
      <c r="N410" s="245"/>
      <c r="O410" s="245"/>
      <c r="P410" s="245"/>
      <c r="Q410" s="245"/>
      <c r="R410" s="245"/>
      <c r="S410" s="245"/>
      <c r="T410" s="245"/>
      <c r="U410" s="245"/>
      <c r="V410" s="245"/>
      <c r="W410" s="245"/>
      <c r="X410" s="245"/>
      <c r="Y410" s="245"/>
      <c r="Z410" s="245"/>
    </row>
    <row r="411" ht="15.75" customHeight="1">
      <c r="A411" s="245"/>
      <c r="B411" s="245"/>
      <c r="C411" s="245"/>
      <c r="D411" s="245"/>
      <c r="E411" s="245"/>
      <c r="F411" s="245"/>
      <c r="G411" s="245"/>
      <c r="H411" s="245"/>
      <c r="I411" s="245"/>
      <c r="J411" s="245"/>
      <c r="K411" s="245"/>
      <c r="L411" s="245"/>
      <c r="M411" s="245"/>
      <c r="N411" s="245"/>
      <c r="O411" s="245"/>
      <c r="P411" s="245"/>
      <c r="Q411" s="245"/>
      <c r="R411" s="245"/>
      <c r="S411" s="245"/>
      <c r="T411" s="245"/>
      <c r="U411" s="245"/>
      <c r="V411" s="245"/>
      <c r="W411" s="245"/>
      <c r="X411" s="245"/>
      <c r="Y411" s="245"/>
      <c r="Z411" s="245"/>
    </row>
    <row r="412" ht="15.75" customHeight="1">
      <c r="A412" s="245"/>
      <c r="B412" s="245"/>
      <c r="C412" s="245"/>
      <c r="D412" s="245"/>
      <c r="E412" s="245"/>
      <c r="F412" s="245"/>
      <c r="G412" s="245"/>
      <c r="H412" s="245"/>
      <c r="I412" s="245"/>
      <c r="J412" s="245"/>
      <c r="K412" s="245"/>
      <c r="L412" s="245"/>
      <c r="M412" s="245"/>
      <c r="N412" s="245"/>
      <c r="O412" s="245"/>
      <c r="P412" s="245"/>
      <c r="Q412" s="245"/>
      <c r="R412" s="245"/>
      <c r="S412" s="245"/>
      <c r="T412" s="245"/>
      <c r="U412" s="245"/>
      <c r="V412" s="245"/>
      <c r="W412" s="245"/>
      <c r="X412" s="245"/>
      <c r="Y412" s="245"/>
      <c r="Z412" s="245"/>
    </row>
    <row r="413" ht="15.75" customHeight="1">
      <c r="A413" s="245"/>
      <c r="B413" s="245"/>
      <c r="C413" s="245"/>
      <c r="D413" s="245"/>
      <c r="E413" s="245"/>
      <c r="F413" s="245"/>
      <c r="G413" s="245"/>
      <c r="H413" s="245"/>
      <c r="I413" s="245"/>
      <c r="J413" s="245"/>
      <c r="K413" s="245"/>
      <c r="L413" s="245"/>
      <c r="M413" s="245"/>
      <c r="N413" s="245"/>
      <c r="O413" s="245"/>
      <c r="P413" s="245"/>
      <c r="Q413" s="245"/>
      <c r="R413" s="245"/>
      <c r="S413" s="245"/>
      <c r="T413" s="245"/>
      <c r="U413" s="245"/>
      <c r="V413" s="245"/>
      <c r="W413" s="245"/>
      <c r="X413" s="245"/>
      <c r="Y413" s="245"/>
      <c r="Z413" s="245"/>
    </row>
    <row r="414" ht="15.75" customHeight="1">
      <c r="A414" s="245"/>
      <c r="B414" s="245"/>
      <c r="C414" s="245"/>
      <c r="D414" s="245"/>
      <c r="E414" s="245"/>
      <c r="F414" s="245"/>
      <c r="G414" s="245"/>
      <c r="H414" s="245"/>
      <c r="I414" s="245"/>
      <c r="J414" s="245"/>
      <c r="K414" s="245"/>
      <c r="L414" s="245"/>
      <c r="M414" s="245"/>
      <c r="N414" s="245"/>
      <c r="O414" s="245"/>
      <c r="P414" s="245"/>
      <c r="Q414" s="245"/>
      <c r="R414" s="245"/>
      <c r="S414" s="245"/>
      <c r="T414" s="245"/>
      <c r="U414" s="245"/>
      <c r="V414" s="245"/>
      <c r="W414" s="245"/>
      <c r="X414" s="245"/>
      <c r="Y414" s="245"/>
      <c r="Z414" s="245"/>
    </row>
    <row r="415" ht="15.75" customHeight="1">
      <c r="A415" s="245"/>
      <c r="B415" s="245"/>
      <c r="C415" s="245"/>
      <c r="D415" s="245"/>
      <c r="E415" s="245"/>
      <c r="F415" s="245"/>
      <c r="G415" s="245"/>
      <c r="H415" s="245"/>
      <c r="I415" s="245"/>
      <c r="J415" s="245"/>
      <c r="K415" s="245"/>
      <c r="L415" s="245"/>
      <c r="M415" s="245"/>
      <c r="N415" s="245"/>
      <c r="O415" s="245"/>
      <c r="P415" s="245"/>
      <c r="Q415" s="245"/>
      <c r="R415" s="245"/>
      <c r="S415" s="245"/>
      <c r="T415" s="245"/>
      <c r="U415" s="245"/>
      <c r="V415" s="245"/>
      <c r="W415" s="245"/>
      <c r="X415" s="245"/>
      <c r="Y415" s="245"/>
      <c r="Z415" s="245"/>
    </row>
    <row r="416" ht="15.75" customHeight="1">
      <c r="A416" s="245"/>
      <c r="B416" s="245"/>
      <c r="C416" s="245"/>
      <c r="D416" s="245"/>
      <c r="E416" s="245"/>
      <c r="F416" s="245"/>
      <c r="G416" s="245"/>
      <c r="H416" s="245"/>
      <c r="I416" s="245"/>
      <c r="J416" s="245"/>
      <c r="K416" s="245"/>
      <c r="L416" s="245"/>
      <c r="M416" s="245"/>
      <c r="N416" s="245"/>
      <c r="O416" s="245"/>
      <c r="P416" s="245"/>
      <c r="Q416" s="245"/>
      <c r="R416" s="245"/>
      <c r="S416" s="245"/>
      <c r="T416" s="245"/>
      <c r="U416" s="245"/>
      <c r="V416" s="245"/>
      <c r="W416" s="245"/>
      <c r="X416" s="245"/>
      <c r="Y416" s="245"/>
      <c r="Z416" s="245"/>
    </row>
    <row r="417" ht="15.75" customHeight="1">
      <c r="A417" s="245"/>
      <c r="B417" s="245"/>
      <c r="C417" s="245"/>
      <c r="D417" s="245"/>
      <c r="E417" s="245"/>
      <c r="F417" s="245"/>
      <c r="G417" s="245"/>
      <c r="H417" s="245"/>
      <c r="I417" s="245"/>
      <c r="J417" s="245"/>
      <c r="K417" s="245"/>
      <c r="L417" s="245"/>
      <c r="M417" s="245"/>
      <c r="N417" s="245"/>
      <c r="O417" s="245"/>
      <c r="P417" s="245"/>
      <c r="Q417" s="245"/>
      <c r="R417" s="245"/>
      <c r="S417" s="245"/>
      <c r="T417" s="245"/>
      <c r="U417" s="245"/>
      <c r="V417" s="245"/>
      <c r="W417" s="245"/>
      <c r="X417" s="245"/>
      <c r="Y417" s="245"/>
      <c r="Z417" s="245"/>
    </row>
    <row r="418" ht="15.75" customHeight="1">
      <c r="A418" s="245"/>
      <c r="B418" s="245"/>
      <c r="C418" s="245"/>
      <c r="D418" s="245"/>
      <c r="E418" s="245"/>
      <c r="F418" s="245"/>
      <c r="G418" s="245"/>
      <c r="H418" s="245"/>
      <c r="I418" s="245"/>
      <c r="J418" s="245"/>
      <c r="K418" s="245"/>
      <c r="L418" s="245"/>
      <c r="M418" s="245"/>
      <c r="N418" s="245"/>
      <c r="O418" s="245"/>
      <c r="P418" s="245"/>
      <c r="Q418" s="245"/>
      <c r="R418" s="245"/>
      <c r="S418" s="245"/>
      <c r="T418" s="245"/>
      <c r="U418" s="245"/>
      <c r="V418" s="245"/>
      <c r="W418" s="245"/>
      <c r="X418" s="245"/>
      <c r="Y418" s="245"/>
      <c r="Z418" s="245"/>
    </row>
    <row r="419" ht="15.75" customHeight="1">
      <c r="A419" s="245"/>
      <c r="B419" s="245"/>
      <c r="C419" s="245"/>
      <c r="D419" s="245"/>
      <c r="E419" s="245"/>
      <c r="F419" s="245"/>
      <c r="G419" s="245"/>
      <c r="H419" s="245"/>
      <c r="I419" s="245"/>
      <c r="J419" s="245"/>
      <c r="K419" s="245"/>
      <c r="L419" s="245"/>
      <c r="M419" s="245"/>
      <c r="N419" s="245"/>
      <c r="O419" s="245"/>
      <c r="P419" s="245"/>
      <c r="Q419" s="245"/>
      <c r="R419" s="245"/>
      <c r="S419" s="245"/>
      <c r="T419" s="245"/>
      <c r="U419" s="245"/>
      <c r="V419" s="245"/>
      <c r="W419" s="245"/>
      <c r="X419" s="245"/>
      <c r="Y419" s="245"/>
      <c r="Z419" s="245"/>
    </row>
    <row r="420" ht="15.75" customHeight="1">
      <c r="A420" s="245"/>
      <c r="B420" s="245"/>
      <c r="C420" s="245"/>
      <c r="D420" s="245"/>
      <c r="E420" s="245"/>
      <c r="F420" s="245"/>
      <c r="G420" s="245"/>
      <c r="H420" s="245"/>
      <c r="I420" s="245"/>
      <c r="J420" s="245"/>
      <c r="K420" s="245"/>
      <c r="L420" s="245"/>
      <c r="M420" s="245"/>
      <c r="N420" s="245"/>
      <c r="O420" s="245"/>
      <c r="P420" s="245"/>
      <c r="Q420" s="245"/>
      <c r="R420" s="245"/>
      <c r="S420" s="245"/>
      <c r="T420" s="245"/>
      <c r="U420" s="245"/>
      <c r="V420" s="245"/>
      <c r="W420" s="245"/>
      <c r="X420" s="245"/>
      <c r="Y420" s="245"/>
      <c r="Z420" s="245"/>
    </row>
    <row r="421" ht="15.75" customHeight="1">
      <c r="A421" s="245"/>
      <c r="B421" s="245"/>
      <c r="C421" s="245"/>
      <c r="D421" s="245"/>
      <c r="E421" s="245"/>
      <c r="F421" s="245"/>
      <c r="G421" s="245"/>
      <c r="H421" s="245"/>
      <c r="I421" s="245"/>
      <c r="J421" s="245"/>
      <c r="K421" s="245"/>
      <c r="L421" s="245"/>
      <c r="M421" s="245"/>
      <c r="N421" s="245"/>
      <c r="O421" s="245"/>
      <c r="P421" s="245"/>
      <c r="Q421" s="245"/>
      <c r="R421" s="245"/>
      <c r="S421" s="245"/>
      <c r="T421" s="245"/>
      <c r="U421" s="245"/>
      <c r="V421" s="245"/>
      <c r="W421" s="245"/>
      <c r="X421" s="245"/>
      <c r="Y421" s="245"/>
      <c r="Z421" s="245"/>
    </row>
    <row r="422" ht="15.75" customHeight="1">
      <c r="A422" s="245"/>
      <c r="B422" s="245"/>
      <c r="C422" s="245"/>
      <c r="D422" s="245"/>
      <c r="E422" s="245"/>
      <c r="F422" s="245"/>
      <c r="G422" s="245"/>
      <c r="H422" s="245"/>
      <c r="I422" s="245"/>
      <c r="J422" s="245"/>
      <c r="K422" s="245"/>
      <c r="L422" s="245"/>
      <c r="M422" s="245"/>
      <c r="N422" s="245"/>
      <c r="O422" s="245"/>
      <c r="P422" s="245"/>
      <c r="Q422" s="245"/>
      <c r="R422" s="245"/>
      <c r="S422" s="245"/>
      <c r="T422" s="245"/>
      <c r="U422" s="245"/>
      <c r="V422" s="245"/>
      <c r="W422" s="245"/>
      <c r="X422" s="245"/>
      <c r="Y422" s="245"/>
      <c r="Z422" s="245"/>
    </row>
    <row r="423" ht="15.75" customHeight="1">
      <c r="A423" s="245"/>
      <c r="B423" s="245"/>
      <c r="C423" s="245"/>
      <c r="D423" s="245"/>
      <c r="E423" s="245"/>
      <c r="F423" s="245"/>
      <c r="G423" s="245"/>
      <c r="H423" s="245"/>
      <c r="I423" s="245"/>
      <c r="J423" s="245"/>
      <c r="K423" s="245"/>
      <c r="L423" s="245"/>
      <c r="M423" s="245"/>
      <c r="N423" s="245"/>
      <c r="O423" s="245"/>
      <c r="P423" s="245"/>
      <c r="Q423" s="245"/>
      <c r="R423" s="245"/>
      <c r="S423" s="245"/>
      <c r="T423" s="245"/>
      <c r="U423" s="245"/>
      <c r="V423" s="245"/>
      <c r="W423" s="245"/>
      <c r="X423" s="245"/>
      <c r="Y423" s="245"/>
      <c r="Z423" s="245"/>
    </row>
    <row r="424" ht="15.75" customHeight="1">
      <c r="A424" s="245"/>
      <c r="B424" s="245"/>
      <c r="C424" s="245"/>
      <c r="D424" s="245"/>
      <c r="E424" s="245"/>
      <c r="F424" s="245"/>
      <c r="G424" s="245"/>
      <c r="H424" s="245"/>
      <c r="I424" s="245"/>
      <c r="J424" s="245"/>
      <c r="K424" s="245"/>
      <c r="L424" s="245"/>
      <c r="M424" s="245"/>
      <c r="N424" s="245"/>
      <c r="O424" s="245"/>
      <c r="P424" s="245"/>
      <c r="Q424" s="245"/>
      <c r="R424" s="245"/>
      <c r="S424" s="245"/>
      <c r="T424" s="245"/>
      <c r="U424" s="245"/>
      <c r="V424" s="245"/>
      <c r="W424" s="245"/>
      <c r="X424" s="245"/>
      <c r="Y424" s="245"/>
      <c r="Z424" s="245"/>
    </row>
    <row r="425" ht="15.75" customHeight="1">
      <c r="A425" s="245"/>
      <c r="B425" s="245"/>
      <c r="C425" s="245"/>
      <c r="D425" s="245"/>
      <c r="E425" s="245"/>
      <c r="F425" s="245"/>
      <c r="G425" s="245"/>
      <c r="H425" s="245"/>
      <c r="I425" s="245"/>
      <c r="J425" s="245"/>
      <c r="K425" s="245"/>
      <c r="L425" s="245"/>
      <c r="M425" s="245"/>
      <c r="N425" s="245"/>
      <c r="O425" s="245"/>
      <c r="P425" s="245"/>
      <c r="Q425" s="245"/>
      <c r="R425" s="245"/>
      <c r="S425" s="245"/>
      <c r="T425" s="245"/>
      <c r="U425" s="245"/>
      <c r="V425" s="245"/>
      <c r="W425" s="245"/>
      <c r="X425" s="245"/>
      <c r="Y425" s="245"/>
      <c r="Z425" s="245"/>
    </row>
    <row r="426" ht="15.75" customHeight="1">
      <c r="A426" s="245"/>
      <c r="B426" s="245"/>
      <c r="C426" s="245"/>
      <c r="D426" s="245"/>
      <c r="E426" s="245"/>
      <c r="F426" s="245"/>
      <c r="G426" s="245"/>
      <c r="H426" s="245"/>
      <c r="I426" s="245"/>
      <c r="J426" s="245"/>
      <c r="K426" s="245"/>
      <c r="L426" s="245"/>
      <c r="M426" s="245"/>
      <c r="N426" s="245"/>
      <c r="O426" s="245"/>
      <c r="P426" s="245"/>
      <c r="Q426" s="245"/>
      <c r="R426" s="245"/>
      <c r="S426" s="245"/>
      <c r="T426" s="245"/>
      <c r="U426" s="245"/>
      <c r="V426" s="245"/>
      <c r="W426" s="245"/>
      <c r="X426" s="245"/>
      <c r="Y426" s="245"/>
      <c r="Z426" s="245"/>
    </row>
    <row r="427" ht="15.75" customHeight="1">
      <c r="A427" s="245"/>
      <c r="B427" s="245"/>
      <c r="C427" s="245"/>
      <c r="D427" s="245"/>
      <c r="E427" s="245"/>
      <c r="F427" s="245"/>
      <c r="G427" s="245"/>
      <c r="H427" s="245"/>
      <c r="I427" s="245"/>
      <c r="J427" s="245"/>
      <c r="K427" s="245"/>
      <c r="L427" s="245"/>
      <c r="M427" s="245"/>
      <c r="N427" s="245"/>
      <c r="O427" s="245"/>
      <c r="P427" s="245"/>
      <c r="Q427" s="245"/>
      <c r="R427" s="245"/>
      <c r="S427" s="245"/>
      <c r="T427" s="245"/>
      <c r="U427" s="245"/>
      <c r="V427" s="245"/>
      <c r="W427" s="245"/>
      <c r="X427" s="245"/>
      <c r="Y427" s="245"/>
      <c r="Z427" s="245"/>
    </row>
    <row r="428" ht="15.75" customHeight="1">
      <c r="A428" s="245"/>
      <c r="B428" s="245"/>
      <c r="C428" s="245"/>
      <c r="D428" s="245"/>
      <c r="E428" s="245"/>
      <c r="F428" s="245"/>
      <c r="G428" s="245"/>
      <c r="H428" s="245"/>
      <c r="I428" s="245"/>
      <c r="J428" s="245"/>
      <c r="K428" s="245"/>
      <c r="L428" s="245"/>
      <c r="M428" s="245"/>
      <c r="N428" s="245"/>
      <c r="O428" s="245"/>
      <c r="P428" s="245"/>
      <c r="Q428" s="245"/>
      <c r="R428" s="245"/>
      <c r="S428" s="245"/>
      <c r="T428" s="245"/>
      <c r="U428" s="245"/>
      <c r="V428" s="245"/>
      <c r="W428" s="245"/>
      <c r="X428" s="245"/>
      <c r="Y428" s="245"/>
      <c r="Z428" s="245"/>
    </row>
    <row r="429" ht="15.75" customHeight="1">
      <c r="A429" s="245"/>
      <c r="B429" s="245"/>
      <c r="C429" s="245"/>
      <c r="D429" s="245"/>
      <c r="E429" s="245"/>
      <c r="F429" s="245"/>
      <c r="G429" s="245"/>
      <c r="H429" s="245"/>
      <c r="I429" s="245"/>
      <c r="J429" s="245"/>
      <c r="K429" s="245"/>
      <c r="L429" s="245"/>
      <c r="M429" s="245"/>
      <c r="N429" s="245"/>
      <c r="O429" s="245"/>
      <c r="P429" s="245"/>
      <c r="Q429" s="245"/>
      <c r="R429" s="245"/>
      <c r="S429" s="245"/>
      <c r="T429" s="245"/>
      <c r="U429" s="245"/>
      <c r="V429" s="245"/>
      <c r="W429" s="245"/>
      <c r="X429" s="245"/>
      <c r="Y429" s="245"/>
      <c r="Z429" s="245"/>
    </row>
    <row r="430" ht="15.75" customHeight="1">
      <c r="A430" s="245"/>
      <c r="B430" s="245"/>
      <c r="C430" s="245"/>
      <c r="D430" s="245"/>
      <c r="E430" s="245"/>
      <c r="F430" s="245"/>
      <c r="G430" s="245"/>
      <c r="H430" s="245"/>
      <c r="I430" s="245"/>
      <c r="J430" s="245"/>
      <c r="K430" s="245"/>
      <c r="L430" s="245"/>
      <c r="M430" s="245"/>
      <c r="N430" s="245"/>
      <c r="O430" s="245"/>
      <c r="P430" s="245"/>
      <c r="Q430" s="245"/>
      <c r="R430" s="245"/>
      <c r="S430" s="245"/>
      <c r="T430" s="245"/>
      <c r="U430" s="245"/>
      <c r="V430" s="245"/>
      <c r="W430" s="245"/>
      <c r="X430" s="245"/>
      <c r="Y430" s="245"/>
      <c r="Z430" s="245"/>
    </row>
    <row r="431" ht="15.75" customHeight="1">
      <c r="A431" s="245"/>
      <c r="B431" s="245"/>
      <c r="C431" s="245"/>
      <c r="D431" s="245"/>
      <c r="E431" s="245"/>
      <c r="F431" s="245"/>
      <c r="G431" s="245"/>
      <c r="H431" s="245"/>
      <c r="I431" s="245"/>
      <c r="J431" s="245"/>
      <c r="K431" s="245"/>
      <c r="L431" s="245"/>
      <c r="M431" s="245"/>
      <c r="N431" s="245"/>
      <c r="O431" s="245"/>
      <c r="P431" s="245"/>
      <c r="Q431" s="245"/>
      <c r="R431" s="245"/>
      <c r="S431" s="245"/>
      <c r="T431" s="245"/>
      <c r="U431" s="245"/>
      <c r="V431" s="245"/>
      <c r="W431" s="245"/>
      <c r="X431" s="245"/>
      <c r="Y431" s="245"/>
      <c r="Z431" s="245"/>
    </row>
    <row r="432" ht="15.75" customHeight="1">
      <c r="A432" s="245"/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245"/>
      <c r="T432" s="245"/>
      <c r="U432" s="245"/>
      <c r="V432" s="245"/>
      <c r="W432" s="245"/>
      <c r="X432" s="245"/>
      <c r="Y432" s="245"/>
      <c r="Z432" s="245"/>
    </row>
    <row r="433" ht="15.75" customHeight="1">
      <c r="A433" s="245"/>
      <c r="B433" s="245"/>
      <c r="C433" s="245"/>
      <c r="D433" s="245"/>
      <c r="E433" s="245"/>
      <c r="F433" s="245"/>
      <c r="G433" s="245"/>
      <c r="H433" s="245"/>
      <c r="I433" s="245"/>
      <c r="J433" s="245"/>
      <c r="K433" s="245"/>
      <c r="L433" s="245"/>
      <c r="M433" s="245"/>
      <c r="N433" s="245"/>
      <c r="O433" s="245"/>
      <c r="P433" s="245"/>
      <c r="Q433" s="245"/>
      <c r="R433" s="245"/>
      <c r="S433" s="245"/>
      <c r="T433" s="245"/>
      <c r="U433" s="245"/>
      <c r="V433" s="245"/>
      <c r="W433" s="245"/>
      <c r="X433" s="245"/>
      <c r="Y433" s="245"/>
      <c r="Z433" s="245"/>
    </row>
    <row r="434" ht="15.75" customHeight="1">
      <c r="A434" s="245"/>
      <c r="B434" s="245"/>
      <c r="C434" s="245"/>
      <c r="D434" s="245"/>
      <c r="E434" s="245"/>
      <c r="F434" s="245"/>
      <c r="G434" s="245"/>
      <c r="H434" s="245"/>
      <c r="I434" s="245"/>
      <c r="J434" s="245"/>
      <c r="K434" s="245"/>
      <c r="L434" s="245"/>
      <c r="M434" s="245"/>
      <c r="N434" s="245"/>
      <c r="O434" s="245"/>
      <c r="P434" s="245"/>
      <c r="Q434" s="245"/>
      <c r="R434" s="245"/>
      <c r="S434" s="245"/>
      <c r="T434" s="245"/>
      <c r="U434" s="245"/>
      <c r="V434" s="245"/>
      <c r="W434" s="245"/>
      <c r="X434" s="245"/>
      <c r="Y434" s="245"/>
      <c r="Z434" s="245"/>
    </row>
    <row r="435" ht="15.75" customHeight="1">
      <c r="A435" s="245"/>
      <c r="B435" s="245"/>
      <c r="C435" s="245"/>
      <c r="D435" s="245"/>
      <c r="E435" s="245"/>
      <c r="F435" s="245"/>
      <c r="G435" s="245"/>
      <c r="H435" s="245"/>
      <c r="I435" s="245"/>
      <c r="J435" s="245"/>
      <c r="K435" s="245"/>
      <c r="L435" s="245"/>
      <c r="M435" s="245"/>
      <c r="N435" s="245"/>
      <c r="O435" s="245"/>
      <c r="P435" s="245"/>
      <c r="Q435" s="245"/>
      <c r="R435" s="245"/>
      <c r="S435" s="245"/>
      <c r="T435" s="245"/>
      <c r="U435" s="245"/>
      <c r="V435" s="245"/>
      <c r="W435" s="245"/>
      <c r="X435" s="245"/>
      <c r="Y435" s="245"/>
      <c r="Z435" s="245"/>
    </row>
    <row r="436" ht="15.75" customHeight="1">
      <c r="A436" s="245"/>
      <c r="B436" s="245"/>
      <c r="C436" s="245"/>
      <c r="D436" s="245"/>
      <c r="E436" s="245"/>
      <c r="F436" s="245"/>
      <c r="G436" s="245"/>
      <c r="H436" s="245"/>
      <c r="I436" s="245"/>
      <c r="J436" s="245"/>
      <c r="K436" s="245"/>
      <c r="L436" s="245"/>
      <c r="M436" s="245"/>
      <c r="N436" s="245"/>
      <c r="O436" s="245"/>
      <c r="P436" s="245"/>
      <c r="Q436" s="245"/>
      <c r="R436" s="245"/>
      <c r="S436" s="245"/>
      <c r="T436" s="245"/>
      <c r="U436" s="245"/>
      <c r="V436" s="245"/>
      <c r="W436" s="245"/>
      <c r="X436" s="245"/>
      <c r="Y436" s="245"/>
      <c r="Z436" s="245"/>
    </row>
    <row r="437" ht="15.75" customHeight="1">
      <c r="A437" s="245"/>
      <c r="B437" s="245"/>
      <c r="C437" s="245"/>
      <c r="D437" s="245"/>
      <c r="E437" s="245"/>
      <c r="F437" s="245"/>
      <c r="G437" s="245"/>
      <c r="H437" s="245"/>
      <c r="I437" s="245"/>
      <c r="J437" s="245"/>
      <c r="K437" s="245"/>
      <c r="L437" s="245"/>
      <c r="M437" s="245"/>
      <c r="N437" s="245"/>
      <c r="O437" s="245"/>
      <c r="P437" s="245"/>
      <c r="Q437" s="245"/>
      <c r="R437" s="245"/>
      <c r="S437" s="245"/>
      <c r="T437" s="245"/>
      <c r="U437" s="245"/>
      <c r="V437" s="245"/>
      <c r="W437" s="245"/>
      <c r="X437" s="245"/>
      <c r="Y437" s="245"/>
      <c r="Z437" s="245"/>
    </row>
    <row r="438" ht="15.75" customHeight="1">
      <c r="A438" s="245"/>
      <c r="B438" s="245"/>
      <c r="C438" s="245"/>
      <c r="D438" s="245"/>
      <c r="E438" s="245"/>
      <c r="F438" s="245"/>
      <c r="G438" s="245"/>
      <c r="H438" s="245"/>
      <c r="I438" s="245"/>
      <c r="J438" s="245"/>
      <c r="K438" s="245"/>
      <c r="L438" s="245"/>
      <c r="M438" s="245"/>
      <c r="N438" s="245"/>
      <c r="O438" s="245"/>
      <c r="P438" s="245"/>
      <c r="Q438" s="245"/>
      <c r="R438" s="245"/>
      <c r="S438" s="245"/>
      <c r="T438" s="245"/>
      <c r="U438" s="245"/>
      <c r="V438" s="245"/>
      <c r="W438" s="245"/>
      <c r="X438" s="245"/>
      <c r="Y438" s="245"/>
      <c r="Z438" s="245"/>
    </row>
    <row r="439" ht="15.75" customHeight="1">
      <c r="A439" s="245"/>
      <c r="B439" s="245"/>
      <c r="C439" s="245"/>
      <c r="D439" s="245"/>
      <c r="E439" s="245"/>
      <c r="F439" s="245"/>
      <c r="G439" s="245"/>
      <c r="H439" s="245"/>
      <c r="I439" s="245"/>
      <c r="J439" s="245"/>
      <c r="K439" s="245"/>
      <c r="L439" s="245"/>
      <c r="M439" s="245"/>
      <c r="N439" s="245"/>
      <c r="O439" s="245"/>
      <c r="P439" s="245"/>
      <c r="Q439" s="245"/>
      <c r="R439" s="245"/>
      <c r="S439" s="245"/>
      <c r="T439" s="245"/>
      <c r="U439" s="245"/>
      <c r="V439" s="245"/>
      <c r="W439" s="245"/>
      <c r="X439" s="245"/>
      <c r="Y439" s="245"/>
      <c r="Z439" s="245"/>
    </row>
    <row r="440" ht="15.75" customHeight="1">
      <c r="A440" s="245"/>
      <c r="B440" s="245"/>
      <c r="C440" s="245"/>
      <c r="D440" s="245"/>
      <c r="E440" s="245"/>
      <c r="F440" s="245"/>
      <c r="G440" s="245"/>
      <c r="H440" s="245"/>
      <c r="I440" s="245"/>
      <c r="J440" s="245"/>
      <c r="K440" s="245"/>
      <c r="L440" s="245"/>
      <c r="M440" s="245"/>
      <c r="N440" s="245"/>
      <c r="O440" s="245"/>
      <c r="P440" s="245"/>
      <c r="Q440" s="245"/>
      <c r="R440" s="245"/>
      <c r="S440" s="245"/>
      <c r="T440" s="245"/>
      <c r="U440" s="245"/>
      <c r="V440" s="245"/>
      <c r="W440" s="245"/>
      <c r="X440" s="245"/>
      <c r="Y440" s="245"/>
      <c r="Z440" s="245"/>
    </row>
    <row r="441" ht="15.75" customHeight="1">
      <c r="A441" s="245"/>
      <c r="B441" s="245"/>
      <c r="C441" s="245"/>
      <c r="D441" s="245"/>
      <c r="E441" s="245"/>
      <c r="F441" s="245"/>
      <c r="G441" s="245"/>
      <c r="H441" s="245"/>
      <c r="I441" s="245"/>
      <c r="J441" s="245"/>
      <c r="K441" s="245"/>
      <c r="L441" s="245"/>
      <c r="M441" s="245"/>
      <c r="N441" s="245"/>
      <c r="O441" s="245"/>
      <c r="P441" s="245"/>
      <c r="Q441" s="245"/>
      <c r="R441" s="245"/>
      <c r="S441" s="245"/>
      <c r="T441" s="245"/>
      <c r="U441" s="245"/>
      <c r="V441" s="245"/>
      <c r="W441" s="245"/>
      <c r="X441" s="245"/>
      <c r="Y441" s="245"/>
      <c r="Z441" s="245"/>
    </row>
    <row r="442" ht="15.75" customHeight="1">
      <c r="A442" s="245"/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245"/>
      <c r="T442" s="245"/>
      <c r="U442" s="245"/>
      <c r="V442" s="245"/>
      <c r="W442" s="245"/>
      <c r="X442" s="245"/>
      <c r="Y442" s="245"/>
      <c r="Z442" s="245"/>
    </row>
    <row r="443" ht="15.75" customHeight="1">
      <c r="A443" s="245"/>
      <c r="B443" s="245"/>
      <c r="C443" s="245"/>
      <c r="D443" s="245"/>
      <c r="E443" s="245"/>
      <c r="F443" s="245"/>
      <c r="G443" s="245"/>
      <c r="H443" s="245"/>
      <c r="I443" s="245"/>
      <c r="J443" s="245"/>
      <c r="K443" s="245"/>
      <c r="L443" s="245"/>
      <c r="M443" s="245"/>
      <c r="N443" s="245"/>
      <c r="O443" s="245"/>
      <c r="P443" s="245"/>
      <c r="Q443" s="245"/>
      <c r="R443" s="245"/>
      <c r="S443" s="245"/>
      <c r="T443" s="245"/>
      <c r="U443" s="245"/>
      <c r="V443" s="245"/>
      <c r="W443" s="245"/>
      <c r="X443" s="245"/>
      <c r="Y443" s="245"/>
      <c r="Z443" s="245"/>
    </row>
    <row r="444" ht="15.75" customHeight="1">
      <c r="A444" s="245"/>
      <c r="B444" s="245"/>
      <c r="C444" s="245"/>
      <c r="D444" s="245"/>
      <c r="E444" s="245"/>
      <c r="F444" s="245"/>
      <c r="G444" s="245"/>
      <c r="H444" s="245"/>
      <c r="I444" s="245"/>
      <c r="J444" s="245"/>
      <c r="K444" s="245"/>
      <c r="L444" s="245"/>
      <c r="M444" s="245"/>
      <c r="N444" s="245"/>
      <c r="O444" s="245"/>
      <c r="P444" s="245"/>
      <c r="Q444" s="245"/>
      <c r="R444" s="245"/>
      <c r="S444" s="245"/>
      <c r="T444" s="245"/>
      <c r="U444" s="245"/>
      <c r="V444" s="245"/>
      <c r="W444" s="245"/>
      <c r="X444" s="245"/>
      <c r="Y444" s="245"/>
      <c r="Z444" s="245"/>
    </row>
    <row r="445" ht="15.75" customHeight="1">
      <c r="A445" s="245"/>
      <c r="B445" s="245"/>
      <c r="C445" s="245"/>
      <c r="D445" s="245"/>
      <c r="E445" s="245"/>
      <c r="F445" s="245"/>
      <c r="G445" s="245"/>
      <c r="H445" s="245"/>
      <c r="I445" s="245"/>
      <c r="J445" s="245"/>
      <c r="K445" s="245"/>
      <c r="L445" s="245"/>
      <c r="M445" s="245"/>
      <c r="N445" s="245"/>
      <c r="O445" s="245"/>
      <c r="P445" s="245"/>
      <c r="Q445" s="245"/>
      <c r="R445" s="245"/>
      <c r="S445" s="245"/>
      <c r="T445" s="245"/>
      <c r="U445" s="245"/>
      <c r="V445" s="245"/>
      <c r="W445" s="245"/>
      <c r="X445" s="245"/>
      <c r="Y445" s="245"/>
      <c r="Z445" s="245"/>
    </row>
    <row r="446" ht="15.75" customHeight="1">
      <c r="A446" s="245"/>
      <c r="B446" s="245"/>
      <c r="C446" s="245"/>
      <c r="D446" s="245"/>
      <c r="E446" s="245"/>
      <c r="F446" s="245"/>
      <c r="G446" s="245"/>
      <c r="H446" s="245"/>
      <c r="I446" s="245"/>
      <c r="J446" s="245"/>
      <c r="K446" s="245"/>
      <c r="L446" s="245"/>
      <c r="M446" s="245"/>
      <c r="N446" s="245"/>
      <c r="O446" s="245"/>
      <c r="P446" s="245"/>
      <c r="Q446" s="245"/>
      <c r="R446" s="245"/>
      <c r="S446" s="245"/>
      <c r="T446" s="245"/>
      <c r="U446" s="245"/>
      <c r="V446" s="245"/>
      <c r="W446" s="245"/>
      <c r="X446" s="245"/>
      <c r="Y446" s="245"/>
      <c r="Z446" s="245"/>
    </row>
    <row r="447" ht="15.75" customHeight="1">
      <c r="A447" s="245"/>
      <c r="B447" s="245"/>
      <c r="C447" s="245"/>
      <c r="D447" s="245"/>
      <c r="E447" s="245"/>
      <c r="F447" s="245"/>
      <c r="G447" s="245"/>
      <c r="H447" s="245"/>
      <c r="I447" s="245"/>
      <c r="J447" s="245"/>
      <c r="K447" s="245"/>
      <c r="L447" s="245"/>
      <c r="M447" s="245"/>
      <c r="N447" s="245"/>
      <c r="O447" s="245"/>
      <c r="P447" s="245"/>
      <c r="Q447" s="245"/>
      <c r="R447" s="245"/>
      <c r="S447" s="245"/>
      <c r="T447" s="245"/>
      <c r="U447" s="245"/>
      <c r="V447" s="245"/>
      <c r="W447" s="245"/>
      <c r="X447" s="245"/>
      <c r="Y447" s="245"/>
      <c r="Z447" s="245"/>
    </row>
    <row r="448" ht="15.75" customHeight="1">
      <c r="A448" s="245"/>
      <c r="B448" s="245"/>
      <c r="C448" s="245"/>
      <c r="D448" s="245"/>
      <c r="E448" s="245"/>
      <c r="F448" s="245"/>
      <c r="G448" s="245"/>
      <c r="H448" s="245"/>
      <c r="I448" s="245"/>
      <c r="J448" s="245"/>
      <c r="K448" s="245"/>
      <c r="L448" s="245"/>
      <c r="M448" s="245"/>
      <c r="N448" s="245"/>
      <c r="O448" s="245"/>
      <c r="P448" s="245"/>
      <c r="Q448" s="245"/>
      <c r="R448" s="245"/>
      <c r="S448" s="245"/>
      <c r="T448" s="245"/>
      <c r="U448" s="245"/>
      <c r="V448" s="245"/>
      <c r="W448" s="245"/>
      <c r="X448" s="245"/>
      <c r="Y448" s="245"/>
      <c r="Z448" s="245"/>
    </row>
    <row r="449" ht="15.75" customHeight="1">
      <c r="A449" s="245"/>
      <c r="B449" s="245"/>
      <c r="C449" s="245"/>
      <c r="D449" s="245"/>
      <c r="E449" s="245"/>
      <c r="F449" s="245"/>
      <c r="G449" s="245"/>
      <c r="H449" s="245"/>
      <c r="I449" s="245"/>
      <c r="J449" s="245"/>
      <c r="K449" s="245"/>
      <c r="L449" s="245"/>
      <c r="M449" s="245"/>
      <c r="N449" s="245"/>
      <c r="O449" s="245"/>
      <c r="P449" s="245"/>
      <c r="Q449" s="245"/>
      <c r="R449" s="245"/>
      <c r="S449" s="245"/>
      <c r="T449" s="245"/>
      <c r="U449" s="245"/>
      <c r="V449" s="245"/>
      <c r="W449" s="245"/>
      <c r="X449" s="245"/>
      <c r="Y449" s="245"/>
      <c r="Z449" s="245"/>
    </row>
    <row r="450" ht="15.75" customHeight="1">
      <c r="A450" s="245"/>
      <c r="B450" s="245"/>
      <c r="C450" s="245"/>
      <c r="D450" s="245"/>
      <c r="E450" s="245"/>
      <c r="F450" s="245"/>
      <c r="G450" s="245"/>
      <c r="H450" s="245"/>
      <c r="I450" s="245"/>
      <c r="J450" s="245"/>
      <c r="K450" s="245"/>
      <c r="L450" s="245"/>
      <c r="M450" s="245"/>
      <c r="N450" s="245"/>
      <c r="O450" s="245"/>
      <c r="P450" s="245"/>
      <c r="Q450" s="245"/>
      <c r="R450" s="245"/>
      <c r="S450" s="245"/>
      <c r="T450" s="245"/>
      <c r="U450" s="245"/>
      <c r="V450" s="245"/>
      <c r="W450" s="245"/>
      <c r="X450" s="245"/>
      <c r="Y450" s="245"/>
      <c r="Z450" s="245"/>
    </row>
    <row r="451" ht="15.75" customHeight="1">
      <c r="A451" s="245"/>
      <c r="B451" s="245"/>
      <c r="C451" s="245"/>
      <c r="D451" s="245"/>
      <c r="E451" s="245"/>
      <c r="F451" s="245"/>
      <c r="G451" s="245"/>
      <c r="H451" s="245"/>
      <c r="I451" s="245"/>
      <c r="J451" s="245"/>
      <c r="K451" s="245"/>
      <c r="L451" s="245"/>
      <c r="M451" s="245"/>
      <c r="N451" s="245"/>
      <c r="O451" s="245"/>
      <c r="P451" s="245"/>
      <c r="Q451" s="245"/>
      <c r="R451" s="245"/>
      <c r="S451" s="245"/>
      <c r="T451" s="245"/>
      <c r="U451" s="245"/>
      <c r="V451" s="245"/>
      <c r="W451" s="245"/>
      <c r="X451" s="245"/>
      <c r="Y451" s="245"/>
      <c r="Z451" s="245"/>
    </row>
    <row r="452" ht="15.75" customHeight="1">
      <c r="A452" s="245"/>
      <c r="B452" s="245"/>
      <c r="C452" s="245"/>
      <c r="D452" s="245"/>
      <c r="E452" s="245"/>
      <c r="F452" s="245"/>
      <c r="G452" s="245"/>
      <c r="H452" s="245"/>
      <c r="I452" s="245"/>
      <c r="J452" s="245"/>
      <c r="K452" s="245"/>
      <c r="L452" s="245"/>
      <c r="M452" s="245"/>
      <c r="N452" s="245"/>
      <c r="O452" s="245"/>
      <c r="P452" s="245"/>
      <c r="Q452" s="245"/>
      <c r="R452" s="245"/>
      <c r="S452" s="245"/>
      <c r="T452" s="245"/>
      <c r="U452" s="245"/>
      <c r="V452" s="245"/>
      <c r="W452" s="245"/>
      <c r="X452" s="245"/>
      <c r="Y452" s="245"/>
      <c r="Z452" s="245"/>
    </row>
    <row r="453" ht="15.75" customHeight="1">
      <c r="A453" s="245"/>
      <c r="B453" s="245"/>
      <c r="C453" s="245"/>
      <c r="D453" s="245"/>
      <c r="E453" s="245"/>
      <c r="F453" s="245"/>
      <c r="G453" s="245"/>
      <c r="H453" s="245"/>
      <c r="I453" s="245"/>
      <c r="J453" s="245"/>
      <c r="K453" s="245"/>
      <c r="L453" s="245"/>
      <c r="M453" s="245"/>
      <c r="N453" s="245"/>
      <c r="O453" s="245"/>
      <c r="P453" s="245"/>
      <c r="Q453" s="245"/>
      <c r="R453" s="245"/>
      <c r="S453" s="245"/>
      <c r="T453" s="245"/>
      <c r="U453" s="245"/>
      <c r="V453" s="245"/>
      <c r="W453" s="245"/>
      <c r="X453" s="245"/>
      <c r="Y453" s="245"/>
      <c r="Z453" s="245"/>
    </row>
    <row r="454" ht="15.75" customHeight="1">
      <c r="A454" s="245"/>
      <c r="B454" s="245"/>
      <c r="C454" s="245"/>
      <c r="D454" s="245"/>
      <c r="E454" s="245"/>
      <c r="F454" s="245"/>
      <c r="G454" s="245"/>
      <c r="H454" s="245"/>
      <c r="I454" s="245"/>
      <c r="J454" s="245"/>
      <c r="K454" s="245"/>
      <c r="L454" s="245"/>
      <c r="M454" s="245"/>
      <c r="N454" s="245"/>
      <c r="O454" s="245"/>
      <c r="P454" s="245"/>
      <c r="Q454" s="245"/>
      <c r="R454" s="245"/>
      <c r="S454" s="245"/>
      <c r="T454" s="245"/>
      <c r="U454" s="245"/>
      <c r="V454" s="245"/>
      <c r="W454" s="245"/>
      <c r="X454" s="245"/>
      <c r="Y454" s="245"/>
      <c r="Z454" s="245"/>
    </row>
    <row r="455" ht="15.75" customHeight="1">
      <c r="A455" s="245"/>
      <c r="B455" s="245"/>
      <c r="C455" s="245"/>
      <c r="D455" s="245"/>
      <c r="E455" s="245"/>
      <c r="F455" s="245"/>
      <c r="G455" s="245"/>
      <c r="H455" s="245"/>
      <c r="I455" s="245"/>
      <c r="J455" s="245"/>
      <c r="K455" s="245"/>
      <c r="L455" s="245"/>
      <c r="M455" s="245"/>
      <c r="N455" s="245"/>
      <c r="O455" s="245"/>
      <c r="P455" s="245"/>
      <c r="Q455" s="245"/>
      <c r="R455" s="245"/>
      <c r="S455" s="245"/>
      <c r="T455" s="245"/>
      <c r="U455" s="245"/>
      <c r="V455" s="245"/>
      <c r="W455" s="245"/>
      <c r="X455" s="245"/>
      <c r="Y455" s="245"/>
      <c r="Z455" s="245"/>
    </row>
    <row r="456" ht="15.75" customHeight="1">
      <c r="A456" s="245"/>
      <c r="B456" s="245"/>
      <c r="C456" s="245"/>
      <c r="D456" s="245"/>
      <c r="E456" s="245"/>
      <c r="F456" s="245"/>
      <c r="G456" s="245"/>
      <c r="H456" s="245"/>
      <c r="I456" s="245"/>
      <c r="J456" s="245"/>
      <c r="K456" s="245"/>
      <c r="L456" s="245"/>
      <c r="M456" s="245"/>
      <c r="N456" s="245"/>
      <c r="O456" s="245"/>
      <c r="P456" s="245"/>
      <c r="Q456" s="245"/>
      <c r="R456" s="245"/>
      <c r="S456" s="245"/>
      <c r="T456" s="245"/>
      <c r="U456" s="245"/>
      <c r="V456" s="245"/>
      <c r="W456" s="245"/>
      <c r="X456" s="245"/>
      <c r="Y456" s="245"/>
      <c r="Z456" s="245"/>
    </row>
    <row r="457" ht="15.75" customHeight="1">
      <c r="A457" s="245"/>
      <c r="B457" s="245"/>
      <c r="C457" s="245"/>
      <c r="D457" s="245"/>
      <c r="E457" s="245"/>
      <c r="F457" s="245"/>
      <c r="G457" s="245"/>
      <c r="H457" s="245"/>
      <c r="I457" s="245"/>
      <c r="J457" s="245"/>
      <c r="K457" s="245"/>
      <c r="L457" s="245"/>
      <c r="M457" s="245"/>
      <c r="N457" s="245"/>
      <c r="O457" s="245"/>
      <c r="P457" s="245"/>
      <c r="Q457" s="245"/>
      <c r="R457" s="245"/>
      <c r="S457" s="245"/>
      <c r="T457" s="245"/>
      <c r="U457" s="245"/>
      <c r="V457" s="245"/>
      <c r="W457" s="245"/>
      <c r="X457" s="245"/>
      <c r="Y457" s="245"/>
      <c r="Z457" s="245"/>
    </row>
    <row r="458" ht="15.75" customHeight="1">
      <c r="A458" s="245"/>
      <c r="B458" s="245"/>
      <c r="C458" s="245"/>
      <c r="D458" s="245"/>
      <c r="E458" s="245"/>
      <c r="F458" s="245"/>
      <c r="G458" s="245"/>
      <c r="H458" s="245"/>
      <c r="I458" s="245"/>
      <c r="J458" s="245"/>
      <c r="K458" s="245"/>
      <c r="L458" s="245"/>
      <c r="M458" s="245"/>
      <c r="N458" s="245"/>
      <c r="O458" s="245"/>
      <c r="P458" s="245"/>
      <c r="Q458" s="245"/>
      <c r="R458" s="245"/>
      <c r="S458" s="245"/>
      <c r="T458" s="245"/>
      <c r="U458" s="245"/>
      <c r="V458" s="245"/>
      <c r="W458" s="245"/>
      <c r="X458" s="245"/>
      <c r="Y458" s="245"/>
      <c r="Z458" s="245"/>
    </row>
    <row r="459" ht="15.75" customHeight="1">
      <c r="A459" s="245"/>
      <c r="B459" s="245"/>
      <c r="C459" s="245"/>
      <c r="D459" s="245"/>
      <c r="E459" s="245"/>
      <c r="F459" s="245"/>
      <c r="G459" s="245"/>
      <c r="H459" s="245"/>
      <c r="I459" s="245"/>
      <c r="J459" s="245"/>
      <c r="K459" s="245"/>
      <c r="L459" s="245"/>
      <c r="M459" s="245"/>
      <c r="N459" s="245"/>
      <c r="O459" s="245"/>
      <c r="P459" s="245"/>
      <c r="Q459" s="245"/>
      <c r="R459" s="245"/>
      <c r="S459" s="245"/>
      <c r="T459" s="245"/>
      <c r="U459" s="245"/>
      <c r="V459" s="245"/>
      <c r="W459" s="245"/>
      <c r="X459" s="245"/>
      <c r="Y459" s="245"/>
      <c r="Z459" s="245"/>
    </row>
    <row r="460" ht="15.75" customHeight="1">
      <c r="A460" s="245"/>
      <c r="B460" s="245"/>
      <c r="C460" s="245"/>
      <c r="D460" s="245"/>
      <c r="E460" s="245"/>
      <c r="F460" s="245"/>
      <c r="G460" s="245"/>
      <c r="H460" s="245"/>
      <c r="I460" s="245"/>
      <c r="J460" s="245"/>
      <c r="K460" s="245"/>
      <c r="L460" s="245"/>
      <c r="M460" s="245"/>
      <c r="N460" s="245"/>
      <c r="O460" s="245"/>
      <c r="P460" s="245"/>
      <c r="Q460" s="245"/>
      <c r="R460" s="245"/>
      <c r="S460" s="245"/>
      <c r="T460" s="245"/>
      <c r="U460" s="245"/>
      <c r="V460" s="245"/>
      <c r="W460" s="245"/>
      <c r="X460" s="245"/>
      <c r="Y460" s="245"/>
      <c r="Z460" s="245"/>
    </row>
    <row r="461" ht="15.75" customHeight="1">
      <c r="A461" s="245"/>
      <c r="B461" s="245"/>
      <c r="C461" s="245"/>
      <c r="D461" s="245"/>
      <c r="E461" s="245"/>
      <c r="F461" s="245"/>
      <c r="G461" s="245"/>
      <c r="H461" s="245"/>
      <c r="I461" s="245"/>
      <c r="J461" s="245"/>
      <c r="K461" s="245"/>
      <c r="L461" s="245"/>
      <c r="M461" s="245"/>
      <c r="N461" s="245"/>
      <c r="O461" s="245"/>
      <c r="P461" s="245"/>
      <c r="Q461" s="245"/>
      <c r="R461" s="245"/>
      <c r="S461" s="245"/>
      <c r="T461" s="245"/>
      <c r="U461" s="245"/>
      <c r="V461" s="245"/>
      <c r="W461" s="245"/>
      <c r="X461" s="245"/>
      <c r="Y461" s="245"/>
      <c r="Z461" s="245"/>
    </row>
    <row r="462" ht="15.75" customHeight="1">
      <c r="A462" s="245"/>
      <c r="B462" s="245"/>
      <c r="C462" s="245"/>
      <c r="D462" s="245"/>
      <c r="E462" s="245"/>
      <c r="F462" s="245"/>
      <c r="G462" s="245"/>
      <c r="H462" s="245"/>
      <c r="I462" s="245"/>
      <c r="J462" s="245"/>
      <c r="K462" s="245"/>
      <c r="L462" s="245"/>
      <c r="M462" s="245"/>
      <c r="N462" s="245"/>
      <c r="O462" s="245"/>
      <c r="P462" s="245"/>
      <c r="Q462" s="245"/>
      <c r="R462" s="245"/>
      <c r="S462" s="245"/>
      <c r="T462" s="245"/>
      <c r="U462" s="245"/>
      <c r="V462" s="245"/>
      <c r="W462" s="245"/>
      <c r="X462" s="245"/>
      <c r="Y462" s="245"/>
      <c r="Z462" s="245"/>
    </row>
    <row r="463" ht="15.75" customHeight="1">
      <c r="A463" s="245"/>
      <c r="B463" s="245"/>
      <c r="C463" s="245"/>
      <c r="D463" s="245"/>
      <c r="E463" s="245"/>
      <c r="F463" s="245"/>
      <c r="G463" s="245"/>
      <c r="H463" s="245"/>
      <c r="I463" s="245"/>
      <c r="J463" s="245"/>
      <c r="K463" s="245"/>
      <c r="L463" s="245"/>
      <c r="M463" s="245"/>
      <c r="N463" s="245"/>
      <c r="O463" s="245"/>
      <c r="P463" s="245"/>
      <c r="Q463" s="245"/>
      <c r="R463" s="245"/>
      <c r="S463" s="245"/>
      <c r="T463" s="245"/>
      <c r="U463" s="245"/>
      <c r="V463" s="245"/>
      <c r="W463" s="245"/>
      <c r="X463" s="245"/>
      <c r="Y463" s="245"/>
      <c r="Z463" s="245"/>
    </row>
    <row r="464" ht="15.75" customHeight="1">
      <c r="A464" s="245"/>
      <c r="B464" s="245"/>
      <c r="C464" s="245"/>
      <c r="D464" s="245"/>
      <c r="E464" s="245"/>
      <c r="F464" s="245"/>
      <c r="G464" s="245"/>
      <c r="H464" s="245"/>
      <c r="I464" s="245"/>
      <c r="J464" s="245"/>
      <c r="K464" s="245"/>
      <c r="L464" s="245"/>
      <c r="M464" s="245"/>
      <c r="N464" s="245"/>
      <c r="O464" s="245"/>
      <c r="P464" s="245"/>
      <c r="Q464" s="245"/>
      <c r="R464" s="245"/>
      <c r="S464" s="245"/>
      <c r="T464" s="245"/>
      <c r="U464" s="245"/>
      <c r="V464" s="245"/>
      <c r="W464" s="245"/>
      <c r="X464" s="245"/>
      <c r="Y464" s="245"/>
      <c r="Z464" s="245"/>
    </row>
    <row r="465" ht="15.75" customHeight="1">
      <c r="A465" s="245"/>
      <c r="B465" s="245"/>
      <c r="C465" s="245"/>
      <c r="D465" s="245"/>
      <c r="E465" s="245"/>
      <c r="F465" s="245"/>
      <c r="G465" s="245"/>
      <c r="H465" s="245"/>
      <c r="I465" s="245"/>
      <c r="J465" s="245"/>
      <c r="K465" s="245"/>
      <c r="L465" s="245"/>
      <c r="M465" s="245"/>
      <c r="N465" s="245"/>
      <c r="O465" s="245"/>
      <c r="P465" s="245"/>
      <c r="Q465" s="245"/>
      <c r="R465" s="245"/>
      <c r="S465" s="245"/>
      <c r="T465" s="245"/>
      <c r="U465" s="245"/>
      <c r="V465" s="245"/>
      <c r="W465" s="245"/>
      <c r="X465" s="245"/>
      <c r="Y465" s="245"/>
      <c r="Z465" s="245"/>
    </row>
    <row r="466" ht="15.75" customHeight="1">
      <c r="A466" s="245"/>
      <c r="B466" s="245"/>
      <c r="C466" s="245"/>
      <c r="D466" s="245"/>
      <c r="E466" s="245"/>
      <c r="F466" s="245"/>
      <c r="G466" s="245"/>
      <c r="H466" s="245"/>
      <c r="I466" s="245"/>
      <c r="J466" s="245"/>
      <c r="K466" s="245"/>
      <c r="L466" s="245"/>
      <c r="M466" s="245"/>
      <c r="N466" s="245"/>
      <c r="O466" s="245"/>
      <c r="P466" s="245"/>
      <c r="Q466" s="245"/>
      <c r="R466" s="245"/>
      <c r="S466" s="245"/>
      <c r="T466" s="245"/>
      <c r="U466" s="245"/>
      <c r="V466" s="245"/>
      <c r="W466" s="245"/>
      <c r="X466" s="245"/>
      <c r="Y466" s="245"/>
      <c r="Z466" s="245"/>
    </row>
    <row r="467" ht="15.75" customHeight="1">
      <c r="A467" s="245"/>
      <c r="B467" s="245"/>
      <c r="C467" s="245"/>
      <c r="D467" s="245"/>
      <c r="E467" s="245"/>
      <c r="F467" s="245"/>
      <c r="G467" s="245"/>
      <c r="H467" s="245"/>
      <c r="I467" s="245"/>
      <c r="J467" s="245"/>
      <c r="K467" s="245"/>
      <c r="L467" s="245"/>
      <c r="M467" s="245"/>
      <c r="N467" s="245"/>
      <c r="O467" s="245"/>
      <c r="P467" s="245"/>
      <c r="Q467" s="245"/>
      <c r="R467" s="245"/>
      <c r="S467" s="245"/>
      <c r="T467" s="245"/>
      <c r="U467" s="245"/>
      <c r="V467" s="245"/>
      <c r="W467" s="245"/>
      <c r="X467" s="245"/>
      <c r="Y467" s="245"/>
      <c r="Z467" s="245"/>
    </row>
    <row r="468" ht="15.75" customHeight="1">
      <c r="A468" s="245"/>
      <c r="B468" s="245"/>
      <c r="C468" s="245"/>
      <c r="D468" s="245"/>
      <c r="E468" s="245"/>
      <c r="F468" s="245"/>
      <c r="G468" s="245"/>
      <c r="H468" s="245"/>
      <c r="I468" s="245"/>
      <c r="J468" s="245"/>
      <c r="K468" s="245"/>
      <c r="L468" s="245"/>
      <c r="M468" s="245"/>
      <c r="N468" s="245"/>
      <c r="O468" s="245"/>
      <c r="P468" s="245"/>
      <c r="Q468" s="245"/>
      <c r="R468" s="245"/>
      <c r="S468" s="245"/>
      <c r="T468" s="245"/>
      <c r="U468" s="245"/>
      <c r="V468" s="245"/>
      <c r="W468" s="245"/>
      <c r="X468" s="245"/>
      <c r="Y468" s="245"/>
      <c r="Z468" s="245"/>
    </row>
    <row r="469" ht="15.75" customHeight="1">
      <c r="A469" s="245"/>
      <c r="B469" s="245"/>
      <c r="C469" s="245"/>
      <c r="D469" s="245"/>
      <c r="E469" s="245"/>
      <c r="F469" s="245"/>
      <c r="G469" s="245"/>
      <c r="H469" s="245"/>
      <c r="I469" s="245"/>
      <c r="J469" s="245"/>
      <c r="K469" s="245"/>
      <c r="L469" s="245"/>
      <c r="M469" s="245"/>
      <c r="N469" s="245"/>
      <c r="O469" s="245"/>
      <c r="P469" s="245"/>
      <c r="Q469" s="245"/>
      <c r="R469" s="245"/>
      <c r="S469" s="245"/>
      <c r="T469" s="245"/>
      <c r="U469" s="245"/>
      <c r="V469" s="245"/>
      <c r="W469" s="245"/>
      <c r="X469" s="245"/>
      <c r="Y469" s="245"/>
      <c r="Z469" s="245"/>
    </row>
    <row r="470" ht="15.75" customHeight="1">
      <c r="A470" s="245"/>
      <c r="B470" s="245"/>
      <c r="C470" s="245"/>
      <c r="D470" s="245"/>
      <c r="E470" s="245"/>
      <c r="F470" s="245"/>
      <c r="G470" s="245"/>
      <c r="H470" s="245"/>
      <c r="I470" s="245"/>
      <c r="J470" s="245"/>
      <c r="K470" s="245"/>
      <c r="L470" s="245"/>
      <c r="M470" s="245"/>
      <c r="N470" s="245"/>
      <c r="O470" s="245"/>
      <c r="P470" s="245"/>
      <c r="Q470" s="245"/>
      <c r="R470" s="245"/>
      <c r="S470" s="245"/>
      <c r="T470" s="245"/>
      <c r="U470" s="245"/>
      <c r="V470" s="245"/>
      <c r="W470" s="245"/>
      <c r="X470" s="245"/>
      <c r="Y470" s="245"/>
      <c r="Z470" s="245"/>
    </row>
    <row r="471" ht="15.75" customHeight="1">
      <c r="A471" s="245"/>
      <c r="B471" s="245"/>
      <c r="C471" s="245"/>
      <c r="D471" s="245"/>
      <c r="E471" s="245"/>
      <c r="F471" s="245"/>
      <c r="G471" s="245"/>
      <c r="H471" s="245"/>
      <c r="I471" s="245"/>
      <c r="J471" s="245"/>
      <c r="K471" s="245"/>
      <c r="L471" s="245"/>
      <c r="M471" s="245"/>
      <c r="N471" s="245"/>
      <c r="O471" s="245"/>
      <c r="P471" s="245"/>
      <c r="Q471" s="245"/>
      <c r="R471" s="245"/>
      <c r="S471" s="245"/>
      <c r="T471" s="245"/>
      <c r="U471" s="245"/>
      <c r="V471" s="245"/>
      <c r="W471" s="245"/>
      <c r="X471" s="245"/>
      <c r="Y471" s="245"/>
      <c r="Z471" s="245"/>
    </row>
    <row r="472" ht="15.75" customHeight="1">
      <c r="A472" s="245"/>
      <c r="B472" s="245"/>
      <c r="C472" s="245"/>
      <c r="D472" s="245"/>
      <c r="E472" s="245"/>
      <c r="F472" s="245"/>
      <c r="G472" s="245"/>
      <c r="H472" s="245"/>
      <c r="I472" s="245"/>
      <c r="J472" s="245"/>
      <c r="K472" s="245"/>
      <c r="L472" s="245"/>
      <c r="M472" s="245"/>
      <c r="N472" s="245"/>
      <c r="O472" s="245"/>
      <c r="P472" s="245"/>
      <c r="Q472" s="245"/>
      <c r="R472" s="245"/>
      <c r="S472" s="245"/>
      <c r="T472" s="245"/>
      <c r="U472" s="245"/>
      <c r="V472" s="245"/>
      <c r="W472" s="245"/>
      <c r="X472" s="245"/>
      <c r="Y472" s="245"/>
      <c r="Z472" s="245"/>
    </row>
    <row r="473" ht="15.75" customHeight="1">
      <c r="A473" s="245"/>
      <c r="B473" s="245"/>
      <c r="C473" s="245"/>
      <c r="D473" s="245"/>
      <c r="E473" s="245"/>
      <c r="F473" s="245"/>
      <c r="G473" s="245"/>
      <c r="H473" s="245"/>
      <c r="I473" s="245"/>
      <c r="J473" s="245"/>
      <c r="K473" s="245"/>
      <c r="L473" s="245"/>
      <c r="M473" s="245"/>
      <c r="N473" s="245"/>
      <c r="O473" s="245"/>
      <c r="P473" s="245"/>
      <c r="Q473" s="245"/>
      <c r="R473" s="245"/>
      <c r="S473" s="245"/>
      <c r="T473" s="245"/>
      <c r="U473" s="245"/>
      <c r="V473" s="245"/>
      <c r="W473" s="245"/>
      <c r="X473" s="245"/>
      <c r="Y473" s="245"/>
      <c r="Z473" s="245"/>
    </row>
    <row r="474" ht="15.75" customHeight="1">
      <c r="A474" s="245"/>
      <c r="B474" s="245"/>
      <c r="C474" s="245"/>
      <c r="D474" s="245"/>
      <c r="E474" s="245"/>
      <c r="F474" s="245"/>
      <c r="G474" s="245"/>
      <c r="H474" s="245"/>
      <c r="I474" s="245"/>
      <c r="J474" s="245"/>
      <c r="K474" s="245"/>
      <c r="L474" s="245"/>
      <c r="M474" s="245"/>
      <c r="N474" s="245"/>
      <c r="O474" s="245"/>
      <c r="P474" s="245"/>
      <c r="Q474" s="245"/>
      <c r="R474" s="245"/>
      <c r="S474" s="245"/>
      <c r="T474" s="245"/>
      <c r="U474" s="245"/>
      <c r="V474" s="245"/>
      <c r="W474" s="245"/>
      <c r="X474" s="245"/>
      <c r="Y474" s="245"/>
      <c r="Z474" s="245"/>
    </row>
    <row r="475" ht="15.75" customHeight="1">
      <c r="A475" s="245"/>
      <c r="B475" s="245"/>
      <c r="C475" s="245"/>
      <c r="D475" s="245"/>
      <c r="E475" s="245"/>
      <c r="F475" s="245"/>
      <c r="G475" s="245"/>
      <c r="H475" s="245"/>
      <c r="I475" s="245"/>
      <c r="J475" s="245"/>
      <c r="K475" s="245"/>
      <c r="L475" s="245"/>
      <c r="M475" s="245"/>
      <c r="N475" s="245"/>
      <c r="O475" s="245"/>
      <c r="P475" s="245"/>
      <c r="Q475" s="245"/>
      <c r="R475" s="245"/>
      <c r="S475" s="245"/>
      <c r="T475" s="245"/>
      <c r="U475" s="245"/>
      <c r="V475" s="245"/>
      <c r="W475" s="245"/>
      <c r="X475" s="245"/>
      <c r="Y475" s="245"/>
      <c r="Z475" s="245"/>
    </row>
    <row r="476" ht="15.75" customHeight="1">
      <c r="A476" s="245"/>
      <c r="B476" s="245"/>
      <c r="C476" s="245"/>
      <c r="D476" s="245"/>
      <c r="E476" s="245"/>
      <c r="F476" s="245"/>
      <c r="G476" s="245"/>
      <c r="H476" s="245"/>
      <c r="I476" s="245"/>
      <c r="J476" s="245"/>
      <c r="K476" s="245"/>
      <c r="L476" s="245"/>
      <c r="M476" s="245"/>
      <c r="N476" s="245"/>
      <c r="O476" s="245"/>
      <c r="P476" s="245"/>
      <c r="Q476" s="245"/>
      <c r="R476" s="245"/>
      <c r="S476" s="245"/>
      <c r="T476" s="245"/>
      <c r="U476" s="245"/>
      <c r="V476" s="245"/>
      <c r="W476" s="245"/>
      <c r="X476" s="245"/>
      <c r="Y476" s="245"/>
      <c r="Z476" s="245"/>
    </row>
    <row r="477" ht="15.75" customHeight="1">
      <c r="A477" s="245"/>
      <c r="B477" s="245"/>
      <c r="C477" s="245"/>
      <c r="D477" s="245"/>
      <c r="E477" s="245"/>
      <c r="F477" s="245"/>
      <c r="G477" s="245"/>
      <c r="H477" s="245"/>
      <c r="I477" s="245"/>
      <c r="J477" s="245"/>
      <c r="K477" s="245"/>
      <c r="L477" s="245"/>
      <c r="M477" s="245"/>
      <c r="N477" s="245"/>
      <c r="O477" s="245"/>
      <c r="P477" s="245"/>
      <c r="Q477" s="245"/>
      <c r="R477" s="245"/>
      <c r="S477" s="245"/>
      <c r="T477" s="245"/>
      <c r="U477" s="245"/>
      <c r="V477" s="245"/>
      <c r="W477" s="245"/>
      <c r="X477" s="245"/>
      <c r="Y477" s="245"/>
      <c r="Z477" s="245"/>
    </row>
    <row r="478" ht="15.75" customHeight="1">
      <c r="A478" s="245"/>
      <c r="B478" s="245"/>
      <c r="C478" s="245"/>
      <c r="D478" s="245"/>
      <c r="E478" s="245"/>
      <c r="F478" s="245"/>
      <c r="G478" s="245"/>
      <c r="H478" s="245"/>
      <c r="I478" s="245"/>
      <c r="J478" s="245"/>
      <c r="K478" s="245"/>
      <c r="L478" s="245"/>
      <c r="M478" s="245"/>
      <c r="N478" s="245"/>
      <c r="O478" s="245"/>
      <c r="P478" s="245"/>
      <c r="Q478" s="245"/>
      <c r="R478" s="245"/>
      <c r="S478" s="245"/>
      <c r="T478" s="245"/>
      <c r="U478" s="245"/>
      <c r="V478" s="245"/>
      <c r="W478" s="245"/>
      <c r="X478" s="245"/>
      <c r="Y478" s="245"/>
      <c r="Z478" s="245"/>
    </row>
    <row r="479" ht="15.75" customHeight="1">
      <c r="A479" s="245"/>
      <c r="B479" s="245"/>
      <c r="C479" s="245"/>
      <c r="D479" s="245"/>
      <c r="E479" s="245"/>
      <c r="F479" s="245"/>
      <c r="G479" s="245"/>
      <c r="H479" s="245"/>
      <c r="I479" s="245"/>
      <c r="J479" s="245"/>
      <c r="K479" s="245"/>
      <c r="L479" s="245"/>
      <c r="M479" s="245"/>
      <c r="N479" s="245"/>
      <c r="O479" s="245"/>
      <c r="P479" s="245"/>
      <c r="Q479" s="245"/>
      <c r="R479" s="245"/>
      <c r="S479" s="245"/>
      <c r="T479" s="245"/>
      <c r="U479" s="245"/>
      <c r="V479" s="245"/>
      <c r="W479" s="245"/>
      <c r="X479" s="245"/>
      <c r="Y479" s="245"/>
      <c r="Z479" s="245"/>
    </row>
    <row r="480" ht="15.75" customHeight="1">
      <c r="A480" s="245"/>
      <c r="B480" s="245"/>
      <c r="C480" s="245"/>
      <c r="D480" s="245"/>
      <c r="E480" s="245"/>
      <c r="F480" s="245"/>
      <c r="G480" s="245"/>
      <c r="H480" s="245"/>
      <c r="I480" s="245"/>
      <c r="J480" s="245"/>
      <c r="K480" s="245"/>
      <c r="L480" s="245"/>
      <c r="M480" s="245"/>
      <c r="N480" s="245"/>
      <c r="O480" s="245"/>
      <c r="P480" s="245"/>
      <c r="Q480" s="245"/>
      <c r="R480" s="245"/>
      <c r="S480" s="245"/>
      <c r="T480" s="245"/>
      <c r="U480" s="245"/>
      <c r="V480" s="245"/>
      <c r="W480" s="245"/>
      <c r="X480" s="245"/>
      <c r="Y480" s="245"/>
      <c r="Z480" s="245"/>
    </row>
    <row r="481" ht="15.75" customHeight="1">
      <c r="A481" s="245"/>
      <c r="B481" s="245"/>
      <c r="C481" s="245"/>
      <c r="D481" s="245"/>
      <c r="E481" s="245"/>
      <c r="F481" s="245"/>
      <c r="G481" s="245"/>
      <c r="H481" s="245"/>
      <c r="I481" s="245"/>
      <c r="J481" s="245"/>
      <c r="K481" s="245"/>
      <c r="L481" s="245"/>
      <c r="M481" s="245"/>
      <c r="N481" s="245"/>
      <c r="O481" s="245"/>
      <c r="P481" s="245"/>
      <c r="Q481" s="245"/>
      <c r="R481" s="245"/>
      <c r="S481" s="245"/>
      <c r="T481" s="245"/>
      <c r="U481" s="245"/>
      <c r="V481" s="245"/>
      <c r="W481" s="245"/>
      <c r="X481" s="245"/>
      <c r="Y481" s="245"/>
      <c r="Z481" s="245"/>
    </row>
    <row r="482" ht="15.75" customHeight="1">
      <c r="A482" s="245"/>
      <c r="B482" s="245"/>
      <c r="C482" s="245"/>
      <c r="D482" s="245"/>
      <c r="E482" s="245"/>
      <c r="F482" s="245"/>
      <c r="G482" s="245"/>
      <c r="H482" s="245"/>
      <c r="I482" s="245"/>
      <c r="J482" s="245"/>
      <c r="K482" s="245"/>
      <c r="L482" s="245"/>
      <c r="M482" s="245"/>
      <c r="N482" s="245"/>
      <c r="O482" s="245"/>
      <c r="P482" s="245"/>
      <c r="Q482" s="245"/>
      <c r="R482" s="245"/>
      <c r="S482" s="245"/>
      <c r="T482" s="245"/>
      <c r="U482" s="245"/>
      <c r="V482" s="245"/>
      <c r="W482" s="245"/>
      <c r="X482" s="245"/>
      <c r="Y482" s="245"/>
      <c r="Z482" s="245"/>
    </row>
    <row r="483" ht="15.75" customHeight="1">
      <c r="A483" s="245"/>
      <c r="B483" s="245"/>
      <c r="C483" s="245"/>
      <c r="D483" s="245"/>
      <c r="E483" s="245"/>
      <c r="F483" s="245"/>
      <c r="G483" s="245"/>
      <c r="H483" s="245"/>
      <c r="I483" s="245"/>
      <c r="J483" s="245"/>
      <c r="K483" s="245"/>
      <c r="L483" s="245"/>
      <c r="M483" s="245"/>
      <c r="N483" s="245"/>
      <c r="O483" s="245"/>
      <c r="P483" s="245"/>
      <c r="Q483" s="245"/>
      <c r="R483" s="245"/>
      <c r="S483" s="245"/>
      <c r="T483" s="245"/>
      <c r="U483" s="245"/>
      <c r="V483" s="245"/>
      <c r="W483" s="245"/>
      <c r="X483" s="245"/>
      <c r="Y483" s="245"/>
      <c r="Z483" s="245"/>
    </row>
    <row r="484" ht="15.75" customHeight="1">
      <c r="A484" s="245"/>
      <c r="B484" s="245"/>
      <c r="C484" s="245"/>
      <c r="D484" s="245"/>
      <c r="E484" s="245"/>
      <c r="F484" s="245"/>
      <c r="G484" s="245"/>
      <c r="H484" s="245"/>
      <c r="I484" s="245"/>
      <c r="J484" s="245"/>
      <c r="K484" s="245"/>
      <c r="L484" s="245"/>
      <c r="M484" s="245"/>
      <c r="N484" s="245"/>
      <c r="O484" s="245"/>
      <c r="P484" s="245"/>
      <c r="Q484" s="245"/>
      <c r="R484" s="245"/>
      <c r="S484" s="245"/>
      <c r="T484" s="245"/>
      <c r="U484" s="245"/>
      <c r="V484" s="245"/>
      <c r="W484" s="245"/>
      <c r="X484" s="245"/>
      <c r="Y484" s="245"/>
      <c r="Z484" s="245"/>
    </row>
    <row r="485" ht="15.75" customHeight="1">
      <c r="A485" s="245"/>
      <c r="B485" s="245"/>
      <c r="C485" s="245"/>
      <c r="D485" s="245"/>
      <c r="E485" s="245"/>
      <c r="F485" s="245"/>
      <c r="G485" s="245"/>
      <c r="H485" s="245"/>
      <c r="I485" s="245"/>
      <c r="J485" s="245"/>
      <c r="K485" s="245"/>
      <c r="L485" s="245"/>
      <c r="M485" s="245"/>
      <c r="N485" s="245"/>
      <c r="O485" s="245"/>
      <c r="P485" s="245"/>
      <c r="Q485" s="245"/>
      <c r="R485" s="245"/>
      <c r="S485" s="245"/>
      <c r="T485" s="245"/>
      <c r="U485" s="245"/>
      <c r="V485" s="245"/>
      <c r="W485" s="245"/>
      <c r="X485" s="245"/>
      <c r="Y485" s="245"/>
      <c r="Z485" s="245"/>
    </row>
    <row r="486" ht="15.75" customHeight="1">
      <c r="A486" s="245"/>
      <c r="B486" s="245"/>
      <c r="C486" s="245"/>
      <c r="D486" s="245"/>
      <c r="E486" s="245"/>
      <c r="F486" s="245"/>
      <c r="G486" s="245"/>
      <c r="H486" s="245"/>
      <c r="I486" s="245"/>
      <c r="J486" s="245"/>
      <c r="K486" s="245"/>
      <c r="L486" s="245"/>
      <c r="M486" s="245"/>
      <c r="N486" s="245"/>
      <c r="O486" s="245"/>
      <c r="P486" s="245"/>
      <c r="Q486" s="245"/>
      <c r="R486" s="245"/>
      <c r="S486" s="245"/>
      <c r="T486" s="245"/>
      <c r="U486" s="245"/>
      <c r="V486" s="245"/>
      <c r="W486" s="245"/>
      <c r="X486" s="245"/>
      <c r="Y486" s="245"/>
      <c r="Z486" s="245"/>
    </row>
    <row r="487" ht="15.75" customHeight="1">
      <c r="A487" s="245"/>
      <c r="B487" s="245"/>
      <c r="C487" s="245"/>
      <c r="D487" s="245"/>
      <c r="E487" s="245"/>
      <c r="F487" s="245"/>
      <c r="G487" s="245"/>
      <c r="H487" s="245"/>
      <c r="I487" s="245"/>
      <c r="J487" s="245"/>
      <c r="K487" s="245"/>
      <c r="L487" s="245"/>
      <c r="M487" s="245"/>
      <c r="N487" s="245"/>
      <c r="O487" s="245"/>
      <c r="P487" s="245"/>
      <c r="Q487" s="245"/>
      <c r="R487" s="245"/>
      <c r="S487" s="245"/>
      <c r="T487" s="245"/>
      <c r="U487" s="245"/>
      <c r="V487" s="245"/>
      <c r="W487" s="245"/>
      <c r="X487" s="245"/>
      <c r="Y487" s="245"/>
      <c r="Z487" s="245"/>
    </row>
    <row r="488" ht="15.75" customHeight="1">
      <c r="A488" s="245"/>
      <c r="B488" s="245"/>
      <c r="C488" s="245"/>
      <c r="D488" s="245"/>
      <c r="E488" s="245"/>
      <c r="F488" s="245"/>
      <c r="G488" s="245"/>
      <c r="H488" s="245"/>
      <c r="I488" s="245"/>
      <c r="J488" s="245"/>
      <c r="K488" s="245"/>
      <c r="L488" s="245"/>
      <c r="M488" s="245"/>
      <c r="N488" s="245"/>
      <c r="O488" s="245"/>
      <c r="P488" s="245"/>
      <c r="Q488" s="245"/>
      <c r="R488" s="245"/>
      <c r="S488" s="245"/>
      <c r="T488" s="245"/>
      <c r="U488" s="245"/>
      <c r="V488" s="245"/>
      <c r="W488" s="245"/>
      <c r="X488" s="245"/>
      <c r="Y488" s="245"/>
      <c r="Z488" s="245"/>
    </row>
    <row r="489" ht="15.75" customHeight="1">
      <c r="A489" s="245"/>
      <c r="B489" s="245"/>
      <c r="C489" s="245"/>
      <c r="D489" s="245"/>
      <c r="E489" s="245"/>
      <c r="F489" s="245"/>
      <c r="G489" s="245"/>
      <c r="H489" s="245"/>
      <c r="I489" s="245"/>
      <c r="J489" s="245"/>
      <c r="K489" s="245"/>
      <c r="L489" s="245"/>
      <c r="M489" s="245"/>
      <c r="N489" s="245"/>
      <c r="O489" s="245"/>
      <c r="P489" s="245"/>
      <c r="Q489" s="245"/>
      <c r="R489" s="245"/>
      <c r="S489" s="245"/>
      <c r="T489" s="245"/>
      <c r="U489" s="245"/>
      <c r="V489" s="245"/>
      <c r="W489" s="245"/>
      <c r="X489" s="245"/>
      <c r="Y489" s="245"/>
      <c r="Z489" s="245"/>
    </row>
    <row r="490" ht="15.75" customHeight="1">
      <c r="A490" s="245"/>
      <c r="B490" s="245"/>
      <c r="C490" s="245"/>
      <c r="D490" s="245"/>
      <c r="E490" s="245"/>
      <c r="F490" s="245"/>
      <c r="G490" s="245"/>
      <c r="H490" s="245"/>
      <c r="I490" s="245"/>
      <c r="J490" s="245"/>
      <c r="K490" s="245"/>
      <c r="L490" s="245"/>
      <c r="M490" s="245"/>
      <c r="N490" s="245"/>
      <c r="O490" s="245"/>
      <c r="P490" s="245"/>
      <c r="Q490" s="245"/>
      <c r="R490" s="245"/>
      <c r="S490" s="245"/>
      <c r="T490" s="245"/>
      <c r="U490" s="245"/>
      <c r="V490" s="245"/>
      <c r="W490" s="245"/>
      <c r="X490" s="245"/>
      <c r="Y490" s="245"/>
      <c r="Z490" s="245"/>
    </row>
    <row r="491" ht="15.75" customHeight="1">
      <c r="A491" s="245"/>
      <c r="B491" s="245"/>
      <c r="C491" s="245"/>
      <c r="D491" s="245"/>
      <c r="E491" s="245"/>
      <c r="F491" s="245"/>
      <c r="G491" s="245"/>
      <c r="H491" s="245"/>
      <c r="I491" s="245"/>
      <c r="J491" s="245"/>
      <c r="K491" s="245"/>
      <c r="L491" s="245"/>
      <c r="M491" s="245"/>
      <c r="N491" s="245"/>
      <c r="O491" s="245"/>
      <c r="P491" s="245"/>
      <c r="Q491" s="245"/>
      <c r="R491" s="245"/>
      <c r="S491" s="245"/>
      <c r="T491" s="245"/>
      <c r="U491" s="245"/>
      <c r="V491" s="245"/>
      <c r="W491" s="245"/>
      <c r="X491" s="245"/>
      <c r="Y491" s="245"/>
      <c r="Z491" s="245"/>
    </row>
    <row r="492" ht="15.75" customHeight="1">
      <c r="A492" s="245"/>
      <c r="B492" s="245"/>
      <c r="C492" s="245"/>
      <c r="D492" s="245"/>
      <c r="E492" s="245"/>
      <c r="F492" s="245"/>
      <c r="G492" s="245"/>
      <c r="H492" s="245"/>
      <c r="I492" s="245"/>
      <c r="J492" s="245"/>
      <c r="K492" s="245"/>
      <c r="L492" s="245"/>
      <c r="M492" s="245"/>
      <c r="N492" s="245"/>
      <c r="O492" s="245"/>
      <c r="P492" s="245"/>
      <c r="Q492" s="245"/>
      <c r="R492" s="245"/>
      <c r="S492" s="245"/>
      <c r="T492" s="245"/>
      <c r="U492" s="245"/>
      <c r="V492" s="245"/>
      <c r="W492" s="245"/>
      <c r="X492" s="245"/>
      <c r="Y492" s="245"/>
      <c r="Z492" s="245"/>
    </row>
    <row r="493" ht="15.75" customHeight="1">
      <c r="A493" s="245"/>
      <c r="B493" s="245"/>
      <c r="C493" s="245"/>
      <c r="D493" s="245"/>
      <c r="E493" s="245"/>
      <c r="F493" s="245"/>
      <c r="G493" s="245"/>
      <c r="H493" s="245"/>
      <c r="I493" s="245"/>
      <c r="J493" s="245"/>
      <c r="K493" s="245"/>
      <c r="L493" s="245"/>
      <c r="M493" s="245"/>
      <c r="N493" s="245"/>
      <c r="O493" s="245"/>
      <c r="P493" s="245"/>
      <c r="Q493" s="245"/>
      <c r="R493" s="245"/>
      <c r="S493" s="245"/>
      <c r="T493" s="245"/>
      <c r="U493" s="245"/>
      <c r="V493" s="245"/>
      <c r="W493" s="245"/>
      <c r="X493" s="245"/>
      <c r="Y493" s="245"/>
      <c r="Z493" s="245"/>
    </row>
    <row r="494" ht="15.75" customHeight="1">
      <c r="A494" s="245"/>
      <c r="B494" s="245"/>
      <c r="C494" s="245"/>
      <c r="D494" s="245"/>
      <c r="E494" s="245"/>
      <c r="F494" s="245"/>
      <c r="G494" s="245"/>
      <c r="H494" s="245"/>
      <c r="I494" s="245"/>
      <c r="J494" s="245"/>
      <c r="K494" s="245"/>
      <c r="L494" s="245"/>
      <c r="M494" s="245"/>
      <c r="N494" s="245"/>
      <c r="O494" s="245"/>
      <c r="P494" s="245"/>
      <c r="Q494" s="245"/>
      <c r="R494" s="245"/>
      <c r="S494" s="245"/>
      <c r="T494" s="245"/>
      <c r="U494" s="245"/>
      <c r="V494" s="245"/>
      <c r="W494" s="245"/>
      <c r="X494" s="245"/>
      <c r="Y494" s="245"/>
      <c r="Z494" s="245"/>
    </row>
    <row r="495" ht="15.75" customHeight="1">
      <c r="A495" s="245"/>
      <c r="B495" s="245"/>
      <c r="C495" s="245"/>
      <c r="D495" s="245"/>
      <c r="E495" s="245"/>
      <c r="F495" s="245"/>
      <c r="G495" s="245"/>
      <c r="H495" s="245"/>
      <c r="I495" s="245"/>
      <c r="J495" s="245"/>
      <c r="K495" s="245"/>
      <c r="L495" s="245"/>
      <c r="M495" s="245"/>
      <c r="N495" s="245"/>
      <c r="O495" s="245"/>
      <c r="P495" s="245"/>
      <c r="Q495" s="245"/>
      <c r="R495" s="245"/>
      <c r="S495" s="245"/>
      <c r="T495" s="245"/>
      <c r="U495" s="245"/>
      <c r="V495" s="245"/>
      <c r="W495" s="245"/>
      <c r="X495" s="245"/>
      <c r="Y495" s="245"/>
      <c r="Z495" s="245"/>
    </row>
    <row r="496" ht="15.75" customHeight="1">
      <c r="A496" s="245"/>
      <c r="B496" s="245"/>
      <c r="C496" s="245"/>
      <c r="D496" s="245"/>
      <c r="E496" s="245"/>
      <c r="F496" s="245"/>
      <c r="G496" s="245"/>
      <c r="H496" s="245"/>
      <c r="I496" s="245"/>
      <c r="J496" s="245"/>
      <c r="K496" s="245"/>
      <c r="L496" s="245"/>
      <c r="M496" s="245"/>
      <c r="N496" s="245"/>
      <c r="O496" s="245"/>
      <c r="P496" s="245"/>
      <c r="Q496" s="245"/>
      <c r="R496" s="245"/>
      <c r="S496" s="245"/>
      <c r="T496" s="245"/>
      <c r="U496" s="245"/>
      <c r="V496" s="245"/>
      <c r="W496" s="245"/>
      <c r="X496" s="245"/>
      <c r="Y496" s="245"/>
      <c r="Z496" s="245"/>
    </row>
    <row r="497" ht="15.75" customHeight="1">
      <c r="A497" s="245"/>
      <c r="B497" s="245"/>
      <c r="C497" s="245"/>
      <c r="D497" s="245"/>
      <c r="E497" s="245"/>
      <c r="F497" s="245"/>
      <c r="G497" s="245"/>
      <c r="H497" s="245"/>
      <c r="I497" s="245"/>
      <c r="J497" s="245"/>
      <c r="K497" s="245"/>
      <c r="L497" s="245"/>
      <c r="M497" s="245"/>
      <c r="N497" s="245"/>
      <c r="O497" s="245"/>
      <c r="P497" s="245"/>
      <c r="Q497" s="245"/>
      <c r="R497" s="245"/>
      <c r="S497" s="245"/>
      <c r="T497" s="245"/>
      <c r="U497" s="245"/>
      <c r="V497" s="245"/>
      <c r="W497" s="245"/>
      <c r="X497" s="245"/>
      <c r="Y497" s="245"/>
      <c r="Z497" s="245"/>
    </row>
    <row r="498" ht="15.75" customHeight="1">
      <c r="A498" s="245"/>
      <c r="B498" s="245"/>
      <c r="C498" s="245"/>
      <c r="D498" s="245"/>
      <c r="E498" s="245"/>
      <c r="F498" s="245"/>
      <c r="G498" s="245"/>
      <c r="H498" s="245"/>
      <c r="I498" s="245"/>
      <c r="J498" s="245"/>
      <c r="K498" s="245"/>
      <c r="L498" s="245"/>
      <c r="M498" s="245"/>
      <c r="N498" s="245"/>
      <c r="O498" s="245"/>
      <c r="P498" s="245"/>
      <c r="Q498" s="245"/>
      <c r="R498" s="245"/>
      <c r="S498" s="245"/>
      <c r="T498" s="245"/>
      <c r="U498" s="245"/>
      <c r="V498" s="245"/>
      <c r="W498" s="245"/>
      <c r="X498" s="245"/>
      <c r="Y498" s="245"/>
      <c r="Z498" s="245"/>
    </row>
    <row r="499" ht="15.75" customHeight="1">
      <c r="A499" s="245"/>
      <c r="B499" s="245"/>
      <c r="C499" s="245"/>
      <c r="D499" s="245"/>
      <c r="E499" s="245"/>
      <c r="F499" s="245"/>
      <c r="G499" s="245"/>
      <c r="H499" s="245"/>
      <c r="I499" s="245"/>
      <c r="J499" s="245"/>
      <c r="K499" s="245"/>
      <c r="L499" s="245"/>
      <c r="M499" s="245"/>
      <c r="N499" s="245"/>
      <c r="O499" s="245"/>
      <c r="P499" s="245"/>
      <c r="Q499" s="245"/>
      <c r="R499" s="245"/>
      <c r="S499" s="245"/>
      <c r="T499" s="245"/>
      <c r="U499" s="245"/>
      <c r="V499" s="245"/>
      <c r="W499" s="245"/>
      <c r="X499" s="245"/>
      <c r="Y499" s="245"/>
      <c r="Z499" s="245"/>
    </row>
    <row r="500" ht="15.75" customHeight="1">
      <c r="A500" s="245"/>
      <c r="B500" s="245"/>
      <c r="C500" s="245"/>
      <c r="D500" s="245"/>
      <c r="E500" s="245"/>
      <c r="F500" s="245"/>
      <c r="G500" s="245"/>
      <c r="H500" s="245"/>
      <c r="I500" s="245"/>
      <c r="J500" s="245"/>
      <c r="K500" s="245"/>
      <c r="L500" s="245"/>
      <c r="M500" s="245"/>
      <c r="N500" s="245"/>
      <c r="O500" s="245"/>
      <c r="P500" s="245"/>
      <c r="Q500" s="245"/>
      <c r="R500" s="245"/>
      <c r="S500" s="245"/>
      <c r="T500" s="245"/>
      <c r="U500" s="245"/>
      <c r="V500" s="245"/>
      <c r="W500" s="245"/>
      <c r="X500" s="245"/>
      <c r="Y500" s="245"/>
      <c r="Z500" s="245"/>
    </row>
    <row r="501" ht="15.75" customHeight="1">
      <c r="A501" s="245"/>
      <c r="B501" s="245"/>
      <c r="C501" s="245"/>
      <c r="D501" s="245"/>
      <c r="E501" s="245"/>
      <c r="F501" s="245"/>
      <c r="G501" s="245"/>
      <c r="H501" s="245"/>
      <c r="I501" s="245"/>
      <c r="J501" s="245"/>
      <c r="K501" s="245"/>
      <c r="L501" s="245"/>
      <c r="M501" s="245"/>
      <c r="N501" s="245"/>
      <c r="O501" s="245"/>
      <c r="P501" s="245"/>
      <c r="Q501" s="245"/>
      <c r="R501" s="245"/>
      <c r="S501" s="245"/>
      <c r="T501" s="245"/>
      <c r="U501" s="245"/>
      <c r="V501" s="245"/>
      <c r="W501" s="245"/>
      <c r="X501" s="245"/>
      <c r="Y501" s="245"/>
      <c r="Z501" s="245"/>
    </row>
    <row r="502" ht="15.75" customHeight="1">
      <c r="A502" s="245"/>
      <c r="B502" s="245"/>
      <c r="C502" s="245"/>
      <c r="D502" s="245"/>
      <c r="E502" s="245"/>
      <c r="F502" s="245"/>
      <c r="G502" s="245"/>
      <c r="H502" s="245"/>
      <c r="I502" s="245"/>
      <c r="J502" s="245"/>
      <c r="K502" s="245"/>
      <c r="L502" s="245"/>
      <c r="M502" s="245"/>
      <c r="N502" s="245"/>
      <c r="O502" s="245"/>
      <c r="P502" s="245"/>
      <c r="Q502" s="245"/>
      <c r="R502" s="245"/>
      <c r="S502" s="245"/>
      <c r="T502" s="245"/>
      <c r="U502" s="245"/>
      <c r="V502" s="245"/>
      <c r="W502" s="245"/>
      <c r="X502" s="245"/>
      <c r="Y502" s="245"/>
      <c r="Z502" s="245"/>
    </row>
    <row r="503" ht="15.75" customHeight="1">
      <c r="A503" s="245"/>
      <c r="B503" s="245"/>
      <c r="C503" s="245"/>
      <c r="D503" s="245"/>
      <c r="E503" s="245"/>
      <c r="F503" s="245"/>
      <c r="G503" s="245"/>
      <c r="H503" s="245"/>
      <c r="I503" s="245"/>
      <c r="J503" s="245"/>
      <c r="K503" s="245"/>
      <c r="L503" s="245"/>
      <c r="M503" s="245"/>
      <c r="N503" s="245"/>
      <c r="O503" s="245"/>
      <c r="P503" s="245"/>
      <c r="Q503" s="245"/>
      <c r="R503" s="245"/>
      <c r="S503" s="245"/>
      <c r="T503" s="245"/>
      <c r="U503" s="245"/>
      <c r="V503" s="245"/>
      <c r="W503" s="245"/>
      <c r="X503" s="245"/>
      <c r="Y503" s="245"/>
      <c r="Z503" s="245"/>
    </row>
    <row r="504" ht="15.75" customHeight="1">
      <c r="A504" s="245"/>
      <c r="B504" s="245"/>
      <c r="C504" s="245"/>
      <c r="D504" s="245"/>
      <c r="E504" s="245"/>
      <c r="F504" s="245"/>
      <c r="G504" s="245"/>
      <c r="H504" s="245"/>
      <c r="I504" s="245"/>
      <c r="J504" s="245"/>
      <c r="K504" s="245"/>
      <c r="L504" s="245"/>
      <c r="M504" s="245"/>
      <c r="N504" s="245"/>
      <c r="O504" s="245"/>
      <c r="P504" s="245"/>
      <c r="Q504" s="245"/>
      <c r="R504" s="245"/>
      <c r="S504" s="245"/>
      <c r="T504" s="245"/>
      <c r="U504" s="245"/>
      <c r="V504" s="245"/>
      <c r="W504" s="245"/>
      <c r="X504" s="245"/>
      <c r="Y504" s="245"/>
      <c r="Z504" s="245"/>
    </row>
    <row r="505" ht="15.75" customHeight="1">
      <c r="A505" s="245"/>
      <c r="B505" s="245"/>
      <c r="C505" s="245"/>
      <c r="D505" s="245"/>
      <c r="E505" s="245"/>
      <c r="F505" s="245"/>
      <c r="G505" s="245"/>
      <c r="H505" s="245"/>
      <c r="I505" s="245"/>
      <c r="J505" s="245"/>
      <c r="K505" s="245"/>
      <c r="L505" s="245"/>
      <c r="M505" s="245"/>
      <c r="N505" s="245"/>
      <c r="O505" s="245"/>
      <c r="P505" s="245"/>
      <c r="Q505" s="245"/>
      <c r="R505" s="245"/>
      <c r="S505" s="245"/>
      <c r="T505" s="245"/>
      <c r="U505" s="245"/>
      <c r="V505" s="245"/>
      <c r="W505" s="245"/>
      <c r="X505" s="245"/>
      <c r="Y505" s="245"/>
      <c r="Z505" s="245"/>
    </row>
    <row r="506" ht="15.75" customHeight="1">
      <c r="A506" s="245"/>
      <c r="B506" s="245"/>
      <c r="C506" s="245"/>
      <c r="D506" s="245"/>
      <c r="E506" s="245"/>
      <c r="F506" s="245"/>
      <c r="G506" s="245"/>
      <c r="H506" s="245"/>
      <c r="I506" s="245"/>
      <c r="J506" s="245"/>
      <c r="K506" s="245"/>
      <c r="L506" s="245"/>
      <c r="M506" s="245"/>
      <c r="N506" s="245"/>
      <c r="O506" s="245"/>
      <c r="P506" s="245"/>
      <c r="Q506" s="245"/>
      <c r="R506" s="245"/>
      <c r="S506" s="245"/>
      <c r="T506" s="245"/>
      <c r="U506" s="245"/>
      <c r="V506" s="245"/>
      <c r="W506" s="245"/>
      <c r="X506" s="245"/>
      <c r="Y506" s="245"/>
      <c r="Z506" s="245"/>
    </row>
    <row r="507" ht="15.75" customHeight="1">
      <c r="A507" s="245"/>
      <c r="B507" s="245"/>
      <c r="C507" s="245"/>
      <c r="D507" s="245"/>
      <c r="E507" s="245"/>
      <c r="F507" s="245"/>
      <c r="G507" s="245"/>
      <c r="H507" s="245"/>
      <c r="I507" s="245"/>
      <c r="J507" s="245"/>
      <c r="K507" s="245"/>
      <c r="L507" s="245"/>
      <c r="M507" s="245"/>
      <c r="N507" s="245"/>
      <c r="O507" s="245"/>
      <c r="P507" s="245"/>
      <c r="Q507" s="245"/>
      <c r="R507" s="245"/>
      <c r="S507" s="245"/>
      <c r="T507" s="245"/>
      <c r="U507" s="245"/>
      <c r="V507" s="245"/>
      <c r="W507" s="245"/>
      <c r="X507" s="245"/>
      <c r="Y507" s="245"/>
      <c r="Z507" s="245"/>
    </row>
    <row r="508" ht="15.75" customHeight="1">
      <c r="A508" s="245"/>
      <c r="B508" s="245"/>
      <c r="C508" s="245"/>
      <c r="D508" s="245"/>
      <c r="E508" s="245"/>
      <c r="F508" s="245"/>
      <c r="G508" s="245"/>
      <c r="H508" s="245"/>
      <c r="I508" s="245"/>
      <c r="J508" s="245"/>
      <c r="K508" s="245"/>
      <c r="L508" s="245"/>
      <c r="M508" s="245"/>
      <c r="N508" s="245"/>
      <c r="O508" s="245"/>
      <c r="P508" s="245"/>
      <c r="Q508" s="245"/>
      <c r="R508" s="245"/>
      <c r="S508" s="245"/>
      <c r="T508" s="245"/>
      <c r="U508" s="245"/>
      <c r="V508" s="245"/>
      <c r="W508" s="245"/>
      <c r="X508" s="245"/>
      <c r="Y508" s="245"/>
      <c r="Z508" s="245"/>
    </row>
    <row r="509" ht="15.75" customHeight="1">
      <c r="A509" s="245"/>
      <c r="B509" s="245"/>
      <c r="C509" s="245"/>
      <c r="D509" s="245"/>
      <c r="E509" s="245"/>
      <c r="F509" s="245"/>
      <c r="G509" s="245"/>
      <c r="H509" s="245"/>
      <c r="I509" s="245"/>
      <c r="J509" s="245"/>
      <c r="K509" s="245"/>
      <c r="L509" s="245"/>
      <c r="M509" s="245"/>
      <c r="N509" s="245"/>
      <c r="O509" s="245"/>
      <c r="P509" s="245"/>
      <c r="Q509" s="245"/>
      <c r="R509" s="245"/>
      <c r="S509" s="245"/>
      <c r="T509" s="245"/>
      <c r="U509" s="245"/>
      <c r="V509" s="245"/>
      <c r="W509" s="245"/>
      <c r="X509" s="245"/>
      <c r="Y509" s="245"/>
      <c r="Z509" s="245"/>
    </row>
    <row r="510" ht="15.75" customHeight="1">
      <c r="A510" s="245"/>
      <c r="B510" s="245"/>
      <c r="C510" s="245"/>
      <c r="D510" s="245"/>
      <c r="E510" s="245"/>
      <c r="F510" s="245"/>
      <c r="G510" s="245"/>
      <c r="H510" s="245"/>
      <c r="I510" s="245"/>
      <c r="J510" s="245"/>
      <c r="K510" s="245"/>
      <c r="L510" s="245"/>
      <c r="M510" s="245"/>
      <c r="N510" s="245"/>
      <c r="O510" s="245"/>
      <c r="P510" s="245"/>
      <c r="Q510" s="245"/>
      <c r="R510" s="245"/>
      <c r="S510" s="245"/>
      <c r="T510" s="245"/>
      <c r="U510" s="245"/>
      <c r="V510" s="245"/>
      <c r="W510" s="245"/>
      <c r="X510" s="245"/>
      <c r="Y510" s="245"/>
      <c r="Z510" s="245"/>
    </row>
    <row r="511" ht="15.75" customHeight="1">
      <c r="A511" s="245"/>
      <c r="B511" s="245"/>
      <c r="C511" s="245"/>
      <c r="D511" s="245"/>
      <c r="E511" s="245"/>
      <c r="F511" s="245"/>
      <c r="G511" s="245"/>
      <c r="H511" s="245"/>
      <c r="I511" s="245"/>
      <c r="J511" s="245"/>
      <c r="K511" s="245"/>
      <c r="L511" s="245"/>
      <c r="M511" s="245"/>
      <c r="N511" s="245"/>
      <c r="O511" s="245"/>
      <c r="P511" s="245"/>
      <c r="Q511" s="245"/>
      <c r="R511" s="245"/>
      <c r="S511" s="245"/>
      <c r="T511" s="245"/>
      <c r="U511" s="245"/>
      <c r="V511" s="245"/>
      <c r="W511" s="245"/>
      <c r="X511" s="245"/>
      <c r="Y511" s="245"/>
      <c r="Z511" s="245"/>
    </row>
    <row r="512" ht="15.75" customHeight="1">
      <c r="A512" s="245"/>
      <c r="B512" s="245"/>
      <c r="C512" s="245"/>
      <c r="D512" s="245"/>
      <c r="E512" s="245"/>
      <c r="F512" s="245"/>
      <c r="G512" s="245"/>
      <c r="H512" s="245"/>
      <c r="I512" s="245"/>
      <c r="J512" s="245"/>
      <c r="K512" s="245"/>
      <c r="L512" s="245"/>
      <c r="M512" s="245"/>
      <c r="N512" s="245"/>
      <c r="O512" s="245"/>
      <c r="P512" s="245"/>
      <c r="Q512" s="245"/>
      <c r="R512" s="245"/>
      <c r="S512" s="245"/>
      <c r="T512" s="245"/>
      <c r="U512" s="245"/>
      <c r="V512" s="245"/>
      <c r="W512" s="245"/>
      <c r="X512" s="245"/>
      <c r="Y512" s="245"/>
      <c r="Z512" s="245"/>
    </row>
    <row r="513" ht="15.75" customHeight="1">
      <c r="A513" s="245"/>
      <c r="B513" s="245"/>
      <c r="C513" s="245"/>
      <c r="D513" s="245"/>
      <c r="E513" s="245"/>
      <c r="F513" s="245"/>
      <c r="G513" s="245"/>
      <c r="H513" s="245"/>
      <c r="I513" s="245"/>
      <c r="J513" s="245"/>
      <c r="K513" s="245"/>
      <c r="L513" s="245"/>
      <c r="M513" s="245"/>
      <c r="N513" s="245"/>
      <c r="O513" s="245"/>
      <c r="P513" s="245"/>
      <c r="Q513" s="245"/>
      <c r="R513" s="245"/>
      <c r="S513" s="245"/>
      <c r="T513" s="245"/>
      <c r="U513" s="245"/>
      <c r="V513" s="245"/>
      <c r="W513" s="245"/>
      <c r="X513" s="245"/>
      <c r="Y513" s="245"/>
      <c r="Z513" s="245"/>
    </row>
    <row r="514" ht="15.75" customHeight="1">
      <c r="A514" s="245"/>
      <c r="B514" s="245"/>
      <c r="C514" s="245"/>
      <c r="D514" s="245"/>
      <c r="E514" s="245"/>
      <c r="F514" s="245"/>
      <c r="G514" s="245"/>
      <c r="H514" s="245"/>
      <c r="I514" s="245"/>
      <c r="J514" s="245"/>
      <c r="K514" s="245"/>
      <c r="L514" s="245"/>
      <c r="M514" s="245"/>
      <c r="N514" s="245"/>
      <c r="O514" s="245"/>
      <c r="P514" s="245"/>
      <c r="Q514" s="245"/>
      <c r="R514" s="245"/>
      <c r="S514" s="245"/>
      <c r="T514" s="245"/>
      <c r="U514" s="245"/>
      <c r="V514" s="245"/>
      <c r="W514" s="245"/>
      <c r="X514" s="245"/>
      <c r="Y514" s="245"/>
      <c r="Z514" s="245"/>
    </row>
    <row r="515" ht="15.75" customHeight="1">
      <c r="A515" s="245"/>
      <c r="B515" s="245"/>
      <c r="C515" s="245"/>
      <c r="D515" s="245"/>
      <c r="E515" s="245"/>
      <c r="F515" s="245"/>
      <c r="G515" s="245"/>
      <c r="H515" s="245"/>
      <c r="I515" s="245"/>
      <c r="J515" s="245"/>
      <c r="K515" s="245"/>
      <c r="L515" s="245"/>
      <c r="M515" s="245"/>
      <c r="N515" s="245"/>
      <c r="O515" s="245"/>
      <c r="P515" s="245"/>
      <c r="Q515" s="245"/>
      <c r="R515" s="245"/>
      <c r="S515" s="245"/>
      <c r="T515" s="245"/>
      <c r="U515" s="245"/>
      <c r="V515" s="245"/>
      <c r="W515" s="245"/>
      <c r="X515" s="245"/>
      <c r="Y515" s="245"/>
      <c r="Z515" s="245"/>
    </row>
    <row r="516" ht="15.75" customHeight="1">
      <c r="A516" s="245"/>
      <c r="B516" s="245"/>
      <c r="C516" s="245"/>
      <c r="D516" s="245"/>
      <c r="E516" s="245"/>
      <c r="F516" s="245"/>
      <c r="G516" s="245"/>
      <c r="H516" s="245"/>
      <c r="I516" s="245"/>
      <c r="J516" s="245"/>
      <c r="K516" s="245"/>
      <c r="L516" s="245"/>
      <c r="M516" s="245"/>
      <c r="N516" s="245"/>
      <c r="O516" s="245"/>
      <c r="P516" s="245"/>
      <c r="Q516" s="245"/>
      <c r="R516" s="245"/>
      <c r="S516" s="245"/>
      <c r="T516" s="245"/>
      <c r="U516" s="245"/>
      <c r="V516" s="245"/>
      <c r="W516" s="245"/>
      <c r="X516" s="245"/>
      <c r="Y516" s="245"/>
      <c r="Z516" s="245"/>
    </row>
    <row r="517" ht="15.75" customHeight="1">
      <c r="A517" s="245"/>
      <c r="B517" s="245"/>
      <c r="C517" s="245"/>
      <c r="D517" s="245"/>
      <c r="E517" s="245"/>
      <c r="F517" s="245"/>
      <c r="G517" s="245"/>
      <c r="H517" s="245"/>
      <c r="I517" s="245"/>
      <c r="J517" s="245"/>
      <c r="K517" s="245"/>
      <c r="L517" s="245"/>
      <c r="M517" s="245"/>
      <c r="N517" s="245"/>
      <c r="O517" s="245"/>
      <c r="P517" s="245"/>
      <c r="Q517" s="245"/>
      <c r="R517" s="245"/>
      <c r="S517" s="245"/>
      <c r="T517" s="245"/>
      <c r="U517" s="245"/>
      <c r="V517" s="245"/>
      <c r="W517" s="245"/>
      <c r="X517" s="245"/>
      <c r="Y517" s="245"/>
      <c r="Z517" s="245"/>
    </row>
    <row r="518" ht="15.75" customHeight="1">
      <c r="A518" s="245"/>
      <c r="B518" s="245"/>
      <c r="C518" s="245"/>
      <c r="D518" s="245"/>
      <c r="E518" s="245"/>
      <c r="F518" s="245"/>
      <c r="G518" s="245"/>
      <c r="H518" s="245"/>
      <c r="I518" s="245"/>
      <c r="J518" s="245"/>
      <c r="K518" s="245"/>
      <c r="L518" s="245"/>
      <c r="M518" s="245"/>
      <c r="N518" s="245"/>
      <c r="O518" s="245"/>
      <c r="P518" s="245"/>
      <c r="Q518" s="245"/>
      <c r="R518" s="245"/>
      <c r="S518" s="245"/>
      <c r="T518" s="245"/>
      <c r="U518" s="245"/>
      <c r="V518" s="245"/>
      <c r="W518" s="245"/>
      <c r="X518" s="245"/>
      <c r="Y518" s="245"/>
      <c r="Z518" s="245"/>
    </row>
    <row r="519" ht="15.75" customHeight="1">
      <c r="A519" s="245"/>
      <c r="B519" s="245"/>
      <c r="C519" s="245"/>
      <c r="D519" s="245"/>
      <c r="E519" s="245"/>
      <c r="F519" s="245"/>
      <c r="G519" s="245"/>
      <c r="H519" s="245"/>
      <c r="I519" s="245"/>
      <c r="J519" s="245"/>
      <c r="K519" s="245"/>
      <c r="L519" s="245"/>
      <c r="M519" s="245"/>
      <c r="N519" s="245"/>
      <c r="O519" s="245"/>
      <c r="P519" s="245"/>
      <c r="Q519" s="245"/>
      <c r="R519" s="245"/>
      <c r="S519" s="245"/>
      <c r="T519" s="245"/>
      <c r="U519" s="245"/>
      <c r="V519" s="245"/>
      <c r="W519" s="245"/>
      <c r="X519" s="245"/>
      <c r="Y519" s="245"/>
      <c r="Z519" s="245"/>
    </row>
    <row r="520" ht="15.75" customHeight="1">
      <c r="A520" s="245"/>
      <c r="B520" s="245"/>
      <c r="C520" s="245"/>
      <c r="D520" s="245"/>
      <c r="E520" s="245"/>
      <c r="F520" s="245"/>
      <c r="G520" s="245"/>
      <c r="H520" s="245"/>
      <c r="I520" s="245"/>
      <c r="J520" s="245"/>
      <c r="K520" s="245"/>
      <c r="L520" s="245"/>
      <c r="M520" s="245"/>
      <c r="N520" s="245"/>
      <c r="O520" s="245"/>
      <c r="P520" s="245"/>
      <c r="Q520" s="245"/>
      <c r="R520" s="245"/>
      <c r="S520" s="245"/>
      <c r="T520" s="245"/>
      <c r="U520" s="245"/>
      <c r="V520" s="245"/>
      <c r="W520" s="245"/>
      <c r="X520" s="245"/>
      <c r="Y520" s="245"/>
      <c r="Z520" s="245"/>
    </row>
    <row r="521" ht="15.75" customHeight="1">
      <c r="A521" s="245"/>
      <c r="B521" s="245"/>
      <c r="C521" s="245"/>
      <c r="D521" s="245"/>
      <c r="E521" s="245"/>
      <c r="F521" s="245"/>
      <c r="G521" s="245"/>
      <c r="H521" s="245"/>
      <c r="I521" s="245"/>
      <c r="J521" s="245"/>
      <c r="K521" s="245"/>
      <c r="L521" s="245"/>
      <c r="M521" s="245"/>
      <c r="N521" s="245"/>
      <c r="O521" s="245"/>
      <c r="P521" s="245"/>
      <c r="Q521" s="245"/>
      <c r="R521" s="245"/>
      <c r="S521" s="245"/>
      <c r="T521" s="245"/>
      <c r="U521" s="245"/>
      <c r="V521" s="245"/>
      <c r="W521" s="245"/>
      <c r="X521" s="245"/>
      <c r="Y521" s="245"/>
      <c r="Z521" s="245"/>
    </row>
    <row r="522" ht="15.75" customHeight="1">
      <c r="A522" s="245"/>
      <c r="B522" s="245"/>
      <c r="C522" s="245"/>
      <c r="D522" s="245"/>
      <c r="E522" s="245"/>
      <c r="F522" s="245"/>
      <c r="G522" s="245"/>
      <c r="H522" s="245"/>
      <c r="I522" s="245"/>
      <c r="J522" s="245"/>
      <c r="K522" s="245"/>
      <c r="L522" s="245"/>
      <c r="M522" s="245"/>
      <c r="N522" s="245"/>
      <c r="O522" s="245"/>
      <c r="P522" s="245"/>
      <c r="Q522" s="245"/>
      <c r="R522" s="245"/>
      <c r="S522" s="245"/>
      <c r="T522" s="245"/>
      <c r="U522" s="245"/>
      <c r="V522" s="245"/>
      <c r="W522" s="245"/>
      <c r="X522" s="245"/>
      <c r="Y522" s="245"/>
      <c r="Z522" s="245"/>
    </row>
    <row r="523" ht="15.75" customHeight="1">
      <c r="A523" s="245"/>
      <c r="B523" s="245"/>
      <c r="C523" s="245"/>
      <c r="D523" s="245"/>
      <c r="E523" s="245"/>
      <c r="F523" s="245"/>
      <c r="G523" s="245"/>
      <c r="H523" s="245"/>
      <c r="I523" s="245"/>
      <c r="J523" s="245"/>
      <c r="K523" s="245"/>
      <c r="L523" s="245"/>
      <c r="M523" s="245"/>
      <c r="N523" s="245"/>
      <c r="O523" s="245"/>
      <c r="P523" s="245"/>
      <c r="Q523" s="245"/>
      <c r="R523" s="245"/>
      <c r="S523" s="245"/>
      <c r="T523" s="245"/>
      <c r="U523" s="245"/>
      <c r="V523" s="245"/>
      <c r="W523" s="245"/>
      <c r="X523" s="245"/>
      <c r="Y523" s="245"/>
      <c r="Z523" s="245"/>
    </row>
    <row r="524" ht="15.75" customHeight="1">
      <c r="A524" s="245"/>
      <c r="B524" s="245"/>
      <c r="C524" s="245"/>
      <c r="D524" s="245"/>
      <c r="E524" s="245"/>
      <c r="F524" s="245"/>
      <c r="G524" s="245"/>
      <c r="H524" s="245"/>
      <c r="I524" s="245"/>
      <c r="J524" s="245"/>
      <c r="K524" s="245"/>
      <c r="L524" s="245"/>
      <c r="M524" s="245"/>
      <c r="N524" s="245"/>
      <c r="O524" s="245"/>
      <c r="P524" s="245"/>
      <c r="Q524" s="245"/>
      <c r="R524" s="245"/>
      <c r="S524" s="245"/>
      <c r="T524" s="245"/>
      <c r="U524" s="245"/>
      <c r="V524" s="245"/>
      <c r="W524" s="245"/>
      <c r="X524" s="245"/>
      <c r="Y524" s="245"/>
      <c r="Z524" s="245"/>
    </row>
    <row r="525" ht="15.75" customHeight="1">
      <c r="A525" s="245"/>
      <c r="B525" s="245"/>
      <c r="C525" s="245"/>
      <c r="D525" s="245"/>
      <c r="E525" s="245"/>
      <c r="F525" s="245"/>
      <c r="G525" s="245"/>
      <c r="H525" s="245"/>
      <c r="I525" s="245"/>
      <c r="J525" s="245"/>
      <c r="K525" s="245"/>
      <c r="L525" s="245"/>
      <c r="M525" s="245"/>
      <c r="N525" s="245"/>
      <c r="O525" s="245"/>
      <c r="P525" s="245"/>
      <c r="Q525" s="245"/>
      <c r="R525" s="245"/>
      <c r="S525" s="245"/>
      <c r="T525" s="245"/>
      <c r="U525" s="245"/>
      <c r="V525" s="245"/>
      <c r="W525" s="245"/>
      <c r="X525" s="245"/>
      <c r="Y525" s="245"/>
      <c r="Z525" s="245"/>
    </row>
    <row r="526" ht="15.75" customHeight="1">
      <c r="A526" s="245"/>
      <c r="B526" s="245"/>
      <c r="C526" s="245"/>
      <c r="D526" s="245"/>
      <c r="E526" s="245"/>
      <c r="F526" s="245"/>
      <c r="G526" s="245"/>
      <c r="H526" s="245"/>
      <c r="I526" s="245"/>
      <c r="J526" s="245"/>
      <c r="K526" s="245"/>
      <c r="L526" s="245"/>
      <c r="M526" s="245"/>
      <c r="N526" s="245"/>
      <c r="O526" s="245"/>
      <c r="P526" s="245"/>
      <c r="Q526" s="245"/>
      <c r="R526" s="245"/>
      <c r="S526" s="245"/>
      <c r="T526" s="245"/>
      <c r="U526" s="245"/>
      <c r="V526" s="245"/>
      <c r="W526" s="245"/>
      <c r="X526" s="245"/>
      <c r="Y526" s="245"/>
      <c r="Z526" s="245"/>
    </row>
    <row r="527" ht="15.75" customHeight="1">
      <c r="A527" s="245"/>
      <c r="B527" s="245"/>
      <c r="C527" s="245"/>
      <c r="D527" s="245"/>
      <c r="E527" s="245"/>
      <c r="F527" s="245"/>
      <c r="G527" s="245"/>
      <c r="H527" s="245"/>
      <c r="I527" s="245"/>
      <c r="J527" s="245"/>
      <c r="K527" s="245"/>
      <c r="L527" s="245"/>
      <c r="M527" s="245"/>
      <c r="N527" s="245"/>
      <c r="O527" s="245"/>
      <c r="P527" s="245"/>
      <c r="Q527" s="245"/>
      <c r="R527" s="245"/>
      <c r="S527" s="245"/>
      <c r="T527" s="245"/>
      <c r="U527" s="245"/>
      <c r="V527" s="245"/>
      <c r="W527" s="245"/>
      <c r="X527" s="245"/>
      <c r="Y527" s="245"/>
      <c r="Z527" s="245"/>
    </row>
    <row r="528" ht="15.75" customHeight="1">
      <c r="A528" s="245"/>
      <c r="B528" s="245"/>
      <c r="C528" s="245"/>
      <c r="D528" s="245"/>
      <c r="E528" s="245"/>
      <c r="F528" s="245"/>
      <c r="G528" s="245"/>
      <c r="H528" s="245"/>
      <c r="I528" s="245"/>
      <c r="J528" s="245"/>
      <c r="K528" s="245"/>
      <c r="L528" s="245"/>
      <c r="M528" s="245"/>
      <c r="N528" s="245"/>
      <c r="O528" s="245"/>
      <c r="P528" s="245"/>
      <c r="Q528" s="245"/>
      <c r="R528" s="245"/>
      <c r="S528" s="245"/>
      <c r="T528" s="245"/>
      <c r="U528" s="245"/>
      <c r="V528" s="245"/>
      <c r="W528" s="245"/>
      <c r="X528" s="245"/>
      <c r="Y528" s="245"/>
      <c r="Z528" s="245"/>
    </row>
    <row r="529" ht="15.75" customHeight="1">
      <c r="A529" s="245"/>
      <c r="B529" s="245"/>
      <c r="C529" s="245"/>
      <c r="D529" s="245"/>
      <c r="E529" s="245"/>
      <c r="F529" s="245"/>
      <c r="G529" s="245"/>
      <c r="H529" s="245"/>
      <c r="I529" s="245"/>
      <c r="J529" s="245"/>
      <c r="K529" s="245"/>
      <c r="L529" s="245"/>
      <c r="M529" s="245"/>
      <c r="N529" s="245"/>
      <c r="O529" s="245"/>
      <c r="P529" s="245"/>
      <c r="Q529" s="245"/>
      <c r="R529" s="245"/>
      <c r="S529" s="245"/>
      <c r="T529" s="245"/>
      <c r="U529" s="245"/>
      <c r="V529" s="245"/>
      <c r="W529" s="245"/>
      <c r="X529" s="245"/>
      <c r="Y529" s="245"/>
      <c r="Z529" s="245"/>
    </row>
    <row r="530" ht="15.75" customHeight="1">
      <c r="A530" s="245"/>
      <c r="B530" s="245"/>
      <c r="C530" s="245"/>
      <c r="D530" s="245"/>
      <c r="E530" s="245"/>
      <c r="F530" s="245"/>
      <c r="G530" s="245"/>
      <c r="H530" s="245"/>
      <c r="I530" s="245"/>
      <c r="J530" s="245"/>
      <c r="K530" s="245"/>
      <c r="L530" s="245"/>
      <c r="M530" s="245"/>
      <c r="N530" s="245"/>
      <c r="O530" s="245"/>
      <c r="P530" s="245"/>
      <c r="Q530" s="245"/>
      <c r="R530" s="245"/>
      <c r="S530" s="245"/>
      <c r="T530" s="245"/>
      <c r="U530" s="245"/>
      <c r="V530" s="245"/>
      <c r="W530" s="245"/>
      <c r="X530" s="245"/>
      <c r="Y530" s="245"/>
      <c r="Z530" s="245"/>
    </row>
    <row r="531" ht="15.75" customHeight="1">
      <c r="A531" s="245"/>
      <c r="B531" s="245"/>
      <c r="C531" s="245"/>
      <c r="D531" s="245"/>
      <c r="E531" s="245"/>
      <c r="F531" s="245"/>
      <c r="G531" s="245"/>
      <c r="H531" s="245"/>
      <c r="I531" s="245"/>
      <c r="J531" s="245"/>
      <c r="K531" s="245"/>
      <c r="L531" s="245"/>
      <c r="M531" s="245"/>
      <c r="N531" s="245"/>
      <c r="O531" s="245"/>
      <c r="P531" s="245"/>
      <c r="Q531" s="245"/>
      <c r="R531" s="245"/>
      <c r="S531" s="245"/>
      <c r="T531" s="245"/>
      <c r="U531" s="245"/>
      <c r="V531" s="245"/>
      <c r="W531" s="245"/>
      <c r="X531" s="245"/>
      <c r="Y531" s="245"/>
      <c r="Z531" s="245"/>
    </row>
    <row r="532" ht="15.75" customHeight="1">
      <c r="A532" s="245"/>
      <c r="B532" s="245"/>
      <c r="C532" s="245"/>
      <c r="D532" s="245"/>
      <c r="E532" s="245"/>
      <c r="F532" s="245"/>
      <c r="G532" s="245"/>
      <c r="H532" s="245"/>
      <c r="I532" s="245"/>
      <c r="J532" s="245"/>
      <c r="K532" s="245"/>
      <c r="L532" s="245"/>
      <c r="M532" s="245"/>
      <c r="N532" s="245"/>
      <c r="O532" s="245"/>
      <c r="P532" s="245"/>
      <c r="Q532" s="245"/>
      <c r="R532" s="245"/>
      <c r="S532" s="245"/>
      <c r="T532" s="245"/>
      <c r="U532" s="245"/>
      <c r="V532" s="245"/>
      <c r="W532" s="245"/>
      <c r="X532" s="245"/>
      <c r="Y532" s="245"/>
      <c r="Z532" s="245"/>
    </row>
    <row r="533" ht="15.75" customHeight="1">
      <c r="A533" s="245"/>
      <c r="B533" s="245"/>
      <c r="C533" s="245"/>
      <c r="D533" s="245"/>
      <c r="E533" s="245"/>
      <c r="F533" s="245"/>
      <c r="G533" s="245"/>
      <c r="H533" s="245"/>
      <c r="I533" s="245"/>
      <c r="J533" s="245"/>
      <c r="K533" s="245"/>
      <c r="L533" s="245"/>
      <c r="M533" s="245"/>
      <c r="N533" s="245"/>
      <c r="O533" s="245"/>
      <c r="P533" s="245"/>
      <c r="Q533" s="245"/>
      <c r="R533" s="245"/>
      <c r="S533" s="245"/>
      <c r="T533" s="245"/>
      <c r="U533" s="245"/>
      <c r="V533" s="245"/>
      <c r="W533" s="245"/>
      <c r="X533" s="245"/>
      <c r="Y533" s="245"/>
      <c r="Z533" s="245"/>
    </row>
    <row r="534" ht="15.75" customHeight="1">
      <c r="A534" s="245"/>
      <c r="B534" s="245"/>
      <c r="C534" s="245"/>
      <c r="D534" s="245"/>
      <c r="E534" s="245"/>
      <c r="F534" s="245"/>
      <c r="G534" s="245"/>
      <c r="H534" s="245"/>
      <c r="I534" s="245"/>
      <c r="J534" s="245"/>
      <c r="K534" s="245"/>
      <c r="L534" s="245"/>
      <c r="M534" s="245"/>
      <c r="N534" s="245"/>
      <c r="O534" s="245"/>
      <c r="P534" s="245"/>
      <c r="Q534" s="245"/>
      <c r="R534" s="245"/>
      <c r="S534" s="245"/>
      <c r="T534" s="245"/>
      <c r="U534" s="245"/>
      <c r="V534" s="245"/>
      <c r="W534" s="245"/>
      <c r="X534" s="245"/>
      <c r="Y534" s="245"/>
      <c r="Z534" s="245"/>
    </row>
    <row r="535" ht="15.75" customHeight="1">
      <c r="A535" s="245"/>
      <c r="B535" s="245"/>
      <c r="C535" s="245"/>
      <c r="D535" s="245"/>
      <c r="E535" s="245"/>
      <c r="F535" s="245"/>
      <c r="G535" s="245"/>
      <c r="H535" s="245"/>
      <c r="I535" s="245"/>
      <c r="J535" s="245"/>
      <c r="K535" s="245"/>
      <c r="L535" s="245"/>
      <c r="M535" s="245"/>
      <c r="N535" s="245"/>
      <c r="O535" s="245"/>
      <c r="P535" s="245"/>
      <c r="Q535" s="245"/>
      <c r="R535" s="245"/>
      <c r="S535" s="245"/>
      <c r="T535" s="245"/>
      <c r="U535" s="245"/>
      <c r="V535" s="245"/>
      <c r="W535" s="245"/>
      <c r="X535" s="245"/>
      <c r="Y535" s="245"/>
      <c r="Z535" s="245"/>
    </row>
    <row r="536" ht="15.75" customHeight="1">
      <c r="A536" s="245"/>
      <c r="B536" s="245"/>
      <c r="C536" s="245"/>
      <c r="D536" s="245"/>
      <c r="E536" s="245"/>
      <c r="F536" s="245"/>
      <c r="G536" s="245"/>
      <c r="H536" s="245"/>
      <c r="I536" s="245"/>
      <c r="J536" s="245"/>
      <c r="K536" s="245"/>
      <c r="L536" s="245"/>
      <c r="M536" s="245"/>
      <c r="N536" s="245"/>
      <c r="O536" s="245"/>
      <c r="P536" s="245"/>
      <c r="Q536" s="245"/>
      <c r="R536" s="245"/>
      <c r="S536" s="245"/>
      <c r="T536" s="245"/>
      <c r="U536" s="245"/>
      <c r="V536" s="245"/>
      <c r="W536" s="245"/>
      <c r="X536" s="245"/>
      <c r="Y536" s="245"/>
      <c r="Z536" s="245"/>
    </row>
    <row r="537" ht="15.75" customHeight="1">
      <c r="A537" s="245"/>
      <c r="B537" s="245"/>
      <c r="C537" s="245"/>
      <c r="D537" s="245"/>
      <c r="E537" s="245"/>
      <c r="F537" s="245"/>
      <c r="G537" s="245"/>
      <c r="H537" s="245"/>
      <c r="I537" s="245"/>
      <c r="J537" s="245"/>
      <c r="K537" s="245"/>
      <c r="L537" s="245"/>
      <c r="M537" s="245"/>
      <c r="N537" s="245"/>
      <c r="O537" s="245"/>
      <c r="P537" s="245"/>
      <c r="Q537" s="245"/>
      <c r="R537" s="245"/>
      <c r="S537" s="245"/>
      <c r="T537" s="245"/>
      <c r="U537" s="245"/>
      <c r="V537" s="245"/>
      <c r="W537" s="245"/>
      <c r="X537" s="245"/>
      <c r="Y537" s="245"/>
      <c r="Z537" s="245"/>
    </row>
    <row r="538" ht="15.75" customHeight="1">
      <c r="A538" s="245"/>
      <c r="B538" s="245"/>
      <c r="C538" s="245"/>
      <c r="D538" s="245"/>
      <c r="E538" s="245"/>
      <c r="F538" s="245"/>
      <c r="G538" s="245"/>
      <c r="H538" s="245"/>
      <c r="I538" s="245"/>
      <c r="J538" s="245"/>
      <c r="K538" s="245"/>
      <c r="L538" s="245"/>
      <c r="M538" s="245"/>
      <c r="N538" s="245"/>
      <c r="O538" s="245"/>
      <c r="P538" s="245"/>
      <c r="Q538" s="245"/>
      <c r="R538" s="245"/>
      <c r="S538" s="245"/>
      <c r="T538" s="245"/>
      <c r="U538" s="245"/>
      <c r="V538" s="245"/>
      <c r="W538" s="245"/>
      <c r="X538" s="245"/>
      <c r="Y538" s="245"/>
      <c r="Z538" s="245"/>
    </row>
    <row r="539" ht="15.75" customHeight="1">
      <c r="A539" s="245"/>
      <c r="B539" s="245"/>
      <c r="C539" s="245"/>
      <c r="D539" s="245"/>
      <c r="E539" s="245"/>
      <c r="F539" s="245"/>
      <c r="G539" s="245"/>
      <c r="H539" s="245"/>
      <c r="I539" s="245"/>
      <c r="J539" s="245"/>
      <c r="K539" s="245"/>
      <c r="L539" s="245"/>
      <c r="M539" s="245"/>
      <c r="N539" s="245"/>
      <c r="O539" s="245"/>
      <c r="P539" s="245"/>
      <c r="Q539" s="245"/>
      <c r="R539" s="245"/>
      <c r="S539" s="245"/>
      <c r="T539" s="245"/>
      <c r="U539" s="245"/>
      <c r="V539" s="245"/>
      <c r="W539" s="245"/>
      <c r="X539" s="245"/>
      <c r="Y539" s="245"/>
      <c r="Z539" s="245"/>
    </row>
    <row r="540" ht="15.75" customHeight="1">
      <c r="A540" s="245"/>
      <c r="B540" s="245"/>
      <c r="C540" s="245"/>
      <c r="D540" s="245"/>
      <c r="E540" s="245"/>
      <c r="F540" s="245"/>
      <c r="G540" s="245"/>
      <c r="H540" s="245"/>
      <c r="I540" s="245"/>
      <c r="J540" s="245"/>
      <c r="K540" s="245"/>
      <c r="L540" s="245"/>
      <c r="M540" s="245"/>
      <c r="N540" s="245"/>
      <c r="O540" s="245"/>
      <c r="P540" s="245"/>
      <c r="Q540" s="245"/>
      <c r="R540" s="245"/>
      <c r="S540" s="245"/>
      <c r="T540" s="245"/>
      <c r="U540" s="245"/>
      <c r="V540" s="245"/>
      <c r="W540" s="245"/>
      <c r="X540" s="245"/>
      <c r="Y540" s="245"/>
      <c r="Z540" s="245"/>
    </row>
    <row r="541" ht="15.75" customHeight="1">
      <c r="A541" s="245"/>
      <c r="B541" s="245"/>
      <c r="C541" s="245"/>
      <c r="D541" s="245"/>
      <c r="E541" s="245"/>
      <c r="F541" s="245"/>
      <c r="G541" s="245"/>
      <c r="H541" s="245"/>
      <c r="I541" s="245"/>
      <c r="J541" s="245"/>
      <c r="K541" s="245"/>
      <c r="L541" s="245"/>
      <c r="M541" s="245"/>
      <c r="N541" s="245"/>
      <c r="O541" s="245"/>
      <c r="P541" s="245"/>
      <c r="Q541" s="245"/>
      <c r="R541" s="245"/>
      <c r="S541" s="245"/>
      <c r="T541" s="245"/>
      <c r="U541" s="245"/>
      <c r="V541" s="245"/>
      <c r="W541" s="245"/>
      <c r="X541" s="245"/>
      <c r="Y541" s="245"/>
      <c r="Z541" s="245"/>
    </row>
    <row r="542" ht="15.75" customHeight="1">
      <c r="A542" s="245"/>
      <c r="B542" s="245"/>
      <c r="C542" s="245"/>
      <c r="D542" s="245"/>
      <c r="E542" s="245"/>
      <c r="F542" s="245"/>
      <c r="G542" s="245"/>
      <c r="H542" s="245"/>
      <c r="I542" s="245"/>
      <c r="J542" s="245"/>
      <c r="K542" s="245"/>
      <c r="L542" s="245"/>
      <c r="M542" s="245"/>
      <c r="N542" s="245"/>
      <c r="O542" s="245"/>
      <c r="P542" s="245"/>
      <c r="Q542" s="245"/>
      <c r="R542" s="245"/>
      <c r="S542" s="245"/>
      <c r="T542" s="245"/>
      <c r="U542" s="245"/>
      <c r="V542" s="245"/>
      <c r="W542" s="245"/>
      <c r="X542" s="245"/>
      <c r="Y542" s="245"/>
      <c r="Z542" s="245"/>
    </row>
    <row r="543" ht="15.75" customHeight="1">
      <c r="A543" s="245"/>
      <c r="B543" s="245"/>
      <c r="C543" s="245"/>
      <c r="D543" s="245"/>
      <c r="E543" s="245"/>
      <c r="F543" s="245"/>
      <c r="G543" s="245"/>
      <c r="H543" s="245"/>
      <c r="I543" s="245"/>
      <c r="J543" s="245"/>
      <c r="K543" s="245"/>
      <c r="L543" s="245"/>
      <c r="M543" s="245"/>
      <c r="N543" s="245"/>
      <c r="O543" s="245"/>
      <c r="P543" s="245"/>
      <c r="Q543" s="245"/>
      <c r="R543" s="245"/>
      <c r="S543" s="245"/>
      <c r="T543" s="245"/>
      <c r="U543" s="245"/>
      <c r="V543" s="245"/>
      <c r="W543" s="245"/>
      <c r="X543" s="245"/>
      <c r="Y543" s="245"/>
      <c r="Z543" s="245"/>
    </row>
    <row r="544" ht="15.75" customHeight="1">
      <c r="A544" s="245"/>
      <c r="B544" s="245"/>
      <c r="C544" s="245"/>
      <c r="D544" s="245"/>
      <c r="E544" s="245"/>
      <c r="F544" s="245"/>
      <c r="G544" s="245"/>
      <c r="H544" s="245"/>
      <c r="I544" s="245"/>
      <c r="J544" s="245"/>
      <c r="K544" s="245"/>
      <c r="L544" s="245"/>
      <c r="M544" s="245"/>
      <c r="N544" s="245"/>
      <c r="O544" s="245"/>
      <c r="P544" s="245"/>
      <c r="Q544" s="245"/>
      <c r="R544" s="245"/>
      <c r="S544" s="245"/>
      <c r="T544" s="245"/>
      <c r="U544" s="245"/>
      <c r="V544" s="245"/>
      <c r="W544" s="245"/>
      <c r="X544" s="245"/>
      <c r="Y544" s="245"/>
      <c r="Z544" s="245"/>
    </row>
    <row r="545" ht="15.75" customHeight="1">
      <c r="A545" s="245"/>
      <c r="B545" s="245"/>
      <c r="C545" s="245"/>
      <c r="D545" s="245"/>
      <c r="E545" s="245"/>
      <c r="F545" s="245"/>
      <c r="G545" s="245"/>
      <c r="H545" s="245"/>
      <c r="I545" s="245"/>
      <c r="J545" s="245"/>
      <c r="K545" s="245"/>
      <c r="L545" s="245"/>
      <c r="M545" s="245"/>
      <c r="N545" s="245"/>
      <c r="O545" s="245"/>
      <c r="P545" s="245"/>
      <c r="Q545" s="245"/>
      <c r="R545" s="245"/>
      <c r="S545" s="245"/>
      <c r="T545" s="245"/>
      <c r="U545" s="245"/>
      <c r="V545" s="245"/>
      <c r="W545" s="245"/>
      <c r="X545" s="245"/>
      <c r="Y545" s="245"/>
      <c r="Z545" s="245"/>
    </row>
    <row r="546" ht="15.75" customHeight="1">
      <c r="A546" s="245"/>
      <c r="B546" s="245"/>
      <c r="C546" s="245"/>
      <c r="D546" s="245"/>
      <c r="E546" s="245"/>
      <c r="F546" s="245"/>
      <c r="G546" s="245"/>
      <c r="H546" s="245"/>
      <c r="I546" s="245"/>
      <c r="J546" s="245"/>
      <c r="K546" s="245"/>
      <c r="L546" s="245"/>
      <c r="M546" s="245"/>
      <c r="N546" s="245"/>
      <c r="O546" s="245"/>
      <c r="P546" s="245"/>
      <c r="Q546" s="245"/>
      <c r="R546" s="245"/>
      <c r="S546" s="245"/>
      <c r="T546" s="245"/>
      <c r="U546" s="245"/>
      <c r="V546" s="245"/>
      <c r="W546" s="245"/>
      <c r="X546" s="245"/>
      <c r="Y546" s="245"/>
      <c r="Z546" s="245"/>
    </row>
    <row r="547" ht="15.75" customHeight="1">
      <c r="A547" s="245"/>
      <c r="B547" s="245"/>
      <c r="C547" s="245"/>
      <c r="D547" s="245"/>
      <c r="E547" s="245"/>
      <c r="F547" s="245"/>
      <c r="G547" s="245"/>
      <c r="H547" s="245"/>
      <c r="I547" s="245"/>
      <c r="J547" s="245"/>
      <c r="K547" s="245"/>
      <c r="L547" s="245"/>
      <c r="M547" s="245"/>
      <c r="N547" s="245"/>
      <c r="O547" s="245"/>
      <c r="P547" s="245"/>
      <c r="Q547" s="245"/>
      <c r="R547" s="245"/>
      <c r="S547" s="245"/>
      <c r="T547" s="245"/>
      <c r="U547" s="245"/>
      <c r="V547" s="245"/>
      <c r="W547" s="245"/>
      <c r="X547" s="245"/>
      <c r="Y547" s="245"/>
      <c r="Z547" s="245"/>
    </row>
    <row r="548" ht="15.75" customHeight="1">
      <c r="A548" s="245"/>
      <c r="B548" s="245"/>
      <c r="C548" s="245"/>
      <c r="D548" s="245"/>
      <c r="E548" s="245"/>
      <c r="F548" s="245"/>
      <c r="G548" s="245"/>
      <c r="H548" s="245"/>
      <c r="I548" s="245"/>
      <c r="J548" s="245"/>
      <c r="K548" s="245"/>
      <c r="L548" s="245"/>
      <c r="M548" s="245"/>
      <c r="N548" s="245"/>
      <c r="O548" s="245"/>
      <c r="P548" s="245"/>
      <c r="Q548" s="245"/>
      <c r="R548" s="245"/>
      <c r="S548" s="245"/>
      <c r="T548" s="245"/>
      <c r="U548" s="245"/>
      <c r="V548" s="245"/>
      <c r="W548" s="245"/>
      <c r="X548" s="245"/>
      <c r="Y548" s="245"/>
      <c r="Z548" s="245"/>
    </row>
    <row r="549" ht="15.75" customHeight="1">
      <c r="A549" s="245"/>
      <c r="B549" s="245"/>
      <c r="C549" s="245"/>
      <c r="D549" s="245"/>
      <c r="E549" s="245"/>
      <c r="F549" s="245"/>
      <c r="G549" s="245"/>
      <c r="H549" s="245"/>
      <c r="I549" s="245"/>
      <c r="J549" s="245"/>
      <c r="K549" s="245"/>
      <c r="L549" s="245"/>
      <c r="M549" s="245"/>
      <c r="N549" s="245"/>
      <c r="O549" s="245"/>
      <c r="P549" s="245"/>
      <c r="Q549" s="245"/>
      <c r="R549" s="245"/>
      <c r="S549" s="245"/>
      <c r="T549" s="245"/>
      <c r="U549" s="245"/>
      <c r="V549" s="245"/>
      <c r="W549" s="245"/>
      <c r="X549" s="245"/>
      <c r="Y549" s="245"/>
      <c r="Z549" s="245"/>
    </row>
    <row r="550" ht="15.75" customHeight="1">
      <c r="A550" s="245"/>
      <c r="B550" s="245"/>
      <c r="C550" s="245"/>
      <c r="D550" s="245"/>
      <c r="E550" s="245"/>
      <c r="F550" s="245"/>
      <c r="G550" s="245"/>
      <c r="H550" s="245"/>
      <c r="I550" s="245"/>
      <c r="J550" s="245"/>
      <c r="K550" s="245"/>
      <c r="L550" s="245"/>
      <c r="M550" s="245"/>
      <c r="N550" s="245"/>
      <c r="O550" s="245"/>
      <c r="P550" s="245"/>
      <c r="Q550" s="245"/>
      <c r="R550" s="245"/>
      <c r="S550" s="245"/>
      <c r="T550" s="245"/>
      <c r="U550" s="245"/>
      <c r="V550" s="245"/>
      <c r="W550" s="245"/>
      <c r="X550" s="245"/>
      <c r="Y550" s="245"/>
      <c r="Z550" s="245"/>
    </row>
    <row r="551" ht="15.75" customHeight="1">
      <c r="A551" s="245"/>
      <c r="B551" s="245"/>
      <c r="C551" s="245"/>
      <c r="D551" s="245"/>
      <c r="E551" s="245"/>
      <c r="F551" s="245"/>
      <c r="G551" s="245"/>
      <c r="H551" s="245"/>
      <c r="I551" s="245"/>
      <c r="J551" s="245"/>
      <c r="K551" s="245"/>
      <c r="L551" s="245"/>
      <c r="M551" s="245"/>
      <c r="N551" s="245"/>
      <c r="O551" s="245"/>
      <c r="P551" s="245"/>
      <c r="Q551" s="245"/>
      <c r="R551" s="245"/>
      <c r="S551" s="245"/>
      <c r="T551" s="245"/>
      <c r="U551" s="245"/>
      <c r="V551" s="245"/>
      <c r="W551" s="245"/>
      <c r="X551" s="245"/>
      <c r="Y551" s="245"/>
      <c r="Z551" s="245"/>
    </row>
    <row r="552" ht="15.75" customHeight="1">
      <c r="A552" s="245"/>
      <c r="B552" s="245"/>
      <c r="C552" s="245"/>
      <c r="D552" s="245"/>
      <c r="E552" s="245"/>
      <c r="F552" s="245"/>
      <c r="G552" s="245"/>
      <c r="H552" s="245"/>
      <c r="I552" s="245"/>
      <c r="J552" s="245"/>
      <c r="K552" s="245"/>
      <c r="L552" s="245"/>
      <c r="M552" s="245"/>
      <c r="N552" s="245"/>
      <c r="O552" s="245"/>
      <c r="P552" s="245"/>
      <c r="Q552" s="245"/>
      <c r="R552" s="245"/>
      <c r="S552" s="245"/>
      <c r="T552" s="245"/>
      <c r="U552" s="245"/>
      <c r="V552" s="245"/>
      <c r="W552" s="245"/>
      <c r="X552" s="245"/>
      <c r="Y552" s="245"/>
      <c r="Z552" s="245"/>
    </row>
    <row r="553" ht="15.75" customHeight="1">
      <c r="A553" s="245"/>
      <c r="B553" s="245"/>
      <c r="C553" s="245"/>
      <c r="D553" s="245"/>
      <c r="E553" s="245"/>
      <c r="F553" s="245"/>
      <c r="G553" s="245"/>
      <c r="H553" s="245"/>
      <c r="I553" s="245"/>
      <c r="J553" s="245"/>
      <c r="K553" s="245"/>
      <c r="L553" s="245"/>
      <c r="M553" s="245"/>
      <c r="N553" s="245"/>
      <c r="O553" s="245"/>
      <c r="P553" s="245"/>
      <c r="Q553" s="245"/>
      <c r="R553" s="245"/>
      <c r="S553" s="245"/>
      <c r="T553" s="245"/>
      <c r="U553" s="245"/>
      <c r="V553" s="245"/>
      <c r="W553" s="245"/>
      <c r="X553" s="245"/>
      <c r="Y553" s="245"/>
      <c r="Z553" s="245"/>
    </row>
    <row r="554" ht="15.75" customHeight="1">
      <c r="A554" s="245"/>
      <c r="B554" s="245"/>
      <c r="C554" s="245"/>
      <c r="D554" s="245"/>
      <c r="E554" s="245"/>
      <c r="F554" s="245"/>
      <c r="G554" s="245"/>
      <c r="H554" s="245"/>
      <c r="I554" s="245"/>
      <c r="J554" s="245"/>
      <c r="K554" s="245"/>
      <c r="L554" s="245"/>
      <c r="M554" s="245"/>
      <c r="N554" s="245"/>
      <c r="O554" s="245"/>
      <c r="P554" s="245"/>
      <c r="Q554" s="245"/>
      <c r="R554" s="245"/>
      <c r="S554" s="245"/>
      <c r="T554" s="245"/>
      <c r="U554" s="245"/>
      <c r="V554" s="245"/>
      <c r="W554" s="245"/>
      <c r="X554" s="245"/>
      <c r="Y554" s="245"/>
      <c r="Z554" s="245"/>
    </row>
    <row r="555" ht="15.75" customHeight="1">
      <c r="A555" s="245"/>
      <c r="B555" s="245"/>
      <c r="C555" s="245"/>
      <c r="D555" s="245"/>
      <c r="E555" s="245"/>
      <c r="F555" s="245"/>
      <c r="G555" s="245"/>
      <c r="H555" s="245"/>
      <c r="I555" s="245"/>
      <c r="J555" s="245"/>
      <c r="K555" s="245"/>
      <c r="L555" s="245"/>
      <c r="M555" s="245"/>
      <c r="N555" s="245"/>
      <c r="O555" s="245"/>
      <c r="P555" s="245"/>
      <c r="Q555" s="245"/>
      <c r="R555" s="245"/>
      <c r="S555" s="245"/>
      <c r="T555" s="245"/>
      <c r="U555" s="245"/>
      <c r="V555" s="245"/>
      <c r="W555" s="245"/>
      <c r="X555" s="245"/>
      <c r="Y555" s="245"/>
      <c r="Z555" s="245"/>
    </row>
    <row r="556" ht="15.75" customHeight="1">
      <c r="A556" s="245"/>
      <c r="B556" s="245"/>
      <c r="C556" s="245"/>
      <c r="D556" s="245"/>
      <c r="E556" s="245"/>
      <c r="F556" s="245"/>
      <c r="G556" s="245"/>
      <c r="H556" s="245"/>
      <c r="I556" s="245"/>
      <c r="J556" s="245"/>
      <c r="K556" s="245"/>
      <c r="L556" s="245"/>
      <c r="M556" s="245"/>
      <c r="N556" s="245"/>
      <c r="O556" s="245"/>
      <c r="P556" s="245"/>
      <c r="Q556" s="245"/>
      <c r="R556" s="245"/>
      <c r="S556" s="245"/>
      <c r="T556" s="245"/>
      <c r="U556" s="245"/>
      <c r="V556" s="245"/>
      <c r="W556" s="245"/>
      <c r="X556" s="245"/>
      <c r="Y556" s="245"/>
      <c r="Z556" s="245"/>
    </row>
    <row r="557" ht="15.75" customHeight="1">
      <c r="A557" s="245"/>
      <c r="B557" s="245"/>
      <c r="C557" s="245"/>
      <c r="D557" s="245"/>
      <c r="E557" s="245"/>
      <c r="F557" s="245"/>
      <c r="G557" s="245"/>
      <c r="H557" s="245"/>
      <c r="I557" s="245"/>
      <c r="J557" s="245"/>
      <c r="K557" s="245"/>
      <c r="L557" s="245"/>
      <c r="M557" s="245"/>
      <c r="N557" s="245"/>
      <c r="O557" s="245"/>
      <c r="P557" s="245"/>
      <c r="Q557" s="245"/>
      <c r="R557" s="245"/>
      <c r="S557" s="245"/>
      <c r="T557" s="245"/>
      <c r="U557" s="245"/>
      <c r="V557" s="245"/>
      <c r="W557" s="245"/>
      <c r="X557" s="245"/>
      <c r="Y557" s="245"/>
      <c r="Z557" s="245"/>
    </row>
    <row r="558" ht="15.75" customHeight="1">
      <c r="A558" s="245"/>
      <c r="B558" s="245"/>
      <c r="C558" s="245"/>
      <c r="D558" s="245"/>
      <c r="E558" s="245"/>
      <c r="F558" s="245"/>
      <c r="G558" s="245"/>
      <c r="H558" s="245"/>
      <c r="I558" s="245"/>
      <c r="J558" s="245"/>
      <c r="K558" s="245"/>
      <c r="L558" s="245"/>
      <c r="M558" s="245"/>
      <c r="N558" s="245"/>
      <c r="O558" s="245"/>
      <c r="P558" s="245"/>
      <c r="Q558" s="245"/>
      <c r="R558" s="245"/>
      <c r="S558" s="245"/>
      <c r="T558" s="245"/>
      <c r="U558" s="245"/>
      <c r="V558" s="245"/>
      <c r="W558" s="245"/>
      <c r="X558" s="245"/>
      <c r="Y558" s="245"/>
      <c r="Z558" s="245"/>
    </row>
    <row r="559" ht="15.75" customHeight="1">
      <c r="A559" s="245"/>
      <c r="B559" s="245"/>
      <c r="C559" s="245"/>
      <c r="D559" s="245"/>
      <c r="E559" s="245"/>
      <c r="F559" s="245"/>
      <c r="G559" s="245"/>
      <c r="H559" s="245"/>
      <c r="I559" s="245"/>
      <c r="J559" s="245"/>
      <c r="K559" s="245"/>
      <c r="L559" s="245"/>
      <c r="M559" s="245"/>
      <c r="N559" s="245"/>
      <c r="O559" s="245"/>
      <c r="P559" s="245"/>
      <c r="Q559" s="245"/>
      <c r="R559" s="245"/>
      <c r="S559" s="245"/>
      <c r="T559" s="245"/>
      <c r="U559" s="245"/>
      <c r="V559" s="245"/>
      <c r="W559" s="245"/>
      <c r="X559" s="245"/>
      <c r="Y559" s="245"/>
      <c r="Z559" s="245"/>
    </row>
    <row r="560" ht="15.75" customHeight="1">
      <c r="A560" s="245"/>
      <c r="B560" s="245"/>
      <c r="C560" s="245"/>
      <c r="D560" s="245"/>
      <c r="E560" s="245"/>
      <c r="F560" s="245"/>
      <c r="G560" s="245"/>
      <c r="H560" s="245"/>
      <c r="I560" s="245"/>
      <c r="J560" s="245"/>
      <c r="K560" s="245"/>
      <c r="L560" s="245"/>
      <c r="M560" s="245"/>
      <c r="N560" s="245"/>
      <c r="O560" s="245"/>
      <c r="P560" s="245"/>
      <c r="Q560" s="245"/>
      <c r="R560" s="245"/>
      <c r="S560" s="245"/>
      <c r="T560" s="245"/>
      <c r="U560" s="245"/>
      <c r="V560" s="245"/>
      <c r="W560" s="245"/>
      <c r="X560" s="245"/>
      <c r="Y560" s="245"/>
      <c r="Z560" s="245"/>
    </row>
    <row r="561" ht="15.75" customHeight="1">
      <c r="A561" s="245"/>
      <c r="B561" s="245"/>
      <c r="C561" s="245"/>
      <c r="D561" s="245"/>
      <c r="E561" s="245"/>
      <c r="F561" s="245"/>
      <c r="G561" s="245"/>
      <c r="H561" s="245"/>
      <c r="I561" s="245"/>
      <c r="J561" s="245"/>
      <c r="K561" s="245"/>
      <c r="L561" s="245"/>
      <c r="M561" s="245"/>
      <c r="N561" s="245"/>
      <c r="O561" s="245"/>
      <c r="P561" s="245"/>
      <c r="Q561" s="245"/>
      <c r="R561" s="245"/>
      <c r="S561" s="245"/>
      <c r="T561" s="245"/>
      <c r="U561" s="245"/>
      <c r="V561" s="245"/>
      <c r="W561" s="245"/>
      <c r="X561" s="245"/>
      <c r="Y561" s="245"/>
      <c r="Z561" s="245"/>
    </row>
    <row r="562" ht="15.75" customHeight="1">
      <c r="A562" s="245"/>
      <c r="B562" s="245"/>
      <c r="C562" s="245"/>
      <c r="D562" s="245"/>
      <c r="E562" s="245"/>
      <c r="F562" s="245"/>
      <c r="G562" s="245"/>
      <c r="H562" s="245"/>
      <c r="I562" s="245"/>
      <c r="J562" s="245"/>
      <c r="K562" s="245"/>
      <c r="L562" s="245"/>
      <c r="M562" s="245"/>
      <c r="N562" s="245"/>
      <c r="O562" s="245"/>
      <c r="P562" s="245"/>
      <c r="Q562" s="245"/>
      <c r="R562" s="245"/>
      <c r="S562" s="245"/>
      <c r="T562" s="245"/>
      <c r="U562" s="245"/>
      <c r="V562" s="245"/>
      <c r="W562" s="245"/>
      <c r="X562" s="245"/>
      <c r="Y562" s="245"/>
      <c r="Z562" s="245"/>
    </row>
    <row r="563" ht="15.75" customHeight="1">
      <c r="A563" s="245"/>
      <c r="B563" s="245"/>
      <c r="C563" s="245"/>
      <c r="D563" s="245"/>
      <c r="E563" s="245"/>
      <c r="F563" s="245"/>
      <c r="G563" s="245"/>
      <c r="H563" s="245"/>
      <c r="I563" s="245"/>
      <c r="J563" s="245"/>
      <c r="K563" s="245"/>
      <c r="L563" s="245"/>
      <c r="M563" s="245"/>
      <c r="N563" s="245"/>
      <c r="O563" s="245"/>
      <c r="P563" s="245"/>
      <c r="Q563" s="245"/>
      <c r="R563" s="245"/>
      <c r="S563" s="245"/>
      <c r="T563" s="245"/>
      <c r="U563" s="245"/>
      <c r="V563" s="245"/>
      <c r="W563" s="245"/>
      <c r="X563" s="245"/>
      <c r="Y563" s="245"/>
      <c r="Z563" s="245"/>
    </row>
    <row r="564" ht="15.75" customHeight="1">
      <c r="A564" s="245"/>
      <c r="B564" s="245"/>
      <c r="C564" s="245"/>
      <c r="D564" s="245"/>
      <c r="E564" s="245"/>
      <c r="F564" s="245"/>
      <c r="G564" s="245"/>
      <c r="H564" s="245"/>
      <c r="I564" s="245"/>
      <c r="J564" s="245"/>
      <c r="K564" s="245"/>
      <c r="L564" s="245"/>
      <c r="M564" s="245"/>
      <c r="N564" s="245"/>
      <c r="O564" s="245"/>
      <c r="P564" s="245"/>
      <c r="Q564" s="245"/>
      <c r="R564" s="245"/>
      <c r="S564" s="245"/>
      <c r="T564" s="245"/>
      <c r="U564" s="245"/>
      <c r="V564" s="245"/>
      <c r="W564" s="245"/>
      <c r="X564" s="245"/>
      <c r="Y564" s="245"/>
      <c r="Z564" s="245"/>
    </row>
    <row r="565" ht="15.75" customHeight="1">
      <c r="A565" s="245"/>
      <c r="B565" s="245"/>
      <c r="C565" s="245"/>
      <c r="D565" s="245"/>
      <c r="E565" s="245"/>
      <c r="F565" s="245"/>
      <c r="G565" s="245"/>
      <c r="H565" s="245"/>
      <c r="I565" s="245"/>
      <c r="J565" s="245"/>
      <c r="K565" s="245"/>
      <c r="L565" s="245"/>
      <c r="M565" s="245"/>
      <c r="N565" s="245"/>
      <c r="O565" s="245"/>
      <c r="P565" s="245"/>
      <c r="Q565" s="245"/>
      <c r="R565" s="245"/>
      <c r="S565" s="245"/>
      <c r="T565" s="245"/>
      <c r="U565" s="245"/>
      <c r="V565" s="245"/>
      <c r="W565" s="245"/>
      <c r="X565" s="245"/>
      <c r="Y565" s="245"/>
      <c r="Z565" s="245"/>
    </row>
    <row r="566" ht="15.75" customHeight="1">
      <c r="A566" s="245"/>
      <c r="B566" s="245"/>
      <c r="C566" s="245"/>
      <c r="D566" s="245"/>
      <c r="E566" s="245"/>
      <c r="F566" s="245"/>
      <c r="G566" s="245"/>
      <c r="H566" s="245"/>
      <c r="I566" s="245"/>
      <c r="J566" s="245"/>
      <c r="K566" s="245"/>
      <c r="L566" s="245"/>
      <c r="M566" s="245"/>
      <c r="N566" s="245"/>
      <c r="O566" s="245"/>
      <c r="P566" s="245"/>
      <c r="Q566" s="245"/>
      <c r="R566" s="245"/>
      <c r="S566" s="245"/>
      <c r="T566" s="245"/>
      <c r="U566" s="245"/>
      <c r="V566" s="245"/>
      <c r="W566" s="245"/>
      <c r="X566" s="245"/>
      <c r="Y566" s="245"/>
      <c r="Z566" s="245"/>
    </row>
    <row r="567" ht="15.75" customHeight="1">
      <c r="A567" s="245"/>
      <c r="B567" s="245"/>
      <c r="C567" s="245"/>
      <c r="D567" s="245"/>
      <c r="E567" s="245"/>
      <c r="F567" s="245"/>
      <c r="G567" s="245"/>
      <c r="H567" s="245"/>
      <c r="I567" s="245"/>
      <c r="J567" s="245"/>
      <c r="K567" s="245"/>
      <c r="L567" s="245"/>
      <c r="M567" s="245"/>
      <c r="N567" s="245"/>
      <c r="O567" s="245"/>
      <c r="P567" s="245"/>
      <c r="Q567" s="245"/>
      <c r="R567" s="245"/>
      <c r="S567" s="245"/>
      <c r="T567" s="245"/>
      <c r="U567" s="245"/>
      <c r="V567" s="245"/>
      <c r="W567" s="245"/>
      <c r="X567" s="245"/>
      <c r="Y567" s="245"/>
      <c r="Z567" s="245"/>
    </row>
    <row r="568" ht="15.75" customHeight="1">
      <c r="A568" s="245"/>
      <c r="B568" s="245"/>
      <c r="C568" s="245"/>
      <c r="D568" s="245"/>
      <c r="E568" s="245"/>
      <c r="F568" s="245"/>
      <c r="G568" s="245"/>
      <c r="H568" s="245"/>
      <c r="I568" s="245"/>
      <c r="J568" s="245"/>
      <c r="K568" s="245"/>
      <c r="L568" s="245"/>
      <c r="M568" s="245"/>
      <c r="N568" s="245"/>
      <c r="O568" s="245"/>
      <c r="P568" s="245"/>
      <c r="Q568" s="245"/>
      <c r="R568" s="245"/>
      <c r="S568" s="245"/>
      <c r="T568" s="245"/>
      <c r="U568" s="245"/>
      <c r="V568" s="245"/>
      <c r="W568" s="245"/>
      <c r="X568" s="245"/>
      <c r="Y568" s="245"/>
      <c r="Z568" s="245"/>
    </row>
    <row r="569" ht="15.75" customHeight="1">
      <c r="A569" s="245"/>
      <c r="B569" s="245"/>
      <c r="C569" s="245"/>
      <c r="D569" s="245"/>
      <c r="E569" s="245"/>
      <c r="F569" s="245"/>
      <c r="G569" s="245"/>
      <c r="H569" s="245"/>
      <c r="I569" s="245"/>
      <c r="J569" s="245"/>
      <c r="K569" s="245"/>
      <c r="L569" s="245"/>
      <c r="M569" s="245"/>
      <c r="N569" s="245"/>
      <c r="O569" s="245"/>
      <c r="P569" s="245"/>
      <c r="Q569" s="245"/>
      <c r="R569" s="245"/>
      <c r="S569" s="245"/>
      <c r="T569" s="245"/>
      <c r="U569" s="245"/>
      <c r="V569" s="245"/>
      <c r="W569" s="245"/>
      <c r="X569" s="245"/>
      <c r="Y569" s="245"/>
      <c r="Z569" s="245"/>
    </row>
    <row r="570" ht="15.75" customHeight="1">
      <c r="A570" s="245"/>
      <c r="B570" s="245"/>
      <c r="C570" s="245"/>
      <c r="D570" s="245"/>
      <c r="E570" s="245"/>
      <c r="F570" s="245"/>
      <c r="G570" s="245"/>
      <c r="H570" s="245"/>
      <c r="I570" s="245"/>
      <c r="J570" s="245"/>
      <c r="K570" s="245"/>
      <c r="L570" s="245"/>
      <c r="M570" s="245"/>
      <c r="N570" s="245"/>
      <c r="O570" s="245"/>
      <c r="P570" s="245"/>
      <c r="Q570" s="245"/>
      <c r="R570" s="245"/>
      <c r="S570" s="245"/>
      <c r="T570" s="245"/>
      <c r="U570" s="245"/>
      <c r="V570" s="245"/>
      <c r="W570" s="245"/>
      <c r="X570" s="245"/>
      <c r="Y570" s="245"/>
      <c r="Z570" s="245"/>
    </row>
    <row r="571" ht="15.75" customHeight="1">
      <c r="A571" s="245"/>
      <c r="B571" s="245"/>
      <c r="C571" s="245"/>
      <c r="D571" s="245"/>
      <c r="E571" s="245"/>
      <c r="F571" s="245"/>
      <c r="G571" s="245"/>
      <c r="H571" s="245"/>
      <c r="I571" s="245"/>
      <c r="J571" s="245"/>
      <c r="K571" s="245"/>
      <c r="L571" s="245"/>
      <c r="M571" s="245"/>
      <c r="N571" s="245"/>
      <c r="O571" s="245"/>
      <c r="P571" s="245"/>
      <c r="Q571" s="245"/>
      <c r="R571" s="245"/>
      <c r="S571" s="245"/>
      <c r="T571" s="245"/>
      <c r="U571" s="245"/>
      <c r="V571" s="245"/>
      <c r="W571" s="245"/>
      <c r="X571" s="245"/>
      <c r="Y571" s="245"/>
      <c r="Z571" s="245"/>
    </row>
    <row r="572" ht="15.75" customHeight="1">
      <c r="A572" s="245"/>
      <c r="B572" s="245"/>
      <c r="C572" s="245"/>
      <c r="D572" s="245"/>
      <c r="E572" s="245"/>
      <c r="F572" s="245"/>
      <c r="G572" s="245"/>
      <c r="H572" s="245"/>
      <c r="I572" s="245"/>
      <c r="J572" s="245"/>
      <c r="K572" s="245"/>
      <c r="L572" s="245"/>
      <c r="M572" s="245"/>
      <c r="N572" s="245"/>
      <c r="O572" s="245"/>
      <c r="P572" s="245"/>
      <c r="Q572" s="245"/>
      <c r="R572" s="245"/>
      <c r="S572" s="245"/>
      <c r="T572" s="245"/>
      <c r="U572" s="245"/>
      <c r="V572" s="245"/>
      <c r="W572" s="245"/>
      <c r="X572" s="245"/>
      <c r="Y572" s="245"/>
      <c r="Z572" s="245"/>
    </row>
    <row r="573" ht="15.75" customHeight="1">
      <c r="A573" s="245"/>
      <c r="B573" s="245"/>
      <c r="C573" s="245"/>
      <c r="D573" s="245"/>
      <c r="E573" s="245"/>
      <c r="F573" s="245"/>
      <c r="G573" s="245"/>
      <c r="H573" s="245"/>
      <c r="I573" s="245"/>
      <c r="J573" s="245"/>
      <c r="K573" s="245"/>
      <c r="L573" s="245"/>
      <c r="M573" s="245"/>
      <c r="N573" s="245"/>
      <c r="O573" s="245"/>
      <c r="P573" s="245"/>
      <c r="Q573" s="245"/>
      <c r="R573" s="245"/>
      <c r="S573" s="245"/>
      <c r="T573" s="245"/>
      <c r="U573" s="245"/>
      <c r="V573" s="245"/>
      <c r="W573" s="245"/>
      <c r="X573" s="245"/>
      <c r="Y573" s="245"/>
      <c r="Z573" s="245"/>
    </row>
    <row r="574" ht="15.75" customHeight="1">
      <c r="A574" s="245"/>
      <c r="B574" s="245"/>
      <c r="C574" s="245"/>
      <c r="D574" s="245"/>
      <c r="E574" s="245"/>
      <c r="F574" s="245"/>
      <c r="G574" s="245"/>
      <c r="H574" s="245"/>
      <c r="I574" s="245"/>
      <c r="J574" s="245"/>
      <c r="K574" s="245"/>
      <c r="L574" s="245"/>
      <c r="M574" s="245"/>
      <c r="N574" s="245"/>
      <c r="O574" s="245"/>
      <c r="P574" s="245"/>
      <c r="Q574" s="245"/>
      <c r="R574" s="245"/>
      <c r="S574" s="245"/>
      <c r="T574" s="245"/>
      <c r="U574" s="245"/>
      <c r="V574" s="245"/>
      <c r="W574" s="245"/>
      <c r="X574" s="245"/>
      <c r="Y574" s="245"/>
      <c r="Z574" s="245"/>
    </row>
    <row r="575" ht="15.75" customHeight="1">
      <c r="A575" s="245"/>
      <c r="B575" s="245"/>
      <c r="C575" s="245"/>
      <c r="D575" s="245"/>
      <c r="E575" s="245"/>
      <c r="F575" s="245"/>
      <c r="G575" s="245"/>
      <c r="H575" s="245"/>
      <c r="I575" s="245"/>
      <c r="J575" s="245"/>
      <c r="K575" s="245"/>
      <c r="L575" s="245"/>
      <c r="M575" s="245"/>
      <c r="N575" s="245"/>
      <c r="O575" s="245"/>
      <c r="P575" s="245"/>
      <c r="Q575" s="245"/>
      <c r="R575" s="245"/>
      <c r="S575" s="245"/>
      <c r="T575" s="245"/>
      <c r="U575" s="245"/>
      <c r="V575" s="245"/>
      <c r="W575" s="245"/>
      <c r="X575" s="245"/>
      <c r="Y575" s="245"/>
      <c r="Z575" s="245"/>
    </row>
    <row r="576" ht="15.75" customHeight="1">
      <c r="A576" s="245"/>
      <c r="B576" s="245"/>
      <c r="C576" s="245"/>
      <c r="D576" s="245"/>
      <c r="E576" s="245"/>
      <c r="F576" s="245"/>
      <c r="G576" s="245"/>
      <c r="H576" s="245"/>
      <c r="I576" s="245"/>
      <c r="J576" s="245"/>
      <c r="K576" s="245"/>
      <c r="L576" s="245"/>
      <c r="M576" s="245"/>
      <c r="N576" s="245"/>
      <c r="O576" s="245"/>
      <c r="P576" s="245"/>
      <c r="Q576" s="245"/>
      <c r="R576" s="245"/>
      <c r="S576" s="245"/>
      <c r="T576" s="245"/>
      <c r="U576" s="245"/>
      <c r="V576" s="245"/>
      <c r="W576" s="245"/>
      <c r="X576" s="245"/>
      <c r="Y576" s="245"/>
      <c r="Z576" s="245"/>
    </row>
    <row r="577" ht="15.75" customHeight="1">
      <c r="A577" s="245"/>
      <c r="B577" s="245"/>
      <c r="C577" s="245"/>
      <c r="D577" s="245"/>
      <c r="E577" s="245"/>
      <c r="F577" s="245"/>
      <c r="G577" s="245"/>
      <c r="H577" s="245"/>
      <c r="I577" s="245"/>
      <c r="J577" s="245"/>
      <c r="K577" s="245"/>
      <c r="L577" s="245"/>
      <c r="M577" s="245"/>
      <c r="N577" s="245"/>
      <c r="O577" s="245"/>
      <c r="P577" s="245"/>
      <c r="Q577" s="245"/>
      <c r="R577" s="245"/>
      <c r="S577" s="245"/>
      <c r="T577" s="245"/>
      <c r="U577" s="245"/>
      <c r="V577" s="245"/>
      <c r="W577" s="245"/>
      <c r="X577" s="245"/>
      <c r="Y577" s="245"/>
      <c r="Z577" s="245"/>
    </row>
    <row r="578" ht="15.75" customHeight="1">
      <c r="A578" s="245"/>
      <c r="B578" s="245"/>
      <c r="C578" s="245"/>
      <c r="D578" s="245"/>
      <c r="E578" s="245"/>
      <c r="F578" s="245"/>
      <c r="G578" s="245"/>
      <c r="H578" s="245"/>
      <c r="I578" s="245"/>
      <c r="J578" s="245"/>
      <c r="K578" s="245"/>
      <c r="L578" s="245"/>
      <c r="M578" s="245"/>
      <c r="N578" s="245"/>
      <c r="O578" s="245"/>
      <c r="P578" s="245"/>
      <c r="Q578" s="245"/>
      <c r="R578" s="245"/>
      <c r="S578" s="245"/>
      <c r="T578" s="245"/>
      <c r="U578" s="245"/>
      <c r="V578" s="245"/>
      <c r="W578" s="245"/>
      <c r="X578" s="245"/>
      <c r="Y578" s="245"/>
      <c r="Z578" s="245"/>
    </row>
    <row r="579" ht="15.75" customHeight="1">
      <c r="A579" s="245"/>
      <c r="B579" s="245"/>
      <c r="C579" s="245"/>
      <c r="D579" s="245"/>
      <c r="E579" s="245"/>
      <c r="F579" s="245"/>
      <c r="G579" s="245"/>
      <c r="H579" s="245"/>
      <c r="I579" s="245"/>
      <c r="J579" s="245"/>
      <c r="K579" s="245"/>
      <c r="L579" s="245"/>
      <c r="M579" s="245"/>
      <c r="N579" s="245"/>
      <c r="O579" s="245"/>
      <c r="P579" s="245"/>
      <c r="Q579" s="245"/>
      <c r="R579" s="245"/>
      <c r="S579" s="245"/>
      <c r="T579" s="245"/>
      <c r="U579" s="245"/>
      <c r="V579" s="245"/>
      <c r="W579" s="245"/>
      <c r="X579" s="245"/>
      <c r="Y579" s="245"/>
      <c r="Z579" s="245"/>
    </row>
    <row r="580" ht="15.75" customHeight="1">
      <c r="A580" s="245"/>
      <c r="B580" s="245"/>
      <c r="C580" s="245"/>
      <c r="D580" s="245"/>
      <c r="E580" s="245"/>
      <c r="F580" s="245"/>
      <c r="G580" s="245"/>
      <c r="H580" s="245"/>
      <c r="I580" s="245"/>
      <c r="J580" s="245"/>
      <c r="K580" s="245"/>
      <c r="L580" s="245"/>
      <c r="M580" s="245"/>
      <c r="N580" s="245"/>
      <c r="O580" s="245"/>
      <c r="P580" s="245"/>
      <c r="Q580" s="245"/>
      <c r="R580" s="245"/>
      <c r="S580" s="245"/>
      <c r="T580" s="245"/>
      <c r="U580" s="245"/>
      <c r="V580" s="245"/>
      <c r="W580" s="245"/>
      <c r="X580" s="245"/>
      <c r="Y580" s="245"/>
      <c r="Z580" s="245"/>
    </row>
    <row r="581" ht="15.75" customHeight="1">
      <c r="A581" s="245"/>
      <c r="B581" s="245"/>
      <c r="C581" s="245"/>
      <c r="D581" s="245"/>
      <c r="E581" s="245"/>
      <c r="F581" s="245"/>
      <c r="G581" s="245"/>
      <c r="H581" s="245"/>
      <c r="I581" s="245"/>
      <c r="J581" s="245"/>
      <c r="K581" s="245"/>
      <c r="L581" s="245"/>
      <c r="M581" s="245"/>
      <c r="N581" s="245"/>
      <c r="O581" s="245"/>
      <c r="P581" s="245"/>
      <c r="Q581" s="245"/>
      <c r="R581" s="245"/>
      <c r="S581" s="245"/>
      <c r="T581" s="245"/>
      <c r="U581" s="245"/>
      <c r="V581" s="245"/>
      <c r="W581" s="245"/>
      <c r="X581" s="245"/>
      <c r="Y581" s="245"/>
      <c r="Z581" s="245"/>
    </row>
    <row r="582" ht="15.75" customHeight="1">
      <c r="A582" s="245"/>
      <c r="B582" s="245"/>
      <c r="C582" s="245"/>
      <c r="D582" s="245"/>
      <c r="E582" s="245"/>
      <c r="F582" s="245"/>
      <c r="G582" s="245"/>
      <c r="H582" s="245"/>
      <c r="I582" s="245"/>
      <c r="J582" s="245"/>
      <c r="K582" s="245"/>
      <c r="L582" s="245"/>
      <c r="M582" s="245"/>
      <c r="N582" s="245"/>
      <c r="O582" s="245"/>
      <c r="P582" s="245"/>
      <c r="Q582" s="245"/>
      <c r="R582" s="245"/>
      <c r="S582" s="245"/>
      <c r="T582" s="245"/>
      <c r="U582" s="245"/>
      <c r="V582" s="245"/>
      <c r="W582" s="245"/>
      <c r="X582" s="245"/>
      <c r="Y582" s="245"/>
      <c r="Z582" s="245"/>
    </row>
    <row r="583" ht="15.75" customHeight="1">
      <c r="A583" s="245"/>
      <c r="B583" s="245"/>
      <c r="C583" s="245"/>
      <c r="D583" s="245"/>
      <c r="E583" s="245"/>
      <c r="F583" s="245"/>
      <c r="G583" s="245"/>
      <c r="H583" s="245"/>
      <c r="I583" s="245"/>
      <c r="J583" s="245"/>
      <c r="K583" s="245"/>
      <c r="L583" s="245"/>
      <c r="M583" s="245"/>
      <c r="N583" s="245"/>
      <c r="O583" s="245"/>
      <c r="P583" s="245"/>
      <c r="Q583" s="245"/>
      <c r="R583" s="245"/>
      <c r="S583" s="245"/>
      <c r="T583" s="245"/>
      <c r="U583" s="245"/>
      <c r="V583" s="245"/>
      <c r="W583" s="245"/>
      <c r="X583" s="245"/>
      <c r="Y583" s="245"/>
      <c r="Z583" s="245"/>
    </row>
    <row r="584" ht="15.75" customHeight="1">
      <c r="A584" s="245"/>
      <c r="B584" s="245"/>
      <c r="C584" s="245"/>
      <c r="D584" s="245"/>
      <c r="E584" s="245"/>
      <c r="F584" s="245"/>
      <c r="G584" s="245"/>
      <c r="H584" s="245"/>
      <c r="I584" s="245"/>
      <c r="J584" s="245"/>
      <c r="K584" s="245"/>
      <c r="L584" s="245"/>
      <c r="M584" s="245"/>
      <c r="N584" s="245"/>
      <c r="O584" s="245"/>
      <c r="P584" s="245"/>
      <c r="Q584" s="245"/>
      <c r="R584" s="245"/>
      <c r="S584" s="245"/>
      <c r="T584" s="245"/>
      <c r="U584" s="245"/>
      <c r="V584" s="245"/>
      <c r="W584" s="245"/>
      <c r="X584" s="245"/>
      <c r="Y584" s="245"/>
      <c r="Z584" s="245"/>
    </row>
    <row r="585" ht="15.75" customHeight="1">
      <c r="A585" s="245"/>
      <c r="B585" s="245"/>
      <c r="C585" s="245"/>
      <c r="D585" s="245"/>
      <c r="E585" s="245"/>
      <c r="F585" s="245"/>
      <c r="G585" s="245"/>
      <c r="H585" s="245"/>
      <c r="I585" s="245"/>
      <c r="J585" s="245"/>
      <c r="K585" s="245"/>
      <c r="L585" s="245"/>
      <c r="M585" s="245"/>
      <c r="N585" s="245"/>
      <c r="O585" s="245"/>
      <c r="P585" s="245"/>
      <c r="Q585" s="245"/>
      <c r="R585" s="245"/>
      <c r="S585" s="245"/>
      <c r="T585" s="245"/>
      <c r="U585" s="245"/>
      <c r="V585" s="245"/>
      <c r="W585" s="245"/>
      <c r="X585" s="245"/>
      <c r="Y585" s="245"/>
      <c r="Z585" s="245"/>
    </row>
    <row r="586" ht="15.75" customHeight="1">
      <c r="A586" s="245"/>
      <c r="B586" s="245"/>
      <c r="C586" s="245"/>
      <c r="D586" s="245"/>
      <c r="E586" s="245"/>
      <c r="F586" s="245"/>
      <c r="G586" s="245"/>
      <c r="H586" s="245"/>
      <c r="I586" s="245"/>
      <c r="J586" s="245"/>
      <c r="K586" s="245"/>
      <c r="L586" s="245"/>
      <c r="M586" s="245"/>
      <c r="N586" s="245"/>
      <c r="O586" s="245"/>
      <c r="P586" s="245"/>
      <c r="Q586" s="245"/>
      <c r="R586" s="245"/>
      <c r="S586" s="245"/>
      <c r="T586" s="245"/>
      <c r="U586" s="245"/>
      <c r="V586" s="245"/>
      <c r="W586" s="245"/>
      <c r="X586" s="245"/>
      <c r="Y586" s="245"/>
      <c r="Z586" s="245"/>
    </row>
    <row r="587" ht="15.75" customHeight="1">
      <c r="A587" s="245"/>
      <c r="B587" s="245"/>
      <c r="C587" s="245"/>
      <c r="D587" s="245"/>
      <c r="E587" s="245"/>
      <c r="F587" s="245"/>
      <c r="G587" s="245"/>
      <c r="H587" s="245"/>
      <c r="I587" s="245"/>
      <c r="J587" s="245"/>
      <c r="K587" s="245"/>
      <c r="L587" s="245"/>
      <c r="M587" s="245"/>
      <c r="N587" s="245"/>
      <c r="O587" s="245"/>
      <c r="P587" s="245"/>
      <c r="Q587" s="245"/>
      <c r="R587" s="245"/>
      <c r="S587" s="245"/>
      <c r="T587" s="245"/>
      <c r="U587" s="245"/>
      <c r="V587" s="245"/>
      <c r="W587" s="245"/>
      <c r="X587" s="245"/>
      <c r="Y587" s="245"/>
      <c r="Z587" s="245"/>
    </row>
    <row r="588" ht="15.75" customHeight="1">
      <c r="A588" s="245"/>
      <c r="B588" s="245"/>
      <c r="C588" s="245"/>
      <c r="D588" s="245"/>
      <c r="E588" s="245"/>
      <c r="F588" s="245"/>
      <c r="G588" s="245"/>
      <c r="H588" s="245"/>
      <c r="I588" s="245"/>
      <c r="J588" s="245"/>
      <c r="K588" s="245"/>
      <c r="L588" s="245"/>
      <c r="M588" s="245"/>
      <c r="N588" s="245"/>
      <c r="O588" s="245"/>
      <c r="P588" s="245"/>
      <c r="Q588" s="245"/>
      <c r="R588" s="245"/>
      <c r="S588" s="245"/>
      <c r="T588" s="245"/>
      <c r="U588" s="245"/>
      <c r="V588" s="245"/>
      <c r="W588" s="245"/>
      <c r="X588" s="245"/>
      <c r="Y588" s="245"/>
      <c r="Z588" s="245"/>
    </row>
    <row r="589" ht="15.75" customHeight="1">
      <c r="A589" s="245"/>
      <c r="B589" s="245"/>
      <c r="C589" s="245"/>
      <c r="D589" s="245"/>
      <c r="E589" s="245"/>
      <c r="F589" s="245"/>
      <c r="G589" s="245"/>
      <c r="H589" s="245"/>
      <c r="I589" s="245"/>
      <c r="J589" s="245"/>
      <c r="K589" s="245"/>
      <c r="L589" s="245"/>
      <c r="M589" s="245"/>
      <c r="N589" s="245"/>
      <c r="O589" s="245"/>
      <c r="P589" s="245"/>
      <c r="Q589" s="245"/>
      <c r="R589" s="245"/>
      <c r="S589" s="245"/>
      <c r="T589" s="245"/>
      <c r="U589" s="245"/>
      <c r="V589" s="245"/>
      <c r="W589" s="245"/>
      <c r="X589" s="245"/>
      <c r="Y589" s="245"/>
      <c r="Z589" s="245"/>
    </row>
    <row r="590" ht="15.75" customHeight="1">
      <c r="A590" s="245"/>
      <c r="B590" s="245"/>
      <c r="C590" s="245"/>
      <c r="D590" s="245"/>
      <c r="E590" s="245"/>
      <c r="F590" s="245"/>
      <c r="G590" s="245"/>
      <c r="H590" s="245"/>
      <c r="I590" s="245"/>
      <c r="J590" s="245"/>
      <c r="K590" s="245"/>
      <c r="L590" s="245"/>
      <c r="M590" s="245"/>
      <c r="N590" s="245"/>
      <c r="O590" s="245"/>
      <c r="P590" s="245"/>
      <c r="Q590" s="245"/>
      <c r="R590" s="245"/>
      <c r="S590" s="245"/>
      <c r="T590" s="245"/>
      <c r="U590" s="245"/>
      <c r="V590" s="245"/>
      <c r="W590" s="245"/>
      <c r="X590" s="245"/>
      <c r="Y590" s="245"/>
      <c r="Z590" s="245"/>
    </row>
    <row r="591" ht="15.75" customHeight="1">
      <c r="A591" s="245"/>
      <c r="B591" s="245"/>
      <c r="C591" s="245"/>
      <c r="D591" s="245"/>
      <c r="E591" s="245"/>
      <c r="F591" s="245"/>
      <c r="G591" s="245"/>
      <c r="H591" s="245"/>
      <c r="I591" s="245"/>
      <c r="J591" s="245"/>
      <c r="K591" s="245"/>
      <c r="L591" s="245"/>
      <c r="M591" s="245"/>
      <c r="N591" s="245"/>
      <c r="O591" s="245"/>
      <c r="P591" s="245"/>
      <c r="Q591" s="245"/>
      <c r="R591" s="245"/>
      <c r="S591" s="245"/>
      <c r="T591" s="245"/>
      <c r="U591" s="245"/>
      <c r="V591" s="245"/>
      <c r="W591" s="245"/>
      <c r="X591" s="245"/>
      <c r="Y591" s="245"/>
      <c r="Z591" s="245"/>
    </row>
    <row r="592" ht="15.75" customHeight="1">
      <c r="A592" s="245"/>
      <c r="B592" s="245"/>
      <c r="C592" s="245"/>
      <c r="D592" s="245"/>
      <c r="E592" s="245"/>
      <c r="F592" s="245"/>
      <c r="G592" s="245"/>
      <c r="H592" s="245"/>
      <c r="I592" s="245"/>
      <c r="J592" s="245"/>
      <c r="K592" s="245"/>
      <c r="L592" s="245"/>
      <c r="M592" s="245"/>
      <c r="N592" s="245"/>
      <c r="O592" s="245"/>
      <c r="P592" s="245"/>
      <c r="Q592" s="245"/>
      <c r="R592" s="245"/>
      <c r="S592" s="245"/>
      <c r="T592" s="245"/>
      <c r="U592" s="245"/>
      <c r="V592" s="245"/>
      <c r="W592" s="245"/>
      <c r="X592" s="245"/>
      <c r="Y592" s="245"/>
      <c r="Z592" s="245"/>
    </row>
    <row r="593" ht="15.75" customHeight="1">
      <c r="A593" s="245"/>
      <c r="B593" s="245"/>
      <c r="C593" s="245"/>
      <c r="D593" s="245"/>
      <c r="E593" s="245"/>
      <c r="F593" s="245"/>
      <c r="G593" s="245"/>
      <c r="H593" s="245"/>
      <c r="I593" s="245"/>
      <c r="J593" s="245"/>
      <c r="K593" s="245"/>
      <c r="L593" s="245"/>
      <c r="M593" s="245"/>
      <c r="N593" s="245"/>
      <c r="O593" s="245"/>
      <c r="P593" s="245"/>
      <c r="Q593" s="245"/>
      <c r="R593" s="245"/>
      <c r="S593" s="245"/>
      <c r="T593" s="245"/>
      <c r="U593" s="245"/>
      <c r="V593" s="245"/>
      <c r="W593" s="245"/>
      <c r="X593" s="245"/>
      <c r="Y593" s="245"/>
      <c r="Z593" s="245"/>
    </row>
    <row r="594" ht="15.75" customHeight="1">
      <c r="A594" s="245"/>
      <c r="B594" s="245"/>
      <c r="C594" s="245"/>
      <c r="D594" s="245"/>
      <c r="E594" s="245"/>
      <c r="F594" s="245"/>
      <c r="G594" s="245"/>
      <c r="H594" s="245"/>
      <c r="I594" s="245"/>
      <c r="J594" s="245"/>
      <c r="K594" s="245"/>
      <c r="L594" s="245"/>
      <c r="M594" s="245"/>
      <c r="N594" s="245"/>
      <c r="O594" s="245"/>
      <c r="P594" s="245"/>
      <c r="Q594" s="245"/>
      <c r="R594" s="245"/>
      <c r="S594" s="245"/>
      <c r="T594" s="245"/>
      <c r="U594" s="245"/>
      <c r="V594" s="245"/>
      <c r="W594" s="245"/>
      <c r="X594" s="245"/>
      <c r="Y594" s="245"/>
      <c r="Z594" s="245"/>
    </row>
    <row r="595" ht="15.75" customHeight="1">
      <c r="A595" s="245"/>
      <c r="B595" s="245"/>
      <c r="C595" s="245"/>
      <c r="D595" s="245"/>
      <c r="E595" s="245"/>
      <c r="F595" s="245"/>
      <c r="G595" s="245"/>
      <c r="H595" s="245"/>
      <c r="I595" s="245"/>
      <c r="J595" s="245"/>
      <c r="K595" s="245"/>
      <c r="L595" s="245"/>
      <c r="M595" s="245"/>
      <c r="N595" s="245"/>
      <c r="O595" s="245"/>
      <c r="P595" s="245"/>
      <c r="Q595" s="245"/>
      <c r="R595" s="245"/>
      <c r="S595" s="245"/>
      <c r="T595" s="245"/>
      <c r="U595" s="245"/>
      <c r="V595" s="245"/>
      <c r="W595" s="245"/>
      <c r="X595" s="245"/>
      <c r="Y595" s="245"/>
      <c r="Z595" s="245"/>
    </row>
    <row r="596" ht="15.75" customHeight="1">
      <c r="A596" s="245"/>
      <c r="B596" s="245"/>
      <c r="C596" s="245"/>
      <c r="D596" s="245"/>
      <c r="E596" s="245"/>
      <c r="F596" s="245"/>
      <c r="G596" s="245"/>
      <c r="H596" s="245"/>
      <c r="I596" s="245"/>
      <c r="J596" s="245"/>
      <c r="K596" s="245"/>
      <c r="L596" s="245"/>
      <c r="M596" s="245"/>
      <c r="N596" s="245"/>
      <c r="O596" s="245"/>
      <c r="P596" s="245"/>
      <c r="Q596" s="245"/>
      <c r="R596" s="245"/>
      <c r="S596" s="245"/>
      <c r="T596" s="245"/>
      <c r="U596" s="245"/>
      <c r="V596" s="245"/>
      <c r="W596" s="245"/>
      <c r="X596" s="245"/>
      <c r="Y596" s="245"/>
      <c r="Z596" s="245"/>
    </row>
    <row r="597" ht="15.75" customHeight="1">
      <c r="A597" s="245"/>
      <c r="B597" s="245"/>
      <c r="C597" s="245"/>
      <c r="D597" s="245"/>
      <c r="E597" s="245"/>
      <c r="F597" s="245"/>
      <c r="G597" s="245"/>
      <c r="H597" s="245"/>
      <c r="I597" s="245"/>
      <c r="J597" s="245"/>
      <c r="K597" s="245"/>
      <c r="L597" s="245"/>
      <c r="M597" s="245"/>
      <c r="N597" s="245"/>
      <c r="O597" s="245"/>
      <c r="P597" s="245"/>
      <c r="Q597" s="245"/>
      <c r="R597" s="245"/>
      <c r="S597" s="245"/>
      <c r="T597" s="245"/>
      <c r="U597" s="245"/>
      <c r="V597" s="245"/>
      <c r="W597" s="245"/>
      <c r="X597" s="245"/>
      <c r="Y597" s="245"/>
      <c r="Z597" s="245"/>
    </row>
    <row r="598" ht="15.75" customHeight="1">
      <c r="A598" s="245"/>
      <c r="B598" s="245"/>
      <c r="C598" s="245"/>
      <c r="D598" s="245"/>
      <c r="E598" s="245"/>
      <c r="F598" s="245"/>
      <c r="G598" s="245"/>
      <c r="H598" s="245"/>
      <c r="I598" s="245"/>
      <c r="J598" s="245"/>
      <c r="K598" s="245"/>
      <c r="L598" s="245"/>
      <c r="M598" s="245"/>
      <c r="N598" s="245"/>
      <c r="O598" s="245"/>
      <c r="P598" s="245"/>
      <c r="Q598" s="245"/>
      <c r="R598" s="245"/>
      <c r="S598" s="245"/>
      <c r="T598" s="245"/>
      <c r="U598" s="245"/>
      <c r="V598" s="245"/>
      <c r="W598" s="245"/>
      <c r="X598" s="245"/>
      <c r="Y598" s="245"/>
      <c r="Z598" s="245"/>
    </row>
    <row r="599" ht="15.75" customHeight="1">
      <c r="A599" s="245"/>
      <c r="B599" s="245"/>
      <c r="C599" s="245"/>
      <c r="D599" s="245"/>
      <c r="E599" s="245"/>
      <c r="F599" s="245"/>
      <c r="G599" s="245"/>
      <c r="H599" s="245"/>
      <c r="I599" s="245"/>
      <c r="J599" s="245"/>
      <c r="K599" s="245"/>
      <c r="L599" s="245"/>
      <c r="M599" s="245"/>
      <c r="N599" s="245"/>
      <c r="O599" s="245"/>
      <c r="P599" s="245"/>
      <c r="Q599" s="245"/>
      <c r="R599" s="245"/>
      <c r="S599" s="245"/>
      <c r="T599" s="245"/>
      <c r="U599" s="245"/>
      <c r="V599" s="245"/>
      <c r="W599" s="245"/>
      <c r="X599" s="245"/>
      <c r="Y599" s="245"/>
      <c r="Z599" s="245"/>
    </row>
    <row r="600" ht="15.75" customHeight="1">
      <c r="A600" s="245"/>
      <c r="B600" s="245"/>
      <c r="C600" s="245"/>
      <c r="D600" s="245"/>
      <c r="E600" s="245"/>
      <c r="F600" s="245"/>
      <c r="G600" s="245"/>
      <c r="H600" s="245"/>
      <c r="I600" s="245"/>
      <c r="J600" s="245"/>
      <c r="K600" s="245"/>
      <c r="L600" s="245"/>
      <c r="M600" s="245"/>
      <c r="N600" s="245"/>
      <c r="O600" s="245"/>
      <c r="P600" s="245"/>
      <c r="Q600" s="245"/>
      <c r="R600" s="245"/>
      <c r="S600" s="245"/>
      <c r="T600" s="245"/>
      <c r="U600" s="245"/>
      <c r="V600" s="245"/>
      <c r="W600" s="245"/>
      <c r="X600" s="245"/>
      <c r="Y600" s="245"/>
      <c r="Z600" s="245"/>
    </row>
    <row r="601" ht="15.75" customHeight="1">
      <c r="A601" s="245"/>
      <c r="B601" s="245"/>
      <c r="C601" s="245"/>
      <c r="D601" s="245"/>
      <c r="E601" s="245"/>
      <c r="F601" s="245"/>
      <c r="G601" s="245"/>
      <c r="H601" s="245"/>
      <c r="I601" s="245"/>
      <c r="J601" s="245"/>
      <c r="K601" s="245"/>
      <c r="L601" s="245"/>
      <c r="M601" s="245"/>
      <c r="N601" s="245"/>
      <c r="O601" s="245"/>
      <c r="P601" s="245"/>
      <c r="Q601" s="245"/>
      <c r="R601" s="245"/>
      <c r="S601" s="245"/>
      <c r="T601" s="245"/>
      <c r="U601" s="245"/>
      <c r="V601" s="245"/>
      <c r="W601" s="245"/>
      <c r="X601" s="245"/>
      <c r="Y601" s="245"/>
      <c r="Z601" s="245"/>
    </row>
    <row r="602" ht="15.75" customHeight="1">
      <c r="A602" s="245"/>
      <c r="B602" s="245"/>
      <c r="C602" s="245"/>
      <c r="D602" s="245"/>
      <c r="E602" s="245"/>
      <c r="F602" s="245"/>
      <c r="G602" s="245"/>
      <c r="H602" s="245"/>
      <c r="I602" s="245"/>
      <c r="J602" s="245"/>
      <c r="K602" s="245"/>
      <c r="L602" s="245"/>
      <c r="M602" s="245"/>
      <c r="N602" s="245"/>
      <c r="O602" s="245"/>
      <c r="P602" s="245"/>
      <c r="Q602" s="245"/>
      <c r="R602" s="245"/>
      <c r="S602" s="245"/>
      <c r="T602" s="245"/>
      <c r="U602" s="245"/>
      <c r="V602" s="245"/>
      <c r="W602" s="245"/>
      <c r="X602" s="245"/>
      <c r="Y602" s="245"/>
      <c r="Z602" s="245"/>
    </row>
    <row r="603" ht="15.75" customHeight="1">
      <c r="A603" s="245"/>
      <c r="B603" s="245"/>
      <c r="C603" s="245"/>
      <c r="D603" s="245"/>
      <c r="E603" s="245"/>
      <c r="F603" s="245"/>
      <c r="G603" s="245"/>
      <c r="H603" s="245"/>
      <c r="I603" s="245"/>
      <c r="J603" s="245"/>
      <c r="K603" s="245"/>
      <c r="L603" s="245"/>
      <c r="M603" s="245"/>
      <c r="N603" s="245"/>
      <c r="O603" s="245"/>
      <c r="P603" s="245"/>
      <c r="Q603" s="245"/>
      <c r="R603" s="245"/>
      <c r="S603" s="245"/>
      <c r="T603" s="245"/>
      <c r="U603" s="245"/>
      <c r="V603" s="245"/>
      <c r="W603" s="245"/>
      <c r="X603" s="245"/>
      <c r="Y603" s="245"/>
      <c r="Z603" s="245"/>
    </row>
    <row r="604" ht="15.75" customHeight="1">
      <c r="A604" s="245"/>
      <c r="B604" s="245"/>
      <c r="C604" s="245"/>
      <c r="D604" s="245"/>
      <c r="E604" s="245"/>
      <c r="F604" s="245"/>
      <c r="G604" s="245"/>
      <c r="H604" s="245"/>
      <c r="I604" s="245"/>
      <c r="J604" s="245"/>
      <c r="K604" s="245"/>
      <c r="L604" s="245"/>
      <c r="M604" s="245"/>
      <c r="N604" s="245"/>
      <c r="O604" s="245"/>
      <c r="P604" s="245"/>
      <c r="Q604" s="245"/>
      <c r="R604" s="245"/>
      <c r="S604" s="245"/>
      <c r="T604" s="245"/>
      <c r="U604" s="245"/>
      <c r="V604" s="245"/>
      <c r="W604" s="245"/>
      <c r="X604" s="245"/>
      <c r="Y604" s="245"/>
      <c r="Z604" s="245"/>
    </row>
    <row r="605" ht="15.75" customHeight="1">
      <c r="A605" s="245"/>
      <c r="B605" s="245"/>
      <c r="C605" s="245"/>
      <c r="D605" s="245"/>
      <c r="E605" s="245"/>
      <c r="F605" s="245"/>
      <c r="G605" s="245"/>
      <c r="H605" s="245"/>
      <c r="I605" s="245"/>
      <c r="J605" s="245"/>
      <c r="K605" s="245"/>
      <c r="L605" s="245"/>
      <c r="M605" s="245"/>
      <c r="N605" s="245"/>
      <c r="O605" s="245"/>
      <c r="P605" s="245"/>
      <c r="Q605" s="245"/>
      <c r="R605" s="245"/>
      <c r="S605" s="245"/>
      <c r="T605" s="245"/>
      <c r="U605" s="245"/>
      <c r="V605" s="245"/>
      <c r="W605" s="245"/>
      <c r="X605" s="245"/>
      <c r="Y605" s="245"/>
      <c r="Z605" s="245"/>
    </row>
    <row r="606" ht="15.75" customHeight="1">
      <c r="A606" s="245"/>
      <c r="B606" s="245"/>
      <c r="C606" s="245"/>
      <c r="D606" s="245"/>
      <c r="E606" s="245"/>
      <c r="F606" s="245"/>
      <c r="G606" s="245"/>
      <c r="H606" s="245"/>
      <c r="I606" s="245"/>
      <c r="J606" s="245"/>
      <c r="K606" s="245"/>
      <c r="L606" s="245"/>
      <c r="M606" s="245"/>
      <c r="N606" s="245"/>
      <c r="O606" s="245"/>
      <c r="P606" s="245"/>
      <c r="Q606" s="245"/>
      <c r="R606" s="245"/>
      <c r="S606" s="245"/>
      <c r="T606" s="245"/>
      <c r="U606" s="245"/>
      <c r="V606" s="245"/>
      <c r="W606" s="245"/>
      <c r="X606" s="245"/>
      <c r="Y606" s="245"/>
      <c r="Z606" s="245"/>
    </row>
    <row r="607" ht="15.75" customHeight="1">
      <c r="A607" s="245"/>
      <c r="B607" s="245"/>
      <c r="C607" s="245"/>
      <c r="D607" s="245"/>
      <c r="E607" s="245"/>
      <c r="F607" s="245"/>
      <c r="G607" s="245"/>
      <c r="H607" s="245"/>
      <c r="I607" s="245"/>
      <c r="J607" s="245"/>
      <c r="K607" s="245"/>
      <c r="L607" s="245"/>
      <c r="M607" s="245"/>
      <c r="N607" s="245"/>
      <c r="O607" s="245"/>
      <c r="P607" s="245"/>
      <c r="Q607" s="245"/>
      <c r="R607" s="245"/>
      <c r="S607" s="245"/>
      <c r="T607" s="245"/>
      <c r="U607" s="245"/>
      <c r="V607" s="245"/>
      <c r="W607" s="245"/>
      <c r="X607" s="245"/>
      <c r="Y607" s="245"/>
      <c r="Z607" s="245"/>
    </row>
    <row r="608" ht="15.75" customHeight="1">
      <c r="A608" s="245"/>
      <c r="B608" s="245"/>
      <c r="C608" s="245"/>
      <c r="D608" s="245"/>
      <c r="E608" s="245"/>
      <c r="F608" s="245"/>
      <c r="G608" s="245"/>
      <c r="H608" s="245"/>
      <c r="I608" s="245"/>
      <c r="J608" s="245"/>
      <c r="K608" s="245"/>
      <c r="L608" s="245"/>
      <c r="M608" s="245"/>
      <c r="N608" s="245"/>
      <c r="O608" s="245"/>
      <c r="P608" s="245"/>
      <c r="Q608" s="245"/>
      <c r="R608" s="245"/>
      <c r="S608" s="245"/>
      <c r="T608" s="245"/>
      <c r="U608" s="245"/>
      <c r="V608" s="245"/>
      <c r="W608" s="245"/>
      <c r="X608" s="245"/>
      <c r="Y608" s="245"/>
      <c r="Z608" s="245"/>
    </row>
    <row r="609" ht="15.75" customHeight="1">
      <c r="A609" s="245"/>
      <c r="B609" s="245"/>
      <c r="C609" s="245"/>
      <c r="D609" s="245"/>
      <c r="E609" s="245"/>
      <c r="F609" s="245"/>
      <c r="G609" s="245"/>
      <c r="H609" s="245"/>
      <c r="I609" s="245"/>
      <c r="J609" s="245"/>
      <c r="K609" s="245"/>
      <c r="L609" s="245"/>
      <c r="M609" s="245"/>
      <c r="N609" s="245"/>
      <c r="O609" s="245"/>
      <c r="P609" s="245"/>
      <c r="Q609" s="245"/>
      <c r="R609" s="245"/>
      <c r="S609" s="245"/>
      <c r="T609" s="245"/>
      <c r="U609" s="245"/>
      <c r="V609" s="245"/>
      <c r="W609" s="245"/>
      <c r="X609" s="245"/>
      <c r="Y609" s="245"/>
      <c r="Z609" s="245"/>
    </row>
    <row r="610" ht="15.75" customHeight="1">
      <c r="A610" s="245"/>
      <c r="B610" s="245"/>
      <c r="C610" s="245"/>
      <c r="D610" s="245"/>
      <c r="E610" s="245"/>
      <c r="F610" s="245"/>
      <c r="G610" s="245"/>
      <c r="H610" s="245"/>
      <c r="I610" s="245"/>
      <c r="J610" s="245"/>
      <c r="K610" s="245"/>
      <c r="L610" s="245"/>
      <c r="M610" s="245"/>
      <c r="N610" s="245"/>
      <c r="O610" s="245"/>
      <c r="P610" s="245"/>
      <c r="Q610" s="245"/>
      <c r="R610" s="245"/>
      <c r="S610" s="245"/>
      <c r="T610" s="245"/>
      <c r="U610" s="245"/>
      <c r="V610" s="245"/>
      <c r="W610" s="245"/>
      <c r="X610" s="245"/>
      <c r="Y610" s="245"/>
      <c r="Z610" s="245"/>
    </row>
    <row r="611" ht="15.75" customHeight="1">
      <c r="A611" s="245"/>
      <c r="B611" s="245"/>
      <c r="C611" s="245"/>
      <c r="D611" s="245"/>
      <c r="E611" s="245"/>
      <c r="F611" s="245"/>
      <c r="G611" s="245"/>
      <c r="H611" s="245"/>
      <c r="I611" s="245"/>
      <c r="J611" s="245"/>
      <c r="K611" s="245"/>
      <c r="L611" s="245"/>
      <c r="M611" s="245"/>
      <c r="N611" s="245"/>
      <c r="O611" s="245"/>
      <c r="P611" s="245"/>
      <c r="Q611" s="245"/>
      <c r="R611" s="245"/>
      <c r="S611" s="245"/>
      <c r="T611" s="245"/>
      <c r="U611" s="245"/>
      <c r="V611" s="245"/>
      <c r="W611" s="245"/>
      <c r="X611" s="245"/>
      <c r="Y611" s="245"/>
      <c r="Z611" s="245"/>
    </row>
    <row r="612" ht="15.75" customHeight="1">
      <c r="A612" s="245"/>
      <c r="B612" s="245"/>
      <c r="C612" s="245"/>
      <c r="D612" s="245"/>
      <c r="E612" s="245"/>
      <c r="F612" s="245"/>
      <c r="G612" s="245"/>
      <c r="H612" s="245"/>
      <c r="I612" s="245"/>
      <c r="J612" s="245"/>
      <c r="K612" s="245"/>
      <c r="L612" s="245"/>
      <c r="M612" s="245"/>
      <c r="N612" s="245"/>
      <c r="O612" s="245"/>
      <c r="P612" s="245"/>
      <c r="Q612" s="245"/>
      <c r="R612" s="245"/>
      <c r="S612" s="245"/>
      <c r="T612" s="245"/>
      <c r="U612" s="245"/>
      <c r="V612" s="245"/>
      <c r="W612" s="245"/>
      <c r="X612" s="245"/>
      <c r="Y612" s="245"/>
      <c r="Z612" s="245"/>
    </row>
    <row r="613" ht="15.75" customHeight="1">
      <c r="A613" s="245"/>
      <c r="B613" s="245"/>
      <c r="C613" s="245"/>
      <c r="D613" s="245"/>
      <c r="E613" s="245"/>
      <c r="F613" s="245"/>
      <c r="G613" s="245"/>
      <c r="H613" s="245"/>
      <c r="I613" s="245"/>
      <c r="J613" s="245"/>
      <c r="K613" s="245"/>
      <c r="L613" s="245"/>
      <c r="M613" s="245"/>
      <c r="N613" s="245"/>
      <c r="O613" s="245"/>
      <c r="P613" s="245"/>
      <c r="Q613" s="245"/>
      <c r="R613" s="245"/>
      <c r="S613" s="245"/>
      <c r="T613" s="245"/>
      <c r="U613" s="245"/>
      <c r="V613" s="245"/>
      <c r="W613" s="245"/>
      <c r="X613" s="245"/>
      <c r="Y613" s="245"/>
      <c r="Z613" s="245"/>
    </row>
    <row r="614" ht="15.75" customHeight="1">
      <c r="A614" s="245"/>
      <c r="B614" s="245"/>
      <c r="C614" s="245"/>
      <c r="D614" s="245"/>
      <c r="E614" s="245"/>
      <c r="F614" s="245"/>
      <c r="G614" s="245"/>
      <c r="H614" s="245"/>
      <c r="I614" s="245"/>
      <c r="J614" s="245"/>
      <c r="K614" s="245"/>
      <c r="L614" s="245"/>
      <c r="M614" s="245"/>
      <c r="N614" s="245"/>
      <c r="O614" s="245"/>
      <c r="P614" s="245"/>
      <c r="Q614" s="245"/>
      <c r="R614" s="245"/>
      <c r="S614" s="245"/>
      <c r="T614" s="245"/>
      <c r="U614" s="245"/>
      <c r="V614" s="245"/>
      <c r="W614" s="245"/>
      <c r="X614" s="245"/>
      <c r="Y614" s="245"/>
      <c r="Z614" s="245"/>
    </row>
    <row r="615" ht="15.75" customHeight="1">
      <c r="A615" s="245"/>
      <c r="B615" s="245"/>
      <c r="C615" s="245"/>
      <c r="D615" s="245"/>
      <c r="E615" s="245"/>
      <c r="F615" s="245"/>
      <c r="G615" s="245"/>
      <c r="H615" s="245"/>
      <c r="I615" s="245"/>
      <c r="J615" s="245"/>
      <c r="K615" s="245"/>
      <c r="L615" s="245"/>
      <c r="M615" s="245"/>
      <c r="N615" s="245"/>
      <c r="O615" s="245"/>
      <c r="P615" s="245"/>
      <c r="Q615" s="245"/>
      <c r="R615" s="245"/>
      <c r="S615" s="245"/>
      <c r="T615" s="245"/>
      <c r="U615" s="245"/>
      <c r="V615" s="245"/>
      <c r="W615" s="245"/>
      <c r="X615" s="245"/>
      <c r="Y615" s="245"/>
      <c r="Z615" s="245"/>
    </row>
    <row r="616" ht="15.75" customHeight="1">
      <c r="A616" s="245"/>
      <c r="B616" s="245"/>
      <c r="C616" s="245"/>
      <c r="D616" s="245"/>
      <c r="E616" s="245"/>
      <c r="F616" s="245"/>
      <c r="G616" s="245"/>
      <c r="H616" s="245"/>
      <c r="I616" s="245"/>
      <c r="J616" s="245"/>
      <c r="K616" s="245"/>
      <c r="L616" s="245"/>
      <c r="M616" s="245"/>
      <c r="N616" s="245"/>
      <c r="O616" s="245"/>
      <c r="P616" s="245"/>
      <c r="Q616" s="245"/>
      <c r="R616" s="245"/>
      <c r="S616" s="245"/>
      <c r="T616" s="245"/>
      <c r="U616" s="245"/>
      <c r="V616" s="245"/>
      <c r="W616" s="245"/>
      <c r="X616" s="245"/>
      <c r="Y616" s="245"/>
      <c r="Z616" s="245"/>
    </row>
    <row r="617" ht="15.75" customHeight="1">
      <c r="A617" s="245"/>
      <c r="B617" s="245"/>
      <c r="C617" s="245"/>
      <c r="D617" s="245"/>
      <c r="E617" s="245"/>
      <c r="F617" s="245"/>
      <c r="G617" s="245"/>
      <c r="H617" s="245"/>
      <c r="I617" s="245"/>
      <c r="J617" s="245"/>
      <c r="K617" s="245"/>
      <c r="L617" s="245"/>
      <c r="M617" s="245"/>
      <c r="N617" s="245"/>
      <c r="O617" s="245"/>
      <c r="P617" s="245"/>
      <c r="Q617" s="245"/>
      <c r="R617" s="245"/>
      <c r="S617" s="245"/>
      <c r="T617" s="245"/>
      <c r="U617" s="245"/>
      <c r="V617" s="245"/>
      <c r="W617" s="245"/>
      <c r="X617" s="245"/>
      <c r="Y617" s="245"/>
      <c r="Z617" s="245"/>
    </row>
    <row r="618" ht="15.75" customHeight="1">
      <c r="A618" s="245"/>
      <c r="B618" s="245"/>
      <c r="C618" s="245"/>
      <c r="D618" s="245"/>
      <c r="E618" s="245"/>
      <c r="F618" s="245"/>
      <c r="G618" s="245"/>
      <c r="H618" s="245"/>
      <c r="I618" s="245"/>
      <c r="J618" s="245"/>
      <c r="K618" s="245"/>
      <c r="L618" s="245"/>
      <c r="M618" s="245"/>
      <c r="N618" s="245"/>
      <c r="O618" s="245"/>
      <c r="P618" s="245"/>
      <c r="Q618" s="245"/>
      <c r="R618" s="245"/>
      <c r="S618" s="245"/>
      <c r="T618" s="245"/>
      <c r="U618" s="245"/>
      <c r="V618" s="245"/>
      <c r="W618" s="245"/>
      <c r="X618" s="245"/>
      <c r="Y618" s="245"/>
      <c r="Z618" s="245"/>
    </row>
    <row r="619" ht="15.75" customHeight="1">
      <c r="A619" s="245"/>
      <c r="B619" s="245"/>
      <c r="C619" s="245"/>
      <c r="D619" s="245"/>
      <c r="E619" s="245"/>
      <c r="F619" s="245"/>
      <c r="G619" s="245"/>
      <c r="H619" s="245"/>
      <c r="I619" s="245"/>
      <c r="J619" s="245"/>
      <c r="K619" s="245"/>
      <c r="L619" s="245"/>
      <c r="M619" s="245"/>
      <c r="N619" s="245"/>
      <c r="O619" s="245"/>
      <c r="P619" s="245"/>
      <c r="Q619" s="245"/>
      <c r="R619" s="245"/>
      <c r="S619" s="245"/>
      <c r="T619" s="245"/>
      <c r="U619" s="245"/>
      <c r="V619" s="245"/>
      <c r="W619" s="245"/>
      <c r="X619" s="245"/>
      <c r="Y619" s="245"/>
      <c r="Z619" s="245"/>
    </row>
    <row r="620" ht="15.75" customHeight="1">
      <c r="A620" s="245"/>
      <c r="B620" s="245"/>
      <c r="C620" s="245"/>
      <c r="D620" s="245"/>
      <c r="E620" s="245"/>
      <c r="F620" s="245"/>
      <c r="G620" s="245"/>
      <c r="H620" s="245"/>
      <c r="I620" s="245"/>
      <c r="J620" s="245"/>
      <c r="K620" s="245"/>
      <c r="L620" s="245"/>
      <c r="M620" s="245"/>
      <c r="N620" s="245"/>
      <c r="O620" s="245"/>
      <c r="P620" s="245"/>
      <c r="Q620" s="245"/>
      <c r="R620" s="245"/>
      <c r="S620" s="245"/>
      <c r="T620" s="245"/>
      <c r="U620" s="245"/>
      <c r="V620" s="245"/>
      <c r="W620" s="245"/>
      <c r="X620" s="245"/>
      <c r="Y620" s="245"/>
      <c r="Z620" s="245"/>
    </row>
    <row r="621" ht="15.75" customHeight="1">
      <c r="A621" s="245"/>
      <c r="B621" s="245"/>
      <c r="C621" s="245"/>
      <c r="D621" s="245"/>
      <c r="E621" s="245"/>
      <c r="F621" s="245"/>
      <c r="G621" s="245"/>
      <c r="H621" s="245"/>
      <c r="I621" s="245"/>
      <c r="J621" s="245"/>
      <c r="K621" s="245"/>
      <c r="L621" s="245"/>
      <c r="M621" s="245"/>
      <c r="N621" s="245"/>
      <c r="O621" s="245"/>
      <c r="P621" s="245"/>
      <c r="Q621" s="245"/>
      <c r="R621" s="245"/>
      <c r="S621" s="245"/>
      <c r="T621" s="245"/>
      <c r="U621" s="245"/>
      <c r="V621" s="245"/>
      <c r="W621" s="245"/>
      <c r="X621" s="245"/>
      <c r="Y621" s="245"/>
      <c r="Z621" s="245"/>
    </row>
    <row r="622" ht="15.75" customHeight="1">
      <c r="A622" s="245"/>
      <c r="B622" s="245"/>
      <c r="C622" s="245"/>
      <c r="D622" s="245"/>
      <c r="E622" s="245"/>
      <c r="F622" s="245"/>
      <c r="G622" s="245"/>
      <c r="H622" s="245"/>
      <c r="I622" s="245"/>
      <c r="J622" s="245"/>
      <c r="K622" s="245"/>
      <c r="L622" s="245"/>
      <c r="M622" s="245"/>
      <c r="N622" s="245"/>
      <c r="O622" s="245"/>
      <c r="P622" s="245"/>
      <c r="Q622" s="245"/>
      <c r="R622" s="245"/>
      <c r="S622" s="245"/>
      <c r="T622" s="245"/>
      <c r="U622" s="245"/>
      <c r="V622" s="245"/>
      <c r="W622" s="245"/>
      <c r="X622" s="245"/>
      <c r="Y622" s="245"/>
      <c r="Z622" s="245"/>
    </row>
    <row r="623" ht="15.75" customHeight="1">
      <c r="A623" s="245"/>
      <c r="B623" s="245"/>
      <c r="C623" s="245"/>
      <c r="D623" s="245"/>
      <c r="E623" s="245"/>
      <c r="F623" s="245"/>
      <c r="G623" s="245"/>
      <c r="H623" s="245"/>
      <c r="I623" s="245"/>
      <c r="J623" s="245"/>
      <c r="K623" s="245"/>
      <c r="L623" s="245"/>
      <c r="M623" s="245"/>
      <c r="N623" s="245"/>
      <c r="O623" s="245"/>
      <c r="P623" s="245"/>
      <c r="Q623" s="245"/>
      <c r="R623" s="245"/>
      <c r="S623" s="245"/>
      <c r="T623" s="245"/>
      <c r="U623" s="245"/>
      <c r="V623" s="245"/>
      <c r="W623" s="245"/>
      <c r="X623" s="245"/>
      <c r="Y623" s="245"/>
      <c r="Z623" s="245"/>
    </row>
    <row r="624" ht="15.75" customHeight="1">
      <c r="A624" s="245"/>
      <c r="B624" s="245"/>
      <c r="C624" s="245"/>
      <c r="D624" s="245"/>
      <c r="E624" s="245"/>
      <c r="F624" s="245"/>
      <c r="G624" s="245"/>
      <c r="H624" s="245"/>
      <c r="I624" s="245"/>
      <c r="J624" s="245"/>
      <c r="K624" s="245"/>
      <c r="L624" s="245"/>
      <c r="M624" s="245"/>
      <c r="N624" s="245"/>
      <c r="O624" s="245"/>
      <c r="P624" s="245"/>
      <c r="Q624" s="245"/>
      <c r="R624" s="245"/>
      <c r="S624" s="245"/>
      <c r="T624" s="245"/>
      <c r="U624" s="245"/>
      <c r="V624" s="245"/>
      <c r="W624" s="245"/>
      <c r="X624" s="245"/>
      <c r="Y624" s="245"/>
      <c r="Z624" s="245"/>
    </row>
    <row r="625" ht="15.75" customHeight="1">
      <c r="A625" s="245"/>
      <c r="B625" s="245"/>
      <c r="C625" s="245"/>
      <c r="D625" s="245"/>
      <c r="E625" s="245"/>
      <c r="F625" s="245"/>
      <c r="G625" s="245"/>
      <c r="H625" s="245"/>
      <c r="I625" s="245"/>
      <c r="J625" s="245"/>
      <c r="K625" s="245"/>
      <c r="L625" s="245"/>
      <c r="M625" s="245"/>
      <c r="N625" s="245"/>
      <c r="O625" s="245"/>
      <c r="P625" s="245"/>
      <c r="Q625" s="245"/>
      <c r="R625" s="245"/>
      <c r="S625" s="245"/>
      <c r="T625" s="245"/>
      <c r="U625" s="245"/>
      <c r="V625" s="245"/>
      <c r="W625" s="245"/>
      <c r="X625" s="245"/>
      <c r="Y625" s="245"/>
      <c r="Z625" s="245"/>
    </row>
    <row r="626" ht="15.75" customHeight="1">
      <c r="A626" s="245"/>
      <c r="B626" s="245"/>
      <c r="C626" s="245"/>
      <c r="D626" s="245"/>
      <c r="E626" s="245"/>
      <c r="F626" s="245"/>
      <c r="G626" s="245"/>
      <c r="H626" s="245"/>
      <c r="I626" s="245"/>
      <c r="J626" s="245"/>
      <c r="K626" s="245"/>
      <c r="L626" s="245"/>
      <c r="M626" s="245"/>
      <c r="N626" s="245"/>
      <c r="O626" s="245"/>
      <c r="P626" s="245"/>
      <c r="Q626" s="245"/>
      <c r="R626" s="245"/>
      <c r="S626" s="245"/>
      <c r="T626" s="245"/>
      <c r="U626" s="245"/>
      <c r="V626" s="245"/>
      <c r="W626" s="245"/>
      <c r="X626" s="245"/>
      <c r="Y626" s="245"/>
      <c r="Z626" s="245"/>
    </row>
    <row r="627" ht="15.75" customHeight="1">
      <c r="A627" s="245"/>
      <c r="B627" s="245"/>
      <c r="C627" s="245"/>
      <c r="D627" s="245"/>
      <c r="E627" s="245"/>
      <c r="F627" s="245"/>
      <c r="G627" s="245"/>
      <c r="H627" s="245"/>
      <c r="I627" s="245"/>
      <c r="J627" s="245"/>
      <c r="K627" s="245"/>
      <c r="L627" s="245"/>
      <c r="M627" s="245"/>
      <c r="N627" s="245"/>
      <c r="O627" s="245"/>
      <c r="P627" s="245"/>
      <c r="Q627" s="245"/>
      <c r="R627" s="245"/>
      <c r="S627" s="245"/>
      <c r="T627" s="245"/>
      <c r="U627" s="245"/>
      <c r="V627" s="245"/>
      <c r="W627" s="245"/>
      <c r="X627" s="245"/>
      <c r="Y627" s="245"/>
      <c r="Z627" s="245"/>
    </row>
    <row r="628" ht="15.75" customHeight="1">
      <c r="A628" s="245"/>
      <c r="B628" s="245"/>
      <c r="C628" s="245"/>
      <c r="D628" s="245"/>
      <c r="E628" s="245"/>
      <c r="F628" s="245"/>
      <c r="G628" s="245"/>
      <c r="H628" s="245"/>
      <c r="I628" s="245"/>
      <c r="J628" s="245"/>
      <c r="K628" s="245"/>
      <c r="L628" s="245"/>
      <c r="M628" s="245"/>
      <c r="N628" s="245"/>
      <c r="O628" s="245"/>
      <c r="P628" s="245"/>
      <c r="Q628" s="245"/>
      <c r="R628" s="245"/>
      <c r="S628" s="245"/>
      <c r="T628" s="245"/>
      <c r="U628" s="245"/>
      <c r="V628" s="245"/>
      <c r="W628" s="245"/>
      <c r="X628" s="245"/>
      <c r="Y628" s="245"/>
      <c r="Z628" s="245"/>
    </row>
    <row r="629" ht="15.75" customHeight="1">
      <c r="A629" s="245"/>
      <c r="B629" s="245"/>
      <c r="C629" s="245"/>
      <c r="D629" s="245"/>
      <c r="E629" s="245"/>
      <c r="F629" s="245"/>
      <c r="G629" s="245"/>
      <c r="H629" s="245"/>
      <c r="I629" s="245"/>
      <c r="J629" s="245"/>
      <c r="K629" s="245"/>
      <c r="L629" s="245"/>
      <c r="M629" s="245"/>
      <c r="N629" s="245"/>
      <c r="O629" s="245"/>
      <c r="P629" s="245"/>
      <c r="Q629" s="245"/>
      <c r="R629" s="245"/>
      <c r="S629" s="245"/>
      <c r="T629" s="245"/>
      <c r="U629" s="245"/>
      <c r="V629" s="245"/>
      <c r="W629" s="245"/>
      <c r="X629" s="245"/>
      <c r="Y629" s="245"/>
      <c r="Z629" s="245"/>
    </row>
    <row r="630" ht="15.75" customHeight="1">
      <c r="A630" s="245"/>
      <c r="B630" s="245"/>
      <c r="C630" s="245"/>
      <c r="D630" s="245"/>
      <c r="E630" s="245"/>
      <c r="F630" s="245"/>
      <c r="G630" s="245"/>
      <c r="H630" s="245"/>
      <c r="I630" s="245"/>
      <c r="J630" s="245"/>
      <c r="K630" s="245"/>
      <c r="L630" s="245"/>
      <c r="M630" s="245"/>
      <c r="N630" s="245"/>
      <c r="O630" s="245"/>
      <c r="P630" s="245"/>
      <c r="Q630" s="245"/>
      <c r="R630" s="245"/>
      <c r="S630" s="245"/>
      <c r="T630" s="245"/>
      <c r="U630" s="245"/>
      <c r="V630" s="245"/>
      <c r="W630" s="245"/>
      <c r="X630" s="245"/>
      <c r="Y630" s="245"/>
      <c r="Z630" s="245"/>
    </row>
    <row r="631" ht="15.75" customHeight="1">
      <c r="A631" s="245"/>
      <c r="B631" s="245"/>
      <c r="C631" s="245"/>
      <c r="D631" s="245"/>
      <c r="E631" s="245"/>
      <c r="F631" s="245"/>
      <c r="G631" s="245"/>
      <c r="H631" s="245"/>
      <c r="I631" s="245"/>
      <c r="J631" s="245"/>
      <c r="K631" s="245"/>
      <c r="L631" s="245"/>
      <c r="M631" s="245"/>
      <c r="N631" s="245"/>
      <c r="O631" s="245"/>
      <c r="P631" s="245"/>
      <c r="Q631" s="245"/>
      <c r="R631" s="245"/>
      <c r="S631" s="245"/>
      <c r="T631" s="245"/>
      <c r="U631" s="245"/>
      <c r="V631" s="245"/>
      <c r="W631" s="245"/>
      <c r="X631" s="245"/>
      <c r="Y631" s="245"/>
      <c r="Z631" s="245"/>
    </row>
    <row r="632" ht="15.75" customHeight="1">
      <c r="A632" s="245"/>
      <c r="B632" s="245"/>
      <c r="C632" s="245"/>
      <c r="D632" s="245"/>
      <c r="E632" s="245"/>
      <c r="F632" s="245"/>
      <c r="G632" s="245"/>
      <c r="H632" s="245"/>
      <c r="I632" s="245"/>
      <c r="J632" s="245"/>
      <c r="K632" s="245"/>
      <c r="L632" s="245"/>
      <c r="M632" s="245"/>
      <c r="N632" s="245"/>
      <c r="O632" s="245"/>
      <c r="P632" s="245"/>
      <c r="Q632" s="245"/>
      <c r="R632" s="245"/>
      <c r="S632" s="245"/>
      <c r="T632" s="245"/>
      <c r="U632" s="245"/>
      <c r="V632" s="245"/>
      <c r="W632" s="245"/>
      <c r="X632" s="245"/>
      <c r="Y632" s="245"/>
      <c r="Z632" s="245"/>
    </row>
    <row r="633" ht="15.75" customHeight="1">
      <c r="A633" s="245"/>
      <c r="B633" s="245"/>
      <c r="C633" s="245"/>
      <c r="D633" s="245"/>
      <c r="E633" s="245"/>
      <c r="F633" s="245"/>
      <c r="G633" s="245"/>
      <c r="H633" s="245"/>
      <c r="I633" s="245"/>
      <c r="J633" s="245"/>
      <c r="K633" s="245"/>
      <c r="L633" s="245"/>
      <c r="M633" s="245"/>
      <c r="N633" s="245"/>
      <c r="O633" s="245"/>
      <c r="P633" s="245"/>
      <c r="Q633" s="245"/>
      <c r="R633" s="245"/>
      <c r="S633" s="245"/>
      <c r="T633" s="245"/>
      <c r="U633" s="245"/>
      <c r="V633" s="245"/>
      <c r="W633" s="245"/>
      <c r="X633" s="245"/>
      <c r="Y633" s="245"/>
      <c r="Z633" s="245"/>
    </row>
    <row r="634" ht="15.75" customHeight="1">
      <c r="A634" s="245"/>
      <c r="B634" s="245"/>
      <c r="C634" s="245"/>
      <c r="D634" s="245"/>
      <c r="E634" s="245"/>
      <c r="F634" s="245"/>
      <c r="G634" s="245"/>
      <c r="H634" s="245"/>
      <c r="I634" s="245"/>
      <c r="J634" s="245"/>
      <c r="K634" s="245"/>
      <c r="L634" s="245"/>
      <c r="M634" s="245"/>
      <c r="N634" s="245"/>
      <c r="O634" s="245"/>
      <c r="P634" s="245"/>
      <c r="Q634" s="245"/>
      <c r="R634" s="245"/>
      <c r="S634" s="245"/>
      <c r="T634" s="245"/>
      <c r="U634" s="245"/>
      <c r="V634" s="245"/>
      <c r="W634" s="245"/>
      <c r="X634" s="245"/>
      <c r="Y634" s="245"/>
      <c r="Z634" s="245"/>
    </row>
    <row r="635" ht="15.75" customHeight="1">
      <c r="A635" s="245"/>
      <c r="B635" s="245"/>
      <c r="C635" s="245"/>
      <c r="D635" s="245"/>
      <c r="E635" s="245"/>
      <c r="F635" s="245"/>
      <c r="G635" s="245"/>
      <c r="H635" s="245"/>
      <c r="I635" s="245"/>
      <c r="J635" s="245"/>
      <c r="K635" s="245"/>
      <c r="L635" s="245"/>
      <c r="M635" s="245"/>
      <c r="N635" s="245"/>
      <c r="O635" s="245"/>
      <c r="P635" s="245"/>
      <c r="Q635" s="245"/>
      <c r="R635" s="245"/>
      <c r="S635" s="245"/>
      <c r="T635" s="245"/>
      <c r="U635" s="245"/>
      <c r="V635" s="245"/>
      <c r="W635" s="245"/>
      <c r="X635" s="245"/>
      <c r="Y635" s="245"/>
      <c r="Z635" s="245"/>
    </row>
    <row r="636" ht="15.75" customHeight="1">
      <c r="A636" s="245"/>
      <c r="B636" s="245"/>
      <c r="C636" s="245"/>
      <c r="D636" s="245"/>
      <c r="E636" s="245"/>
      <c r="F636" s="245"/>
      <c r="G636" s="245"/>
      <c r="H636" s="245"/>
      <c r="I636" s="245"/>
      <c r="J636" s="245"/>
      <c r="K636" s="245"/>
      <c r="L636" s="245"/>
      <c r="M636" s="245"/>
      <c r="N636" s="245"/>
      <c r="O636" s="245"/>
      <c r="P636" s="245"/>
      <c r="Q636" s="245"/>
      <c r="R636" s="245"/>
      <c r="S636" s="245"/>
      <c r="T636" s="245"/>
      <c r="U636" s="245"/>
      <c r="V636" s="245"/>
      <c r="W636" s="245"/>
      <c r="X636" s="245"/>
      <c r="Y636" s="245"/>
      <c r="Z636" s="245"/>
    </row>
    <row r="637" ht="15.75" customHeight="1">
      <c r="A637" s="245"/>
      <c r="B637" s="245"/>
      <c r="C637" s="245"/>
      <c r="D637" s="245"/>
      <c r="E637" s="245"/>
      <c r="F637" s="245"/>
      <c r="G637" s="245"/>
      <c r="H637" s="245"/>
      <c r="I637" s="245"/>
      <c r="J637" s="245"/>
      <c r="K637" s="245"/>
      <c r="L637" s="245"/>
      <c r="M637" s="245"/>
      <c r="N637" s="245"/>
      <c r="O637" s="245"/>
      <c r="P637" s="245"/>
      <c r="Q637" s="245"/>
      <c r="R637" s="245"/>
      <c r="S637" s="245"/>
      <c r="T637" s="245"/>
      <c r="U637" s="245"/>
      <c r="V637" s="245"/>
      <c r="W637" s="245"/>
      <c r="X637" s="245"/>
      <c r="Y637" s="245"/>
      <c r="Z637" s="245"/>
    </row>
    <row r="638" ht="15.75" customHeight="1">
      <c r="A638" s="245"/>
      <c r="B638" s="245"/>
      <c r="C638" s="245"/>
      <c r="D638" s="245"/>
      <c r="E638" s="245"/>
      <c r="F638" s="245"/>
      <c r="G638" s="245"/>
      <c r="H638" s="245"/>
      <c r="I638" s="245"/>
      <c r="J638" s="245"/>
      <c r="K638" s="245"/>
      <c r="L638" s="245"/>
      <c r="M638" s="245"/>
      <c r="N638" s="245"/>
      <c r="O638" s="245"/>
      <c r="P638" s="245"/>
      <c r="Q638" s="245"/>
      <c r="R638" s="245"/>
      <c r="S638" s="245"/>
      <c r="T638" s="245"/>
      <c r="U638" s="245"/>
      <c r="V638" s="245"/>
      <c r="W638" s="245"/>
      <c r="X638" s="245"/>
      <c r="Y638" s="245"/>
      <c r="Z638" s="245"/>
    </row>
    <row r="639" ht="15.75" customHeight="1">
      <c r="A639" s="245"/>
      <c r="B639" s="245"/>
      <c r="C639" s="245"/>
      <c r="D639" s="245"/>
      <c r="E639" s="245"/>
      <c r="F639" s="245"/>
      <c r="G639" s="245"/>
      <c r="H639" s="245"/>
      <c r="I639" s="245"/>
      <c r="J639" s="245"/>
      <c r="K639" s="245"/>
      <c r="L639" s="245"/>
      <c r="M639" s="245"/>
      <c r="N639" s="245"/>
      <c r="O639" s="245"/>
      <c r="P639" s="245"/>
      <c r="Q639" s="245"/>
      <c r="R639" s="245"/>
      <c r="S639" s="245"/>
      <c r="T639" s="245"/>
      <c r="U639" s="245"/>
      <c r="V639" s="245"/>
      <c r="W639" s="245"/>
      <c r="X639" s="245"/>
      <c r="Y639" s="245"/>
      <c r="Z639" s="245"/>
    </row>
    <row r="640" ht="15.75" customHeight="1">
      <c r="A640" s="245"/>
      <c r="B640" s="245"/>
      <c r="C640" s="245"/>
      <c r="D640" s="245"/>
      <c r="E640" s="245"/>
      <c r="F640" s="245"/>
      <c r="G640" s="245"/>
      <c r="H640" s="245"/>
      <c r="I640" s="245"/>
      <c r="J640" s="245"/>
      <c r="K640" s="245"/>
      <c r="L640" s="245"/>
      <c r="M640" s="245"/>
      <c r="N640" s="245"/>
      <c r="O640" s="245"/>
      <c r="P640" s="245"/>
      <c r="Q640" s="245"/>
      <c r="R640" s="245"/>
      <c r="S640" s="245"/>
      <c r="T640" s="245"/>
      <c r="U640" s="245"/>
      <c r="V640" s="245"/>
      <c r="W640" s="245"/>
      <c r="X640" s="245"/>
      <c r="Y640" s="245"/>
      <c r="Z640" s="245"/>
    </row>
    <row r="641" ht="15.75" customHeight="1">
      <c r="A641" s="245"/>
      <c r="B641" s="245"/>
      <c r="C641" s="245"/>
      <c r="D641" s="245"/>
      <c r="E641" s="245"/>
      <c r="F641" s="245"/>
      <c r="G641" s="245"/>
      <c r="H641" s="245"/>
      <c r="I641" s="245"/>
      <c r="J641" s="245"/>
      <c r="K641" s="245"/>
      <c r="L641" s="245"/>
      <c r="M641" s="245"/>
      <c r="N641" s="245"/>
      <c r="O641" s="245"/>
      <c r="P641" s="245"/>
      <c r="Q641" s="245"/>
      <c r="R641" s="245"/>
      <c r="S641" s="245"/>
      <c r="T641" s="245"/>
      <c r="U641" s="245"/>
      <c r="V641" s="245"/>
      <c r="W641" s="245"/>
      <c r="X641" s="245"/>
      <c r="Y641" s="245"/>
      <c r="Z641" s="245"/>
    </row>
    <row r="642" ht="15.75" customHeight="1">
      <c r="A642" s="245"/>
      <c r="B642" s="245"/>
      <c r="C642" s="245"/>
      <c r="D642" s="245"/>
      <c r="E642" s="245"/>
      <c r="F642" s="245"/>
      <c r="G642" s="245"/>
      <c r="H642" s="245"/>
      <c r="I642" s="245"/>
      <c r="J642" s="245"/>
      <c r="K642" s="245"/>
      <c r="L642" s="245"/>
      <c r="M642" s="245"/>
      <c r="N642" s="245"/>
      <c r="O642" s="245"/>
      <c r="P642" s="245"/>
      <c r="Q642" s="245"/>
      <c r="R642" s="245"/>
      <c r="S642" s="245"/>
      <c r="T642" s="245"/>
      <c r="U642" s="245"/>
      <c r="V642" s="245"/>
      <c r="W642" s="245"/>
      <c r="X642" s="245"/>
      <c r="Y642" s="245"/>
      <c r="Z642" s="245"/>
    </row>
    <row r="643" ht="15.75" customHeight="1">
      <c r="A643" s="245"/>
      <c r="B643" s="245"/>
      <c r="C643" s="245"/>
      <c r="D643" s="245"/>
      <c r="E643" s="245"/>
      <c r="F643" s="245"/>
      <c r="G643" s="245"/>
      <c r="H643" s="245"/>
      <c r="I643" s="245"/>
      <c r="J643" s="245"/>
      <c r="K643" s="245"/>
      <c r="L643" s="245"/>
      <c r="M643" s="245"/>
      <c r="N643" s="245"/>
      <c r="O643" s="245"/>
      <c r="P643" s="245"/>
      <c r="Q643" s="245"/>
      <c r="R643" s="245"/>
      <c r="S643" s="245"/>
      <c r="T643" s="245"/>
      <c r="U643" s="245"/>
      <c r="V643" s="245"/>
      <c r="W643" s="245"/>
      <c r="X643" s="245"/>
      <c r="Y643" s="245"/>
      <c r="Z643" s="245"/>
    </row>
    <row r="644" ht="15.75" customHeight="1">
      <c r="A644" s="245"/>
      <c r="B644" s="245"/>
      <c r="C644" s="245"/>
      <c r="D644" s="245"/>
      <c r="E644" s="245"/>
      <c r="F644" s="245"/>
      <c r="G644" s="245"/>
      <c r="H644" s="245"/>
      <c r="I644" s="245"/>
      <c r="J644" s="245"/>
      <c r="K644" s="245"/>
      <c r="L644" s="245"/>
      <c r="M644" s="245"/>
      <c r="N644" s="245"/>
      <c r="O644" s="245"/>
      <c r="P644" s="245"/>
      <c r="Q644" s="245"/>
      <c r="R644" s="245"/>
      <c r="S644" s="245"/>
      <c r="T644" s="245"/>
      <c r="U644" s="245"/>
      <c r="V644" s="245"/>
      <c r="W644" s="245"/>
      <c r="X644" s="245"/>
      <c r="Y644" s="245"/>
      <c r="Z644" s="245"/>
    </row>
    <row r="645" ht="15.75" customHeight="1">
      <c r="A645" s="245"/>
      <c r="B645" s="245"/>
      <c r="C645" s="245"/>
      <c r="D645" s="245"/>
      <c r="E645" s="245"/>
      <c r="F645" s="245"/>
      <c r="G645" s="245"/>
      <c r="H645" s="245"/>
      <c r="I645" s="245"/>
      <c r="J645" s="245"/>
      <c r="K645" s="245"/>
      <c r="L645" s="245"/>
      <c r="M645" s="245"/>
      <c r="N645" s="245"/>
      <c r="O645" s="245"/>
      <c r="P645" s="245"/>
      <c r="Q645" s="245"/>
      <c r="R645" s="245"/>
      <c r="S645" s="245"/>
      <c r="T645" s="245"/>
      <c r="U645" s="245"/>
      <c r="V645" s="245"/>
      <c r="W645" s="245"/>
      <c r="X645" s="245"/>
      <c r="Y645" s="245"/>
      <c r="Z645" s="245"/>
    </row>
    <row r="646" ht="15.75" customHeight="1">
      <c r="A646" s="245"/>
      <c r="B646" s="245"/>
      <c r="C646" s="245"/>
      <c r="D646" s="245"/>
      <c r="E646" s="245"/>
      <c r="F646" s="245"/>
      <c r="G646" s="245"/>
      <c r="H646" s="245"/>
      <c r="I646" s="245"/>
      <c r="J646" s="245"/>
      <c r="K646" s="245"/>
      <c r="L646" s="245"/>
      <c r="M646" s="245"/>
      <c r="N646" s="245"/>
      <c r="O646" s="245"/>
      <c r="P646" s="245"/>
      <c r="Q646" s="245"/>
      <c r="R646" s="245"/>
      <c r="S646" s="245"/>
      <c r="T646" s="245"/>
      <c r="U646" s="245"/>
      <c r="V646" s="245"/>
      <c r="W646" s="245"/>
      <c r="X646" s="245"/>
      <c r="Y646" s="245"/>
      <c r="Z646" s="245"/>
    </row>
    <row r="647" ht="15.75" customHeight="1">
      <c r="A647" s="245"/>
      <c r="B647" s="245"/>
      <c r="C647" s="245"/>
      <c r="D647" s="245"/>
      <c r="E647" s="245"/>
      <c r="F647" s="245"/>
      <c r="G647" s="245"/>
      <c r="H647" s="245"/>
      <c r="I647" s="245"/>
      <c r="J647" s="245"/>
      <c r="K647" s="245"/>
      <c r="L647" s="245"/>
      <c r="M647" s="245"/>
      <c r="N647" s="245"/>
      <c r="O647" s="245"/>
      <c r="P647" s="245"/>
      <c r="Q647" s="245"/>
      <c r="R647" s="245"/>
      <c r="S647" s="245"/>
      <c r="T647" s="245"/>
      <c r="U647" s="245"/>
      <c r="V647" s="245"/>
      <c r="W647" s="245"/>
      <c r="X647" s="245"/>
      <c r="Y647" s="245"/>
      <c r="Z647" s="245"/>
    </row>
    <row r="648" ht="15.75" customHeight="1">
      <c r="A648" s="245"/>
      <c r="B648" s="245"/>
      <c r="C648" s="245"/>
      <c r="D648" s="245"/>
      <c r="E648" s="245"/>
      <c r="F648" s="245"/>
      <c r="G648" s="245"/>
      <c r="H648" s="245"/>
      <c r="I648" s="245"/>
      <c r="J648" s="245"/>
      <c r="K648" s="245"/>
      <c r="L648" s="245"/>
      <c r="M648" s="245"/>
      <c r="N648" s="245"/>
      <c r="O648" s="245"/>
      <c r="P648" s="245"/>
      <c r="Q648" s="245"/>
      <c r="R648" s="245"/>
      <c r="S648" s="245"/>
      <c r="T648" s="245"/>
      <c r="U648" s="245"/>
      <c r="V648" s="245"/>
      <c r="W648" s="245"/>
      <c r="X648" s="245"/>
      <c r="Y648" s="245"/>
      <c r="Z648" s="245"/>
    </row>
    <row r="649" ht="15.75" customHeight="1">
      <c r="A649" s="245"/>
      <c r="B649" s="245"/>
      <c r="C649" s="245"/>
      <c r="D649" s="245"/>
      <c r="E649" s="245"/>
      <c r="F649" s="245"/>
      <c r="G649" s="245"/>
      <c r="H649" s="245"/>
      <c r="I649" s="245"/>
      <c r="J649" s="245"/>
      <c r="K649" s="245"/>
      <c r="L649" s="245"/>
      <c r="M649" s="245"/>
      <c r="N649" s="245"/>
      <c r="O649" s="245"/>
      <c r="P649" s="245"/>
      <c r="Q649" s="245"/>
      <c r="R649" s="245"/>
      <c r="S649" s="245"/>
      <c r="T649" s="245"/>
      <c r="U649" s="245"/>
      <c r="V649" s="245"/>
      <c r="W649" s="245"/>
      <c r="X649" s="245"/>
      <c r="Y649" s="245"/>
      <c r="Z649" s="245"/>
    </row>
    <row r="650" ht="15.75" customHeight="1">
      <c r="A650" s="245"/>
      <c r="B650" s="245"/>
      <c r="C650" s="245"/>
      <c r="D650" s="245"/>
      <c r="E650" s="245"/>
      <c r="F650" s="245"/>
      <c r="G650" s="245"/>
      <c r="H650" s="245"/>
      <c r="I650" s="245"/>
      <c r="J650" s="245"/>
      <c r="K650" s="245"/>
      <c r="L650" s="245"/>
      <c r="M650" s="245"/>
      <c r="N650" s="245"/>
      <c r="O650" s="245"/>
      <c r="P650" s="245"/>
      <c r="Q650" s="245"/>
      <c r="R650" s="245"/>
      <c r="S650" s="245"/>
      <c r="T650" s="245"/>
      <c r="U650" s="245"/>
      <c r="V650" s="245"/>
      <c r="W650" s="245"/>
      <c r="X650" s="245"/>
      <c r="Y650" s="245"/>
      <c r="Z650" s="245"/>
    </row>
    <row r="651" ht="15.75" customHeight="1">
      <c r="A651" s="245"/>
      <c r="B651" s="245"/>
      <c r="C651" s="245"/>
      <c r="D651" s="245"/>
      <c r="E651" s="245"/>
      <c r="F651" s="245"/>
      <c r="G651" s="245"/>
      <c r="H651" s="245"/>
      <c r="I651" s="245"/>
      <c r="J651" s="245"/>
      <c r="K651" s="245"/>
      <c r="L651" s="245"/>
      <c r="M651" s="245"/>
      <c r="N651" s="245"/>
      <c r="O651" s="245"/>
      <c r="P651" s="245"/>
      <c r="Q651" s="245"/>
      <c r="R651" s="245"/>
      <c r="S651" s="245"/>
      <c r="T651" s="245"/>
      <c r="U651" s="245"/>
      <c r="V651" s="245"/>
      <c r="W651" s="245"/>
      <c r="X651" s="245"/>
      <c r="Y651" s="245"/>
      <c r="Z651" s="245"/>
    </row>
    <row r="652" ht="15.75" customHeight="1">
      <c r="A652" s="245"/>
      <c r="B652" s="245"/>
      <c r="C652" s="245"/>
      <c r="D652" s="245"/>
      <c r="E652" s="245"/>
      <c r="F652" s="245"/>
      <c r="G652" s="245"/>
      <c r="H652" s="245"/>
      <c r="I652" s="245"/>
      <c r="J652" s="245"/>
      <c r="K652" s="245"/>
      <c r="L652" s="245"/>
      <c r="M652" s="245"/>
      <c r="N652" s="245"/>
      <c r="O652" s="245"/>
      <c r="P652" s="245"/>
      <c r="Q652" s="245"/>
      <c r="R652" s="245"/>
      <c r="S652" s="245"/>
      <c r="T652" s="245"/>
      <c r="U652" s="245"/>
      <c r="V652" s="245"/>
      <c r="W652" s="245"/>
      <c r="X652" s="245"/>
      <c r="Y652" s="245"/>
      <c r="Z652" s="245"/>
    </row>
    <row r="653" ht="15.75" customHeight="1">
      <c r="A653" s="245"/>
      <c r="B653" s="245"/>
      <c r="C653" s="245"/>
      <c r="D653" s="245"/>
      <c r="E653" s="245"/>
      <c r="F653" s="245"/>
      <c r="G653" s="245"/>
      <c r="H653" s="245"/>
      <c r="I653" s="245"/>
      <c r="J653" s="245"/>
      <c r="K653" s="245"/>
      <c r="L653" s="245"/>
      <c r="M653" s="245"/>
      <c r="N653" s="245"/>
      <c r="O653" s="245"/>
      <c r="P653" s="245"/>
      <c r="Q653" s="245"/>
      <c r="R653" s="245"/>
      <c r="S653" s="245"/>
      <c r="T653" s="245"/>
      <c r="U653" s="245"/>
      <c r="V653" s="245"/>
      <c r="W653" s="245"/>
      <c r="X653" s="245"/>
      <c r="Y653" s="245"/>
      <c r="Z653" s="245"/>
    </row>
    <row r="654" ht="15.75" customHeight="1">
      <c r="A654" s="245"/>
      <c r="B654" s="245"/>
      <c r="C654" s="245"/>
      <c r="D654" s="245"/>
      <c r="E654" s="245"/>
      <c r="F654" s="245"/>
      <c r="G654" s="245"/>
      <c r="H654" s="245"/>
      <c r="I654" s="245"/>
      <c r="J654" s="245"/>
      <c r="K654" s="245"/>
      <c r="L654" s="245"/>
      <c r="M654" s="245"/>
      <c r="N654" s="245"/>
      <c r="O654" s="245"/>
      <c r="P654" s="245"/>
      <c r="Q654" s="245"/>
      <c r="R654" s="245"/>
      <c r="S654" s="245"/>
      <c r="T654" s="245"/>
      <c r="U654" s="245"/>
      <c r="V654" s="245"/>
      <c r="W654" s="245"/>
      <c r="X654" s="245"/>
      <c r="Y654" s="245"/>
      <c r="Z654" s="245"/>
    </row>
    <row r="655" ht="15.75" customHeight="1">
      <c r="A655" s="245"/>
      <c r="B655" s="245"/>
      <c r="C655" s="245"/>
      <c r="D655" s="245"/>
      <c r="E655" s="245"/>
      <c r="F655" s="245"/>
      <c r="G655" s="245"/>
      <c r="H655" s="245"/>
      <c r="I655" s="245"/>
      <c r="J655" s="245"/>
      <c r="K655" s="245"/>
      <c r="L655" s="245"/>
      <c r="M655" s="245"/>
      <c r="N655" s="245"/>
      <c r="O655" s="245"/>
      <c r="P655" s="245"/>
      <c r="Q655" s="245"/>
      <c r="R655" s="245"/>
      <c r="S655" s="245"/>
      <c r="T655" s="245"/>
      <c r="U655" s="245"/>
      <c r="V655" s="245"/>
      <c r="W655" s="245"/>
      <c r="X655" s="245"/>
      <c r="Y655" s="245"/>
      <c r="Z655" s="245"/>
    </row>
    <row r="656" ht="15.75" customHeight="1">
      <c r="A656" s="245"/>
      <c r="B656" s="245"/>
      <c r="C656" s="245"/>
      <c r="D656" s="245"/>
      <c r="E656" s="245"/>
      <c r="F656" s="245"/>
      <c r="G656" s="245"/>
      <c r="H656" s="245"/>
      <c r="I656" s="245"/>
      <c r="J656" s="245"/>
      <c r="K656" s="245"/>
      <c r="L656" s="245"/>
      <c r="M656" s="245"/>
      <c r="N656" s="245"/>
      <c r="O656" s="245"/>
      <c r="P656" s="245"/>
      <c r="Q656" s="245"/>
      <c r="R656" s="245"/>
      <c r="S656" s="245"/>
      <c r="T656" s="245"/>
      <c r="U656" s="245"/>
      <c r="V656" s="245"/>
      <c r="W656" s="245"/>
      <c r="X656" s="245"/>
      <c r="Y656" s="245"/>
      <c r="Z656" s="245"/>
    </row>
    <row r="657" ht="15.75" customHeight="1">
      <c r="A657" s="245"/>
      <c r="B657" s="245"/>
      <c r="C657" s="245"/>
      <c r="D657" s="245"/>
      <c r="E657" s="245"/>
      <c r="F657" s="245"/>
      <c r="G657" s="245"/>
      <c r="H657" s="245"/>
      <c r="I657" s="245"/>
      <c r="J657" s="245"/>
      <c r="K657" s="245"/>
      <c r="L657" s="245"/>
      <c r="M657" s="245"/>
      <c r="N657" s="245"/>
      <c r="O657" s="245"/>
      <c r="P657" s="245"/>
      <c r="Q657" s="245"/>
      <c r="R657" s="245"/>
      <c r="S657" s="245"/>
      <c r="T657" s="245"/>
      <c r="U657" s="245"/>
      <c r="V657" s="245"/>
      <c r="W657" s="245"/>
      <c r="X657" s="245"/>
      <c r="Y657" s="245"/>
      <c r="Z657" s="245"/>
    </row>
    <row r="658" ht="15.75" customHeight="1">
      <c r="A658" s="245"/>
      <c r="B658" s="245"/>
      <c r="C658" s="245"/>
      <c r="D658" s="245"/>
      <c r="E658" s="245"/>
      <c r="F658" s="245"/>
      <c r="G658" s="245"/>
      <c r="H658" s="245"/>
      <c r="I658" s="245"/>
      <c r="J658" s="245"/>
      <c r="K658" s="245"/>
      <c r="L658" s="245"/>
      <c r="M658" s="245"/>
      <c r="N658" s="245"/>
      <c r="O658" s="245"/>
      <c r="P658" s="245"/>
      <c r="Q658" s="245"/>
      <c r="R658" s="245"/>
      <c r="S658" s="245"/>
      <c r="T658" s="245"/>
      <c r="U658" s="245"/>
      <c r="V658" s="245"/>
      <c r="W658" s="245"/>
      <c r="X658" s="245"/>
      <c r="Y658" s="245"/>
      <c r="Z658" s="245"/>
    </row>
    <row r="659" ht="15.75" customHeight="1">
      <c r="A659" s="245"/>
      <c r="B659" s="245"/>
      <c r="C659" s="245"/>
      <c r="D659" s="245"/>
      <c r="E659" s="245"/>
      <c r="F659" s="245"/>
      <c r="G659" s="245"/>
      <c r="H659" s="245"/>
      <c r="I659" s="245"/>
      <c r="J659" s="245"/>
      <c r="K659" s="245"/>
      <c r="L659" s="245"/>
      <c r="M659" s="245"/>
      <c r="N659" s="245"/>
      <c r="O659" s="245"/>
      <c r="P659" s="245"/>
      <c r="Q659" s="245"/>
      <c r="R659" s="245"/>
      <c r="S659" s="245"/>
      <c r="T659" s="245"/>
      <c r="U659" s="245"/>
      <c r="V659" s="245"/>
      <c r="W659" s="245"/>
      <c r="X659" s="245"/>
      <c r="Y659" s="245"/>
      <c r="Z659" s="245"/>
    </row>
    <row r="660" ht="15.75" customHeight="1">
      <c r="A660" s="245"/>
      <c r="B660" s="245"/>
      <c r="C660" s="245"/>
      <c r="D660" s="245"/>
      <c r="E660" s="245"/>
      <c r="F660" s="245"/>
      <c r="G660" s="245"/>
      <c r="H660" s="245"/>
      <c r="I660" s="245"/>
      <c r="J660" s="245"/>
      <c r="K660" s="245"/>
      <c r="L660" s="245"/>
      <c r="M660" s="245"/>
      <c r="N660" s="245"/>
      <c r="O660" s="245"/>
      <c r="P660" s="245"/>
      <c r="Q660" s="245"/>
      <c r="R660" s="245"/>
      <c r="S660" s="245"/>
      <c r="T660" s="245"/>
      <c r="U660" s="245"/>
      <c r="V660" s="245"/>
      <c r="W660" s="245"/>
      <c r="X660" s="245"/>
      <c r="Y660" s="245"/>
      <c r="Z660" s="245"/>
    </row>
    <row r="661" ht="15.75" customHeight="1">
      <c r="A661" s="245"/>
      <c r="B661" s="245"/>
      <c r="C661" s="245"/>
      <c r="D661" s="245"/>
      <c r="E661" s="245"/>
      <c r="F661" s="245"/>
      <c r="G661" s="245"/>
      <c r="H661" s="245"/>
      <c r="I661" s="245"/>
      <c r="J661" s="245"/>
      <c r="K661" s="245"/>
      <c r="L661" s="245"/>
      <c r="M661" s="245"/>
      <c r="N661" s="245"/>
      <c r="O661" s="245"/>
      <c r="P661" s="245"/>
      <c r="Q661" s="245"/>
      <c r="R661" s="245"/>
      <c r="S661" s="245"/>
      <c r="T661" s="245"/>
      <c r="U661" s="245"/>
      <c r="V661" s="245"/>
      <c r="W661" s="245"/>
      <c r="X661" s="245"/>
      <c r="Y661" s="245"/>
      <c r="Z661" s="245"/>
    </row>
    <row r="662" ht="15.75" customHeight="1">
      <c r="A662" s="245"/>
      <c r="B662" s="245"/>
      <c r="C662" s="245"/>
      <c r="D662" s="245"/>
      <c r="E662" s="245"/>
      <c r="F662" s="245"/>
      <c r="G662" s="245"/>
      <c r="H662" s="245"/>
      <c r="I662" s="245"/>
      <c r="J662" s="245"/>
      <c r="K662" s="245"/>
      <c r="L662" s="245"/>
      <c r="M662" s="245"/>
      <c r="N662" s="245"/>
      <c r="O662" s="245"/>
      <c r="P662" s="245"/>
      <c r="Q662" s="245"/>
      <c r="R662" s="245"/>
      <c r="S662" s="245"/>
      <c r="T662" s="245"/>
      <c r="U662" s="245"/>
      <c r="V662" s="245"/>
      <c r="W662" s="245"/>
      <c r="X662" s="245"/>
      <c r="Y662" s="245"/>
      <c r="Z662" s="245"/>
    </row>
    <row r="663" ht="15.75" customHeight="1">
      <c r="A663" s="245"/>
      <c r="B663" s="245"/>
      <c r="C663" s="245"/>
      <c r="D663" s="245"/>
      <c r="E663" s="245"/>
      <c r="F663" s="245"/>
      <c r="G663" s="245"/>
      <c r="H663" s="245"/>
      <c r="I663" s="245"/>
      <c r="J663" s="245"/>
      <c r="K663" s="245"/>
      <c r="L663" s="245"/>
      <c r="M663" s="245"/>
      <c r="N663" s="245"/>
      <c r="O663" s="245"/>
      <c r="P663" s="245"/>
      <c r="Q663" s="245"/>
      <c r="R663" s="245"/>
      <c r="S663" s="245"/>
      <c r="T663" s="245"/>
      <c r="U663" s="245"/>
      <c r="V663" s="245"/>
      <c r="W663" s="245"/>
      <c r="X663" s="245"/>
      <c r="Y663" s="245"/>
      <c r="Z663" s="245"/>
    </row>
    <row r="664" ht="15.75" customHeight="1">
      <c r="A664" s="245"/>
      <c r="B664" s="245"/>
      <c r="C664" s="245"/>
      <c r="D664" s="245"/>
      <c r="E664" s="245"/>
      <c r="F664" s="245"/>
      <c r="G664" s="245"/>
      <c r="H664" s="245"/>
      <c r="I664" s="245"/>
      <c r="J664" s="245"/>
      <c r="K664" s="245"/>
      <c r="L664" s="245"/>
      <c r="M664" s="245"/>
      <c r="N664" s="245"/>
      <c r="O664" s="245"/>
      <c r="P664" s="245"/>
      <c r="Q664" s="245"/>
      <c r="R664" s="245"/>
      <c r="S664" s="245"/>
      <c r="T664" s="245"/>
      <c r="U664" s="245"/>
      <c r="V664" s="245"/>
      <c r="W664" s="245"/>
      <c r="X664" s="245"/>
      <c r="Y664" s="245"/>
      <c r="Z664" s="245"/>
    </row>
    <row r="665" ht="15.75" customHeight="1">
      <c r="A665" s="245"/>
      <c r="B665" s="245"/>
      <c r="C665" s="245"/>
      <c r="D665" s="245"/>
      <c r="E665" s="245"/>
      <c r="F665" s="245"/>
      <c r="G665" s="245"/>
      <c r="H665" s="245"/>
      <c r="I665" s="245"/>
      <c r="J665" s="245"/>
      <c r="K665" s="245"/>
      <c r="L665" s="245"/>
      <c r="M665" s="245"/>
      <c r="N665" s="245"/>
      <c r="O665" s="245"/>
      <c r="P665" s="245"/>
      <c r="Q665" s="245"/>
      <c r="R665" s="245"/>
      <c r="S665" s="245"/>
      <c r="T665" s="245"/>
      <c r="U665" s="245"/>
      <c r="V665" s="245"/>
      <c r="W665" s="245"/>
      <c r="X665" s="245"/>
      <c r="Y665" s="245"/>
      <c r="Z665" s="245"/>
    </row>
    <row r="666" ht="15.75" customHeight="1">
      <c r="A666" s="245"/>
      <c r="B666" s="245"/>
      <c r="C666" s="245"/>
      <c r="D666" s="245"/>
      <c r="E666" s="245"/>
      <c r="F666" s="245"/>
      <c r="G666" s="245"/>
      <c r="H666" s="245"/>
      <c r="I666" s="245"/>
      <c r="J666" s="245"/>
      <c r="K666" s="245"/>
      <c r="L666" s="245"/>
      <c r="M666" s="245"/>
      <c r="N666" s="245"/>
      <c r="O666" s="245"/>
      <c r="P666" s="245"/>
      <c r="Q666" s="245"/>
      <c r="R666" s="245"/>
      <c r="S666" s="245"/>
      <c r="T666" s="245"/>
      <c r="U666" s="245"/>
      <c r="V666" s="245"/>
      <c r="W666" s="245"/>
      <c r="X666" s="245"/>
      <c r="Y666" s="245"/>
      <c r="Z666" s="245"/>
    </row>
    <row r="667" ht="15.75" customHeight="1">
      <c r="A667" s="245"/>
      <c r="B667" s="245"/>
      <c r="C667" s="245"/>
      <c r="D667" s="245"/>
      <c r="E667" s="245"/>
      <c r="F667" s="245"/>
      <c r="G667" s="245"/>
      <c r="H667" s="245"/>
      <c r="I667" s="245"/>
      <c r="J667" s="245"/>
      <c r="K667" s="245"/>
      <c r="L667" s="245"/>
      <c r="M667" s="245"/>
      <c r="N667" s="245"/>
      <c r="O667" s="245"/>
      <c r="P667" s="245"/>
      <c r="Q667" s="245"/>
      <c r="R667" s="245"/>
      <c r="S667" s="245"/>
      <c r="T667" s="245"/>
      <c r="U667" s="245"/>
      <c r="V667" s="245"/>
      <c r="W667" s="245"/>
      <c r="X667" s="245"/>
      <c r="Y667" s="245"/>
      <c r="Z667" s="245"/>
    </row>
    <row r="668" ht="15.75" customHeight="1">
      <c r="A668" s="245"/>
      <c r="B668" s="245"/>
      <c r="C668" s="245"/>
      <c r="D668" s="245"/>
      <c r="E668" s="245"/>
      <c r="F668" s="245"/>
      <c r="G668" s="245"/>
      <c r="H668" s="245"/>
      <c r="I668" s="245"/>
      <c r="J668" s="245"/>
      <c r="K668" s="245"/>
      <c r="L668" s="245"/>
      <c r="M668" s="245"/>
      <c r="N668" s="245"/>
      <c r="O668" s="245"/>
      <c r="P668" s="245"/>
      <c r="Q668" s="245"/>
      <c r="R668" s="245"/>
      <c r="S668" s="245"/>
      <c r="T668" s="245"/>
      <c r="U668" s="245"/>
      <c r="V668" s="245"/>
      <c r="W668" s="245"/>
      <c r="X668" s="245"/>
      <c r="Y668" s="245"/>
      <c r="Z668" s="245"/>
    </row>
    <row r="669" ht="15.75" customHeight="1">
      <c r="A669" s="245"/>
      <c r="B669" s="245"/>
      <c r="C669" s="245"/>
      <c r="D669" s="245"/>
      <c r="E669" s="245"/>
      <c r="F669" s="245"/>
      <c r="G669" s="245"/>
      <c r="H669" s="245"/>
      <c r="I669" s="245"/>
      <c r="J669" s="245"/>
      <c r="K669" s="245"/>
      <c r="L669" s="245"/>
      <c r="M669" s="245"/>
      <c r="N669" s="245"/>
      <c r="O669" s="245"/>
      <c r="P669" s="245"/>
      <c r="Q669" s="245"/>
      <c r="R669" s="245"/>
      <c r="S669" s="245"/>
      <c r="T669" s="245"/>
      <c r="U669" s="245"/>
      <c r="V669" s="245"/>
      <c r="W669" s="245"/>
      <c r="X669" s="245"/>
      <c r="Y669" s="245"/>
      <c r="Z669" s="245"/>
    </row>
    <row r="670" ht="15.75" customHeight="1">
      <c r="A670" s="245"/>
      <c r="B670" s="245"/>
      <c r="C670" s="245"/>
      <c r="D670" s="245"/>
      <c r="E670" s="245"/>
      <c r="F670" s="245"/>
      <c r="G670" s="245"/>
      <c r="H670" s="245"/>
      <c r="I670" s="245"/>
      <c r="J670" s="245"/>
      <c r="K670" s="245"/>
      <c r="L670" s="245"/>
      <c r="M670" s="245"/>
      <c r="N670" s="245"/>
      <c r="O670" s="245"/>
      <c r="P670" s="245"/>
      <c r="Q670" s="245"/>
      <c r="R670" s="245"/>
      <c r="S670" s="245"/>
      <c r="T670" s="245"/>
      <c r="U670" s="245"/>
      <c r="V670" s="245"/>
      <c r="W670" s="245"/>
      <c r="X670" s="245"/>
      <c r="Y670" s="245"/>
      <c r="Z670" s="245"/>
    </row>
    <row r="671" ht="15.75" customHeight="1">
      <c r="A671" s="245"/>
      <c r="B671" s="245"/>
      <c r="C671" s="245"/>
      <c r="D671" s="245"/>
      <c r="E671" s="245"/>
      <c r="F671" s="245"/>
      <c r="G671" s="245"/>
      <c r="H671" s="245"/>
      <c r="I671" s="245"/>
      <c r="J671" s="245"/>
      <c r="K671" s="245"/>
      <c r="L671" s="245"/>
      <c r="M671" s="245"/>
      <c r="N671" s="245"/>
      <c r="O671" s="245"/>
      <c r="P671" s="245"/>
      <c r="Q671" s="245"/>
      <c r="R671" s="245"/>
      <c r="S671" s="245"/>
      <c r="T671" s="245"/>
      <c r="U671" s="245"/>
      <c r="V671" s="245"/>
      <c r="W671" s="245"/>
      <c r="X671" s="245"/>
      <c r="Y671" s="245"/>
      <c r="Z671" s="245"/>
    </row>
    <row r="672" ht="15.75" customHeight="1">
      <c r="A672" s="245"/>
      <c r="B672" s="245"/>
      <c r="C672" s="245"/>
      <c r="D672" s="245"/>
      <c r="E672" s="245"/>
      <c r="F672" s="245"/>
      <c r="G672" s="245"/>
      <c r="H672" s="245"/>
      <c r="I672" s="245"/>
      <c r="J672" s="245"/>
      <c r="K672" s="245"/>
      <c r="L672" s="245"/>
      <c r="M672" s="245"/>
      <c r="N672" s="245"/>
      <c r="O672" s="245"/>
      <c r="P672" s="245"/>
      <c r="Q672" s="245"/>
      <c r="R672" s="245"/>
      <c r="S672" s="245"/>
      <c r="T672" s="245"/>
      <c r="U672" s="245"/>
      <c r="V672" s="245"/>
      <c r="W672" s="245"/>
      <c r="X672" s="245"/>
      <c r="Y672" s="245"/>
      <c r="Z672" s="245"/>
    </row>
    <row r="673" ht="15.75" customHeight="1">
      <c r="A673" s="245"/>
      <c r="B673" s="245"/>
      <c r="C673" s="245"/>
      <c r="D673" s="245"/>
      <c r="E673" s="245"/>
      <c r="F673" s="245"/>
      <c r="G673" s="245"/>
      <c r="H673" s="245"/>
      <c r="I673" s="245"/>
      <c r="J673" s="245"/>
      <c r="K673" s="245"/>
      <c r="L673" s="245"/>
      <c r="M673" s="245"/>
      <c r="N673" s="245"/>
      <c r="O673" s="245"/>
      <c r="P673" s="245"/>
      <c r="Q673" s="245"/>
      <c r="R673" s="245"/>
      <c r="S673" s="245"/>
      <c r="T673" s="245"/>
      <c r="U673" s="245"/>
      <c r="V673" s="245"/>
      <c r="W673" s="245"/>
      <c r="X673" s="245"/>
      <c r="Y673" s="245"/>
      <c r="Z673" s="245"/>
    </row>
    <row r="674" ht="15.75" customHeight="1">
      <c r="A674" s="245"/>
      <c r="B674" s="245"/>
      <c r="C674" s="245"/>
      <c r="D674" s="245"/>
      <c r="E674" s="245"/>
      <c r="F674" s="245"/>
      <c r="G674" s="245"/>
      <c r="H674" s="245"/>
      <c r="I674" s="245"/>
      <c r="J674" s="245"/>
      <c r="K674" s="245"/>
      <c r="L674" s="245"/>
      <c r="M674" s="245"/>
      <c r="N674" s="245"/>
      <c r="O674" s="245"/>
      <c r="P674" s="245"/>
      <c r="Q674" s="245"/>
      <c r="R674" s="245"/>
      <c r="S674" s="245"/>
      <c r="T674" s="245"/>
      <c r="U674" s="245"/>
      <c r="V674" s="245"/>
      <c r="W674" s="245"/>
      <c r="X674" s="245"/>
      <c r="Y674" s="245"/>
      <c r="Z674" s="245"/>
    </row>
    <row r="675" ht="15.75" customHeight="1">
      <c r="A675" s="245"/>
      <c r="B675" s="245"/>
      <c r="C675" s="245"/>
      <c r="D675" s="245"/>
      <c r="E675" s="245"/>
      <c r="F675" s="245"/>
      <c r="G675" s="245"/>
      <c r="H675" s="245"/>
      <c r="I675" s="245"/>
      <c r="J675" s="245"/>
      <c r="K675" s="245"/>
      <c r="L675" s="245"/>
      <c r="M675" s="245"/>
      <c r="N675" s="245"/>
      <c r="O675" s="245"/>
      <c r="P675" s="245"/>
      <c r="Q675" s="245"/>
      <c r="R675" s="245"/>
      <c r="S675" s="245"/>
      <c r="T675" s="245"/>
      <c r="U675" s="245"/>
      <c r="V675" s="245"/>
      <c r="W675" s="245"/>
      <c r="X675" s="245"/>
      <c r="Y675" s="245"/>
      <c r="Z675" s="245"/>
    </row>
    <row r="676" ht="15.75" customHeight="1">
      <c r="A676" s="245"/>
      <c r="B676" s="245"/>
      <c r="C676" s="245"/>
      <c r="D676" s="245"/>
      <c r="E676" s="245"/>
      <c r="F676" s="245"/>
      <c r="G676" s="245"/>
      <c r="H676" s="245"/>
      <c r="I676" s="245"/>
      <c r="J676" s="245"/>
      <c r="K676" s="245"/>
      <c r="L676" s="245"/>
      <c r="M676" s="245"/>
      <c r="N676" s="245"/>
      <c r="O676" s="245"/>
      <c r="P676" s="245"/>
      <c r="Q676" s="245"/>
      <c r="R676" s="245"/>
      <c r="S676" s="245"/>
      <c r="T676" s="245"/>
      <c r="U676" s="245"/>
      <c r="V676" s="245"/>
      <c r="W676" s="245"/>
      <c r="X676" s="245"/>
      <c r="Y676" s="245"/>
      <c r="Z676" s="245"/>
    </row>
    <row r="677" ht="15.75" customHeight="1">
      <c r="A677" s="245"/>
      <c r="B677" s="245"/>
      <c r="C677" s="245"/>
      <c r="D677" s="245"/>
      <c r="E677" s="245"/>
      <c r="F677" s="245"/>
      <c r="G677" s="245"/>
      <c r="H677" s="245"/>
      <c r="I677" s="245"/>
      <c r="J677" s="245"/>
      <c r="K677" s="245"/>
      <c r="L677" s="245"/>
      <c r="M677" s="245"/>
      <c r="N677" s="245"/>
      <c r="O677" s="245"/>
      <c r="P677" s="245"/>
      <c r="Q677" s="245"/>
      <c r="R677" s="245"/>
      <c r="S677" s="245"/>
      <c r="T677" s="245"/>
      <c r="U677" s="245"/>
      <c r="V677" s="245"/>
      <c r="W677" s="245"/>
      <c r="X677" s="245"/>
      <c r="Y677" s="245"/>
      <c r="Z677" s="245"/>
    </row>
    <row r="678" ht="15.75" customHeight="1">
      <c r="A678" s="245"/>
      <c r="B678" s="245"/>
      <c r="C678" s="245"/>
      <c r="D678" s="245"/>
      <c r="E678" s="245"/>
      <c r="F678" s="245"/>
      <c r="G678" s="245"/>
      <c r="H678" s="245"/>
      <c r="I678" s="245"/>
      <c r="J678" s="245"/>
      <c r="K678" s="245"/>
      <c r="L678" s="245"/>
      <c r="M678" s="245"/>
      <c r="N678" s="245"/>
      <c r="O678" s="245"/>
      <c r="P678" s="245"/>
      <c r="Q678" s="245"/>
      <c r="R678" s="245"/>
      <c r="S678" s="245"/>
      <c r="T678" s="245"/>
      <c r="U678" s="245"/>
      <c r="V678" s="245"/>
      <c r="W678" s="245"/>
      <c r="X678" s="245"/>
      <c r="Y678" s="245"/>
      <c r="Z678" s="245"/>
    </row>
    <row r="679" ht="15.75" customHeight="1">
      <c r="A679" s="245"/>
      <c r="B679" s="245"/>
      <c r="C679" s="245"/>
      <c r="D679" s="245"/>
      <c r="E679" s="245"/>
      <c r="F679" s="245"/>
      <c r="G679" s="245"/>
      <c r="H679" s="245"/>
      <c r="I679" s="245"/>
      <c r="J679" s="245"/>
      <c r="K679" s="245"/>
      <c r="L679" s="245"/>
      <c r="M679" s="245"/>
      <c r="N679" s="245"/>
      <c r="O679" s="245"/>
      <c r="P679" s="245"/>
      <c r="Q679" s="245"/>
      <c r="R679" s="245"/>
      <c r="S679" s="245"/>
      <c r="T679" s="245"/>
      <c r="U679" s="245"/>
      <c r="V679" s="245"/>
      <c r="W679" s="245"/>
      <c r="X679" s="245"/>
      <c r="Y679" s="245"/>
      <c r="Z679" s="245"/>
    </row>
    <row r="680" ht="15.75" customHeight="1">
      <c r="A680" s="245"/>
      <c r="B680" s="245"/>
      <c r="C680" s="245"/>
      <c r="D680" s="245"/>
      <c r="E680" s="245"/>
      <c r="F680" s="245"/>
      <c r="G680" s="245"/>
      <c r="H680" s="245"/>
      <c r="I680" s="245"/>
      <c r="J680" s="245"/>
      <c r="K680" s="245"/>
      <c r="L680" s="245"/>
      <c r="M680" s="245"/>
      <c r="N680" s="245"/>
      <c r="O680" s="245"/>
      <c r="P680" s="245"/>
      <c r="Q680" s="245"/>
      <c r="R680" s="245"/>
      <c r="S680" s="245"/>
      <c r="T680" s="245"/>
      <c r="U680" s="245"/>
      <c r="V680" s="245"/>
      <c r="W680" s="245"/>
      <c r="X680" s="245"/>
      <c r="Y680" s="245"/>
      <c r="Z680" s="245"/>
    </row>
    <row r="681" ht="15.75" customHeight="1">
      <c r="A681" s="245"/>
      <c r="B681" s="245"/>
      <c r="C681" s="245"/>
      <c r="D681" s="245"/>
      <c r="E681" s="245"/>
      <c r="F681" s="245"/>
      <c r="G681" s="245"/>
      <c r="H681" s="245"/>
      <c r="I681" s="245"/>
      <c r="J681" s="245"/>
      <c r="K681" s="245"/>
      <c r="L681" s="245"/>
      <c r="M681" s="245"/>
      <c r="N681" s="245"/>
      <c r="O681" s="245"/>
      <c r="P681" s="245"/>
      <c r="Q681" s="245"/>
      <c r="R681" s="245"/>
      <c r="S681" s="245"/>
      <c r="T681" s="245"/>
      <c r="U681" s="245"/>
      <c r="V681" s="245"/>
      <c r="W681" s="245"/>
      <c r="X681" s="245"/>
      <c r="Y681" s="245"/>
      <c r="Z681" s="245"/>
    </row>
    <row r="682" ht="15.75" customHeight="1">
      <c r="A682" s="245"/>
      <c r="B682" s="245"/>
      <c r="C682" s="245"/>
      <c r="D682" s="245"/>
      <c r="E682" s="245"/>
      <c r="F682" s="245"/>
      <c r="G682" s="245"/>
      <c r="H682" s="245"/>
      <c r="I682" s="245"/>
      <c r="J682" s="245"/>
      <c r="K682" s="245"/>
      <c r="L682" s="245"/>
      <c r="M682" s="245"/>
      <c r="N682" s="245"/>
      <c r="O682" s="245"/>
      <c r="P682" s="245"/>
      <c r="Q682" s="245"/>
      <c r="R682" s="245"/>
      <c r="S682" s="245"/>
      <c r="T682" s="245"/>
      <c r="U682" s="245"/>
      <c r="V682" s="245"/>
      <c r="W682" s="245"/>
      <c r="X682" s="245"/>
      <c r="Y682" s="245"/>
      <c r="Z682" s="245"/>
    </row>
    <row r="683" ht="15.75" customHeight="1">
      <c r="A683" s="245"/>
      <c r="B683" s="245"/>
      <c r="C683" s="245"/>
      <c r="D683" s="245"/>
      <c r="E683" s="245"/>
      <c r="F683" s="245"/>
      <c r="G683" s="245"/>
      <c r="H683" s="245"/>
      <c r="I683" s="245"/>
      <c r="J683" s="245"/>
      <c r="K683" s="245"/>
      <c r="L683" s="245"/>
      <c r="M683" s="245"/>
      <c r="N683" s="245"/>
      <c r="O683" s="245"/>
      <c r="P683" s="245"/>
      <c r="Q683" s="245"/>
      <c r="R683" s="245"/>
      <c r="S683" s="245"/>
      <c r="T683" s="245"/>
      <c r="U683" s="245"/>
      <c r="V683" s="245"/>
      <c r="W683" s="245"/>
      <c r="X683" s="245"/>
      <c r="Y683" s="245"/>
      <c r="Z683" s="245"/>
    </row>
    <row r="684" ht="15.75" customHeight="1">
      <c r="A684" s="245"/>
      <c r="B684" s="245"/>
      <c r="C684" s="245"/>
      <c r="D684" s="245"/>
      <c r="E684" s="245"/>
      <c r="F684" s="245"/>
      <c r="G684" s="245"/>
      <c r="H684" s="245"/>
      <c r="I684" s="245"/>
      <c r="J684" s="245"/>
      <c r="K684" s="245"/>
      <c r="L684" s="245"/>
      <c r="M684" s="245"/>
      <c r="N684" s="245"/>
      <c r="O684" s="245"/>
      <c r="P684" s="245"/>
      <c r="Q684" s="245"/>
      <c r="R684" s="245"/>
      <c r="S684" s="245"/>
      <c r="T684" s="245"/>
      <c r="U684" s="245"/>
      <c r="V684" s="245"/>
      <c r="W684" s="245"/>
      <c r="X684" s="245"/>
      <c r="Y684" s="245"/>
      <c r="Z684" s="245"/>
    </row>
    <row r="685" ht="15.75" customHeight="1">
      <c r="A685" s="245"/>
      <c r="B685" s="245"/>
      <c r="C685" s="245"/>
      <c r="D685" s="245"/>
      <c r="E685" s="245"/>
      <c r="F685" s="245"/>
      <c r="G685" s="245"/>
      <c r="H685" s="245"/>
      <c r="I685" s="245"/>
      <c r="J685" s="245"/>
      <c r="K685" s="245"/>
      <c r="L685" s="245"/>
      <c r="M685" s="245"/>
      <c r="N685" s="245"/>
      <c r="O685" s="245"/>
      <c r="P685" s="245"/>
      <c r="Q685" s="245"/>
      <c r="R685" s="245"/>
      <c r="S685" s="245"/>
      <c r="T685" s="245"/>
      <c r="U685" s="245"/>
      <c r="V685" s="245"/>
      <c r="W685" s="245"/>
      <c r="X685" s="245"/>
      <c r="Y685" s="245"/>
      <c r="Z685" s="245"/>
    </row>
    <row r="686" ht="15.75" customHeight="1">
      <c r="A686" s="245"/>
      <c r="B686" s="245"/>
      <c r="C686" s="245"/>
      <c r="D686" s="245"/>
      <c r="E686" s="245"/>
      <c r="F686" s="245"/>
      <c r="G686" s="245"/>
      <c r="H686" s="245"/>
      <c r="I686" s="245"/>
      <c r="J686" s="245"/>
      <c r="K686" s="245"/>
      <c r="L686" s="245"/>
      <c r="M686" s="245"/>
      <c r="N686" s="245"/>
      <c r="O686" s="245"/>
      <c r="P686" s="245"/>
      <c r="Q686" s="245"/>
      <c r="R686" s="245"/>
      <c r="S686" s="245"/>
      <c r="T686" s="245"/>
      <c r="U686" s="245"/>
      <c r="V686" s="245"/>
      <c r="W686" s="245"/>
      <c r="X686" s="245"/>
      <c r="Y686" s="245"/>
      <c r="Z686" s="245"/>
    </row>
    <row r="687" ht="15.75" customHeight="1">
      <c r="A687" s="245"/>
      <c r="B687" s="245"/>
      <c r="C687" s="245"/>
      <c r="D687" s="245"/>
      <c r="E687" s="245"/>
      <c r="F687" s="245"/>
      <c r="G687" s="245"/>
      <c r="H687" s="245"/>
      <c r="I687" s="245"/>
      <c r="J687" s="245"/>
      <c r="K687" s="245"/>
      <c r="L687" s="245"/>
      <c r="M687" s="245"/>
      <c r="N687" s="245"/>
      <c r="O687" s="245"/>
      <c r="P687" s="245"/>
      <c r="Q687" s="245"/>
      <c r="R687" s="245"/>
      <c r="S687" s="245"/>
      <c r="T687" s="245"/>
      <c r="U687" s="245"/>
      <c r="V687" s="245"/>
      <c r="W687" s="245"/>
      <c r="X687" s="245"/>
      <c r="Y687" s="245"/>
      <c r="Z687" s="245"/>
    </row>
    <row r="688" ht="15.75" customHeight="1">
      <c r="A688" s="245"/>
      <c r="B688" s="245"/>
      <c r="C688" s="245"/>
      <c r="D688" s="245"/>
      <c r="E688" s="245"/>
      <c r="F688" s="245"/>
      <c r="G688" s="245"/>
      <c r="H688" s="245"/>
      <c r="I688" s="245"/>
      <c r="J688" s="245"/>
      <c r="K688" s="245"/>
      <c r="L688" s="245"/>
      <c r="M688" s="245"/>
      <c r="N688" s="245"/>
      <c r="O688" s="245"/>
      <c r="P688" s="245"/>
      <c r="Q688" s="245"/>
      <c r="R688" s="245"/>
      <c r="S688" s="245"/>
      <c r="T688" s="245"/>
      <c r="U688" s="245"/>
      <c r="V688" s="245"/>
      <c r="W688" s="245"/>
      <c r="X688" s="245"/>
      <c r="Y688" s="245"/>
      <c r="Z688" s="245"/>
    </row>
    <row r="689" ht="15.75" customHeight="1">
      <c r="A689" s="245"/>
      <c r="B689" s="245"/>
      <c r="C689" s="245"/>
      <c r="D689" s="245"/>
      <c r="E689" s="245"/>
      <c r="F689" s="245"/>
      <c r="G689" s="245"/>
      <c r="H689" s="245"/>
      <c r="I689" s="245"/>
      <c r="J689" s="245"/>
      <c r="K689" s="245"/>
      <c r="L689" s="245"/>
      <c r="M689" s="245"/>
      <c r="N689" s="245"/>
      <c r="O689" s="245"/>
      <c r="P689" s="245"/>
      <c r="Q689" s="245"/>
      <c r="R689" s="245"/>
      <c r="S689" s="245"/>
      <c r="T689" s="245"/>
      <c r="U689" s="245"/>
      <c r="V689" s="245"/>
      <c r="W689" s="245"/>
      <c r="X689" s="245"/>
      <c r="Y689" s="245"/>
      <c r="Z689" s="245"/>
    </row>
    <row r="690" ht="15.75" customHeight="1">
      <c r="A690" s="245"/>
      <c r="B690" s="245"/>
      <c r="C690" s="245"/>
      <c r="D690" s="245"/>
      <c r="E690" s="245"/>
      <c r="F690" s="245"/>
      <c r="G690" s="245"/>
      <c r="H690" s="245"/>
      <c r="I690" s="245"/>
      <c r="J690" s="245"/>
      <c r="K690" s="245"/>
      <c r="L690" s="245"/>
      <c r="M690" s="245"/>
      <c r="N690" s="245"/>
      <c r="O690" s="245"/>
      <c r="P690" s="245"/>
      <c r="Q690" s="245"/>
      <c r="R690" s="245"/>
      <c r="S690" s="245"/>
      <c r="T690" s="245"/>
      <c r="U690" s="245"/>
      <c r="V690" s="245"/>
      <c r="W690" s="245"/>
      <c r="X690" s="245"/>
      <c r="Y690" s="245"/>
      <c r="Z690" s="245"/>
    </row>
    <row r="691" ht="15.75" customHeight="1">
      <c r="A691" s="245"/>
      <c r="B691" s="245"/>
      <c r="C691" s="245"/>
      <c r="D691" s="245"/>
      <c r="E691" s="245"/>
      <c r="F691" s="245"/>
      <c r="G691" s="245"/>
      <c r="H691" s="245"/>
      <c r="I691" s="245"/>
      <c r="J691" s="245"/>
      <c r="K691" s="245"/>
      <c r="L691" s="245"/>
      <c r="M691" s="245"/>
      <c r="N691" s="245"/>
      <c r="O691" s="245"/>
      <c r="P691" s="245"/>
      <c r="Q691" s="245"/>
      <c r="R691" s="245"/>
      <c r="S691" s="245"/>
      <c r="T691" s="245"/>
      <c r="U691" s="245"/>
      <c r="V691" s="245"/>
      <c r="W691" s="245"/>
      <c r="X691" s="245"/>
      <c r="Y691" s="245"/>
      <c r="Z691" s="245"/>
    </row>
    <row r="692" ht="15.75" customHeight="1">
      <c r="A692" s="245"/>
      <c r="B692" s="245"/>
      <c r="C692" s="245"/>
      <c r="D692" s="245"/>
      <c r="E692" s="245"/>
      <c r="F692" s="245"/>
      <c r="G692" s="245"/>
      <c r="H692" s="245"/>
      <c r="I692" s="245"/>
      <c r="J692" s="245"/>
      <c r="K692" s="245"/>
      <c r="L692" s="245"/>
      <c r="M692" s="245"/>
      <c r="N692" s="245"/>
      <c r="O692" s="245"/>
      <c r="P692" s="245"/>
      <c r="Q692" s="245"/>
      <c r="R692" s="245"/>
      <c r="S692" s="245"/>
      <c r="T692" s="245"/>
      <c r="U692" s="245"/>
      <c r="V692" s="245"/>
      <c r="W692" s="245"/>
      <c r="X692" s="245"/>
      <c r="Y692" s="245"/>
      <c r="Z692" s="245"/>
    </row>
    <row r="693" ht="15.75" customHeight="1">
      <c r="A693" s="245"/>
      <c r="B693" s="245"/>
      <c r="C693" s="245"/>
      <c r="D693" s="245"/>
      <c r="E693" s="245"/>
      <c r="F693" s="245"/>
      <c r="G693" s="245"/>
      <c r="H693" s="245"/>
      <c r="I693" s="245"/>
      <c r="J693" s="245"/>
      <c r="K693" s="245"/>
      <c r="L693" s="245"/>
      <c r="M693" s="245"/>
      <c r="N693" s="245"/>
      <c r="O693" s="245"/>
      <c r="P693" s="245"/>
      <c r="Q693" s="245"/>
      <c r="R693" s="245"/>
      <c r="S693" s="245"/>
      <c r="T693" s="245"/>
      <c r="U693" s="245"/>
      <c r="V693" s="245"/>
      <c r="W693" s="245"/>
      <c r="X693" s="245"/>
      <c r="Y693" s="245"/>
      <c r="Z693" s="245"/>
    </row>
    <row r="694" ht="15.75" customHeight="1">
      <c r="A694" s="245"/>
      <c r="B694" s="245"/>
      <c r="C694" s="245"/>
      <c r="D694" s="245"/>
      <c r="E694" s="245"/>
      <c r="F694" s="245"/>
      <c r="G694" s="245"/>
      <c r="H694" s="245"/>
      <c r="I694" s="245"/>
      <c r="J694" s="245"/>
      <c r="K694" s="245"/>
      <c r="L694" s="245"/>
      <c r="M694" s="245"/>
      <c r="N694" s="245"/>
      <c r="O694" s="245"/>
      <c r="P694" s="245"/>
      <c r="Q694" s="245"/>
      <c r="R694" s="245"/>
      <c r="S694" s="245"/>
      <c r="T694" s="245"/>
      <c r="U694" s="245"/>
      <c r="V694" s="245"/>
      <c r="W694" s="245"/>
      <c r="X694" s="245"/>
      <c r="Y694" s="245"/>
      <c r="Z694" s="245"/>
    </row>
    <row r="695" ht="15.75" customHeight="1">
      <c r="A695" s="245"/>
      <c r="B695" s="245"/>
      <c r="C695" s="245"/>
      <c r="D695" s="245"/>
      <c r="E695" s="245"/>
      <c r="F695" s="245"/>
      <c r="G695" s="245"/>
      <c r="H695" s="245"/>
      <c r="I695" s="245"/>
      <c r="J695" s="245"/>
      <c r="K695" s="245"/>
      <c r="L695" s="245"/>
      <c r="M695" s="245"/>
      <c r="N695" s="245"/>
      <c r="O695" s="245"/>
      <c r="P695" s="245"/>
      <c r="Q695" s="245"/>
      <c r="R695" s="245"/>
      <c r="S695" s="245"/>
      <c r="T695" s="245"/>
      <c r="U695" s="245"/>
      <c r="V695" s="245"/>
      <c r="W695" s="245"/>
      <c r="X695" s="245"/>
      <c r="Y695" s="245"/>
      <c r="Z695" s="245"/>
    </row>
    <row r="696" ht="15.75" customHeight="1">
      <c r="A696" s="245"/>
      <c r="B696" s="245"/>
      <c r="C696" s="245"/>
      <c r="D696" s="245"/>
      <c r="E696" s="245"/>
      <c r="F696" s="245"/>
      <c r="G696" s="245"/>
      <c r="H696" s="245"/>
      <c r="I696" s="245"/>
      <c r="J696" s="245"/>
      <c r="K696" s="245"/>
      <c r="L696" s="245"/>
      <c r="M696" s="245"/>
      <c r="N696" s="245"/>
      <c r="O696" s="245"/>
      <c r="P696" s="245"/>
      <c r="Q696" s="245"/>
      <c r="R696" s="245"/>
      <c r="S696" s="245"/>
      <c r="T696" s="245"/>
      <c r="U696" s="245"/>
      <c r="V696" s="245"/>
      <c r="W696" s="245"/>
      <c r="X696" s="245"/>
      <c r="Y696" s="245"/>
      <c r="Z696" s="245"/>
    </row>
    <row r="697" ht="15.75" customHeight="1">
      <c r="A697" s="245"/>
      <c r="B697" s="245"/>
      <c r="C697" s="245"/>
      <c r="D697" s="245"/>
      <c r="E697" s="245"/>
      <c r="F697" s="245"/>
      <c r="G697" s="245"/>
      <c r="H697" s="245"/>
      <c r="I697" s="245"/>
      <c r="J697" s="245"/>
      <c r="K697" s="245"/>
      <c r="L697" s="245"/>
      <c r="M697" s="245"/>
      <c r="N697" s="245"/>
      <c r="O697" s="245"/>
      <c r="P697" s="245"/>
      <c r="Q697" s="245"/>
      <c r="R697" s="245"/>
      <c r="S697" s="245"/>
      <c r="T697" s="245"/>
      <c r="U697" s="245"/>
      <c r="V697" s="245"/>
      <c r="W697" s="245"/>
      <c r="X697" s="245"/>
      <c r="Y697" s="245"/>
      <c r="Z697" s="245"/>
    </row>
    <row r="698" ht="15.75" customHeight="1">
      <c r="A698" s="245"/>
      <c r="B698" s="245"/>
      <c r="C698" s="245"/>
      <c r="D698" s="245"/>
      <c r="E698" s="245"/>
      <c r="F698" s="245"/>
      <c r="G698" s="245"/>
      <c r="H698" s="245"/>
      <c r="I698" s="245"/>
      <c r="J698" s="245"/>
      <c r="K698" s="245"/>
      <c r="L698" s="245"/>
      <c r="M698" s="245"/>
      <c r="N698" s="245"/>
      <c r="O698" s="245"/>
      <c r="P698" s="245"/>
      <c r="Q698" s="245"/>
      <c r="R698" s="245"/>
      <c r="S698" s="245"/>
      <c r="T698" s="245"/>
      <c r="U698" s="245"/>
      <c r="V698" s="245"/>
      <c r="W698" s="245"/>
      <c r="X698" s="245"/>
      <c r="Y698" s="245"/>
      <c r="Z698" s="245"/>
    </row>
    <row r="699" ht="15.75" customHeight="1">
      <c r="A699" s="245"/>
      <c r="B699" s="245"/>
      <c r="C699" s="245"/>
      <c r="D699" s="245"/>
      <c r="E699" s="245"/>
      <c r="F699" s="245"/>
      <c r="G699" s="245"/>
      <c r="H699" s="245"/>
      <c r="I699" s="245"/>
      <c r="J699" s="245"/>
      <c r="K699" s="245"/>
      <c r="L699" s="245"/>
      <c r="M699" s="245"/>
      <c r="N699" s="245"/>
      <c r="O699" s="245"/>
      <c r="P699" s="245"/>
      <c r="Q699" s="245"/>
      <c r="R699" s="245"/>
      <c r="S699" s="245"/>
      <c r="T699" s="245"/>
      <c r="U699" s="245"/>
      <c r="V699" s="245"/>
      <c r="W699" s="245"/>
      <c r="X699" s="245"/>
      <c r="Y699" s="245"/>
      <c r="Z699" s="245"/>
    </row>
    <row r="700" ht="15.75" customHeight="1">
      <c r="A700" s="245"/>
      <c r="B700" s="245"/>
      <c r="C700" s="245"/>
      <c r="D700" s="245"/>
      <c r="E700" s="245"/>
      <c r="F700" s="245"/>
      <c r="G700" s="245"/>
      <c r="H700" s="245"/>
      <c r="I700" s="245"/>
      <c r="J700" s="245"/>
      <c r="K700" s="245"/>
      <c r="L700" s="245"/>
      <c r="M700" s="245"/>
      <c r="N700" s="245"/>
      <c r="O700" s="245"/>
      <c r="P700" s="245"/>
      <c r="Q700" s="245"/>
      <c r="R700" s="245"/>
      <c r="S700" s="245"/>
      <c r="T700" s="245"/>
      <c r="U700" s="245"/>
      <c r="V700" s="245"/>
      <c r="W700" s="245"/>
      <c r="X700" s="245"/>
      <c r="Y700" s="245"/>
      <c r="Z700" s="245"/>
    </row>
    <row r="701" ht="15.75" customHeight="1">
      <c r="A701" s="245"/>
      <c r="B701" s="245"/>
      <c r="C701" s="245"/>
      <c r="D701" s="245"/>
      <c r="E701" s="245"/>
      <c r="F701" s="245"/>
      <c r="G701" s="245"/>
      <c r="H701" s="245"/>
      <c r="I701" s="245"/>
      <c r="J701" s="245"/>
      <c r="K701" s="245"/>
      <c r="L701" s="245"/>
      <c r="M701" s="245"/>
      <c r="N701" s="245"/>
      <c r="O701" s="245"/>
      <c r="P701" s="245"/>
      <c r="Q701" s="245"/>
      <c r="R701" s="245"/>
      <c r="S701" s="245"/>
      <c r="T701" s="245"/>
      <c r="U701" s="245"/>
      <c r="V701" s="245"/>
      <c r="W701" s="245"/>
      <c r="X701" s="245"/>
      <c r="Y701" s="245"/>
      <c r="Z701" s="245"/>
    </row>
    <row r="702" ht="15.75" customHeight="1">
      <c r="A702" s="245"/>
      <c r="B702" s="245"/>
      <c r="C702" s="245"/>
      <c r="D702" s="245"/>
      <c r="E702" s="245"/>
      <c r="F702" s="245"/>
      <c r="G702" s="245"/>
      <c r="H702" s="245"/>
      <c r="I702" s="245"/>
      <c r="J702" s="245"/>
      <c r="K702" s="245"/>
      <c r="L702" s="245"/>
      <c r="M702" s="245"/>
      <c r="N702" s="245"/>
      <c r="O702" s="245"/>
      <c r="P702" s="245"/>
      <c r="Q702" s="245"/>
      <c r="R702" s="245"/>
      <c r="S702" s="245"/>
      <c r="T702" s="245"/>
      <c r="U702" s="245"/>
      <c r="V702" s="245"/>
      <c r="W702" s="245"/>
      <c r="X702" s="245"/>
      <c r="Y702" s="245"/>
      <c r="Z702" s="245"/>
    </row>
    <row r="703" ht="15.75" customHeight="1">
      <c r="A703" s="245"/>
      <c r="B703" s="245"/>
      <c r="C703" s="245"/>
      <c r="D703" s="245"/>
      <c r="E703" s="245"/>
      <c r="F703" s="245"/>
      <c r="G703" s="245"/>
      <c r="H703" s="245"/>
      <c r="I703" s="245"/>
      <c r="J703" s="245"/>
      <c r="K703" s="245"/>
      <c r="L703" s="245"/>
      <c r="M703" s="245"/>
      <c r="N703" s="245"/>
      <c r="O703" s="245"/>
      <c r="P703" s="245"/>
      <c r="Q703" s="245"/>
      <c r="R703" s="245"/>
      <c r="S703" s="245"/>
      <c r="T703" s="245"/>
      <c r="U703" s="245"/>
      <c r="V703" s="245"/>
      <c r="W703" s="245"/>
      <c r="X703" s="245"/>
      <c r="Y703" s="245"/>
      <c r="Z703" s="245"/>
    </row>
    <row r="704" ht="15.75" customHeight="1">
      <c r="A704" s="245"/>
      <c r="B704" s="245"/>
      <c r="C704" s="245"/>
      <c r="D704" s="245"/>
      <c r="E704" s="245"/>
      <c r="F704" s="245"/>
      <c r="G704" s="245"/>
      <c r="H704" s="245"/>
      <c r="I704" s="245"/>
      <c r="J704" s="245"/>
      <c r="K704" s="245"/>
      <c r="L704" s="245"/>
      <c r="M704" s="245"/>
      <c r="N704" s="245"/>
      <c r="O704" s="245"/>
      <c r="P704" s="245"/>
      <c r="Q704" s="245"/>
      <c r="R704" s="245"/>
      <c r="S704" s="245"/>
      <c r="T704" s="245"/>
      <c r="U704" s="245"/>
      <c r="V704" s="245"/>
      <c r="W704" s="245"/>
      <c r="X704" s="245"/>
      <c r="Y704" s="245"/>
      <c r="Z704" s="245"/>
    </row>
    <row r="705" ht="15.75" customHeight="1">
      <c r="A705" s="245"/>
      <c r="B705" s="245"/>
      <c r="C705" s="245"/>
      <c r="D705" s="245"/>
      <c r="E705" s="245"/>
      <c r="F705" s="245"/>
      <c r="G705" s="245"/>
      <c r="H705" s="245"/>
      <c r="I705" s="245"/>
      <c r="J705" s="245"/>
      <c r="K705" s="245"/>
      <c r="L705" s="245"/>
      <c r="M705" s="245"/>
      <c r="N705" s="245"/>
      <c r="O705" s="245"/>
      <c r="P705" s="245"/>
      <c r="Q705" s="245"/>
      <c r="R705" s="245"/>
      <c r="S705" s="245"/>
      <c r="T705" s="245"/>
      <c r="U705" s="245"/>
      <c r="V705" s="245"/>
      <c r="W705" s="245"/>
      <c r="X705" s="245"/>
      <c r="Y705" s="245"/>
      <c r="Z705" s="245"/>
    </row>
    <row r="706" ht="15.75" customHeight="1">
      <c r="A706" s="245"/>
      <c r="B706" s="245"/>
      <c r="C706" s="245"/>
      <c r="D706" s="245"/>
      <c r="E706" s="245"/>
      <c r="F706" s="245"/>
      <c r="G706" s="245"/>
      <c r="H706" s="245"/>
      <c r="I706" s="245"/>
      <c r="J706" s="245"/>
      <c r="K706" s="245"/>
      <c r="L706" s="245"/>
      <c r="M706" s="245"/>
      <c r="N706" s="245"/>
      <c r="O706" s="245"/>
      <c r="P706" s="245"/>
      <c r="Q706" s="245"/>
      <c r="R706" s="245"/>
      <c r="S706" s="245"/>
      <c r="T706" s="245"/>
      <c r="U706" s="245"/>
      <c r="V706" s="245"/>
      <c r="W706" s="245"/>
      <c r="X706" s="245"/>
      <c r="Y706" s="245"/>
      <c r="Z706" s="245"/>
    </row>
    <row r="707" ht="15.75" customHeight="1">
      <c r="A707" s="245"/>
      <c r="B707" s="245"/>
      <c r="C707" s="245"/>
      <c r="D707" s="245"/>
      <c r="E707" s="245"/>
      <c r="F707" s="245"/>
      <c r="G707" s="245"/>
      <c r="H707" s="245"/>
      <c r="I707" s="245"/>
      <c r="J707" s="245"/>
      <c r="K707" s="245"/>
      <c r="L707" s="245"/>
      <c r="M707" s="245"/>
      <c r="N707" s="245"/>
      <c r="O707" s="245"/>
      <c r="P707" s="245"/>
      <c r="Q707" s="245"/>
      <c r="R707" s="245"/>
      <c r="S707" s="245"/>
      <c r="T707" s="245"/>
      <c r="U707" s="245"/>
      <c r="V707" s="245"/>
      <c r="W707" s="245"/>
      <c r="X707" s="245"/>
      <c r="Y707" s="245"/>
      <c r="Z707" s="245"/>
    </row>
    <row r="708" ht="15.75" customHeight="1">
      <c r="A708" s="245"/>
      <c r="B708" s="245"/>
      <c r="C708" s="245"/>
      <c r="D708" s="245"/>
      <c r="E708" s="245"/>
      <c r="F708" s="245"/>
      <c r="G708" s="245"/>
      <c r="H708" s="245"/>
      <c r="I708" s="245"/>
      <c r="J708" s="245"/>
      <c r="K708" s="245"/>
      <c r="L708" s="245"/>
      <c r="M708" s="245"/>
      <c r="N708" s="245"/>
      <c r="O708" s="245"/>
      <c r="P708" s="245"/>
      <c r="Q708" s="245"/>
      <c r="R708" s="245"/>
      <c r="S708" s="245"/>
      <c r="T708" s="245"/>
      <c r="U708" s="245"/>
      <c r="V708" s="245"/>
      <c r="W708" s="245"/>
      <c r="X708" s="245"/>
      <c r="Y708" s="245"/>
      <c r="Z708" s="245"/>
    </row>
    <row r="709" ht="15.75" customHeight="1">
      <c r="A709" s="245"/>
      <c r="B709" s="245"/>
      <c r="C709" s="245"/>
      <c r="D709" s="245"/>
      <c r="E709" s="245"/>
      <c r="F709" s="245"/>
      <c r="G709" s="245"/>
      <c r="H709" s="245"/>
      <c r="I709" s="245"/>
      <c r="J709" s="245"/>
      <c r="K709" s="245"/>
      <c r="L709" s="245"/>
      <c r="M709" s="245"/>
      <c r="N709" s="245"/>
      <c r="O709" s="245"/>
      <c r="P709" s="245"/>
      <c r="Q709" s="245"/>
      <c r="R709" s="245"/>
      <c r="S709" s="245"/>
      <c r="T709" s="245"/>
      <c r="U709" s="245"/>
      <c r="V709" s="245"/>
      <c r="W709" s="245"/>
      <c r="X709" s="245"/>
      <c r="Y709" s="245"/>
      <c r="Z709" s="245"/>
    </row>
    <row r="710" ht="15.75" customHeight="1">
      <c r="A710" s="245"/>
      <c r="B710" s="245"/>
      <c r="C710" s="245"/>
      <c r="D710" s="245"/>
      <c r="E710" s="245"/>
      <c r="F710" s="245"/>
      <c r="G710" s="245"/>
      <c r="H710" s="245"/>
      <c r="I710" s="245"/>
      <c r="J710" s="245"/>
      <c r="K710" s="245"/>
      <c r="L710" s="245"/>
      <c r="M710" s="245"/>
      <c r="N710" s="245"/>
      <c r="O710" s="245"/>
      <c r="P710" s="245"/>
      <c r="Q710" s="245"/>
      <c r="R710" s="245"/>
      <c r="S710" s="245"/>
      <c r="T710" s="245"/>
      <c r="U710" s="245"/>
      <c r="V710" s="245"/>
      <c r="W710" s="245"/>
      <c r="X710" s="245"/>
      <c r="Y710" s="245"/>
      <c r="Z710" s="245"/>
    </row>
    <row r="711" ht="15.75" customHeight="1">
      <c r="A711" s="245"/>
      <c r="B711" s="245"/>
      <c r="C711" s="245"/>
      <c r="D711" s="245"/>
      <c r="E711" s="245"/>
      <c r="F711" s="245"/>
      <c r="G711" s="245"/>
      <c r="H711" s="245"/>
      <c r="I711" s="245"/>
      <c r="J711" s="245"/>
      <c r="K711" s="245"/>
      <c r="L711" s="245"/>
      <c r="M711" s="245"/>
      <c r="N711" s="245"/>
      <c r="O711" s="245"/>
      <c r="P711" s="245"/>
      <c r="Q711" s="245"/>
      <c r="R711" s="245"/>
      <c r="S711" s="245"/>
      <c r="T711" s="245"/>
      <c r="U711" s="245"/>
      <c r="V711" s="245"/>
      <c r="W711" s="245"/>
      <c r="X711" s="245"/>
      <c r="Y711" s="245"/>
      <c r="Z711" s="245"/>
    </row>
    <row r="712" ht="15.75" customHeight="1">
      <c r="A712" s="245"/>
      <c r="B712" s="245"/>
      <c r="C712" s="245"/>
      <c r="D712" s="245"/>
      <c r="E712" s="245"/>
      <c r="F712" s="245"/>
      <c r="G712" s="245"/>
      <c r="H712" s="245"/>
      <c r="I712" s="245"/>
      <c r="J712" s="245"/>
      <c r="K712" s="245"/>
      <c r="L712" s="245"/>
      <c r="M712" s="245"/>
      <c r="N712" s="245"/>
      <c r="O712" s="245"/>
      <c r="P712" s="245"/>
      <c r="Q712" s="245"/>
      <c r="R712" s="245"/>
      <c r="S712" s="245"/>
      <c r="T712" s="245"/>
      <c r="U712" s="245"/>
      <c r="V712" s="245"/>
      <c r="W712" s="245"/>
      <c r="X712" s="245"/>
      <c r="Y712" s="245"/>
      <c r="Z712" s="245"/>
    </row>
    <row r="713" ht="15.75" customHeight="1">
      <c r="A713" s="245"/>
      <c r="B713" s="245"/>
      <c r="C713" s="245"/>
      <c r="D713" s="245"/>
      <c r="E713" s="245"/>
      <c r="F713" s="245"/>
      <c r="G713" s="245"/>
      <c r="H713" s="245"/>
      <c r="I713" s="245"/>
      <c r="J713" s="245"/>
      <c r="K713" s="245"/>
      <c r="L713" s="245"/>
      <c r="M713" s="245"/>
      <c r="N713" s="245"/>
      <c r="O713" s="245"/>
      <c r="P713" s="245"/>
      <c r="Q713" s="245"/>
      <c r="R713" s="245"/>
      <c r="S713" s="245"/>
      <c r="T713" s="245"/>
      <c r="U713" s="245"/>
      <c r="V713" s="245"/>
      <c r="W713" s="245"/>
      <c r="X713" s="245"/>
      <c r="Y713" s="245"/>
      <c r="Z713" s="245"/>
    </row>
    <row r="714" ht="15.75" customHeight="1">
      <c r="A714" s="245"/>
      <c r="B714" s="245"/>
      <c r="C714" s="245"/>
      <c r="D714" s="245"/>
      <c r="E714" s="245"/>
      <c r="F714" s="245"/>
      <c r="G714" s="245"/>
      <c r="H714" s="245"/>
      <c r="I714" s="245"/>
      <c r="J714" s="245"/>
      <c r="K714" s="245"/>
      <c r="L714" s="245"/>
      <c r="M714" s="245"/>
      <c r="N714" s="245"/>
      <c r="O714" s="245"/>
      <c r="P714" s="245"/>
      <c r="Q714" s="245"/>
      <c r="R714" s="245"/>
      <c r="S714" s="245"/>
      <c r="T714" s="245"/>
      <c r="U714" s="245"/>
      <c r="V714" s="245"/>
      <c r="W714" s="245"/>
      <c r="X714" s="245"/>
      <c r="Y714" s="245"/>
      <c r="Z714" s="245"/>
    </row>
    <row r="715" ht="15.75" customHeight="1">
      <c r="A715" s="245"/>
      <c r="B715" s="245"/>
      <c r="C715" s="245"/>
      <c r="D715" s="245"/>
      <c r="E715" s="245"/>
      <c r="F715" s="245"/>
      <c r="G715" s="245"/>
      <c r="H715" s="245"/>
      <c r="I715" s="245"/>
      <c r="J715" s="245"/>
      <c r="K715" s="245"/>
      <c r="L715" s="245"/>
      <c r="M715" s="245"/>
      <c r="N715" s="245"/>
      <c r="O715" s="245"/>
      <c r="P715" s="245"/>
      <c r="Q715" s="245"/>
      <c r="R715" s="245"/>
      <c r="S715" s="245"/>
      <c r="T715" s="245"/>
      <c r="U715" s="245"/>
      <c r="V715" s="245"/>
      <c r="W715" s="245"/>
      <c r="X715" s="245"/>
      <c r="Y715" s="245"/>
      <c r="Z715" s="245"/>
    </row>
    <row r="716" ht="15.75" customHeight="1">
      <c r="A716" s="245"/>
      <c r="B716" s="245"/>
      <c r="C716" s="245"/>
      <c r="D716" s="245"/>
      <c r="E716" s="245"/>
      <c r="F716" s="245"/>
      <c r="G716" s="245"/>
      <c r="H716" s="245"/>
      <c r="I716" s="245"/>
      <c r="J716" s="245"/>
      <c r="K716" s="245"/>
      <c r="L716" s="245"/>
      <c r="M716" s="245"/>
      <c r="N716" s="245"/>
      <c r="O716" s="245"/>
      <c r="P716" s="245"/>
      <c r="Q716" s="245"/>
      <c r="R716" s="245"/>
      <c r="S716" s="245"/>
      <c r="T716" s="245"/>
      <c r="U716" s="245"/>
      <c r="V716" s="245"/>
      <c r="W716" s="245"/>
      <c r="X716" s="245"/>
      <c r="Y716" s="245"/>
      <c r="Z716" s="245"/>
    </row>
    <row r="717" ht="15.75" customHeight="1">
      <c r="A717" s="245"/>
      <c r="B717" s="245"/>
      <c r="C717" s="245"/>
      <c r="D717" s="245"/>
      <c r="E717" s="245"/>
      <c r="F717" s="245"/>
      <c r="G717" s="245"/>
      <c r="H717" s="245"/>
      <c r="I717" s="245"/>
      <c r="J717" s="245"/>
      <c r="K717" s="245"/>
      <c r="L717" s="245"/>
      <c r="M717" s="245"/>
      <c r="N717" s="245"/>
      <c r="O717" s="245"/>
      <c r="P717" s="245"/>
      <c r="Q717" s="245"/>
      <c r="R717" s="245"/>
      <c r="S717" s="245"/>
      <c r="T717" s="245"/>
      <c r="U717" s="245"/>
      <c r="V717" s="245"/>
      <c r="W717" s="245"/>
      <c r="X717" s="245"/>
      <c r="Y717" s="245"/>
      <c r="Z717" s="245"/>
    </row>
    <row r="718" ht="15.75" customHeight="1">
      <c r="A718" s="245"/>
      <c r="B718" s="245"/>
      <c r="C718" s="245"/>
      <c r="D718" s="245"/>
      <c r="E718" s="245"/>
      <c r="F718" s="245"/>
      <c r="G718" s="245"/>
      <c r="H718" s="245"/>
      <c r="I718" s="245"/>
      <c r="J718" s="245"/>
      <c r="K718" s="245"/>
      <c r="L718" s="245"/>
      <c r="M718" s="245"/>
      <c r="N718" s="245"/>
      <c r="O718" s="245"/>
      <c r="P718" s="245"/>
      <c r="Q718" s="245"/>
      <c r="R718" s="245"/>
      <c r="S718" s="245"/>
      <c r="T718" s="245"/>
      <c r="U718" s="245"/>
      <c r="V718" s="245"/>
      <c r="W718" s="245"/>
      <c r="X718" s="245"/>
      <c r="Y718" s="245"/>
      <c r="Z718" s="245"/>
    </row>
    <row r="719" ht="15.75" customHeight="1">
      <c r="A719" s="245"/>
      <c r="B719" s="245"/>
      <c r="C719" s="245"/>
      <c r="D719" s="245"/>
      <c r="E719" s="245"/>
      <c r="F719" s="245"/>
      <c r="G719" s="245"/>
      <c r="H719" s="245"/>
      <c r="I719" s="245"/>
      <c r="J719" s="245"/>
      <c r="K719" s="245"/>
      <c r="L719" s="245"/>
      <c r="M719" s="245"/>
      <c r="N719" s="245"/>
      <c r="O719" s="245"/>
      <c r="P719" s="245"/>
      <c r="Q719" s="245"/>
      <c r="R719" s="245"/>
      <c r="S719" s="245"/>
      <c r="T719" s="245"/>
      <c r="U719" s="245"/>
      <c r="V719" s="245"/>
      <c r="W719" s="245"/>
      <c r="X719" s="245"/>
      <c r="Y719" s="245"/>
      <c r="Z719" s="245"/>
    </row>
    <row r="720" ht="15.75" customHeight="1">
      <c r="A720" s="245"/>
      <c r="B720" s="245"/>
      <c r="C720" s="245"/>
      <c r="D720" s="245"/>
      <c r="E720" s="245"/>
      <c r="F720" s="245"/>
      <c r="G720" s="245"/>
      <c r="H720" s="245"/>
      <c r="I720" s="245"/>
      <c r="J720" s="245"/>
      <c r="K720" s="245"/>
      <c r="L720" s="245"/>
      <c r="M720" s="245"/>
      <c r="N720" s="245"/>
      <c r="O720" s="245"/>
      <c r="P720" s="245"/>
      <c r="Q720" s="245"/>
      <c r="R720" s="245"/>
      <c r="S720" s="245"/>
      <c r="T720" s="245"/>
      <c r="U720" s="245"/>
      <c r="V720" s="245"/>
      <c r="W720" s="245"/>
      <c r="X720" s="245"/>
      <c r="Y720" s="245"/>
      <c r="Z720" s="245"/>
    </row>
    <row r="721" ht="15.75" customHeight="1">
      <c r="A721" s="245"/>
      <c r="B721" s="245"/>
      <c r="C721" s="245"/>
      <c r="D721" s="245"/>
      <c r="E721" s="245"/>
      <c r="F721" s="245"/>
      <c r="G721" s="245"/>
      <c r="H721" s="245"/>
      <c r="I721" s="245"/>
      <c r="J721" s="245"/>
      <c r="K721" s="245"/>
      <c r="L721" s="245"/>
      <c r="M721" s="245"/>
      <c r="N721" s="245"/>
      <c r="O721" s="245"/>
      <c r="P721" s="245"/>
      <c r="Q721" s="245"/>
      <c r="R721" s="245"/>
      <c r="S721" s="245"/>
      <c r="T721" s="245"/>
      <c r="U721" s="245"/>
      <c r="V721" s="245"/>
      <c r="W721" s="245"/>
      <c r="X721" s="245"/>
      <c r="Y721" s="245"/>
      <c r="Z721" s="245"/>
    </row>
    <row r="722" ht="15.75" customHeight="1">
      <c r="A722" s="245"/>
      <c r="B722" s="245"/>
      <c r="C722" s="245"/>
      <c r="D722" s="245"/>
      <c r="E722" s="245"/>
      <c r="F722" s="245"/>
      <c r="G722" s="245"/>
      <c r="H722" s="245"/>
      <c r="I722" s="245"/>
      <c r="J722" s="245"/>
      <c r="K722" s="245"/>
      <c r="L722" s="245"/>
      <c r="M722" s="245"/>
      <c r="N722" s="245"/>
      <c r="O722" s="245"/>
      <c r="P722" s="245"/>
      <c r="Q722" s="245"/>
      <c r="R722" s="245"/>
      <c r="S722" s="245"/>
      <c r="T722" s="245"/>
      <c r="U722" s="245"/>
      <c r="V722" s="245"/>
      <c r="W722" s="245"/>
      <c r="X722" s="245"/>
      <c r="Y722" s="245"/>
      <c r="Z722" s="245"/>
    </row>
    <row r="723" ht="15.75" customHeight="1">
      <c r="A723" s="245"/>
      <c r="B723" s="245"/>
      <c r="C723" s="245"/>
      <c r="D723" s="245"/>
      <c r="E723" s="245"/>
      <c r="F723" s="245"/>
      <c r="G723" s="245"/>
      <c r="H723" s="245"/>
      <c r="I723" s="245"/>
      <c r="J723" s="245"/>
      <c r="K723" s="245"/>
      <c r="L723" s="245"/>
      <c r="M723" s="245"/>
      <c r="N723" s="245"/>
      <c r="O723" s="245"/>
      <c r="P723" s="245"/>
      <c r="Q723" s="245"/>
      <c r="R723" s="245"/>
      <c r="S723" s="245"/>
      <c r="T723" s="245"/>
      <c r="U723" s="245"/>
      <c r="V723" s="245"/>
      <c r="W723" s="245"/>
      <c r="X723" s="245"/>
      <c r="Y723" s="245"/>
      <c r="Z723" s="245"/>
    </row>
    <row r="724" ht="15.75" customHeight="1">
      <c r="A724" s="245"/>
      <c r="B724" s="245"/>
      <c r="C724" s="245"/>
      <c r="D724" s="245"/>
      <c r="E724" s="245"/>
      <c r="F724" s="245"/>
      <c r="G724" s="245"/>
      <c r="H724" s="245"/>
      <c r="I724" s="245"/>
      <c r="J724" s="245"/>
      <c r="K724" s="245"/>
      <c r="L724" s="245"/>
      <c r="M724" s="245"/>
      <c r="N724" s="245"/>
      <c r="O724" s="245"/>
      <c r="P724" s="245"/>
      <c r="Q724" s="245"/>
      <c r="R724" s="245"/>
      <c r="S724" s="245"/>
      <c r="T724" s="245"/>
      <c r="U724" s="245"/>
      <c r="V724" s="245"/>
      <c r="W724" s="245"/>
      <c r="X724" s="245"/>
      <c r="Y724" s="245"/>
      <c r="Z724" s="245"/>
    </row>
    <row r="725" ht="15.75" customHeight="1">
      <c r="A725" s="245"/>
      <c r="B725" s="245"/>
      <c r="C725" s="245"/>
      <c r="D725" s="245"/>
      <c r="E725" s="245"/>
      <c r="F725" s="245"/>
      <c r="G725" s="245"/>
      <c r="H725" s="245"/>
      <c r="I725" s="245"/>
      <c r="J725" s="245"/>
      <c r="K725" s="245"/>
      <c r="L725" s="245"/>
      <c r="M725" s="245"/>
      <c r="N725" s="245"/>
      <c r="O725" s="245"/>
      <c r="P725" s="245"/>
      <c r="Q725" s="245"/>
      <c r="R725" s="245"/>
      <c r="S725" s="245"/>
      <c r="T725" s="245"/>
      <c r="U725" s="245"/>
      <c r="V725" s="245"/>
      <c r="W725" s="245"/>
      <c r="X725" s="245"/>
      <c r="Y725" s="245"/>
      <c r="Z725" s="245"/>
    </row>
    <row r="726" ht="15.75" customHeight="1">
      <c r="A726" s="245"/>
      <c r="B726" s="245"/>
      <c r="C726" s="245"/>
      <c r="D726" s="245"/>
      <c r="E726" s="245"/>
      <c r="F726" s="245"/>
      <c r="G726" s="245"/>
      <c r="H726" s="245"/>
      <c r="I726" s="245"/>
      <c r="J726" s="245"/>
      <c r="K726" s="245"/>
      <c r="L726" s="245"/>
      <c r="M726" s="245"/>
      <c r="N726" s="245"/>
      <c r="O726" s="245"/>
      <c r="P726" s="245"/>
      <c r="Q726" s="245"/>
      <c r="R726" s="245"/>
      <c r="S726" s="245"/>
      <c r="T726" s="245"/>
      <c r="U726" s="245"/>
      <c r="V726" s="245"/>
      <c r="W726" s="245"/>
      <c r="X726" s="245"/>
      <c r="Y726" s="245"/>
      <c r="Z726" s="245"/>
    </row>
    <row r="727" ht="15.75" customHeight="1">
      <c r="A727" s="245"/>
      <c r="B727" s="245"/>
      <c r="C727" s="245"/>
      <c r="D727" s="245"/>
      <c r="E727" s="245"/>
      <c r="F727" s="245"/>
      <c r="G727" s="245"/>
      <c r="H727" s="245"/>
      <c r="I727" s="245"/>
      <c r="J727" s="245"/>
      <c r="K727" s="245"/>
      <c r="L727" s="245"/>
      <c r="M727" s="245"/>
      <c r="N727" s="245"/>
      <c r="O727" s="245"/>
      <c r="P727" s="245"/>
      <c r="Q727" s="245"/>
      <c r="R727" s="245"/>
      <c r="S727" s="245"/>
      <c r="T727" s="245"/>
      <c r="U727" s="245"/>
      <c r="V727" s="245"/>
      <c r="W727" s="245"/>
      <c r="X727" s="245"/>
      <c r="Y727" s="245"/>
      <c r="Z727" s="245"/>
    </row>
    <row r="728" ht="15.75" customHeight="1">
      <c r="A728" s="245"/>
      <c r="B728" s="245"/>
      <c r="C728" s="245"/>
      <c r="D728" s="245"/>
      <c r="E728" s="245"/>
      <c r="F728" s="245"/>
      <c r="G728" s="245"/>
      <c r="H728" s="245"/>
      <c r="I728" s="245"/>
      <c r="J728" s="245"/>
      <c r="K728" s="245"/>
      <c r="L728" s="245"/>
      <c r="M728" s="245"/>
      <c r="N728" s="245"/>
      <c r="O728" s="245"/>
      <c r="P728" s="245"/>
      <c r="Q728" s="245"/>
      <c r="R728" s="245"/>
      <c r="S728" s="245"/>
      <c r="T728" s="245"/>
      <c r="U728" s="245"/>
      <c r="V728" s="245"/>
      <c r="W728" s="245"/>
      <c r="X728" s="245"/>
      <c r="Y728" s="245"/>
      <c r="Z728" s="245"/>
    </row>
    <row r="729" ht="15.75" customHeight="1">
      <c r="A729" s="245"/>
      <c r="B729" s="245"/>
      <c r="C729" s="245"/>
      <c r="D729" s="245"/>
      <c r="E729" s="245"/>
      <c r="F729" s="245"/>
      <c r="G729" s="245"/>
      <c r="H729" s="245"/>
      <c r="I729" s="245"/>
      <c r="J729" s="245"/>
      <c r="K729" s="245"/>
      <c r="L729" s="245"/>
      <c r="M729" s="245"/>
      <c r="N729" s="245"/>
      <c r="O729" s="245"/>
      <c r="P729" s="245"/>
      <c r="Q729" s="245"/>
      <c r="R729" s="245"/>
      <c r="S729" s="245"/>
      <c r="T729" s="245"/>
      <c r="U729" s="245"/>
      <c r="V729" s="245"/>
      <c r="W729" s="245"/>
      <c r="X729" s="245"/>
      <c r="Y729" s="245"/>
      <c r="Z729" s="245"/>
    </row>
    <row r="730" ht="15.75" customHeight="1">
      <c r="A730" s="245"/>
      <c r="B730" s="245"/>
      <c r="C730" s="245"/>
      <c r="D730" s="245"/>
      <c r="E730" s="245"/>
      <c r="F730" s="245"/>
      <c r="G730" s="245"/>
      <c r="H730" s="245"/>
      <c r="I730" s="245"/>
      <c r="J730" s="245"/>
      <c r="K730" s="245"/>
      <c r="L730" s="245"/>
      <c r="M730" s="245"/>
      <c r="N730" s="245"/>
      <c r="O730" s="245"/>
      <c r="P730" s="245"/>
      <c r="Q730" s="245"/>
      <c r="R730" s="245"/>
      <c r="S730" s="245"/>
      <c r="T730" s="245"/>
      <c r="U730" s="245"/>
      <c r="V730" s="245"/>
      <c r="W730" s="245"/>
      <c r="X730" s="245"/>
      <c r="Y730" s="245"/>
      <c r="Z730" s="245"/>
    </row>
    <row r="731" ht="15.75" customHeight="1">
      <c r="A731" s="245"/>
      <c r="B731" s="245"/>
      <c r="C731" s="245"/>
      <c r="D731" s="245"/>
      <c r="E731" s="245"/>
      <c r="F731" s="245"/>
      <c r="G731" s="245"/>
      <c r="H731" s="245"/>
      <c r="I731" s="245"/>
      <c r="J731" s="245"/>
      <c r="K731" s="245"/>
      <c r="L731" s="245"/>
      <c r="M731" s="245"/>
      <c r="N731" s="245"/>
      <c r="O731" s="245"/>
      <c r="P731" s="245"/>
      <c r="Q731" s="245"/>
      <c r="R731" s="245"/>
      <c r="S731" s="245"/>
      <c r="T731" s="245"/>
      <c r="U731" s="245"/>
      <c r="V731" s="245"/>
      <c r="W731" s="245"/>
      <c r="X731" s="245"/>
      <c r="Y731" s="245"/>
      <c r="Z731" s="245"/>
    </row>
    <row r="732" ht="15.75" customHeight="1">
      <c r="A732" s="245"/>
      <c r="B732" s="245"/>
      <c r="C732" s="245"/>
      <c r="D732" s="245"/>
      <c r="E732" s="245"/>
      <c r="F732" s="245"/>
      <c r="G732" s="245"/>
      <c r="H732" s="245"/>
      <c r="I732" s="245"/>
      <c r="J732" s="245"/>
      <c r="K732" s="245"/>
      <c r="L732" s="245"/>
      <c r="M732" s="245"/>
      <c r="N732" s="245"/>
      <c r="O732" s="245"/>
      <c r="P732" s="245"/>
      <c r="Q732" s="245"/>
      <c r="R732" s="245"/>
      <c r="S732" s="245"/>
      <c r="T732" s="245"/>
      <c r="U732" s="245"/>
      <c r="V732" s="245"/>
      <c r="W732" s="245"/>
      <c r="X732" s="245"/>
      <c r="Y732" s="245"/>
      <c r="Z732" s="245"/>
    </row>
    <row r="733" ht="15.75" customHeight="1">
      <c r="A733" s="245"/>
      <c r="B733" s="245"/>
      <c r="C733" s="245"/>
      <c r="D733" s="245"/>
      <c r="E733" s="245"/>
      <c r="F733" s="245"/>
      <c r="G733" s="245"/>
      <c r="H733" s="245"/>
      <c r="I733" s="245"/>
      <c r="J733" s="245"/>
      <c r="K733" s="245"/>
      <c r="L733" s="245"/>
      <c r="M733" s="245"/>
      <c r="N733" s="245"/>
      <c r="O733" s="245"/>
      <c r="P733" s="245"/>
      <c r="Q733" s="245"/>
      <c r="R733" s="245"/>
      <c r="S733" s="245"/>
      <c r="T733" s="245"/>
      <c r="U733" s="245"/>
      <c r="V733" s="245"/>
      <c r="W733" s="245"/>
      <c r="X733" s="245"/>
      <c r="Y733" s="245"/>
      <c r="Z733" s="245"/>
    </row>
    <row r="734" ht="15.75" customHeight="1">
      <c r="A734" s="245"/>
      <c r="B734" s="245"/>
      <c r="C734" s="245"/>
      <c r="D734" s="245"/>
      <c r="E734" s="245"/>
      <c r="F734" s="245"/>
      <c r="G734" s="245"/>
      <c r="H734" s="245"/>
      <c r="I734" s="245"/>
      <c r="J734" s="245"/>
      <c r="K734" s="245"/>
      <c r="L734" s="245"/>
      <c r="M734" s="245"/>
      <c r="N734" s="245"/>
      <c r="O734" s="245"/>
      <c r="P734" s="245"/>
      <c r="Q734" s="245"/>
      <c r="R734" s="245"/>
      <c r="S734" s="245"/>
      <c r="T734" s="245"/>
      <c r="U734" s="245"/>
      <c r="V734" s="245"/>
      <c r="W734" s="245"/>
      <c r="X734" s="245"/>
      <c r="Y734" s="245"/>
      <c r="Z734" s="245"/>
    </row>
    <row r="735" ht="15.75" customHeight="1">
      <c r="A735" s="245"/>
      <c r="B735" s="245"/>
      <c r="C735" s="245"/>
      <c r="D735" s="245"/>
      <c r="E735" s="245"/>
      <c r="F735" s="245"/>
      <c r="G735" s="245"/>
      <c r="H735" s="245"/>
      <c r="I735" s="245"/>
      <c r="J735" s="245"/>
      <c r="K735" s="245"/>
      <c r="L735" s="245"/>
      <c r="M735" s="245"/>
      <c r="N735" s="245"/>
      <c r="O735" s="245"/>
      <c r="P735" s="245"/>
      <c r="Q735" s="245"/>
      <c r="R735" s="245"/>
      <c r="S735" s="245"/>
      <c r="T735" s="245"/>
      <c r="U735" s="245"/>
      <c r="V735" s="245"/>
      <c r="W735" s="245"/>
      <c r="X735" s="245"/>
      <c r="Y735" s="245"/>
      <c r="Z735" s="245"/>
    </row>
    <row r="736" ht="15.75" customHeight="1">
      <c r="A736" s="245"/>
      <c r="B736" s="245"/>
      <c r="C736" s="245"/>
      <c r="D736" s="245"/>
      <c r="E736" s="245"/>
      <c r="F736" s="245"/>
      <c r="G736" s="245"/>
      <c r="H736" s="245"/>
      <c r="I736" s="245"/>
      <c r="J736" s="245"/>
      <c r="K736" s="245"/>
      <c r="L736" s="245"/>
      <c r="M736" s="245"/>
      <c r="N736" s="245"/>
      <c r="O736" s="245"/>
      <c r="P736" s="245"/>
      <c r="Q736" s="245"/>
      <c r="R736" s="245"/>
      <c r="S736" s="245"/>
      <c r="T736" s="245"/>
      <c r="U736" s="245"/>
      <c r="V736" s="245"/>
      <c r="W736" s="245"/>
      <c r="X736" s="245"/>
      <c r="Y736" s="245"/>
      <c r="Z736" s="245"/>
    </row>
    <row r="737" ht="15.75" customHeight="1">
      <c r="A737" s="245"/>
      <c r="B737" s="245"/>
      <c r="C737" s="245"/>
      <c r="D737" s="245"/>
      <c r="E737" s="245"/>
      <c r="F737" s="245"/>
      <c r="G737" s="245"/>
      <c r="H737" s="245"/>
      <c r="I737" s="245"/>
      <c r="J737" s="245"/>
      <c r="K737" s="245"/>
      <c r="L737" s="245"/>
      <c r="M737" s="245"/>
      <c r="N737" s="245"/>
      <c r="O737" s="245"/>
      <c r="P737" s="245"/>
      <c r="Q737" s="245"/>
      <c r="R737" s="245"/>
      <c r="S737" s="245"/>
      <c r="T737" s="245"/>
      <c r="U737" s="245"/>
      <c r="V737" s="245"/>
      <c r="W737" s="245"/>
      <c r="X737" s="245"/>
      <c r="Y737" s="245"/>
      <c r="Z737" s="245"/>
    </row>
    <row r="738" ht="15.75" customHeight="1">
      <c r="A738" s="245"/>
      <c r="B738" s="245"/>
      <c r="C738" s="245"/>
      <c r="D738" s="245"/>
      <c r="E738" s="245"/>
      <c r="F738" s="245"/>
      <c r="G738" s="245"/>
      <c r="H738" s="245"/>
      <c r="I738" s="245"/>
      <c r="J738" s="245"/>
      <c r="K738" s="245"/>
      <c r="L738" s="245"/>
      <c r="M738" s="245"/>
      <c r="N738" s="245"/>
      <c r="O738" s="245"/>
      <c r="P738" s="245"/>
      <c r="Q738" s="245"/>
      <c r="R738" s="245"/>
      <c r="S738" s="245"/>
      <c r="T738" s="245"/>
      <c r="U738" s="245"/>
      <c r="V738" s="245"/>
      <c r="W738" s="245"/>
      <c r="X738" s="245"/>
      <c r="Y738" s="245"/>
      <c r="Z738" s="245"/>
    </row>
    <row r="739" ht="15.75" customHeight="1">
      <c r="A739" s="245"/>
      <c r="B739" s="245"/>
      <c r="C739" s="245"/>
      <c r="D739" s="245"/>
      <c r="E739" s="245"/>
      <c r="F739" s="245"/>
      <c r="G739" s="245"/>
      <c r="H739" s="245"/>
      <c r="I739" s="245"/>
      <c r="J739" s="245"/>
      <c r="K739" s="245"/>
      <c r="L739" s="245"/>
      <c r="M739" s="245"/>
      <c r="N739" s="245"/>
      <c r="O739" s="245"/>
      <c r="P739" s="245"/>
      <c r="Q739" s="245"/>
      <c r="R739" s="245"/>
      <c r="S739" s="245"/>
      <c r="T739" s="245"/>
      <c r="U739" s="245"/>
      <c r="V739" s="245"/>
      <c r="W739" s="245"/>
      <c r="X739" s="245"/>
      <c r="Y739" s="245"/>
      <c r="Z739" s="245"/>
    </row>
    <row r="740" ht="15.75" customHeight="1">
      <c r="A740" s="245"/>
      <c r="B740" s="245"/>
      <c r="C740" s="245"/>
      <c r="D740" s="245"/>
      <c r="E740" s="245"/>
      <c r="F740" s="245"/>
      <c r="G740" s="245"/>
      <c r="H740" s="245"/>
      <c r="I740" s="245"/>
      <c r="J740" s="245"/>
      <c r="K740" s="245"/>
      <c r="L740" s="245"/>
      <c r="M740" s="245"/>
      <c r="N740" s="245"/>
      <c r="O740" s="245"/>
      <c r="P740" s="245"/>
      <c r="Q740" s="245"/>
      <c r="R740" s="245"/>
      <c r="S740" s="245"/>
      <c r="T740" s="245"/>
      <c r="U740" s="245"/>
      <c r="V740" s="245"/>
      <c r="W740" s="245"/>
      <c r="X740" s="245"/>
      <c r="Y740" s="245"/>
      <c r="Z740" s="245"/>
    </row>
    <row r="741" ht="15.75" customHeight="1">
      <c r="A741" s="245"/>
      <c r="B741" s="245"/>
      <c r="C741" s="245"/>
      <c r="D741" s="245"/>
      <c r="E741" s="245"/>
      <c r="F741" s="245"/>
      <c r="G741" s="245"/>
      <c r="H741" s="245"/>
      <c r="I741" s="245"/>
      <c r="J741" s="245"/>
      <c r="K741" s="245"/>
      <c r="L741" s="245"/>
      <c r="M741" s="245"/>
      <c r="N741" s="245"/>
      <c r="O741" s="245"/>
      <c r="P741" s="245"/>
      <c r="Q741" s="245"/>
      <c r="R741" s="245"/>
      <c r="S741" s="245"/>
      <c r="T741" s="245"/>
      <c r="U741" s="245"/>
      <c r="V741" s="245"/>
      <c r="W741" s="245"/>
      <c r="X741" s="245"/>
      <c r="Y741" s="245"/>
      <c r="Z741" s="245"/>
    </row>
    <row r="742" ht="15.75" customHeight="1">
      <c r="A742" s="245"/>
      <c r="B742" s="245"/>
      <c r="C742" s="245"/>
      <c r="D742" s="245"/>
      <c r="E742" s="245"/>
      <c r="F742" s="245"/>
      <c r="G742" s="245"/>
      <c r="H742" s="245"/>
      <c r="I742" s="245"/>
      <c r="J742" s="245"/>
      <c r="K742" s="245"/>
      <c r="L742" s="245"/>
      <c r="M742" s="245"/>
      <c r="N742" s="245"/>
      <c r="O742" s="245"/>
      <c r="P742" s="245"/>
      <c r="Q742" s="245"/>
      <c r="R742" s="245"/>
      <c r="S742" s="245"/>
      <c r="T742" s="245"/>
      <c r="U742" s="245"/>
      <c r="V742" s="245"/>
      <c r="W742" s="245"/>
      <c r="X742" s="245"/>
      <c r="Y742" s="245"/>
      <c r="Z742" s="245"/>
    </row>
    <row r="743" ht="15.75" customHeight="1">
      <c r="A743" s="245"/>
      <c r="B743" s="245"/>
      <c r="C743" s="245"/>
      <c r="D743" s="245"/>
      <c r="E743" s="245"/>
      <c r="F743" s="245"/>
      <c r="G743" s="245"/>
      <c r="H743" s="245"/>
      <c r="I743" s="245"/>
      <c r="J743" s="245"/>
      <c r="K743" s="245"/>
      <c r="L743" s="245"/>
      <c r="M743" s="245"/>
      <c r="N743" s="245"/>
      <c r="O743" s="245"/>
      <c r="P743" s="245"/>
      <c r="Q743" s="245"/>
      <c r="R743" s="245"/>
      <c r="S743" s="245"/>
      <c r="T743" s="245"/>
      <c r="U743" s="245"/>
      <c r="V743" s="245"/>
      <c r="W743" s="245"/>
      <c r="X743" s="245"/>
      <c r="Y743" s="245"/>
      <c r="Z743" s="245"/>
    </row>
    <row r="744" ht="15.75" customHeight="1">
      <c r="A744" s="245"/>
      <c r="B744" s="245"/>
      <c r="C744" s="245"/>
      <c r="D744" s="245"/>
      <c r="E744" s="245"/>
      <c r="F744" s="245"/>
      <c r="G744" s="245"/>
      <c r="H744" s="245"/>
      <c r="I744" s="245"/>
      <c r="J744" s="245"/>
      <c r="K744" s="245"/>
      <c r="L744" s="245"/>
      <c r="M744" s="245"/>
      <c r="N744" s="245"/>
      <c r="O744" s="245"/>
      <c r="P744" s="245"/>
      <c r="Q744" s="245"/>
      <c r="R744" s="245"/>
      <c r="S744" s="245"/>
      <c r="T744" s="245"/>
      <c r="U744" s="245"/>
      <c r="V744" s="245"/>
      <c r="W744" s="245"/>
      <c r="X744" s="245"/>
      <c r="Y744" s="245"/>
      <c r="Z744" s="245"/>
    </row>
    <row r="745" ht="15.75" customHeight="1">
      <c r="A745" s="245"/>
      <c r="B745" s="245"/>
      <c r="C745" s="245"/>
      <c r="D745" s="245"/>
      <c r="E745" s="245"/>
      <c r="F745" s="245"/>
      <c r="G745" s="245"/>
      <c r="H745" s="245"/>
      <c r="I745" s="245"/>
      <c r="J745" s="245"/>
      <c r="K745" s="245"/>
      <c r="L745" s="245"/>
      <c r="M745" s="245"/>
      <c r="N745" s="245"/>
      <c r="O745" s="245"/>
      <c r="P745" s="245"/>
      <c r="Q745" s="245"/>
      <c r="R745" s="245"/>
      <c r="S745" s="245"/>
      <c r="T745" s="245"/>
      <c r="U745" s="245"/>
      <c r="V745" s="245"/>
      <c r="W745" s="245"/>
      <c r="X745" s="245"/>
      <c r="Y745" s="245"/>
      <c r="Z745" s="245"/>
    </row>
    <row r="746" ht="15.75" customHeight="1">
      <c r="A746" s="245"/>
      <c r="B746" s="245"/>
      <c r="C746" s="245"/>
      <c r="D746" s="245"/>
      <c r="E746" s="245"/>
      <c r="F746" s="245"/>
      <c r="G746" s="245"/>
      <c r="H746" s="245"/>
      <c r="I746" s="245"/>
      <c r="J746" s="245"/>
      <c r="K746" s="245"/>
      <c r="L746" s="245"/>
      <c r="M746" s="245"/>
      <c r="N746" s="245"/>
      <c r="O746" s="245"/>
      <c r="P746" s="245"/>
      <c r="Q746" s="245"/>
      <c r="R746" s="245"/>
      <c r="S746" s="245"/>
      <c r="T746" s="245"/>
      <c r="U746" s="245"/>
      <c r="V746" s="245"/>
      <c r="W746" s="245"/>
      <c r="X746" s="245"/>
      <c r="Y746" s="245"/>
      <c r="Z746" s="245"/>
    </row>
    <row r="747" ht="15.75" customHeight="1">
      <c r="A747" s="245"/>
      <c r="B747" s="245"/>
      <c r="C747" s="245"/>
      <c r="D747" s="245"/>
      <c r="E747" s="245"/>
      <c r="F747" s="245"/>
      <c r="G747" s="245"/>
      <c r="H747" s="245"/>
      <c r="I747" s="245"/>
      <c r="J747" s="245"/>
      <c r="K747" s="245"/>
      <c r="L747" s="245"/>
      <c r="M747" s="245"/>
      <c r="N747" s="245"/>
      <c r="O747" s="245"/>
      <c r="P747" s="245"/>
      <c r="Q747" s="245"/>
      <c r="R747" s="245"/>
      <c r="S747" s="245"/>
      <c r="T747" s="245"/>
      <c r="U747" s="245"/>
      <c r="V747" s="245"/>
      <c r="W747" s="245"/>
      <c r="X747" s="245"/>
      <c r="Y747" s="245"/>
      <c r="Z747" s="245"/>
    </row>
    <row r="748" ht="15.75" customHeight="1">
      <c r="A748" s="245"/>
      <c r="B748" s="245"/>
      <c r="C748" s="245"/>
      <c r="D748" s="245"/>
      <c r="E748" s="245"/>
      <c r="F748" s="245"/>
      <c r="G748" s="245"/>
      <c r="H748" s="245"/>
      <c r="I748" s="245"/>
      <c r="J748" s="245"/>
      <c r="K748" s="245"/>
      <c r="L748" s="245"/>
      <c r="M748" s="245"/>
      <c r="N748" s="245"/>
      <c r="O748" s="245"/>
      <c r="P748" s="245"/>
      <c r="Q748" s="245"/>
      <c r="R748" s="245"/>
      <c r="S748" s="245"/>
      <c r="T748" s="245"/>
      <c r="U748" s="245"/>
      <c r="V748" s="245"/>
      <c r="W748" s="245"/>
      <c r="X748" s="245"/>
      <c r="Y748" s="245"/>
      <c r="Z748" s="245"/>
    </row>
    <row r="749" ht="15.75" customHeight="1">
      <c r="A749" s="245"/>
      <c r="B749" s="245"/>
      <c r="C749" s="245"/>
      <c r="D749" s="245"/>
      <c r="E749" s="245"/>
      <c r="F749" s="245"/>
      <c r="G749" s="245"/>
      <c r="H749" s="245"/>
      <c r="I749" s="245"/>
      <c r="J749" s="245"/>
      <c r="K749" s="245"/>
      <c r="L749" s="245"/>
      <c r="M749" s="245"/>
      <c r="N749" s="245"/>
      <c r="O749" s="245"/>
      <c r="P749" s="245"/>
      <c r="Q749" s="245"/>
      <c r="R749" s="245"/>
      <c r="S749" s="245"/>
      <c r="T749" s="245"/>
      <c r="U749" s="245"/>
      <c r="V749" s="245"/>
      <c r="W749" s="245"/>
      <c r="X749" s="245"/>
      <c r="Y749" s="245"/>
      <c r="Z749" s="245"/>
    </row>
    <row r="750" ht="15.75" customHeight="1">
      <c r="A750" s="245"/>
      <c r="B750" s="245"/>
      <c r="C750" s="245"/>
      <c r="D750" s="245"/>
      <c r="E750" s="245"/>
      <c r="F750" s="245"/>
      <c r="G750" s="245"/>
      <c r="H750" s="245"/>
      <c r="I750" s="245"/>
      <c r="J750" s="245"/>
      <c r="K750" s="245"/>
      <c r="L750" s="245"/>
      <c r="M750" s="245"/>
      <c r="N750" s="245"/>
      <c r="O750" s="245"/>
      <c r="P750" s="245"/>
      <c r="Q750" s="245"/>
      <c r="R750" s="245"/>
      <c r="S750" s="245"/>
      <c r="T750" s="245"/>
      <c r="U750" s="245"/>
      <c r="V750" s="245"/>
      <c r="W750" s="245"/>
      <c r="X750" s="245"/>
      <c r="Y750" s="245"/>
      <c r="Z750" s="245"/>
    </row>
    <row r="751" ht="15.75" customHeight="1">
      <c r="A751" s="245"/>
      <c r="B751" s="245"/>
      <c r="C751" s="245"/>
      <c r="D751" s="245"/>
      <c r="E751" s="245"/>
      <c r="F751" s="245"/>
      <c r="G751" s="245"/>
      <c r="H751" s="245"/>
      <c r="I751" s="245"/>
      <c r="J751" s="245"/>
      <c r="K751" s="245"/>
      <c r="L751" s="245"/>
      <c r="M751" s="245"/>
      <c r="N751" s="245"/>
      <c r="O751" s="245"/>
      <c r="P751" s="245"/>
      <c r="Q751" s="245"/>
      <c r="R751" s="245"/>
      <c r="S751" s="245"/>
      <c r="T751" s="245"/>
      <c r="U751" s="245"/>
      <c r="V751" s="245"/>
      <c r="W751" s="245"/>
      <c r="X751" s="245"/>
      <c r="Y751" s="245"/>
      <c r="Z751" s="245"/>
    </row>
    <row r="752" ht="15.75" customHeight="1">
      <c r="A752" s="245"/>
      <c r="B752" s="245"/>
      <c r="C752" s="245"/>
      <c r="D752" s="245"/>
      <c r="E752" s="245"/>
      <c r="F752" s="245"/>
      <c r="G752" s="245"/>
      <c r="H752" s="245"/>
      <c r="I752" s="245"/>
      <c r="J752" s="245"/>
      <c r="K752" s="245"/>
      <c r="L752" s="245"/>
      <c r="M752" s="245"/>
      <c r="N752" s="245"/>
      <c r="O752" s="245"/>
      <c r="P752" s="245"/>
      <c r="Q752" s="245"/>
      <c r="R752" s="245"/>
      <c r="S752" s="245"/>
      <c r="T752" s="245"/>
      <c r="U752" s="245"/>
      <c r="V752" s="245"/>
      <c r="W752" s="245"/>
      <c r="X752" s="245"/>
      <c r="Y752" s="245"/>
      <c r="Z752" s="245"/>
    </row>
    <row r="753" ht="15.75" customHeight="1">
      <c r="A753" s="245"/>
      <c r="B753" s="245"/>
      <c r="C753" s="245"/>
      <c r="D753" s="245"/>
      <c r="E753" s="245"/>
      <c r="F753" s="245"/>
      <c r="G753" s="245"/>
      <c r="H753" s="245"/>
      <c r="I753" s="245"/>
      <c r="J753" s="245"/>
      <c r="K753" s="245"/>
      <c r="L753" s="245"/>
      <c r="M753" s="245"/>
      <c r="N753" s="245"/>
      <c r="O753" s="245"/>
      <c r="P753" s="245"/>
      <c r="Q753" s="245"/>
      <c r="R753" s="245"/>
      <c r="S753" s="245"/>
      <c r="T753" s="245"/>
      <c r="U753" s="245"/>
      <c r="V753" s="245"/>
      <c r="W753" s="245"/>
      <c r="X753" s="245"/>
      <c r="Y753" s="245"/>
      <c r="Z753" s="245"/>
    </row>
    <row r="754" ht="15.75" customHeight="1">
      <c r="A754" s="245"/>
      <c r="B754" s="245"/>
      <c r="C754" s="245"/>
      <c r="D754" s="245"/>
      <c r="E754" s="245"/>
      <c r="F754" s="245"/>
      <c r="G754" s="245"/>
      <c r="H754" s="245"/>
      <c r="I754" s="245"/>
      <c r="J754" s="245"/>
      <c r="K754" s="245"/>
      <c r="L754" s="245"/>
      <c r="M754" s="245"/>
      <c r="N754" s="245"/>
      <c r="O754" s="245"/>
      <c r="P754" s="245"/>
      <c r="Q754" s="245"/>
      <c r="R754" s="245"/>
      <c r="S754" s="245"/>
      <c r="T754" s="245"/>
      <c r="U754" s="245"/>
      <c r="V754" s="245"/>
      <c r="W754" s="245"/>
      <c r="X754" s="245"/>
      <c r="Y754" s="245"/>
      <c r="Z754" s="245"/>
    </row>
    <row r="755" ht="15.75" customHeight="1">
      <c r="A755" s="245"/>
      <c r="B755" s="245"/>
      <c r="C755" s="245"/>
      <c r="D755" s="245"/>
      <c r="E755" s="245"/>
      <c r="F755" s="245"/>
      <c r="G755" s="245"/>
      <c r="H755" s="245"/>
      <c r="I755" s="245"/>
      <c r="J755" s="245"/>
      <c r="K755" s="245"/>
      <c r="L755" s="245"/>
      <c r="M755" s="245"/>
      <c r="N755" s="245"/>
      <c r="O755" s="245"/>
      <c r="P755" s="245"/>
      <c r="Q755" s="245"/>
      <c r="R755" s="245"/>
      <c r="S755" s="245"/>
      <c r="T755" s="245"/>
      <c r="U755" s="245"/>
      <c r="V755" s="245"/>
      <c r="W755" s="245"/>
      <c r="X755" s="245"/>
      <c r="Y755" s="245"/>
      <c r="Z755" s="245"/>
    </row>
    <row r="756" ht="15.75" customHeight="1">
      <c r="A756" s="245"/>
      <c r="B756" s="245"/>
      <c r="C756" s="245"/>
      <c r="D756" s="245"/>
      <c r="E756" s="245"/>
      <c r="F756" s="245"/>
      <c r="G756" s="245"/>
      <c r="H756" s="245"/>
      <c r="I756" s="245"/>
      <c r="J756" s="245"/>
      <c r="K756" s="245"/>
      <c r="L756" s="245"/>
      <c r="M756" s="245"/>
      <c r="N756" s="245"/>
      <c r="O756" s="245"/>
      <c r="P756" s="245"/>
      <c r="Q756" s="245"/>
      <c r="R756" s="245"/>
      <c r="S756" s="245"/>
      <c r="T756" s="245"/>
      <c r="U756" s="245"/>
      <c r="V756" s="245"/>
      <c r="W756" s="245"/>
      <c r="X756" s="245"/>
      <c r="Y756" s="245"/>
      <c r="Z756" s="245"/>
    </row>
    <row r="757" ht="15.75" customHeight="1">
      <c r="A757" s="245"/>
      <c r="B757" s="245"/>
      <c r="C757" s="245"/>
      <c r="D757" s="245"/>
      <c r="E757" s="245"/>
      <c r="F757" s="245"/>
      <c r="G757" s="245"/>
      <c r="H757" s="245"/>
      <c r="I757" s="245"/>
      <c r="J757" s="245"/>
      <c r="K757" s="245"/>
      <c r="L757" s="245"/>
      <c r="M757" s="245"/>
      <c r="N757" s="245"/>
      <c r="O757" s="245"/>
      <c r="P757" s="245"/>
      <c r="Q757" s="245"/>
      <c r="R757" s="245"/>
      <c r="S757" s="245"/>
      <c r="T757" s="245"/>
      <c r="U757" s="245"/>
      <c r="V757" s="245"/>
      <c r="W757" s="245"/>
      <c r="X757" s="245"/>
      <c r="Y757" s="245"/>
      <c r="Z757" s="245"/>
    </row>
    <row r="758" ht="15.75" customHeight="1">
      <c r="A758" s="245"/>
      <c r="B758" s="245"/>
      <c r="C758" s="245"/>
      <c r="D758" s="245"/>
      <c r="E758" s="245"/>
      <c r="F758" s="245"/>
      <c r="G758" s="245"/>
      <c r="H758" s="245"/>
      <c r="I758" s="245"/>
      <c r="J758" s="245"/>
      <c r="K758" s="245"/>
      <c r="L758" s="245"/>
      <c r="M758" s="245"/>
      <c r="N758" s="245"/>
      <c r="O758" s="245"/>
      <c r="P758" s="245"/>
      <c r="Q758" s="245"/>
      <c r="R758" s="245"/>
      <c r="S758" s="245"/>
      <c r="T758" s="245"/>
      <c r="U758" s="245"/>
      <c r="V758" s="245"/>
      <c r="W758" s="245"/>
      <c r="X758" s="245"/>
      <c r="Y758" s="245"/>
      <c r="Z758" s="245"/>
    </row>
    <row r="759" ht="15.75" customHeight="1">
      <c r="A759" s="245"/>
      <c r="B759" s="245"/>
      <c r="C759" s="245"/>
      <c r="D759" s="245"/>
      <c r="E759" s="245"/>
      <c r="F759" s="245"/>
      <c r="G759" s="245"/>
      <c r="H759" s="245"/>
      <c r="I759" s="245"/>
      <c r="J759" s="245"/>
      <c r="K759" s="245"/>
      <c r="L759" s="245"/>
      <c r="M759" s="245"/>
      <c r="N759" s="245"/>
      <c r="O759" s="245"/>
      <c r="P759" s="245"/>
      <c r="Q759" s="245"/>
      <c r="R759" s="245"/>
      <c r="S759" s="245"/>
      <c r="T759" s="245"/>
      <c r="U759" s="245"/>
      <c r="V759" s="245"/>
      <c r="W759" s="245"/>
      <c r="X759" s="245"/>
      <c r="Y759" s="245"/>
      <c r="Z759" s="245"/>
    </row>
    <row r="760" ht="15.75" customHeight="1">
      <c r="A760" s="245"/>
      <c r="B760" s="245"/>
      <c r="C760" s="245"/>
      <c r="D760" s="245"/>
      <c r="E760" s="245"/>
      <c r="F760" s="245"/>
      <c r="G760" s="245"/>
      <c r="H760" s="245"/>
      <c r="I760" s="245"/>
      <c r="J760" s="245"/>
      <c r="K760" s="245"/>
      <c r="L760" s="245"/>
      <c r="M760" s="245"/>
      <c r="N760" s="245"/>
      <c r="O760" s="245"/>
      <c r="P760" s="245"/>
      <c r="Q760" s="245"/>
      <c r="R760" s="245"/>
      <c r="S760" s="245"/>
      <c r="T760" s="245"/>
      <c r="U760" s="245"/>
      <c r="V760" s="245"/>
      <c r="W760" s="245"/>
      <c r="X760" s="245"/>
      <c r="Y760" s="245"/>
      <c r="Z760" s="245"/>
    </row>
    <row r="761" ht="15.75" customHeight="1">
      <c r="A761" s="245"/>
      <c r="B761" s="245"/>
      <c r="C761" s="245"/>
      <c r="D761" s="245"/>
      <c r="E761" s="245"/>
      <c r="F761" s="245"/>
      <c r="G761" s="245"/>
      <c r="H761" s="245"/>
      <c r="I761" s="245"/>
      <c r="J761" s="245"/>
      <c r="K761" s="245"/>
      <c r="L761" s="245"/>
      <c r="M761" s="245"/>
      <c r="N761" s="245"/>
      <c r="O761" s="245"/>
      <c r="P761" s="245"/>
      <c r="Q761" s="245"/>
      <c r="R761" s="245"/>
      <c r="S761" s="245"/>
      <c r="T761" s="245"/>
      <c r="U761" s="245"/>
      <c r="V761" s="245"/>
      <c r="W761" s="245"/>
      <c r="X761" s="245"/>
      <c r="Y761" s="245"/>
      <c r="Z761" s="245"/>
    </row>
    <row r="762" ht="15.75" customHeight="1">
      <c r="A762" s="245"/>
      <c r="B762" s="245"/>
      <c r="C762" s="245"/>
      <c r="D762" s="245"/>
      <c r="E762" s="245"/>
      <c r="F762" s="245"/>
      <c r="G762" s="245"/>
      <c r="H762" s="245"/>
      <c r="I762" s="245"/>
      <c r="J762" s="245"/>
      <c r="K762" s="245"/>
      <c r="L762" s="245"/>
      <c r="M762" s="245"/>
      <c r="N762" s="245"/>
      <c r="O762" s="245"/>
      <c r="P762" s="245"/>
      <c r="Q762" s="245"/>
      <c r="R762" s="245"/>
      <c r="S762" s="245"/>
      <c r="T762" s="245"/>
      <c r="U762" s="245"/>
      <c r="V762" s="245"/>
      <c r="W762" s="245"/>
      <c r="X762" s="245"/>
      <c r="Y762" s="245"/>
      <c r="Z762" s="245"/>
    </row>
    <row r="763" ht="15.75" customHeight="1">
      <c r="A763" s="245"/>
      <c r="B763" s="245"/>
      <c r="C763" s="245"/>
      <c r="D763" s="245"/>
      <c r="E763" s="245"/>
      <c r="F763" s="245"/>
      <c r="G763" s="245"/>
      <c r="H763" s="245"/>
      <c r="I763" s="245"/>
      <c r="J763" s="245"/>
      <c r="K763" s="245"/>
      <c r="L763" s="245"/>
      <c r="M763" s="245"/>
      <c r="N763" s="245"/>
      <c r="O763" s="245"/>
      <c r="P763" s="245"/>
      <c r="Q763" s="245"/>
      <c r="R763" s="245"/>
      <c r="S763" s="245"/>
      <c r="T763" s="245"/>
      <c r="U763" s="245"/>
      <c r="V763" s="245"/>
      <c r="W763" s="245"/>
      <c r="X763" s="245"/>
      <c r="Y763" s="245"/>
      <c r="Z763" s="245"/>
    </row>
    <row r="764" ht="15.75" customHeight="1">
      <c r="A764" s="245"/>
      <c r="B764" s="245"/>
      <c r="C764" s="245"/>
      <c r="D764" s="245"/>
      <c r="E764" s="245"/>
      <c r="F764" s="245"/>
      <c r="G764" s="245"/>
      <c r="H764" s="245"/>
      <c r="I764" s="245"/>
      <c r="J764" s="245"/>
      <c r="K764" s="245"/>
      <c r="L764" s="245"/>
      <c r="M764" s="245"/>
      <c r="N764" s="245"/>
      <c r="O764" s="245"/>
      <c r="P764" s="245"/>
      <c r="Q764" s="245"/>
      <c r="R764" s="245"/>
      <c r="S764" s="245"/>
      <c r="T764" s="245"/>
      <c r="U764" s="245"/>
      <c r="V764" s="245"/>
      <c r="W764" s="245"/>
      <c r="X764" s="245"/>
      <c r="Y764" s="245"/>
      <c r="Z764" s="245"/>
    </row>
    <row r="765" ht="15.75" customHeight="1">
      <c r="A765" s="245"/>
      <c r="B765" s="245"/>
      <c r="C765" s="245"/>
      <c r="D765" s="245"/>
      <c r="E765" s="245"/>
      <c r="F765" s="245"/>
      <c r="G765" s="245"/>
      <c r="H765" s="245"/>
      <c r="I765" s="245"/>
      <c r="J765" s="245"/>
      <c r="K765" s="245"/>
      <c r="L765" s="245"/>
      <c r="M765" s="245"/>
      <c r="N765" s="245"/>
      <c r="O765" s="245"/>
      <c r="P765" s="245"/>
      <c r="Q765" s="245"/>
      <c r="R765" s="245"/>
      <c r="S765" s="245"/>
      <c r="T765" s="245"/>
      <c r="U765" s="245"/>
      <c r="V765" s="245"/>
      <c r="W765" s="245"/>
      <c r="X765" s="245"/>
      <c r="Y765" s="245"/>
      <c r="Z765" s="245"/>
    </row>
    <row r="766" ht="15.75" customHeight="1">
      <c r="A766" s="245"/>
      <c r="B766" s="245"/>
      <c r="C766" s="245"/>
      <c r="D766" s="245"/>
      <c r="E766" s="245"/>
      <c r="F766" s="245"/>
      <c r="G766" s="245"/>
      <c r="H766" s="245"/>
      <c r="I766" s="245"/>
      <c r="J766" s="245"/>
      <c r="K766" s="245"/>
      <c r="L766" s="245"/>
      <c r="M766" s="245"/>
      <c r="N766" s="245"/>
      <c r="O766" s="245"/>
      <c r="P766" s="245"/>
      <c r="Q766" s="245"/>
      <c r="R766" s="245"/>
      <c r="S766" s="245"/>
      <c r="T766" s="245"/>
      <c r="U766" s="245"/>
      <c r="V766" s="245"/>
      <c r="W766" s="245"/>
      <c r="X766" s="245"/>
      <c r="Y766" s="245"/>
      <c r="Z766" s="245"/>
    </row>
    <row r="767" ht="15.75" customHeight="1">
      <c r="A767" s="245"/>
      <c r="B767" s="245"/>
      <c r="C767" s="245"/>
      <c r="D767" s="245"/>
      <c r="E767" s="245"/>
      <c r="F767" s="245"/>
      <c r="G767" s="245"/>
      <c r="H767" s="245"/>
      <c r="I767" s="245"/>
      <c r="J767" s="245"/>
      <c r="K767" s="245"/>
      <c r="L767" s="245"/>
      <c r="M767" s="245"/>
      <c r="N767" s="245"/>
      <c r="O767" s="245"/>
      <c r="P767" s="245"/>
      <c r="Q767" s="245"/>
      <c r="R767" s="245"/>
      <c r="S767" s="245"/>
      <c r="T767" s="245"/>
      <c r="U767" s="245"/>
      <c r="V767" s="245"/>
      <c r="W767" s="245"/>
      <c r="X767" s="245"/>
      <c r="Y767" s="245"/>
      <c r="Z767" s="245"/>
    </row>
    <row r="768" ht="15.75" customHeight="1">
      <c r="A768" s="245"/>
      <c r="B768" s="245"/>
      <c r="C768" s="245"/>
      <c r="D768" s="245"/>
      <c r="E768" s="245"/>
      <c r="F768" s="245"/>
      <c r="G768" s="245"/>
      <c r="H768" s="245"/>
      <c r="I768" s="245"/>
      <c r="J768" s="245"/>
      <c r="K768" s="245"/>
      <c r="L768" s="245"/>
      <c r="M768" s="245"/>
      <c r="N768" s="245"/>
      <c r="O768" s="245"/>
      <c r="P768" s="245"/>
      <c r="Q768" s="245"/>
      <c r="R768" s="245"/>
      <c r="S768" s="245"/>
      <c r="T768" s="245"/>
      <c r="U768" s="245"/>
      <c r="V768" s="245"/>
      <c r="W768" s="245"/>
      <c r="X768" s="245"/>
      <c r="Y768" s="245"/>
      <c r="Z768" s="245"/>
    </row>
    <row r="769" ht="15.75" customHeight="1">
      <c r="A769" s="245"/>
      <c r="B769" s="245"/>
      <c r="C769" s="245"/>
      <c r="D769" s="245"/>
      <c r="E769" s="245"/>
      <c r="F769" s="245"/>
      <c r="G769" s="245"/>
      <c r="H769" s="245"/>
      <c r="I769" s="245"/>
      <c r="J769" s="245"/>
      <c r="K769" s="245"/>
      <c r="L769" s="245"/>
      <c r="M769" s="245"/>
      <c r="N769" s="245"/>
      <c r="O769" s="245"/>
      <c r="P769" s="245"/>
      <c r="Q769" s="245"/>
      <c r="R769" s="245"/>
      <c r="S769" s="245"/>
      <c r="T769" s="245"/>
      <c r="U769" s="245"/>
      <c r="V769" s="245"/>
      <c r="W769" s="245"/>
      <c r="X769" s="245"/>
      <c r="Y769" s="245"/>
      <c r="Z769" s="245"/>
    </row>
    <row r="770" ht="15.75" customHeight="1">
      <c r="A770" s="245"/>
      <c r="B770" s="245"/>
      <c r="C770" s="245"/>
      <c r="D770" s="245"/>
      <c r="E770" s="245"/>
      <c r="F770" s="245"/>
      <c r="G770" s="245"/>
      <c r="H770" s="245"/>
      <c r="I770" s="245"/>
      <c r="J770" s="245"/>
      <c r="K770" s="245"/>
      <c r="L770" s="245"/>
      <c r="M770" s="245"/>
      <c r="N770" s="245"/>
      <c r="O770" s="245"/>
      <c r="P770" s="245"/>
      <c r="Q770" s="245"/>
      <c r="R770" s="245"/>
      <c r="S770" s="245"/>
      <c r="T770" s="245"/>
      <c r="U770" s="245"/>
      <c r="V770" s="245"/>
      <c r="W770" s="245"/>
      <c r="X770" s="245"/>
      <c r="Y770" s="245"/>
      <c r="Z770" s="245"/>
    </row>
    <row r="771" ht="15.75" customHeight="1">
      <c r="A771" s="245"/>
      <c r="B771" s="245"/>
      <c r="C771" s="245"/>
      <c r="D771" s="245"/>
      <c r="E771" s="245"/>
      <c r="F771" s="245"/>
      <c r="G771" s="245"/>
      <c r="H771" s="245"/>
      <c r="I771" s="245"/>
      <c r="J771" s="245"/>
      <c r="K771" s="245"/>
      <c r="L771" s="245"/>
      <c r="M771" s="245"/>
      <c r="N771" s="245"/>
      <c r="O771" s="245"/>
      <c r="P771" s="245"/>
      <c r="Q771" s="245"/>
      <c r="R771" s="245"/>
      <c r="S771" s="245"/>
      <c r="T771" s="245"/>
      <c r="U771" s="245"/>
      <c r="V771" s="245"/>
      <c r="W771" s="245"/>
      <c r="X771" s="245"/>
      <c r="Y771" s="245"/>
      <c r="Z771" s="245"/>
    </row>
    <row r="772" ht="15.75" customHeight="1">
      <c r="A772" s="245"/>
      <c r="B772" s="245"/>
      <c r="C772" s="245"/>
      <c r="D772" s="245"/>
      <c r="E772" s="245"/>
      <c r="F772" s="245"/>
      <c r="G772" s="245"/>
      <c r="H772" s="245"/>
      <c r="I772" s="245"/>
      <c r="J772" s="245"/>
      <c r="K772" s="245"/>
      <c r="L772" s="245"/>
      <c r="M772" s="245"/>
      <c r="N772" s="245"/>
      <c r="O772" s="245"/>
      <c r="P772" s="245"/>
      <c r="Q772" s="245"/>
      <c r="R772" s="245"/>
      <c r="S772" s="245"/>
      <c r="T772" s="245"/>
      <c r="U772" s="245"/>
      <c r="V772" s="245"/>
      <c r="W772" s="245"/>
      <c r="X772" s="245"/>
      <c r="Y772" s="245"/>
      <c r="Z772" s="245"/>
    </row>
    <row r="773" ht="15.75" customHeight="1">
      <c r="A773" s="245"/>
      <c r="B773" s="245"/>
      <c r="C773" s="245"/>
      <c r="D773" s="245"/>
      <c r="E773" s="245"/>
      <c r="F773" s="245"/>
      <c r="G773" s="245"/>
      <c r="H773" s="245"/>
      <c r="I773" s="245"/>
      <c r="J773" s="245"/>
      <c r="K773" s="245"/>
      <c r="L773" s="245"/>
      <c r="M773" s="245"/>
      <c r="N773" s="245"/>
      <c r="O773" s="245"/>
      <c r="P773" s="245"/>
      <c r="Q773" s="245"/>
      <c r="R773" s="245"/>
      <c r="S773" s="245"/>
      <c r="T773" s="245"/>
      <c r="U773" s="245"/>
      <c r="V773" s="245"/>
      <c r="W773" s="245"/>
      <c r="X773" s="245"/>
      <c r="Y773" s="245"/>
      <c r="Z773" s="245"/>
    </row>
    <row r="774" ht="15.75" customHeight="1">
      <c r="A774" s="245"/>
      <c r="B774" s="245"/>
      <c r="C774" s="245"/>
      <c r="D774" s="245"/>
      <c r="E774" s="245"/>
      <c r="F774" s="245"/>
      <c r="G774" s="245"/>
      <c r="H774" s="245"/>
      <c r="I774" s="245"/>
      <c r="J774" s="245"/>
      <c r="K774" s="245"/>
      <c r="L774" s="245"/>
      <c r="M774" s="245"/>
      <c r="N774" s="245"/>
      <c r="O774" s="245"/>
      <c r="P774" s="245"/>
      <c r="Q774" s="245"/>
      <c r="R774" s="245"/>
      <c r="S774" s="245"/>
      <c r="T774" s="245"/>
      <c r="U774" s="245"/>
      <c r="V774" s="245"/>
      <c r="W774" s="245"/>
      <c r="X774" s="245"/>
      <c r="Y774" s="245"/>
      <c r="Z774" s="245"/>
    </row>
    <row r="775" ht="15.75" customHeight="1">
      <c r="A775" s="245"/>
      <c r="B775" s="245"/>
      <c r="C775" s="245"/>
      <c r="D775" s="245"/>
      <c r="E775" s="245"/>
      <c r="F775" s="245"/>
      <c r="G775" s="245"/>
      <c r="H775" s="245"/>
      <c r="I775" s="245"/>
      <c r="J775" s="245"/>
      <c r="K775" s="245"/>
      <c r="L775" s="245"/>
      <c r="M775" s="245"/>
      <c r="N775" s="245"/>
      <c r="O775" s="245"/>
      <c r="P775" s="245"/>
      <c r="Q775" s="245"/>
      <c r="R775" s="245"/>
      <c r="S775" s="245"/>
      <c r="T775" s="245"/>
      <c r="U775" s="245"/>
      <c r="V775" s="245"/>
      <c r="W775" s="245"/>
      <c r="X775" s="245"/>
      <c r="Y775" s="245"/>
      <c r="Z775" s="245"/>
    </row>
    <row r="776" ht="15.75" customHeight="1">
      <c r="A776" s="245"/>
      <c r="B776" s="245"/>
      <c r="C776" s="245"/>
      <c r="D776" s="245"/>
      <c r="E776" s="245"/>
      <c r="F776" s="245"/>
      <c r="G776" s="245"/>
      <c r="H776" s="245"/>
      <c r="I776" s="245"/>
      <c r="J776" s="245"/>
      <c r="K776" s="245"/>
      <c r="L776" s="245"/>
      <c r="M776" s="245"/>
      <c r="N776" s="245"/>
      <c r="O776" s="245"/>
      <c r="P776" s="245"/>
      <c r="Q776" s="245"/>
      <c r="R776" s="245"/>
      <c r="S776" s="245"/>
      <c r="T776" s="245"/>
      <c r="U776" s="245"/>
      <c r="V776" s="245"/>
      <c r="W776" s="245"/>
      <c r="X776" s="245"/>
      <c r="Y776" s="245"/>
      <c r="Z776" s="245"/>
    </row>
    <row r="777" ht="15.75" customHeight="1">
      <c r="A777" s="245"/>
      <c r="B777" s="245"/>
      <c r="C777" s="245"/>
      <c r="D777" s="245"/>
      <c r="E777" s="245"/>
      <c r="F777" s="245"/>
      <c r="G777" s="245"/>
      <c r="H777" s="245"/>
      <c r="I777" s="245"/>
      <c r="J777" s="245"/>
      <c r="K777" s="245"/>
      <c r="L777" s="245"/>
      <c r="M777" s="245"/>
      <c r="N777" s="245"/>
      <c r="O777" s="245"/>
      <c r="P777" s="245"/>
      <c r="Q777" s="245"/>
      <c r="R777" s="245"/>
      <c r="S777" s="245"/>
      <c r="T777" s="245"/>
      <c r="U777" s="245"/>
      <c r="V777" s="245"/>
      <c r="W777" s="245"/>
      <c r="X777" s="245"/>
      <c r="Y777" s="245"/>
      <c r="Z777" s="245"/>
    </row>
    <row r="778" ht="15.75" customHeight="1">
      <c r="A778" s="245"/>
      <c r="B778" s="245"/>
      <c r="C778" s="245"/>
      <c r="D778" s="245"/>
      <c r="E778" s="245"/>
      <c r="F778" s="245"/>
      <c r="G778" s="245"/>
      <c r="H778" s="245"/>
      <c r="I778" s="245"/>
      <c r="J778" s="245"/>
      <c r="K778" s="245"/>
      <c r="L778" s="245"/>
      <c r="M778" s="245"/>
      <c r="N778" s="245"/>
      <c r="O778" s="245"/>
      <c r="P778" s="245"/>
      <c r="Q778" s="245"/>
      <c r="R778" s="245"/>
      <c r="S778" s="245"/>
      <c r="T778" s="245"/>
      <c r="U778" s="245"/>
      <c r="V778" s="245"/>
      <c r="W778" s="245"/>
      <c r="X778" s="245"/>
      <c r="Y778" s="245"/>
      <c r="Z778" s="245"/>
    </row>
    <row r="779" ht="15.75" customHeight="1">
      <c r="A779" s="245"/>
      <c r="B779" s="245"/>
      <c r="C779" s="245"/>
      <c r="D779" s="245"/>
      <c r="E779" s="245"/>
      <c r="F779" s="245"/>
      <c r="G779" s="245"/>
      <c r="H779" s="245"/>
      <c r="I779" s="245"/>
      <c r="J779" s="245"/>
      <c r="K779" s="245"/>
      <c r="L779" s="245"/>
      <c r="M779" s="245"/>
      <c r="N779" s="245"/>
      <c r="O779" s="245"/>
      <c r="P779" s="245"/>
      <c r="Q779" s="245"/>
      <c r="R779" s="245"/>
      <c r="S779" s="245"/>
      <c r="T779" s="245"/>
      <c r="U779" s="245"/>
      <c r="V779" s="245"/>
      <c r="W779" s="245"/>
      <c r="X779" s="245"/>
      <c r="Y779" s="245"/>
      <c r="Z779" s="245"/>
    </row>
    <row r="780" ht="15.75" customHeight="1">
      <c r="A780" s="245"/>
      <c r="B780" s="245"/>
      <c r="C780" s="245"/>
      <c r="D780" s="245"/>
      <c r="E780" s="245"/>
      <c r="F780" s="245"/>
      <c r="G780" s="245"/>
      <c r="H780" s="245"/>
      <c r="I780" s="245"/>
      <c r="J780" s="245"/>
      <c r="K780" s="245"/>
      <c r="L780" s="245"/>
      <c r="M780" s="245"/>
      <c r="N780" s="245"/>
      <c r="O780" s="245"/>
      <c r="P780" s="245"/>
      <c r="Q780" s="245"/>
      <c r="R780" s="245"/>
      <c r="S780" s="245"/>
      <c r="T780" s="245"/>
      <c r="U780" s="245"/>
      <c r="V780" s="245"/>
      <c r="W780" s="245"/>
      <c r="X780" s="245"/>
      <c r="Y780" s="245"/>
      <c r="Z780" s="245"/>
    </row>
    <row r="781" ht="15.75" customHeight="1">
      <c r="A781" s="245"/>
      <c r="B781" s="245"/>
      <c r="C781" s="245"/>
      <c r="D781" s="245"/>
      <c r="E781" s="245"/>
      <c r="F781" s="245"/>
      <c r="G781" s="245"/>
      <c r="H781" s="245"/>
      <c r="I781" s="245"/>
      <c r="J781" s="245"/>
      <c r="K781" s="245"/>
      <c r="L781" s="245"/>
      <c r="M781" s="245"/>
      <c r="N781" s="245"/>
      <c r="O781" s="245"/>
      <c r="P781" s="245"/>
      <c r="Q781" s="245"/>
      <c r="R781" s="245"/>
      <c r="S781" s="245"/>
      <c r="T781" s="245"/>
      <c r="U781" s="245"/>
      <c r="V781" s="245"/>
      <c r="W781" s="245"/>
      <c r="X781" s="245"/>
      <c r="Y781" s="245"/>
      <c r="Z781" s="245"/>
    </row>
    <row r="782" ht="15.75" customHeight="1">
      <c r="A782" s="245"/>
      <c r="B782" s="245"/>
      <c r="C782" s="245"/>
      <c r="D782" s="245"/>
      <c r="E782" s="245"/>
      <c r="F782" s="245"/>
      <c r="G782" s="245"/>
      <c r="H782" s="245"/>
      <c r="I782" s="245"/>
      <c r="J782" s="245"/>
      <c r="K782" s="245"/>
      <c r="L782" s="245"/>
      <c r="M782" s="245"/>
      <c r="N782" s="245"/>
      <c r="O782" s="245"/>
      <c r="P782" s="245"/>
      <c r="Q782" s="245"/>
      <c r="R782" s="245"/>
      <c r="S782" s="245"/>
      <c r="T782" s="245"/>
      <c r="U782" s="245"/>
      <c r="V782" s="245"/>
      <c r="W782" s="245"/>
      <c r="X782" s="245"/>
      <c r="Y782" s="245"/>
      <c r="Z782" s="245"/>
    </row>
    <row r="783" ht="15.75" customHeight="1">
      <c r="A783" s="245"/>
      <c r="B783" s="245"/>
      <c r="C783" s="245"/>
      <c r="D783" s="245"/>
      <c r="E783" s="245"/>
      <c r="F783" s="245"/>
      <c r="G783" s="245"/>
      <c r="H783" s="245"/>
      <c r="I783" s="245"/>
      <c r="J783" s="245"/>
      <c r="K783" s="245"/>
      <c r="L783" s="245"/>
      <c r="M783" s="245"/>
      <c r="N783" s="245"/>
      <c r="O783" s="245"/>
      <c r="P783" s="245"/>
      <c r="Q783" s="245"/>
      <c r="R783" s="245"/>
      <c r="S783" s="245"/>
      <c r="T783" s="245"/>
      <c r="U783" s="245"/>
      <c r="V783" s="245"/>
      <c r="W783" s="245"/>
      <c r="X783" s="245"/>
      <c r="Y783" s="245"/>
      <c r="Z783" s="245"/>
    </row>
    <row r="784" ht="15.75" customHeight="1">
      <c r="A784" s="245"/>
      <c r="B784" s="245"/>
      <c r="C784" s="245"/>
      <c r="D784" s="245"/>
      <c r="E784" s="245"/>
      <c r="F784" s="245"/>
      <c r="G784" s="245"/>
      <c r="H784" s="245"/>
      <c r="I784" s="245"/>
      <c r="J784" s="245"/>
      <c r="K784" s="245"/>
      <c r="L784" s="245"/>
      <c r="M784" s="245"/>
      <c r="N784" s="245"/>
      <c r="O784" s="245"/>
      <c r="P784" s="245"/>
      <c r="Q784" s="245"/>
      <c r="R784" s="245"/>
      <c r="S784" s="245"/>
      <c r="T784" s="245"/>
      <c r="U784" s="245"/>
      <c r="V784" s="245"/>
      <c r="W784" s="245"/>
      <c r="X784" s="245"/>
      <c r="Y784" s="245"/>
      <c r="Z784" s="245"/>
    </row>
    <row r="785" ht="15.75" customHeight="1">
      <c r="A785" s="245"/>
      <c r="B785" s="245"/>
      <c r="C785" s="245"/>
      <c r="D785" s="245"/>
      <c r="E785" s="245"/>
      <c r="F785" s="245"/>
      <c r="G785" s="245"/>
      <c r="H785" s="245"/>
      <c r="I785" s="245"/>
      <c r="J785" s="245"/>
      <c r="K785" s="245"/>
      <c r="L785" s="245"/>
      <c r="M785" s="245"/>
      <c r="N785" s="245"/>
      <c r="O785" s="245"/>
      <c r="P785" s="245"/>
      <c r="Q785" s="245"/>
      <c r="R785" s="245"/>
      <c r="S785" s="245"/>
      <c r="T785" s="245"/>
      <c r="U785" s="245"/>
      <c r="V785" s="245"/>
      <c r="W785" s="245"/>
      <c r="X785" s="245"/>
      <c r="Y785" s="245"/>
      <c r="Z785" s="245"/>
    </row>
    <row r="786" ht="15.75" customHeight="1">
      <c r="A786" s="245"/>
      <c r="B786" s="245"/>
      <c r="C786" s="245"/>
      <c r="D786" s="245"/>
      <c r="E786" s="245"/>
      <c r="F786" s="245"/>
      <c r="G786" s="245"/>
      <c r="H786" s="245"/>
      <c r="I786" s="245"/>
      <c r="J786" s="245"/>
      <c r="K786" s="245"/>
      <c r="L786" s="245"/>
      <c r="M786" s="245"/>
      <c r="N786" s="245"/>
      <c r="O786" s="245"/>
      <c r="P786" s="245"/>
      <c r="Q786" s="245"/>
      <c r="R786" s="245"/>
      <c r="S786" s="245"/>
      <c r="T786" s="245"/>
      <c r="U786" s="245"/>
      <c r="V786" s="245"/>
      <c r="W786" s="245"/>
      <c r="X786" s="245"/>
      <c r="Y786" s="245"/>
      <c r="Z786" s="245"/>
    </row>
    <row r="787" ht="15.75" customHeight="1">
      <c r="A787" s="245"/>
      <c r="B787" s="245"/>
      <c r="C787" s="245"/>
      <c r="D787" s="245"/>
      <c r="E787" s="245"/>
      <c r="F787" s="245"/>
      <c r="G787" s="245"/>
      <c r="H787" s="245"/>
      <c r="I787" s="245"/>
      <c r="J787" s="245"/>
      <c r="K787" s="245"/>
      <c r="L787" s="245"/>
      <c r="M787" s="245"/>
      <c r="N787" s="245"/>
      <c r="O787" s="245"/>
      <c r="P787" s="245"/>
      <c r="Q787" s="245"/>
      <c r="R787" s="245"/>
      <c r="S787" s="245"/>
      <c r="T787" s="245"/>
      <c r="U787" s="245"/>
      <c r="V787" s="245"/>
      <c r="W787" s="245"/>
      <c r="X787" s="245"/>
      <c r="Y787" s="245"/>
      <c r="Z787" s="245"/>
    </row>
    <row r="788" ht="15.75" customHeight="1">
      <c r="A788" s="245"/>
      <c r="B788" s="245"/>
      <c r="C788" s="245"/>
      <c r="D788" s="245"/>
      <c r="E788" s="245"/>
      <c r="F788" s="245"/>
      <c r="G788" s="245"/>
      <c r="H788" s="245"/>
      <c r="I788" s="245"/>
      <c r="J788" s="245"/>
      <c r="K788" s="245"/>
      <c r="L788" s="245"/>
      <c r="M788" s="245"/>
      <c r="N788" s="245"/>
      <c r="O788" s="245"/>
      <c r="P788" s="245"/>
      <c r="Q788" s="245"/>
      <c r="R788" s="245"/>
      <c r="S788" s="245"/>
      <c r="T788" s="245"/>
      <c r="U788" s="245"/>
      <c r="V788" s="245"/>
      <c r="W788" s="245"/>
      <c r="X788" s="245"/>
      <c r="Y788" s="245"/>
      <c r="Z788" s="245"/>
    </row>
    <row r="789" ht="15.75" customHeight="1">
      <c r="A789" s="245"/>
      <c r="B789" s="245"/>
      <c r="C789" s="245"/>
      <c r="D789" s="245"/>
      <c r="E789" s="245"/>
      <c r="F789" s="245"/>
      <c r="G789" s="245"/>
      <c r="H789" s="245"/>
      <c r="I789" s="245"/>
      <c r="J789" s="245"/>
      <c r="K789" s="245"/>
      <c r="L789" s="245"/>
      <c r="M789" s="245"/>
      <c r="N789" s="245"/>
      <c r="O789" s="245"/>
      <c r="P789" s="245"/>
      <c r="Q789" s="245"/>
      <c r="R789" s="245"/>
      <c r="S789" s="245"/>
      <c r="T789" s="245"/>
      <c r="U789" s="245"/>
      <c r="V789" s="245"/>
      <c r="W789" s="245"/>
      <c r="X789" s="245"/>
      <c r="Y789" s="245"/>
      <c r="Z789" s="245"/>
    </row>
    <row r="790" ht="15.75" customHeight="1">
      <c r="A790" s="245"/>
      <c r="B790" s="245"/>
      <c r="C790" s="245"/>
      <c r="D790" s="245"/>
      <c r="E790" s="245"/>
      <c r="F790" s="245"/>
      <c r="G790" s="245"/>
      <c r="H790" s="245"/>
      <c r="I790" s="245"/>
      <c r="J790" s="245"/>
      <c r="K790" s="245"/>
      <c r="L790" s="245"/>
      <c r="M790" s="245"/>
      <c r="N790" s="245"/>
      <c r="O790" s="245"/>
      <c r="P790" s="245"/>
      <c r="Q790" s="245"/>
      <c r="R790" s="245"/>
      <c r="S790" s="245"/>
      <c r="T790" s="245"/>
      <c r="U790" s="245"/>
      <c r="V790" s="245"/>
      <c r="W790" s="245"/>
      <c r="X790" s="245"/>
      <c r="Y790" s="245"/>
      <c r="Z790" s="245"/>
    </row>
    <row r="791" ht="15.75" customHeight="1">
      <c r="A791" s="245"/>
      <c r="B791" s="245"/>
      <c r="C791" s="245"/>
      <c r="D791" s="245"/>
      <c r="E791" s="245"/>
      <c r="F791" s="245"/>
      <c r="G791" s="245"/>
      <c r="H791" s="245"/>
      <c r="I791" s="245"/>
      <c r="J791" s="245"/>
      <c r="K791" s="245"/>
      <c r="L791" s="245"/>
      <c r="M791" s="245"/>
      <c r="N791" s="245"/>
      <c r="O791" s="245"/>
      <c r="P791" s="245"/>
      <c r="Q791" s="245"/>
      <c r="R791" s="245"/>
      <c r="S791" s="245"/>
      <c r="T791" s="245"/>
      <c r="U791" s="245"/>
      <c r="V791" s="245"/>
      <c r="W791" s="245"/>
      <c r="X791" s="245"/>
      <c r="Y791" s="245"/>
      <c r="Z791" s="245"/>
    </row>
    <row r="792" ht="15.75" customHeight="1">
      <c r="A792" s="245"/>
      <c r="B792" s="245"/>
      <c r="C792" s="245"/>
      <c r="D792" s="245"/>
      <c r="E792" s="245"/>
      <c r="F792" s="245"/>
      <c r="G792" s="245"/>
      <c r="H792" s="245"/>
      <c r="I792" s="245"/>
      <c r="J792" s="245"/>
      <c r="K792" s="245"/>
      <c r="L792" s="245"/>
      <c r="M792" s="245"/>
      <c r="N792" s="245"/>
      <c r="O792" s="245"/>
      <c r="P792" s="245"/>
      <c r="Q792" s="245"/>
      <c r="R792" s="245"/>
      <c r="S792" s="245"/>
      <c r="T792" s="245"/>
      <c r="U792" s="245"/>
      <c r="V792" s="245"/>
      <c r="W792" s="245"/>
      <c r="X792" s="245"/>
      <c r="Y792" s="245"/>
      <c r="Z792" s="245"/>
    </row>
    <row r="793" ht="15.75" customHeight="1">
      <c r="A793" s="245"/>
      <c r="B793" s="245"/>
      <c r="C793" s="245"/>
      <c r="D793" s="245"/>
      <c r="E793" s="245"/>
      <c r="F793" s="245"/>
      <c r="G793" s="245"/>
      <c r="H793" s="245"/>
      <c r="I793" s="245"/>
      <c r="J793" s="245"/>
      <c r="K793" s="245"/>
      <c r="L793" s="245"/>
      <c r="M793" s="245"/>
      <c r="N793" s="245"/>
      <c r="O793" s="245"/>
      <c r="P793" s="245"/>
      <c r="Q793" s="245"/>
      <c r="R793" s="245"/>
      <c r="S793" s="245"/>
      <c r="T793" s="245"/>
      <c r="U793" s="245"/>
      <c r="V793" s="245"/>
      <c r="W793" s="245"/>
      <c r="X793" s="245"/>
      <c r="Y793" s="245"/>
      <c r="Z793" s="245"/>
    </row>
    <row r="794" ht="15.75" customHeight="1">
      <c r="A794" s="245"/>
      <c r="B794" s="245"/>
      <c r="C794" s="245"/>
      <c r="D794" s="245"/>
      <c r="E794" s="245"/>
      <c r="F794" s="245"/>
      <c r="G794" s="245"/>
      <c r="H794" s="245"/>
      <c r="I794" s="245"/>
      <c r="J794" s="245"/>
      <c r="K794" s="245"/>
      <c r="L794" s="245"/>
      <c r="M794" s="245"/>
      <c r="N794" s="245"/>
      <c r="O794" s="245"/>
      <c r="P794" s="245"/>
      <c r="Q794" s="245"/>
      <c r="R794" s="245"/>
      <c r="S794" s="245"/>
      <c r="T794" s="245"/>
      <c r="U794" s="245"/>
      <c r="V794" s="245"/>
      <c r="W794" s="245"/>
      <c r="X794" s="245"/>
      <c r="Y794" s="245"/>
      <c r="Z794" s="245"/>
    </row>
    <row r="795" ht="15.75" customHeight="1">
      <c r="A795" s="245"/>
      <c r="B795" s="245"/>
      <c r="C795" s="245"/>
      <c r="D795" s="245"/>
      <c r="E795" s="245"/>
      <c r="F795" s="245"/>
      <c r="G795" s="245"/>
      <c r="H795" s="245"/>
      <c r="I795" s="245"/>
      <c r="J795" s="245"/>
      <c r="K795" s="245"/>
      <c r="L795" s="245"/>
      <c r="M795" s="245"/>
      <c r="N795" s="245"/>
      <c r="O795" s="245"/>
      <c r="P795" s="245"/>
      <c r="Q795" s="245"/>
      <c r="R795" s="245"/>
      <c r="S795" s="245"/>
      <c r="T795" s="245"/>
      <c r="U795" s="245"/>
      <c r="V795" s="245"/>
      <c r="W795" s="245"/>
      <c r="X795" s="245"/>
      <c r="Y795" s="245"/>
      <c r="Z795" s="245"/>
    </row>
    <row r="796" ht="15.75" customHeight="1">
      <c r="A796" s="245"/>
      <c r="B796" s="245"/>
      <c r="C796" s="245"/>
      <c r="D796" s="245"/>
      <c r="E796" s="245"/>
      <c r="F796" s="245"/>
      <c r="G796" s="245"/>
      <c r="H796" s="245"/>
      <c r="I796" s="245"/>
      <c r="J796" s="245"/>
      <c r="K796" s="245"/>
      <c r="L796" s="245"/>
      <c r="M796" s="245"/>
      <c r="N796" s="245"/>
      <c r="O796" s="245"/>
      <c r="P796" s="245"/>
      <c r="Q796" s="245"/>
      <c r="R796" s="245"/>
      <c r="S796" s="245"/>
      <c r="T796" s="245"/>
      <c r="U796" s="245"/>
      <c r="V796" s="245"/>
      <c r="W796" s="245"/>
      <c r="X796" s="245"/>
      <c r="Y796" s="245"/>
      <c r="Z796" s="245"/>
    </row>
    <row r="797" ht="15.75" customHeight="1">
      <c r="A797" s="245"/>
      <c r="B797" s="245"/>
      <c r="C797" s="245"/>
      <c r="D797" s="245"/>
      <c r="E797" s="245"/>
      <c r="F797" s="245"/>
      <c r="G797" s="245"/>
      <c r="H797" s="245"/>
      <c r="I797" s="245"/>
      <c r="J797" s="245"/>
      <c r="K797" s="245"/>
      <c r="L797" s="245"/>
      <c r="M797" s="245"/>
      <c r="N797" s="245"/>
      <c r="O797" s="245"/>
      <c r="P797" s="245"/>
      <c r="Q797" s="245"/>
      <c r="R797" s="245"/>
      <c r="S797" s="245"/>
      <c r="T797" s="245"/>
      <c r="U797" s="245"/>
      <c r="V797" s="245"/>
      <c r="W797" s="245"/>
      <c r="X797" s="245"/>
      <c r="Y797" s="245"/>
      <c r="Z797" s="245"/>
    </row>
    <row r="798" ht="15.75" customHeight="1">
      <c r="A798" s="245"/>
      <c r="B798" s="245"/>
      <c r="C798" s="245"/>
      <c r="D798" s="245"/>
      <c r="E798" s="245"/>
      <c r="F798" s="245"/>
      <c r="G798" s="245"/>
      <c r="H798" s="245"/>
      <c r="I798" s="245"/>
      <c r="J798" s="245"/>
      <c r="K798" s="245"/>
      <c r="L798" s="245"/>
      <c r="M798" s="245"/>
      <c r="N798" s="245"/>
      <c r="O798" s="245"/>
      <c r="P798" s="245"/>
      <c r="Q798" s="245"/>
      <c r="R798" s="245"/>
      <c r="S798" s="245"/>
      <c r="T798" s="245"/>
      <c r="U798" s="245"/>
      <c r="V798" s="245"/>
      <c r="W798" s="245"/>
      <c r="X798" s="245"/>
      <c r="Y798" s="245"/>
      <c r="Z798" s="245"/>
    </row>
    <row r="799" ht="15.75" customHeight="1">
      <c r="A799" s="245"/>
      <c r="B799" s="245"/>
      <c r="C799" s="245"/>
      <c r="D799" s="245"/>
      <c r="E799" s="245"/>
      <c r="F799" s="245"/>
      <c r="G799" s="245"/>
      <c r="H799" s="245"/>
      <c r="I799" s="245"/>
      <c r="J799" s="245"/>
      <c r="K799" s="245"/>
      <c r="L799" s="245"/>
      <c r="M799" s="245"/>
      <c r="N799" s="245"/>
      <c r="O799" s="245"/>
      <c r="P799" s="245"/>
      <c r="Q799" s="245"/>
      <c r="R799" s="245"/>
      <c r="S799" s="245"/>
      <c r="T799" s="245"/>
      <c r="U799" s="245"/>
      <c r="V799" s="245"/>
      <c r="W799" s="245"/>
      <c r="X799" s="245"/>
      <c r="Y799" s="245"/>
      <c r="Z799" s="245"/>
    </row>
    <row r="800" ht="15.75" customHeight="1">
      <c r="A800" s="245"/>
      <c r="B800" s="245"/>
      <c r="C800" s="245"/>
      <c r="D800" s="245"/>
      <c r="E800" s="245"/>
      <c r="F800" s="245"/>
      <c r="G800" s="245"/>
      <c r="H800" s="245"/>
      <c r="I800" s="245"/>
      <c r="J800" s="245"/>
      <c r="K800" s="245"/>
      <c r="L800" s="245"/>
      <c r="M800" s="245"/>
      <c r="N800" s="245"/>
      <c r="O800" s="245"/>
      <c r="P800" s="245"/>
      <c r="Q800" s="245"/>
      <c r="R800" s="245"/>
      <c r="S800" s="245"/>
      <c r="T800" s="245"/>
      <c r="U800" s="245"/>
      <c r="V800" s="245"/>
      <c r="W800" s="245"/>
      <c r="X800" s="245"/>
      <c r="Y800" s="245"/>
      <c r="Z800" s="245"/>
    </row>
    <row r="801" ht="15.75" customHeight="1">
      <c r="A801" s="245"/>
      <c r="B801" s="245"/>
      <c r="C801" s="245"/>
      <c r="D801" s="245"/>
      <c r="E801" s="245"/>
      <c r="F801" s="245"/>
      <c r="G801" s="245"/>
      <c r="H801" s="245"/>
      <c r="I801" s="245"/>
      <c r="J801" s="245"/>
      <c r="K801" s="245"/>
      <c r="L801" s="245"/>
      <c r="M801" s="245"/>
      <c r="N801" s="245"/>
      <c r="O801" s="245"/>
      <c r="P801" s="245"/>
      <c r="Q801" s="245"/>
      <c r="R801" s="245"/>
      <c r="S801" s="245"/>
      <c r="T801" s="245"/>
      <c r="U801" s="245"/>
      <c r="V801" s="245"/>
      <c r="W801" s="245"/>
      <c r="X801" s="245"/>
      <c r="Y801" s="245"/>
      <c r="Z801" s="245"/>
    </row>
    <row r="802" ht="15.75" customHeight="1">
      <c r="A802" s="245"/>
      <c r="B802" s="245"/>
      <c r="C802" s="245"/>
      <c r="D802" s="245"/>
      <c r="E802" s="245"/>
      <c r="F802" s="245"/>
      <c r="G802" s="245"/>
      <c r="H802" s="245"/>
      <c r="I802" s="245"/>
      <c r="J802" s="245"/>
      <c r="K802" s="245"/>
      <c r="L802" s="245"/>
      <c r="M802" s="245"/>
      <c r="N802" s="245"/>
      <c r="O802" s="245"/>
      <c r="P802" s="245"/>
      <c r="Q802" s="245"/>
      <c r="R802" s="245"/>
      <c r="S802" s="245"/>
      <c r="T802" s="245"/>
      <c r="U802" s="245"/>
      <c r="V802" s="245"/>
      <c r="W802" s="245"/>
      <c r="X802" s="245"/>
      <c r="Y802" s="245"/>
      <c r="Z802" s="245"/>
    </row>
    <row r="803" ht="15.75" customHeight="1">
      <c r="A803" s="245"/>
      <c r="B803" s="245"/>
      <c r="C803" s="245"/>
      <c r="D803" s="245"/>
      <c r="E803" s="245"/>
      <c r="F803" s="245"/>
      <c r="G803" s="245"/>
      <c r="H803" s="245"/>
      <c r="I803" s="245"/>
      <c r="J803" s="245"/>
      <c r="K803" s="245"/>
      <c r="L803" s="245"/>
      <c r="M803" s="245"/>
      <c r="N803" s="245"/>
      <c r="O803" s="245"/>
      <c r="P803" s="245"/>
      <c r="Q803" s="245"/>
      <c r="R803" s="245"/>
      <c r="S803" s="245"/>
      <c r="T803" s="245"/>
      <c r="U803" s="245"/>
      <c r="V803" s="245"/>
      <c r="W803" s="245"/>
      <c r="X803" s="245"/>
      <c r="Y803" s="245"/>
      <c r="Z803" s="245"/>
    </row>
    <row r="804" ht="15.75" customHeight="1">
      <c r="A804" s="245"/>
      <c r="B804" s="245"/>
      <c r="C804" s="245"/>
      <c r="D804" s="245"/>
      <c r="E804" s="245"/>
      <c r="F804" s="245"/>
      <c r="G804" s="245"/>
      <c r="H804" s="245"/>
      <c r="I804" s="245"/>
      <c r="J804" s="245"/>
      <c r="K804" s="245"/>
      <c r="L804" s="245"/>
      <c r="M804" s="245"/>
      <c r="N804" s="245"/>
      <c r="O804" s="245"/>
      <c r="P804" s="245"/>
      <c r="Q804" s="245"/>
      <c r="R804" s="245"/>
      <c r="S804" s="245"/>
      <c r="T804" s="245"/>
      <c r="U804" s="245"/>
      <c r="V804" s="245"/>
      <c r="W804" s="245"/>
      <c r="X804" s="245"/>
      <c r="Y804" s="245"/>
      <c r="Z804" s="245"/>
    </row>
    <row r="805" ht="15.75" customHeight="1">
      <c r="A805" s="245"/>
      <c r="B805" s="245"/>
      <c r="C805" s="245"/>
      <c r="D805" s="245"/>
      <c r="E805" s="245"/>
      <c r="F805" s="245"/>
      <c r="G805" s="245"/>
      <c r="H805" s="245"/>
      <c r="I805" s="245"/>
      <c r="J805" s="245"/>
      <c r="K805" s="245"/>
      <c r="L805" s="245"/>
      <c r="M805" s="245"/>
      <c r="N805" s="245"/>
      <c r="O805" s="245"/>
      <c r="P805" s="245"/>
      <c r="Q805" s="245"/>
      <c r="R805" s="245"/>
      <c r="S805" s="245"/>
      <c r="T805" s="245"/>
      <c r="U805" s="245"/>
      <c r="V805" s="245"/>
      <c r="W805" s="245"/>
      <c r="X805" s="245"/>
      <c r="Y805" s="245"/>
      <c r="Z805" s="245"/>
    </row>
    <row r="806" ht="15.75" customHeight="1">
      <c r="A806" s="245"/>
      <c r="B806" s="245"/>
      <c r="C806" s="245"/>
      <c r="D806" s="245"/>
      <c r="E806" s="245"/>
      <c r="F806" s="245"/>
      <c r="G806" s="245"/>
      <c r="H806" s="245"/>
      <c r="I806" s="245"/>
      <c r="J806" s="245"/>
      <c r="K806" s="245"/>
      <c r="L806" s="245"/>
      <c r="M806" s="245"/>
      <c r="N806" s="245"/>
      <c r="O806" s="245"/>
      <c r="P806" s="245"/>
      <c r="Q806" s="245"/>
      <c r="R806" s="245"/>
      <c r="S806" s="245"/>
      <c r="T806" s="245"/>
      <c r="U806" s="245"/>
      <c r="V806" s="245"/>
      <c r="W806" s="245"/>
      <c r="X806" s="245"/>
      <c r="Y806" s="245"/>
      <c r="Z806" s="245"/>
    </row>
    <row r="807" ht="15.75" customHeight="1">
      <c r="A807" s="245"/>
      <c r="B807" s="245"/>
      <c r="C807" s="245"/>
      <c r="D807" s="245"/>
      <c r="E807" s="245"/>
      <c r="F807" s="245"/>
      <c r="G807" s="245"/>
      <c r="H807" s="245"/>
      <c r="I807" s="245"/>
      <c r="J807" s="245"/>
      <c r="K807" s="245"/>
      <c r="L807" s="245"/>
      <c r="M807" s="245"/>
      <c r="N807" s="245"/>
      <c r="O807" s="245"/>
      <c r="P807" s="245"/>
      <c r="Q807" s="245"/>
      <c r="R807" s="245"/>
      <c r="S807" s="245"/>
      <c r="T807" s="245"/>
      <c r="U807" s="245"/>
      <c r="V807" s="245"/>
      <c r="W807" s="245"/>
      <c r="X807" s="245"/>
      <c r="Y807" s="245"/>
      <c r="Z807" s="245"/>
    </row>
    <row r="808" ht="15.75" customHeight="1">
      <c r="A808" s="245"/>
      <c r="B808" s="245"/>
      <c r="C808" s="245"/>
      <c r="D808" s="245"/>
      <c r="E808" s="245"/>
      <c r="F808" s="245"/>
      <c r="G808" s="245"/>
      <c r="H808" s="245"/>
      <c r="I808" s="245"/>
      <c r="J808" s="245"/>
      <c r="K808" s="245"/>
      <c r="L808" s="245"/>
      <c r="M808" s="245"/>
      <c r="N808" s="245"/>
      <c r="O808" s="245"/>
      <c r="P808" s="245"/>
      <c r="Q808" s="245"/>
      <c r="R808" s="245"/>
      <c r="S808" s="245"/>
      <c r="T808" s="245"/>
      <c r="U808" s="245"/>
      <c r="V808" s="245"/>
      <c r="W808" s="245"/>
      <c r="X808" s="245"/>
      <c r="Y808" s="245"/>
      <c r="Z808" s="245"/>
    </row>
    <row r="809" ht="15.75" customHeight="1">
      <c r="A809" s="245"/>
      <c r="B809" s="245"/>
      <c r="C809" s="245"/>
      <c r="D809" s="245"/>
      <c r="E809" s="245"/>
      <c r="F809" s="245"/>
      <c r="G809" s="245"/>
      <c r="H809" s="245"/>
      <c r="I809" s="245"/>
      <c r="J809" s="245"/>
      <c r="K809" s="245"/>
      <c r="L809" s="245"/>
      <c r="M809" s="245"/>
      <c r="N809" s="245"/>
      <c r="O809" s="245"/>
      <c r="P809" s="245"/>
      <c r="Q809" s="245"/>
      <c r="R809" s="245"/>
      <c r="S809" s="245"/>
      <c r="T809" s="245"/>
      <c r="U809" s="245"/>
      <c r="V809" s="245"/>
      <c r="W809" s="245"/>
      <c r="X809" s="245"/>
      <c r="Y809" s="245"/>
      <c r="Z809" s="245"/>
    </row>
    <row r="810" ht="15.75" customHeight="1">
      <c r="A810" s="245"/>
      <c r="B810" s="245"/>
      <c r="C810" s="245"/>
      <c r="D810" s="245"/>
      <c r="E810" s="245"/>
      <c r="F810" s="245"/>
      <c r="G810" s="245"/>
      <c r="H810" s="245"/>
      <c r="I810" s="245"/>
      <c r="J810" s="245"/>
      <c r="K810" s="245"/>
      <c r="L810" s="245"/>
      <c r="M810" s="245"/>
      <c r="N810" s="245"/>
      <c r="O810" s="245"/>
      <c r="P810" s="245"/>
      <c r="Q810" s="245"/>
      <c r="R810" s="245"/>
      <c r="S810" s="245"/>
      <c r="T810" s="245"/>
      <c r="U810" s="245"/>
      <c r="V810" s="245"/>
      <c r="W810" s="245"/>
      <c r="X810" s="245"/>
      <c r="Y810" s="245"/>
      <c r="Z810" s="245"/>
    </row>
    <row r="811" ht="15.75" customHeight="1">
      <c r="A811" s="245"/>
      <c r="B811" s="245"/>
      <c r="C811" s="245"/>
      <c r="D811" s="245"/>
      <c r="E811" s="245"/>
      <c r="F811" s="245"/>
      <c r="G811" s="245"/>
      <c r="H811" s="245"/>
      <c r="I811" s="245"/>
      <c r="J811" s="245"/>
      <c r="K811" s="245"/>
      <c r="L811" s="245"/>
      <c r="M811" s="245"/>
      <c r="N811" s="245"/>
      <c r="O811" s="245"/>
      <c r="P811" s="245"/>
      <c r="Q811" s="245"/>
      <c r="R811" s="245"/>
      <c r="S811" s="245"/>
      <c r="T811" s="245"/>
      <c r="U811" s="245"/>
      <c r="V811" s="245"/>
      <c r="W811" s="245"/>
      <c r="X811" s="245"/>
      <c r="Y811" s="245"/>
      <c r="Z811" s="245"/>
    </row>
    <row r="812" ht="15.75" customHeight="1">
      <c r="A812" s="245"/>
      <c r="B812" s="245"/>
      <c r="C812" s="245"/>
      <c r="D812" s="245"/>
      <c r="E812" s="245"/>
      <c r="F812" s="245"/>
      <c r="G812" s="245"/>
      <c r="H812" s="245"/>
      <c r="I812" s="245"/>
      <c r="J812" s="245"/>
      <c r="K812" s="245"/>
      <c r="L812" s="245"/>
      <c r="M812" s="245"/>
      <c r="N812" s="245"/>
      <c r="O812" s="245"/>
      <c r="P812" s="245"/>
      <c r="Q812" s="245"/>
      <c r="R812" s="245"/>
      <c r="S812" s="245"/>
      <c r="T812" s="245"/>
      <c r="U812" s="245"/>
      <c r="V812" s="245"/>
      <c r="W812" s="245"/>
      <c r="X812" s="245"/>
      <c r="Y812" s="245"/>
      <c r="Z812" s="245"/>
    </row>
    <row r="813" ht="15.75" customHeight="1">
      <c r="A813" s="245"/>
      <c r="B813" s="245"/>
      <c r="C813" s="245"/>
      <c r="D813" s="245"/>
      <c r="E813" s="245"/>
      <c r="F813" s="245"/>
      <c r="G813" s="245"/>
      <c r="H813" s="245"/>
      <c r="I813" s="245"/>
      <c r="J813" s="245"/>
      <c r="K813" s="245"/>
      <c r="L813" s="245"/>
      <c r="M813" s="245"/>
      <c r="N813" s="245"/>
      <c r="O813" s="245"/>
      <c r="P813" s="245"/>
      <c r="Q813" s="245"/>
      <c r="R813" s="245"/>
      <c r="S813" s="245"/>
      <c r="T813" s="245"/>
      <c r="U813" s="245"/>
      <c r="V813" s="245"/>
      <c r="W813" s="245"/>
      <c r="X813" s="245"/>
      <c r="Y813" s="245"/>
      <c r="Z813" s="245"/>
    </row>
    <row r="814" ht="15.75" customHeight="1">
      <c r="A814" s="245"/>
      <c r="B814" s="245"/>
      <c r="C814" s="245"/>
      <c r="D814" s="245"/>
      <c r="E814" s="245"/>
      <c r="F814" s="245"/>
      <c r="G814" s="245"/>
      <c r="H814" s="245"/>
      <c r="I814" s="245"/>
      <c r="J814" s="245"/>
      <c r="K814" s="245"/>
      <c r="L814" s="245"/>
      <c r="M814" s="245"/>
      <c r="N814" s="245"/>
      <c r="O814" s="245"/>
      <c r="P814" s="245"/>
      <c r="Q814" s="245"/>
      <c r="R814" s="245"/>
      <c r="S814" s="245"/>
      <c r="T814" s="245"/>
      <c r="U814" s="245"/>
      <c r="V814" s="245"/>
      <c r="W814" s="245"/>
      <c r="X814" s="245"/>
      <c r="Y814" s="245"/>
      <c r="Z814" s="245"/>
    </row>
    <row r="815" ht="15.75" customHeight="1">
      <c r="A815" s="245"/>
      <c r="B815" s="245"/>
      <c r="C815" s="245"/>
      <c r="D815" s="245"/>
      <c r="E815" s="245"/>
      <c r="F815" s="245"/>
      <c r="G815" s="245"/>
      <c r="H815" s="245"/>
      <c r="I815" s="245"/>
      <c r="J815" s="245"/>
      <c r="K815" s="245"/>
      <c r="L815" s="245"/>
      <c r="M815" s="245"/>
      <c r="N815" s="245"/>
      <c r="O815" s="245"/>
      <c r="P815" s="245"/>
      <c r="Q815" s="245"/>
      <c r="R815" s="245"/>
      <c r="S815" s="245"/>
      <c r="T815" s="245"/>
      <c r="U815" s="245"/>
      <c r="V815" s="245"/>
      <c r="W815" s="245"/>
      <c r="X815" s="245"/>
      <c r="Y815" s="245"/>
      <c r="Z815" s="245"/>
    </row>
    <row r="816" ht="15.75" customHeight="1">
      <c r="A816" s="245"/>
      <c r="B816" s="245"/>
      <c r="C816" s="245"/>
      <c r="D816" s="245"/>
      <c r="E816" s="245"/>
      <c r="F816" s="245"/>
      <c r="G816" s="245"/>
      <c r="H816" s="245"/>
      <c r="I816" s="245"/>
      <c r="J816" s="245"/>
      <c r="K816" s="245"/>
      <c r="L816" s="245"/>
      <c r="M816" s="245"/>
      <c r="N816" s="245"/>
      <c r="O816" s="245"/>
      <c r="P816" s="245"/>
      <c r="Q816" s="245"/>
      <c r="R816" s="245"/>
      <c r="S816" s="245"/>
      <c r="T816" s="245"/>
      <c r="U816" s="245"/>
      <c r="V816" s="245"/>
      <c r="W816" s="245"/>
      <c r="X816" s="245"/>
      <c r="Y816" s="245"/>
      <c r="Z816" s="245"/>
    </row>
    <row r="817" ht="15.75" customHeight="1">
      <c r="A817" s="245"/>
      <c r="B817" s="245"/>
      <c r="C817" s="245"/>
      <c r="D817" s="245"/>
      <c r="E817" s="245"/>
      <c r="F817" s="245"/>
      <c r="G817" s="245"/>
      <c r="H817" s="245"/>
      <c r="I817" s="245"/>
      <c r="J817" s="245"/>
      <c r="K817" s="245"/>
      <c r="L817" s="245"/>
      <c r="M817" s="245"/>
      <c r="N817" s="245"/>
      <c r="O817" s="245"/>
      <c r="P817" s="245"/>
      <c r="Q817" s="245"/>
      <c r="R817" s="245"/>
      <c r="S817" s="245"/>
      <c r="T817" s="245"/>
      <c r="U817" s="245"/>
      <c r="V817" s="245"/>
      <c r="W817" s="245"/>
      <c r="X817" s="245"/>
      <c r="Y817" s="245"/>
      <c r="Z817" s="245"/>
    </row>
    <row r="818" ht="15.75" customHeight="1">
      <c r="A818" s="245"/>
      <c r="B818" s="245"/>
      <c r="C818" s="245"/>
      <c r="D818" s="245"/>
      <c r="E818" s="245"/>
      <c r="F818" s="245"/>
      <c r="G818" s="245"/>
      <c r="H818" s="245"/>
      <c r="I818" s="245"/>
      <c r="J818" s="245"/>
      <c r="K818" s="245"/>
      <c r="L818" s="245"/>
      <c r="M818" s="245"/>
      <c r="N818" s="245"/>
      <c r="O818" s="245"/>
      <c r="P818" s="245"/>
      <c r="Q818" s="245"/>
      <c r="R818" s="245"/>
      <c r="S818" s="245"/>
      <c r="T818" s="245"/>
      <c r="U818" s="245"/>
      <c r="V818" s="245"/>
      <c r="W818" s="245"/>
      <c r="X818" s="245"/>
      <c r="Y818" s="245"/>
      <c r="Z818" s="245"/>
    </row>
    <row r="819" ht="15.75" customHeight="1">
      <c r="A819" s="245"/>
      <c r="B819" s="245"/>
      <c r="C819" s="245"/>
      <c r="D819" s="245"/>
      <c r="E819" s="245"/>
      <c r="F819" s="245"/>
      <c r="G819" s="245"/>
      <c r="H819" s="245"/>
      <c r="I819" s="245"/>
      <c r="J819" s="245"/>
      <c r="K819" s="245"/>
      <c r="L819" s="245"/>
      <c r="M819" s="245"/>
      <c r="N819" s="245"/>
      <c r="O819" s="245"/>
      <c r="P819" s="245"/>
      <c r="Q819" s="245"/>
      <c r="R819" s="245"/>
      <c r="S819" s="245"/>
      <c r="T819" s="245"/>
      <c r="U819" s="245"/>
      <c r="V819" s="245"/>
      <c r="W819" s="245"/>
      <c r="X819" s="245"/>
      <c r="Y819" s="245"/>
      <c r="Z819" s="245"/>
    </row>
    <row r="820" ht="15.75" customHeight="1">
      <c r="A820" s="245"/>
      <c r="B820" s="245"/>
      <c r="C820" s="245"/>
      <c r="D820" s="245"/>
      <c r="E820" s="245"/>
      <c r="F820" s="245"/>
      <c r="G820" s="245"/>
      <c r="H820" s="245"/>
      <c r="I820" s="245"/>
      <c r="J820" s="245"/>
      <c r="K820" s="245"/>
      <c r="L820" s="245"/>
      <c r="M820" s="245"/>
      <c r="N820" s="245"/>
      <c r="O820" s="245"/>
      <c r="P820" s="245"/>
      <c r="Q820" s="245"/>
      <c r="R820" s="245"/>
      <c r="S820" s="245"/>
      <c r="T820" s="245"/>
      <c r="U820" s="245"/>
      <c r="V820" s="245"/>
      <c r="W820" s="245"/>
      <c r="X820" s="245"/>
      <c r="Y820" s="245"/>
      <c r="Z820" s="245"/>
    </row>
    <row r="821" ht="15.75" customHeight="1">
      <c r="A821" s="245"/>
      <c r="B821" s="245"/>
      <c r="C821" s="245"/>
      <c r="D821" s="245"/>
      <c r="E821" s="245"/>
      <c r="F821" s="245"/>
      <c r="G821" s="245"/>
      <c r="H821" s="245"/>
      <c r="I821" s="245"/>
      <c r="J821" s="245"/>
      <c r="K821" s="245"/>
      <c r="L821" s="245"/>
      <c r="M821" s="245"/>
      <c r="N821" s="245"/>
      <c r="O821" s="245"/>
      <c r="P821" s="245"/>
      <c r="Q821" s="245"/>
      <c r="R821" s="245"/>
      <c r="S821" s="245"/>
      <c r="T821" s="245"/>
      <c r="U821" s="245"/>
      <c r="V821" s="245"/>
      <c r="W821" s="245"/>
      <c r="X821" s="245"/>
      <c r="Y821" s="245"/>
      <c r="Z821" s="245"/>
    </row>
    <row r="822" ht="15.75" customHeight="1">
      <c r="A822" s="245"/>
      <c r="B822" s="245"/>
      <c r="C822" s="245"/>
      <c r="D822" s="245"/>
      <c r="E822" s="245"/>
      <c r="F822" s="245"/>
      <c r="G822" s="245"/>
      <c r="H822" s="245"/>
      <c r="I822" s="245"/>
      <c r="J822" s="245"/>
      <c r="K822" s="245"/>
      <c r="L822" s="245"/>
      <c r="M822" s="245"/>
      <c r="N822" s="245"/>
      <c r="O822" s="245"/>
      <c r="P822" s="245"/>
      <c r="Q822" s="245"/>
      <c r="R822" s="245"/>
      <c r="S822" s="245"/>
      <c r="T822" s="245"/>
      <c r="U822" s="245"/>
      <c r="V822" s="245"/>
      <c r="W822" s="245"/>
      <c r="X822" s="245"/>
      <c r="Y822" s="245"/>
      <c r="Z822" s="245"/>
    </row>
    <row r="823" ht="15.75" customHeight="1">
      <c r="A823" s="245"/>
      <c r="B823" s="245"/>
      <c r="C823" s="245"/>
      <c r="D823" s="245"/>
      <c r="E823" s="245"/>
      <c r="F823" s="245"/>
      <c r="G823" s="245"/>
      <c r="H823" s="245"/>
      <c r="I823" s="245"/>
      <c r="J823" s="245"/>
      <c r="K823" s="245"/>
      <c r="L823" s="245"/>
      <c r="M823" s="245"/>
      <c r="N823" s="245"/>
      <c r="O823" s="245"/>
      <c r="P823" s="245"/>
      <c r="Q823" s="245"/>
      <c r="R823" s="245"/>
      <c r="S823" s="245"/>
      <c r="T823" s="245"/>
      <c r="U823" s="245"/>
      <c r="V823" s="245"/>
      <c r="W823" s="245"/>
      <c r="X823" s="245"/>
      <c r="Y823" s="245"/>
      <c r="Z823" s="245"/>
    </row>
    <row r="824" ht="15.75" customHeight="1">
      <c r="A824" s="245"/>
      <c r="B824" s="245"/>
      <c r="C824" s="245"/>
      <c r="D824" s="245"/>
      <c r="E824" s="245"/>
      <c r="F824" s="245"/>
      <c r="G824" s="245"/>
      <c r="H824" s="245"/>
      <c r="I824" s="245"/>
      <c r="J824" s="245"/>
      <c r="K824" s="245"/>
      <c r="L824" s="245"/>
      <c r="M824" s="245"/>
      <c r="N824" s="245"/>
      <c r="O824" s="245"/>
      <c r="P824" s="245"/>
      <c r="Q824" s="245"/>
      <c r="R824" s="245"/>
      <c r="S824" s="245"/>
      <c r="T824" s="245"/>
      <c r="U824" s="245"/>
      <c r="V824" s="245"/>
      <c r="W824" s="245"/>
      <c r="X824" s="245"/>
      <c r="Y824" s="245"/>
      <c r="Z824" s="245"/>
    </row>
    <row r="825" ht="15.75" customHeight="1">
      <c r="A825" s="245"/>
      <c r="B825" s="245"/>
      <c r="C825" s="245"/>
      <c r="D825" s="245"/>
      <c r="E825" s="245"/>
      <c r="F825" s="245"/>
      <c r="G825" s="245"/>
      <c r="H825" s="245"/>
      <c r="I825" s="245"/>
      <c r="J825" s="245"/>
      <c r="K825" s="245"/>
      <c r="L825" s="245"/>
      <c r="M825" s="245"/>
      <c r="N825" s="245"/>
      <c r="O825" s="245"/>
      <c r="P825" s="245"/>
      <c r="Q825" s="245"/>
      <c r="R825" s="245"/>
      <c r="S825" s="245"/>
      <c r="T825" s="245"/>
      <c r="U825" s="245"/>
      <c r="V825" s="245"/>
      <c r="W825" s="245"/>
      <c r="X825" s="245"/>
      <c r="Y825" s="245"/>
      <c r="Z825" s="245"/>
    </row>
    <row r="826" ht="15.75" customHeight="1">
      <c r="A826" s="245"/>
      <c r="B826" s="245"/>
      <c r="C826" s="245"/>
      <c r="D826" s="245"/>
      <c r="E826" s="245"/>
      <c r="F826" s="245"/>
      <c r="G826" s="245"/>
      <c r="H826" s="245"/>
      <c r="I826" s="245"/>
      <c r="J826" s="245"/>
      <c r="K826" s="245"/>
      <c r="L826" s="245"/>
      <c r="M826" s="245"/>
      <c r="N826" s="245"/>
      <c r="O826" s="245"/>
      <c r="P826" s="245"/>
      <c r="Q826" s="245"/>
      <c r="R826" s="245"/>
      <c r="S826" s="245"/>
      <c r="T826" s="245"/>
      <c r="U826" s="245"/>
      <c r="V826" s="245"/>
      <c r="W826" s="245"/>
      <c r="X826" s="245"/>
      <c r="Y826" s="245"/>
      <c r="Z826" s="245"/>
    </row>
    <row r="827" ht="15.75" customHeight="1">
      <c r="A827" s="245"/>
      <c r="B827" s="245"/>
      <c r="C827" s="245"/>
      <c r="D827" s="245"/>
      <c r="E827" s="245"/>
      <c r="F827" s="245"/>
      <c r="G827" s="245"/>
      <c r="H827" s="245"/>
      <c r="I827" s="245"/>
      <c r="J827" s="245"/>
      <c r="K827" s="245"/>
      <c r="L827" s="245"/>
      <c r="M827" s="245"/>
      <c r="N827" s="245"/>
      <c r="O827" s="245"/>
      <c r="P827" s="245"/>
      <c r="Q827" s="245"/>
      <c r="R827" s="245"/>
      <c r="S827" s="245"/>
      <c r="T827" s="245"/>
      <c r="U827" s="245"/>
      <c r="V827" s="245"/>
      <c r="W827" s="245"/>
      <c r="X827" s="245"/>
      <c r="Y827" s="245"/>
      <c r="Z827" s="245"/>
    </row>
    <row r="828" ht="15.75" customHeight="1">
      <c r="A828" s="245"/>
      <c r="B828" s="245"/>
      <c r="C828" s="245"/>
      <c r="D828" s="245"/>
      <c r="E828" s="245"/>
      <c r="F828" s="245"/>
      <c r="G828" s="245"/>
      <c r="H828" s="245"/>
      <c r="I828" s="245"/>
      <c r="J828" s="245"/>
      <c r="K828" s="245"/>
      <c r="L828" s="245"/>
      <c r="M828" s="245"/>
      <c r="N828" s="245"/>
      <c r="O828" s="245"/>
      <c r="P828" s="245"/>
      <c r="Q828" s="245"/>
      <c r="R828" s="245"/>
      <c r="S828" s="245"/>
      <c r="T828" s="245"/>
      <c r="U828" s="245"/>
      <c r="V828" s="245"/>
      <c r="W828" s="245"/>
      <c r="X828" s="245"/>
      <c r="Y828" s="245"/>
      <c r="Z828" s="245"/>
    </row>
    <row r="829" ht="15.75" customHeight="1">
      <c r="A829" s="245"/>
      <c r="B829" s="245"/>
      <c r="C829" s="245"/>
      <c r="D829" s="245"/>
      <c r="E829" s="245"/>
      <c r="F829" s="245"/>
      <c r="G829" s="245"/>
      <c r="H829" s="245"/>
      <c r="I829" s="245"/>
      <c r="J829" s="245"/>
      <c r="K829" s="245"/>
      <c r="L829" s="245"/>
      <c r="M829" s="245"/>
      <c r="N829" s="245"/>
      <c r="O829" s="245"/>
      <c r="P829" s="245"/>
      <c r="Q829" s="245"/>
      <c r="R829" s="245"/>
      <c r="S829" s="245"/>
      <c r="T829" s="245"/>
      <c r="U829" s="245"/>
      <c r="V829" s="245"/>
      <c r="W829" s="245"/>
      <c r="X829" s="245"/>
      <c r="Y829" s="245"/>
      <c r="Z829" s="245"/>
    </row>
    <row r="830" ht="15.75" customHeight="1">
      <c r="A830" s="245"/>
      <c r="B830" s="245"/>
      <c r="C830" s="245"/>
      <c r="D830" s="245"/>
      <c r="E830" s="245"/>
      <c r="F830" s="245"/>
      <c r="G830" s="245"/>
      <c r="H830" s="245"/>
      <c r="I830" s="245"/>
      <c r="J830" s="245"/>
      <c r="K830" s="245"/>
      <c r="L830" s="245"/>
      <c r="M830" s="245"/>
      <c r="N830" s="245"/>
      <c r="O830" s="245"/>
      <c r="P830" s="245"/>
      <c r="Q830" s="245"/>
      <c r="R830" s="245"/>
      <c r="S830" s="245"/>
      <c r="T830" s="245"/>
      <c r="U830" s="245"/>
      <c r="V830" s="245"/>
      <c r="W830" s="245"/>
      <c r="X830" s="245"/>
      <c r="Y830" s="245"/>
      <c r="Z830" s="245"/>
    </row>
    <row r="831" ht="15.75" customHeight="1">
      <c r="A831" s="245"/>
      <c r="B831" s="245"/>
      <c r="C831" s="245"/>
      <c r="D831" s="245"/>
      <c r="E831" s="245"/>
      <c r="F831" s="245"/>
      <c r="G831" s="245"/>
      <c r="H831" s="245"/>
      <c r="I831" s="245"/>
      <c r="J831" s="245"/>
      <c r="K831" s="245"/>
      <c r="L831" s="245"/>
      <c r="M831" s="245"/>
      <c r="N831" s="245"/>
      <c r="O831" s="245"/>
      <c r="P831" s="245"/>
      <c r="Q831" s="245"/>
      <c r="R831" s="245"/>
      <c r="S831" s="245"/>
      <c r="T831" s="245"/>
      <c r="U831" s="245"/>
      <c r="V831" s="245"/>
      <c r="W831" s="245"/>
      <c r="X831" s="245"/>
      <c r="Y831" s="245"/>
      <c r="Z831" s="245"/>
    </row>
    <row r="832" ht="15.75" customHeight="1">
      <c r="A832" s="245"/>
      <c r="B832" s="245"/>
      <c r="C832" s="245"/>
      <c r="D832" s="245"/>
      <c r="E832" s="245"/>
      <c r="F832" s="245"/>
      <c r="G832" s="245"/>
      <c r="H832" s="245"/>
      <c r="I832" s="245"/>
      <c r="J832" s="245"/>
      <c r="K832" s="245"/>
      <c r="L832" s="245"/>
      <c r="M832" s="245"/>
      <c r="N832" s="245"/>
      <c r="O832" s="245"/>
      <c r="P832" s="245"/>
      <c r="Q832" s="245"/>
      <c r="R832" s="245"/>
      <c r="S832" s="245"/>
      <c r="T832" s="245"/>
      <c r="U832" s="245"/>
      <c r="V832" s="245"/>
      <c r="W832" s="245"/>
      <c r="X832" s="245"/>
      <c r="Y832" s="245"/>
      <c r="Z832" s="245"/>
    </row>
    <row r="833" ht="15.75" customHeight="1">
      <c r="A833" s="245"/>
      <c r="B833" s="245"/>
      <c r="C833" s="245"/>
      <c r="D833" s="245"/>
      <c r="E833" s="245"/>
      <c r="F833" s="245"/>
      <c r="G833" s="245"/>
      <c r="H833" s="245"/>
      <c r="I833" s="245"/>
      <c r="J833" s="245"/>
      <c r="K833" s="245"/>
      <c r="L833" s="245"/>
      <c r="M833" s="245"/>
      <c r="N833" s="245"/>
      <c r="O833" s="245"/>
      <c r="P833" s="245"/>
      <c r="Q833" s="245"/>
      <c r="R833" s="245"/>
      <c r="S833" s="245"/>
      <c r="T833" s="245"/>
      <c r="U833" s="245"/>
      <c r="V833" s="245"/>
      <c r="W833" s="245"/>
      <c r="X833" s="245"/>
      <c r="Y833" s="245"/>
      <c r="Z833" s="245"/>
    </row>
    <row r="834" ht="15.75" customHeight="1">
      <c r="A834" s="245"/>
      <c r="B834" s="245"/>
      <c r="C834" s="245"/>
      <c r="D834" s="245"/>
      <c r="E834" s="245"/>
      <c r="F834" s="245"/>
      <c r="G834" s="245"/>
      <c r="H834" s="245"/>
      <c r="I834" s="245"/>
      <c r="J834" s="245"/>
      <c r="K834" s="245"/>
      <c r="L834" s="245"/>
      <c r="M834" s="245"/>
      <c r="N834" s="245"/>
      <c r="O834" s="245"/>
      <c r="P834" s="245"/>
      <c r="Q834" s="245"/>
      <c r="R834" s="245"/>
      <c r="S834" s="245"/>
      <c r="T834" s="245"/>
      <c r="U834" s="245"/>
      <c r="V834" s="245"/>
      <c r="W834" s="245"/>
      <c r="X834" s="245"/>
      <c r="Y834" s="245"/>
      <c r="Z834" s="245"/>
    </row>
    <row r="835" ht="15.75" customHeight="1">
      <c r="A835" s="245"/>
      <c r="B835" s="245"/>
      <c r="C835" s="245"/>
      <c r="D835" s="245"/>
      <c r="E835" s="245"/>
      <c r="F835" s="245"/>
      <c r="G835" s="245"/>
      <c r="H835" s="245"/>
      <c r="I835" s="245"/>
      <c r="J835" s="245"/>
      <c r="K835" s="245"/>
      <c r="L835" s="245"/>
      <c r="M835" s="245"/>
      <c r="N835" s="245"/>
      <c r="O835" s="245"/>
      <c r="P835" s="245"/>
      <c r="Q835" s="245"/>
      <c r="R835" s="245"/>
      <c r="S835" s="245"/>
      <c r="T835" s="245"/>
      <c r="U835" s="245"/>
      <c r="V835" s="245"/>
      <c r="W835" s="245"/>
      <c r="X835" s="245"/>
      <c r="Y835" s="245"/>
      <c r="Z835" s="245"/>
    </row>
    <row r="836" ht="15.75" customHeight="1">
      <c r="A836" s="245"/>
      <c r="B836" s="245"/>
      <c r="C836" s="245"/>
      <c r="D836" s="245"/>
      <c r="E836" s="245"/>
      <c r="F836" s="245"/>
      <c r="G836" s="245"/>
      <c r="H836" s="245"/>
      <c r="I836" s="245"/>
      <c r="J836" s="245"/>
      <c r="K836" s="245"/>
      <c r="L836" s="245"/>
      <c r="M836" s="245"/>
      <c r="N836" s="245"/>
      <c r="O836" s="245"/>
      <c r="P836" s="245"/>
      <c r="Q836" s="245"/>
      <c r="R836" s="245"/>
      <c r="S836" s="245"/>
      <c r="T836" s="245"/>
      <c r="U836" s="245"/>
      <c r="V836" s="245"/>
      <c r="W836" s="245"/>
      <c r="X836" s="245"/>
      <c r="Y836" s="245"/>
      <c r="Z836" s="245"/>
    </row>
    <row r="837" ht="15.75" customHeight="1">
      <c r="A837" s="245"/>
      <c r="B837" s="245"/>
      <c r="C837" s="245"/>
      <c r="D837" s="245"/>
      <c r="E837" s="245"/>
      <c r="F837" s="245"/>
      <c r="G837" s="245"/>
      <c r="H837" s="245"/>
      <c r="I837" s="245"/>
      <c r="J837" s="245"/>
      <c r="K837" s="245"/>
      <c r="L837" s="245"/>
      <c r="M837" s="245"/>
      <c r="N837" s="245"/>
      <c r="O837" s="245"/>
      <c r="P837" s="245"/>
      <c r="Q837" s="245"/>
      <c r="R837" s="245"/>
      <c r="S837" s="245"/>
      <c r="T837" s="245"/>
      <c r="U837" s="245"/>
      <c r="V837" s="245"/>
      <c r="W837" s="245"/>
      <c r="X837" s="245"/>
      <c r="Y837" s="245"/>
      <c r="Z837" s="245"/>
    </row>
    <row r="838" ht="15.75" customHeight="1">
      <c r="A838" s="245"/>
      <c r="B838" s="245"/>
      <c r="C838" s="245"/>
      <c r="D838" s="245"/>
      <c r="E838" s="245"/>
      <c r="F838" s="245"/>
      <c r="G838" s="245"/>
      <c r="H838" s="245"/>
      <c r="I838" s="245"/>
      <c r="J838" s="245"/>
      <c r="K838" s="245"/>
      <c r="L838" s="245"/>
      <c r="M838" s="245"/>
      <c r="N838" s="245"/>
      <c r="O838" s="245"/>
      <c r="P838" s="245"/>
      <c r="Q838" s="245"/>
      <c r="R838" s="245"/>
      <c r="S838" s="245"/>
      <c r="T838" s="245"/>
      <c r="U838" s="245"/>
      <c r="V838" s="245"/>
      <c r="W838" s="245"/>
      <c r="X838" s="245"/>
      <c r="Y838" s="245"/>
      <c r="Z838" s="245"/>
    </row>
    <row r="839" ht="15.75" customHeight="1">
      <c r="A839" s="245"/>
      <c r="B839" s="245"/>
      <c r="C839" s="245"/>
      <c r="D839" s="245"/>
      <c r="E839" s="245"/>
      <c r="F839" s="245"/>
      <c r="G839" s="245"/>
      <c r="H839" s="245"/>
      <c r="I839" s="245"/>
      <c r="J839" s="245"/>
      <c r="K839" s="245"/>
      <c r="L839" s="245"/>
      <c r="M839" s="245"/>
      <c r="N839" s="245"/>
      <c r="O839" s="245"/>
      <c r="P839" s="245"/>
      <c r="Q839" s="245"/>
      <c r="R839" s="245"/>
      <c r="S839" s="245"/>
      <c r="T839" s="245"/>
      <c r="U839" s="245"/>
      <c r="V839" s="245"/>
      <c r="W839" s="245"/>
      <c r="X839" s="245"/>
      <c r="Y839" s="245"/>
      <c r="Z839" s="245"/>
    </row>
    <row r="840" ht="15.75" customHeight="1">
      <c r="A840" s="245"/>
      <c r="B840" s="245"/>
      <c r="C840" s="245"/>
      <c r="D840" s="245"/>
      <c r="E840" s="245"/>
      <c r="F840" s="245"/>
      <c r="G840" s="245"/>
      <c r="H840" s="245"/>
      <c r="I840" s="245"/>
      <c r="J840" s="245"/>
      <c r="K840" s="245"/>
      <c r="L840" s="245"/>
      <c r="M840" s="245"/>
      <c r="N840" s="245"/>
      <c r="O840" s="245"/>
      <c r="P840" s="245"/>
      <c r="Q840" s="245"/>
      <c r="R840" s="245"/>
      <c r="S840" s="245"/>
      <c r="T840" s="245"/>
      <c r="U840" s="245"/>
      <c r="V840" s="245"/>
      <c r="W840" s="245"/>
      <c r="X840" s="245"/>
      <c r="Y840" s="245"/>
      <c r="Z840" s="245"/>
    </row>
    <row r="841" ht="15.75" customHeight="1">
      <c r="A841" s="245"/>
      <c r="B841" s="245"/>
      <c r="C841" s="245"/>
      <c r="D841" s="245"/>
      <c r="E841" s="245"/>
      <c r="F841" s="245"/>
      <c r="G841" s="245"/>
      <c r="H841" s="245"/>
      <c r="I841" s="245"/>
      <c r="J841" s="245"/>
      <c r="K841" s="245"/>
      <c r="L841" s="245"/>
      <c r="M841" s="245"/>
      <c r="N841" s="245"/>
      <c r="O841" s="245"/>
      <c r="P841" s="245"/>
      <c r="Q841" s="245"/>
      <c r="R841" s="245"/>
      <c r="S841" s="245"/>
      <c r="T841" s="245"/>
      <c r="U841" s="245"/>
      <c r="V841" s="245"/>
      <c r="W841" s="245"/>
      <c r="X841" s="245"/>
      <c r="Y841" s="245"/>
      <c r="Z841" s="245"/>
    </row>
    <row r="842" ht="15.75" customHeight="1">
      <c r="A842" s="245"/>
      <c r="B842" s="245"/>
      <c r="C842" s="245"/>
      <c r="D842" s="245"/>
      <c r="E842" s="245"/>
      <c r="F842" s="245"/>
      <c r="G842" s="245"/>
      <c r="H842" s="245"/>
      <c r="I842" s="245"/>
      <c r="J842" s="245"/>
      <c r="K842" s="245"/>
      <c r="L842" s="245"/>
      <c r="M842" s="245"/>
      <c r="N842" s="245"/>
      <c r="O842" s="245"/>
      <c r="P842" s="245"/>
      <c r="Q842" s="245"/>
      <c r="R842" s="245"/>
      <c r="S842" s="245"/>
      <c r="T842" s="245"/>
      <c r="U842" s="245"/>
      <c r="V842" s="245"/>
      <c r="W842" s="245"/>
      <c r="X842" s="245"/>
      <c r="Y842" s="245"/>
      <c r="Z842" s="245"/>
    </row>
    <row r="843" ht="15.75" customHeight="1">
      <c r="A843" s="245"/>
      <c r="B843" s="245"/>
      <c r="C843" s="245"/>
      <c r="D843" s="245"/>
      <c r="E843" s="245"/>
      <c r="F843" s="245"/>
      <c r="G843" s="245"/>
      <c r="H843" s="245"/>
      <c r="I843" s="245"/>
      <c r="J843" s="245"/>
      <c r="K843" s="245"/>
      <c r="L843" s="245"/>
      <c r="M843" s="245"/>
      <c r="N843" s="245"/>
      <c r="O843" s="245"/>
      <c r="P843" s="245"/>
      <c r="Q843" s="245"/>
      <c r="R843" s="245"/>
      <c r="S843" s="245"/>
      <c r="T843" s="245"/>
      <c r="U843" s="245"/>
      <c r="V843" s="245"/>
      <c r="W843" s="245"/>
      <c r="X843" s="245"/>
      <c r="Y843" s="245"/>
      <c r="Z843" s="245"/>
    </row>
    <row r="844" ht="15.75" customHeight="1">
      <c r="A844" s="245"/>
      <c r="B844" s="245"/>
      <c r="C844" s="245"/>
      <c r="D844" s="245"/>
      <c r="E844" s="245"/>
      <c r="F844" s="245"/>
      <c r="G844" s="245"/>
      <c r="H844" s="245"/>
      <c r="I844" s="245"/>
      <c r="J844" s="245"/>
      <c r="K844" s="245"/>
      <c r="L844" s="245"/>
      <c r="M844" s="245"/>
      <c r="N844" s="245"/>
      <c r="O844" s="245"/>
      <c r="P844" s="245"/>
      <c r="Q844" s="245"/>
      <c r="R844" s="245"/>
      <c r="S844" s="245"/>
      <c r="T844" s="245"/>
      <c r="U844" s="245"/>
      <c r="V844" s="245"/>
      <c r="W844" s="245"/>
      <c r="X844" s="245"/>
      <c r="Y844" s="245"/>
      <c r="Z844" s="245"/>
    </row>
    <row r="845" ht="15.75" customHeight="1">
      <c r="A845" s="245"/>
      <c r="B845" s="245"/>
      <c r="C845" s="245"/>
      <c r="D845" s="245"/>
      <c r="E845" s="245"/>
      <c r="F845" s="245"/>
      <c r="G845" s="245"/>
      <c r="H845" s="245"/>
      <c r="I845" s="245"/>
      <c r="J845" s="245"/>
      <c r="K845" s="245"/>
      <c r="L845" s="245"/>
      <c r="M845" s="245"/>
      <c r="N845" s="245"/>
      <c r="O845" s="245"/>
      <c r="P845" s="245"/>
      <c r="Q845" s="245"/>
      <c r="R845" s="245"/>
      <c r="S845" s="245"/>
      <c r="T845" s="245"/>
      <c r="U845" s="245"/>
      <c r="V845" s="245"/>
      <c r="W845" s="245"/>
      <c r="X845" s="245"/>
      <c r="Y845" s="245"/>
      <c r="Z845" s="245"/>
    </row>
    <row r="846" ht="15.75" customHeight="1">
      <c r="A846" s="245"/>
      <c r="B846" s="245"/>
      <c r="C846" s="245"/>
      <c r="D846" s="245"/>
      <c r="E846" s="245"/>
      <c r="F846" s="245"/>
      <c r="G846" s="245"/>
      <c r="H846" s="245"/>
      <c r="I846" s="245"/>
      <c r="J846" s="245"/>
      <c r="K846" s="245"/>
      <c r="L846" s="245"/>
      <c r="M846" s="245"/>
      <c r="N846" s="245"/>
      <c r="O846" s="245"/>
      <c r="P846" s="245"/>
      <c r="Q846" s="245"/>
      <c r="R846" s="245"/>
      <c r="S846" s="245"/>
      <c r="T846" s="245"/>
      <c r="U846" s="245"/>
      <c r="V846" s="245"/>
      <c r="W846" s="245"/>
      <c r="X846" s="245"/>
      <c r="Y846" s="245"/>
      <c r="Z846" s="245"/>
    </row>
    <row r="847" ht="15.75" customHeight="1">
      <c r="A847" s="245"/>
      <c r="B847" s="245"/>
      <c r="C847" s="245"/>
      <c r="D847" s="245"/>
      <c r="E847" s="245"/>
      <c r="F847" s="245"/>
      <c r="G847" s="245"/>
      <c r="H847" s="245"/>
      <c r="I847" s="245"/>
      <c r="J847" s="245"/>
      <c r="K847" s="245"/>
      <c r="L847" s="245"/>
      <c r="M847" s="245"/>
      <c r="N847" s="245"/>
      <c r="O847" s="245"/>
      <c r="P847" s="245"/>
      <c r="Q847" s="245"/>
      <c r="R847" s="245"/>
      <c r="S847" s="245"/>
      <c r="T847" s="245"/>
      <c r="U847" s="245"/>
      <c r="V847" s="245"/>
      <c r="W847" s="245"/>
      <c r="X847" s="245"/>
      <c r="Y847" s="245"/>
      <c r="Z847" s="245"/>
    </row>
    <row r="848" ht="15.75" customHeight="1">
      <c r="A848" s="245"/>
      <c r="B848" s="245"/>
      <c r="C848" s="245"/>
      <c r="D848" s="245"/>
      <c r="E848" s="245"/>
      <c r="F848" s="245"/>
      <c r="G848" s="245"/>
      <c r="H848" s="245"/>
      <c r="I848" s="245"/>
      <c r="J848" s="245"/>
      <c r="K848" s="245"/>
      <c r="L848" s="245"/>
      <c r="M848" s="245"/>
      <c r="N848" s="245"/>
      <c r="O848" s="245"/>
      <c r="P848" s="245"/>
      <c r="Q848" s="245"/>
      <c r="R848" s="245"/>
      <c r="S848" s="245"/>
      <c r="T848" s="245"/>
      <c r="U848" s="245"/>
      <c r="V848" s="245"/>
      <c r="W848" s="245"/>
      <c r="X848" s="245"/>
      <c r="Y848" s="245"/>
      <c r="Z848" s="245"/>
    </row>
    <row r="849" ht="15.75" customHeight="1">
      <c r="A849" s="245"/>
      <c r="B849" s="245"/>
      <c r="C849" s="245"/>
      <c r="D849" s="245"/>
      <c r="E849" s="245"/>
      <c r="F849" s="245"/>
      <c r="G849" s="245"/>
      <c r="H849" s="245"/>
      <c r="I849" s="245"/>
      <c r="J849" s="245"/>
      <c r="K849" s="245"/>
      <c r="L849" s="245"/>
      <c r="M849" s="245"/>
      <c r="N849" s="245"/>
      <c r="O849" s="245"/>
      <c r="P849" s="245"/>
      <c r="Q849" s="245"/>
      <c r="R849" s="245"/>
      <c r="S849" s="245"/>
      <c r="T849" s="245"/>
      <c r="U849" s="245"/>
      <c r="V849" s="245"/>
      <c r="W849" s="245"/>
      <c r="X849" s="245"/>
      <c r="Y849" s="245"/>
      <c r="Z849" s="245"/>
    </row>
    <row r="850" ht="15.75" customHeight="1">
      <c r="A850" s="245"/>
      <c r="B850" s="245"/>
      <c r="C850" s="245"/>
      <c r="D850" s="245"/>
      <c r="E850" s="245"/>
      <c r="F850" s="245"/>
      <c r="G850" s="245"/>
      <c r="H850" s="245"/>
      <c r="I850" s="245"/>
      <c r="J850" s="245"/>
      <c r="K850" s="245"/>
      <c r="L850" s="245"/>
      <c r="M850" s="245"/>
      <c r="N850" s="245"/>
      <c r="O850" s="245"/>
      <c r="P850" s="245"/>
      <c r="Q850" s="245"/>
      <c r="R850" s="245"/>
      <c r="S850" s="245"/>
      <c r="T850" s="245"/>
      <c r="U850" s="245"/>
      <c r="V850" s="245"/>
      <c r="W850" s="245"/>
      <c r="X850" s="245"/>
      <c r="Y850" s="245"/>
      <c r="Z850" s="245"/>
    </row>
    <row r="851" ht="15.75" customHeight="1">
      <c r="A851" s="245"/>
      <c r="B851" s="245"/>
      <c r="C851" s="245"/>
      <c r="D851" s="245"/>
      <c r="E851" s="245"/>
      <c r="F851" s="245"/>
      <c r="G851" s="245"/>
      <c r="H851" s="245"/>
      <c r="I851" s="245"/>
      <c r="J851" s="245"/>
      <c r="K851" s="245"/>
      <c r="L851" s="245"/>
      <c r="M851" s="245"/>
      <c r="N851" s="245"/>
      <c r="O851" s="245"/>
      <c r="P851" s="245"/>
      <c r="Q851" s="245"/>
      <c r="R851" s="245"/>
      <c r="S851" s="245"/>
      <c r="T851" s="245"/>
      <c r="U851" s="245"/>
      <c r="V851" s="245"/>
      <c r="W851" s="245"/>
      <c r="X851" s="245"/>
      <c r="Y851" s="245"/>
      <c r="Z851" s="245"/>
    </row>
    <row r="852" ht="15.75" customHeight="1">
      <c r="A852" s="245"/>
      <c r="B852" s="245"/>
      <c r="C852" s="245"/>
      <c r="D852" s="245"/>
      <c r="E852" s="245"/>
      <c r="F852" s="245"/>
      <c r="G852" s="245"/>
      <c r="H852" s="245"/>
      <c r="I852" s="245"/>
      <c r="J852" s="245"/>
      <c r="K852" s="245"/>
      <c r="L852" s="245"/>
      <c r="M852" s="245"/>
      <c r="N852" s="245"/>
      <c r="O852" s="245"/>
      <c r="P852" s="245"/>
      <c r="Q852" s="245"/>
      <c r="R852" s="245"/>
      <c r="S852" s="245"/>
      <c r="T852" s="245"/>
      <c r="U852" s="245"/>
      <c r="V852" s="245"/>
      <c r="W852" s="245"/>
      <c r="X852" s="245"/>
      <c r="Y852" s="245"/>
      <c r="Z852" s="245"/>
    </row>
    <row r="853" ht="15.75" customHeight="1">
      <c r="A853" s="245"/>
      <c r="B853" s="245"/>
      <c r="C853" s="245"/>
      <c r="D853" s="245"/>
      <c r="E853" s="245"/>
      <c r="F853" s="245"/>
      <c r="G853" s="245"/>
      <c r="H853" s="245"/>
      <c r="I853" s="245"/>
      <c r="J853" s="245"/>
      <c r="K853" s="245"/>
      <c r="L853" s="245"/>
      <c r="M853" s="245"/>
      <c r="N853" s="245"/>
      <c r="O853" s="245"/>
      <c r="P853" s="245"/>
      <c r="Q853" s="245"/>
      <c r="R853" s="245"/>
      <c r="S853" s="245"/>
      <c r="T853" s="245"/>
      <c r="U853" s="245"/>
      <c r="V853" s="245"/>
      <c r="W853" s="245"/>
      <c r="X853" s="245"/>
      <c r="Y853" s="245"/>
      <c r="Z853" s="245"/>
    </row>
    <row r="854" ht="15.75" customHeight="1">
      <c r="A854" s="245"/>
      <c r="B854" s="245"/>
      <c r="C854" s="245"/>
      <c r="D854" s="245"/>
      <c r="E854" s="245"/>
      <c r="F854" s="245"/>
      <c r="G854" s="245"/>
      <c r="H854" s="245"/>
      <c r="I854" s="245"/>
      <c r="J854" s="245"/>
      <c r="K854" s="245"/>
      <c r="L854" s="245"/>
      <c r="M854" s="245"/>
      <c r="N854" s="245"/>
      <c r="O854" s="245"/>
      <c r="P854" s="245"/>
      <c r="Q854" s="245"/>
      <c r="R854" s="245"/>
      <c r="S854" s="245"/>
      <c r="T854" s="245"/>
      <c r="U854" s="245"/>
      <c r="V854" s="245"/>
      <c r="W854" s="245"/>
      <c r="X854" s="245"/>
      <c r="Y854" s="245"/>
      <c r="Z854" s="245"/>
    </row>
    <row r="855" ht="15.75" customHeight="1">
      <c r="A855" s="245"/>
      <c r="B855" s="245"/>
      <c r="C855" s="245"/>
      <c r="D855" s="245"/>
      <c r="E855" s="245"/>
      <c r="F855" s="245"/>
      <c r="G855" s="245"/>
      <c r="H855" s="245"/>
      <c r="I855" s="245"/>
      <c r="J855" s="245"/>
      <c r="K855" s="245"/>
      <c r="L855" s="245"/>
      <c r="M855" s="245"/>
      <c r="N855" s="245"/>
      <c r="O855" s="245"/>
      <c r="P855" s="245"/>
      <c r="Q855" s="245"/>
      <c r="R855" s="245"/>
      <c r="S855" s="245"/>
      <c r="T855" s="245"/>
      <c r="U855" s="245"/>
      <c r="V855" s="245"/>
      <c r="W855" s="245"/>
      <c r="X855" s="245"/>
      <c r="Y855" s="245"/>
      <c r="Z855" s="245"/>
    </row>
    <row r="856" ht="15.75" customHeight="1">
      <c r="A856" s="245"/>
      <c r="B856" s="245"/>
      <c r="C856" s="245"/>
      <c r="D856" s="245"/>
      <c r="E856" s="245"/>
      <c r="F856" s="245"/>
      <c r="G856" s="245"/>
      <c r="H856" s="245"/>
      <c r="I856" s="245"/>
      <c r="J856" s="245"/>
      <c r="K856" s="245"/>
      <c r="L856" s="245"/>
      <c r="M856" s="245"/>
      <c r="N856" s="245"/>
      <c r="O856" s="245"/>
      <c r="P856" s="245"/>
      <c r="Q856" s="245"/>
      <c r="R856" s="245"/>
      <c r="S856" s="245"/>
      <c r="T856" s="245"/>
      <c r="U856" s="245"/>
      <c r="V856" s="245"/>
      <c r="W856" s="245"/>
      <c r="X856" s="245"/>
      <c r="Y856" s="245"/>
      <c r="Z856" s="245"/>
    </row>
    <row r="857" ht="15.75" customHeight="1">
      <c r="A857" s="245"/>
      <c r="B857" s="245"/>
      <c r="C857" s="245"/>
      <c r="D857" s="245"/>
      <c r="E857" s="245"/>
      <c r="F857" s="245"/>
      <c r="G857" s="245"/>
      <c r="H857" s="245"/>
      <c r="I857" s="245"/>
      <c r="J857" s="245"/>
      <c r="K857" s="245"/>
      <c r="L857" s="245"/>
      <c r="M857" s="245"/>
      <c r="N857" s="245"/>
      <c r="O857" s="245"/>
      <c r="P857" s="245"/>
      <c r="Q857" s="245"/>
      <c r="R857" s="245"/>
      <c r="S857" s="245"/>
      <c r="T857" s="245"/>
      <c r="U857" s="245"/>
      <c r="V857" s="245"/>
      <c r="W857" s="245"/>
      <c r="X857" s="245"/>
      <c r="Y857" s="245"/>
      <c r="Z857" s="245"/>
    </row>
    <row r="858" ht="15.75" customHeight="1">
      <c r="A858" s="245"/>
      <c r="B858" s="245"/>
      <c r="C858" s="245"/>
      <c r="D858" s="245"/>
      <c r="E858" s="245"/>
      <c r="F858" s="245"/>
      <c r="G858" s="245"/>
      <c r="H858" s="245"/>
      <c r="I858" s="245"/>
      <c r="J858" s="245"/>
      <c r="K858" s="245"/>
      <c r="L858" s="245"/>
      <c r="M858" s="245"/>
      <c r="N858" s="245"/>
      <c r="O858" s="245"/>
      <c r="P858" s="245"/>
      <c r="Q858" s="245"/>
      <c r="R858" s="245"/>
      <c r="S858" s="245"/>
      <c r="T858" s="245"/>
      <c r="U858" s="245"/>
      <c r="V858" s="245"/>
      <c r="W858" s="245"/>
      <c r="X858" s="245"/>
      <c r="Y858" s="245"/>
      <c r="Z858" s="245"/>
    </row>
    <row r="859" ht="15.75" customHeight="1">
      <c r="A859" s="245"/>
      <c r="B859" s="245"/>
      <c r="C859" s="245"/>
      <c r="D859" s="245"/>
      <c r="E859" s="245"/>
      <c r="F859" s="245"/>
      <c r="G859" s="245"/>
      <c r="H859" s="245"/>
      <c r="I859" s="245"/>
      <c r="J859" s="245"/>
      <c r="K859" s="245"/>
      <c r="L859" s="245"/>
      <c r="M859" s="245"/>
      <c r="N859" s="245"/>
      <c r="O859" s="245"/>
      <c r="P859" s="245"/>
      <c r="Q859" s="245"/>
      <c r="R859" s="245"/>
      <c r="S859" s="245"/>
      <c r="T859" s="245"/>
      <c r="U859" s="245"/>
      <c r="V859" s="245"/>
      <c r="W859" s="245"/>
      <c r="X859" s="245"/>
      <c r="Y859" s="245"/>
      <c r="Z859" s="245"/>
    </row>
    <row r="860" ht="15.75" customHeight="1">
      <c r="A860" s="245"/>
      <c r="B860" s="245"/>
      <c r="C860" s="245"/>
      <c r="D860" s="245"/>
      <c r="E860" s="245"/>
      <c r="F860" s="245"/>
      <c r="G860" s="245"/>
      <c r="H860" s="245"/>
      <c r="I860" s="245"/>
      <c r="J860" s="245"/>
      <c r="K860" s="245"/>
      <c r="L860" s="245"/>
      <c r="M860" s="245"/>
      <c r="N860" s="245"/>
      <c r="O860" s="245"/>
      <c r="P860" s="245"/>
      <c r="Q860" s="245"/>
      <c r="R860" s="245"/>
      <c r="S860" s="245"/>
      <c r="T860" s="245"/>
      <c r="U860" s="245"/>
      <c r="V860" s="245"/>
      <c r="W860" s="245"/>
      <c r="X860" s="245"/>
      <c r="Y860" s="245"/>
      <c r="Z860" s="245"/>
    </row>
    <row r="861" ht="15.75" customHeight="1">
      <c r="A861" s="245"/>
      <c r="B861" s="245"/>
      <c r="C861" s="245"/>
      <c r="D861" s="245"/>
      <c r="E861" s="245"/>
      <c r="F861" s="245"/>
      <c r="G861" s="245"/>
      <c r="H861" s="245"/>
      <c r="I861" s="245"/>
      <c r="J861" s="245"/>
      <c r="K861" s="245"/>
      <c r="L861" s="245"/>
      <c r="M861" s="245"/>
      <c r="N861" s="245"/>
      <c r="O861" s="245"/>
      <c r="P861" s="245"/>
      <c r="Q861" s="245"/>
      <c r="R861" s="245"/>
      <c r="S861" s="245"/>
      <c r="T861" s="245"/>
      <c r="U861" s="245"/>
      <c r="V861" s="245"/>
      <c r="W861" s="245"/>
      <c r="X861" s="245"/>
      <c r="Y861" s="245"/>
      <c r="Z861" s="245"/>
    </row>
    <row r="862" ht="15.75" customHeight="1">
      <c r="A862" s="245"/>
      <c r="B862" s="245"/>
      <c r="C862" s="245"/>
      <c r="D862" s="245"/>
      <c r="E862" s="245"/>
      <c r="F862" s="245"/>
      <c r="G862" s="245"/>
      <c r="H862" s="245"/>
      <c r="I862" s="245"/>
      <c r="J862" s="245"/>
      <c r="K862" s="245"/>
      <c r="L862" s="245"/>
      <c r="M862" s="245"/>
      <c r="N862" s="245"/>
      <c r="O862" s="245"/>
      <c r="P862" s="245"/>
      <c r="Q862" s="245"/>
      <c r="R862" s="245"/>
      <c r="S862" s="245"/>
      <c r="T862" s="245"/>
      <c r="U862" s="245"/>
      <c r="V862" s="245"/>
      <c r="W862" s="245"/>
      <c r="X862" s="245"/>
      <c r="Y862" s="245"/>
      <c r="Z862" s="245"/>
    </row>
    <row r="863" ht="15.75" customHeight="1">
      <c r="A863" s="245"/>
      <c r="B863" s="245"/>
      <c r="C863" s="245"/>
      <c r="D863" s="245"/>
      <c r="E863" s="245"/>
      <c r="F863" s="245"/>
      <c r="G863" s="245"/>
      <c r="H863" s="245"/>
      <c r="I863" s="245"/>
      <c r="J863" s="245"/>
      <c r="K863" s="245"/>
      <c r="L863" s="245"/>
      <c r="M863" s="245"/>
      <c r="N863" s="245"/>
      <c r="O863" s="245"/>
      <c r="P863" s="245"/>
      <c r="Q863" s="245"/>
      <c r="R863" s="245"/>
      <c r="S863" s="245"/>
      <c r="T863" s="245"/>
      <c r="U863" s="245"/>
      <c r="V863" s="245"/>
      <c r="W863" s="245"/>
      <c r="X863" s="245"/>
      <c r="Y863" s="245"/>
      <c r="Z863" s="245"/>
    </row>
    <row r="864" ht="15.75" customHeight="1">
      <c r="A864" s="245"/>
      <c r="B864" s="245"/>
      <c r="C864" s="245"/>
      <c r="D864" s="245"/>
      <c r="E864" s="245"/>
      <c r="F864" s="245"/>
      <c r="G864" s="245"/>
      <c r="H864" s="245"/>
      <c r="I864" s="245"/>
      <c r="J864" s="245"/>
      <c r="K864" s="245"/>
      <c r="L864" s="245"/>
      <c r="M864" s="245"/>
      <c r="N864" s="245"/>
      <c r="O864" s="245"/>
      <c r="P864" s="245"/>
      <c r="Q864" s="245"/>
      <c r="R864" s="245"/>
      <c r="S864" s="245"/>
      <c r="T864" s="245"/>
      <c r="U864" s="245"/>
      <c r="V864" s="245"/>
      <c r="W864" s="245"/>
      <c r="X864" s="245"/>
      <c r="Y864" s="245"/>
      <c r="Z864" s="245"/>
    </row>
    <row r="865" ht="15.75" customHeight="1">
      <c r="A865" s="245"/>
      <c r="B865" s="245"/>
      <c r="C865" s="245"/>
      <c r="D865" s="245"/>
      <c r="E865" s="245"/>
      <c r="F865" s="245"/>
      <c r="G865" s="245"/>
      <c r="H865" s="245"/>
      <c r="I865" s="245"/>
      <c r="J865" s="245"/>
      <c r="K865" s="245"/>
      <c r="L865" s="245"/>
      <c r="M865" s="245"/>
      <c r="N865" s="245"/>
      <c r="O865" s="245"/>
      <c r="P865" s="245"/>
      <c r="Q865" s="245"/>
      <c r="R865" s="245"/>
      <c r="S865" s="245"/>
      <c r="T865" s="245"/>
      <c r="U865" s="245"/>
      <c r="V865" s="245"/>
      <c r="W865" s="245"/>
      <c r="X865" s="245"/>
      <c r="Y865" s="245"/>
      <c r="Z865" s="245"/>
    </row>
    <row r="866" ht="15.75" customHeight="1">
      <c r="A866" s="245"/>
      <c r="B866" s="245"/>
      <c r="C866" s="245"/>
      <c r="D866" s="245"/>
      <c r="E866" s="245"/>
      <c r="F866" s="245"/>
      <c r="G866" s="245"/>
      <c r="H866" s="245"/>
      <c r="I866" s="245"/>
      <c r="J866" s="245"/>
      <c r="K866" s="245"/>
      <c r="L866" s="245"/>
      <c r="M866" s="245"/>
      <c r="N866" s="245"/>
      <c r="O866" s="245"/>
      <c r="P866" s="245"/>
      <c r="Q866" s="245"/>
      <c r="R866" s="245"/>
      <c r="S866" s="245"/>
      <c r="T866" s="245"/>
      <c r="U866" s="245"/>
      <c r="V866" s="245"/>
      <c r="W866" s="245"/>
      <c r="X866" s="245"/>
      <c r="Y866" s="245"/>
      <c r="Z866" s="245"/>
    </row>
    <row r="867" ht="15.75" customHeight="1">
      <c r="A867" s="245"/>
      <c r="B867" s="245"/>
      <c r="C867" s="245"/>
      <c r="D867" s="245"/>
      <c r="E867" s="245"/>
      <c r="F867" s="245"/>
      <c r="G867" s="245"/>
      <c r="H867" s="245"/>
      <c r="I867" s="245"/>
      <c r="J867" s="245"/>
      <c r="K867" s="245"/>
      <c r="L867" s="245"/>
      <c r="M867" s="245"/>
      <c r="N867" s="245"/>
      <c r="O867" s="245"/>
      <c r="P867" s="245"/>
      <c r="Q867" s="245"/>
      <c r="R867" s="245"/>
      <c r="S867" s="245"/>
      <c r="T867" s="245"/>
      <c r="U867" s="245"/>
      <c r="V867" s="245"/>
      <c r="W867" s="245"/>
      <c r="X867" s="245"/>
      <c r="Y867" s="245"/>
      <c r="Z867" s="245"/>
    </row>
    <row r="868" ht="15.75" customHeight="1">
      <c r="A868" s="245"/>
      <c r="B868" s="245"/>
      <c r="C868" s="245"/>
      <c r="D868" s="245"/>
      <c r="E868" s="245"/>
      <c r="F868" s="245"/>
      <c r="G868" s="245"/>
      <c r="H868" s="245"/>
      <c r="I868" s="245"/>
      <c r="J868" s="245"/>
      <c r="K868" s="245"/>
      <c r="L868" s="245"/>
      <c r="M868" s="245"/>
      <c r="N868" s="245"/>
      <c r="O868" s="245"/>
      <c r="P868" s="245"/>
      <c r="Q868" s="245"/>
      <c r="R868" s="245"/>
      <c r="S868" s="245"/>
      <c r="T868" s="245"/>
      <c r="U868" s="245"/>
      <c r="V868" s="245"/>
      <c r="W868" s="245"/>
      <c r="X868" s="245"/>
      <c r="Y868" s="245"/>
      <c r="Z868" s="245"/>
    </row>
    <row r="869" ht="15.75" customHeight="1">
      <c r="A869" s="245"/>
      <c r="B869" s="245"/>
      <c r="C869" s="245"/>
      <c r="D869" s="245"/>
      <c r="E869" s="245"/>
      <c r="F869" s="245"/>
      <c r="G869" s="245"/>
      <c r="H869" s="245"/>
      <c r="I869" s="245"/>
      <c r="J869" s="245"/>
      <c r="K869" s="245"/>
      <c r="L869" s="245"/>
      <c r="M869" s="245"/>
      <c r="N869" s="245"/>
      <c r="O869" s="245"/>
      <c r="P869" s="245"/>
      <c r="Q869" s="245"/>
      <c r="R869" s="245"/>
      <c r="S869" s="245"/>
      <c r="T869" s="245"/>
      <c r="U869" s="245"/>
      <c r="V869" s="245"/>
      <c r="W869" s="245"/>
      <c r="X869" s="245"/>
      <c r="Y869" s="245"/>
      <c r="Z869" s="245"/>
    </row>
    <row r="870" ht="15.75" customHeight="1">
      <c r="A870" s="245"/>
      <c r="B870" s="245"/>
      <c r="C870" s="245"/>
      <c r="D870" s="245"/>
      <c r="E870" s="245"/>
      <c r="F870" s="245"/>
      <c r="G870" s="245"/>
      <c r="H870" s="245"/>
      <c r="I870" s="245"/>
      <c r="J870" s="245"/>
      <c r="K870" s="245"/>
      <c r="L870" s="245"/>
      <c r="M870" s="245"/>
      <c r="N870" s="245"/>
      <c r="O870" s="245"/>
      <c r="P870" s="245"/>
      <c r="Q870" s="245"/>
      <c r="R870" s="245"/>
      <c r="S870" s="245"/>
      <c r="T870" s="245"/>
      <c r="U870" s="245"/>
      <c r="V870" s="245"/>
      <c r="W870" s="245"/>
      <c r="X870" s="245"/>
      <c r="Y870" s="245"/>
      <c r="Z870" s="245"/>
    </row>
    <row r="871" ht="15.75" customHeight="1">
      <c r="A871" s="245"/>
      <c r="B871" s="245"/>
      <c r="C871" s="245"/>
      <c r="D871" s="245"/>
      <c r="E871" s="245"/>
      <c r="F871" s="245"/>
      <c r="G871" s="245"/>
      <c r="H871" s="245"/>
      <c r="I871" s="245"/>
      <c r="J871" s="245"/>
      <c r="K871" s="245"/>
      <c r="L871" s="245"/>
      <c r="M871" s="245"/>
      <c r="N871" s="245"/>
      <c r="O871" s="245"/>
      <c r="P871" s="245"/>
      <c r="Q871" s="245"/>
      <c r="R871" s="245"/>
      <c r="S871" s="245"/>
      <c r="T871" s="245"/>
      <c r="U871" s="245"/>
      <c r="V871" s="245"/>
      <c r="W871" s="245"/>
      <c r="X871" s="245"/>
      <c r="Y871" s="245"/>
      <c r="Z871" s="245"/>
    </row>
    <row r="872" ht="15.75" customHeight="1">
      <c r="A872" s="245"/>
      <c r="B872" s="245"/>
      <c r="C872" s="245"/>
      <c r="D872" s="245"/>
      <c r="E872" s="245"/>
      <c r="F872" s="245"/>
      <c r="G872" s="245"/>
      <c r="H872" s="245"/>
      <c r="I872" s="245"/>
      <c r="J872" s="245"/>
      <c r="K872" s="245"/>
      <c r="L872" s="245"/>
      <c r="M872" s="245"/>
      <c r="N872" s="245"/>
      <c r="O872" s="245"/>
      <c r="P872" s="245"/>
      <c r="Q872" s="245"/>
      <c r="R872" s="245"/>
      <c r="S872" s="245"/>
      <c r="T872" s="245"/>
      <c r="U872" s="245"/>
      <c r="V872" s="245"/>
      <c r="W872" s="245"/>
      <c r="X872" s="245"/>
      <c r="Y872" s="245"/>
      <c r="Z872" s="245"/>
    </row>
    <row r="873" ht="15.75" customHeight="1">
      <c r="A873" s="245"/>
      <c r="B873" s="245"/>
      <c r="C873" s="245"/>
      <c r="D873" s="245"/>
      <c r="E873" s="245"/>
      <c r="F873" s="245"/>
      <c r="G873" s="245"/>
      <c r="H873" s="245"/>
      <c r="I873" s="245"/>
      <c r="J873" s="245"/>
      <c r="K873" s="245"/>
      <c r="L873" s="245"/>
      <c r="M873" s="245"/>
      <c r="N873" s="245"/>
      <c r="O873" s="245"/>
      <c r="P873" s="245"/>
      <c r="Q873" s="245"/>
      <c r="R873" s="245"/>
      <c r="S873" s="245"/>
      <c r="T873" s="245"/>
      <c r="U873" s="245"/>
      <c r="V873" s="245"/>
      <c r="W873" s="245"/>
      <c r="X873" s="245"/>
      <c r="Y873" s="245"/>
      <c r="Z873" s="245"/>
    </row>
    <row r="874" ht="15.75" customHeight="1">
      <c r="A874" s="245"/>
      <c r="B874" s="245"/>
      <c r="C874" s="245"/>
      <c r="D874" s="245"/>
      <c r="E874" s="245"/>
      <c r="F874" s="245"/>
      <c r="G874" s="245"/>
      <c r="H874" s="245"/>
      <c r="I874" s="245"/>
      <c r="J874" s="245"/>
      <c r="K874" s="245"/>
      <c r="L874" s="245"/>
      <c r="M874" s="245"/>
      <c r="N874" s="245"/>
      <c r="O874" s="245"/>
      <c r="P874" s="245"/>
      <c r="Q874" s="245"/>
      <c r="R874" s="245"/>
      <c r="S874" s="245"/>
      <c r="T874" s="245"/>
      <c r="U874" s="245"/>
      <c r="V874" s="245"/>
      <c r="W874" s="245"/>
      <c r="X874" s="245"/>
      <c r="Y874" s="245"/>
      <c r="Z874" s="245"/>
    </row>
    <row r="875" ht="15.75" customHeight="1">
      <c r="A875" s="245"/>
      <c r="B875" s="245"/>
      <c r="C875" s="245"/>
      <c r="D875" s="245"/>
      <c r="E875" s="245"/>
      <c r="F875" s="245"/>
      <c r="G875" s="245"/>
      <c r="H875" s="245"/>
      <c r="I875" s="245"/>
      <c r="J875" s="245"/>
      <c r="K875" s="245"/>
      <c r="L875" s="245"/>
      <c r="M875" s="245"/>
      <c r="N875" s="245"/>
      <c r="O875" s="245"/>
      <c r="P875" s="245"/>
      <c r="Q875" s="245"/>
      <c r="R875" s="245"/>
      <c r="S875" s="245"/>
      <c r="T875" s="245"/>
      <c r="U875" s="245"/>
      <c r="V875" s="245"/>
      <c r="W875" s="245"/>
      <c r="X875" s="245"/>
      <c r="Y875" s="245"/>
      <c r="Z875" s="245"/>
    </row>
    <row r="876" ht="15.75" customHeight="1">
      <c r="A876" s="245"/>
      <c r="B876" s="245"/>
      <c r="C876" s="245"/>
      <c r="D876" s="245"/>
      <c r="E876" s="245"/>
      <c r="F876" s="245"/>
      <c r="G876" s="245"/>
      <c r="H876" s="245"/>
      <c r="I876" s="245"/>
      <c r="J876" s="245"/>
      <c r="K876" s="245"/>
      <c r="L876" s="245"/>
      <c r="M876" s="245"/>
      <c r="N876" s="245"/>
      <c r="O876" s="245"/>
      <c r="P876" s="245"/>
      <c r="Q876" s="245"/>
      <c r="R876" s="245"/>
      <c r="S876" s="245"/>
      <c r="T876" s="245"/>
      <c r="U876" s="245"/>
      <c r="V876" s="245"/>
      <c r="W876" s="245"/>
      <c r="X876" s="245"/>
      <c r="Y876" s="245"/>
      <c r="Z876" s="245"/>
    </row>
    <row r="877" ht="15.75" customHeight="1">
      <c r="A877" s="245"/>
      <c r="B877" s="245"/>
      <c r="C877" s="245"/>
      <c r="D877" s="245"/>
      <c r="E877" s="245"/>
      <c r="F877" s="245"/>
      <c r="G877" s="245"/>
      <c r="H877" s="245"/>
      <c r="I877" s="245"/>
      <c r="J877" s="245"/>
      <c r="K877" s="245"/>
      <c r="L877" s="245"/>
      <c r="M877" s="245"/>
      <c r="N877" s="245"/>
      <c r="O877" s="245"/>
      <c r="P877" s="245"/>
      <c r="Q877" s="245"/>
      <c r="R877" s="245"/>
      <c r="S877" s="245"/>
      <c r="T877" s="245"/>
      <c r="U877" s="245"/>
      <c r="V877" s="245"/>
      <c r="W877" s="245"/>
      <c r="X877" s="245"/>
      <c r="Y877" s="245"/>
      <c r="Z877" s="245"/>
    </row>
    <row r="878" ht="15.75" customHeight="1">
      <c r="A878" s="245"/>
      <c r="B878" s="245"/>
      <c r="C878" s="245"/>
      <c r="D878" s="245"/>
      <c r="E878" s="245"/>
      <c r="F878" s="245"/>
      <c r="G878" s="245"/>
      <c r="H878" s="245"/>
      <c r="I878" s="245"/>
      <c r="J878" s="245"/>
      <c r="K878" s="245"/>
      <c r="L878" s="245"/>
      <c r="M878" s="245"/>
      <c r="N878" s="245"/>
      <c r="O878" s="245"/>
      <c r="P878" s="245"/>
      <c r="Q878" s="245"/>
      <c r="R878" s="245"/>
      <c r="S878" s="245"/>
      <c r="T878" s="245"/>
      <c r="U878" s="245"/>
      <c r="V878" s="245"/>
      <c r="W878" s="245"/>
      <c r="X878" s="245"/>
      <c r="Y878" s="245"/>
      <c r="Z878" s="245"/>
    </row>
    <row r="879" ht="15.75" customHeight="1">
      <c r="A879" s="245"/>
      <c r="B879" s="245"/>
      <c r="C879" s="245"/>
      <c r="D879" s="245"/>
      <c r="E879" s="245"/>
      <c r="F879" s="245"/>
      <c r="G879" s="245"/>
      <c r="H879" s="245"/>
      <c r="I879" s="245"/>
      <c r="J879" s="245"/>
      <c r="K879" s="245"/>
      <c r="L879" s="245"/>
      <c r="M879" s="245"/>
      <c r="N879" s="245"/>
      <c r="O879" s="245"/>
      <c r="P879" s="245"/>
      <c r="Q879" s="245"/>
      <c r="R879" s="245"/>
      <c r="S879" s="245"/>
      <c r="T879" s="245"/>
      <c r="U879" s="245"/>
      <c r="V879" s="245"/>
      <c r="W879" s="245"/>
      <c r="X879" s="245"/>
      <c r="Y879" s="245"/>
      <c r="Z879" s="245"/>
    </row>
    <row r="880" ht="15.75" customHeight="1">
      <c r="A880" s="245"/>
      <c r="B880" s="245"/>
      <c r="C880" s="245"/>
      <c r="D880" s="245"/>
      <c r="E880" s="245"/>
      <c r="F880" s="245"/>
      <c r="G880" s="245"/>
      <c r="H880" s="245"/>
      <c r="I880" s="245"/>
      <c r="J880" s="245"/>
      <c r="K880" s="245"/>
      <c r="L880" s="245"/>
      <c r="M880" s="245"/>
      <c r="N880" s="245"/>
      <c r="O880" s="245"/>
      <c r="P880" s="245"/>
      <c r="Q880" s="245"/>
      <c r="R880" s="245"/>
      <c r="S880" s="245"/>
      <c r="T880" s="245"/>
      <c r="U880" s="245"/>
      <c r="V880" s="245"/>
      <c r="W880" s="245"/>
      <c r="X880" s="245"/>
      <c r="Y880" s="245"/>
      <c r="Z880" s="245"/>
    </row>
    <row r="881" ht="15.75" customHeight="1">
      <c r="A881" s="245"/>
      <c r="B881" s="245"/>
      <c r="C881" s="245"/>
      <c r="D881" s="245"/>
      <c r="E881" s="245"/>
      <c r="F881" s="245"/>
      <c r="G881" s="245"/>
      <c r="H881" s="245"/>
      <c r="I881" s="245"/>
      <c r="J881" s="245"/>
      <c r="K881" s="245"/>
      <c r="L881" s="245"/>
      <c r="M881" s="245"/>
      <c r="N881" s="245"/>
      <c r="O881" s="245"/>
      <c r="P881" s="245"/>
      <c r="Q881" s="245"/>
      <c r="R881" s="245"/>
      <c r="S881" s="245"/>
      <c r="T881" s="245"/>
      <c r="U881" s="245"/>
      <c r="V881" s="245"/>
      <c r="W881" s="245"/>
      <c r="X881" s="245"/>
      <c r="Y881" s="245"/>
      <c r="Z881" s="245"/>
    </row>
    <row r="882" ht="15.75" customHeight="1">
      <c r="A882" s="245"/>
      <c r="B882" s="245"/>
      <c r="C882" s="245"/>
      <c r="D882" s="245"/>
      <c r="E882" s="245"/>
      <c r="F882" s="245"/>
      <c r="G882" s="245"/>
      <c r="H882" s="245"/>
      <c r="I882" s="245"/>
      <c r="J882" s="245"/>
      <c r="K882" s="245"/>
      <c r="L882" s="245"/>
      <c r="M882" s="245"/>
      <c r="N882" s="245"/>
      <c r="O882" s="245"/>
      <c r="P882" s="245"/>
      <c r="Q882" s="245"/>
      <c r="R882" s="245"/>
      <c r="S882" s="245"/>
      <c r="T882" s="245"/>
      <c r="U882" s="245"/>
      <c r="V882" s="245"/>
      <c r="W882" s="245"/>
      <c r="X882" s="245"/>
      <c r="Y882" s="245"/>
      <c r="Z882" s="245"/>
    </row>
    <row r="883" ht="15.75" customHeight="1">
      <c r="A883" s="245"/>
      <c r="B883" s="245"/>
      <c r="C883" s="245"/>
      <c r="D883" s="245"/>
      <c r="E883" s="245"/>
      <c r="F883" s="245"/>
      <c r="G883" s="245"/>
      <c r="H883" s="245"/>
      <c r="I883" s="245"/>
      <c r="J883" s="245"/>
      <c r="K883" s="245"/>
      <c r="L883" s="245"/>
      <c r="M883" s="245"/>
      <c r="N883" s="245"/>
      <c r="O883" s="245"/>
      <c r="P883" s="245"/>
      <c r="Q883" s="245"/>
      <c r="R883" s="245"/>
      <c r="S883" s="245"/>
      <c r="T883" s="245"/>
      <c r="U883" s="245"/>
      <c r="V883" s="245"/>
      <c r="W883" s="245"/>
      <c r="X883" s="245"/>
      <c r="Y883" s="245"/>
      <c r="Z883" s="245"/>
    </row>
    <row r="884" ht="15.75" customHeight="1">
      <c r="A884" s="245"/>
      <c r="B884" s="245"/>
      <c r="C884" s="245"/>
      <c r="D884" s="245"/>
      <c r="E884" s="245"/>
      <c r="F884" s="245"/>
      <c r="G884" s="245"/>
      <c r="H884" s="245"/>
      <c r="I884" s="245"/>
      <c r="J884" s="245"/>
      <c r="K884" s="245"/>
      <c r="L884" s="245"/>
      <c r="M884" s="245"/>
      <c r="N884" s="245"/>
      <c r="O884" s="245"/>
      <c r="P884" s="245"/>
      <c r="Q884" s="245"/>
      <c r="R884" s="245"/>
      <c r="S884" s="245"/>
      <c r="T884" s="245"/>
      <c r="U884" s="245"/>
      <c r="V884" s="245"/>
      <c r="W884" s="245"/>
      <c r="X884" s="245"/>
      <c r="Y884" s="245"/>
      <c r="Z884" s="245"/>
    </row>
    <row r="885" ht="15.75" customHeight="1">
      <c r="A885" s="245"/>
      <c r="B885" s="245"/>
      <c r="C885" s="245"/>
      <c r="D885" s="245"/>
      <c r="E885" s="245"/>
      <c r="F885" s="245"/>
      <c r="G885" s="245"/>
      <c r="H885" s="245"/>
      <c r="I885" s="245"/>
      <c r="J885" s="245"/>
      <c r="K885" s="245"/>
      <c r="L885" s="245"/>
      <c r="M885" s="245"/>
      <c r="N885" s="245"/>
      <c r="O885" s="245"/>
      <c r="P885" s="245"/>
      <c r="Q885" s="245"/>
      <c r="R885" s="245"/>
      <c r="S885" s="245"/>
      <c r="T885" s="245"/>
      <c r="U885" s="245"/>
      <c r="V885" s="245"/>
      <c r="W885" s="245"/>
      <c r="X885" s="245"/>
      <c r="Y885" s="245"/>
      <c r="Z885" s="245"/>
    </row>
    <row r="886" ht="15.75" customHeight="1">
      <c r="A886" s="245"/>
      <c r="B886" s="245"/>
      <c r="C886" s="245"/>
      <c r="D886" s="245"/>
      <c r="E886" s="245"/>
      <c r="F886" s="245"/>
      <c r="G886" s="245"/>
      <c r="H886" s="245"/>
      <c r="I886" s="245"/>
      <c r="J886" s="245"/>
      <c r="K886" s="245"/>
      <c r="L886" s="245"/>
      <c r="M886" s="245"/>
      <c r="N886" s="245"/>
      <c r="O886" s="245"/>
      <c r="P886" s="245"/>
      <c r="Q886" s="245"/>
      <c r="R886" s="245"/>
      <c r="S886" s="245"/>
      <c r="T886" s="245"/>
      <c r="U886" s="245"/>
      <c r="V886" s="245"/>
      <c r="W886" s="245"/>
      <c r="X886" s="245"/>
      <c r="Y886" s="245"/>
      <c r="Z886" s="245"/>
    </row>
    <row r="887" ht="15.75" customHeight="1">
      <c r="A887" s="245"/>
      <c r="B887" s="245"/>
      <c r="C887" s="245"/>
      <c r="D887" s="245"/>
      <c r="E887" s="245"/>
      <c r="F887" s="245"/>
      <c r="G887" s="245"/>
      <c r="H887" s="245"/>
      <c r="I887" s="245"/>
      <c r="J887" s="245"/>
      <c r="K887" s="245"/>
      <c r="L887" s="245"/>
      <c r="M887" s="245"/>
      <c r="N887" s="245"/>
      <c r="O887" s="245"/>
      <c r="P887" s="245"/>
      <c r="Q887" s="245"/>
      <c r="R887" s="245"/>
      <c r="S887" s="245"/>
      <c r="T887" s="245"/>
      <c r="U887" s="245"/>
      <c r="V887" s="245"/>
      <c r="W887" s="245"/>
      <c r="X887" s="245"/>
      <c r="Y887" s="245"/>
      <c r="Z887" s="245"/>
    </row>
    <row r="888" ht="15.75" customHeight="1">
      <c r="A888" s="245"/>
      <c r="B888" s="245"/>
      <c r="C888" s="245"/>
      <c r="D888" s="245"/>
      <c r="E888" s="245"/>
      <c r="F888" s="245"/>
      <c r="G888" s="245"/>
      <c r="H888" s="245"/>
      <c r="I888" s="245"/>
      <c r="J888" s="245"/>
      <c r="K888" s="245"/>
      <c r="L888" s="245"/>
      <c r="M888" s="245"/>
      <c r="N888" s="245"/>
      <c r="O888" s="245"/>
      <c r="P888" s="245"/>
      <c r="Q888" s="245"/>
      <c r="R888" s="245"/>
      <c r="S888" s="245"/>
      <c r="T888" s="245"/>
      <c r="U888" s="245"/>
      <c r="V888" s="245"/>
      <c r="W888" s="245"/>
      <c r="X888" s="245"/>
      <c r="Y888" s="245"/>
      <c r="Z888" s="245"/>
    </row>
    <row r="889" ht="15.75" customHeight="1">
      <c r="A889" s="245"/>
      <c r="B889" s="245"/>
      <c r="C889" s="245"/>
      <c r="D889" s="245"/>
      <c r="E889" s="245"/>
      <c r="F889" s="245"/>
      <c r="G889" s="245"/>
      <c r="H889" s="245"/>
      <c r="I889" s="245"/>
      <c r="J889" s="245"/>
      <c r="K889" s="245"/>
      <c r="L889" s="245"/>
      <c r="M889" s="245"/>
      <c r="N889" s="245"/>
      <c r="O889" s="245"/>
      <c r="P889" s="245"/>
      <c r="Q889" s="245"/>
      <c r="R889" s="245"/>
      <c r="S889" s="245"/>
      <c r="T889" s="245"/>
      <c r="U889" s="245"/>
      <c r="V889" s="245"/>
      <c r="W889" s="245"/>
      <c r="X889" s="245"/>
      <c r="Y889" s="245"/>
      <c r="Z889" s="245"/>
    </row>
    <row r="890" ht="15.75" customHeight="1">
      <c r="A890" s="245"/>
      <c r="B890" s="245"/>
      <c r="C890" s="245"/>
      <c r="D890" s="245"/>
      <c r="E890" s="245"/>
      <c r="F890" s="245"/>
      <c r="G890" s="245"/>
      <c r="H890" s="245"/>
      <c r="I890" s="245"/>
      <c r="J890" s="245"/>
      <c r="K890" s="245"/>
      <c r="L890" s="245"/>
      <c r="M890" s="245"/>
      <c r="N890" s="245"/>
      <c r="O890" s="245"/>
      <c r="P890" s="245"/>
      <c r="Q890" s="245"/>
      <c r="R890" s="245"/>
      <c r="S890" s="245"/>
      <c r="T890" s="245"/>
      <c r="U890" s="245"/>
      <c r="V890" s="245"/>
      <c r="W890" s="245"/>
      <c r="X890" s="245"/>
      <c r="Y890" s="245"/>
      <c r="Z890" s="245"/>
    </row>
    <row r="891" ht="15.75" customHeight="1">
      <c r="A891" s="245"/>
      <c r="B891" s="245"/>
      <c r="C891" s="245"/>
      <c r="D891" s="245"/>
      <c r="E891" s="245"/>
      <c r="F891" s="245"/>
      <c r="G891" s="245"/>
      <c r="H891" s="245"/>
      <c r="I891" s="245"/>
      <c r="J891" s="245"/>
      <c r="K891" s="245"/>
      <c r="L891" s="245"/>
      <c r="M891" s="245"/>
      <c r="N891" s="245"/>
      <c r="O891" s="245"/>
      <c r="P891" s="245"/>
      <c r="Q891" s="245"/>
      <c r="R891" s="245"/>
      <c r="S891" s="245"/>
      <c r="T891" s="245"/>
      <c r="U891" s="245"/>
      <c r="V891" s="245"/>
      <c r="W891" s="245"/>
      <c r="X891" s="245"/>
      <c r="Y891" s="245"/>
      <c r="Z891" s="245"/>
    </row>
    <row r="892" ht="15.75" customHeight="1">
      <c r="A892" s="245"/>
      <c r="B892" s="245"/>
      <c r="C892" s="245"/>
      <c r="D892" s="245"/>
      <c r="E892" s="245"/>
      <c r="F892" s="245"/>
      <c r="G892" s="245"/>
      <c r="H892" s="245"/>
      <c r="I892" s="245"/>
      <c r="J892" s="245"/>
      <c r="K892" s="245"/>
      <c r="L892" s="245"/>
      <c r="M892" s="245"/>
      <c r="N892" s="245"/>
      <c r="O892" s="245"/>
      <c r="P892" s="245"/>
      <c r="Q892" s="245"/>
      <c r="R892" s="245"/>
      <c r="S892" s="245"/>
      <c r="T892" s="245"/>
      <c r="U892" s="245"/>
      <c r="V892" s="245"/>
      <c r="W892" s="245"/>
      <c r="X892" s="245"/>
      <c r="Y892" s="245"/>
      <c r="Z892" s="245"/>
    </row>
    <row r="893" ht="15.75" customHeight="1">
      <c r="A893" s="245"/>
      <c r="B893" s="245"/>
      <c r="C893" s="245"/>
      <c r="D893" s="245"/>
      <c r="E893" s="245"/>
      <c r="F893" s="245"/>
      <c r="G893" s="245"/>
      <c r="H893" s="245"/>
      <c r="I893" s="245"/>
      <c r="J893" s="245"/>
      <c r="K893" s="245"/>
      <c r="L893" s="245"/>
      <c r="M893" s="245"/>
      <c r="N893" s="245"/>
      <c r="O893" s="245"/>
      <c r="P893" s="245"/>
      <c r="Q893" s="245"/>
      <c r="R893" s="245"/>
      <c r="S893" s="245"/>
      <c r="T893" s="245"/>
      <c r="U893" s="245"/>
      <c r="V893" s="245"/>
      <c r="W893" s="245"/>
      <c r="X893" s="245"/>
      <c r="Y893" s="245"/>
      <c r="Z893" s="245"/>
    </row>
    <row r="894" ht="15.75" customHeight="1">
      <c r="A894" s="245"/>
      <c r="B894" s="245"/>
      <c r="C894" s="245"/>
      <c r="D894" s="245"/>
      <c r="E894" s="245"/>
      <c r="F894" s="245"/>
      <c r="G894" s="245"/>
      <c r="H894" s="245"/>
      <c r="I894" s="245"/>
      <c r="J894" s="245"/>
      <c r="K894" s="245"/>
      <c r="L894" s="245"/>
      <c r="M894" s="245"/>
      <c r="N894" s="245"/>
      <c r="O894" s="245"/>
      <c r="P894" s="245"/>
      <c r="Q894" s="245"/>
      <c r="R894" s="245"/>
      <c r="S894" s="245"/>
      <c r="T894" s="245"/>
      <c r="U894" s="245"/>
      <c r="V894" s="245"/>
      <c r="W894" s="245"/>
      <c r="X894" s="245"/>
      <c r="Y894" s="245"/>
      <c r="Z894" s="245"/>
    </row>
    <row r="895" ht="15.75" customHeight="1">
      <c r="A895" s="245"/>
      <c r="B895" s="245"/>
      <c r="C895" s="245"/>
      <c r="D895" s="245"/>
      <c r="E895" s="245"/>
      <c r="F895" s="245"/>
      <c r="G895" s="245"/>
      <c r="H895" s="245"/>
      <c r="I895" s="245"/>
      <c r="J895" s="245"/>
      <c r="K895" s="245"/>
      <c r="L895" s="245"/>
      <c r="M895" s="245"/>
      <c r="N895" s="245"/>
      <c r="O895" s="245"/>
      <c r="P895" s="245"/>
      <c r="Q895" s="245"/>
      <c r="R895" s="245"/>
      <c r="S895" s="245"/>
      <c r="T895" s="245"/>
      <c r="U895" s="245"/>
      <c r="V895" s="245"/>
      <c r="W895" s="245"/>
      <c r="X895" s="245"/>
      <c r="Y895" s="245"/>
      <c r="Z895" s="245"/>
    </row>
    <row r="896" ht="15.75" customHeight="1">
      <c r="A896" s="245"/>
      <c r="B896" s="245"/>
      <c r="C896" s="245"/>
      <c r="D896" s="245"/>
      <c r="E896" s="245"/>
      <c r="F896" s="245"/>
      <c r="G896" s="245"/>
      <c r="H896" s="245"/>
      <c r="I896" s="245"/>
      <c r="J896" s="245"/>
      <c r="K896" s="245"/>
      <c r="L896" s="245"/>
      <c r="M896" s="245"/>
      <c r="N896" s="245"/>
      <c r="O896" s="245"/>
      <c r="P896" s="245"/>
      <c r="Q896" s="245"/>
      <c r="R896" s="245"/>
      <c r="S896" s="245"/>
      <c r="T896" s="245"/>
      <c r="U896" s="245"/>
      <c r="V896" s="245"/>
      <c r="W896" s="245"/>
      <c r="X896" s="245"/>
      <c r="Y896" s="245"/>
      <c r="Z896" s="245"/>
    </row>
    <row r="897" ht="15.75" customHeight="1">
      <c r="A897" s="245"/>
      <c r="B897" s="245"/>
      <c r="C897" s="245"/>
      <c r="D897" s="245"/>
      <c r="E897" s="245"/>
      <c r="F897" s="245"/>
      <c r="G897" s="245"/>
      <c r="H897" s="245"/>
      <c r="I897" s="245"/>
      <c r="J897" s="245"/>
      <c r="K897" s="245"/>
      <c r="L897" s="245"/>
      <c r="M897" s="245"/>
      <c r="N897" s="245"/>
      <c r="O897" s="245"/>
      <c r="P897" s="245"/>
      <c r="Q897" s="245"/>
      <c r="R897" s="245"/>
      <c r="S897" s="245"/>
      <c r="T897" s="245"/>
      <c r="U897" s="245"/>
      <c r="V897" s="245"/>
      <c r="W897" s="245"/>
      <c r="X897" s="245"/>
      <c r="Y897" s="245"/>
      <c r="Z897" s="245"/>
    </row>
    <row r="898" ht="15.75" customHeight="1">
      <c r="A898" s="245"/>
      <c r="B898" s="245"/>
      <c r="C898" s="245"/>
      <c r="D898" s="245"/>
      <c r="E898" s="245"/>
      <c r="F898" s="245"/>
      <c r="G898" s="245"/>
      <c r="H898" s="245"/>
      <c r="I898" s="245"/>
      <c r="J898" s="245"/>
      <c r="K898" s="245"/>
      <c r="L898" s="245"/>
      <c r="M898" s="245"/>
      <c r="N898" s="245"/>
      <c r="O898" s="245"/>
      <c r="P898" s="245"/>
      <c r="Q898" s="245"/>
      <c r="R898" s="245"/>
      <c r="S898" s="245"/>
      <c r="T898" s="245"/>
      <c r="U898" s="245"/>
      <c r="V898" s="245"/>
      <c r="W898" s="245"/>
      <c r="X898" s="245"/>
      <c r="Y898" s="245"/>
      <c r="Z898" s="245"/>
    </row>
    <row r="899" ht="15.75" customHeight="1">
      <c r="A899" s="245"/>
      <c r="B899" s="245"/>
      <c r="C899" s="245"/>
      <c r="D899" s="245"/>
      <c r="E899" s="245"/>
      <c r="F899" s="245"/>
      <c r="G899" s="245"/>
      <c r="H899" s="245"/>
      <c r="I899" s="245"/>
      <c r="J899" s="245"/>
      <c r="K899" s="245"/>
      <c r="L899" s="245"/>
      <c r="M899" s="245"/>
      <c r="N899" s="245"/>
      <c r="O899" s="245"/>
      <c r="P899" s="245"/>
      <c r="Q899" s="245"/>
      <c r="R899" s="245"/>
      <c r="S899" s="245"/>
      <c r="T899" s="245"/>
      <c r="U899" s="245"/>
      <c r="V899" s="245"/>
      <c r="W899" s="245"/>
      <c r="X899" s="245"/>
      <c r="Y899" s="245"/>
      <c r="Z899" s="245"/>
    </row>
    <row r="900" ht="15.75" customHeight="1">
      <c r="A900" s="245"/>
      <c r="B900" s="245"/>
      <c r="C900" s="245"/>
      <c r="D900" s="245"/>
      <c r="E900" s="245"/>
      <c r="F900" s="245"/>
      <c r="G900" s="245"/>
      <c r="H900" s="245"/>
      <c r="I900" s="245"/>
      <c r="J900" s="245"/>
      <c r="K900" s="245"/>
      <c r="L900" s="245"/>
      <c r="M900" s="245"/>
      <c r="N900" s="245"/>
      <c r="O900" s="245"/>
      <c r="P900" s="245"/>
      <c r="Q900" s="245"/>
      <c r="R900" s="245"/>
      <c r="S900" s="245"/>
      <c r="T900" s="245"/>
      <c r="U900" s="245"/>
      <c r="V900" s="245"/>
      <c r="W900" s="245"/>
      <c r="X900" s="245"/>
      <c r="Y900" s="245"/>
      <c r="Z900" s="245"/>
    </row>
    <row r="901" ht="15.75" customHeight="1">
      <c r="A901" s="245"/>
      <c r="B901" s="245"/>
      <c r="C901" s="245"/>
      <c r="D901" s="245"/>
      <c r="E901" s="245"/>
      <c r="F901" s="245"/>
      <c r="G901" s="245"/>
      <c r="H901" s="245"/>
      <c r="I901" s="245"/>
      <c r="J901" s="245"/>
      <c r="K901" s="245"/>
      <c r="L901" s="245"/>
      <c r="M901" s="245"/>
      <c r="N901" s="245"/>
      <c r="O901" s="245"/>
      <c r="P901" s="245"/>
      <c r="Q901" s="245"/>
      <c r="R901" s="245"/>
      <c r="S901" s="245"/>
      <c r="T901" s="245"/>
      <c r="U901" s="245"/>
      <c r="V901" s="245"/>
      <c r="W901" s="245"/>
      <c r="X901" s="245"/>
      <c r="Y901" s="245"/>
      <c r="Z901" s="245"/>
    </row>
    <row r="902" ht="15.75" customHeight="1">
      <c r="A902" s="245"/>
      <c r="B902" s="245"/>
      <c r="C902" s="245"/>
      <c r="D902" s="245"/>
      <c r="E902" s="245"/>
      <c r="F902" s="245"/>
      <c r="G902" s="245"/>
      <c r="H902" s="245"/>
      <c r="I902" s="245"/>
      <c r="J902" s="245"/>
      <c r="K902" s="245"/>
      <c r="L902" s="245"/>
      <c r="M902" s="245"/>
      <c r="N902" s="245"/>
      <c r="O902" s="245"/>
      <c r="P902" s="245"/>
      <c r="Q902" s="245"/>
      <c r="R902" s="245"/>
      <c r="S902" s="245"/>
      <c r="T902" s="245"/>
      <c r="U902" s="245"/>
      <c r="V902" s="245"/>
      <c r="W902" s="245"/>
      <c r="X902" s="245"/>
      <c r="Y902" s="245"/>
      <c r="Z902" s="245"/>
    </row>
    <row r="903" ht="15.75" customHeight="1">
      <c r="A903" s="245"/>
      <c r="B903" s="245"/>
      <c r="C903" s="245"/>
      <c r="D903" s="245"/>
      <c r="E903" s="245"/>
      <c r="F903" s="245"/>
      <c r="G903" s="245"/>
      <c r="H903" s="245"/>
      <c r="I903" s="245"/>
      <c r="J903" s="245"/>
      <c r="K903" s="245"/>
      <c r="L903" s="245"/>
      <c r="M903" s="245"/>
      <c r="N903" s="245"/>
      <c r="O903" s="245"/>
      <c r="P903" s="245"/>
      <c r="Q903" s="245"/>
      <c r="R903" s="245"/>
      <c r="S903" s="245"/>
      <c r="T903" s="245"/>
      <c r="U903" s="245"/>
      <c r="V903" s="245"/>
      <c r="W903" s="245"/>
      <c r="X903" s="245"/>
      <c r="Y903" s="245"/>
      <c r="Z903" s="245"/>
    </row>
    <row r="904" ht="15.75" customHeight="1">
      <c r="A904" s="245"/>
      <c r="B904" s="245"/>
      <c r="C904" s="245"/>
      <c r="D904" s="245"/>
      <c r="E904" s="245"/>
      <c r="F904" s="245"/>
      <c r="G904" s="245"/>
      <c r="H904" s="245"/>
      <c r="I904" s="245"/>
      <c r="J904" s="245"/>
      <c r="K904" s="245"/>
      <c r="L904" s="245"/>
      <c r="M904" s="245"/>
      <c r="N904" s="245"/>
      <c r="O904" s="245"/>
      <c r="P904" s="245"/>
      <c r="Q904" s="245"/>
      <c r="R904" s="245"/>
      <c r="S904" s="245"/>
      <c r="T904" s="245"/>
      <c r="U904" s="245"/>
      <c r="V904" s="245"/>
      <c r="W904" s="245"/>
      <c r="X904" s="245"/>
      <c r="Y904" s="245"/>
      <c r="Z904" s="245"/>
    </row>
    <row r="905" ht="15.75" customHeight="1">
      <c r="A905" s="245"/>
      <c r="B905" s="245"/>
      <c r="C905" s="245"/>
      <c r="D905" s="245"/>
      <c r="E905" s="245"/>
      <c r="F905" s="245"/>
      <c r="G905" s="245"/>
      <c r="H905" s="245"/>
      <c r="I905" s="245"/>
      <c r="J905" s="245"/>
      <c r="K905" s="245"/>
      <c r="L905" s="245"/>
      <c r="M905" s="245"/>
      <c r="N905" s="245"/>
      <c r="O905" s="245"/>
      <c r="P905" s="245"/>
      <c r="Q905" s="245"/>
      <c r="R905" s="245"/>
      <c r="S905" s="245"/>
      <c r="T905" s="245"/>
      <c r="U905" s="245"/>
      <c r="V905" s="245"/>
      <c r="W905" s="245"/>
      <c r="X905" s="245"/>
      <c r="Y905" s="245"/>
      <c r="Z905" s="245"/>
    </row>
    <row r="906" ht="15.75" customHeight="1">
      <c r="A906" s="245"/>
      <c r="B906" s="245"/>
      <c r="C906" s="245"/>
      <c r="D906" s="245"/>
      <c r="E906" s="245"/>
      <c r="F906" s="245"/>
      <c r="G906" s="245"/>
      <c r="H906" s="245"/>
      <c r="I906" s="245"/>
      <c r="J906" s="245"/>
      <c r="K906" s="245"/>
      <c r="L906" s="245"/>
      <c r="M906" s="245"/>
      <c r="N906" s="245"/>
      <c r="O906" s="245"/>
      <c r="P906" s="245"/>
      <c r="Q906" s="245"/>
      <c r="R906" s="245"/>
      <c r="S906" s="245"/>
      <c r="T906" s="245"/>
      <c r="U906" s="245"/>
      <c r="V906" s="245"/>
      <c r="W906" s="245"/>
      <c r="X906" s="245"/>
      <c r="Y906" s="245"/>
      <c r="Z906" s="245"/>
    </row>
    <row r="907" ht="15.75" customHeight="1">
      <c r="A907" s="245"/>
      <c r="B907" s="245"/>
      <c r="C907" s="245"/>
      <c r="D907" s="245"/>
      <c r="E907" s="245"/>
      <c r="F907" s="245"/>
      <c r="G907" s="245"/>
      <c r="H907" s="245"/>
      <c r="I907" s="245"/>
      <c r="J907" s="245"/>
      <c r="K907" s="245"/>
      <c r="L907" s="245"/>
      <c r="M907" s="245"/>
      <c r="N907" s="245"/>
      <c r="O907" s="245"/>
      <c r="P907" s="245"/>
      <c r="Q907" s="245"/>
      <c r="R907" s="245"/>
      <c r="S907" s="245"/>
      <c r="T907" s="245"/>
      <c r="U907" s="245"/>
      <c r="V907" s="245"/>
      <c r="W907" s="245"/>
      <c r="X907" s="245"/>
      <c r="Y907" s="245"/>
      <c r="Z907" s="245"/>
    </row>
    <row r="908" ht="15.75" customHeight="1">
      <c r="A908" s="245"/>
      <c r="B908" s="245"/>
      <c r="C908" s="245"/>
      <c r="D908" s="245"/>
      <c r="E908" s="245"/>
      <c r="F908" s="245"/>
      <c r="G908" s="245"/>
      <c r="H908" s="245"/>
      <c r="I908" s="245"/>
      <c r="J908" s="245"/>
      <c r="K908" s="245"/>
      <c r="L908" s="245"/>
      <c r="M908" s="245"/>
      <c r="N908" s="245"/>
      <c r="O908" s="245"/>
      <c r="P908" s="245"/>
      <c r="Q908" s="245"/>
      <c r="R908" s="245"/>
      <c r="S908" s="245"/>
      <c r="T908" s="245"/>
      <c r="U908" s="245"/>
      <c r="V908" s="245"/>
      <c r="W908" s="245"/>
      <c r="X908" s="245"/>
      <c r="Y908" s="245"/>
      <c r="Z908" s="245"/>
    </row>
    <row r="909" ht="15.75" customHeight="1">
      <c r="A909" s="245"/>
      <c r="B909" s="245"/>
      <c r="C909" s="245"/>
      <c r="D909" s="245"/>
      <c r="E909" s="245"/>
      <c r="F909" s="245"/>
      <c r="G909" s="245"/>
      <c r="H909" s="245"/>
      <c r="I909" s="245"/>
      <c r="J909" s="245"/>
      <c r="K909" s="245"/>
      <c r="L909" s="245"/>
      <c r="M909" s="245"/>
      <c r="N909" s="245"/>
      <c r="O909" s="245"/>
      <c r="P909" s="245"/>
      <c r="Q909" s="245"/>
      <c r="R909" s="245"/>
      <c r="S909" s="245"/>
      <c r="T909" s="245"/>
      <c r="U909" s="245"/>
      <c r="V909" s="245"/>
      <c r="W909" s="245"/>
      <c r="X909" s="245"/>
      <c r="Y909" s="245"/>
      <c r="Z909" s="245"/>
    </row>
    <row r="910" ht="15.75" customHeight="1">
      <c r="A910" s="245"/>
      <c r="B910" s="245"/>
      <c r="C910" s="245"/>
      <c r="D910" s="245"/>
      <c r="E910" s="245"/>
      <c r="F910" s="245"/>
      <c r="G910" s="245"/>
      <c r="H910" s="245"/>
      <c r="I910" s="245"/>
      <c r="J910" s="245"/>
      <c r="K910" s="245"/>
      <c r="L910" s="245"/>
      <c r="M910" s="245"/>
      <c r="N910" s="245"/>
      <c r="O910" s="245"/>
      <c r="P910" s="245"/>
      <c r="Q910" s="245"/>
      <c r="R910" s="245"/>
      <c r="S910" s="245"/>
      <c r="T910" s="245"/>
      <c r="U910" s="245"/>
      <c r="V910" s="245"/>
      <c r="W910" s="245"/>
      <c r="X910" s="245"/>
      <c r="Y910" s="245"/>
      <c r="Z910" s="245"/>
    </row>
    <row r="911" ht="15.75" customHeight="1">
      <c r="A911" s="245"/>
      <c r="B911" s="245"/>
      <c r="C911" s="245"/>
      <c r="D911" s="245"/>
      <c r="E911" s="245"/>
      <c r="F911" s="245"/>
      <c r="G911" s="245"/>
      <c r="H911" s="245"/>
      <c r="I911" s="245"/>
      <c r="J911" s="245"/>
      <c r="K911" s="245"/>
      <c r="L911" s="245"/>
      <c r="M911" s="245"/>
      <c r="N911" s="245"/>
      <c r="O911" s="245"/>
      <c r="P911" s="245"/>
      <c r="Q911" s="245"/>
      <c r="R911" s="245"/>
      <c r="S911" s="245"/>
      <c r="T911" s="245"/>
      <c r="U911" s="245"/>
      <c r="V911" s="245"/>
      <c r="W911" s="245"/>
      <c r="X911" s="245"/>
      <c r="Y911" s="245"/>
      <c r="Z911" s="245"/>
    </row>
    <row r="912" ht="15.75" customHeight="1">
      <c r="A912" s="245"/>
      <c r="B912" s="245"/>
      <c r="C912" s="245"/>
      <c r="D912" s="245"/>
      <c r="E912" s="245"/>
      <c r="F912" s="245"/>
      <c r="G912" s="245"/>
      <c r="H912" s="245"/>
      <c r="I912" s="245"/>
      <c r="J912" s="245"/>
      <c r="K912" s="245"/>
      <c r="L912" s="245"/>
      <c r="M912" s="245"/>
      <c r="N912" s="245"/>
      <c r="O912" s="245"/>
      <c r="P912" s="245"/>
      <c r="Q912" s="245"/>
      <c r="R912" s="245"/>
      <c r="S912" s="245"/>
      <c r="T912" s="245"/>
      <c r="U912" s="245"/>
      <c r="V912" s="245"/>
      <c r="W912" s="245"/>
      <c r="X912" s="245"/>
      <c r="Y912" s="245"/>
      <c r="Z912" s="245"/>
    </row>
    <row r="913" ht="15.75" customHeight="1">
      <c r="A913" s="245"/>
      <c r="B913" s="245"/>
      <c r="C913" s="245"/>
      <c r="D913" s="245"/>
      <c r="E913" s="245"/>
      <c r="F913" s="245"/>
      <c r="G913" s="245"/>
      <c r="H913" s="245"/>
      <c r="I913" s="245"/>
      <c r="J913" s="245"/>
      <c r="K913" s="245"/>
      <c r="L913" s="245"/>
      <c r="M913" s="245"/>
      <c r="N913" s="245"/>
      <c r="O913" s="245"/>
      <c r="P913" s="245"/>
      <c r="Q913" s="245"/>
      <c r="R913" s="245"/>
      <c r="S913" s="245"/>
      <c r="T913" s="245"/>
      <c r="U913" s="245"/>
      <c r="V913" s="245"/>
      <c r="W913" s="245"/>
      <c r="X913" s="245"/>
      <c r="Y913" s="245"/>
      <c r="Z913" s="245"/>
    </row>
    <row r="914" ht="15.75" customHeight="1">
      <c r="A914" s="245"/>
      <c r="B914" s="245"/>
      <c r="C914" s="245"/>
      <c r="D914" s="245"/>
      <c r="E914" s="245"/>
      <c r="F914" s="245"/>
      <c r="G914" s="245"/>
      <c r="H914" s="245"/>
      <c r="I914" s="245"/>
      <c r="J914" s="245"/>
      <c r="K914" s="245"/>
      <c r="L914" s="245"/>
      <c r="M914" s="245"/>
      <c r="N914" s="245"/>
      <c r="O914" s="245"/>
      <c r="P914" s="245"/>
      <c r="Q914" s="245"/>
      <c r="R914" s="245"/>
      <c r="S914" s="245"/>
      <c r="T914" s="245"/>
      <c r="U914" s="245"/>
      <c r="V914" s="245"/>
      <c r="W914" s="245"/>
      <c r="X914" s="245"/>
      <c r="Y914" s="245"/>
      <c r="Z914" s="245"/>
    </row>
    <row r="915" ht="15.75" customHeight="1">
      <c r="A915" s="245"/>
      <c r="B915" s="245"/>
      <c r="C915" s="245"/>
      <c r="D915" s="245"/>
      <c r="E915" s="245"/>
      <c r="F915" s="245"/>
      <c r="G915" s="245"/>
      <c r="H915" s="245"/>
      <c r="I915" s="245"/>
      <c r="J915" s="245"/>
      <c r="K915" s="245"/>
      <c r="L915" s="245"/>
      <c r="M915" s="245"/>
      <c r="N915" s="245"/>
      <c r="O915" s="245"/>
      <c r="P915" s="245"/>
      <c r="Q915" s="245"/>
      <c r="R915" s="245"/>
      <c r="S915" s="245"/>
      <c r="T915" s="245"/>
      <c r="U915" s="245"/>
      <c r="V915" s="245"/>
      <c r="W915" s="245"/>
      <c r="X915" s="245"/>
      <c r="Y915" s="245"/>
      <c r="Z915" s="245"/>
    </row>
    <row r="916" ht="15.75" customHeight="1">
      <c r="A916" s="245"/>
      <c r="B916" s="245"/>
      <c r="C916" s="245"/>
      <c r="D916" s="245"/>
      <c r="E916" s="245"/>
      <c r="F916" s="245"/>
      <c r="G916" s="245"/>
      <c r="H916" s="245"/>
      <c r="I916" s="245"/>
      <c r="J916" s="245"/>
      <c r="K916" s="245"/>
      <c r="L916" s="245"/>
      <c r="M916" s="245"/>
      <c r="N916" s="245"/>
      <c r="O916" s="245"/>
      <c r="P916" s="245"/>
      <c r="Q916" s="245"/>
      <c r="R916" s="245"/>
      <c r="S916" s="245"/>
      <c r="T916" s="245"/>
      <c r="U916" s="245"/>
      <c r="V916" s="245"/>
      <c r="W916" s="245"/>
      <c r="X916" s="245"/>
      <c r="Y916" s="245"/>
      <c r="Z916" s="245"/>
    </row>
    <row r="917" ht="15.75" customHeight="1">
      <c r="A917" s="245"/>
      <c r="B917" s="245"/>
      <c r="C917" s="245"/>
      <c r="D917" s="245"/>
      <c r="E917" s="245"/>
      <c r="F917" s="245"/>
      <c r="G917" s="245"/>
      <c r="H917" s="245"/>
      <c r="I917" s="245"/>
      <c r="J917" s="245"/>
      <c r="K917" s="245"/>
      <c r="L917" s="245"/>
      <c r="M917" s="245"/>
      <c r="N917" s="245"/>
      <c r="O917" s="245"/>
      <c r="P917" s="245"/>
      <c r="Q917" s="245"/>
      <c r="R917" s="245"/>
      <c r="S917" s="245"/>
      <c r="T917" s="245"/>
      <c r="U917" s="245"/>
      <c r="V917" s="245"/>
      <c r="W917" s="245"/>
      <c r="X917" s="245"/>
      <c r="Y917" s="245"/>
      <c r="Z917" s="245"/>
    </row>
    <row r="918" ht="15.75" customHeight="1">
      <c r="A918" s="245"/>
      <c r="B918" s="245"/>
      <c r="C918" s="245"/>
      <c r="D918" s="245"/>
      <c r="E918" s="245"/>
      <c r="F918" s="245"/>
      <c r="G918" s="245"/>
      <c r="H918" s="245"/>
      <c r="I918" s="245"/>
      <c r="J918" s="245"/>
      <c r="K918" s="245"/>
      <c r="L918" s="245"/>
      <c r="M918" s="245"/>
      <c r="N918" s="245"/>
      <c r="O918" s="245"/>
      <c r="P918" s="245"/>
      <c r="Q918" s="245"/>
      <c r="R918" s="245"/>
      <c r="S918" s="245"/>
      <c r="T918" s="245"/>
      <c r="U918" s="245"/>
      <c r="V918" s="245"/>
      <c r="W918" s="245"/>
      <c r="X918" s="245"/>
      <c r="Y918" s="245"/>
      <c r="Z918" s="245"/>
    </row>
    <row r="919" ht="15.75" customHeight="1">
      <c r="A919" s="245"/>
      <c r="B919" s="245"/>
      <c r="C919" s="245"/>
      <c r="D919" s="245"/>
      <c r="E919" s="245"/>
      <c r="F919" s="245"/>
      <c r="G919" s="245"/>
      <c r="H919" s="245"/>
      <c r="I919" s="245"/>
      <c r="J919" s="245"/>
      <c r="K919" s="245"/>
      <c r="L919" s="245"/>
      <c r="M919" s="245"/>
      <c r="N919" s="245"/>
      <c r="O919" s="245"/>
      <c r="P919" s="245"/>
      <c r="Q919" s="245"/>
      <c r="R919" s="245"/>
      <c r="S919" s="245"/>
      <c r="T919" s="245"/>
      <c r="U919" s="245"/>
      <c r="V919" s="245"/>
      <c r="W919" s="245"/>
      <c r="X919" s="245"/>
      <c r="Y919" s="245"/>
      <c r="Z919" s="245"/>
    </row>
    <row r="920" ht="15.75" customHeight="1">
      <c r="A920" s="245"/>
      <c r="B920" s="245"/>
      <c r="C920" s="245"/>
      <c r="D920" s="245"/>
      <c r="E920" s="245"/>
      <c r="F920" s="245"/>
      <c r="G920" s="245"/>
      <c r="H920" s="245"/>
      <c r="I920" s="245"/>
      <c r="J920" s="245"/>
      <c r="K920" s="245"/>
      <c r="L920" s="245"/>
      <c r="M920" s="245"/>
      <c r="N920" s="245"/>
      <c r="O920" s="245"/>
      <c r="P920" s="245"/>
      <c r="Q920" s="245"/>
      <c r="R920" s="245"/>
      <c r="S920" s="245"/>
      <c r="T920" s="245"/>
      <c r="U920" s="245"/>
      <c r="V920" s="245"/>
      <c r="W920" s="245"/>
      <c r="X920" s="245"/>
      <c r="Y920" s="245"/>
      <c r="Z920" s="245"/>
    </row>
    <row r="921" ht="15.75" customHeight="1">
      <c r="A921" s="245"/>
      <c r="B921" s="245"/>
      <c r="C921" s="245"/>
      <c r="D921" s="245"/>
      <c r="E921" s="245"/>
      <c r="F921" s="245"/>
      <c r="G921" s="245"/>
      <c r="H921" s="245"/>
      <c r="I921" s="245"/>
      <c r="J921" s="245"/>
      <c r="K921" s="245"/>
      <c r="L921" s="245"/>
      <c r="M921" s="245"/>
      <c r="N921" s="245"/>
      <c r="O921" s="245"/>
      <c r="P921" s="245"/>
      <c r="Q921" s="245"/>
      <c r="R921" s="245"/>
      <c r="S921" s="245"/>
      <c r="T921" s="245"/>
      <c r="U921" s="245"/>
      <c r="V921" s="245"/>
      <c r="W921" s="245"/>
      <c r="X921" s="245"/>
      <c r="Y921" s="245"/>
      <c r="Z921" s="245"/>
    </row>
    <row r="922" ht="15.75" customHeight="1">
      <c r="A922" s="245"/>
      <c r="B922" s="245"/>
      <c r="C922" s="245"/>
      <c r="D922" s="245"/>
      <c r="E922" s="245"/>
      <c r="F922" s="245"/>
      <c r="G922" s="245"/>
      <c r="H922" s="245"/>
      <c r="I922" s="245"/>
      <c r="J922" s="245"/>
      <c r="K922" s="245"/>
      <c r="L922" s="245"/>
      <c r="M922" s="245"/>
      <c r="N922" s="245"/>
      <c r="O922" s="245"/>
      <c r="P922" s="245"/>
      <c r="Q922" s="245"/>
      <c r="R922" s="245"/>
      <c r="S922" s="245"/>
      <c r="T922" s="245"/>
      <c r="U922" s="245"/>
      <c r="V922" s="245"/>
      <c r="W922" s="245"/>
      <c r="X922" s="245"/>
      <c r="Y922" s="245"/>
      <c r="Z922" s="245"/>
    </row>
    <row r="923" ht="15.75" customHeight="1">
      <c r="A923" s="245"/>
      <c r="B923" s="245"/>
      <c r="C923" s="245"/>
      <c r="D923" s="245"/>
      <c r="E923" s="245"/>
      <c r="F923" s="245"/>
      <c r="G923" s="245"/>
      <c r="H923" s="245"/>
      <c r="I923" s="245"/>
      <c r="J923" s="245"/>
      <c r="K923" s="245"/>
      <c r="L923" s="245"/>
      <c r="M923" s="245"/>
      <c r="N923" s="245"/>
      <c r="O923" s="245"/>
      <c r="P923" s="245"/>
      <c r="Q923" s="245"/>
      <c r="R923" s="245"/>
      <c r="S923" s="245"/>
      <c r="T923" s="245"/>
      <c r="U923" s="245"/>
      <c r="V923" s="245"/>
      <c r="W923" s="245"/>
      <c r="X923" s="245"/>
      <c r="Y923" s="245"/>
      <c r="Z923" s="245"/>
    </row>
    <row r="924" ht="15.75" customHeight="1">
      <c r="A924" s="245"/>
      <c r="B924" s="245"/>
      <c r="C924" s="245"/>
      <c r="D924" s="245"/>
      <c r="E924" s="245"/>
      <c r="F924" s="245"/>
      <c r="G924" s="245"/>
      <c r="H924" s="245"/>
      <c r="I924" s="245"/>
      <c r="J924" s="245"/>
      <c r="K924" s="245"/>
      <c r="L924" s="245"/>
      <c r="M924" s="245"/>
      <c r="N924" s="245"/>
      <c r="O924" s="245"/>
      <c r="P924" s="245"/>
      <c r="Q924" s="245"/>
      <c r="R924" s="245"/>
      <c r="S924" s="245"/>
      <c r="T924" s="245"/>
      <c r="U924" s="245"/>
      <c r="V924" s="245"/>
      <c r="W924" s="245"/>
      <c r="X924" s="245"/>
      <c r="Y924" s="245"/>
      <c r="Z924" s="245"/>
    </row>
    <row r="925" ht="15.75" customHeight="1">
      <c r="A925" s="245"/>
      <c r="B925" s="245"/>
      <c r="C925" s="245"/>
      <c r="D925" s="245"/>
      <c r="E925" s="245"/>
      <c r="F925" s="245"/>
      <c r="G925" s="245"/>
      <c r="H925" s="245"/>
      <c r="I925" s="245"/>
      <c r="J925" s="245"/>
      <c r="K925" s="245"/>
      <c r="L925" s="245"/>
      <c r="M925" s="245"/>
      <c r="N925" s="245"/>
      <c r="O925" s="245"/>
      <c r="P925" s="245"/>
      <c r="Q925" s="245"/>
      <c r="R925" s="245"/>
      <c r="S925" s="245"/>
      <c r="T925" s="245"/>
      <c r="U925" s="245"/>
      <c r="V925" s="245"/>
      <c r="W925" s="245"/>
      <c r="X925" s="245"/>
      <c r="Y925" s="245"/>
      <c r="Z925" s="245"/>
    </row>
    <row r="926" ht="15.75" customHeight="1">
      <c r="A926" s="245"/>
      <c r="B926" s="245"/>
      <c r="C926" s="245"/>
      <c r="D926" s="245"/>
      <c r="E926" s="245"/>
      <c r="F926" s="245"/>
      <c r="G926" s="245"/>
      <c r="H926" s="245"/>
      <c r="I926" s="245"/>
      <c r="J926" s="245"/>
      <c r="K926" s="245"/>
      <c r="L926" s="245"/>
      <c r="M926" s="245"/>
      <c r="N926" s="245"/>
      <c r="O926" s="245"/>
      <c r="P926" s="245"/>
      <c r="Q926" s="245"/>
      <c r="R926" s="245"/>
      <c r="S926" s="245"/>
      <c r="T926" s="245"/>
      <c r="U926" s="245"/>
      <c r="V926" s="245"/>
      <c r="W926" s="245"/>
      <c r="X926" s="245"/>
      <c r="Y926" s="245"/>
      <c r="Z926" s="245"/>
    </row>
    <row r="927" ht="15.75" customHeight="1">
      <c r="A927" s="245"/>
      <c r="B927" s="245"/>
      <c r="C927" s="245"/>
      <c r="D927" s="245"/>
      <c r="E927" s="245"/>
      <c r="F927" s="245"/>
      <c r="G927" s="245"/>
      <c r="H927" s="245"/>
      <c r="I927" s="245"/>
      <c r="J927" s="245"/>
      <c r="K927" s="245"/>
      <c r="L927" s="245"/>
      <c r="M927" s="245"/>
      <c r="N927" s="245"/>
      <c r="O927" s="245"/>
      <c r="P927" s="245"/>
      <c r="Q927" s="245"/>
      <c r="R927" s="245"/>
      <c r="S927" s="245"/>
      <c r="T927" s="245"/>
      <c r="U927" s="245"/>
      <c r="V927" s="245"/>
      <c r="W927" s="245"/>
      <c r="X927" s="245"/>
      <c r="Y927" s="245"/>
      <c r="Z927" s="245"/>
    </row>
    <row r="928" ht="15.75" customHeight="1">
      <c r="A928" s="245"/>
      <c r="B928" s="245"/>
      <c r="C928" s="245"/>
      <c r="D928" s="245"/>
      <c r="E928" s="245"/>
      <c r="F928" s="245"/>
      <c r="G928" s="245"/>
      <c r="H928" s="245"/>
      <c r="I928" s="245"/>
      <c r="J928" s="245"/>
      <c r="K928" s="245"/>
      <c r="L928" s="245"/>
      <c r="M928" s="245"/>
      <c r="N928" s="245"/>
      <c r="O928" s="245"/>
      <c r="P928" s="245"/>
      <c r="Q928" s="245"/>
      <c r="R928" s="245"/>
      <c r="S928" s="245"/>
      <c r="T928" s="245"/>
      <c r="U928" s="245"/>
      <c r="V928" s="245"/>
      <c r="W928" s="245"/>
      <c r="X928" s="245"/>
      <c r="Y928" s="245"/>
      <c r="Z928" s="245"/>
    </row>
    <row r="929" ht="15.75" customHeight="1">
      <c r="A929" s="245"/>
      <c r="B929" s="245"/>
      <c r="C929" s="245"/>
      <c r="D929" s="245"/>
      <c r="E929" s="245"/>
      <c r="F929" s="245"/>
      <c r="G929" s="245"/>
      <c r="H929" s="245"/>
      <c r="I929" s="245"/>
      <c r="J929" s="245"/>
      <c r="K929" s="245"/>
      <c r="L929" s="245"/>
      <c r="M929" s="245"/>
      <c r="N929" s="245"/>
      <c r="O929" s="245"/>
      <c r="P929" s="245"/>
      <c r="Q929" s="245"/>
      <c r="R929" s="245"/>
      <c r="S929" s="245"/>
      <c r="T929" s="245"/>
      <c r="U929" s="245"/>
      <c r="V929" s="245"/>
      <c r="W929" s="245"/>
      <c r="X929" s="245"/>
      <c r="Y929" s="245"/>
      <c r="Z929" s="245"/>
    </row>
    <row r="930" ht="15.75" customHeight="1">
      <c r="A930" s="245"/>
      <c r="B930" s="245"/>
      <c r="C930" s="245"/>
      <c r="D930" s="245"/>
      <c r="E930" s="245"/>
      <c r="F930" s="245"/>
      <c r="G930" s="245"/>
      <c r="H930" s="245"/>
      <c r="I930" s="245"/>
      <c r="J930" s="245"/>
      <c r="K930" s="245"/>
      <c r="L930" s="245"/>
      <c r="M930" s="245"/>
      <c r="N930" s="245"/>
      <c r="O930" s="245"/>
      <c r="P930" s="245"/>
      <c r="Q930" s="245"/>
      <c r="R930" s="245"/>
      <c r="S930" s="245"/>
      <c r="T930" s="245"/>
      <c r="U930" s="245"/>
      <c r="V930" s="245"/>
      <c r="W930" s="245"/>
      <c r="X930" s="245"/>
      <c r="Y930" s="245"/>
      <c r="Z930" s="245"/>
    </row>
    <row r="931" ht="15.75" customHeight="1">
      <c r="A931" s="245"/>
      <c r="B931" s="245"/>
      <c r="C931" s="245"/>
      <c r="D931" s="245"/>
      <c r="E931" s="245"/>
      <c r="F931" s="245"/>
      <c r="G931" s="245"/>
      <c r="H931" s="245"/>
      <c r="I931" s="245"/>
      <c r="J931" s="245"/>
      <c r="K931" s="245"/>
      <c r="L931" s="245"/>
      <c r="M931" s="245"/>
      <c r="N931" s="245"/>
      <c r="O931" s="245"/>
      <c r="P931" s="245"/>
      <c r="Q931" s="245"/>
      <c r="R931" s="245"/>
      <c r="S931" s="245"/>
      <c r="T931" s="245"/>
      <c r="U931" s="245"/>
      <c r="V931" s="245"/>
      <c r="W931" s="245"/>
      <c r="X931" s="245"/>
      <c r="Y931" s="245"/>
      <c r="Z931" s="245"/>
    </row>
    <row r="932" ht="15.75" customHeight="1">
      <c r="A932" s="245"/>
      <c r="B932" s="245"/>
      <c r="C932" s="245"/>
      <c r="D932" s="245"/>
      <c r="E932" s="245"/>
      <c r="F932" s="245"/>
      <c r="G932" s="245"/>
      <c r="H932" s="245"/>
      <c r="I932" s="245"/>
      <c r="J932" s="245"/>
      <c r="K932" s="245"/>
      <c r="L932" s="245"/>
      <c r="M932" s="245"/>
      <c r="N932" s="245"/>
      <c r="O932" s="245"/>
      <c r="P932" s="245"/>
      <c r="Q932" s="245"/>
      <c r="R932" s="245"/>
      <c r="S932" s="245"/>
      <c r="T932" s="245"/>
      <c r="U932" s="245"/>
      <c r="V932" s="245"/>
      <c r="W932" s="245"/>
      <c r="X932" s="245"/>
      <c r="Y932" s="245"/>
      <c r="Z932" s="245"/>
    </row>
    <row r="933" ht="15.75" customHeight="1">
      <c r="A933" s="245"/>
      <c r="B933" s="245"/>
      <c r="C933" s="245"/>
      <c r="D933" s="245"/>
      <c r="E933" s="245"/>
      <c r="F933" s="245"/>
      <c r="G933" s="245"/>
      <c r="H933" s="245"/>
      <c r="I933" s="245"/>
      <c r="J933" s="245"/>
      <c r="K933" s="245"/>
      <c r="L933" s="245"/>
      <c r="M933" s="245"/>
      <c r="N933" s="245"/>
      <c r="O933" s="245"/>
      <c r="P933" s="245"/>
      <c r="Q933" s="245"/>
      <c r="R933" s="245"/>
      <c r="S933" s="245"/>
      <c r="T933" s="245"/>
      <c r="U933" s="245"/>
      <c r="V933" s="245"/>
      <c r="W933" s="245"/>
      <c r="X933" s="245"/>
      <c r="Y933" s="245"/>
      <c r="Z933" s="245"/>
    </row>
    <row r="934" ht="15.75" customHeight="1">
      <c r="A934" s="245"/>
      <c r="B934" s="245"/>
      <c r="C934" s="245"/>
      <c r="D934" s="245"/>
      <c r="E934" s="245"/>
      <c r="F934" s="245"/>
      <c r="G934" s="245"/>
      <c r="H934" s="245"/>
      <c r="I934" s="245"/>
      <c r="J934" s="245"/>
      <c r="K934" s="245"/>
      <c r="L934" s="245"/>
      <c r="M934" s="245"/>
      <c r="N934" s="245"/>
      <c r="O934" s="245"/>
      <c r="P934" s="245"/>
      <c r="Q934" s="245"/>
      <c r="R934" s="245"/>
      <c r="S934" s="245"/>
      <c r="T934" s="245"/>
      <c r="U934" s="245"/>
      <c r="V934" s="245"/>
      <c r="W934" s="245"/>
      <c r="X934" s="245"/>
      <c r="Y934" s="245"/>
      <c r="Z934" s="245"/>
    </row>
    <row r="935" ht="15.75" customHeight="1">
      <c r="A935" s="245"/>
      <c r="B935" s="245"/>
      <c r="C935" s="245"/>
      <c r="D935" s="245"/>
      <c r="E935" s="245"/>
      <c r="F935" s="245"/>
      <c r="G935" s="245"/>
      <c r="H935" s="245"/>
      <c r="I935" s="245"/>
      <c r="J935" s="245"/>
      <c r="K935" s="245"/>
      <c r="L935" s="245"/>
      <c r="M935" s="245"/>
      <c r="N935" s="245"/>
      <c r="O935" s="245"/>
      <c r="P935" s="245"/>
      <c r="Q935" s="245"/>
      <c r="R935" s="245"/>
      <c r="S935" s="245"/>
      <c r="T935" s="245"/>
      <c r="U935" s="245"/>
      <c r="V935" s="245"/>
      <c r="W935" s="245"/>
      <c r="X935" s="245"/>
      <c r="Y935" s="245"/>
      <c r="Z935" s="245"/>
    </row>
    <row r="936" ht="15.75" customHeight="1">
      <c r="A936" s="245"/>
      <c r="B936" s="245"/>
      <c r="C936" s="245"/>
      <c r="D936" s="245"/>
      <c r="E936" s="245"/>
      <c r="F936" s="245"/>
      <c r="G936" s="245"/>
      <c r="H936" s="245"/>
      <c r="I936" s="245"/>
      <c r="J936" s="245"/>
      <c r="K936" s="245"/>
      <c r="L936" s="245"/>
      <c r="M936" s="245"/>
      <c r="N936" s="245"/>
      <c r="O936" s="245"/>
      <c r="P936" s="245"/>
      <c r="Q936" s="245"/>
      <c r="R936" s="245"/>
      <c r="S936" s="245"/>
      <c r="T936" s="245"/>
      <c r="U936" s="245"/>
      <c r="V936" s="245"/>
      <c r="W936" s="245"/>
      <c r="X936" s="245"/>
      <c r="Y936" s="245"/>
      <c r="Z936" s="245"/>
    </row>
    <row r="937" ht="15.75" customHeight="1">
      <c r="A937" s="245"/>
      <c r="B937" s="245"/>
      <c r="C937" s="245"/>
      <c r="D937" s="245"/>
      <c r="E937" s="245"/>
      <c r="F937" s="245"/>
      <c r="G937" s="245"/>
      <c r="H937" s="245"/>
      <c r="I937" s="245"/>
      <c r="J937" s="245"/>
      <c r="K937" s="245"/>
      <c r="L937" s="245"/>
      <c r="M937" s="245"/>
      <c r="N937" s="245"/>
      <c r="O937" s="245"/>
      <c r="P937" s="245"/>
      <c r="Q937" s="245"/>
      <c r="R937" s="245"/>
      <c r="S937" s="245"/>
      <c r="T937" s="245"/>
      <c r="U937" s="245"/>
      <c r="V937" s="245"/>
      <c r="W937" s="245"/>
      <c r="X937" s="245"/>
      <c r="Y937" s="245"/>
      <c r="Z937" s="245"/>
    </row>
    <row r="938" ht="15.75" customHeight="1">
      <c r="A938" s="245"/>
      <c r="B938" s="245"/>
      <c r="C938" s="245"/>
      <c r="D938" s="245"/>
      <c r="E938" s="245"/>
      <c r="F938" s="245"/>
      <c r="G938" s="245"/>
      <c r="H938" s="245"/>
      <c r="I938" s="245"/>
      <c r="J938" s="245"/>
      <c r="K938" s="245"/>
      <c r="L938" s="245"/>
      <c r="M938" s="245"/>
      <c r="N938" s="245"/>
      <c r="O938" s="245"/>
      <c r="P938" s="245"/>
      <c r="Q938" s="245"/>
      <c r="R938" s="245"/>
      <c r="S938" s="245"/>
      <c r="T938" s="245"/>
      <c r="U938" s="245"/>
      <c r="V938" s="245"/>
      <c r="W938" s="245"/>
      <c r="X938" s="245"/>
      <c r="Y938" s="245"/>
      <c r="Z938" s="245"/>
    </row>
    <row r="939" ht="15.75" customHeight="1">
      <c r="A939" s="245"/>
      <c r="B939" s="245"/>
      <c r="C939" s="245"/>
      <c r="D939" s="245"/>
      <c r="E939" s="245"/>
      <c r="F939" s="245"/>
      <c r="G939" s="245"/>
      <c r="H939" s="245"/>
      <c r="I939" s="245"/>
      <c r="J939" s="245"/>
      <c r="K939" s="245"/>
      <c r="L939" s="245"/>
      <c r="M939" s="245"/>
      <c r="N939" s="245"/>
      <c r="O939" s="245"/>
      <c r="P939" s="245"/>
      <c r="Q939" s="245"/>
      <c r="R939" s="245"/>
      <c r="S939" s="245"/>
      <c r="T939" s="245"/>
      <c r="U939" s="245"/>
      <c r="V939" s="245"/>
      <c r="W939" s="245"/>
      <c r="X939" s="245"/>
      <c r="Y939" s="245"/>
      <c r="Z939" s="245"/>
    </row>
    <row r="940" ht="15.75" customHeight="1">
      <c r="A940" s="245"/>
      <c r="B940" s="245"/>
      <c r="C940" s="245"/>
      <c r="D940" s="245"/>
      <c r="E940" s="245"/>
      <c r="F940" s="245"/>
      <c r="G940" s="245"/>
      <c r="H940" s="245"/>
      <c r="I940" s="245"/>
      <c r="J940" s="245"/>
      <c r="K940" s="245"/>
      <c r="L940" s="245"/>
      <c r="M940" s="245"/>
      <c r="N940" s="245"/>
      <c r="O940" s="245"/>
      <c r="P940" s="245"/>
      <c r="Q940" s="245"/>
      <c r="R940" s="245"/>
      <c r="S940" s="245"/>
      <c r="T940" s="245"/>
      <c r="U940" s="245"/>
      <c r="V940" s="245"/>
      <c r="W940" s="245"/>
      <c r="X940" s="245"/>
      <c r="Y940" s="245"/>
      <c r="Z940" s="245"/>
    </row>
    <row r="941" ht="15.75" customHeight="1">
      <c r="A941" s="245"/>
      <c r="B941" s="245"/>
      <c r="C941" s="245"/>
      <c r="D941" s="245"/>
      <c r="E941" s="245"/>
      <c r="F941" s="245"/>
      <c r="G941" s="245"/>
      <c r="H941" s="245"/>
      <c r="I941" s="245"/>
      <c r="J941" s="245"/>
      <c r="K941" s="245"/>
      <c r="L941" s="245"/>
      <c r="M941" s="245"/>
      <c r="N941" s="245"/>
      <c r="O941" s="245"/>
      <c r="P941" s="245"/>
      <c r="Q941" s="245"/>
      <c r="R941" s="245"/>
      <c r="S941" s="245"/>
      <c r="T941" s="245"/>
      <c r="U941" s="245"/>
      <c r="V941" s="245"/>
      <c r="W941" s="245"/>
      <c r="X941" s="245"/>
      <c r="Y941" s="245"/>
      <c r="Z941" s="245"/>
    </row>
    <row r="942" ht="15.75" customHeight="1">
      <c r="A942" s="245"/>
      <c r="B942" s="245"/>
      <c r="C942" s="245"/>
      <c r="D942" s="245"/>
      <c r="E942" s="245"/>
      <c r="F942" s="245"/>
      <c r="G942" s="245"/>
      <c r="H942" s="245"/>
      <c r="I942" s="245"/>
      <c r="J942" s="245"/>
      <c r="K942" s="245"/>
      <c r="L942" s="245"/>
      <c r="M942" s="245"/>
      <c r="N942" s="245"/>
      <c r="O942" s="245"/>
      <c r="P942" s="245"/>
      <c r="Q942" s="245"/>
      <c r="R942" s="245"/>
      <c r="S942" s="245"/>
      <c r="T942" s="245"/>
      <c r="U942" s="245"/>
      <c r="V942" s="245"/>
      <c r="W942" s="245"/>
      <c r="X942" s="245"/>
      <c r="Y942" s="245"/>
      <c r="Z942" s="245"/>
    </row>
    <row r="943" ht="15.75" customHeight="1">
      <c r="A943" s="245"/>
      <c r="B943" s="245"/>
      <c r="C943" s="245"/>
      <c r="D943" s="245"/>
      <c r="E943" s="245"/>
      <c r="F943" s="245"/>
      <c r="G943" s="245"/>
      <c r="H943" s="245"/>
      <c r="I943" s="245"/>
      <c r="J943" s="245"/>
      <c r="K943" s="245"/>
      <c r="L943" s="245"/>
      <c r="M943" s="245"/>
      <c r="N943" s="245"/>
      <c r="O943" s="245"/>
      <c r="P943" s="245"/>
      <c r="Q943" s="245"/>
      <c r="R943" s="245"/>
      <c r="S943" s="245"/>
      <c r="T943" s="245"/>
      <c r="U943" s="245"/>
      <c r="V943" s="245"/>
      <c r="W943" s="245"/>
      <c r="X943" s="245"/>
      <c r="Y943" s="245"/>
      <c r="Z943" s="245"/>
    </row>
    <row r="944" ht="15.75" customHeight="1">
      <c r="A944" s="245"/>
      <c r="B944" s="245"/>
      <c r="C944" s="245"/>
      <c r="D944" s="245"/>
      <c r="E944" s="245"/>
      <c r="F944" s="245"/>
      <c r="G944" s="245"/>
      <c r="H944" s="245"/>
      <c r="I944" s="245"/>
      <c r="J944" s="245"/>
      <c r="K944" s="245"/>
      <c r="L944" s="245"/>
      <c r="M944" s="245"/>
      <c r="N944" s="245"/>
      <c r="O944" s="245"/>
      <c r="P944" s="245"/>
      <c r="Q944" s="245"/>
      <c r="R944" s="245"/>
      <c r="S944" s="245"/>
      <c r="T944" s="245"/>
      <c r="U944" s="245"/>
      <c r="V944" s="245"/>
      <c r="W944" s="245"/>
      <c r="X944" s="245"/>
      <c r="Y944" s="245"/>
      <c r="Z944" s="245"/>
    </row>
    <row r="945" ht="15.75" customHeight="1">
      <c r="A945" s="245"/>
      <c r="B945" s="245"/>
      <c r="C945" s="245"/>
      <c r="D945" s="245"/>
      <c r="E945" s="245"/>
      <c r="F945" s="245"/>
      <c r="G945" s="245"/>
      <c r="H945" s="245"/>
      <c r="I945" s="245"/>
      <c r="J945" s="245"/>
      <c r="K945" s="245"/>
      <c r="L945" s="245"/>
      <c r="M945" s="245"/>
      <c r="N945" s="245"/>
      <c r="O945" s="245"/>
      <c r="P945" s="245"/>
      <c r="Q945" s="245"/>
      <c r="R945" s="245"/>
      <c r="S945" s="245"/>
      <c r="T945" s="245"/>
      <c r="U945" s="245"/>
      <c r="V945" s="245"/>
      <c r="W945" s="245"/>
      <c r="X945" s="245"/>
      <c r="Y945" s="245"/>
      <c r="Z945" s="245"/>
    </row>
    <row r="946" ht="15.75" customHeight="1">
      <c r="A946" s="245"/>
      <c r="B946" s="245"/>
      <c r="C946" s="245"/>
      <c r="D946" s="245"/>
      <c r="E946" s="245"/>
      <c r="F946" s="245"/>
      <c r="G946" s="245"/>
      <c r="H946" s="245"/>
      <c r="I946" s="245"/>
      <c r="J946" s="245"/>
      <c r="K946" s="245"/>
      <c r="L946" s="245"/>
      <c r="M946" s="245"/>
      <c r="N946" s="245"/>
      <c r="O946" s="245"/>
      <c r="P946" s="245"/>
      <c r="Q946" s="245"/>
      <c r="R946" s="245"/>
      <c r="S946" s="245"/>
      <c r="T946" s="245"/>
      <c r="U946" s="245"/>
      <c r="V946" s="245"/>
      <c r="W946" s="245"/>
      <c r="X946" s="245"/>
      <c r="Y946" s="245"/>
      <c r="Z946" s="245"/>
    </row>
    <row r="947" ht="15.75" customHeight="1">
      <c r="A947" s="245"/>
      <c r="B947" s="245"/>
      <c r="C947" s="245"/>
      <c r="D947" s="245"/>
      <c r="E947" s="245"/>
      <c r="F947" s="245"/>
      <c r="G947" s="245"/>
      <c r="H947" s="245"/>
      <c r="I947" s="245"/>
      <c r="J947" s="245"/>
      <c r="K947" s="245"/>
      <c r="L947" s="245"/>
      <c r="M947" s="245"/>
      <c r="N947" s="245"/>
      <c r="O947" s="245"/>
      <c r="P947" s="245"/>
      <c r="Q947" s="245"/>
      <c r="R947" s="245"/>
      <c r="S947" s="245"/>
      <c r="T947" s="245"/>
      <c r="U947" s="245"/>
      <c r="V947" s="245"/>
      <c r="W947" s="245"/>
      <c r="X947" s="245"/>
      <c r="Y947" s="245"/>
      <c r="Z947" s="245"/>
    </row>
    <row r="948" ht="15.75" customHeight="1">
      <c r="A948" s="245"/>
      <c r="B948" s="245"/>
      <c r="C948" s="245"/>
      <c r="D948" s="245"/>
      <c r="E948" s="245"/>
      <c r="F948" s="245"/>
      <c r="G948" s="245"/>
      <c r="H948" s="245"/>
      <c r="I948" s="245"/>
      <c r="J948" s="245"/>
      <c r="K948" s="245"/>
      <c r="L948" s="245"/>
      <c r="M948" s="245"/>
      <c r="N948" s="245"/>
      <c r="O948" s="245"/>
      <c r="P948" s="245"/>
      <c r="Q948" s="245"/>
      <c r="R948" s="245"/>
      <c r="S948" s="245"/>
      <c r="T948" s="245"/>
      <c r="U948" s="245"/>
      <c r="V948" s="245"/>
      <c r="W948" s="245"/>
      <c r="X948" s="245"/>
      <c r="Y948" s="245"/>
      <c r="Z948" s="245"/>
    </row>
    <row r="949" ht="15.75" customHeight="1">
      <c r="A949" s="245"/>
      <c r="B949" s="245"/>
      <c r="C949" s="245"/>
      <c r="D949" s="245"/>
      <c r="E949" s="245"/>
      <c r="F949" s="245"/>
      <c r="G949" s="245"/>
      <c r="H949" s="245"/>
      <c r="I949" s="245"/>
      <c r="J949" s="245"/>
      <c r="K949" s="245"/>
      <c r="L949" s="245"/>
      <c r="M949" s="245"/>
      <c r="N949" s="245"/>
      <c r="O949" s="245"/>
      <c r="P949" s="245"/>
      <c r="Q949" s="245"/>
      <c r="R949" s="245"/>
      <c r="S949" s="245"/>
      <c r="T949" s="245"/>
      <c r="U949" s="245"/>
      <c r="V949" s="245"/>
      <c r="W949" s="245"/>
      <c r="X949" s="245"/>
      <c r="Y949" s="245"/>
      <c r="Z949" s="245"/>
    </row>
    <row r="950" ht="15.75" customHeight="1">
      <c r="A950" s="245"/>
      <c r="B950" s="245"/>
      <c r="C950" s="245"/>
      <c r="D950" s="245"/>
      <c r="E950" s="245"/>
      <c r="F950" s="245"/>
      <c r="G950" s="245"/>
      <c r="H950" s="245"/>
      <c r="I950" s="245"/>
      <c r="J950" s="245"/>
      <c r="K950" s="245"/>
      <c r="L950" s="245"/>
      <c r="M950" s="245"/>
      <c r="N950" s="245"/>
      <c r="O950" s="245"/>
      <c r="P950" s="245"/>
      <c r="Q950" s="245"/>
      <c r="R950" s="245"/>
      <c r="S950" s="245"/>
      <c r="T950" s="245"/>
      <c r="U950" s="245"/>
      <c r="V950" s="245"/>
      <c r="W950" s="245"/>
      <c r="X950" s="245"/>
      <c r="Y950" s="245"/>
      <c r="Z950" s="245"/>
    </row>
    <row r="951" ht="15.75" customHeight="1">
      <c r="A951" s="245"/>
      <c r="B951" s="245"/>
      <c r="C951" s="245"/>
      <c r="D951" s="245"/>
      <c r="E951" s="245"/>
      <c r="F951" s="245"/>
      <c r="G951" s="245"/>
      <c r="H951" s="245"/>
      <c r="I951" s="245"/>
      <c r="J951" s="245"/>
      <c r="K951" s="245"/>
      <c r="L951" s="245"/>
      <c r="M951" s="245"/>
      <c r="N951" s="245"/>
      <c r="O951" s="245"/>
      <c r="P951" s="245"/>
      <c r="Q951" s="245"/>
      <c r="R951" s="245"/>
      <c r="S951" s="245"/>
      <c r="T951" s="245"/>
      <c r="U951" s="245"/>
      <c r="V951" s="245"/>
      <c r="W951" s="245"/>
      <c r="X951" s="245"/>
      <c r="Y951" s="245"/>
      <c r="Z951" s="245"/>
    </row>
    <row r="952" ht="15.75" customHeight="1">
      <c r="A952" s="245"/>
      <c r="B952" s="245"/>
      <c r="C952" s="245"/>
      <c r="D952" s="245"/>
      <c r="E952" s="245"/>
      <c r="F952" s="245"/>
      <c r="G952" s="245"/>
      <c r="H952" s="245"/>
      <c r="I952" s="245"/>
      <c r="J952" s="245"/>
      <c r="K952" s="245"/>
      <c r="L952" s="245"/>
      <c r="M952" s="245"/>
      <c r="N952" s="245"/>
      <c r="O952" s="245"/>
      <c r="P952" s="245"/>
      <c r="Q952" s="245"/>
      <c r="R952" s="245"/>
      <c r="S952" s="245"/>
      <c r="T952" s="245"/>
      <c r="U952" s="245"/>
      <c r="V952" s="245"/>
      <c r="W952" s="245"/>
      <c r="X952" s="245"/>
      <c r="Y952" s="245"/>
      <c r="Z952" s="245"/>
    </row>
    <row r="953" ht="15.75" customHeight="1">
      <c r="A953" s="245"/>
      <c r="B953" s="245"/>
      <c r="C953" s="245"/>
      <c r="D953" s="245"/>
      <c r="E953" s="245"/>
      <c r="F953" s="245"/>
      <c r="G953" s="245"/>
      <c r="H953" s="245"/>
      <c r="I953" s="245"/>
      <c r="J953" s="245"/>
      <c r="K953" s="245"/>
      <c r="L953" s="245"/>
      <c r="M953" s="245"/>
      <c r="N953" s="245"/>
      <c r="O953" s="245"/>
      <c r="P953" s="245"/>
      <c r="Q953" s="245"/>
      <c r="R953" s="245"/>
      <c r="S953" s="245"/>
      <c r="T953" s="245"/>
      <c r="U953" s="245"/>
      <c r="V953" s="245"/>
      <c r="W953" s="245"/>
      <c r="X953" s="245"/>
      <c r="Y953" s="245"/>
      <c r="Z953" s="245"/>
    </row>
    <row r="954" ht="15.75" customHeight="1">
      <c r="A954" s="245"/>
      <c r="B954" s="245"/>
      <c r="C954" s="245"/>
      <c r="D954" s="245"/>
      <c r="E954" s="245"/>
      <c r="F954" s="245"/>
      <c r="G954" s="245"/>
      <c r="H954" s="245"/>
      <c r="I954" s="245"/>
      <c r="J954" s="245"/>
      <c r="K954" s="245"/>
      <c r="L954" s="245"/>
      <c r="M954" s="245"/>
      <c r="N954" s="245"/>
      <c r="O954" s="245"/>
      <c r="P954" s="245"/>
      <c r="Q954" s="245"/>
      <c r="R954" s="245"/>
      <c r="S954" s="245"/>
      <c r="T954" s="245"/>
      <c r="U954" s="245"/>
      <c r="V954" s="245"/>
      <c r="W954" s="245"/>
      <c r="X954" s="245"/>
      <c r="Y954" s="245"/>
      <c r="Z954" s="245"/>
    </row>
    <row r="955" ht="15.75" customHeight="1">
      <c r="A955" s="245"/>
      <c r="B955" s="245"/>
      <c r="C955" s="245"/>
      <c r="D955" s="245"/>
      <c r="E955" s="245"/>
      <c r="F955" s="245"/>
      <c r="G955" s="245"/>
      <c r="H955" s="245"/>
      <c r="I955" s="245"/>
      <c r="J955" s="245"/>
      <c r="K955" s="245"/>
      <c r="L955" s="245"/>
      <c r="M955" s="245"/>
      <c r="N955" s="245"/>
      <c r="O955" s="245"/>
      <c r="P955" s="245"/>
      <c r="Q955" s="245"/>
      <c r="R955" s="245"/>
      <c r="S955" s="245"/>
      <c r="T955" s="245"/>
      <c r="U955" s="245"/>
      <c r="V955" s="245"/>
      <c r="W955" s="245"/>
      <c r="X955" s="245"/>
      <c r="Y955" s="245"/>
      <c r="Z955" s="245"/>
    </row>
    <row r="956" ht="15.75" customHeight="1">
      <c r="A956" s="245"/>
      <c r="B956" s="245"/>
      <c r="C956" s="245"/>
      <c r="D956" s="245"/>
      <c r="E956" s="245"/>
      <c r="F956" s="245"/>
      <c r="G956" s="245"/>
      <c r="H956" s="245"/>
      <c r="I956" s="245"/>
      <c r="J956" s="245"/>
      <c r="K956" s="245"/>
      <c r="L956" s="245"/>
      <c r="M956" s="245"/>
      <c r="N956" s="245"/>
      <c r="O956" s="245"/>
      <c r="P956" s="245"/>
      <c r="Q956" s="245"/>
      <c r="R956" s="245"/>
      <c r="S956" s="245"/>
      <c r="T956" s="245"/>
      <c r="U956" s="245"/>
      <c r="V956" s="245"/>
      <c r="W956" s="245"/>
      <c r="X956" s="245"/>
      <c r="Y956" s="245"/>
      <c r="Z956" s="245"/>
    </row>
    <row r="957" ht="15.75" customHeight="1">
      <c r="A957" s="245"/>
      <c r="B957" s="245"/>
      <c r="C957" s="245"/>
      <c r="D957" s="245"/>
      <c r="E957" s="245"/>
      <c r="F957" s="245"/>
      <c r="G957" s="245"/>
      <c r="H957" s="245"/>
      <c r="I957" s="245"/>
      <c r="J957" s="245"/>
      <c r="K957" s="245"/>
      <c r="L957" s="245"/>
      <c r="M957" s="245"/>
      <c r="N957" s="245"/>
      <c r="O957" s="245"/>
      <c r="P957" s="245"/>
      <c r="Q957" s="245"/>
      <c r="R957" s="245"/>
      <c r="S957" s="245"/>
      <c r="T957" s="245"/>
      <c r="U957" s="245"/>
      <c r="V957" s="245"/>
      <c r="W957" s="245"/>
      <c r="X957" s="245"/>
      <c r="Y957" s="245"/>
      <c r="Z957" s="245"/>
    </row>
    <row r="958" ht="15.75" customHeight="1">
      <c r="A958" s="245"/>
      <c r="B958" s="245"/>
      <c r="C958" s="245"/>
      <c r="D958" s="245"/>
      <c r="E958" s="245"/>
      <c r="F958" s="245"/>
      <c r="G958" s="245"/>
      <c r="H958" s="245"/>
      <c r="I958" s="245"/>
      <c r="J958" s="245"/>
      <c r="K958" s="245"/>
      <c r="L958" s="245"/>
      <c r="M958" s="245"/>
      <c r="N958" s="245"/>
      <c r="O958" s="245"/>
      <c r="P958" s="245"/>
      <c r="Q958" s="245"/>
      <c r="R958" s="245"/>
      <c r="S958" s="245"/>
      <c r="T958" s="245"/>
      <c r="U958" s="245"/>
      <c r="V958" s="245"/>
      <c r="W958" s="245"/>
      <c r="X958" s="245"/>
      <c r="Y958" s="245"/>
      <c r="Z958" s="245"/>
    </row>
    <row r="959" ht="15.75" customHeight="1">
      <c r="A959" s="245"/>
      <c r="B959" s="245"/>
      <c r="C959" s="245"/>
      <c r="D959" s="245"/>
      <c r="E959" s="245"/>
      <c r="F959" s="245"/>
      <c r="G959" s="245"/>
      <c r="H959" s="245"/>
      <c r="I959" s="245"/>
      <c r="J959" s="245"/>
      <c r="K959" s="245"/>
      <c r="L959" s="245"/>
      <c r="M959" s="245"/>
      <c r="N959" s="245"/>
      <c r="O959" s="245"/>
      <c r="P959" s="245"/>
      <c r="Q959" s="245"/>
      <c r="R959" s="245"/>
      <c r="S959" s="245"/>
      <c r="T959" s="245"/>
      <c r="U959" s="245"/>
      <c r="V959" s="245"/>
      <c r="W959" s="245"/>
      <c r="X959" s="245"/>
      <c r="Y959" s="245"/>
      <c r="Z959" s="245"/>
    </row>
    <row r="960" ht="15.75" customHeight="1">
      <c r="A960" s="245"/>
      <c r="B960" s="245"/>
      <c r="C960" s="245"/>
      <c r="D960" s="245"/>
      <c r="E960" s="245"/>
      <c r="F960" s="245"/>
      <c r="G960" s="245"/>
      <c r="H960" s="245"/>
      <c r="I960" s="245"/>
      <c r="J960" s="245"/>
      <c r="K960" s="245"/>
      <c r="L960" s="245"/>
      <c r="M960" s="245"/>
      <c r="N960" s="245"/>
      <c r="O960" s="245"/>
      <c r="P960" s="245"/>
      <c r="Q960" s="245"/>
      <c r="R960" s="245"/>
      <c r="S960" s="245"/>
      <c r="T960" s="245"/>
      <c r="U960" s="245"/>
      <c r="V960" s="245"/>
      <c r="W960" s="245"/>
      <c r="X960" s="245"/>
      <c r="Y960" s="245"/>
      <c r="Z960" s="245"/>
    </row>
    <row r="961" ht="15.75" customHeight="1">
      <c r="A961" s="245"/>
      <c r="B961" s="245"/>
      <c r="C961" s="245"/>
      <c r="D961" s="245"/>
      <c r="E961" s="245"/>
      <c r="F961" s="245"/>
      <c r="G961" s="245"/>
      <c r="H961" s="245"/>
      <c r="I961" s="245"/>
      <c r="J961" s="245"/>
      <c r="K961" s="245"/>
      <c r="L961" s="245"/>
      <c r="M961" s="245"/>
      <c r="N961" s="245"/>
      <c r="O961" s="245"/>
      <c r="P961" s="245"/>
      <c r="Q961" s="245"/>
      <c r="R961" s="245"/>
      <c r="S961" s="245"/>
      <c r="T961" s="245"/>
      <c r="U961" s="245"/>
      <c r="V961" s="245"/>
      <c r="W961" s="245"/>
      <c r="X961" s="245"/>
      <c r="Y961" s="245"/>
      <c r="Z961" s="245"/>
    </row>
    <row r="962" ht="15.75" customHeight="1">
      <c r="A962" s="245"/>
      <c r="B962" s="245"/>
      <c r="C962" s="245"/>
      <c r="D962" s="245"/>
      <c r="E962" s="245"/>
      <c r="F962" s="245"/>
      <c r="G962" s="245"/>
      <c r="H962" s="245"/>
      <c r="I962" s="245"/>
      <c r="J962" s="245"/>
      <c r="K962" s="245"/>
      <c r="L962" s="245"/>
      <c r="M962" s="245"/>
      <c r="N962" s="245"/>
      <c r="O962" s="245"/>
      <c r="P962" s="245"/>
      <c r="Q962" s="245"/>
      <c r="R962" s="245"/>
      <c r="S962" s="245"/>
      <c r="T962" s="245"/>
      <c r="U962" s="245"/>
      <c r="V962" s="245"/>
      <c r="W962" s="245"/>
      <c r="X962" s="245"/>
      <c r="Y962" s="245"/>
      <c r="Z962" s="245"/>
    </row>
    <row r="963" ht="15.75" customHeight="1">
      <c r="A963" s="245"/>
      <c r="B963" s="245"/>
      <c r="C963" s="245"/>
      <c r="D963" s="245"/>
      <c r="E963" s="245"/>
      <c r="F963" s="245"/>
      <c r="G963" s="245"/>
      <c r="H963" s="245"/>
      <c r="I963" s="245"/>
      <c r="J963" s="245"/>
      <c r="K963" s="245"/>
      <c r="L963" s="245"/>
      <c r="M963" s="245"/>
      <c r="N963" s="245"/>
      <c r="O963" s="245"/>
      <c r="P963" s="245"/>
      <c r="Q963" s="245"/>
      <c r="R963" s="245"/>
      <c r="S963" s="245"/>
      <c r="T963" s="245"/>
      <c r="U963" s="245"/>
      <c r="V963" s="245"/>
      <c r="W963" s="245"/>
      <c r="X963" s="245"/>
      <c r="Y963" s="245"/>
      <c r="Z963" s="245"/>
    </row>
    <row r="964" ht="15.75" customHeight="1">
      <c r="A964" s="245"/>
      <c r="B964" s="245"/>
      <c r="C964" s="245"/>
      <c r="D964" s="245"/>
      <c r="E964" s="245"/>
      <c r="F964" s="245"/>
      <c r="G964" s="245"/>
      <c r="H964" s="245"/>
      <c r="I964" s="245"/>
      <c r="J964" s="245"/>
      <c r="K964" s="245"/>
      <c r="L964" s="245"/>
      <c r="M964" s="245"/>
      <c r="N964" s="245"/>
      <c r="O964" s="245"/>
      <c r="P964" s="245"/>
      <c r="Q964" s="245"/>
      <c r="R964" s="245"/>
      <c r="S964" s="245"/>
      <c r="T964" s="245"/>
      <c r="U964" s="245"/>
      <c r="V964" s="245"/>
      <c r="W964" s="245"/>
      <c r="X964" s="245"/>
      <c r="Y964" s="245"/>
      <c r="Z964" s="245"/>
    </row>
    <row r="965" ht="15.75" customHeight="1">
      <c r="A965" s="245"/>
      <c r="B965" s="245"/>
      <c r="C965" s="245"/>
      <c r="D965" s="245"/>
      <c r="E965" s="245"/>
      <c r="F965" s="245"/>
      <c r="G965" s="245"/>
      <c r="H965" s="245"/>
      <c r="I965" s="245"/>
      <c r="J965" s="245"/>
      <c r="K965" s="245"/>
      <c r="L965" s="245"/>
      <c r="M965" s="245"/>
      <c r="N965" s="245"/>
      <c r="O965" s="245"/>
      <c r="P965" s="245"/>
      <c r="Q965" s="245"/>
      <c r="R965" s="245"/>
      <c r="S965" s="245"/>
      <c r="T965" s="245"/>
      <c r="U965" s="245"/>
      <c r="V965" s="245"/>
      <c r="W965" s="245"/>
      <c r="X965" s="245"/>
      <c r="Y965" s="245"/>
      <c r="Z965" s="245"/>
    </row>
  </sheetData>
  <hyperlinks>
    <hyperlink r:id="rId1" ref="A18"/>
    <hyperlink r:id="rId2" ref="A22"/>
  </hyperlinks>
  <printOptions/>
  <pageMargins bottom="0.75" footer="0.0" header="0.0" left="0.7" right="0.7" top="0.75"/>
  <pageSetup orientation="landscape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17.63"/>
    <col customWidth="1" min="3" max="3" width="11.63"/>
    <col customWidth="1" min="4" max="4" width="9.13"/>
    <col customWidth="1" min="5" max="5" width="13.25"/>
    <col customWidth="1" min="6" max="6" width="9.13"/>
    <col customWidth="1" min="7" max="7" width="12.13"/>
    <col customWidth="1" min="8" max="26" width="8.63"/>
  </cols>
  <sheetData>
    <row r="1" ht="49.5" customHeight="1">
      <c r="A1" s="297" t="s">
        <v>9044</v>
      </c>
      <c r="B1" s="298" t="s">
        <v>11511</v>
      </c>
      <c r="C1" s="297" t="s">
        <v>66</v>
      </c>
      <c r="D1" s="297" t="s">
        <v>11512</v>
      </c>
      <c r="E1" s="297" t="s">
        <v>11513</v>
      </c>
      <c r="F1" s="297" t="s">
        <v>92</v>
      </c>
      <c r="G1" s="297" t="s">
        <v>11514</v>
      </c>
      <c r="H1" s="245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245"/>
      <c r="T1" s="245"/>
      <c r="U1" s="245"/>
      <c r="V1" s="245"/>
      <c r="W1" s="245"/>
      <c r="X1" s="245"/>
      <c r="Y1" s="245"/>
      <c r="Z1" s="245"/>
    </row>
    <row r="2">
      <c r="A2" s="244"/>
      <c r="B2" s="244"/>
      <c r="C2" s="244"/>
      <c r="D2" s="244"/>
      <c r="E2" s="244"/>
      <c r="F2" s="244"/>
      <c r="G2" s="244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X2" s="245"/>
      <c r="Y2" s="245"/>
      <c r="Z2" s="245"/>
    </row>
    <row r="3">
      <c r="A3" s="244"/>
      <c r="B3" s="244"/>
      <c r="C3" s="244"/>
      <c r="D3" s="244"/>
      <c r="E3" s="244"/>
      <c r="F3" s="244"/>
      <c r="G3" s="244"/>
      <c r="H3" s="245"/>
      <c r="I3" s="245"/>
      <c r="J3" s="245"/>
      <c r="K3" s="245"/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</row>
    <row r="4">
      <c r="A4" s="244"/>
      <c r="B4" s="244"/>
      <c r="C4" s="244"/>
      <c r="D4" s="244"/>
      <c r="E4" s="244"/>
      <c r="F4" s="244"/>
      <c r="G4" s="244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X4" s="245"/>
      <c r="Y4" s="245"/>
      <c r="Z4" s="245"/>
    </row>
    <row r="5">
      <c r="A5" s="244"/>
      <c r="B5" s="244"/>
      <c r="C5" s="244"/>
      <c r="D5" s="244"/>
      <c r="E5" s="244"/>
      <c r="F5" s="244"/>
      <c r="G5" s="244"/>
      <c r="H5" s="245"/>
      <c r="I5" s="245"/>
      <c r="J5" s="245"/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X5" s="245"/>
      <c r="Y5" s="245"/>
      <c r="Z5" s="245"/>
    </row>
    <row r="6">
      <c r="A6" s="244"/>
      <c r="B6" s="244"/>
      <c r="C6" s="244"/>
      <c r="D6" s="244"/>
      <c r="E6" s="244"/>
      <c r="F6" s="244"/>
      <c r="G6" s="244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X6" s="245"/>
      <c r="Y6" s="245"/>
      <c r="Z6" s="245"/>
    </row>
    <row r="7">
      <c r="A7" s="244"/>
      <c r="B7" s="244"/>
      <c r="C7" s="244"/>
      <c r="D7" s="244"/>
      <c r="E7" s="244"/>
      <c r="F7" s="244"/>
      <c r="G7" s="244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X7" s="245"/>
      <c r="Y7" s="245"/>
      <c r="Z7" s="245"/>
    </row>
    <row r="8">
      <c r="A8" s="244"/>
      <c r="B8" s="244"/>
      <c r="C8" s="244"/>
      <c r="D8" s="244"/>
      <c r="E8" s="244"/>
      <c r="F8" s="244"/>
      <c r="G8" s="244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X8" s="245"/>
      <c r="Y8" s="245"/>
      <c r="Z8" s="245"/>
    </row>
    <row r="9">
      <c r="A9" s="244"/>
      <c r="B9" s="244"/>
      <c r="C9" s="244"/>
      <c r="D9" s="244"/>
      <c r="E9" s="244"/>
      <c r="F9" s="244"/>
      <c r="G9" s="244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  <c r="X9" s="245"/>
      <c r="Y9" s="245"/>
      <c r="Z9" s="245"/>
    </row>
    <row r="10">
      <c r="A10" s="244"/>
      <c r="B10" s="244"/>
      <c r="C10" s="244"/>
      <c r="D10" s="244"/>
      <c r="E10" s="244"/>
      <c r="F10" s="244"/>
      <c r="G10" s="244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</row>
    <row r="11">
      <c r="A11" s="244"/>
      <c r="B11" s="244"/>
      <c r="C11" s="244"/>
      <c r="D11" s="244"/>
      <c r="E11" s="244"/>
      <c r="F11" s="244"/>
      <c r="G11" s="244"/>
      <c r="H11" s="245"/>
      <c r="I11" s="245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</row>
    <row r="12">
      <c r="A12" s="244"/>
      <c r="B12" s="244"/>
      <c r="C12" s="244"/>
      <c r="D12" s="244"/>
      <c r="E12" s="244"/>
      <c r="F12" s="244"/>
      <c r="G12" s="244"/>
      <c r="H12" s="245"/>
      <c r="I12" s="245"/>
      <c r="J12" s="245"/>
      <c r="K12" s="245"/>
      <c r="L12" s="245"/>
      <c r="M12" s="245"/>
      <c r="N12" s="245"/>
      <c r="O12" s="245"/>
      <c r="P12" s="245"/>
      <c r="Q12" s="245"/>
      <c r="R12" s="245"/>
      <c r="S12" s="245"/>
      <c r="T12" s="245"/>
      <c r="U12" s="245"/>
      <c r="V12" s="245"/>
      <c r="W12" s="245"/>
      <c r="X12" s="245"/>
      <c r="Y12" s="245"/>
      <c r="Z12" s="245"/>
    </row>
    <row r="13">
      <c r="A13" s="244"/>
      <c r="B13" s="244"/>
      <c r="C13" s="244"/>
      <c r="D13" s="244"/>
      <c r="E13" s="244"/>
      <c r="F13" s="244"/>
      <c r="G13" s="244"/>
      <c r="H13" s="245"/>
      <c r="I13" s="245"/>
      <c r="J13" s="245"/>
      <c r="K13" s="245"/>
      <c r="L13" s="245"/>
      <c r="M13" s="245"/>
      <c r="N13" s="245"/>
      <c r="O13" s="245"/>
      <c r="P13" s="245"/>
      <c r="Q13" s="245"/>
      <c r="R13" s="245"/>
      <c r="S13" s="245"/>
      <c r="T13" s="245"/>
      <c r="U13" s="245"/>
      <c r="V13" s="245"/>
      <c r="W13" s="245"/>
      <c r="X13" s="245"/>
      <c r="Y13" s="245"/>
      <c r="Z13" s="245"/>
    </row>
    <row r="14">
      <c r="A14" s="244"/>
      <c r="B14" s="244"/>
      <c r="C14" s="244"/>
      <c r="D14" s="244"/>
      <c r="E14" s="244"/>
      <c r="F14" s="244"/>
      <c r="G14" s="244"/>
      <c r="H14" s="245"/>
      <c r="I14" s="245"/>
      <c r="J14" s="245"/>
      <c r="K14" s="245"/>
      <c r="L14" s="245"/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</row>
    <row r="15">
      <c r="A15" s="244"/>
      <c r="B15" s="244"/>
      <c r="C15" s="244"/>
      <c r="D15" s="244"/>
      <c r="E15" s="244"/>
      <c r="F15" s="244"/>
      <c r="G15" s="244"/>
      <c r="H15" s="245"/>
      <c r="I15" s="245"/>
      <c r="J15" s="245"/>
      <c r="K15" s="245"/>
      <c r="L15" s="245"/>
      <c r="M15" s="245"/>
      <c r="N15" s="245"/>
      <c r="O15" s="245"/>
      <c r="P15" s="245"/>
      <c r="Q15" s="245"/>
      <c r="R15" s="245"/>
      <c r="S15" s="245"/>
      <c r="T15" s="245"/>
      <c r="U15" s="245"/>
      <c r="V15" s="245"/>
      <c r="W15" s="245"/>
      <c r="X15" s="245"/>
      <c r="Y15" s="245"/>
      <c r="Z15" s="245"/>
    </row>
    <row r="16">
      <c r="A16" s="244"/>
      <c r="B16" s="244"/>
      <c r="C16" s="244"/>
      <c r="D16" s="244"/>
      <c r="E16" s="244"/>
      <c r="F16" s="244"/>
      <c r="G16" s="244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  <c r="X16" s="245"/>
      <c r="Y16" s="245"/>
      <c r="Z16" s="245"/>
    </row>
    <row r="17">
      <c r="A17" s="244"/>
      <c r="B17" s="244"/>
      <c r="C17" s="244"/>
      <c r="D17" s="244"/>
      <c r="E17" s="244"/>
      <c r="F17" s="244"/>
      <c r="G17" s="244"/>
      <c r="H17" s="245"/>
      <c r="I17" s="245"/>
      <c r="J17" s="245"/>
      <c r="K17" s="245"/>
      <c r="L17" s="245"/>
      <c r="M17" s="245"/>
      <c r="N17" s="245"/>
      <c r="O17" s="245"/>
      <c r="P17" s="245"/>
      <c r="Q17" s="245"/>
      <c r="R17" s="245"/>
      <c r="S17" s="245"/>
      <c r="T17" s="245"/>
      <c r="U17" s="245"/>
      <c r="V17" s="245"/>
      <c r="W17" s="245"/>
      <c r="X17" s="245"/>
      <c r="Y17" s="245"/>
      <c r="Z17" s="245"/>
    </row>
    <row r="18">
      <c r="A18" s="244"/>
      <c r="B18" s="244"/>
      <c r="C18" s="244"/>
      <c r="D18" s="244"/>
      <c r="E18" s="244"/>
      <c r="F18" s="244"/>
      <c r="G18" s="244"/>
      <c r="H18" s="245"/>
      <c r="I18" s="245"/>
      <c r="J18" s="245"/>
      <c r="K18" s="245"/>
      <c r="L18" s="245"/>
      <c r="M18" s="245"/>
      <c r="N18" s="245"/>
      <c r="O18" s="245"/>
      <c r="P18" s="245"/>
      <c r="Q18" s="245"/>
      <c r="R18" s="245"/>
      <c r="S18" s="245"/>
      <c r="T18" s="245"/>
      <c r="U18" s="245"/>
      <c r="V18" s="245"/>
      <c r="W18" s="245"/>
      <c r="X18" s="245"/>
      <c r="Y18" s="245"/>
      <c r="Z18" s="245"/>
    </row>
    <row r="19">
      <c r="A19" s="244"/>
      <c r="B19" s="244"/>
      <c r="C19" s="244"/>
      <c r="D19" s="244"/>
      <c r="E19" s="244"/>
      <c r="F19" s="244"/>
      <c r="G19" s="244"/>
      <c r="H19" s="245"/>
      <c r="I19" s="245"/>
      <c r="J19" s="245"/>
      <c r="K19" s="245"/>
      <c r="L19" s="245"/>
      <c r="M19" s="245"/>
      <c r="N19" s="245"/>
      <c r="O19" s="245"/>
      <c r="P19" s="245"/>
      <c r="Q19" s="245"/>
      <c r="R19" s="245"/>
      <c r="S19" s="245"/>
      <c r="T19" s="245"/>
      <c r="U19" s="245"/>
      <c r="V19" s="245"/>
      <c r="W19" s="245"/>
      <c r="X19" s="245"/>
      <c r="Y19" s="245"/>
      <c r="Z19" s="245"/>
    </row>
    <row r="20">
      <c r="A20" s="244"/>
      <c r="B20" s="244"/>
      <c r="C20" s="244"/>
      <c r="D20" s="244"/>
      <c r="E20" s="244"/>
      <c r="F20" s="244"/>
      <c r="G20" s="244"/>
      <c r="H20" s="245"/>
      <c r="I20" s="245"/>
      <c r="J20" s="245"/>
      <c r="K20" s="245"/>
      <c r="L20" s="245"/>
      <c r="M20" s="245"/>
      <c r="N20" s="245"/>
      <c r="O20" s="245"/>
      <c r="P20" s="245"/>
      <c r="Q20" s="245"/>
      <c r="R20" s="245"/>
      <c r="S20" s="245"/>
      <c r="T20" s="245"/>
      <c r="U20" s="245"/>
      <c r="V20" s="245"/>
      <c r="W20" s="245"/>
      <c r="X20" s="245"/>
      <c r="Y20" s="245"/>
      <c r="Z20" s="245"/>
    </row>
    <row r="21" ht="15.75" customHeight="1">
      <c r="A21" s="244"/>
      <c r="B21" s="244"/>
      <c r="C21" s="244"/>
      <c r="D21" s="244"/>
      <c r="E21" s="244"/>
      <c r="F21" s="244"/>
      <c r="G21" s="244"/>
      <c r="H21" s="245"/>
      <c r="I21" s="245"/>
      <c r="J21" s="245"/>
      <c r="K21" s="245"/>
      <c r="L21" s="245"/>
      <c r="M21" s="245"/>
      <c r="N21" s="245"/>
      <c r="O21" s="245"/>
      <c r="P21" s="245"/>
      <c r="Q21" s="245"/>
      <c r="R21" s="245"/>
      <c r="S21" s="245"/>
      <c r="T21" s="245"/>
      <c r="U21" s="245"/>
      <c r="V21" s="245"/>
      <c r="W21" s="245"/>
      <c r="X21" s="245"/>
      <c r="Y21" s="245"/>
      <c r="Z21" s="245"/>
    </row>
    <row r="22" ht="15.75" customHeight="1">
      <c r="A22" s="244"/>
      <c r="B22" s="244"/>
      <c r="C22" s="244"/>
      <c r="D22" s="244"/>
      <c r="E22" s="244"/>
      <c r="F22" s="244"/>
      <c r="G22" s="244"/>
      <c r="H22" s="245"/>
      <c r="I22" s="245"/>
      <c r="J22" s="245"/>
      <c r="K22" s="245"/>
      <c r="L22" s="245"/>
      <c r="M22" s="245"/>
      <c r="N22" s="245"/>
      <c r="O22" s="245"/>
      <c r="P22" s="245"/>
      <c r="Q22" s="245"/>
      <c r="R22" s="245"/>
      <c r="S22" s="245"/>
      <c r="T22" s="245"/>
      <c r="U22" s="245"/>
      <c r="V22" s="245"/>
      <c r="W22" s="245"/>
      <c r="X22" s="245"/>
      <c r="Y22" s="245"/>
      <c r="Z22" s="245"/>
    </row>
    <row r="23" ht="15.75" customHeight="1">
      <c r="A23" s="244"/>
      <c r="B23" s="244"/>
      <c r="C23" s="244"/>
      <c r="D23" s="244"/>
      <c r="E23" s="244"/>
      <c r="F23" s="244"/>
      <c r="G23" s="244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  <c r="X23" s="245"/>
      <c r="Y23" s="245"/>
      <c r="Z23" s="245"/>
    </row>
    <row r="24" ht="15.75" customHeight="1">
      <c r="A24" s="244"/>
      <c r="B24" s="244"/>
      <c r="C24" s="244"/>
      <c r="D24" s="244"/>
      <c r="E24" s="244"/>
      <c r="F24" s="244"/>
      <c r="G24" s="244"/>
      <c r="H24" s="245"/>
      <c r="I24" s="245"/>
      <c r="J24" s="245"/>
      <c r="K24" s="245"/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245"/>
      <c r="W24" s="245"/>
      <c r="X24" s="245"/>
      <c r="Y24" s="245"/>
      <c r="Z24" s="245"/>
    </row>
    <row r="25" ht="15.75" customHeight="1">
      <c r="A25" s="244"/>
      <c r="B25" s="244"/>
      <c r="C25" s="244"/>
      <c r="D25" s="244"/>
      <c r="E25" s="244"/>
      <c r="F25" s="244"/>
      <c r="G25" s="244"/>
      <c r="H25" s="245"/>
      <c r="I25" s="245"/>
      <c r="J25" s="245"/>
      <c r="K25" s="245"/>
      <c r="L25" s="245"/>
      <c r="M25" s="245"/>
      <c r="N25" s="245"/>
      <c r="O25" s="245"/>
      <c r="P25" s="245"/>
      <c r="Q25" s="245"/>
      <c r="R25" s="245"/>
      <c r="S25" s="245"/>
      <c r="T25" s="245"/>
      <c r="U25" s="245"/>
      <c r="V25" s="245"/>
      <c r="W25" s="245"/>
      <c r="X25" s="245"/>
      <c r="Y25" s="245"/>
      <c r="Z25" s="245"/>
    </row>
    <row r="26" ht="15.75" customHeight="1">
      <c r="A26" s="244"/>
      <c r="B26" s="244"/>
      <c r="C26" s="244"/>
      <c r="D26" s="244"/>
      <c r="E26" s="244"/>
      <c r="F26" s="244"/>
      <c r="G26" s="244"/>
      <c r="H26" s="245"/>
      <c r="I26" s="245"/>
      <c r="J26" s="245"/>
      <c r="K26" s="245"/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245"/>
      <c r="W26" s="245"/>
      <c r="X26" s="245"/>
      <c r="Y26" s="245"/>
      <c r="Z26" s="245"/>
    </row>
    <row r="27" ht="15.75" customHeight="1">
      <c r="A27" s="244"/>
      <c r="B27" s="244"/>
      <c r="C27" s="244"/>
      <c r="D27" s="244"/>
      <c r="E27" s="244"/>
      <c r="F27" s="244"/>
      <c r="G27" s="244"/>
      <c r="H27" s="245"/>
      <c r="I27" s="245"/>
      <c r="J27" s="245"/>
      <c r="K27" s="245"/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245"/>
      <c r="W27" s="245"/>
      <c r="X27" s="245"/>
      <c r="Y27" s="245"/>
      <c r="Z27" s="245"/>
    </row>
    <row r="28" ht="15.75" customHeight="1">
      <c r="A28" s="244"/>
      <c r="B28" s="244"/>
      <c r="C28" s="244"/>
      <c r="D28" s="244"/>
      <c r="E28" s="244"/>
      <c r="F28" s="244"/>
      <c r="G28" s="244"/>
      <c r="H28" s="245"/>
      <c r="I28" s="245"/>
      <c r="J28" s="245"/>
      <c r="K28" s="245"/>
      <c r="L28" s="245"/>
      <c r="M28" s="245"/>
      <c r="N28" s="245"/>
      <c r="O28" s="245"/>
      <c r="P28" s="245"/>
      <c r="Q28" s="245"/>
      <c r="R28" s="245"/>
      <c r="S28" s="245"/>
      <c r="T28" s="245"/>
      <c r="U28" s="245"/>
      <c r="V28" s="245"/>
      <c r="W28" s="245"/>
      <c r="X28" s="245"/>
      <c r="Y28" s="245"/>
      <c r="Z28" s="245"/>
    </row>
    <row r="29" ht="15.75" customHeight="1">
      <c r="A29" s="244"/>
      <c r="B29" s="244"/>
      <c r="C29" s="244"/>
      <c r="D29" s="244"/>
      <c r="E29" s="244"/>
      <c r="F29" s="244"/>
      <c r="G29" s="244"/>
      <c r="H29" s="245"/>
      <c r="I29" s="245"/>
      <c r="J29" s="245"/>
      <c r="K29" s="245"/>
      <c r="L29" s="245"/>
      <c r="M29" s="245"/>
      <c r="N29" s="245"/>
      <c r="O29" s="245"/>
      <c r="P29" s="245"/>
      <c r="Q29" s="245"/>
      <c r="R29" s="245"/>
      <c r="S29" s="245"/>
      <c r="T29" s="245"/>
      <c r="U29" s="245"/>
      <c r="V29" s="245"/>
      <c r="W29" s="245"/>
      <c r="X29" s="245"/>
      <c r="Y29" s="245"/>
      <c r="Z29" s="245"/>
    </row>
    <row r="30" ht="15.75" customHeight="1">
      <c r="A30" s="244"/>
      <c r="B30" s="244"/>
      <c r="C30" s="244"/>
      <c r="D30" s="244"/>
      <c r="E30" s="244"/>
      <c r="F30" s="244"/>
      <c r="G30" s="244"/>
      <c r="H30" s="245"/>
      <c r="I30" s="245"/>
      <c r="J30" s="245"/>
      <c r="K30" s="245"/>
      <c r="L30" s="245"/>
      <c r="M30" s="245"/>
      <c r="N30" s="245"/>
      <c r="O30" s="245"/>
      <c r="P30" s="245"/>
      <c r="Q30" s="245"/>
      <c r="R30" s="245"/>
      <c r="S30" s="245"/>
      <c r="T30" s="245"/>
      <c r="U30" s="245"/>
      <c r="V30" s="245"/>
      <c r="W30" s="245"/>
      <c r="X30" s="245"/>
      <c r="Y30" s="245"/>
      <c r="Z30" s="245"/>
    </row>
    <row r="31" ht="15.75" customHeight="1">
      <c r="A31" s="244"/>
      <c r="B31" s="244"/>
      <c r="C31" s="244"/>
      <c r="D31" s="244"/>
      <c r="E31" s="244"/>
      <c r="F31" s="244"/>
      <c r="G31" s="244"/>
      <c r="H31" s="245"/>
      <c r="I31" s="245"/>
      <c r="J31" s="245"/>
      <c r="K31" s="245"/>
      <c r="L31" s="245"/>
      <c r="M31" s="245"/>
      <c r="N31" s="245"/>
      <c r="O31" s="245"/>
      <c r="P31" s="245"/>
      <c r="Q31" s="245"/>
      <c r="R31" s="245"/>
      <c r="S31" s="245"/>
      <c r="T31" s="245"/>
      <c r="U31" s="245"/>
      <c r="V31" s="245"/>
      <c r="W31" s="245"/>
      <c r="X31" s="245"/>
      <c r="Y31" s="245"/>
      <c r="Z31" s="245"/>
    </row>
    <row r="32" ht="15.75" customHeight="1">
      <c r="A32" s="244"/>
      <c r="B32" s="244"/>
      <c r="C32" s="244"/>
      <c r="D32" s="244"/>
      <c r="E32" s="244"/>
      <c r="F32" s="244"/>
      <c r="G32" s="244"/>
      <c r="H32" s="245"/>
      <c r="I32" s="245"/>
      <c r="J32" s="245"/>
      <c r="K32" s="245"/>
      <c r="L32" s="245"/>
      <c r="M32" s="245"/>
      <c r="N32" s="245"/>
      <c r="O32" s="245"/>
      <c r="P32" s="245"/>
      <c r="Q32" s="245"/>
      <c r="R32" s="245"/>
      <c r="S32" s="245"/>
      <c r="T32" s="245"/>
      <c r="U32" s="245"/>
      <c r="V32" s="245"/>
      <c r="W32" s="245"/>
      <c r="X32" s="245"/>
      <c r="Y32" s="245"/>
      <c r="Z32" s="245"/>
    </row>
    <row r="33" ht="15.75" customHeight="1">
      <c r="A33" s="244"/>
      <c r="B33" s="244"/>
      <c r="C33" s="244"/>
      <c r="D33" s="244"/>
      <c r="E33" s="244"/>
      <c r="F33" s="244"/>
      <c r="G33" s="244"/>
      <c r="H33" s="245"/>
      <c r="I33" s="245"/>
      <c r="J33" s="245"/>
      <c r="K33" s="245"/>
      <c r="L33" s="245"/>
      <c r="M33" s="245"/>
      <c r="N33" s="245"/>
      <c r="O33" s="245"/>
      <c r="P33" s="245"/>
      <c r="Q33" s="245"/>
      <c r="R33" s="245"/>
      <c r="S33" s="245"/>
      <c r="T33" s="245"/>
      <c r="U33" s="245"/>
      <c r="V33" s="245"/>
      <c r="W33" s="245"/>
      <c r="X33" s="245"/>
      <c r="Y33" s="245"/>
      <c r="Z33" s="245"/>
    </row>
    <row r="34" ht="15.75" customHeight="1">
      <c r="A34" s="244"/>
      <c r="B34" s="244"/>
      <c r="C34" s="244"/>
      <c r="D34" s="244"/>
      <c r="E34" s="244"/>
      <c r="F34" s="244"/>
      <c r="G34" s="244"/>
      <c r="H34" s="245"/>
      <c r="I34" s="245"/>
      <c r="J34" s="245"/>
      <c r="K34" s="245"/>
      <c r="L34" s="245"/>
      <c r="M34" s="245"/>
      <c r="N34" s="245"/>
      <c r="O34" s="245"/>
      <c r="P34" s="245"/>
      <c r="Q34" s="245"/>
      <c r="R34" s="245"/>
      <c r="S34" s="245"/>
      <c r="T34" s="245"/>
      <c r="U34" s="245"/>
      <c r="V34" s="245"/>
      <c r="W34" s="245"/>
      <c r="X34" s="245"/>
      <c r="Y34" s="245"/>
      <c r="Z34" s="245"/>
    </row>
    <row r="35" ht="15.75" customHeight="1">
      <c r="A35" s="244"/>
      <c r="B35" s="244"/>
      <c r="C35" s="244"/>
      <c r="D35" s="244"/>
      <c r="E35" s="244"/>
      <c r="F35" s="244"/>
      <c r="G35" s="244"/>
      <c r="H35" s="245"/>
      <c r="I35" s="245"/>
      <c r="J35" s="245"/>
      <c r="K35" s="245"/>
      <c r="L35" s="245"/>
      <c r="M35" s="245"/>
      <c r="N35" s="245"/>
      <c r="O35" s="245"/>
      <c r="P35" s="245"/>
      <c r="Q35" s="245"/>
      <c r="R35" s="245"/>
      <c r="S35" s="245"/>
      <c r="T35" s="245"/>
      <c r="U35" s="245"/>
      <c r="V35" s="245"/>
      <c r="W35" s="245"/>
      <c r="X35" s="245"/>
      <c r="Y35" s="245"/>
      <c r="Z35" s="245"/>
    </row>
    <row r="36" ht="15.75" customHeight="1">
      <c r="A36" s="244"/>
      <c r="B36" s="244"/>
      <c r="C36" s="244"/>
      <c r="D36" s="244"/>
      <c r="E36" s="244"/>
      <c r="F36" s="244"/>
      <c r="G36" s="244"/>
      <c r="H36" s="245"/>
      <c r="I36" s="245"/>
      <c r="J36" s="245"/>
      <c r="K36" s="245"/>
      <c r="L36" s="245"/>
      <c r="M36" s="245"/>
      <c r="N36" s="245"/>
      <c r="O36" s="245"/>
      <c r="P36" s="245"/>
      <c r="Q36" s="245"/>
      <c r="R36" s="245"/>
      <c r="S36" s="245"/>
      <c r="T36" s="245"/>
      <c r="U36" s="245"/>
      <c r="V36" s="245"/>
      <c r="W36" s="245"/>
      <c r="X36" s="245"/>
      <c r="Y36" s="245"/>
      <c r="Z36" s="245"/>
    </row>
    <row r="37" ht="15.75" customHeight="1">
      <c r="A37" s="244"/>
      <c r="B37" s="244"/>
      <c r="C37" s="244"/>
      <c r="D37" s="244"/>
      <c r="E37" s="244"/>
      <c r="F37" s="244"/>
      <c r="G37" s="244"/>
      <c r="H37" s="245"/>
      <c r="I37" s="245"/>
      <c r="J37" s="245"/>
      <c r="K37" s="245"/>
      <c r="L37" s="245"/>
      <c r="M37" s="245"/>
      <c r="N37" s="245"/>
      <c r="O37" s="245"/>
      <c r="P37" s="245"/>
      <c r="Q37" s="245"/>
      <c r="R37" s="245"/>
      <c r="S37" s="245"/>
      <c r="T37" s="245"/>
      <c r="U37" s="245"/>
      <c r="V37" s="245"/>
      <c r="W37" s="245"/>
      <c r="X37" s="245"/>
      <c r="Y37" s="245"/>
      <c r="Z37" s="245"/>
    </row>
    <row r="38" ht="15.75" customHeight="1">
      <c r="A38" s="244"/>
      <c r="B38" s="244"/>
      <c r="C38" s="244"/>
      <c r="D38" s="244"/>
      <c r="E38" s="244"/>
      <c r="F38" s="244"/>
      <c r="G38" s="244"/>
      <c r="H38" s="245"/>
      <c r="I38" s="245"/>
      <c r="J38" s="245"/>
      <c r="K38" s="245"/>
      <c r="L38" s="245"/>
      <c r="M38" s="245"/>
      <c r="N38" s="245"/>
      <c r="O38" s="245"/>
      <c r="P38" s="245"/>
      <c r="Q38" s="245"/>
      <c r="R38" s="245"/>
      <c r="S38" s="245"/>
      <c r="T38" s="245"/>
      <c r="U38" s="245"/>
      <c r="V38" s="245"/>
      <c r="W38" s="245"/>
      <c r="X38" s="245"/>
      <c r="Y38" s="245"/>
      <c r="Z38" s="245"/>
    </row>
    <row r="39" ht="15.75" customHeight="1">
      <c r="A39" s="244"/>
      <c r="B39" s="244"/>
      <c r="C39" s="244"/>
      <c r="D39" s="244"/>
      <c r="E39" s="244"/>
      <c r="F39" s="244"/>
      <c r="G39" s="244"/>
      <c r="H39" s="245"/>
      <c r="I39" s="245"/>
      <c r="J39" s="245"/>
      <c r="K39" s="245"/>
      <c r="L39" s="245"/>
      <c r="M39" s="245"/>
      <c r="N39" s="245"/>
      <c r="O39" s="245"/>
      <c r="P39" s="245"/>
      <c r="Q39" s="245"/>
      <c r="R39" s="245"/>
      <c r="S39" s="245"/>
      <c r="T39" s="245"/>
      <c r="U39" s="245"/>
      <c r="V39" s="245"/>
      <c r="W39" s="245"/>
      <c r="X39" s="245"/>
      <c r="Y39" s="245"/>
      <c r="Z39" s="245"/>
    </row>
    <row r="40" ht="15.75" customHeight="1">
      <c r="A40" s="244"/>
      <c r="B40" s="244"/>
      <c r="C40" s="244"/>
      <c r="D40" s="244"/>
      <c r="E40" s="244"/>
      <c r="F40" s="244"/>
      <c r="G40" s="244"/>
      <c r="H40" s="245"/>
      <c r="I40" s="245"/>
      <c r="J40" s="245"/>
      <c r="K40" s="245"/>
      <c r="L40" s="245"/>
      <c r="M40" s="245"/>
      <c r="N40" s="245"/>
      <c r="O40" s="245"/>
      <c r="P40" s="245"/>
      <c r="Q40" s="245"/>
      <c r="R40" s="245"/>
      <c r="S40" s="245"/>
      <c r="T40" s="245"/>
      <c r="U40" s="245"/>
      <c r="V40" s="245"/>
      <c r="W40" s="245"/>
      <c r="X40" s="245"/>
      <c r="Y40" s="245"/>
      <c r="Z40" s="245"/>
    </row>
    <row r="41" ht="15.75" customHeight="1">
      <c r="A41" s="244"/>
      <c r="B41" s="244"/>
      <c r="C41" s="244"/>
      <c r="D41" s="244"/>
      <c r="E41" s="244"/>
      <c r="F41" s="244"/>
      <c r="G41" s="244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  <c r="X41" s="245"/>
      <c r="Y41" s="245"/>
      <c r="Z41" s="245"/>
    </row>
    <row r="42" ht="15.75" customHeight="1">
      <c r="A42" s="244"/>
      <c r="B42" s="244"/>
      <c r="C42" s="244"/>
      <c r="D42" s="244"/>
      <c r="E42" s="244"/>
      <c r="F42" s="244"/>
      <c r="G42" s="244"/>
      <c r="H42" s="245"/>
      <c r="I42" s="245"/>
      <c r="J42" s="245"/>
      <c r="K42" s="245"/>
      <c r="L42" s="245"/>
      <c r="M42" s="245"/>
      <c r="N42" s="245"/>
      <c r="O42" s="245"/>
      <c r="P42" s="245"/>
      <c r="Q42" s="245"/>
      <c r="R42" s="245"/>
      <c r="S42" s="245"/>
      <c r="T42" s="245"/>
      <c r="U42" s="245"/>
      <c r="V42" s="245"/>
      <c r="W42" s="245"/>
      <c r="X42" s="245"/>
      <c r="Y42" s="245"/>
      <c r="Z42" s="245"/>
    </row>
    <row r="43" ht="15.75" customHeight="1">
      <c r="A43" s="244"/>
      <c r="B43" s="244"/>
      <c r="C43" s="244"/>
      <c r="D43" s="244"/>
      <c r="E43" s="244"/>
      <c r="F43" s="244"/>
      <c r="G43" s="244"/>
      <c r="H43" s="245"/>
      <c r="I43" s="245"/>
      <c r="J43" s="245"/>
      <c r="K43" s="245"/>
      <c r="L43" s="245"/>
      <c r="M43" s="245"/>
      <c r="N43" s="245"/>
      <c r="O43" s="245"/>
      <c r="P43" s="245"/>
      <c r="Q43" s="245"/>
      <c r="R43" s="245"/>
      <c r="S43" s="245"/>
      <c r="T43" s="245"/>
      <c r="U43" s="245"/>
      <c r="V43" s="245"/>
      <c r="W43" s="245"/>
      <c r="X43" s="245"/>
      <c r="Y43" s="245"/>
      <c r="Z43" s="245"/>
    </row>
    <row r="44" ht="15.75" customHeight="1">
      <c r="A44" s="244"/>
      <c r="B44" s="244"/>
      <c r="C44" s="244"/>
      <c r="D44" s="244"/>
      <c r="E44" s="244"/>
      <c r="F44" s="244"/>
      <c r="G44" s="244"/>
      <c r="H44" s="245"/>
      <c r="I44" s="245"/>
      <c r="J44" s="245"/>
      <c r="K44" s="245"/>
      <c r="L44" s="245"/>
      <c r="M44" s="245"/>
      <c r="N44" s="245"/>
      <c r="O44" s="245"/>
      <c r="P44" s="245"/>
      <c r="Q44" s="245"/>
      <c r="R44" s="245"/>
      <c r="S44" s="245"/>
      <c r="T44" s="245"/>
      <c r="U44" s="245"/>
      <c r="V44" s="245"/>
      <c r="W44" s="245"/>
      <c r="X44" s="245"/>
      <c r="Y44" s="245"/>
      <c r="Z44" s="245"/>
    </row>
    <row r="45" ht="15.75" customHeight="1">
      <c r="A45" s="244"/>
      <c r="B45" s="244"/>
      <c r="C45" s="244"/>
      <c r="D45" s="244"/>
      <c r="E45" s="244"/>
      <c r="F45" s="244"/>
      <c r="G45" s="244"/>
      <c r="H45" s="245"/>
      <c r="I45" s="245"/>
      <c r="J45" s="245"/>
      <c r="K45" s="245"/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245"/>
      <c r="W45" s="245"/>
      <c r="X45" s="245"/>
      <c r="Y45" s="245"/>
      <c r="Z45" s="245"/>
    </row>
    <row r="46" ht="15.75" customHeight="1">
      <c r="A46" s="244"/>
      <c r="B46" s="244"/>
      <c r="C46" s="244"/>
      <c r="D46" s="244"/>
      <c r="E46" s="244"/>
      <c r="F46" s="244"/>
      <c r="G46" s="244"/>
      <c r="H46" s="245"/>
      <c r="I46" s="245"/>
      <c r="J46" s="245"/>
      <c r="K46" s="245"/>
      <c r="L46" s="245"/>
      <c r="M46" s="245"/>
      <c r="N46" s="245"/>
      <c r="O46" s="245"/>
      <c r="P46" s="245"/>
      <c r="Q46" s="245"/>
      <c r="R46" s="245"/>
      <c r="S46" s="245"/>
      <c r="T46" s="245"/>
      <c r="U46" s="245"/>
      <c r="V46" s="245"/>
      <c r="W46" s="245"/>
      <c r="X46" s="245"/>
      <c r="Y46" s="245"/>
      <c r="Z46" s="245"/>
    </row>
    <row r="47" ht="15.75" customHeight="1">
      <c r="A47" s="244"/>
      <c r="B47" s="244"/>
      <c r="C47" s="244"/>
      <c r="D47" s="244"/>
      <c r="E47" s="244"/>
      <c r="F47" s="244"/>
      <c r="G47" s="244"/>
      <c r="H47" s="245"/>
      <c r="I47" s="245"/>
      <c r="J47" s="245"/>
      <c r="K47" s="245"/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245"/>
      <c r="W47" s="245"/>
      <c r="X47" s="245"/>
      <c r="Y47" s="245"/>
      <c r="Z47" s="245"/>
    </row>
    <row r="48" ht="15.75" customHeight="1">
      <c r="A48" s="244"/>
      <c r="B48" s="244"/>
      <c r="C48" s="244"/>
      <c r="D48" s="244"/>
      <c r="E48" s="244"/>
      <c r="F48" s="244"/>
      <c r="G48" s="244"/>
      <c r="H48" s="245"/>
      <c r="I48" s="245"/>
      <c r="J48" s="245"/>
      <c r="K48" s="245"/>
      <c r="L48" s="245"/>
      <c r="M48" s="245"/>
      <c r="N48" s="245"/>
      <c r="O48" s="245"/>
      <c r="P48" s="245"/>
      <c r="Q48" s="245"/>
      <c r="R48" s="245"/>
      <c r="S48" s="245"/>
      <c r="T48" s="245"/>
      <c r="U48" s="245"/>
      <c r="V48" s="245"/>
      <c r="W48" s="245"/>
      <c r="X48" s="245"/>
      <c r="Y48" s="245"/>
      <c r="Z48" s="245"/>
    </row>
    <row r="49" ht="15.75" customHeight="1">
      <c r="A49" s="244"/>
      <c r="B49" s="244"/>
      <c r="C49" s="244"/>
      <c r="D49" s="244"/>
      <c r="E49" s="244"/>
      <c r="F49" s="244"/>
      <c r="G49" s="244"/>
      <c r="H49" s="245"/>
      <c r="I49" s="245"/>
      <c r="J49" s="245"/>
      <c r="K49" s="245"/>
      <c r="L49" s="245"/>
      <c r="M49" s="245"/>
      <c r="N49" s="245"/>
      <c r="O49" s="245"/>
      <c r="P49" s="245"/>
      <c r="Q49" s="245"/>
      <c r="R49" s="245"/>
      <c r="S49" s="245"/>
      <c r="T49" s="245"/>
      <c r="U49" s="245"/>
      <c r="V49" s="245"/>
      <c r="W49" s="245"/>
      <c r="X49" s="245"/>
      <c r="Y49" s="245"/>
      <c r="Z49" s="245"/>
    </row>
    <row r="50" ht="15.75" customHeight="1">
      <c r="A50" s="244"/>
      <c r="B50" s="244"/>
      <c r="C50" s="244"/>
      <c r="D50" s="244"/>
      <c r="E50" s="244"/>
      <c r="F50" s="244"/>
      <c r="G50" s="244"/>
      <c r="H50" s="245"/>
      <c r="I50" s="245"/>
      <c r="J50" s="245"/>
      <c r="K50" s="245"/>
      <c r="L50" s="245"/>
      <c r="M50" s="245"/>
      <c r="N50" s="245"/>
      <c r="O50" s="245"/>
      <c r="P50" s="245"/>
      <c r="Q50" s="245"/>
      <c r="R50" s="245"/>
      <c r="S50" s="245"/>
      <c r="T50" s="245"/>
      <c r="U50" s="245"/>
      <c r="V50" s="245"/>
      <c r="W50" s="245"/>
      <c r="X50" s="245"/>
      <c r="Y50" s="245"/>
      <c r="Z50" s="245"/>
    </row>
    <row r="51" ht="15.75" customHeight="1">
      <c r="A51" s="245"/>
      <c r="B51" s="245"/>
      <c r="C51" s="245"/>
      <c r="D51" s="245"/>
      <c r="E51" s="245"/>
      <c r="F51" s="245"/>
      <c r="G51" s="245"/>
      <c r="H51" s="245"/>
      <c r="I51" s="245"/>
      <c r="J51" s="245"/>
      <c r="K51" s="245"/>
      <c r="L51" s="245"/>
      <c r="M51" s="245"/>
      <c r="N51" s="245"/>
      <c r="O51" s="245"/>
      <c r="P51" s="245"/>
      <c r="Q51" s="245"/>
      <c r="R51" s="245"/>
      <c r="S51" s="245"/>
      <c r="T51" s="245"/>
      <c r="U51" s="245"/>
      <c r="V51" s="245"/>
      <c r="W51" s="245"/>
      <c r="X51" s="245"/>
      <c r="Y51" s="245"/>
      <c r="Z51" s="245"/>
    </row>
    <row r="52" ht="15.75" customHeight="1">
      <c r="A52" s="245"/>
      <c r="B52" s="245"/>
      <c r="C52" s="245"/>
      <c r="D52" s="245"/>
      <c r="E52" s="245"/>
      <c r="F52" s="245"/>
      <c r="G52" s="245"/>
      <c r="H52" s="245"/>
      <c r="I52" s="245"/>
      <c r="J52" s="245"/>
      <c r="K52" s="245"/>
      <c r="L52" s="245"/>
      <c r="M52" s="245"/>
      <c r="N52" s="245"/>
      <c r="O52" s="245"/>
      <c r="P52" s="245"/>
      <c r="Q52" s="245"/>
      <c r="R52" s="245"/>
      <c r="S52" s="245"/>
      <c r="T52" s="245"/>
      <c r="U52" s="245"/>
      <c r="V52" s="245"/>
      <c r="W52" s="245"/>
      <c r="X52" s="245"/>
      <c r="Y52" s="245"/>
      <c r="Z52" s="245"/>
    </row>
    <row r="53" ht="15.75" customHeight="1">
      <c r="A53" s="245"/>
      <c r="B53" s="245"/>
      <c r="C53" s="245"/>
      <c r="D53" s="245"/>
      <c r="E53" s="245"/>
      <c r="F53" s="245"/>
      <c r="G53" s="245"/>
      <c r="H53" s="245"/>
      <c r="I53" s="245"/>
      <c r="J53" s="245"/>
      <c r="K53" s="245"/>
      <c r="L53" s="245"/>
      <c r="M53" s="245"/>
      <c r="N53" s="245"/>
      <c r="O53" s="245"/>
      <c r="P53" s="245"/>
      <c r="Q53" s="245"/>
      <c r="R53" s="245"/>
      <c r="S53" s="245"/>
      <c r="T53" s="245"/>
      <c r="U53" s="245"/>
      <c r="V53" s="245"/>
      <c r="W53" s="245"/>
      <c r="X53" s="245"/>
      <c r="Y53" s="245"/>
      <c r="Z53" s="245"/>
    </row>
    <row r="54" ht="15.75" customHeight="1">
      <c r="A54" s="245"/>
      <c r="B54" s="245"/>
      <c r="C54" s="245"/>
      <c r="D54" s="245"/>
      <c r="E54" s="245"/>
      <c r="F54" s="245"/>
      <c r="G54" s="245"/>
      <c r="H54" s="245"/>
      <c r="I54" s="245"/>
      <c r="J54" s="245"/>
      <c r="K54" s="245"/>
      <c r="L54" s="245"/>
      <c r="M54" s="245"/>
      <c r="N54" s="245"/>
      <c r="O54" s="245"/>
      <c r="P54" s="245"/>
      <c r="Q54" s="245"/>
      <c r="R54" s="245"/>
      <c r="S54" s="245"/>
      <c r="T54" s="245"/>
      <c r="U54" s="245"/>
      <c r="V54" s="245"/>
      <c r="W54" s="245"/>
      <c r="X54" s="245"/>
      <c r="Y54" s="245"/>
      <c r="Z54" s="245"/>
    </row>
    <row r="55" ht="15.75" customHeight="1">
      <c r="A55" s="245"/>
      <c r="B55" s="245"/>
      <c r="C55" s="245"/>
      <c r="D55" s="245"/>
      <c r="E55" s="245"/>
      <c r="F55" s="245"/>
      <c r="G55" s="245"/>
      <c r="H55" s="245"/>
      <c r="I55" s="245"/>
      <c r="J55" s="245"/>
      <c r="K55" s="245"/>
      <c r="L55" s="245"/>
      <c r="M55" s="245"/>
      <c r="N55" s="245"/>
      <c r="O55" s="245"/>
      <c r="P55" s="245"/>
      <c r="Q55" s="245"/>
      <c r="R55" s="245"/>
      <c r="S55" s="245"/>
      <c r="T55" s="245"/>
      <c r="U55" s="245"/>
      <c r="V55" s="245"/>
      <c r="W55" s="245"/>
      <c r="X55" s="245"/>
      <c r="Y55" s="245"/>
      <c r="Z55" s="245"/>
    </row>
    <row r="56" ht="15.75" customHeight="1">
      <c r="A56" s="245"/>
      <c r="B56" s="245"/>
      <c r="C56" s="245"/>
      <c r="D56" s="245"/>
      <c r="E56" s="245"/>
      <c r="F56" s="245"/>
      <c r="G56" s="245"/>
      <c r="H56" s="245"/>
      <c r="I56" s="245"/>
      <c r="J56" s="245"/>
      <c r="K56" s="245"/>
      <c r="L56" s="245"/>
      <c r="M56" s="245"/>
      <c r="N56" s="245"/>
      <c r="O56" s="245"/>
      <c r="P56" s="245"/>
      <c r="Q56" s="245"/>
      <c r="R56" s="245"/>
      <c r="S56" s="245"/>
      <c r="T56" s="245"/>
      <c r="U56" s="245"/>
      <c r="V56" s="245"/>
      <c r="W56" s="245"/>
      <c r="X56" s="245"/>
      <c r="Y56" s="245"/>
      <c r="Z56" s="245"/>
    </row>
    <row r="57" ht="15.75" customHeight="1">
      <c r="A57" s="245"/>
      <c r="B57" s="245"/>
      <c r="C57" s="245"/>
      <c r="D57" s="245"/>
      <c r="E57" s="245"/>
      <c r="F57" s="245"/>
      <c r="G57" s="245"/>
      <c r="H57" s="245"/>
      <c r="I57" s="245"/>
      <c r="J57" s="245"/>
      <c r="K57" s="245"/>
      <c r="L57" s="245"/>
      <c r="M57" s="245"/>
      <c r="N57" s="245"/>
      <c r="O57" s="245"/>
      <c r="P57" s="245"/>
      <c r="Q57" s="245"/>
      <c r="R57" s="245"/>
      <c r="S57" s="245"/>
      <c r="T57" s="245"/>
      <c r="U57" s="245"/>
      <c r="V57" s="245"/>
      <c r="W57" s="245"/>
      <c r="X57" s="245"/>
      <c r="Y57" s="245"/>
      <c r="Z57" s="245"/>
    </row>
    <row r="58" ht="15.75" customHeight="1">
      <c r="A58" s="245"/>
      <c r="B58" s="245"/>
      <c r="C58" s="245"/>
      <c r="D58" s="245"/>
      <c r="E58" s="245"/>
      <c r="F58" s="245"/>
      <c r="G58" s="245"/>
      <c r="H58" s="245"/>
      <c r="I58" s="245"/>
      <c r="J58" s="245"/>
      <c r="K58" s="245"/>
      <c r="L58" s="245"/>
      <c r="M58" s="245"/>
      <c r="N58" s="245"/>
      <c r="O58" s="245"/>
      <c r="P58" s="245"/>
      <c r="Q58" s="245"/>
      <c r="R58" s="245"/>
      <c r="S58" s="245"/>
      <c r="T58" s="245"/>
      <c r="U58" s="245"/>
      <c r="V58" s="245"/>
      <c r="W58" s="245"/>
      <c r="X58" s="245"/>
      <c r="Y58" s="245"/>
      <c r="Z58" s="245"/>
    </row>
    <row r="59" ht="15.75" customHeight="1">
      <c r="A59" s="245"/>
      <c r="B59" s="245"/>
      <c r="C59" s="245"/>
      <c r="D59" s="245"/>
      <c r="E59" s="245"/>
      <c r="F59" s="245"/>
      <c r="G59" s="245"/>
      <c r="H59" s="245"/>
      <c r="I59" s="245"/>
      <c r="J59" s="245"/>
      <c r="K59" s="245"/>
      <c r="L59" s="245"/>
      <c r="M59" s="245"/>
      <c r="N59" s="245"/>
      <c r="O59" s="245"/>
      <c r="P59" s="245"/>
      <c r="Q59" s="245"/>
      <c r="R59" s="245"/>
      <c r="S59" s="245"/>
      <c r="T59" s="245"/>
      <c r="U59" s="245"/>
      <c r="V59" s="245"/>
      <c r="W59" s="245"/>
      <c r="X59" s="245"/>
      <c r="Y59" s="245"/>
      <c r="Z59" s="245"/>
    </row>
    <row r="60" ht="15.75" customHeight="1">
      <c r="A60" s="245"/>
      <c r="B60" s="245"/>
      <c r="C60" s="245"/>
      <c r="D60" s="245"/>
      <c r="E60" s="245"/>
      <c r="F60" s="245"/>
      <c r="G60" s="245"/>
      <c r="H60" s="245"/>
      <c r="I60" s="245"/>
      <c r="J60" s="245"/>
      <c r="K60" s="245"/>
      <c r="L60" s="245"/>
      <c r="M60" s="245"/>
      <c r="N60" s="245"/>
      <c r="O60" s="245"/>
      <c r="P60" s="245"/>
      <c r="Q60" s="245"/>
      <c r="R60" s="245"/>
      <c r="S60" s="245"/>
      <c r="T60" s="245"/>
      <c r="U60" s="245"/>
      <c r="V60" s="245"/>
      <c r="W60" s="245"/>
      <c r="X60" s="245"/>
      <c r="Y60" s="245"/>
      <c r="Z60" s="245"/>
    </row>
    <row r="61" ht="15.75" customHeight="1">
      <c r="A61" s="245"/>
      <c r="B61" s="245"/>
      <c r="C61" s="245"/>
      <c r="D61" s="245"/>
      <c r="E61" s="245"/>
      <c r="F61" s="245"/>
      <c r="G61" s="245"/>
      <c r="H61" s="245"/>
      <c r="I61" s="245"/>
      <c r="J61" s="245"/>
      <c r="K61" s="245"/>
      <c r="L61" s="245"/>
      <c r="M61" s="245"/>
      <c r="N61" s="245"/>
      <c r="O61" s="245"/>
      <c r="P61" s="245"/>
      <c r="Q61" s="245"/>
      <c r="R61" s="245"/>
      <c r="S61" s="245"/>
      <c r="T61" s="245"/>
      <c r="U61" s="245"/>
      <c r="V61" s="245"/>
      <c r="W61" s="245"/>
      <c r="X61" s="245"/>
      <c r="Y61" s="245"/>
      <c r="Z61" s="245"/>
    </row>
    <row r="62" ht="15.75" customHeight="1">
      <c r="A62" s="245"/>
      <c r="B62" s="245"/>
      <c r="C62" s="245"/>
      <c r="D62" s="245"/>
      <c r="E62" s="245"/>
      <c r="F62" s="245"/>
      <c r="G62" s="245"/>
      <c r="H62" s="245"/>
      <c r="I62" s="245"/>
      <c r="J62" s="245"/>
      <c r="K62" s="245"/>
      <c r="L62" s="245"/>
      <c r="M62" s="245"/>
      <c r="N62" s="245"/>
      <c r="O62" s="245"/>
      <c r="P62" s="245"/>
      <c r="Q62" s="245"/>
      <c r="R62" s="245"/>
      <c r="S62" s="245"/>
      <c r="T62" s="245"/>
      <c r="U62" s="245"/>
      <c r="V62" s="245"/>
      <c r="W62" s="245"/>
      <c r="X62" s="245"/>
      <c r="Y62" s="245"/>
      <c r="Z62" s="245"/>
    </row>
    <row r="63" ht="15.75" customHeight="1">
      <c r="A63" s="245"/>
      <c r="B63" s="245"/>
      <c r="C63" s="245"/>
      <c r="D63" s="245"/>
      <c r="E63" s="245"/>
      <c r="F63" s="245"/>
      <c r="G63" s="245"/>
      <c r="H63" s="245"/>
      <c r="I63" s="245"/>
      <c r="J63" s="245"/>
      <c r="K63" s="245"/>
      <c r="L63" s="245"/>
      <c r="M63" s="245"/>
      <c r="N63" s="245"/>
      <c r="O63" s="245"/>
      <c r="P63" s="245"/>
      <c r="Q63" s="245"/>
      <c r="R63" s="245"/>
      <c r="S63" s="245"/>
      <c r="T63" s="245"/>
      <c r="U63" s="245"/>
      <c r="V63" s="245"/>
      <c r="W63" s="245"/>
      <c r="X63" s="245"/>
      <c r="Y63" s="245"/>
      <c r="Z63" s="245"/>
    </row>
    <row r="64" ht="15.75" customHeight="1">
      <c r="A64" s="245"/>
      <c r="B64" s="245"/>
      <c r="C64" s="245"/>
      <c r="D64" s="245"/>
      <c r="E64" s="245"/>
      <c r="F64" s="245"/>
      <c r="G64" s="245"/>
      <c r="H64" s="245"/>
      <c r="I64" s="245"/>
      <c r="J64" s="245"/>
      <c r="K64" s="245"/>
      <c r="L64" s="245"/>
      <c r="M64" s="245"/>
      <c r="N64" s="245"/>
      <c r="O64" s="245"/>
      <c r="P64" s="245"/>
      <c r="Q64" s="245"/>
      <c r="R64" s="245"/>
      <c r="S64" s="245"/>
      <c r="T64" s="245"/>
      <c r="U64" s="245"/>
      <c r="V64" s="245"/>
      <c r="W64" s="245"/>
      <c r="X64" s="245"/>
      <c r="Y64" s="245"/>
      <c r="Z64" s="245"/>
    </row>
    <row r="65" ht="15.75" customHeight="1">
      <c r="A65" s="245"/>
      <c r="B65" s="245"/>
      <c r="C65" s="245"/>
      <c r="D65" s="245"/>
      <c r="E65" s="245"/>
      <c r="F65" s="245"/>
      <c r="G65" s="245"/>
      <c r="H65" s="245"/>
      <c r="I65" s="245"/>
      <c r="J65" s="245"/>
      <c r="K65" s="245"/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245"/>
      <c r="W65" s="245"/>
      <c r="X65" s="245"/>
      <c r="Y65" s="245"/>
      <c r="Z65" s="245"/>
    </row>
    <row r="66" ht="15.75" customHeight="1">
      <c r="A66" s="245"/>
      <c r="B66" s="245"/>
      <c r="C66" s="245"/>
      <c r="D66" s="245"/>
      <c r="E66" s="245"/>
      <c r="F66" s="245"/>
      <c r="G66" s="245"/>
      <c r="H66" s="245"/>
      <c r="I66" s="245"/>
      <c r="J66" s="245"/>
      <c r="K66" s="245"/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245"/>
      <c r="W66" s="245"/>
      <c r="X66" s="245"/>
      <c r="Y66" s="245"/>
      <c r="Z66" s="245"/>
    </row>
    <row r="67" ht="15.75" customHeight="1">
      <c r="A67" s="245"/>
      <c r="B67" s="245"/>
      <c r="C67" s="245"/>
      <c r="D67" s="245"/>
      <c r="E67" s="245"/>
      <c r="F67" s="245"/>
      <c r="G67" s="245"/>
      <c r="H67" s="245"/>
      <c r="I67" s="245"/>
      <c r="J67" s="245"/>
      <c r="K67" s="245"/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245"/>
      <c r="W67" s="245"/>
      <c r="X67" s="245"/>
      <c r="Y67" s="245"/>
      <c r="Z67" s="245"/>
    </row>
    <row r="68" ht="15.75" customHeight="1">
      <c r="A68" s="245"/>
      <c r="B68" s="245"/>
      <c r="C68" s="245"/>
      <c r="D68" s="245"/>
      <c r="E68" s="245"/>
      <c r="F68" s="245"/>
      <c r="G68" s="245"/>
      <c r="H68" s="245"/>
      <c r="I68" s="245"/>
      <c r="J68" s="245"/>
      <c r="K68" s="245"/>
      <c r="L68" s="245"/>
      <c r="M68" s="245"/>
      <c r="N68" s="245"/>
      <c r="O68" s="245"/>
      <c r="P68" s="245"/>
      <c r="Q68" s="245"/>
      <c r="R68" s="245"/>
      <c r="S68" s="245"/>
      <c r="T68" s="245"/>
      <c r="U68" s="245"/>
      <c r="V68" s="245"/>
      <c r="W68" s="245"/>
      <c r="X68" s="245"/>
      <c r="Y68" s="245"/>
      <c r="Z68" s="245"/>
    </row>
    <row r="69" ht="15.75" customHeight="1">
      <c r="A69" s="245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45"/>
      <c r="S69" s="245"/>
      <c r="T69" s="245"/>
      <c r="U69" s="245"/>
      <c r="V69" s="245"/>
      <c r="W69" s="245"/>
      <c r="X69" s="245"/>
      <c r="Y69" s="245"/>
      <c r="Z69" s="245"/>
    </row>
    <row r="70" ht="15.75" customHeight="1">
      <c r="A70" s="245"/>
      <c r="B70" s="245"/>
      <c r="C70" s="245"/>
      <c r="D70" s="245"/>
      <c r="E70" s="245"/>
      <c r="F70" s="245"/>
      <c r="G70" s="245"/>
      <c r="H70" s="245"/>
      <c r="I70" s="245"/>
      <c r="J70" s="245"/>
      <c r="K70" s="245"/>
      <c r="L70" s="245"/>
      <c r="M70" s="245"/>
      <c r="N70" s="245"/>
      <c r="O70" s="245"/>
      <c r="P70" s="245"/>
      <c r="Q70" s="245"/>
      <c r="R70" s="245"/>
      <c r="S70" s="245"/>
      <c r="T70" s="245"/>
      <c r="U70" s="245"/>
      <c r="V70" s="245"/>
      <c r="W70" s="245"/>
      <c r="X70" s="245"/>
      <c r="Y70" s="245"/>
      <c r="Z70" s="245"/>
    </row>
    <row r="71" ht="15.75" customHeight="1">
      <c r="A71" s="245"/>
      <c r="B71" s="245"/>
      <c r="C71" s="245"/>
      <c r="D71" s="245"/>
      <c r="E71" s="245"/>
      <c r="F71" s="245"/>
      <c r="G71" s="245"/>
      <c r="H71" s="245"/>
      <c r="I71" s="245"/>
      <c r="J71" s="245"/>
      <c r="K71" s="245"/>
      <c r="L71" s="245"/>
      <c r="M71" s="245"/>
      <c r="N71" s="245"/>
      <c r="O71" s="245"/>
      <c r="P71" s="245"/>
      <c r="Q71" s="245"/>
      <c r="R71" s="245"/>
      <c r="S71" s="245"/>
      <c r="T71" s="245"/>
      <c r="U71" s="245"/>
      <c r="V71" s="245"/>
      <c r="W71" s="245"/>
      <c r="X71" s="245"/>
      <c r="Y71" s="245"/>
      <c r="Z71" s="245"/>
    </row>
    <row r="72" ht="15.75" customHeight="1">
      <c r="A72" s="245"/>
      <c r="B72" s="245"/>
      <c r="C72" s="245"/>
      <c r="D72" s="245"/>
      <c r="E72" s="245"/>
      <c r="F72" s="245"/>
      <c r="G72" s="245"/>
      <c r="H72" s="245"/>
      <c r="I72" s="245"/>
      <c r="J72" s="245"/>
      <c r="K72" s="245"/>
      <c r="L72" s="245"/>
      <c r="M72" s="245"/>
      <c r="N72" s="245"/>
      <c r="O72" s="245"/>
      <c r="P72" s="245"/>
      <c r="Q72" s="245"/>
      <c r="R72" s="245"/>
      <c r="S72" s="245"/>
      <c r="T72" s="245"/>
      <c r="U72" s="245"/>
      <c r="V72" s="245"/>
      <c r="W72" s="245"/>
      <c r="X72" s="245"/>
      <c r="Y72" s="245"/>
      <c r="Z72" s="245"/>
    </row>
    <row r="73" ht="15.75" customHeight="1">
      <c r="A73" s="245"/>
      <c r="B73" s="245"/>
      <c r="C73" s="245"/>
      <c r="D73" s="245"/>
      <c r="E73" s="245"/>
      <c r="F73" s="245"/>
      <c r="G73" s="245"/>
      <c r="H73" s="245"/>
      <c r="I73" s="245"/>
      <c r="J73" s="245"/>
      <c r="K73" s="245"/>
      <c r="L73" s="245"/>
      <c r="M73" s="245"/>
      <c r="N73" s="245"/>
      <c r="O73" s="245"/>
      <c r="P73" s="245"/>
      <c r="Q73" s="245"/>
      <c r="R73" s="245"/>
      <c r="S73" s="245"/>
      <c r="T73" s="245"/>
      <c r="U73" s="245"/>
      <c r="V73" s="245"/>
      <c r="W73" s="245"/>
      <c r="X73" s="245"/>
      <c r="Y73" s="245"/>
      <c r="Z73" s="245"/>
    </row>
    <row r="74" ht="15.75" customHeight="1">
      <c r="A74" s="245"/>
      <c r="B74" s="245"/>
      <c r="C74" s="245"/>
      <c r="D74" s="245"/>
      <c r="E74" s="245"/>
      <c r="F74" s="245"/>
      <c r="G74" s="245"/>
      <c r="H74" s="245"/>
      <c r="I74" s="245"/>
      <c r="J74" s="245"/>
      <c r="K74" s="245"/>
      <c r="L74" s="245"/>
      <c r="M74" s="245"/>
      <c r="N74" s="245"/>
      <c r="O74" s="245"/>
      <c r="P74" s="245"/>
      <c r="Q74" s="245"/>
      <c r="R74" s="245"/>
      <c r="S74" s="245"/>
      <c r="T74" s="245"/>
      <c r="U74" s="245"/>
      <c r="V74" s="245"/>
      <c r="W74" s="245"/>
      <c r="X74" s="245"/>
      <c r="Y74" s="245"/>
      <c r="Z74" s="245"/>
    </row>
    <row r="75" ht="15.75" customHeight="1">
      <c r="A75" s="245"/>
      <c r="B75" s="245"/>
      <c r="C75" s="245"/>
      <c r="D75" s="245"/>
      <c r="E75" s="245"/>
      <c r="F75" s="245"/>
      <c r="G75" s="245"/>
      <c r="H75" s="245"/>
      <c r="I75" s="245"/>
      <c r="J75" s="245"/>
      <c r="K75" s="245"/>
      <c r="L75" s="245"/>
      <c r="M75" s="245"/>
      <c r="N75" s="245"/>
      <c r="O75" s="245"/>
      <c r="P75" s="245"/>
      <c r="Q75" s="245"/>
      <c r="R75" s="245"/>
      <c r="S75" s="245"/>
      <c r="T75" s="245"/>
      <c r="U75" s="245"/>
      <c r="V75" s="245"/>
      <c r="W75" s="245"/>
      <c r="X75" s="245"/>
      <c r="Y75" s="245"/>
      <c r="Z75" s="245"/>
    </row>
    <row r="76" ht="15.75" customHeight="1">
      <c r="A76" s="245"/>
      <c r="B76" s="245"/>
      <c r="C76" s="245"/>
      <c r="D76" s="245"/>
      <c r="E76" s="245"/>
      <c r="F76" s="245"/>
      <c r="G76" s="245"/>
      <c r="H76" s="245"/>
      <c r="I76" s="245"/>
      <c r="J76" s="245"/>
      <c r="K76" s="245"/>
      <c r="L76" s="245"/>
      <c r="M76" s="245"/>
      <c r="N76" s="245"/>
      <c r="O76" s="245"/>
      <c r="P76" s="245"/>
      <c r="Q76" s="245"/>
      <c r="R76" s="245"/>
      <c r="S76" s="245"/>
      <c r="T76" s="245"/>
      <c r="U76" s="245"/>
      <c r="V76" s="245"/>
      <c r="W76" s="245"/>
      <c r="X76" s="245"/>
      <c r="Y76" s="245"/>
      <c r="Z76" s="245"/>
    </row>
    <row r="77" ht="15.75" customHeight="1">
      <c r="A77" s="245"/>
      <c r="B77" s="245"/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5"/>
      <c r="U77" s="245"/>
      <c r="V77" s="245"/>
      <c r="W77" s="245"/>
      <c r="X77" s="245"/>
      <c r="Y77" s="245"/>
      <c r="Z77" s="245"/>
    </row>
    <row r="78" ht="15.75" customHeight="1">
      <c r="A78" s="245"/>
      <c r="B78" s="245"/>
      <c r="C78" s="245"/>
      <c r="D78" s="245"/>
      <c r="E78" s="245"/>
      <c r="F78" s="245"/>
      <c r="G78" s="245"/>
      <c r="H78" s="245"/>
      <c r="I78" s="245"/>
      <c r="J78" s="245"/>
      <c r="K78" s="245"/>
      <c r="L78" s="245"/>
      <c r="M78" s="245"/>
      <c r="N78" s="245"/>
      <c r="O78" s="245"/>
      <c r="P78" s="245"/>
      <c r="Q78" s="245"/>
      <c r="R78" s="245"/>
      <c r="S78" s="245"/>
      <c r="T78" s="245"/>
      <c r="U78" s="245"/>
      <c r="V78" s="245"/>
      <c r="W78" s="245"/>
      <c r="X78" s="245"/>
      <c r="Y78" s="245"/>
      <c r="Z78" s="245"/>
    </row>
    <row r="79" ht="15.75" customHeight="1">
      <c r="A79" s="245"/>
      <c r="B79" s="245"/>
      <c r="C79" s="245"/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5"/>
      <c r="U79" s="245"/>
      <c r="V79" s="245"/>
      <c r="W79" s="245"/>
      <c r="X79" s="245"/>
      <c r="Y79" s="245"/>
      <c r="Z79" s="245"/>
    </row>
    <row r="80" ht="15.75" customHeight="1">
      <c r="A80" s="245"/>
      <c r="B80" s="245"/>
      <c r="C80" s="245"/>
      <c r="D80" s="245"/>
      <c r="E80" s="245"/>
      <c r="F80" s="245"/>
      <c r="G80" s="245"/>
      <c r="H80" s="245"/>
      <c r="I80" s="245"/>
      <c r="J80" s="245"/>
      <c r="K80" s="245"/>
      <c r="L80" s="245"/>
      <c r="M80" s="245"/>
      <c r="N80" s="245"/>
      <c r="O80" s="245"/>
      <c r="P80" s="245"/>
      <c r="Q80" s="245"/>
      <c r="R80" s="245"/>
      <c r="S80" s="245"/>
      <c r="T80" s="245"/>
      <c r="U80" s="245"/>
      <c r="V80" s="245"/>
      <c r="W80" s="245"/>
      <c r="X80" s="245"/>
      <c r="Y80" s="245"/>
      <c r="Z80" s="245"/>
    </row>
    <row r="81" ht="15.75" customHeight="1">
      <c r="A81" s="245"/>
      <c r="B81" s="245"/>
      <c r="C81" s="245"/>
      <c r="D81" s="245"/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5"/>
      <c r="U81" s="245"/>
      <c r="V81" s="245"/>
      <c r="W81" s="245"/>
      <c r="X81" s="245"/>
      <c r="Y81" s="245"/>
      <c r="Z81" s="245"/>
    </row>
    <row r="82" ht="15.75" customHeight="1">
      <c r="A82" s="245"/>
      <c r="B82" s="245"/>
      <c r="C82" s="245"/>
      <c r="D82" s="245"/>
      <c r="E82" s="245"/>
      <c r="F82" s="245"/>
      <c r="G82" s="245"/>
      <c r="H82" s="245"/>
      <c r="I82" s="245"/>
      <c r="J82" s="245"/>
      <c r="K82" s="245"/>
      <c r="L82" s="245"/>
      <c r="M82" s="245"/>
      <c r="N82" s="245"/>
      <c r="O82" s="245"/>
      <c r="P82" s="245"/>
      <c r="Q82" s="245"/>
      <c r="R82" s="245"/>
      <c r="S82" s="245"/>
      <c r="T82" s="245"/>
      <c r="U82" s="245"/>
      <c r="V82" s="245"/>
      <c r="W82" s="245"/>
      <c r="X82" s="245"/>
      <c r="Y82" s="245"/>
      <c r="Z82" s="245"/>
    </row>
    <row r="83" ht="15.75" customHeight="1">
      <c r="A83" s="245"/>
      <c r="B83" s="245"/>
      <c r="C83" s="245"/>
      <c r="D83" s="245"/>
      <c r="E83" s="245"/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5"/>
      <c r="U83" s="245"/>
      <c r="V83" s="245"/>
      <c r="W83" s="245"/>
      <c r="X83" s="245"/>
      <c r="Y83" s="245"/>
      <c r="Z83" s="245"/>
    </row>
    <row r="84" ht="15.75" customHeight="1">
      <c r="A84" s="245"/>
      <c r="B84" s="245"/>
      <c r="C84" s="245"/>
      <c r="D84" s="245"/>
      <c r="E84" s="245"/>
      <c r="F84" s="245"/>
      <c r="G84" s="245"/>
      <c r="H84" s="245"/>
      <c r="I84" s="245"/>
      <c r="J84" s="245"/>
      <c r="K84" s="245"/>
      <c r="L84" s="245"/>
      <c r="M84" s="245"/>
      <c r="N84" s="245"/>
      <c r="O84" s="245"/>
      <c r="P84" s="245"/>
      <c r="Q84" s="245"/>
      <c r="R84" s="245"/>
      <c r="S84" s="245"/>
      <c r="T84" s="245"/>
      <c r="U84" s="245"/>
      <c r="V84" s="245"/>
      <c r="W84" s="245"/>
      <c r="X84" s="245"/>
      <c r="Y84" s="245"/>
      <c r="Z84" s="245"/>
    </row>
    <row r="85" ht="15.75" customHeight="1">
      <c r="A85" s="245"/>
      <c r="B85" s="245"/>
      <c r="C85" s="245"/>
      <c r="D85" s="245"/>
      <c r="E85" s="245"/>
      <c r="F85" s="245"/>
      <c r="G85" s="245"/>
      <c r="H85" s="245"/>
      <c r="I85" s="245"/>
      <c r="J85" s="245"/>
      <c r="K85" s="245"/>
      <c r="L85" s="245"/>
      <c r="M85" s="245"/>
      <c r="N85" s="245"/>
      <c r="O85" s="245"/>
      <c r="P85" s="245"/>
      <c r="Q85" s="245"/>
      <c r="R85" s="245"/>
      <c r="S85" s="245"/>
      <c r="T85" s="245"/>
      <c r="U85" s="245"/>
      <c r="V85" s="245"/>
      <c r="W85" s="245"/>
      <c r="X85" s="245"/>
      <c r="Y85" s="245"/>
      <c r="Z85" s="245"/>
    </row>
    <row r="86" ht="15.75" customHeight="1">
      <c r="A86" s="245"/>
      <c r="B86" s="245"/>
      <c r="C86" s="245"/>
      <c r="D86" s="245"/>
      <c r="E86" s="245"/>
      <c r="F86" s="245"/>
      <c r="G86" s="245"/>
      <c r="H86" s="245"/>
      <c r="I86" s="245"/>
      <c r="J86" s="245"/>
      <c r="K86" s="245"/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245"/>
      <c r="W86" s="245"/>
      <c r="X86" s="245"/>
      <c r="Y86" s="245"/>
      <c r="Z86" s="245"/>
    </row>
    <row r="87" ht="15.75" customHeight="1">
      <c r="A87" s="245"/>
      <c r="B87" s="245"/>
      <c r="C87" s="245"/>
      <c r="D87" s="245"/>
      <c r="E87" s="245"/>
      <c r="F87" s="245"/>
      <c r="G87" s="245"/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245"/>
      <c r="W87" s="245"/>
      <c r="X87" s="245"/>
      <c r="Y87" s="245"/>
      <c r="Z87" s="245"/>
    </row>
    <row r="88" ht="15.75" customHeight="1">
      <c r="A88" s="245"/>
      <c r="B88" s="245"/>
      <c r="C88" s="245"/>
      <c r="D88" s="245"/>
      <c r="E88" s="245"/>
      <c r="F88" s="245"/>
      <c r="G88" s="245"/>
      <c r="H88" s="245"/>
      <c r="I88" s="245"/>
      <c r="J88" s="245"/>
      <c r="K88" s="245"/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245"/>
      <c r="W88" s="245"/>
      <c r="X88" s="245"/>
      <c r="Y88" s="245"/>
      <c r="Z88" s="245"/>
    </row>
    <row r="89" ht="15.75" customHeight="1">
      <c r="A89" s="245"/>
      <c r="B89" s="245"/>
      <c r="C89" s="245"/>
      <c r="D89" s="245"/>
      <c r="E89" s="245"/>
      <c r="F89" s="245"/>
      <c r="G89" s="245"/>
      <c r="H89" s="245"/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5"/>
      <c r="U89" s="245"/>
      <c r="V89" s="245"/>
      <c r="W89" s="245"/>
      <c r="X89" s="245"/>
      <c r="Y89" s="245"/>
      <c r="Z89" s="245"/>
    </row>
    <row r="90" ht="15.75" customHeight="1">
      <c r="A90" s="245"/>
      <c r="B90" s="245"/>
      <c r="C90" s="245"/>
      <c r="D90" s="245"/>
      <c r="E90" s="245"/>
      <c r="F90" s="245"/>
      <c r="G90" s="245"/>
      <c r="H90" s="245"/>
      <c r="I90" s="245"/>
      <c r="J90" s="245"/>
      <c r="K90" s="245"/>
      <c r="L90" s="245"/>
      <c r="M90" s="245"/>
      <c r="N90" s="245"/>
      <c r="O90" s="245"/>
      <c r="P90" s="245"/>
      <c r="Q90" s="245"/>
      <c r="R90" s="245"/>
      <c r="S90" s="245"/>
      <c r="T90" s="245"/>
      <c r="U90" s="245"/>
      <c r="V90" s="245"/>
      <c r="W90" s="245"/>
      <c r="X90" s="245"/>
      <c r="Y90" s="245"/>
      <c r="Z90" s="245"/>
    </row>
    <row r="91" ht="15.75" customHeight="1">
      <c r="A91" s="245"/>
      <c r="B91" s="245"/>
      <c r="C91" s="245"/>
      <c r="D91" s="245"/>
      <c r="E91" s="245"/>
      <c r="F91" s="245"/>
      <c r="G91" s="245"/>
      <c r="H91" s="245"/>
      <c r="I91" s="245"/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5"/>
      <c r="U91" s="245"/>
      <c r="V91" s="245"/>
      <c r="W91" s="245"/>
      <c r="X91" s="245"/>
      <c r="Y91" s="245"/>
      <c r="Z91" s="245"/>
    </row>
    <row r="92" ht="15.75" customHeight="1">
      <c r="A92" s="245"/>
      <c r="B92" s="245"/>
      <c r="C92" s="245"/>
      <c r="D92" s="245"/>
      <c r="E92" s="245"/>
      <c r="F92" s="245"/>
      <c r="G92" s="245"/>
      <c r="H92" s="245"/>
      <c r="I92" s="245"/>
      <c r="J92" s="245"/>
      <c r="K92" s="245"/>
      <c r="L92" s="245"/>
      <c r="M92" s="245"/>
      <c r="N92" s="245"/>
      <c r="O92" s="245"/>
      <c r="P92" s="245"/>
      <c r="Q92" s="245"/>
      <c r="R92" s="245"/>
      <c r="S92" s="245"/>
      <c r="T92" s="245"/>
      <c r="U92" s="245"/>
      <c r="V92" s="245"/>
      <c r="W92" s="245"/>
      <c r="X92" s="245"/>
      <c r="Y92" s="245"/>
      <c r="Z92" s="245"/>
    </row>
    <row r="93" ht="15.75" customHeight="1">
      <c r="A93" s="245"/>
      <c r="B93" s="245"/>
      <c r="C93" s="245"/>
      <c r="D93" s="245"/>
      <c r="E93" s="245"/>
      <c r="F93" s="245"/>
      <c r="G93" s="245"/>
      <c r="H93" s="245"/>
      <c r="I93" s="245"/>
      <c r="J93" s="245"/>
      <c r="K93" s="245"/>
      <c r="L93" s="245"/>
      <c r="M93" s="245"/>
      <c r="N93" s="245"/>
      <c r="O93" s="245"/>
      <c r="P93" s="245"/>
      <c r="Q93" s="245"/>
      <c r="R93" s="245"/>
      <c r="S93" s="245"/>
      <c r="T93" s="245"/>
      <c r="U93" s="245"/>
      <c r="V93" s="245"/>
      <c r="W93" s="245"/>
      <c r="X93" s="245"/>
      <c r="Y93" s="245"/>
      <c r="Z93" s="245"/>
    </row>
    <row r="94" ht="15.75" customHeight="1">
      <c r="A94" s="245"/>
      <c r="B94" s="245"/>
      <c r="C94" s="245"/>
      <c r="D94" s="245"/>
      <c r="E94" s="245"/>
      <c r="F94" s="245"/>
      <c r="G94" s="245"/>
      <c r="H94" s="245"/>
      <c r="I94" s="245"/>
      <c r="J94" s="245"/>
      <c r="K94" s="245"/>
      <c r="L94" s="245"/>
      <c r="M94" s="245"/>
      <c r="N94" s="245"/>
      <c r="O94" s="245"/>
      <c r="P94" s="245"/>
      <c r="Q94" s="245"/>
      <c r="R94" s="245"/>
      <c r="S94" s="245"/>
      <c r="T94" s="245"/>
      <c r="U94" s="245"/>
      <c r="V94" s="245"/>
      <c r="W94" s="245"/>
      <c r="X94" s="245"/>
      <c r="Y94" s="245"/>
      <c r="Z94" s="245"/>
    </row>
    <row r="95" ht="15.75" customHeight="1">
      <c r="A95" s="245"/>
      <c r="B95" s="245"/>
      <c r="C95" s="245"/>
      <c r="D95" s="245"/>
      <c r="E95" s="245"/>
      <c r="F95" s="245"/>
      <c r="G95" s="245"/>
      <c r="H95" s="245"/>
      <c r="I95" s="245"/>
      <c r="J95" s="245"/>
      <c r="K95" s="245"/>
      <c r="L95" s="245"/>
      <c r="M95" s="245"/>
      <c r="N95" s="245"/>
      <c r="O95" s="245"/>
      <c r="P95" s="245"/>
      <c r="Q95" s="245"/>
      <c r="R95" s="245"/>
      <c r="S95" s="245"/>
      <c r="T95" s="245"/>
      <c r="U95" s="245"/>
      <c r="V95" s="245"/>
      <c r="W95" s="245"/>
      <c r="X95" s="245"/>
      <c r="Y95" s="245"/>
      <c r="Z95" s="245"/>
    </row>
    <row r="96" ht="15.75" customHeight="1">
      <c r="A96" s="245"/>
      <c r="B96" s="245"/>
      <c r="C96" s="245"/>
      <c r="D96" s="245"/>
      <c r="E96" s="245"/>
      <c r="F96" s="245"/>
      <c r="G96" s="245"/>
      <c r="H96" s="245"/>
      <c r="I96" s="245"/>
      <c r="J96" s="245"/>
      <c r="K96" s="245"/>
      <c r="L96" s="245"/>
      <c r="M96" s="245"/>
      <c r="N96" s="245"/>
      <c r="O96" s="245"/>
      <c r="P96" s="245"/>
      <c r="Q96" s="245"/>
      <c r="R96" s="245"/>
      <c r="S96" s="245"/>
      <c r="T96" s="245"/>
      <c r="U96" s="245"/>
      <c r="V96" s="245"/>
      <c r="W96" s="245"/>
      <c r="X96" s="245"/>
      <c r="Y96" s="245"/>
      <c r="Z96" s="245"/>
    </row>
    <row r="97" ht="15.75" customHeight="1">
      <c r="A97" s="245"/>
      <c r="B97" s="245"/>
      <c r="C97" s="245"/>
      <c r="D97" s="245"/>
      <c r="E97" s="245"/>
      <c r="F97" s="245"/>
      <c r="G97" s="245"/>
      <c r="H97" s="245"/>
      <c r="I97" s="245"/>
      <c r="J97" s="245"/>
      <c r="K97" s="245"/>
      <c r="L97" s="245"/>
      <c r="M97" s="245"/>
      <c r="N97" s="245"/>
      <c r="O97" s="245"/>
      <c r="P97" s="245"/>
      <c r="Q97" s="245"/>
      <c r="R97" s="245"/>
      <c r="S97" s="245"/>
      <c r="T97" s="245"/>
      <c r="U97" s="245"/>
      <c r="V97" s="245"/>
      <c r="W97" s="245"/>
      <c r="X97" s="245"/>
      <c r="Y97" s="245"/>
      <c r="Z97" s="245"/>
    </row>
    <row r="98" ht="15.75" customHeight="1">
      <c r="A98" s="245"/>
      <c r="B98" s="245"/>
      <c r="C98" s="245"/>
      <c r="D98" s="245"/>
      <c r="E98" s="245"/>
      <c r="F98" s="245"/>
      <c r="G98" s="245"/>
      <c r="H98" s="245"/>
      <c r="I98" s="245"/>
      <c r="J98" s="245"/>
      <c r="K98" s="245"/>
      <c r="L98" s="245"/>
      <c r="M98" s="245"/>
      <c r="N98" s="245"/>
      <c r="O98" s="245"/>
      <c r="P98" s="245"/>
      <c r="Q98" s="245"/>
      <c r="R98" s="245"/>
      <c r="S98" s="245"/>
      <c r="T98" s="245"/>
      <c r="U98" s="245"/>
      <c r="V98" s="245"/>
      <c r="W98" s="245"/>
      <c r="X98" s="245"/>
      <c r="Y98" s="245"/>
      <c r="Z98" s="245"/>
    </row>
    <row r="99" ht="15.75" customHeight="1">
      <c r="A99" s="245"/>
      <c r="B99" s="245"/>
      <c r="C99" s="245"/>
      <c r="D99" s="245"/>
      <c r="E99" s="245"/>
      <c r="F99" s="245"/>
      <c r="G99" s="245"/>
      <c r="H99" s="245"/>
      <c r="I99" s="245"/>
      <c r="J99" s="245"/>
      <c r="K99" s="245"/>
      <c r="L99" s="245"/>
      <c r="M99" s="245"/>
      <c r="N99" s="245"/>
      <c r="O99" s="245"/>
      <c r="P99" s="245"/>
      <c r="Q99" s="245"/>
      <c r="R99" s="245"/>
      <c r="S99" s="245"/>
      <c r="T99" s="245"/>
      <c r="U99" s="245"/>
      <c r="V99" s="245"/>
      <c r="W99" s="245"/>
      <c r="X99" s="245"/>
      <c r="Y99" s="245"/>
      <c r="Z99" s="245"/>
    </row>
    <row r="100" ht="15.75" customHeight="1">
      <c r="A100" s="245"/>
      <c r="B100" s="245"/>
      <c r="C100" s="245"/>
      <c r="D100" s="245"/>
      <c r="E100" s="245"/>
      <c r="F100" s="245"/>
      <c r="G100" s="245"/>
      <c r="H100" s="245"/>
      <c r="I100" s="245"/>
      <c r="J100" s="245"/>
      <c r="K100" s="245"/>
      <c r="L100" s="245"/>
      <c r="M100" s="245"/>
      <c r="N100" s="245"/>
      <c r="O100" s="245"/>
      <c r="P100" s="245"/>
      <c r="Q100" s="245"/>
      <c r="R100" s="245"/>
      <c r="S100" s="245"/>
      <c r="T100" s="245"/>
      <c r="U100" s="245"/>
      <c r="V100" s="245"/>
      <c r="W100" s="245"/>
      <c r="X100" s="245"/>
      <c r="Y100" s="245"/>
      <c r="Z100" s="245"/>
    </row>
    <row r="101" ht="15.75" customHeight="1">
      <c r="A101" s="245"/>
      <c r="B101" s="245"/>
      <c r="C101" s="245"/>
      <c r="D101" s="245"/>
      <c r="E101" s="245"/>
      <c r="F101" s="245"/>
      <c r="G101" s="245"/>
      <c r="H101" s="245"/>
      <c r="I101" s="245"/>
      <c r="J101" s="245"/>
      <c r="K101" s="245"/>
      <c r="L101" s="245"/>
      <c r="M101" s="245"/>
      <c r="N101" s="245"/>
      <c r="O101" s="245"/>
      <c r="P101" s="245"/>
      <c r="Q101" s="245"/>
      <c r="R101" s="245"/>
      <c r="S101" s="245"/>
      <c r="T101" s="245"/>
      <c r="U101" s="245"/>
      <c r="V101" s="245"/>
      <c r="W101" s="245"/>
      <c r="X101" s="245"/>
      <c r="Y101" s="245"/>
      <c r="Z101" s="245"/>
    </row>
    <row r="102" ht="15.75" customHeight="1">
      <c r="A102" s="245"/>
      <c r="B102" s="245"/>
      <c r="C102" s="245"/>
      <c r="D102" s="245"/>
      <c r="E102" s="245"/>
      <c r="F102" s="245"/>
      <c r="G102" s="245"/>
      <c r="H102" s="245"/>
      <c r="I102" s="245"/>
      <c r="J102" s="245"/>
      <c r="K102" s="245"/>
      <c r="L102" s="245"/>
      <c r="M102" s="245"/>
      <c r="N102" s="245"/>
      <c r="O102" s="245"/>
      <c r="P102" s="245"/>
      <c r="Q102" s="245"/>
      <c r="R102" s="245"/>
      <c r="S102" s="245"/>
      <c r="T102" s="245"/>
      <c r="U102" s="245"/>
      <c r="V102" s="245"/>
      <c r="W102" s="245"/>
      <c r="X102" s="245"/>
      <c r="Y102" s="245"/>
      <c r="Z102" s="245"/>
    </row>
    <row r="103" ht="15.75" customHeight="1">
      <c r="A103" s="245"/>
      <c r="B103" s="245"/>
      <c r="C103" s="245"/>
      <c r="D103" s="245"/>
      <c r="E103" s="245"/>
      <c r="F103" s="245"/>
      <c r="G103" s="245"/>
      <c r="H103" s="245"/>
      <c r="I103" s="245"/>
      <c r="J103" s="245"/>
      <c r="K103" s="245"/>
      <c r="L103" s="245"/>
      <c r="M103" s="245"/>
      <c r="N103" s="245"/>
      <c r="O103" s="245"/>
      <c r="P103" s="245"/>
      <c r="Q103" s="245"/>
      <c r="R103" s="245"/>
      <c r="S103" s="245"/>
      <c r="T103" s="245"/>
      <c r="U103" s="245"/>
      <c r="V103" s="245"/>
      <c r="W103" s="245"/>
      <c r="X103" s="245"/>
      <c r="Y103" s="245"/>
      <c r="Z103" s="245"/>
    </row>
    <row r="104" ht="15.75" customHeight="1">
      <c r="A104" s="245"/>
      <c r="B104" s="245"/>
      <c r="C104" s="245"/>
      <c r="D104" s="245"/>
      <c r="E104" s="245"/>
      <c r="F104" s="245"/>
      <c r="G104" s="245"/>
      <c r="H104" s="245"/>
      <c r="I104" s="245"/>
      <c r="J104" s="245"/>
      <c r="K104" s="245"/>
      <c r="L104" s="245"/>
      <c r="M104" s="245"/>
      <c r="N104" s="245"/>
      <c r="O104" s="245"/>
      <c r="P104" s="245"/>
      <c r="Q104" s="245"/>
      <c r="R104" s="245"/>
      <c r="S104" s="245"/>
      <c r="T104" s="245"/>
      <c r="U104" s="245"/>
      <c r="V104" s="245"/>
      <c r="W104" s="245"/>
      <c r="X104" s="245"/>
      <c r="Y104" s="245"/>
      <c r="Z104" s="245"/>
    </row>
    <row r="105" ht="15.75" customHeight="1">
      <c r="A105" s="245"/>
      <c r="B105" s="245"/>
      <c r="C105" s="245"/>
      <c r="D105" s="245"/>
      <c r="E105" s="245"/>
      <c r="F105" s="245"/>
      <c r="G105" s="245"/>
      <c r="H105" s="245"/>
      <c r="I105" s="245"/>
      <c r="J105" s="245"/>
      <c r="K105" s="245"/>
      <c r="L105" s="245"/>
      <c r="M105" s="245"/>
      <c r="N105" s="245"/>
      <c r="O105" s="245"/>
      <c r="P105" s="245"/>
      <c r="Q105" s="245"/>
      <c r="R105" s="245"/>
      <c r="S105" s="245"/>
      <c r="T105" s="245"/>
      <c r="U105" s="245"/>
      <c r="V105" s="245"/>
      <c r="W105" s="245"/>
      <c r="X105" s="245"/>
      <c r="Y105" s="245"/>
      <c r="Z105" s="245"/>
    </row>
    <row r="106" ht="15.75" customHeight="1">
      <c r="A106" s="245"/>
      <c r="B106" s="245"/>
      <c r="C106" s="245"/>
      <c r="D106" s="245"/>
      <c r="E106" s="245"/>
      <c r="F106" s="245"/>
      <c r="G106" s="245"/>
      <c r="H106" s="245"/>
      <c r="I106" s="245"/>
      <c r="J106" s="245"/>
      <c r="K106" s="245"/>
      <c r="L106" s="245"/>
      <c r="M106" s="245"/>
      <c r="N106" s="245"/>
      <c r="O106" s="245"/>
      <c r="P106" s="245"/>
      <c r="Q106" s="245"/>
      <c r="R106" s="245"/>
      <c r="S106" s="245"/>
      <c r="T106" s="245"/>
      <c r="U106" s="245"/>
      <c r="V106" s="245"/>
      <c r="W106" s="245"/>
      <c r="X106" s="245"/>
      <c r="Y106" s="245"/>
      <c r="Z106" s="245"/>
    </row>
    <row r="107" ht="15.75" customHeight="1">
      <c r="A107" s="245"/>
      <c r="B107" s="245"/>
      <c r="C107" s="245"/>
      <c r="D107" s="245"/>
      <c r="E107" s="245"/>
      <c r="F107" s="245"/>
      <c r="G107" s="245"/>
      <c r="H107" s="245"/>
      <c r="I107" s="245"/>
      <c r="J107" s="245"/>
      <c r="K107" s="245"/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245"/>
      <c r="W107" s="245"/>
      <c r="X107" s="245"/>
      <c r="Y107" s="245"/>
      <c r="Z107" s="245"/>
    </row>
    <row r="108" ht="15.75" customHeight="1">
      <c r="A108" s="245"/>
      <c r="B108" s="245"/>
      <c r="C108" s="245"/>
      <c r="D108" s="245"/>
      <c r="E108" s="245"/>
      <c r="F108" s="245"/>
      <c r="G108" s="245"/>
      <c r="H108" s="245"/>
      <c r="I108" s="245"/>
      <c r="J108" s="245"/>
      <c r="K108" s="245"/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245"/>
      <c r="W108" s="245"/>
      <c r="X108" s="245"/>
      <c r="Y108" s="245"/>
      <c r="Z108" s="245"/>
    </row>
    <row r="109" ht="15.75" customHeight="1">
      <c r="A109" s="245"/>
      <c r="B109" s="245"/>
      <c r="C109" s="245"/>
      <c r="D109" s="245"/>
      <c r="E109" s="245"/>
      <c r="F109" s="245"/>
      <c r="G109" s="245"/>
      <c r="H109" s="245"/>
      <c r="I109" s="245"/>
      <c r="J109" s="245"/>
      <c r="K109" s="245"/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245"/>
      <c r="W109" s="245"/>
      <c r="X109" s="245"/>
      <c r="Y109" s="245"/>
      <c r="Z109" s="245"/>
    </row>
    <row r="110" ht="15.75" customHeight="1">
      <c r="A110" s="245"/>
      <c r="B110" s="245"/>
      <c r="C110" s="245"/>
      <c r="D110" s="245"/>
      <c r="E110" s="245"/>
      <c r="F110" s="245"/>
      <c r="G110" s="245"/>
      <c r="H110" s="245"/>
      <c r="I110" s="245"/>
      <c r="J110" s="245"/>
      <c r="K110" s="245"/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245"/>
      <c r="W110" s="245"/>
      <c r="X110" s="245"/>
      <c r="Y110" s="245"/>
      <c r="Z110" s="245"/>
    </row>
    <row r="111" ht="15.75" customHeight="1">
      <c r="A111" s="245"/>
      <c r="B111" s="245"/>
      <c r="C111" s="245"/>
      <c r="D111" s="245"/>
      <c r="E111" s="245"/>
      <c r="F111" s="245"/>
      <c r="G111" s="245"/>
      <c r="H111" s="245"/>
      <c r="I111" s="245"/>
      <c r="J111" s="245"/>
      <c r="K111" s="245"/>
      <c r="L111" s="245"/>
      <c r="M111" s="245"/>
      <c r="N111" s="245"/>
      <c r="O111" s="245"/>
      <c r="P111" s="245"/>
      <c r="Q111" s="245"/>
      <c r="R111" s="245"/>
      <c r="S111" s="245"/>
      <c r="T111" s="245"/>
      <c r="U111" s="245"/>
      <c r="V111" s="245"/>
      <c r="W111" s="245"/>
      <c r="X111" s="245"/>
      <c r="Y111" s="245"/>
      <c r="Z111" s="245"/>
    </row>
    <row r="112" ht="15.75" customHeight="1">
      <c r="A112" s="245"/>
      <c r="B112" s="245"/>
      <c r="C112" s="245"/>
      <c r="D112" s="245"/>
      <c r="E112" s="245"/>
      <c r="F112" s="245"/>
      <c r="G112" s="245"/>
      <c r="H112" s="245"/>
      <c r="I112" s="245"/>
      <c r="J112" s="245"/>
      <c r="K112" s="245"/>
      <c r="L112" s="245"/>
      <c r="M112" s="245"/>
      <c r="N112" s="245"/>
      <c r="O112" s="245"/>
      <c r="P112" s="245"/>
      <c r="Q112" s="245"/>
      <c r="R112" s="245"/>
      <c r="S112" s="245"/>
      <c r="T112" s="245"/>
      <c r="U112" s="245"/>
      <c r="V112" s="245"/>
      <c r="W112" s="245"/>
      <c r="X112" s="245"/>
      <c r="Y112" s="245"/>
      <c r="Z112" s="245"/>
    </row>
    <row r="113" ht="15.75" customHeight="1">
      <c r="A113" s="245"/>
      <c r="B113" s="245"/>
      <c r="C113" s="245"/>
      <c r="D113" s="245"/>
      <c r="E113" s="245"/>
      <c r="F113" s="245"/>
      <c r="G113" s="245"/>
      <c r="H113" s="245"/>
      <c r="I113" s="245"/>
      <c r="J113" s="245"/>
      <c r="K113" s="245"/>
      <c r="L113" s="245"/>
      <c r="M113" s="245"/>
      <c r="N113" s="245"/>
      <c r="O113" s="245"/>
      <c r="P113" s="245"/>
      <c r="Q113" s="245"/>
      <c r="R113" s="245"/>
      <c r="S113" s="245"/>
      <c r="T113" s="245"/>
      <c r="U113" s="245"/>
      <c r="V113" s="245"/>
      <c r="W113" s="245"/>
      <c r="X113" s="245"/>
      <c r="Y113" s="245"/>
      <c r="Z113" s="245"/>
    </row>
    <row r="114" ht="15.75" customHeight="1">
      <c r="A114" s="245"/>
      <c r="B114" s="245"/>
      <c r="C114" s="245"/>
      <c r="D114" s="245"/>
      <c r="E114" s="245"/>
      <c r="F114" s="245"/>
      <c r="G114" s="245"/>
      <c r="H114" s="245"/>
      <c r="I114" s="245"/>
      <c r="J114" s="245"/>
      <c r="K114" s="245"/>
      <c r="L114" s="245"/>
      <c r="M114" s="245"/>
      <c r="N114" s="245"/>
      <c r="O114" s="245"/>
      <c r="P114" s="245"/>
      <c r="Q114" s="245"/>
      <c r="R114" s="245"/>
      <c r="S114" s="245"/>
      <c r="T114" s="245"/>
      <c r="U114" s="245"/>
      <c r="V114" s="245"/>
      <c r="W114" s="245"/>
      <c r="X114" s="245"/>
      <c r="Y114" s="245"/>
      <c r="Z114" s="245"/>
    </row>
    <row r="115" ht="15.75" customHeight="1">
      <c r="A115" s="245"/>
      <c r="B115" s="245"/>
      <c r="C115" s="245"/>
      <c r="D115" s="245"/>
      <c r="E115" s="245"/>
      <c r="F115" s="245"/>
      <c r="G115" s="245"/>
      <c r="H115" s="245"/>
      <c r="I115" s="245"/>
      <c r="J115" s="245"/>
      <c r="K115" s="245"/>
      <c r="L115" s="245"/>
      <c r="M115" s="245"/>
      <c r="N115" s="245"/>
      <c r="O115" s="245"/>
      <c r="P115" s="245"/>
      <c r="Q115" s="245"/>
      <c r="R115" s="245"/>
      <c r="S115" s="245"/>
      <c r="T115" s="245"/>
      <c r="U115" s="245"/>
      <c r="V115" s="245"/>
      <c r="W115" s="245"/>
      <c r="X115" s="245"/>
      <c r="Y115" s="245"/>
      <c r="Z115" s="245"/>
    </row>
    <row r="116" ht="15.75" customHeight="1">
      <c r="A116" s="245"/>
      <c r="B116" s="245"/>
      <c r="C116" s="245"/>
      <c r="D116" s="245"/>
      <c r="E116" s="245"/>
      <c r="F116" s="245"/>
      <c r="G116" s="245"/>
      <c r="H116" s="245"/>
      <c r="I116" s="245"/>
      <c r="J116" s="245"/>
      <c r="K116" s="245"/>
      <c r="L116" s="245"/>
      <c r="M116" s="245"/>
      <c r="N116" s="245"/>
      <c r="O116" s="245"/>
      <c r="P116" s="245"/>
      <c r="Q116" s="245"/>
      <c r="R116" s="245"/>
      <c r="S116" s="245"/>
      <c r="T116" s="245"/>
      <c r="U116" s="245"/>
      <c r="V116" s="245"/>
      <c r="W116" s="245"/>
      <c r="X116" s="245"/>
      <c r="Y116" s="245"/>
      <c r="Z116" s="245"/>
    </row>
    <row r="117" ht="15.75" customHeight="1">
      <c r="A117" s="245"/>
      <c r="B117" s="245"/>
      <c r="C117" s="245"/>
      <c r="D117" s="245"/>
      <c r="E117" s="245"/>
      <c r="F117" s="245"/>
      <c r="G117" s="245"/>
      <c r="H117" s="245"/>
      <c r="I117" s="245"/>
      <c r="J117" s="245"/>
      <c r="K117" s="245"/>
      <c r="L117" s="245"/>
      <c r="M117" s="245"/>
      <c r="N117" s="245"/>
      <c r="O117" s="245"/>
      <c r="P117" s="245"/>
      <c r="Q117" s="245"/>
      <c r="R117" s="245"/>
      <c r="S117" s="245"/>
      <c r="T117" s="245"/>
      <c r="U117" s="245"/>
      <c r="V117" s="245"/>
      <c r="W117" s="245"/>
      <c r="X117" s="245"/>
      <c r="Y117" s="245"/>
      <c r="Z117" s="245"/>
    </row>
    <row r="118" ht="15.75" customHeight="1">
      <c r="A118" s="245"/>
      <c r="B118" s="245"/>
      <c r="C118" s="245"/>
      <c r="D118" s="245"/>
      <c r="E118" s="245"/>
      <c r="F118" s="245"/>
      <c r="G118" s="245"/>
      <c r="H118" s="245"/>
      <c r="I118" s="245"/>
      <c r="J118" s="245"/>
      <c r="K118" s="245"/>
      <c r="L118" s="245"/>
      <c r="M118" s="245"/>
      <c r="N118" s="245"/>
      <c r="O118" s="245"/>
      <c r="P118" s="245"/>
      <c r="Q118" s="245"/>
      <c r="R118" s="245"/>
      <c r="S118" s="245"/>
      <c r="T118" s="245"/>
      <c r="U118" s="245"/>
      <c r="V118" s="245"/>
      <c r="W118" s="245"/>
      <c r="X118" s="245"/>
      <c r="Y118" s="245"/>
      <c r="Z118" s="245"/>
    </row>
    <row r="119" ht="15.75" customHeight="1">
      <c r="A119" s="245"/>
      <c r="B119" s="245"/>
      <c r="C119" s="245"/>
      <c r="D119" s="245"/>
      <c r="E119" s="245"/>
      <c r="F119" s="245"/>
      <c r="G119" s="245"/>
      <c r="H119" s="245"/>
      <c r="I119" s="245"/>
      <c r="J119" s="245"/>
      <c r="K119" s="245"/>
      <c r="L119" s="245"/>
      <c r="M119" s="245"/>
      <c r="N119" s="245"/>
      <c r="O119" s="245"/>
      <c r="P119" s="245"/>
      <c r="Q119" s="245"/>
      <c r="R119" s="245"/>
      <c r="S119" s="245"/>
      <c r="T119" s="245"/>
      <c r="U119" s="245"/>
      <c r="V119" s="245"/>
      <c r="W119" s="245"/>
      <c r="X119" s="245"/>
      <c r="Y119" s="245"/>
      <c r="Z119" s="245"/>
    </row>
    <row r="120" ht="15.75" customHeight="1">
      <c r="A120" s="245"/>
      <c r="B120" s="245"/>
      <c r="C120" s="245"/>
      <c r="D120" s="245"/>
      <c r="E120" s="245"/>
      <c r="F120" s="245"/>
      <c r="G120" s="245"/>
      <c r="H120" s="245"/>
      <c r="I120" s="245"/>
      <c r="J120" s="245"/>
      <c r="K120" s="245"/>
      <c r="L120" s="245"/>
      <c r="M120" s="245"/>
      <c r="N120" s="245"/>
      <c r="O120" s="245"/>
      <c r="P120" s="245"/>
      <c r="Q120" s="245"/>
      <c r="R120" s="245"/>
      <c r="S120" s="245"/>
      <c r="T120" s="245"/>
      <c r="U120" s="245"/>
      <c r="V120" s="245"/>
      <c r="W120" s="245"/>
      <c r="X120" s="245"/>
      <c r="Y120" s="245"/>
      <c r="Z120" s="245"/>
    </row>
    <row r="121" ht="15.75" customHeight="1">
      <c r="A121" s="245"/>
      <c r="B121" s="245"/>
      <c r="C121" s="245"/>
      <c r="D121" s="245"/>
      <c r="E121" s="245"/>
      <c r="F121" s="245"/>
      <c r="G121" s="245"/>
      <c r="H121" s="245"/>
      <c r="I121" s="245"/>
      <c r="J121" s="245"/>
      <c r="K121" s="245"/>
      <c r="L121" s="245"/>
      <c r="M121" s="245"/>
      <c r="N121" s="245"/>
      <c r="O121" s="245"/>
      <c r="P121" s="245"/>
      <c r="Q121" s="245"/>
      <c r="R121" s="245"/>
      <c r="S121" s="245"/>
      <c r="T121" s="245"/>
      <c r="U121" s="245"/>
      <c r="V121" s="245"/>
      <c r="W121" s="245"/>
      <c r="X121" s="245"/>
      <c r="Y121" s="245"/>
      <c r="Z121" s="245"/>
    </row>
    <row r="122" ht="15.75" customHeight="1">
      <c r="A122" s="245"/>
      <c r="B122" s="245"/>
      <c r="C122" s="245"/>
      <c r="D122" s="245"/>
      <c r="E122" s="245"/>
      <c r="F122" s="245"/>
      <c r="G122" s="245"/>
      <c r="H122" s="245"/>
      <c r="I122" s="245"/>
      <c r="J122" s="245"/>
      <c r="K122" s="245"/>
      <c r="L122" s="245"/>
      <c r="M122" s="245"/>
      <c r="N122" s="245"/>
      <c r="O122" s="245"/>
      <c r="P122" s="245"/>
      <c r="Q122" s="245"/>
      <c r="R122" s="245"/>
      <c r="S122" s="245"/>
      <c r="T122" s="245"/>
      <c r="U122" s="245"/>
      <c r="V122" s="245"/>
      <c r="W122" s="245"/>
      <c r="X122" s="245"/>
      <c r="Y122" s="245"/>
      <c r="Z122" s="245"/>
    </row>
    <row r="123" ht="15.75" customHeight="1">
      <c r="A123" s="245"/>
      <c r="B123" s="245"/>
      <c r="C123" s="245"/>
      <c r="D123" s="245"/>
      <c r="E123" s="245"/>
      <c r="F123" s="245"/>
      <c r="G123" s="245"/>
      <c r="H123" s="245"/>
      <c r="I123" s="245"/>
      <c r="J123" s="245"/>
      <c r="K123" s="245"/>
      <c r="L123" s="245"/>
      <c r="M123" s="245"/>
      <c r="N123" s="245"/>
      <c r="O123" s="245"/>
      <c r="P123" s="245"/>
      <c r="Q123" s="245"/>
      <c r="R123" s="245"/>
      <c r="S123" s="245"/>
      <c r="T123" s="245"/>
      <c r="U123" s="245"/>
      <c r="V123" s="245"/>
      <c r="W123" s="245"/>
      <c r="X123" s="245"/>
      <c r="Y123" s="245"/>
      <c r="Z123" s="245"/>
    </row>
    <row r="124" ht="15.75" customHeight="1">
      <c r="A124" s="245"/>
      <c r="B124" s="245"/>
      <c r="C124" s="245"/>
      <c r="D124" s="245"/>
      <c r="E124" s="245"/>
      <c r="F124" s="245"/>
      <c r="G124" s="245"/>
      <c r="H124" s="245"/>
      <c r="I124" s="245"/>
      <c r="J124" s="245"/>
      <c r="K124" s="245"/>
      <c r="L124" s="245"/>
      <c r="M124" s="245"/>
      <c r="N124" s="245"/>
      <c r="O124" s="245"/>
      <c r="P124" s="245"/>
      <c r="Q124" s="245"/>
      <c r="R124" s="245"/>
      <c r="S124" s="245"/>
      <c r="T124" s="245"/>
      <c r="U124" s="245"/>
      <c r="V124" s="245"/>
      <c r="W124" s="245"/>
      <c r="X124" s="245"/>
      <c r="Y124" s="245"/>
      <c r="Z124" s="245"/>
    </row>
    <row r="125" ht="15.75" customHeight="1">
      <c r="A125" s="245"/>
      <c r="B125" s="245"/>
      <c r="C125" s="245"/>
      <c r="D125" s="245"/>
      <c r="E125" s="245"/>
      <c r="F125" s="245"/>
      <c r="G125" s="245"/>
      <c r="H125" s="245"/>
      <c r="I125" s="245"/>
      <c r="J125" s="245"/>
      <c r="K125" s="245"/>
      <c r="L125" s="245"/>
      <c r="M125" s="245"/>
      <c r="N125" s="245"/>
      <c r="O125" s="245"/>
      <c r="P125" s="245"/>
      <c r="Q125" s="245"/>
      <c r="R125" s="245"/>
      <c r="S125" s="245"/>
      <c r="T125" s="245"/>
      <c r="U125" s="245"/>
      <c r="V125" s="245"/>
      <c r="W125" s="245"/>
      <c r="X125" s="245"/>
      <c r="Y125" s="245"/>
      <c r="Z125" s="245"/>
    </row>
    <row r="126" ht="15.75" customHeight="1">
      <c r="A126" s="245"/>
      <c r="B126" s="245"/>
      <c r="C126" s="245"/>
      <c r="D126" s="245"/>
      <c r="E126" s="245"/>
      <c r="F126" s="245"/>
      <c r="G126" s="245"/>
      <c r="H126" s="245"/>
      <c r="I126" s="245"/>
      <c r="J126" s="245"/>
      <c r="K126" s="245"/>
      <c r="L126" s="245"/>
      <c r="M126" s="245"/>
      <c r="N126" s="245"/>
      <c r="O126" s="245"/>
      <c r="P126" s="245"/>
      <c r="Q126" s="245"/>
      <c r="R126" s="245"/>
      <c r="S126" s="245"/>
      <c r="T126" s="245"/>
      <c r="U126" s="245"/>
      <c r="V126" s="245"/>
      <c r="W126" s="245"/>
      <c r="X126" s="245"/>
      <c r="Y126" s="245"/>
      <c r="Z126" s="245"/>
    </row>
    <row r="127" ht="15.75" customHeight="1">
      <c r="A127" s="245"/>
      <c r="B127" s="245"/>
      <c r="C127" s="245"/>
      <c r="D127" s="245"/>
      <c r="E127" s="245"/>
      <c r="F127" s="245"/>
      <c r="G127" s="245"/>
      <c r="H127" s="245"/>
      <c r="I127" s="245"/>
      <c r="J127" s="245"/>
      <c r="K127" s="245"/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245"/>
      <c r="W127" s="245"/>
      <c r="X127" s="245"/>
      <c r="Y127" s="245"/>
      <c r="Z127" s="245"/>
    </row>
    <row r="128" ht="15.75" customHeight="1">
      <c r="A128" s="245"/>
      <c r="B128" s="245"/>
      <c r="C128" s="245"/>
      <c r="D128" s="245"/>
      <c r="E128" s="245"/>
      <c r="F128" s="245"/>
      <c r="G128" s="245"/>
      <c r="H128" s="245"/>
      <c r="I128" s="245"/>
      <c r="J128" s="245"/>
      <c r="K128" s="245"/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245"/>
      <c r="W128" s="245"/>
      <c r="X128" s="245"/>
      <c r="Y128" s="245"/>
      <c r="Z128" s="245"/>
    </row>
    <row r="129" ht="15.75" customHeight="1">
      <c r="A129" s="245"/>
      <c r="B129" s="245"/>
      <c r="C129" s="245"/>
      <c r="D129" s="245"/>
      <c r="E129" s="245"/>
      <c r="F129" s="245"/>
      <c r="G129" s="245"/>
      <c r="H129" s="245"/>
      <c r="I129" s="245"/>
      <c r="J129" s="245"/>
      <c r="K129" s="245"/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245"/>
      <c r="W129" s="245"/>
      <c r="X129" s="245"/>
      <c r="Y129" s="245"/>
      <c r="Z129" s="245"/>
    </row>
    <row r="130" ht="15.75" customHeight="1">
      <c r="A130" s="245"/>
      <c r="B130" s="245"/>
      <c r="C130" s="245"/>
      <c r="D130" s="245"/>
      <c r="E130" s="245"/>
      <c r="F130" s="245"/>
      <c r="G130" s="245"/>
      <c r="H130" s="245"/>
      <c r="I130" s="245"/>
      <c r="J130" s="245"/>
      <c r="K130" s="245"/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245"/>
      <c r="W130" s="245"/>
      <c r="X130" s="245"/>
      <c r="Y130" s="245"/>
      <c r="Z130" s="245"/>
    </row>
    <row r="131" ht="15.75" customHeight="1">
      <c r="A131" s="245"/>
      <c r="B131" s="245"/>
      <c r="C131" s="245"/>
      <c r="D131" s="245"/>
      <c r="E131" s="245"/>
      <c r="F131" s="245"/>
      <c r="G131" s="245"/>
      <c r="H131" s="245"/>
      <c r="I131" s="245"/>
      <c r="J131" s="245"/>
      <c r="K131" s="245"/>
      <c r="L131" s="245"/>
      <c r="M131" s="245"/>
      <c r="N131" s="245"/>
      <c r="O131" s="245"/>
      <c r="P131" s="245"/>
      <c r="Q131" s="245"/>
      <c r="R131" s="245"/>
      <c r="S131" s="245"/>
      <c r="T131" s="245"/>
      <c r="U131" s="245"/>
      <c r="V131" s="245"/>
      <c r="W131" s="245"/>
      <c r="X131" s="245"/>
      <c r="Y131" s="245"/>
      <c r="Z131" s="245"/>
    </row>
    <row r="132" ht="15.75" customHeight="1">
      <c r="A132" s="245"/>
      <c r="B132" s="245"/>
      <c r="C132" s="245"/>
      <c r="D132" s="245"/>
      <c r="E132" s="245"/>
      <c r="F132" s="245"/>
      <c r="G132" s="245"/>
      <c r="H132" s="245"/>
      <c r="I132" s="245"/>
      <c r="J132" s="245"/>
      <c r="K132" s="245"/>
      <c r="L132" s="245"/>
      <c r="M132" s="245"/>
      <c r="N132" s="245"/>
      <c r="O132" s="245"/>
      <c r="P132" s="245"/>
      <c r="Q132" s="245"/>
      <c r="R132" s="245"/>
      <c r="S132" s="245"/>
      <c r="T132" s="245"/>
      <c r="U132" s="245"/>
      <c r="V132" s="245"/>
      <c r="W132" s="245"/>
      <c r="X132" s="245"/>
      <c r="Y132" s="245"/>
      <c r="Z132" s="245"/>
    </row>
    <row r="133" ht="15.75" customHeight="1">
      <c r="A133" s="245"/>
      <c r="B133" s="245"/>
      <c r="C133" s="245"/>
      <c r="D133" s="245"/>
      <c r="E133" s="245"/>
      <c r="F133" s="245"/>
      <c r="G133" s="245"/>
      <c r="H133" s="245"/>
      <c r="I133" s="245"/>
      <c r="J133" s="245"/>
      <c r="K133" s="245"/>
      <c r="L133" s="245"/>
      <c r="M133" s="245"/>
      <c r="N133" s="245"/>
      <c r="O133" s="245"/>
      <c r="P133" s="245"/>
      <c r="Q133" s="245"/>
      <c r="R133" s="245"/>
      <c r="S133" s="245"/>
      <c r="T133" s="245"/>
      <c r="U133" s="245"/>
      <c r="V133" s="245"/>
      <c r="W133" s="245"/>
      <c r="X133" s="245"/>
      <c r="Y133" s="245"/>
      <c r="Z133" s="245"/>
    </row>
    <row r="134" ht="15.75" customHeight="1">
      <c r="A134" s="245"/>
      <c r="B134" s="245"/>
      <c r="C134" s="245"/>
      <c r="D134" s="245"/>
      <c r="E134" s="245"/>
      <c r="F134" s="245"/>
      <c r="G134" s="245"/>
      <c r="H134" s="245"/>
      <c r="I134" s="245"/>
      <c r="J134" s="245"/>
      <c r="K134" s="245"/>
      <c r="L134" s="245"/>
      <c r="M134" s="245"/>
      <c r="N134" s="245"/>
      <c r="O134" s="245"/>
      <c r="P134" s="245"/>
      <c r="Q134" s="245"/>
      <c r="R134" s="245"/>
      <c r="S134" s="245"/>
      <c r="T134" s="245"/>
      <c r="U134" s="245"/>
      <c r="V134" s="245"/>
      <c r="W134" s="245"/>
      <c r="X134" s="245"/>
      <c r="Y134" s="245"/>
      <c r="Z134" s="245"/>
    </row>
    <row r="135" ht="15.75" customHeight="1">
      <c r="A135" s="245"/>
      <c r="B135" s="245"/>
      <c r="C135" s="245"/>
      <c r="D135" s="245"/>
      <c r="E135" s="245"/>
      <c r="F135" s="245"/>
      <c r="G135" s="245"/>
      <c r="H135" s="245"/>
      <c r="I135" s="245"/>
      <c r="J135" s="245"/>
      <c r="K135" s="245"/>
      <c r="L135" s="245"/>
      <c r="M135" s="245"/>
      <c r="N135" s="245"/>
      <c r="O135" s="245"/>
      <c r="P135" s="245"/>
      <c r="Q135" s="245"/>
      <c r="R135" s="245"/>
      <c r="S135" s="245"/>
      <c r="T135" s="245"/>
      <c r="U135" s="245"/>
      <c r="V135" s="245"/>
      <c r="W135" s="245"/>
      <c r="X135" s="245"/>
      <c r="Y135" s="245"/>
      <c r="Z135" s="245"/>
    </row>
    <row r="136" ht="15.75" customHeight="1">
      <c r="A136" s="245"/>
      <c r="B136" s="245"/>
      <c r="C136" s="245"/>
      <c r="D136" s="245"/>
      <c r="E136" s="245"/>
      <c r="F136" s="245"/>
      <c r="G136" s="245"/>
      <c r="H136" s="245"/>
      <c r="I136" s="245"/>
      <c r="J136" s="245"/>
      <c r="K136" s="245"/>
      <c r="L136" s="245"/>
      <c r="M136" s="245"/>
      <c r="N136" s="245"/>
      <c r="O136" s="245"/>
      <c r="P136" s="245"/>
      <c r="Q136" s="245"/>
      <c r="R136" s="245"/>
      <c r="S136" s="245"/>
      <c r="T136" s="245"/>
      <c r="U136" s="245"/>
      <c r="V136" s="245"/>
      <c r="W136" s="245"/>
      <c r="X136" s="245"/>
      <c r="Y136" s="245"/>
      <c r="Z136" s="245"/>
    </row>
    <row r="137" ht="15.75" customHeight="1">
      <c r="A137" s="245"/>
      <c r="B137" s="245"/>
      <c r="C137" s="245"/>
      <c r="D137" s="245"/>
      <c r="E137" s="245"/>
      <c r="F137" s="245"/>
      <c r="G137" s="245"/>
      <c r="H137" s="245"/>
      <c r="I137" s="245"/>
      <c r="J137" s="245"/>
      <c r="K137" s="245"/>
      <c r="L137" s="245"/>
      <c r="M137" s="245"/>
      <c r="N137" s="245"/>
      <c r="O137" s="245"/>
      <c r="P137" s="245"/>
      <c r="Q137" s="245"/>
      <c r="R137" s="245"/>
      <c r="S137" s="245"/>
      <c r="T137" s="245"/>
      <c r="U137" s="245"/>
      <c r="V137" s="245"/>
      <c r="W137" s="245"/>
      <c r="X137" s="245"/>
      <c r="Y137" s="245"/>
      <c r="Z137" s="245"/>
    </row>
    <row r="138" ht="15.75" customHeight="1">
      <c r="A138" s="245"/>
      <c r="B138" s="245"/>
      <c r="C138" s="245"/>
      <c r="D138" s="245"/>
      <c r="E138" s="245"/>
      <c r="F138" s="245"/>
      <c r="G138" s="245"/>
      <c r="H138" s="245"/>
      <c r="I138" s="245"/>
      <c r="J138" s="245"/>
      <c r="K138" s="245"/>
      <c r="L138" s="245"/>
      <c r="M138" s="245"/>
      <c r="N138" s="245"/>
      <c r="O138" s="245"/>
      <c r="P138" s="245"/>
      <c r="Q138" s="245"/>
      <c r="R138" s="245"/>
      <c r="S138" s="245"/>
      <c r="T138" s="245"/>
      <c r="U138" s="245"/>
      <c r="V138" s="245"/>
      <c r="W138" s="245"/>
      <c r="X138" s="245"/>
      <c r="Y138" s="245"/>
      <c r="Z138" s="245"/>
    </row>
    <row r="139" ht="15.75" customHeight="1">
      <c r="A139" s="245"/>
      <c r="B139" s="245"/>
      <c r="C139" s="245"/>
      <c r="D139" s="245"/>
      <c r="E139" s="245"/>
      <c r="F139" s="245"/>
      <c r="G139" s="245"/>
      <c r="H139" s="245"/>
      <c r="I139" s="245"/>
      <c r="J139" s="245"/>
      <c r="K139" s="245"/>
      <c r="L139" s="245"/>
      <c r="M139" s="245"/>
      <c r="N139" s="245"/>
      <c r="O139" s="245"/>
      <c r="P139" s="245"/>
      <c r="Q139" s="245"/>
      <c r="R139" s="245"/>
      <c r="S139" s="245"/>
      <c r="T139" s="245"/>
      <c r="U139" s="245"/>
      <c r="V139" s="245"/>
      <c r="W139" s="245"/>
      <c r="X139" s="245"/>
      <c r="Y139" s="245"/>
      <c r="Z139" s="245"/>
    </row>
    <row r="140" ht="15.75" customHeight="1">
      <c r="A140" s="245"/>
      <c r="B140" s="245"/>
      <c r="C140" s="245"/>
      <c r="D140" s="245"/>
      <c r="E140" s="245"/>
      <c r="F140" s="245"/>
      <c r="G140" s="245"/>
      <c r="H140" s="245"/>
      <c r="I140" s="245"/>
      <c r="J140" s="245"/>
      <c r="K140" s="245"/>
      <c r="L140" s="245"/>
      <c r="M140" s="245"/>
      <c r="N140" s="245"/>
      <c r="O140" s="245"/>
      <c r="P140" s="245"/>
      <c r="Q140" s="245"/>
      <c r="R140" s="245"/>
      <c r="S140" s="245"/>
      <c r="T140" s="245"/>
      <c r="U140" s="245"/>
      <c r="V140" s="245"/>
      <c r="W140" s="245"/>
      <c r="X140" s="245"/>
      <c r="Y140" s="245"/>
      <c r="Z140" s="245"/>
    </row>
    <row r="141" ht="15.75" customHeight="1">
      <c r="A141" s="245"/>
      <c r="B141" s="245"/>
      <c r="C141" s="245"/>
      <c r="D141" s="245"/>
      <c r="E141" s="245"/>
      <c r="F141" s="245"/>
      <c r="G141" s="245"/>
      <c r="H141" s="245"/>
      <c r="I141" s="245"/>
      <c r="J141" s="245"/>
      <c r="K141" s="245"/>
      <c r="L141" s="245"/>
      <c r="M141" s="245"/>
      <c r="N141" s="245"/>
      <c r="O141" s="245"/>
      <c r="P141" s="245"/>
      <c r="Q141" s="245"/>
      <c r="R141" s="245"/>
      <c r="S141" s="245"/>
      <c r="T141" s="245"/>
      <c r="U141" s="245"/>
      <c r="V141" s="245"/>
      <c r="W141" s="245"/>
      <c r="X141" s="245"/>
      <c r="Y141" s="245"/>
      <c r="Z141" s="245"/>
    </row>
    <row r="142" ht="15.75" customHeight="1">
      <c r="A142" s="245"/>
      <c r="B142" s="245"/>
      <c r="C142" s="245"/>
      <c r="D142" s="245"/>
      <c r="E142" s="245"/>
      <c r="F142" s="245"/>
      <c r="G142" s="245"/>
      <c r="H142" s="245"/>
      <c r="I142" s="245"/>
      <c r="J142" s="245"/>
      <c r="K142" s="245"/>
      <c r="L142" s="245"/>
      <c r="M142" s="245"/>
      <c r="N142" s="245"/>
      <c r="O142" s="245"/>
      <c r="P142" s="245"/>
      <c r="Q142" s="245"/>
      <c r="R142" s="245"/>
      <c r="S142" s="245"/>
      <c r="T142" s="245"/>
      <c r="U142" s="245"/>
      <c r="V142" s="245"/>
      <c r="W142" s="245"/>
      <c r="X142" s="245"/>
      <c r="Y142" s="245"/>
      <c r="Z142" s="245"/>
    </row>
    <row r="143" ht="15.75" customHeight="1">
      <c r="A143" s="245"/>
      <c r="B143" s="245"/>
      <c r="C143" s="245"/>
      <c r="D143" s="245"/>
      <c r="E143" s="245"/>
      <c r="F143" s="245"/>
      <c r="G143" s="245"/>
      <c r="H143" s="245"/>
      <c r="I143" s="245"/>
      <c r="J143" s="245"/>
      <c r="K143" s="245"/>
      <c r="L143" s="245"/>
      <c r="M143" s="245"/>
      <c r="N143" s="245"/>
      <c r="O143" s="245"/>
      <c r="P143" s="245"/>
      <c r="Q143" s="245"/>
      <c r="R143" s="245"/>
      <c r="S143" s="245"/>
      <c r="T143" s="245"/>
      <c r="U143" s="245"/>
      <c r="V143" s="245"/>
      <c r="W143" s="245"/>
      <c r="X143" s="245"/>
      <c r="Y143" s="245"/>
      <c r="Z143" s="245"/>
    </row>
    <row r="144" ht="15.75" customHeight="1">
      <c r="A144" s="245"/>
      <c r="B144" s="245"/>
      <c r="C144" s="245"/>
      <c r="D144" s="245"/>
      <c r="E144" s="245"/>
      <c r="F144" s="245"/>
      <c r="G144" s="245"/>
      <c r="H144" s="245"/>
      <c r="I144" s="245"/>
      <c r="J144" s="245"/>
      <c r="K144" s="245"/>
      <c r="L144" s="245"/>
      <c r="M144" s="245"/>
      <c r="N144" s="245"/>
      <c r="O144" s="245"/>
      <c r="P144" s="245"/>
      <c r="Q144" s="245"/>
      <c r="R144" s="245"/>
      <c r="S144" s="245"/>
      <c r="T144" s="245"/>
      <c r="U144" s="245"/>
      <c r="V144" s="245"/>
      <c r="W144" s="245"/>
      <c r="X144" s="245"/>
      <c r="Y144" s="245"/>
      <c r="Z144" s="245"/>
    </row>
    <row r="145" ht="15.75" customHeight="1">
      <c r="A145" s="245"/>
      <c r="B145" s="245"/>
      <c r="C145" s="245"/>
      <c r="D145" s="245"/>
      <c r="E145" s="245"/>
      <c r="F145" s="245"/>
      <c r="G145" s="245"/>
      <c r="H145" s="245"/>
      <c r="I145" s="245"/>
      <c r="J145" s="245"/>
      <c r="K145" s="245"/>
      <c r="L145" s="245"/>
      <c r="M145" s="245"/>
      <c r="N145" s="245"/>
      <c r="O145" s="245"/>
      <c r="P145" s="245"/>
      <c r="Q145" s="245"/>
      <c r="R145" s="245"/>
      <c r="S145" s="245"/>
      <c r="T145" s="245"/>
      <c r="U145" s="245"/>
      <c r="V145" s="245"/>
      <c r="W145" s="245"/>
      <c r="X145" s="245"/>
      <c r="Y145" s="245"/>
      <c r="Z145" s="245"/>
    </row>
    <row r="146" ht="15.75" customHeight="1">
      <c r="A146" s="245"/>
      <c r="B146" s="245"/>
      <c r="C146" s="245"/>
      <c r="D146" s="245"/>
      <c r="E146" s="245"/>
      <c r="F146" s="245"/>
      <c r="G146" s="245"/>
      <c r="H146" s="245"/>
      <c r="I146" s="245"/>
      <c r="J146" s="245"/>
      <c r="K146" s="245"/>
      <c r="L146" s="245"/>
      <c r="M146" s="245"/>
      <c r="N146" s="245"/>
      <c r="O146" s="245"/>
      <c r="P146" s="245"/>
      <c r="Q146" s="245"/>
      <c r="R146" s="245"/>
      <c r="S146" s="245"/>
      <c r="T146" s="245"/>
      <c r="U146" s="245"/>
      <c r="V146" s="245"/>
      <c r="W146" s="245"/>
      <c r="X146" s="245"/>
      <c r="Y146" s="245"/>
      <c r="Z146" s="245"/>
    </row>
    <row r="147" ht="15.75" customHeight="1">
      <c r="A147" s="245"/>
      <c r="B147" s="245"/>
      <c r="C147" s="245"/>
      <c r="D147" s="245"/>
      <c r="E147" s="245"/>
      <c r="F147" s="245"/>
      <c r="G147" s="245"/>
      <c r="H147" s="245"/>
      <c r="I147" s="245"/>
      <c r="J147" s="245"/>
      <c r="K147" s="245"/>
      <c r="L147" s="245"/>
      <c r="M147" s="245"/>
      <c r="N147" s="245"/>
      <c r="O147" s="245"/>
      <c r="P147" s="245"/>
      <c r="Q147" s="245"/>
      <c r="R147" s="245"/>
      <c r="S147" s="245"/>
      <c r="T147" s="245"/>
      <c r="U147" s="245"/>
      <c r="V147" s="245"/>
      <c r="W147" s="245"/>
      <c r="X147" s="245"/>
      <c r="Y147" s="245"/>
      <c r="Z147" s="245"/>
    </row>
    <row r="148" ht="15.75" customHeight="1">
      <c r="A148" s="245"/>
      <c r="B148" s="245"/>
      <c r="C148" s="245"/>
      <c r="D148" s="245"/>
      <c r="E148" s="245"/>
      <c r="F148" s="245"/>
      <c r="G148" s="245"/>
      <c r="H148" s="245"/>
      <c r="I148" s="245"/>
      <c r="J148" s="245"/>
      <c r="K148" s="245"/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245"/>
      <c r="W148" s="245"/>
      <c r="X148" s="245"/>
      <c r="Y148" s="245"/>
      <c r="Z148" s="245"/>
    </row>
    <row r="149" ht="15.75" customHeight="1">
      <c r="A149" s="245"/>
      <c r="B149" s="245"/>
      <c r="C149" s="245"/>
      <c r="D149" s="245"/>
      <c r="E149" s="245"/>
      <c r="F149" s="245"/>
      <c r="G149" s="245"/>
      <c r="H149" s="245"/>
      <c r="I149" s="245"/>
      <c r="J149" s="245"/>
      <c r="K149" s="245"/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245"/>
      <c r="W149" s="245"/>
      <c r="X149" s="245"/>
      <c r="Y149" s="245"/>
      <c r="Z149" s="245"/>
    </row>
    <row r="150" ht="15.75" customHeight="1">
      <c r="A150" s="245"/>
      <c r="B150" s="245"/>
      <c r="C150" s="245"/>
      <c r="D150" s="245"/>
      <c r="E150" s="245"/>
      <c r="F150" s="245"/>
      <c r="G150" s="245"/>
      <c r="H150" s="245"/>
      <c r="I150" s="245"/>
      <c r="J150" s="245"/>
      <c r="K150" s="245"/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245"/>
      <c r="W150" s="245"/>
      <c r="X150" s="245"/>
      <c r="Y150" s="245"/>
      <c r="Z150" s="245"/>
    </row>
    <row r="151" ht="15.75" customHeight="1">
      <c r="A151" s="245"/>
      <c r="B151" s="245"/>
      <c r="C151" s="245"/>
      <c r="D151" s="245"/>
      <c r="E151" s="245"/>
      <c r="F151" s="245"/>
      <c r="G151" s="245"/>
      <c r="H151" s="245"/>
      <c r="I151" s="245"/>
      <c r="J151" s="245"/>
      <c r="K151" s="245"/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245"/>
      <c r="W151" s="245"/>
      <c r="X151" s="245"/>
      <c r="Y151" s="245"/>
      <c r="Z151" s="245"/>
    </row>
    <row r="152" ht="15.75" customHeight="1">
      <c r="A152" s="245"/>
      <c r="B152" s="245"/>
      <c r="C152" s="245"/>
      <c r="D152" s="245"/>
      <c r="E152" s="245"/>
      <c r="F152" s="245"/>
      <c r="G152" s="245"/>
      <c r="H152" s="245"/>
      <c r="I152" s="245"/>
      <c r="J152" s="245"/>
      <c r="K152" s="245"/>
      <c r="L152" s="245"/>
      <c r="M152" s="245"/>
      <c r="N152" s="245"/>
      <c r="O152" s="245"/>
      <c r="P152" s="245"/>
      <c r="Q152" s="245"/>
      <c r="R152" s="245"/>
      <c r="S152" s="245"/>
      <c r="T152" s="245"/>
      <c r="U152" s="245"/>
      <c r="V152" s="245"/>
      <c r="W152" s="245"/>
      <c r="X152" s="245"/>
      <c r="Y152" s="245"/>
      <c r="Z152" s="245"/>
    </row>
    <row r="153" ht="15.75" customHeight="1">
      <c r="A153" s="245"/>
      <c r="B153" s="245"/>
      <c r="C153" s="245"/>
      <c r="D153" s="245"/>
      <c r="E153" s="245"/>
      <c r="F153" s="245"/>
      <c r="G153" s="245"/>
      <c r="H153" s="245"/>
      <c r="I153" s="245"/>
      <c r="J153" s="245"/>
      <c r="K153" s="245"/>
      <c r="L153" s="245"/>
      <c r="M153" s="245"/>
      <c r="N153" s="245"/>
      <c r="O153" s="245"/>
      <c r="P153" s="245"/>
      <c r="Q153" s="245"/>
      <c r="R153" s="245"/>
      <c r="S153" s="245"/>
      <c r="T153" s="245"/>
      <c r="U153" s="245"/>
      <c r="V153" s="245"/>
      <c r="W153" s="245"/>
      <c r="X153" s="245"/>
      <c r="Y153" s="245"/>
      <c r="Z153" s="245"/>
    </row>
    <row r="154" ht="15.75" customHeight="1">
      <c r="A154" s="245"/>
      <c r="B154" s="245"/>
      <c r="C154" s="245"/>
      <c r="D154" s="245"/>
      <c r="E154" s="245"/>
      <c r="F154" s="245"/>
      <c r="G154" s="245"/>
      <c r="H154" s="245"/>
      <c r="I154" s="245"/>
      <c r="J154" s="245"/>
      <c r="K154" s="245"/>
      <c r="L154" s="245"/>
      <c r="M154" s="245"/>
      <c r="N154" s="245"/>
      <c r="O154" s="245"/>
      <c r="P154" s="245"/>
      <c r="Q154" s="245"/>
      <c r="R154" s="245"/>
      <c r="S154" s="245"/>
      <c r="T154" s="245"/>
      <c r="U154" s="245"/>
      <c r="V154" s="245"/>
      <c r="W154" s="245"/>
      <c r="X154" s="245"/>
      <c r="Y154" s="245"/>
      <c r="Z154" s="245"/>
    </row>
    <row r="155" ht="15.75" customHeight="1">
      <c r="A155" s="245"/>
      <c r="B155" s="245"/>
      <c r="C155" s="245"/>
      <c r="D155" s="245"/>
      <c r="E155" s="245"/>
      <c r="F155" s="245"/>
      <c r="G155" s="245"/>
      <c r="H155" s="245"/>
      <c r="I155" s="245"/>
      <c r="J155" s="245"/>
      <c r="K155" s="245"/>
      <c r="L155" s="245"/>
      <c r="M155" s="245"/>
      <c r="N155" s="245"/>
      <c r="O155" s="245"/>
      <c r="P155" s="245"/>
      <c r="Q155" s="245"/>
      <c r="R155" s="245"/>
      <c r="S155" s="245"/>
      <c r="T155" s="245"/>
      <c r="U155" s="245"/>
      <c r="V155" s="245"/>
      <c r="W155" s="245"/>
      <c r="X155" s="245"/>
      <c r="Y155" s="245"/>
      <c r="Z155" s="245"/>
    </row>
    <row r="156" ht="15.75" customHeight="1">
      <c r="A156" s="245"/>
      <c r="B156" s="245"/>
      <c r="C156" s="245"/>
      <c r="D156" s="245"/>
      <c r="E156" s="245"/>
      <c r="F156" s="245"/>
      <c r="G156" s="245"/>
      <c r="H156" s="245"/>
      <c r="I156" s="245"/>
      <c r="J156" s="245"/>
      <c r="K156" s="245"/>
      <c r="L156" s="245"/>
      <c r="M156" s="245"/>
      <c r="N156" s="245"/>
      <c r="O156" s="245"/>
      <c r="P156" s="245"/>
      <c r="Q156" s="245"/>
      <c r="R156" s="245"/>
      <c r="S156" s="245"/>
      <c r="T156" s="245"/>
      <c r="U156" s="245"/>
      <c r="V156" s="245"/>
      <c r="W156" s="245"/>
      <c r="X156" s="245"/>
      <c r="Y156" s="245"/>
      <c r="Z156" s="245"/>
    </row>
    <row r="157" ht="15.75" customHeight="1">
      <c r="A157" s="245"/>
      <c r="B157" s="245"/>
      <c r="C157" s="245"/>
      <c r="D157" s="245"/>
      <c r="E157" s="245"/>
      <c r="F157" s="245"/>
      <c r="G157" s="245"/>
      <c r="H157" s="245"/>
      <c r="I157" s="245"/>
      <c r="J157" s="245"/>
      <c r="K157" s="245"/>
      <c r="L157" s="245"/>
      <c r="M157" s="245"/>
      <c r="N157" s="245"/>
      <c r="O157" s="245"/>
      <c r="P157" s="245"/>
      <c r="Q157" s="245"/>
      <c r="R157" s="245"/>
      <c r="S157" s="245"/>
      <c r="T157" s="245"/>
      <c r="U157" s="245"/>
      <c r="V157" s="245"/>
      <c r="W157" s="245"/>
      <c r="X157" s="245"/>
      <c r="Y157" s="245"/>
      <c r="Z157" s="245"/>
    </row>
    <row r="158" ht="15.75" customHeight="1">
      <c r="A158" s="245"/>
      <c r="B158" s="245"/>
      <c r="C158" s="245"/>
      <c r="D158" s="245"/>
      <c r="E158" s="245"/>
      <c r="F158" s="245"/>
      <c r="G158" s="245"/>
      <c r="H158" s="245"/>
      <c r="I158" s="245"/>
      <c r="J158" s="245"/>
      <c r="K158" s="245"/>
      <c r="L158" s="245"/>
      <c r="M158" s="245"/>
      <c r="N158" s="245"/>
      <c r="O158" s="245"/>
      <c r="P158" s="245"/>
      <c r="Q158" s="245"/>
      <c r="R158" s="245"/>
      <c r="S158" s="245"/>
      <c r="T158" s="245"/>
      <c r="U158" s="245"/>
      <c r="V158" s="245"/>
      <c r="W158" s="245"/>
      <c r="X158" s="245"/>
      <c r="Y158" s="245"/>
      <c r="Z158" s="245"/>
    </row>
    <row r="159" ht="15.75" customHeight="1">
      <c r="A159" s="245"/>
      <c r="B159" s="245"/>
      <c r="C159" s="245"/>
      <c r="D159" s="245"/>
      <c r="E159" s="245"/>
      <c r="F159" s="245"/>
      <c r="G159" s="245"/>
      <c r="H159" s="245"/>
      <c r="I159" s="245"/>
      <c r="J159" s="245"/>
      <c r="K159" s="245"/>
      <c r="L159" s="245"/>
      <c r="M159" s="245"/>
      <c r="N159" s="245"/>
      <c r="O159" s="245"/>
      <c r="P159" s="245"/>
      <c r="Q159" s="245"/>
      <c r="R159" s="245"/>
      <c r="S159" s="245"/>
      <c r="T159" s="245"/>
      <c r="U159" s="245"/>
      <c r="V159" s="245"/>
      <c r="W159" s="245"/>
      <c r="X159" s="245"/>
      <c r="Y159" s="245"/>
      <c r="Z159" s="245"/>
    </row>
    <row r="160" ht="15.75" customHeight="1">
      <c r="A160" s="245"/>
      <c r="B160" s="245"/>
      <c r="C160" s="245"/>
      <c r="D160" s="245"/>
      <c r="E160" s="245"/>
      <c r="F160" s="245"/>
      <c r="G160" s="245"/>
      <c r="H160" s="245"/>
      <c r="I160" s="245"/>
      <c r="J160" s="245"/>
      <c r="K160" s="245"/>
      <c r="L160" s="245"/>
      <c r="M160" s="245"/>
      <c r="N160" s="245"/>
      <c r="O160" s="245"/>
      <c r="P160" s="245"/>
      <c r="Q160" s="245"/>
      <c r="R160" s="245"/>
      <c r="S160" s="245"/>
      <c r="T160" s="245"/>
      <c r="U160" s="245"/>
      <c r="V160" s="245"/>
      <c r="W160" s="245"/>
      <c r="X160" s="245"/>
      <c r="Y160" s="245"/>
      <c r="Z160" s="245"/>
    </row>
    <row r="161" ht="15.75" customHeight="1">
      <c r="A161" s="245"/>
      <c r="B161" s="245"/>
      <c r="C161" s="245"/>
      <c r="D161" s="245"/>
      <c r="E161" s="245"/>
      <c r="F161" s="245"/>
      <c r="G161" s="245"/>
      <c r="H161" s="245"/>
      <c r="I161" s="245"/>
      <c r="J161" s="245"/>
      <c r="K161" s="245"/>
      <c r="L161" s="245"/>
      <c r="M161" s="245"/>
      <c r="N161" s="245"/>
      <c r="O161" s="245"/>
      <c r="P161" s="245"/>
      <c r="Q161" s="245"/>
      <c r="R161" s="245"/>
      <c r="S161" s="245"/>
      <c r="T161" s="245"/>
      <c r="U161" s="245"/>
      <c r="V161" s="245"/>
      <c r="W161" s="245"/>
      <c r="X161" s="245"/>
      <c r="Y161" s="245"/>
      <c r="Z161" s="245"/>
    </row>
    <row r="162" ht="15.75" customHeight="1">
      <c r="A162" s="245"/>
      <c r="B162" s="245"/>
      <c r="C162" s="245"/>
      <c r="D162" s="245"/>
      <c r="E162" s="245"/>
      <c r="F162" s="245"/>
      <c r="G162" s="245"/>
      <c r="H162" s="245"/>
      <c r="I162" s="245"/>
      <c r="J162" s="245"/>
      <c r="K162" s="245"/>
      <c r="L162" s="245"/>
      <c r="M162" s="245"/>
      <c r="N162" s="245"/>
      <c r="O162" s="245"/>
      <c r="P162" s="245"/>
      <c r="Q162" s="245"/>
      <c r="R162" s="245"/>
      <c r="S162" s="245"/>
      <c r="T162" s="245"/>
      <c r="U162" s="245"/>
      <c r="V162" s="245"/>
      <c r="W162" s="245"/>
      <c r="X162" s="245"/>
      <c r="Y162" s="245"/>
      <c r="Z162" s="245"/>
    </row>
    <row r="163" ht="15.75" customHeight="1">
      <c r="A163" s="245"/>
      <c r="B163" s="245"/>
      <c r="C163" s="245"/>
      <c r="D163" s="245"/>
      <c r="E163" s="245"/>
      <c r="F163" s="245"/>
      <c r="G163" s="245"/>
      <c r="H163" s="245"/>
      <c r="I163" s="245"/>
      <c r="J163" s="245"/>
      <c r="K163" s="245"/>
      <c r="L163" s="245"/>
      <c r="M163" s="245"/>
      <c r="N163" s="245"/>
      <c r="O163" s="245"/>
      <c r="P163" s="245"/>
      <c r="Q163" s="245"/>
      <c r="R163" s="245"/>
      <c r="S163" s="245"/>
      <c r="T163" s="245"/>
      <c r="U163" s="245"/>
      <c r="V163" s="245"/>
      <c r="W163" s="245"/>
      <c r="X163" s="245"/>
      <c r="Y163" s="245"/>
      <c r="Z163" s="245"/>
    </row>
    <row r="164" ht="15.75" customHeight="1">
      <c r="A164" s="245"/>
      <c r="B164" s="245"/>
      <c r="C164" s="245"/>
      <c r="D164" s="245"/>
      <c r="E164" s="245"/>
      <c r="F164" s="245"/>
      <c r="G164" s="245"/>
      <c r="H164" s="245"/>
      <c r="I164" s="245"/>
      <c r="J164" s="245"/>
      <c r="K164" s="245"/>
      <c r="L164" s="245"/>
      <c r="M164" s="245"/>
      <c r="N164" s="245"/>
      <c r="O164" s="245"/>
      <c r="P164" s="245"/>
      <c r="Q164" s="245"/>
      <c r="R164" s="245"/>
      <c r="S164" s="245"/>
      <c r="T164" s="245"/>
      <c r="U164" s="245"/>
      <c r="V164" s="245"/>
      <c r="W164" s="245"/>
      <c r="X164" s="245"/>
      <c r="Y164" s="245"/>
      <c r="Z164" s="245"/>
    </row>
    <row r="165" ht="15.75" customHeight="1">
      <c r="A165" s="245"/>
      <c r="B165" s="245"/>
      <c r="C165" s="245"/>
      <c r="D165" s="245"/>
      <c r="E165" s="245"/>
      <c r="F165" s="245"/>
      <c r="G165" s="245"/>
      <c r="H165" s="245"/>
      <c r="I165" s="245"/>
      <c r="J165" s="245"/>
      <c r="K165" s="245"/>
      <c r="L165" s="245"/>
      <c r="M165" s="245"/>
      <c r="N165" s="245"/>
      <c r="O165" s="245"/>
      <c r="P165" s="245"/>
      <c r="Q165" s="245"/>
      <c r="R165" s="245"/>
      <c r="S165" s="245"/>
      <c r="T165" s="245"/>
      <c r="U165" s="245"/>
      <c r="V165" s="245"/>
      <c r="W165" s="245"/>
      <c r="X165" s="245"/>
      <c r="Y165" s="245"/>
      <c r="Z165" s="245"/>
    </row>
    <row r="166" ht="15.75" customHeight="1">
      <c r="A166" s="245"/>
      <c r="B166" s="245"/>
      <c r="C166" s="245"/>
      <c r="D166" s="245"/>
      <c r="E166" s="245"/>
      <c r="F166" s="245"/>
      <c r="G166" s="245"/>
      <c r="H166" s="245"/>
      <c r="I166" s="245"/>
      <c r="J166" s="245"/>
      <c r="K166" s="245"/>
      <c r="L166" s="245"/>
      <c r="M166" s="245"/>
      <c r="N166" s="245"/>
      <c r="O166" s="245"/>
      <c r="P166" s="245"/>
      <c r="Q166" s="245"/>
      <c r="R166" s="245"/>
      <c r="S166" s="245"/>
      <c r="T166" s="245"/>
      <c r="U166" s="245"/>
      <c r="V166" s="245"/>
      <c r="W166" s="245"/>
      <c r="X166" s="245"/>
      <c r="Y166" s="245"/>
      <c r="Z166" s="245"/>
    </row>
    <row r="167" ht="15.75" customHeight="1">
      <c r="A167" s="245"/>
      <c r="B167" s="245"/>
      <c r="C167" s="245"/>
      <c r="D167" s="245"/>
      <c r="E167" s="245"/>
      <c r="F167" s="245"/>
      <c r="G167" s="245"/>
      <c r="H167" s="245"/>
      <c r="I167" s="245"/>
      <c r="J167" s="245"/>
      <c r="K167" s="245"/>
      <c r="L167" s="245"/>
      <c r="M167" s="245"/>
      <c r="N167" s="245"/>
      <c r="O167" s="245"/>
      <c r="P167" s="245"/>
      <c r="Q167" s="245"/>
      <c r="R167" s="245"/>
      <c r="S167" s="245"/>
      <c r="T167" s="245"/>
      <c r="U167" s="245"/>
      <c r="V167" s="245"/>
      <c r="W167" s="245"/>
      <c r="X167" s="245"/>
      <c r="Y167" s="245"/>
      <c r="Z167" s="245"/>
    </row>
    <row r="168" ht="15.75" customHeight="1">
      <c r="A168" s="245"/>
      <c r="B168" s="245"/>
      <c r="C168" s="245"/>
      <c r="D168" s="245"/>
      <c r="E168" s="245"/>
      <c r="F168" s="245"/>
      <c r="G168" s="245"/>
      <c r="H168" s="245"/>
      <c r="I168" s="245"/>
      <c r="J168" s="245"/>
      <c r="K168" s="245"/>
      <c r="L168" s="245"/>
      <c r="M168" s="245"/>
      <c r="N168" s="245"/>
      <c r="O168" s="245"/>
      <c r="P168" s="245"/>
      <c r="Q168" s="245"/>
      <c r="R168" s="245"/>
      <c r="S168" s="245"/>
      <c r="T168" s="245"/>
      <c r="U168" s="245"/>
      <c r="V168" s="245"/>
      <c r="W168" s="245"/>
      <c r="X168" s="245"/>
      <c r="Y168" s="245"/>
      <c r="Z168" s="245"/>
    </row>
    <row r="169" ht="15.75" customHeight="1">
      <c r="A169" s="245"/>
      <c r="B169" s="245"/>
      <c r="C169" s="245"/>
      <c r="D169" s="245"/>
      <c r="E169" s="245"/>
      <c r="F169" s="245"/>
      <c r="G169" s="245"/>
      <c r="H169" s="245"/>
      <c r="I169" s="245"/>
      <c r="J169" s="245"/>
      <c r="K169" s="245"/>
      <c r="L169" s="245"/>
      <c r="M169" s="245"/>
      <c r="N169" s="245"/>
      <c r="O169" s="245"/>
      <c r="P169" s="245"/>
      <c r="Q169" s="245"/>
      <c r="R169" s="245"/>
      <c r="S169" s="245"/>
      <c r="T169" s="245"/>
      <c r="U169" s="245"/>
      <c r="V169" s="245"/>
      <c r="W169" s="245"/>
      <c r="X169" s="245"/>
      <c r="Y169" s="245"/>
      <c r="Z169" s="245"/>
    </row>
    <row r="170" ht="15.75" customHeight="1">
      <c r="A170" s="245"/>
      <c r="B170" s="245"/>
      <c r="C170" s="245"/>
      <c r="D170" s="245"/>
      <c r="E170" s="245"/>
      <c r="F170" s="245"/>
      <c r="G170" s="245"/>
      <c r="H170" s="245"/>
      <c r="I170" s="245"/>
      <c r="J170" s="245"/>
      <c r="K170" s="245"/>
      <c r="L170" s="245"/>
      <c r="M170" s="245"/>
      <c r="N170" s="245"/>
      <c r="O170" s="245"/>
      <c r="P170" s="245"/>
      <c r="Q170" s="245"/>
      <c r="R170" s="245"/>
      <c r="S170" s="245"/>
      <c r="T170" s="245"/>
      <c r="U170" s="245"/>
      <c r="V170" s="245"/>
      <c r="W170" s="245"/>
      <c r="X170" s="245"/>
      <c r="Y170" s="245"/>
      <c r="Z170" s="245"/>
    </row>
    <row r="171" ht="15.75" customHeight="1">
      <c r="A171" s="245"/>
      <c r="B171" s="245"/>
      <c r="C171" s="245"/>
      <c r="D171" s="245"/>
      <c r="E171" s="245"/>
      <c r="F171" s="245"/>
      <c r="G171" s="245"/>
      <c r="H171" s="245"/>
      <c r="I171" s="245"/>
      <c r="J171" s="245"/>
      <c r="K171" s="245"/>
      <c r="L171" s="245"/>
      <c r="M171" s="245"/>
      <c r="N171" s="245"/>
      <c r="O171" s="245"/>
      <c r="P171" s="245"/>
      <c r="Q171" s="245"/>
      <c r="R171" s="245"/>
      <c r="S171" s="245"/>
      <c r="T171" s="245"/>
      <c r="U171" s="245"/>
      <c r="V171" s="245"/>
      <c r="W171" s="245"/>
      <c r="X171" s="245"/>
      <c r="Y171" s="245"/>
      <c r="Z171" s="245"/>
    </row>
    <row r="172" ht="15.75" customHeight="1">
      <c r="A172" s="245"/>
      <c r="B172" s="245"/>
      <c r="C172" s="245"/>
      <c r="D172" s="245"/>
      <c r="E172" s="245"/>
      <c r="F172" s="245"/>
      <c r="G172" s="245"/>
      <c r="H172" s="245"/>
      <c r="I172" s="245"/>
      <c r="J172" s="245"/>
      <c r="K172" s="245"/>
      <c r="L172" s="245"/>
      <c r="M172" s="245"/>
      <c r="N172" s="245"/>
      <c r="O172" s="245"/>
      <c r="P172" s="245"/>
      <c r="Q172" s="245"/>
      <c r="R172" s="245"/>
      <c r="S172" s="245"/>
      <c r="T172" s="245"/>
      <c r="U172" s="245"/>
      <c r="V172" s="245"/>
      <c r="W172" s="245"/>
      <c r="X172" s="245"/>
      <c r="Y172" s="245"/>
      <c r="Z172" s="245"/>
    </row>
    <row r="173" ht="15.75" customHeight="1">
      <c r="A173" s="245"/>
      <c r="B173" s="245"/>
      <c r="C173" s="245"/>
      <c r="D173" s="245"/>
      <c r="E173" s="245"/>
      <c r="F173" s="245"/>
      <c r="G173" s="245"/>
      <c r="H173" s="245"/>
      <c r="I173" s="245"/>
      <c r="J173" s="245"/>
      <c r="K173" s="245"/>
      <c r="L173" s="245"/>
      <c r="M173" s="245"/>
      <c r="N173" s="245"/>
      <c r="O173" s="245"/>
      <c r="P173" s="245"/>
      <c r="Q173" s="245"/>
      <c r="R173" s="245"/>
      <c r="S173" s="245"/>
      <c r="T173" s="245"/>
      <c r="U173" s="245"/>
      <c r="V173" s="245"/>
      <c r="W173" s="245"/>
      <c r="X173" s="245"/>
      <c r="Y173" s="245"/>
      <c r="Z173" s="245"/>
    </row>
    <row r="174" ht="15.75" customHeight="1">
      <c r="A174" s="245"/>
      <c r="B174" s="245"/>
      <c r="C174" s="245"/>
      <c r="D174" s="245"/>
      <c r="E174" s="245"/>
      <c r="F174" s="245"/>
      <c r="G174" s="245"/>
      <c r="H174" s="245"/>
      <c r="I174" s="245"/>
      <c r="J174" s="245"/>
      <c r="K174" s="245"/>
      <c r="L174" s="245"/>
      <c r="M174" s="245"/>
      <c r="N174" s="245"/>
      <c r="O174" s="245"/>
      <c r="P174" s="245"/>
      <c r="Q174" s="245"/>
      <c r="R174" s="245"/>
      <c r="S174" s="245"/>
      <c r="T174" s="245"/>
      <c r="U174" s="245"/>
      <c r="V174" s="245"/>
      <c r="W174" s="245"/>
      <c r="X174" s="245"/>
      <c r="Y174" s="245"/>
      <c r="Z174" s="245"/>
    </row>
    <row r="175" ht="15.75" customHeight="1">
      <c r="A175" s="245"/>
      <c r="B175" s="245"/>
      <c r="C175" s="245"/>
      <c r="D175" s="245"/>
      <c r="E175" s="245"/>
      <c r="F175" s="245"/>
      <c r="G175" s="245"/>
      <c r="H175" s="245"/>
      <c r="I175" s="245"/>
      <c r="J175" s="245"/>
      <c r="K175" s="245"/>
      <c r="L175" s="245"/>
      <c r="M175" s="245"/>
      <c r="N175" s="245"/>
      <c r="O175" s="245"/>
      <c r="P175" s="245"/>
      <c r="Q175" s="245"/>
      <c r="R175" s="245"/>
      <c r="S175" s="245"/>
      <c r="T175" s="245"/>
      <c r="U175" s="245"/>
      <c r="V175" s="245"/>
      <c r="W175" s="245"/>
      <c r="X175" s="245"/>
      <c r="Y175" s="245"/>
      <c r="Z175" s="245"/>
    </row>
    <row r="176" ht="15.75" customHeight="1">
      <c r="A176" s="245"/>
      <c r="B176" s="245"/>
      <c r="C176" s="245"/>
      <c r="D176" s="245"/>
      <c r="E176" s="245"/>
      <c r="F176" s="245"/>
      <c r="G176" s="245"/>
      <c r="H176" s="245"/>
      <c r="I176" s="245"/>
      <c r="J176" s="245"/>
      <c r="K176" s="245"/>
      <c r="L176" s="245"/>
      <c r="M176" s="245"/>
      <c r="N176" s="245"/>
      <c r="O176" s="245"/>
      <c r="P176" s="245"/>
      <c r="Q176" s="245"/>
      <c r="R176" s="245"/>
      <c r="S176" s="245"/>
      <c r="T176" s="245"/>
      <c r="U176" s="245"/>
      <c r="V176" s="245"/>
      <c r="W176" s="245"/>
      <c r="X176" s="245"/>
      <c r="Y176" s="245"/>
      <c r="Z176" s="245"/>
    </row>
    <row r="177" ht="15.75" customHeight="1">
      <c r="A177" s="245"/>
      <c r="B177" s="245"/>
      <c r="C177" s="245"/>
      <c r="D177" s="245"/>
      <c r="E177" s="245"/>
      <c r="F177" s="245"/>
      <c r="G177" s="245"/>
      <c r="H177" s="245"/>
      <c r="I177" s="245"/>
      <c r="J177" s="245"/>
      <c r="K177" s="245"/>
      <c r="L177" s="245"/>
      <c r="M177" s="245"/>
      <c r="N177" s="245"/>
      <c r="O177" s="245"/>
      <c r="P177" s="245"/>
      <c r="Q177" s="245"/>
      <c r="R177" s="245"/>
      <c r="S177" s="245"/>
      <c r="T177" s="245"/>
      <c r="U177" s="245"/>
      <c r="V177" s="245"/>
      <c r="W177" s="245"/>
      <c r="X177" s="245"/>
      <c r="Y177" s="245"/>
      <c r="Z177" s="245"/>
    </row>
    <row r="178" ht="15.75" customHeight="1">
      <c r="A178" s="245"/>
      <c r="B178" s="245"/>
      <c r="C178" s="245"/>
      <c r="D178" s="245"/>
      <c r="E178" s="245"/>
      <c r="F178" s="245"/>
      <c r="G178" s="245"/>
      <c r="H178" s="245"/>
      <c r="I178" s="245"/>
      <c r="J178" s="245"/>
      <c r="K178" s="245"/>
      <c r="L178" s="245"/>
      <c r="M178" s="245"/>
      <c r="N178" s="245"/>
      <c r="O178" s="245"/>
      <c r="P178" s="245"/>
      <c r="Q178" s="245"/>
      <c r="R178" s="245"/>
      <c r="S178" s="245"/>
      <c r="T178" s="245"/>
      <c r="U178" s="245"/>
      <c r="V178" s="245"/>
      <c r="W178" s="245"/>
      <c r="X178" s="245"/>
      <c r="Y178" s="245"/>
      <c r="Z178" s="245"/>
    </row>
    <row r="179" ht="15.75" customHeight="1">
      <c r="A179" s="245"/>
      <c r="B179" s="245"/>
      <c r="C179" s="245"/>
      <c r="D179" s="245"/>
      <c r="E179" s="245"/>
      <c r="F179" s="245"/>
      <c r="G179" s="245"/>
      <c r="H179" s="245"/>
      <c r="I179" s="245"/>
      <c r="J179" s="245"/>
      <c r="K179" s="245"/>
      <c r="L179" s="245"/>
      <c r="M179" s="245"/>
      <c r="N179" s="245"/>
      <c r="O179" s="245"/>
      <c r="P179" s="245"/>
      <c r="Q179" s="245"/>
      <c r="R179" s="245"/>
      <c r="S179" s="245"/>
      <c r="T179" s="245"/>
      <c r="U179" s="245"/>
      <c r="V179" s="245"/>
      <c r="W179" s="245"/>
      <c r="X179" s="245"/>
      <c r="Y179" s="245"/>
      <c r="Z179" s="245"/>
    </row>
    <row r="180" ht="15.75" customHeight="1">
      <c r="A180" s="245"/>
      <c r="B180" s="245"/>
      <c r="C180" s="245"/>
      <c r="D180" s="245"/>
      <c r="E180" s="245"/>
      <c r="F180" s="245"/>
      <c r="G180" s="245"/>
      <c r="H180" s="245"/>
      <c r="I180" s="245"/>
      <c r="J180" s="245"/>
      <c r="K180" s="245"/>
      <c r="L180" s="245"/>
      <c r="M180" s="245"/>
      <c r="N180" s="245"/>
      <c r="O180" s="245"/>
      <c r="P180" s="245"/>
      <c r="Q180" s="245"/>
      <c r="R180" s="245"/>
      <c r="S180" s="245"/>
      <c r="T180" s="245"/>
      <c r="U180" s="245"/>
      <c r="V180" s="245"/>
      <c r="W180" s="245"/>
      <c r="X180" s="245"/>
      <c r="Y180" s="245"/>
      <c r="Z180" s="245"/>
    </row>
    <row r="181" ht="15.75" customHeight="1">
      <c r="A181" s="245"/>
      <c r="B181" s="245"/>
      <c r="C181" s="245"/>
      <c r="D181" s="245"/>
      <c r="E181" s="245"/>
      <c r="F181" s="245"/>
      <c r="G181" s="245"/>
      <c r="H181" s="245"/>
      <c r="I181" s="245"/>
      <c r="J181" s="245"/>
      <c r="K181" s="245"/>
      <c r="L181" s="245"/>
      <c r="M181" s="245"/>
      <c r="N181" s="245"/>
      <c r="O181" s="245"/>
      <c r="P181" s="245"/>
      <c r="Q181" s="245"/>
      <c r="R181" s="245"/>
      <c r="S181" s="245"/>
      <c r="T181" s="245"/>
      <c r="U181" s="245"/>
      <c r="V181" s="245"/>
      <c r="W181" s="245"/>
      <c r="X181" s="245"/>
      <c r="Y181" s="245"/>
      <c r="Z181" s="245"/>
    </row>
    <row r="182" ht="15.75" customHeight="1">
      <c r="A182" s="245"/>
      <c r="B182" s="245"/>
      <c r="C182" s="245"/>
      <c r="D182" s="245"/>
      <c r="E182" s="245"/>
      <c r="F182" s="245"/>
      <c r="G182" s="245"/>
      <c r="H182" s="245"/>
      <c r="I182" s="245"/>
      <c r="J182" s="245"/>
      <c r="K182" s="245"/>
      <c r="L182" s="245"/>
      <c r="M182" s="245"/>
      <c r="N182" s="245"/>
      <c r="O182" s="245"/>
      <c r="P182" s="245"/>
      <c r="Q182" s="245"/>
      <c r="R182" s="245"/>
      <c r="S182" s="245"/>
      <c r="T182" s="245"/>
      <c r="U182" s="245"/>
      <c r="V182" s="245"/>
      <c r="W182" s="245"/>
      <c r="X182" s="245"/>
      <c r="Y182" s="245"/>
      <c r="Z182" s="245"/>
    </row>
    <row r="183" ht="15.75" customHeight="1">
      <c r="A183" s="245"/>
      <c r="B183" s="245"/>
      <c r="C183" s="245"/>
      <c r="D183" s="245"/>
      <c r="E183" s="245"/>
      <c r="F183" s="245"/>
      <c r="G183" s="245"/>
      <c r="H183" s="245"/>
      <c r="I183" s="245"/>
      <c r="J183" s="245"/>
      <c r="K183" s="245"/>
      <c r="L183" s="245"/>
      <c r="M183" s="245"/>
      <c r="N183" s="245"/>
      <c r="O183" s="245"/>
      <c r="P183" s="245"/>
      <c r="Q183" s="245"/>
      <c r="R183" s="245"/>
      <c r="S183" s="245"/>
      <c r="T183" s="245"/>
      <c r="U183" s="245"/>
      <c r="V183" s="245"/>
      <c r="W183" s="245"/>
      <c r="X183" s="245"/>
      <c r="Y183" s="245"/>
      <c r="Z183" s="245"/>
    </row>
    <row r="184" ht="15.75" customHeight="1">
      <c r="A184" s="245"/>
      <c r="B184" s="245"/>
      <c r="C184" s="245"/>
      <c r="D184" s="245"/>
      <c r="E184" s="245"/>
      <c r="F184" s="245"/>
      <c r="G184" s="245"/>
      <c r="H184" s="245"/>
      <c r="I184" s="245"/>
      <c r="J184" s="245"/>
      <c r="K184" s="245"/>
      <c r="L184" s="245"/>
      <c r="M184" s="245"/>
      <c r="N184" s="245"/>
      <c r="O184" s="245"/>
      <c r="P184" s="245"/>
      <c r="Q184" s="245"/>
      <c r="R184" s="245"/>
      <c r="S184" s="245"/>
      <c r="T184" s="245"/>
      <c r="U184" s="245"/>
      <c r="V184" s="245"/>
      <c r="W184" s="245"/>
      <c r="X184" s="245"/>
      <c r="Y184" s="245"/>
      <c r="Z184" s="245"/>
    </row>
    <row r="185" ht="15.75" customHeight="1">
      <c r="A185" s="245"/>
      <c r="B185" s="245"/>
      <c r="C185" s="245"/>
      <c r="D185" s="245"/>
      <c r="E185" s="245"/>
      <c r="F185" s="245"/>
      <c r="G185" s="245"/>
      <c r="H185" s="245"/>
      <c r="I185" s="245"/>
      <c r="J185" s="245"/>
      <c r="K185" s="245"/>
      <c r="L185" s="245"/>
      <c r="M185" s="245"/>
      <c r="N185" s="245"/>
      <c r="O185" s="245"/>
      <c r="P185" s="245"/>
      <c r="Q185" s="245"/>
      <c r="R185" s="245"/>
      <c r="S185" s="245"/>
      <c r="T185" s="245"/>
      <c r="U185" s="245"/>
      <c r="V185" s="245"/>
      <c r="W185" s="245"/>
      <c r="X185" s="245"/>
      <c r="Y185" s="245"/>
      <c r="Z185" s="245"/>
    </row>
    <row r="186" ht="15.75" customHeight="1">
      <c r="A186" s="245"/>
      <c r="B186" s="245"/>
      <c r="C186" s="245"/>
      <c r="D186" s="245"/>
      <c r="E186" s="245"/>
      <c r="F186" s="245"/>
      <c r="G186" s="245"/>
      <c r="H186" s="245"/>
      <c r="I186" s="245"/>
      <c r="J186" s="245"/>
      <c r="K186" s="245"/>
      <c r="L186" s="245"/>
      <c r="M186" s="245"/>
      <c r="N186" s="245"/>
      <c r="O186" s="245"/>
      <c r="P186" s="245"/>
      <c r="Q186" s="245"/>
      <c r="R186" s="245"/>
      <c r="S186" s="245"/>
      <c r="T186" s="245"/>
      <c r="U186" s="245"/>
      <c r="V186" s="245"/>
      <c r="W186" s="245"/>
      <c r="X186" s="245"/>
      <c r="Y186" s="245"/>
      <c r="Z186" s="245"/>
    </row>
    <row r="187" ht="15.75" customHeight="1">
      <c r="A187" s="245"/>
      <c r="B187" s="245"/>
      <c r="C187" s="245"/>
      <c r="D187" s="245"/>
      <c r="E187" s="245"/>
      <c r="F187" s="245"/>
      <c r="G187" s="245"/>
      <c r="H187" s="245"/>
      <c r="I187" s="245"/>
      <c r="J187" s="245"/>
      <c r="K187" s="245"/>
      <c r="L187" s="245"/>
      <c r="M187" s="245"/>
      <c r="N187" s="245"/>
      <c r="O187" s="245"/>
      <c r="P187" s="245"/>
      <c r="Q187" s="245"/>
      <c r="R187" s="245"/>
      <c r="S187" s="245"/>
      <c r="T187" s="245"/>
      <c r="U187" s="245"/>
      <c r="V187" s="245"/>
      <c r="W187" s="245"/>
      <c r="X187" s="245"/>
      <c r="Y187" s="245"/>
      <c r="Z187" s="245"/>
    </row>
    <row r="188" ht="15.75" customHeight="1">
      <c r="A188" s="245"/>
      <c r="B188" s="245"/>
      <c r="C188" s="245"/>
      <c r="D188" s="245"/>
      <c r="E188" s="245"/>
      <c r="F188" s="245"/>
      <c r="G188" s="245"/>
      <c r="H188" s="245"/>
      <c r="I188" s="245"/>
      <c r="J188" s="245"/>
      <c r="K188" s="245"/>
      <c r="L188" s="245"/>
      <c r="M188" s="245"/>
      <c r="N188" s="245"/>
      <c r="O188" s="245"/>
      <c r="P188" s="245"/>
      <c r="Q188" s="245"/>
      <c r="R188" s="245"/>
      <c r="S188" s="245"/>
      <c r="T188" s="245"/>
      <c r="U188" s="245"/>
      <c r="V188" s="245"/>
      <c r="W188" s="245"/>
      <c r="X188" s="245"/>
      <c r="Y188" s="245"/>
      <c r="Z188" s="245"/>
    </row>
    <row r="189" ht="15.75" customHeight="1">
      <c r="A189" s="245"/>
      <c r="B189" s="245"/>
      <c r="C189" s="245"/>
      <c r="D189" s="245"/>
      <c r="E189" s="245"/>
      <c r="F189" s="245"/>
      <c r="G189" s="245"/>
      <c r="H189" s="245"/>
      <c r="I189" s="245"/>
      <c r="J189" s="245"/>
      <c r="K189" s="245"/>
      <c r="L189" s="245"/>
      <c r="M189" s="245"/>
      <c r="N189" s="245"/>
      <c r="O189" s="245"/>
      <c r="P189" s="245"/>
      <c r="Q189" s="245"/>
      <c r="R189" s="245"/>
      <c r="S189" s="245"/>
      <c r="T189" s="245"/>
      <c r="U189" s="245"/>
      <c r="V189" s="245"/>
      <c r="W189" s="245"/>
      <c r="X189" s="245"/>
      <c r="Y189" s="245"/>
      <c r="Z189" s="245"/>
    </row>
    <row r="190" ht="15.75" customHeight="1">
      <c r="A190" s="245"/>
      <c r="B190" s="245"/>
      <c r="C190" s="245"/>
      <c r="D190" s="245"/>
      <c r="E190" s="245"/>
      <c r="F190" s="245"/>
      <c r="G190" s="245"/>
      <c r="H190" s="245"/>
      <c r="I190" s="245"/>
      <c r="J190" s="245"/>
      <c r="K190" s="245"/>
      <c r="L190" s="245"/>
      <c r="M190" s="245"/>
      <c r="N190" s="245"/>
      <c r="O190" s="245"/>
      <c r="P190" s="245"/>
      <c r="Q190" s="245"/>
      <c r="R190" s="245"/>
      <c r="S190" s="245"/>
      <c r="T190" s="245"/>
      <c r="U190" s="245"/>
      <c r="V190" s="245"/>
      <c r="W190" s="245"/>
      <c r="X190" s="245"/>
      <c r="Y190" s="245"/>
      <c r="Z190" s="245"/>
    </row>
    <row r="191" ht="15.75" customHeight="1">
      <c r="A191" s="245"/>
      <c r="B191" s="245"/>
      <c r="C191" s="245"/>
      <c r="D191" s="245"/>
      <c r="E191" s="245"/>
      <c r="F191" s="245"/>
      <c r="G191" s="245"/>
      <c r="H191" s="245"/>
      <c r="I191" s="245"/>
      <c r="J191" s="245"/>
      <c r="K191" s="245"/>
      <c r="L191" s="245"/>
      <c r="M191" s="245"/>
      <c r="N191" s="245"/>
      <c r="O191" s="245"/>
      <c r="P191" s="245"/>
      <c r="Q191" s="245"/>
      <c r="R191" s="245"/>
      <c r="S191" s="245"/>
      <c r="T191" s="245"/>
      <c r="U191" s="245"/>
      <c r="V191" s="245"/>
      <c r="W191" s="245"/>
      <c r="X191" s="245"/>
      <c r="Y191" s="245"/>
      <c r="Z191" s="245"/>
    </row>
    <row r="192" ht="15.75" customHeight="1">
      <c r="A192" s="245"/>
      <c r="B192" s="245"/>
      <c r="C192" s="245"/>
      <c r="D192" s="245"/>
      <c r="E192" s="245"/>
      <c r="F192" s="245"/>
      <c r="G192" s="245"/>
      <c r="H192" s="245"/>
      <c r="I192" s="245"/>
      <c r="J192" s="245"/>
      <c r="K192" s="245"/>
      <c r="L192" s="245"/>
      <c r="M192" s="245"/>
      <c r="N192" s="245"/>
      <c r="O192" s="245"/>
      <c r="P192" s="245"/>
      <c r="Q192" s="245"/>
      <c r="R192" s="245"/>
      <c r="S192" s="245"/>
      <c r="T192" s="245"/>
      <c r="U192" s="245"/>
      <c r="V192" s="245"/>
      <c r="W192" s="245"/>
      <c r="X192" s="245"/>
      <c r="Y192" s="245"/>
      <c r="Z192" s="245"/>
    </row>
    <row r="193" ht="15.75" customHeight="1">
      <c r="A193" s="245"/>
      <c r="B193" s="245"/>
      <c r="C193" s="245"/>
      <c r="D193" s="245"/>
      <c r="E193" s="245"/>
      <c r="F193" s="245"/>
      <c r="G193" s="245"/>
      <c r="H193" s="245"/>
      <c r="I193" s="245"/>
      <c r="J193" s="245"/>
      <c r="K193" s="245"/>
      <c r="L193" s="245"/>
      <c r="M193" s="245"/>
      <c r="N193" s="245"/>
      <c r="O193" s="245"/>
      <c r="P193" s="245"/>
      <c r="Q193" s="245"/>
      <c r="R193" s="245"/>
      <c r="S193" s="245"/>
      <c r="T193" s="245"/>
      <c r="U193" s="245"/>
      <c r="V193" s="245"/>
      <c r="W193" s="245"/>
      <c r="X193" s="245"/>
      <c r="Y193" s="245"/>
      <c r="Z193" s="245"/>
    </row>
    <row r="194" ht="15.75" customHeight="1">
      <c r="A194" s="245"/>
      <c r="B194" s="245"/>
      <c r="C194" s="245"/>
      <c r="D194" s="245"/>
      <c r="E194" s="245"/>
      <c r="F194" s="245"/>
      <c r="G194" s="245"/>
      <c r="H194" s="245"/>
      <c r="I194" s="245"/>
      <c r="J194" s="245"/>
      <c r="K194" s="245"/>
      <c r="L194" s="245"/>
      <c r="M194" s="245"/>
      <c r="N194" s="245"/>
      <c r="O194" s="245"/>
      <c r="P194" s="245"/>
      <c r="Q194" s="245"/>
      <c r="R194" s="245"/>
      <c r="S194" s="245"/>
      <c r="T194" s="245"/>
      <c r="U194" s="245"/>
      <c r="V194" s="245"/>
      <c r="W194" s="245"/>
      <c r="X194" s="245"/>
      <c r="Y194" s="245"/>
      <c r="Z194" s="245"/>
    </row>
    <row r="195" ht="15.75" customHeight="1">
      <c r="A195" s="245"/>
      <c r="B195" s="245"/>
      <c r="C195" s="245"/>
      <c r="D195" s="245"/>
      <c r="E195" s="245"/>
      <c r="F195" s="245"/>
      <c r="G195" s="245"/>
      <c r="H195" s="245"/>
      <c r="I195" s="245"/>
      <c r="J195" s="245"/>
      <c r="K195" s="245"/>
      <c r="L195" s="245"/>
      <c r="M195" s="245"/>
      <c r="N195" s="245"/>
      <c r="O195" s="245"/>
      <c r="P195" s="245"/>
      <c r="Q195" s="245"/>
      <c r="R195" s="245"/>
      <c r="S195" s="245"/>
      <c r="T195" s="245"/>
      <c r="U195" s="245"/>
      <c r="V195" s="245"/>
      <c r="W195" s="245"/>
      <c r="X195" s="245"/>
      <c r="Y195" s="245"/>
      <c r="Z195" s="245"/>
    </row>
    <row r="196" ht="15.75" customHeight="1">
      <c r="A196" s="245"/>
      <c r="B196" s="245"/>
      <c r="C196" s="245"/>
      <c r="D196" s="245"/>
      <c r="E196" s="245"/>
      <c r="F196" s="245"/>
      <c r="G196" s="245"/>
      <c r="H196" s="245"/>
      <c r="I196" s="245"/>
      <c r="J196" s="245"/>
      <c r="K196" s="245"/>
      <c r="L196" s="245"/>
      <c r="M196" s="245"/>
      <c r="N196" s="245"/>
      <c r="O196" s="245"/>
      <c r="P196" s="245"/>
      <c r="Q196" s="245"/>
      <c r="R196" s="245"/>
      <c r="S196" s="245"/>
      <c r="T196" s="245"/>
      <c r="U196" s="245"/>
      <c r="V196" s="245"/>
      <c r="W196" s="245"/>
      <c r="X196" s="245"/>
      <c r="Y196" s="245"/>
      <c r="Z196" s="245"/>
    </row>
    <row r="197" ht="15.75" customHeight="1">
      <c r="A197" s="245"/>
      <c r="B197" s="245"/>
      <c r="C197" s="245"/>
      <c r="D197" s="245"/>
      <c r="E197" s="245"/>
      <c r="F197" s="245"/>
      <c r="G197" s="245"/>
      <c r="H197" s="245"/>
      <c r="I197" s="245"/>
      <c r="J197" s="245"/>
      <c r="K197" s="245"/>
      <c r="L197" s="245"/>
      <c r="M197" s="245"/>
      <c r="N197" s="245"/>
      <c r="O197" s="245"/>
      <c r="P197" s="245"/>
      <c r="Q197" s="245"/>
      <c r="R197" s="245"/>
      <c r="S197" s="245"/>
      <c r="T197" s="245"/>
      <c r="U197" s="245"/>
      <c r="V197" s="245"/>
      <c r="W197" s="245"/>
      <c r="X197" s="245"/>
      <c r="Y197" s="245"/>
      <c r="Z197" s="245"/>
    </row>
    <row r="198" ht="15.75" customHeight="1">
      <c r="A198" s="245"/>
      <c r="B198" s="245"/>
      <c r="C198" s="245"/>
      <c r="D198" s="245"/>
      <c r="E198" s="245"/>
      <c r="F198" s="245"/>
      <c r="G198" s="245"/>
      <c r="H198" s="245"/>
      <c r="I198" s="245"/>
      <c r="J198" s="245"/>
      <c r="K198" s="245"/>
      <c r="L198" s="245"/>
      <c r="M198" s="245"/>
      <c r="N198" s="245"/>
      <c r="O198" s="245"/>
      <c r="P198" s="245"/>
      <c r="Q198" s="245"/>
      <c r="R198" s="245"/>
      <c r="S198" s="245"/>
      <c r="T198" s="245"/>
      <c r="U198" s="245"/>
      <c r="V198" s="245"/>
      <c r="W198" s="245"/>
      <c r="X198" s="245"/>
      <c r="Y198" s="245"/>
      <c r="Z198" s="245"/>
    </row>
    <row r="199" ht="15.75" customHeight="1">
      <c r="A199" s="245"/>
      <c r="B199" s="245"/>
      <c r="C199" s="245"/>
      <c r="D199" s="245"/>
      <c r="E199" s="245"/>
      <c r="F199" s="245"/>
      <c r="G199" s="245"/>
      <c r="H199" s="245"/>
      <c r="I199" s="245"/>
      <c r="J199" s="245"/>
      <c r="K199" s="245"/>
      <c r="L199" s="245"/>
      <c r="M199" s="245"/>
      <c r="N199" s="245"/>
      <c r="O199" s="245"/>
      <c r="P199" s="245"/>
      <c r="Q199" s="245"/>
      <c r="R199" s="245"/>
      <c r="S199" s="245"/>
      <c r="T199" s="245"/>
      <c r="U199" s="245"/>
      <c r="V199" s="245"/>
      <c r="W199" s="245"/>
      <c r="X199" s="245"/>
      <c r="Y199" s="245"/>
      <c r="Z199" s="245"/>
    </row>
    <row r="200" ht="15.75" customHeight="1">
      <c r="A200" s="245"/>
      <c r="B200" s="245"/>
      <c r="C200" s="245"/>
      <c r="D200" s="245"/>
      <c r="E200" s="245"/>
      <c r="F200" s="245"/>
      <c r="G200" s="245"/>
      <c r="H200" s="245"/>
      <c r="I200" s="245"/>
      <c r="J200" s="245"/>
      <c r="K200" s="245"/>
      <c r="L200" s="245"/>
      <c r="M200" s="245"/>
      <c r="N200" s="245"/>
      <c r="O200" s="245"/>
      <c r="P200" s="245"/>
      <c r="Q200" s="245"/>
      <c r="R200" s="245"/>
      <c r="S200" s="245"/>
      <c r="T200" s="245"/>
      <c r="U200" s="245"/>
      <c r="V200" s="245"/>
      <c r="W200" s="245"/>
      <c r="X200" s="245"/>
      <c r="Y200" s="245"/>
      <c r="Z200" s="245"/>
    </row>
    <row r="201" ht="15.75" customHeight="1">
      <c r="A201" s="245"/>
      <c r="B201" s="245"/>
      <c r="C201" s="245"/>
      <c r="D201" s="245"/>
      <c r="E201" s="245"/>
      <c r="F201" s="245"/>
      <c r="G201" s="245"/>
      <c r="H201" s="245"/>
      <c r="I201" s="245"/>
      <c r="J201" s="245"/>
      <c r="K201" s="245"/>
      <c r="L201" s="245"/>
      <c r="M201" s="245"/>
      <c r="N201" s="245"/>
      <c r="O201" s="245"/>
      <c r="P201" s="245"/>
      <c r="Q201" s="245"/>
      <c r="R201" s="245"/>
      <c r="S201" s="245"/>
      <c r="T201" s="245"/>
      <c r="U201" s="245"/>
      <c r="V201" s="245"/>
      <c r="W201" s="245"/>
      <c r="X201" s="245"/>
      <c r="Y201" s="245"/>
      <c r="Z201" s="245"/>
    </row>
    <row r="202" ht="15.75" customHeight="1">
      <c r="A202" s="245"/>
      <c r="B202" s="245"/>
      <c r="C202" s="245"/>
      <c r="D202" s="245"/>
      <c r="E202" s="245"/>
      <c r="F202" s="245"/>
      <c r="G202" s="245"/>
      <c r="H202" s="245"/>
      <c r="I202" s="245"/>
      <c r="J202" s="245"/>
      <c r="K202" s="245"/>
      <c r="L202" s="245"/>
      <c r="M202" s="245"/>
      <c r="N202" s="245"/>
      <c r="O202" s="245"/>
      <c r="P202" s="245"/>
      <c r="Q202" s="245"/>
      <c r="R202" s="245"/>
      <c r="S202" s="245"/>
      <c r="T202" s="245"/>
      <c r="U202" s="245"/>
      <c r="V202" s="245"/>
      <c r="W202" s="245"/>
      <c r="X202" s="245"/>
      <c r="Y202" s="245"/>
      <c r="Z202" s="245"/>
    </row>
    <row r="203" ht="15.75" customHeight="1">
      <c r="A203" s="245"/>
      <c r="B203" s="245"/>
      <c r="C203" s="245"/>
      <c r="D203" s="245"/>
      <c r="E203" s="245"/>
      <c r="F203" s="245"/>
      <c r="G203" s="245"/>
      <c r="H203" s="245"/>
      <c r="I203" s="245"/>
      <c r="J203" s="245"/>
      <c r="K203" s="245"/>
      <c r="L203" s="245"/>
      <c r="M203" s="245"/>
      <c r="N203" s="245"/>
      <c r="O203" s="245"/>
      <c r="P203" s="245"/>
      <c r="Q203" s="245"/>
      <c r="R203" s="245"/>
      <c r="S203" s="245"/>
      <c r="T203" s="245"/>
      <c r="U203" s="245"/>
      <c r="V203" s="245"/>
      <c r="W203" s="245"/>
      <c r="X203" s="245"/>
      <c r="Y203" s="245"/>
      <c r="Z203" s="245"/>
    </row>
    <row r="204" ht="15.75" customHeight="1">
      <c r="A204" s="245"/>
      <c r="B204" s="245"/>
      <c r="C204" s="245"/>
      <c r="D204" s="245"/>
      <c r="E204" s="245"/>
      <c r="F204" s="245"/>
      <c r="G204" s="245"/>
      <c r="H204" s="245"/>
      <c r="I204" s="245"/>
      <c r="J204" s="245"/>
      <c r="K204" s="245"/>
      <c r="L204" s="245"/>
      <c r="M204" s="245"/>
      <c r="N204" s="245"/>
      <c r="O204" s="245"/>
      <c r="P204" s="245"/>
      <c r="Q204" s="245"/>
      <c r="R204" s="245"/>
      <c r="S204" s="245"/>
      <c r="T204" s="245"/>
      <c r="U204" s="245"/>
      <c r="V204" s="245"/>
      <c r="W204" s="245"/>
      <c r="X204" s="245"/>
      <c r="Y204" s="245"/>
      <c r="Z204" s="245"/>
    </row>
    <row r="205" ht="15.75" customHeight="1">
      <c r="A205" s="245"/>
      <c r="B205" s="245"/>
      <c r="C205" s="245"/>
      <c r="D205" s="245"/>
      <c r="E205" s="245"/>
      <c r="F205" s="245"/>
      <c r="G205" s="245"/>
      <c r="H205" s="245"/>
      <c r="I205" s="245"/>
      <c r="J205" s="245"/>
      <c r="K205" s="245"/>
      <c r="L205" s="245"/>
      <c r="M205" s="245"/>
      <c r="N205" s="245"/>
      <c r="O205" s="245"/>
      <c r="P205" s="245"/>
      <c r="Q205" s="245"/>
      <c r="R205" s="245"/>
      <c r="S205" s="245"/>
      <c r="T205" s="245"/>
      <c r="U205" s="245"/>
      <c r="V205" s="245"/>
      <c r="W205" s="245"/>
      <c r="X205" s="245"/>
      <c r="Y205" s="245"/>
      <c r="Z205" s="245"/>
    </row>
    <row r="206" ht="15.75" customHeight="1">
      <c r="A206" s="245"/>
      <c r="B206" s="245"/>
      <c r="C206" s="245"/>
      <c r="D206" s="245"/>
      <c r="E206" s="245"/>
      <c r="F206" s="245"/>
      <c r="G206" s="245"/>
      <c r="H206" s="245"/>
      <c r="I206" s="245"/>
      <c r="J206" s="245"/>
      <c r="K206" s="245"/>
      <c r="L206" s="245"/>
      <c r="M206" s="245"/>
      <c r="N206" s="245"/>
      <c r="O206" s="245"/>
      <c r="P206" s="245"/>
      <c r="Q206" s="245"/>
      <c r="R206" s="245"/>
      <c r="S206" s="245"/>
      <c r="T206" s="245"/>
      <c r="U206" s="245"/>
      <c r="V206" s="245"/>
      <c r="W206" s="245"/>
      <c r="X206" s="245"/>
      <c r="Y206" s="245"/>
      <c r="Z206" s="245"/>
    </row>
    <row r="207" ht="15.75" customHeight="1">
      <c r="A207" s="245"/>
      <c r="B207" s="245"/>
      <c r="C207" s="245"/>
      <c r="D207" s="245"/>
      <c r="E207" s="245"/>
      <c r="F207" s="245"/>
      <c r="G207" s="245"/>
      <c r="H207" s="245"/>
      <c r="I207" s="245"/>
      <c r="J207" s="245"/>
      <c r="K207" s="245"/>
      <c r="L207" s="245"/>
      <c r="M207" s="245"/>
      <c r="N207" s="245"/>
      <c r="O207" s="245"/>
      <c r="P207" s="245"/>
      <c r="Q207" s="245"/>
      <c r="R207" s="245"/>
      <c r="S207" s="245"/>
      <c r="T207" s="245"/>
      <c r="U207" s="245"/>
      <c r="V207" s="245"/>
      <c r="W207" s="245"/>
      <c r="X207" s="245"/>
      <c r="Y207" s="245"/>
      <c r="Z207" s="245"/>
    </row>
    <row r="208" ht="15.75" customHeight="1">
      <c r="A208" s="245"/>
      <c r="B208" s="245"/>
      <c r="C208" s="245"/>
      <c r="D208" s="245"/>
      <c r="E208" s="245"/>
      <c r="F208" s="245"/>
      <c r="G208" s="245"/>
      <c r="H208" s="245"/>
      <c r="I208" s="245"/>
      <c r="J208" s="245"/>
      <c r="K208" s="245"/>
      <c r="L208" s="245"/>
      <c r="M208" s="245"/>
      <c r="N208" s="245"/>
      <c r="O208" s="245"/>
      <c r="P208" s="245"/>
      <c r="Q208" s="245"/>
      <c r="R208" s="245"/>
      <c r="S208" s="245"/>
      <c r="T208" s="245"/>
      <c r="U208" s="245"/>
      <c r="V208" s="245"/>
      <c r="W208" s="245"/>
      <c r="X208" s="245"/>
      <c r="Y208" s="245"/>
      <c r="Z208" s="245"/>
    </row>
    <row r="209" ht="15.75" customHeight="1">
      <c r="A209" s="245"/>
      <c r="B209" s="245"/>
      <c r="C209" s="245"/>
      <c r="D209" s="245"/>
      <c r="E209" s="245"/>
      <c r="F209" s="245"/>
      <c r="G209" s="245"/>
      <c r="H209" s="245"/>
      <c r="I209" s="245"/>
      <c r="J209" s="245"/>
      <c r="K209" s="245"/>
      <c r="L209" s="245"/>
      <c r="M209" s="245"/>
      <c r="N209" s="245"/>
      <c r="O209" s="245"/>
      <c r="P209" s="245"/>
      <c r="Q209" s="245"/>
      <c r="R209" s="245"/>
      <c r="S209" s="245"/>
      <c r="T209" s="245"/>
      <c r="U209" s="245"/>
      <c r="V209" s="245"/>
      <c r="W209" s="245"/>
      <c r="X209" s="245"/>
      <c r="Y209" s="245"/>
      <c r="Z209" s="245"/>
    </row>
    <row r="210" ht="15.75" customHeight="1">
      <c r="A210" s="245"/>
      <c r="B210" s="245"/>
      <c r="C210" s="245"/>
      <c r="D210" s="245"/>
      <c r="E210" s="245"/>
      <c r="F210" s="245"/>
      <c r="G210" s="245"/>
      <c r="H210" s="245"/>
      <c r="I210" s="245"/>
      <c r="J210" s="245"/>
      <c r="K210" s="245"/>
      <c r="L210" s="245"/>
      <c r="M210" s="245"/>
      <c r="N210" s="245"/>
      <c r="O210" s="245"/>
      <c r="P210" s="245"/>
      <c r="Q210" s="245"/>
      <c r="R210" s="245"/>
      <c r="S210" s="245"/>
      <c r="T210" s="245"/>
      <c r="U210" s="245"/>
      <c r="V210" s="245"/>
      <c r="W210" s="245"/>
      <c r="X210" s="245"/>
      <c r="Y210" s="245"/>
      <c r="Z210" s="245"/>
    </row>
    <row r="211" ht="15.75" customHeight="1">
      <c r="A211" s="245"/>
      <c r="B211" s="245"/>
      <c r="C211" s="245"/>
      <c r="D211" s="245"/>
      <c r="E211" s="245"/>
      <c r="F211" s="245"/>
      <c r="G211" s="245"/>
      <c r="H211" s="245"/>
      <c r="I211" s="245"/>
      <c r="J211" s="245"/>
      <c r="K211" s="245"/>
      <c r="L211" s="245"/>
      <c r="M211" s="245"/>
      <c r="N211" s="245"/>
      <c r="O211" s="245"/>
      <c r="P211" s="245"/>
      <c r="Q211" s="245"/>
      <c r="R211" s="245"/>
      <c r="S211" s="245"/>
      <c r="T211" s="245"/>
      <c r="U211" s="245"/>
      <c r="V211" s="245"/>
      <c r="W211" s="245"/>
      <c r="X211" s="245"/>
      <c r="Y211" s="245"/>
      <c r="Z211" s="245"/>
    </row>
    <row r="212" ht="15.75" customHeight="1">
      <c r="A212" s="245"/>
      <c r="B212" s="245"/>
      <c r="C212" s="245"/>
      <c r="D212" s="245"/>
      <c r="E212" s="245"/>
      <c r="F212" s="245"/>
      <c r="G212" s="245"/>
      <c r="H212" s="245"/>
      <c r="I212" s="245"/>
      <c r="J212" s="245"/>
      <c r="K212" s="245"/>
      <c r="L212" s="245"/>
      <c r="M212" s="245"/>
      <c r="N212" s="245"/>
      <c r="O212" s="245"/>
      <c r="P212" s="245"/>
      <c r="Q212" s="245"/>
      <c r="R212" s="245"/>
      <c r="S212" s="245"/>
      <c r="T212" s="245"/>
      <c r="U212" s="245"/>
      <c r="V212" s="245"/>
      <c r="W212" s="245"/>
      <c r="X212" s="245"/>
      <c r="Y212" s="245"/>
      <c r="Z212" s="245"/>
    </row>
    <row r="213" ht="15.75" customHeight="1">
      <c r="A213" s="245"/>
      <c r="B213" s="245"/>
      <c r="C213" s="245"/>
      <c r="D213" s="245"/>
      <c r="E213" s="245"/>
      <c r="F213" s="245"/>
      <c r="G213" s="245"/>
      <c r="H213" s="245"/>
      <c r="I213" s="245"/>
      <c r="J213" s="245"/>
      <c r="K213" s="245"/>
      <c r="L213" s="245"/>
      <c r="M213" s="245"/>
      <c r="N213" s="245"/>
      <c r="O213" s="245"/>
      <c r="P213" s="245"/>
      <c r="Q213" s="245"/>
      <c r="R213" s="245"/>
      <c r="S213" s="245"/>
      <c r="T213" s="245"/>
      <c r="U213" s="245"/>
      <c r="V213" s="245"/>
      <c r="W213" s="245"/>
      <c r="X213" s="245"/>
      <c r="Y213" s="245"/>
      <c r="Z213" s="245"/>
    </row>
    <row r="214" ht="15.75" customHeight="1">
      <c r="A214" s="245"/>
      <c r="B214" s="245"/>
      <c r="C214" s="245"/>
      <c r="D214" s="245"/>
      <c r="E214" s="245"/>
      <c r="F214" s="245"/>
      <c r="G214" s="245"/>
      <c r="H214" s="245"/>
      <c r="I214" s="245"/>
      <c r="J214" s="245"/>
      <c r="K214" s="245"/>
      <c r="L214" s="245"/>
      <c r="M214" s="245"/>
      <c r="N214" s="245"/>
      <c r="O214" s="245"/>
      <c r="P214" s="245"/>
      <c r="Q214" s="245"/>
      <c r="R214" s="245"/>
      <c r="S214" s="245"/>
      <c r="T214" s="245"/>
      <c r="U214" s="245"/>
      <c r="V214" s="245"/>
      <c r="W214" s="245"/>
      <c r="X214" s="245"/>
      <c r="Y214" s="245"/>
      <c r="Z214" s="245"/>
    </row>
    <row r="215" ht="15.75" customHeight="1">
      <c r="A215" s="245"/>
      <c r="B215" s="245"/>
      <c r="C215" s="245"/>
      <c r="D215" s="245"/>
      <c r="E215" s="245"/>
      <c r="F215" s="245"/>
      <c r="G215" s="245"/>
      <c r="H215" s="245"/>
      <c r="I215" s="245"/>
      <c r="J215" s="245"/>
      <c r="K215" s="245"/>
      <c r="L215" s="245"/>
      <c r="M215" s="245"/>
      <c r="N215" s="245"/>
      <c r="O215" s="245"/>
      <c r="P215" s="245"/>
      <c r="Q215" s="245"/>
      <c r="R215" s="245"/>
      <c r="S215" s="245"/>
      <c r="T215" s="245"/>
      <c r="U215" s="245"/>
      <c r="V215" s="245"/>
      <c r="W215" s="245"/>
      <c r="X215" s="245"/>
      <c r="Y215" s="245"/>
      <c r="Z215" s="245"/>
    </row>
    <row r="216" ht="15.75" customHeight="1">
      <c r="A216" s="245"/>
      <c r="B216" s="245"/>
      <c r="C216" s="245"/>
      <c r="D216" s="245"/>
      <c r="E216" s="245"/>
      <c r="F216" s="245"/>
      <c r="G216" s="245"/>
      <c r="H216" s="245"/>
      <c r="I216" s="245"/>
      <c r="J216" s="245"/>
      <c r="K216" s="245"/>
      <c r="L216" s="245"/>
      <c r="M216" s="245"/>
      <c r="N216" s="245"/>
      <c r="O216" s="245"/>
      <c r="P216" s="245"/>
      <c r="Q216" s="245"/>
      <c r="R216" s="245"/>
      <c r="S216" s="245"/>
      <c r="T216" s="245"/>
      <c r="U216" s="245"/>
      <c r="V216" s="245"/>
      <c r="W216" s="245"/>
      <c r="X216" s="245"/>
      <c r="Y216" s="245"/>
      <c r="Z216" s="245"/>
    </row>
    <row r="217" ht="15.75" customHeight="1">
      <c r="A217" s="245"/>
      <c r="B217" s="245"/>
      <c r="C217" s="245"/>
      <c r="D217" s="245"/>
      <c r="E217" s="245"/>
      <c r="F217" s="245"/>
      <c r="G217" s="245"/>
      <c r="H217" s="245"/>
      <c r="I217" s="245"/>
      <c r="J217" s="245"/>
      <c r="K217" s="245"/>
      <c r="L217" s="245"/>
      <c r="M217" s="245"/>
      <c r="N217" s="245"/>
      <c r="O217" s="245"/>
      <c r="P217" s="245"/>
      <c r="Q217" s="245"/>
      <c r="R217" s="245"/>
      <c r="S217" s="245"/>
      <c r="T217" s="245"/>
      <c r="U217" s="245"/>
      <c r="V217" s="245"/>
      <c r="W217" s="245"/>
      <c r="X217" s="245"/>
      <c r="Y217" s="245"/>
      <c r="Z217" s="245"/>
    </row>
    <row r="218" ht="15.75" customHeight="1">
      <c r="A218" s="245"/>
      <c r="B218" s="245"/>
      <c r="C218" s="245"/>
      <c r="D218" s="245"/>
      <c r="E218" s="245"/>
      <c r="F218" s="245"/>
      <c r="G218" s="245"/>
      <c r="H218" s="245"/>
      <c r="I218" s="245"/>
      <c r="J218" s="245"/>
      <c r="K218" s="245"/>
      <c r="L218" s="245"/>
      <c r="M218" s="245"/>
      <c r="N218" s="245"/>
      <c r="O218" s="245"/>
      <c r="P218" s="245"/>
      <c r="Q218" s="245"/>
      <c r="R218" s="245"/>
      <c r="S218" s="245"/>
      <c r="T218" s="245"/>
      <c r="U218" s="245"/>
      <c r="V218" s="245"/>
      <c r="W218" s="245"/>
      <c r="X218" s="245"/>
      <c r="Y218" s="245"/>
      <c r="Z218" s="245"/>
    </row>
    <row r="219" ht="15.75" customHeight="1">
      <c r="A219" s="245"/>
      <c r="B219" s="245"/>
      <c r="C219" s="245"/>
      <c r="D219" s="245"/>
      <c r="E219" s="245"/>
      <c r="F219" s="245"/>
      <c r="G219" s="245"/>
      <c r="H219" s="245"/>
      <c r="I219" s="245"/>
      <c r="J219" s="245"/>
      <c r="K219" s="245"/>
      <c r="L219" s="245"/>
      <c r="M219" s="245"/>
      <c r="N219" s="245"/>
      <c r="O219" s="245"/>
      <c r="P219" s="245"/>
      <c r="Q219" s="245"/>
      <c r="R219" s="245"/>
      <c r="S219" s="245"/>
      <c r="T219" s="245"/>
      <c r="U219" s="245"/>
      <c r="V219" s="245"/>
      <c r="W219" s="245"/>
      <c r="X219" s="245"/>
      <c r="Y219" s="245"/>
      <c r="Z219" s="245"/>
    </row>
    <row r="220" ht="15.75" customHeight="1">
      <c r="A220" s="245"/>
      <c r="B220" s="245"/>
      <c r="C220" s="245"/>
      <c r="D220" s="245"/>
      <c r="E220" s="245"/>
      <c r="F220" s="245"/>
      <c r="G220" s="245"/>
      <c r="H220" s="245"/>
      <c r="I220" s="245"/>
      <c r="J220" s="245"/>
      <c r="K220" s="245"/>
      <c r="L220" s="245"/>
      <c r="M220" s="245"/>
      <c r="N220" s="245"/>
      <c r="O220" s="245"/>
      <c r="P220" s="245"/>
      <c r="Q220" s="245"/>
      <c r="R220" s="245"/>
      <c r="S220" s="245"/>
      <c r="T220" s="245"/>
      <c r="U220" s="245"/>
      <c r="V220" s="245"/>
      <c r="W220" s="245"/>
      <c r="X220" s="245"/>
      <c r="Y220" s="245"/>
      <c r="Z220" s="245"/>
    </row>
    <row r="221" ht="15.75" customHeight="1">
      <c r="A221" s="245"/>
      <c r="B221" s="245"/>
      <c r="C221" s="245"/>
      <c r="D221" s="245"/>
      <c r="E221" s="245"/>
      <c r="F221" s="245"/>
      <c r="G221" s="245"/>
      <c r="H221" s="245"/>
      <c r="I221" s="245"/>
      <c r="J221" s="245"/>
      <c r="K221" s="245"/>
      <c r="L221" s="245"/>
      <c r="M221" s="245"/>
      <c r="N221" s="245"/>
      <c r="O221" s="245"/>
      <c r="P221" s="245"/>
      <c r="Q221" s="245"/>
      <c r="R221" s="245"/>
      <c r="S221" s="245"/>
      <c r="T221" s="245"/>
      <c r="U221" s="245"/>
      <c r="V221" s="245"/>
      <c r="W221" s="245"/>
      <c r="X221" s="245"/>
      <c r="Y221" s="245"/>
      <c r="Z221" s="245"/>
    </row>
    <row r="222" ht="15.75" customHeight="1">
      <c r="A222" s="245"/>
      <c r="B222" s="245"/>
      <c r="C222" s="245"/>
      <c r="D222" s="245"/>
      <c r="E222" s="245"/>
      <c r="F222" s="245"/>
      <c r="G222" s="245"/>
      <c r="H222" s="245"/>
      <c r="I222" s="245"/>
      <c r="J222" s="245"/>
      <c r="K222" s="245"/>
      <c r="L222" s="245"/>
      <c r="M222" s="245"/>
      <c r="N222" s="245"/>
      <c r="O222" s="245"/>
      <c r="P222" s="245"/>
      <c r="Q222" s="245"/>
      <c r="R222" s="245"/>
      <c r="S222" s="245"/>
      <c r="T222" s="245"/>
      <c r="U222" s="245"/>
      <c r="V222" s="245"/>
      <c r="W222" s="245"/>
      <c r="X222" s="245"/>
      <c r="Y222" s="245"/>
      <c r="Z222" s="245"/>
    </row>
    <row r="223" ht="15.75" customHeight="1">
      <c r="A223" s="245"/>
      <c r="B223" s="245"/>
      <c r="C223" s="245"/>
      <c r="D223" s="245"/>
      <c r="E223" s="245"/>
      <c r="F223" s="245"/>
      <c r="G223" s="245"/>
      <c r="H223" s="245"/>
      <c r="I223" s="245"/>
      <c r="J223" s="245"/>
      <c r="K223" s="245"/>
      <c r="L223" s="245"/>
      <c r="M223" s="245"/>
      <c r="N223" s="245"/>
      <c r="O223" s="245"/>
      <c r="P223" s="245"/>
      <c r="Q223" s="245"/>
      <c r="R223" s="245"/>
      <c r="S223" s="245"/>
      <c r="T223" s="245"/>
      <c r="U223" s="245"/>
      <c r="V223" s="245"/>
      <c r="W223" s="245"/>
      <c r="X223" s="245"/>
      <c r="Y223" s="245"/>
      <c r="Z223" s="245"/>
    </row>
    <row r="224" ht="15.75" customHeight="1">
      <c r="A224" s="245"/>
      <c r="B224" s="245"/>
      <c r="C224" s="245"/>
      <c r="D224" s="245"/>
      <c r="E224" s="245"/>
      <c r="F224" s="245"/>
      <c r="G224" s="245"/>
      <c r="H224" s="245"/>
      <c r="I224" s="245"/>
      <c r="J224" s="245"/>
      <c r="K224" s="245"/>
      <c r="L224" s="245"/>
      <c r="M224" s="245"/>
      <c r="N224" s="245"/>
      <c r="O224" s="245"/>
      <c r="P224" s="245"/>
      <c r="Q224" s="245"/>
      <c r="R224" s="245"/>
      <c r="S224" s="245"/>
      <c r="T224" s="245"/>
      <c r="U224" s="245"/>
      <c r="V224" s="245"/>
      <c r="W224" s="245"/>
      <c r="X224" s="245"/>
      <c r="Y224" s="245"/>
      <c r="Z224" s="245"/>
    </row>
    <row r="225" ht="15.75" customHeight="1">
      <c r="A225" s="245"/>
      <c r="B225" s="245"/>
      <c r="C225" s="245"/>
      <c r="D225" s="245"/>
      <c r="E225" s="245"/>
      <c r="F225" s="245"/>
      <c r="G225" s="245"/>
      <c r="H225" s="245"/>
      <c r="I225" s="245"/>
      <c r="J225" s="245"/>
      <c r="K225" s="245"/>
      <c r="L225" s="245"/>
      <c r="M225" s="245"/>
      <c r="N225" s="245"/>
      <c r="O225" s="245"/>
      <c r="P225" s="245"/>
      <c r="Q225" s="245"/>
      <c r="R225" s="245"/>
      <c r="S225" s="245"/>
      <c r="T225" s="245"/>
      <c r="U225" s="245"/>
      <c r="V225" s="245"/>
      <c r="W225" s="245"/>
      <c r="X225" s="245"/>
      <c r="Y225" s="245"/>
      <c r="Z225" s="245"/>
    </row>
    <row r="226" ht="15.75" customHeight="1">
      <c r="A226" s="245"/>
      <c r="B226" s="245"/>
      <c r="C226" s="245"/>
      <c r="D226" s="245"/>
      <c r="E226" s="245"/>
      <c r="F226" s="245"/>
      <c r="G226" s="245"/>
      <c r="H226" s="245"/>
      <c r="I226" s="245"/>
      <c r="J226" s="245"/>
      <c r="K226" s="245"/>
      <c r="L226" s="245"/>
      <c r="M226" s="245"/>
      <c r="N226" s="245"/>
      <c r="O226" s="245"/>
      <c r="P226" s="245"/>
      <c r="Q226" s="245"/>
      <c r="R226" s="245"/>
      <c r="S226" s="245"/>
      <c r="T226" s="245"/>
      <c r="U226" s="245"/>
      <c r="V226" s="245"/>
      <c r="W226" s="245"/>
      <c r="X226" s="245"/>
      <c r="Y226" s="245"/>
      <c r="Z226" s="245"/>
    </row>
    <row r="227" ht="15.75" customHeight="1">
      <c r="A227" s="245"/>
      <c r="B227" s="245"/>
      <c r="C227" s="245"/>
      <c r="D227" s="245"/>
      <c r="E227" s="245"/>
      <c r="F227" s="245"/>
      <c r="G227" s="245"/>
      <c r="H227" s="245"/>
      <c r="I227" s="245"/>
      <c r="J227" s="245"/>
      <c r="K227" s="245"/>
      <c r="L227" s="245"/>
      <c r="M227" s="245"/>
      <c r="N227" s="245"/>
      <c r="O227" s="245"/>
      <c r="P227" s="245"/>
      <c r="Q227" s="245"/>
      <c r="R227" s="245"/>
      <c r="S227" s="245"/>
      <c r="T227" s="245"/>
      <c r="U227" s="245"/>
      <c r="V227" s="245"/>
      <c r="W227" s="245"/>
      <c r="X227" s="245"/>
      <c r="Y227" s="245"/>
      <c r="Z227" s="245"/>
    </row>
    <row r="228" ht="15.75" customHeight="1">
      <c r="A228" s="245"/>
      <c r="B228" s="245"/>
      <c r="C228" s="245"/>
      <c r="D228" s="245"/>
      <c r="E228" s="245"/>
      <c r="F228" s="245"/>
      <c r="G228" s="245"/>
      <c r="H228" s="245"/>
      <c r="I228" s="245"/>
      <c r="J228" s="245"/>
      <c r="K228" s="245"/>
      <c r="L228" s="245"/>
      <c r="M228" s="245"/>
      <c r="N228" s="245"/>
      <c r="O228" s="245"/>
      <c r="P228" s="245"/>
      <c r="Q228" s="245"/>
      <c r="R228" s="245"/>
      <c r="S228" s="245"/>
      <c r="T228" s="245"/>
      <c r="U228" s="245"/>
      <c r="V228" s="245"/>
      <c r="W228" s="245"/>
      <c r="X228" s="245"/>
      <c r="Y228" s="245"/>
      <c r="Z228" s="245"/>
    </row>
    <row r="229" ht="15.75" customHeight="1">
      <c r="A229" s="245"/>
      <c r="B229" s="245"/>
      <c r="C229" s="245"/>
      <c r="D229" s="245"/>
      <c r="E229" s="245"/>
      <c r="F229" s="245"/>
      <c r="G229" s="245"/>
      <c r="H229" s="245"/>
      <c r="I229" s="245"/>
      <c r="J229" s="245"/>
      <c r="K229" s="245"/>
      <c r="L229" s="245"/>
      <c r="M229" s="245"/>
      <c r="N229" s="245"/>
      <c r="O229" s="245"/>
      <c r="P229" s="245"/>
      <c r="Q229" s="245"/>
      <c r="R229" s="245"/>
      <c r="S229" s="245"/>
      <c r="T229" s="245"/>
      <c r="U229" s="245"/>
      <c r="V229" s="245"/>
      <c r="W229" s="245"/>
      <c r="X229" s="245"/>
      <c r="Y229" s="245"/>
      <c r="Z229" s="245"/>
    </row>
    <row r="230" ht="15.75" customHeight="1">
      <c r="A230" s="245"/>
      <c r="B230" s="245"/>
      <c r="C230" s="245"/>
      <c r="D230" s="245"/>
      <c r="E230" s="245"/>
      <c r="F230" s="245"/>
      <c r="G230" s="245"/>
      <c r="H230" s="245"/>
      <c r="I230" s="245"/>
      <c r="J230" s="245"/>
      <c r="K230" s="245"/>
      <c r="L230" s="245"/>
      <c r="M230" s="245"/>
      <c r="N230" s="245"/>
      <c r="O230" s="245"/>
      <c r="P230" s="245"/>
      <c r="Q230" s="245"/>
      <c r="R230" s="245"/>
      <c r="S230" s="245"/>
      <c r="T230" s="245"/>
      <c r="U230" s="245"/>
      <c r="V230" s="245"/>
      <c r="W230" s="245"/>
      <c r="X230" s="245"/>
      <c r="Y230" s="245"/>
      <c r="Z230" s="245"/>
    </row>
    <row r="231" ht="15.75" customHeight="1">
      <c r="A231" s="245"/>
      <c r="B231" s="245"/>
      <c r="C231" s="245"/>
      <c r="D231" s="245"/>
      <c r="E231" s="245"/>
      <c r="F231" s="245"/>
      <c r="G231" s="245"/>
      <c r="H231" s="245"/>
      <c r="I231" s="245"/>
      <c r="J231" s="245"/>
      <c r="K231" s="245"/>
      <c r="L231" s="245"/>
      <c r="M231" s="245"/>
      <c r="N231" s="245"/>
      <c r="O231" s="245"/>
      <c r="P231" s="245"/>
      <c r="Q231" s="245"/>
      <c r="R231" s="245"/>
      <c r="S231" s="245"/>
      <c r="T231" s="245"/>
      <c r="U231" s="245"/>
      <c r="V231" s="245"/>
      <c r="W231" s="245"/>
      <c r="X231" s="245"/>
      <c r="Y231" s="245"/>
      <c r="Z231" s="245"/>
    </row>
    <row r="232" ht="15.75" customHeight="1">
      <c r="A232" s="245"/>
      <c r="B232" s="245"/>
      <c r="C232" s="245"/>
      <c r="D232" s="245"/>
      <c r="E232" s="245"/>
      <c r="F232" s="245"/>
      <c r="G232" s="245"/>
      <c r="H232" s="245"/>
      <c r="I232" s="245"/>
      <c r="J232" s="245"/>
      <c r="K232" s="245"/>
      <c r="L232" s="245"/>
      <c r="M232" s="245"/>
      <c r="N232" s="245"/>
      <c r="O232" s="245"/>
      <c r="P232" s="245"/>
      <c r="Q232" s="245"/>
      <c r="R232" s="245"/>
      <c r="S232" s="245"/>
      <c r="T232" s="245"/>
      <c r="U232" s="245"/>
      <c r="V232" s="245"/>
      <c r="W232" s="245"/>
      <c r="X232" s="245"/>
      <c r="Y232" s="245"/>
      <c r="Z232" s="245"/>
    </row>
    <row r="233" ht="15.75" customHeight="1">
      <c r="A233" s="245"/>
      <c r="B233" s="245"/>
      <c r="C233" s="245"/>
      <c r="D233" s="245"/>
      <c r="E233" s="245"/>
      <c r="F233" s="245"/>
      <c r="G233" s="245"/>
      <c r="H233" s="245"/>
      <c r="I233" s="245"/>
      <c r="J233" s="245"/>
      <c r="K233" s="245"/>
      <c r="L233" s="245"/>
      <c r="M233" s="245"/>
      <c r="N233" s="245"/>
      <c r="O233" s="245"/>
      <c r="P233" s="245"/>
      <c r="Q233" s="245"/>
      <c r="R233" s="245"/>
      <c r="S233" s="245"/>
      <c r="T233" s="245"/>
      <c r="U233" s="245"/>
      <c r="V233" s="245"/>
      <c r="W233" s="245"/>
      <c r="X233" s="245"/>
      <c r="Y233" s="245"/>
      <c r="Z233" s="245"/>
    </row>
    <row r="234" ht="15.75" customHeight="1">
      <c r="A234" s="245"/>
      <c r="B234" s="245"/>
      <c r="C234" s="245"/>
      <c r="D234" s="245"/>
      <c r="E234" s="245"/>
      <c r="F234" s="245"/>
      <c r="G234" s="245"/>
      <c r="H234" s="245"/>
      <c r="I234" s="245"/>
      <c r="J234" s="245"/>
      <c r="K234" s="245"/>
      <c r="L234" s="245"/>
      <c r="M234" s="245"/>
      <c r="N234" s="245"/>
      <c r="O234" s="245"/>
      <c r="P234" s="245"/>
      <c r="Q234" s="245"/>
      <c r="R234" s="245"/>
      <c r="S234" s="245"/>
      <c r="T234" s="245"/>
      <c r="U234" s="245"/>
      <c r="V234" s="245"/>
      <c r="W234" s="245"/>
      <c r="X234" s="245"/>
      <c r="Y234" s="245"/>
      <c r="Z234" s="245"/>
    </row>
    <row r="235" ht="15.75" customHeight="1">
      <c r="A235" s="245"/>
      <c r="B235" s="245"/>
      <c r="C235" s="245"/>
      <c r="D235" s="245"/>
      <c r="E235" s="245"/>
      <c r="F235" s="245"/>
      <c r="G235" s="245"/>
      <c r="H235" s="245"/>
      <c r="I235" s="245"/>
      <c r="J235" s="245"/>
      <c r="K235" s="245"/>
      <c r="L235" s="245"/>
      <c r="M235" s="245"/>
      <c r="N235" s="245"/>
      <c r="O235" s="245"/>
      <c r="P235" s="245"/>
      <c r="Q235" s="245"/>
      <c r="R235" s="245"/>
      <c r="S235" s="245"/>
      <c r="T235" s="245"/>
      <c r="U235" s="245"/>
      <c r="V235" s="245"/>
      <c r="W235" s="245"/>
      <c r="X235" s="245"/>
      <c r="Y235" s="245"/>
      <c r="Z235" s="245"/>
    </row>
    <row r="236" ht="15.75" customHeight="1">
      <c r="A236" s="245"/>
      <c r="B236" s="245"/>
      <c r="C236" s="245"/>
      <c r="D236" s="245"/>
      <c r="E236" s="245"/>
      <c r="F236" s="245"/>
      <c r="G236" s="245"/>
      <c r="H236" s="245"/>
      <c r="I236" s="245"/>
      <c r="J236" s="245"/>
      <c r="K236" s="245"/>
      <c r="L236" s="245"/>
      <c r="M236" s="245"/>
      <c r="N236" s="245"/>
      <c r="O236" s="245"/>
      <c r="P236" s="245"/>
      <c r="Q236" s="245"/>
      <c r="R236" s="245"/>
      <c r="S236" s="245"/>
      <c r="T236" s="245"/>
      <c r="U236" s="245"/>
      <c r="V236" s="245"/>
      <c r="W236" s="245"/>
      <c r="X236" s="245"/>
      <c r="Y236" s="245"/>
      <c r="Z236" s="245"/>
    </row>
    <row r="237" ht="15.75" customHeight="1">
      <c r="A237" s="245"/>
      <c r="B237" s="245"/>
      <c r="C237" s="245"/>
      <c r="D237" s="245"/>
      <c r="E237" s="245"/>
      <c r="F237" s="245"/>
      <c r="G237" s="245"/>
      <c r="H237" s="245"/>
      <c r="I237" s="245"/>
      <c r="J237" s="245"/>
      <c r="K237" s="245"/>
      <c r="L237" s="245"/>
      <c r="M237" s="245"/>
      <c r="N237" s="245"/>
      <c r="O237" s="245"/>
      <c r="P237" s="245"/>
      <c r="Q237" s="245"/>
      <c r="R237" s="245"/>
      <c r="S237" s="245"/>
      <c r="T237" s="245"/>
      <c r="U237" s="245"/>
      <c r="V237" s="245"/>
      <c r="W237" s="245"/>
      <c r="X237" s="245"/>
      <c r="Y237" s="245"/>
      <c r="Z237" s="245"/>
    </row>
    <row r="238" ht="15.75" customHeight="1">
      <c r="A238" s="245"/>
      <c r="B238" s="245"/>
      <c r="C238" s="245"/>
      <c r="D238" s="245"/>
      <c r="E238" s="245"/>
      <c r="F238" s="245"/>
      <c r="G238" s="245"/>
      <c r="H238" s="245"/>
      <c r="I238" s="245"/>
      <c r="J238" s="245"/>
      <c r="K238" s="245"/>
      <c r="L238" s="245"/>
      <c r="M238" s="245"/>
      <c r="N238" s="245"/>
      <c r="O238" s="245"/>
      <c r="P238" s="245"/>
      <c r="Q238" s="245"/>
      <c r="R238" s="245"/>
      <c r="S238" s="245"/>
      <c r="T238" s="245"/>
      <c r="U238" s="245"/>
      <c r="V238" s="245"/>
      <c r="W238" s="245"/>
      <c r="X238" s="245"/>
      <c r="Y238" s="245"/>
      <c r="Z238" s="245"/>
    </row>
    <row r="239" ht="15.75" customHeight="1">
      <c r="A239" s="245"/>
      <c r="B239" s="245"/>
      <c r="C239" s="245"/>
      <c r="D239" s="245"/>
      <c r="E239" s="245"/>
      <c r="F239" s="245"/>
      <c r="G239" s="245"/>
      <c r="H239" s="245"/>
      <c r="I239" s="245"/>
      <c r="J239" s="245"/>
      <c r="K239" s="245"/>
      <c r="L239" s="245"/>
      <c r="M239" s="245"/>
      <c r="N239" s="245"/>
      <c r="O239" s="245"/>
      <c r="P239" s="245"/>
      <c r="Q239" s="245"/>
      <c r="R239" s="245"/>
      <c r="S239" s="245"/>
      <c r="T239" s="245"/>
      <c r="U239" s="245"/>
      <c r="V239" s="245"/>
      <c r="W239" s="245"/>
      <c r="X239" s="245"/>
      <c r="Y239" s="245"/>
      <c r="Z239" s="245"/>
    </row>
    <row r="240" ht="15.75" customHeight="1">
      <c r="A240" s="245"/>
      <c r="B240" s="245"/>
      <c r="C240" s="245"/>
      <c r="D240" s="245"/>
      <c r="E240" s="245"/>
      <c r="F240" s="245"/>
      <c r="G240" s="245"/>
      <c r="H240" s="245"/>
      <c r="I240" s="245"/>
      <c r="J240" s="245"/>
      <c r="K240" s="245"/>
      <c r="L240" s="245"/>
      <c r="M240" s="245"/>
      <c r="N240" s="245"/>
      <c r="O240" s="245"/>
      <c r="P240" s="245"/>
      <c r="Q240" s="245"/>
      <c r="R240" s="245"/>
      <c r="S240" s="245"/>
      <c r="T240" s="245"/>
      <c r="U240" s="245"/>
      <c r="V240" s="245"/>
      <c r="W240" s="245"/>
      <c r="X240" s="245"/>
      <c r="Y240" s="245"/>
      <c r="Z240" s="245"/>
    </row>
    <row r="241" ht="15.75" customHeight="1">
      <c r="A241" s="245"/>
      <c r="B241" s="245"/>
      <c r="C241" s="245"/>
      <c r="D241" s="245"/>
      <c r="E241" s="245"/>
      <c r="F241" s="245"/>
      <c r="G241" s="245"/>
      <c r="H241" s="245"/>
      <c r="I241" s="245"/>
      <c r="J241" s="245"/>
      <c r="K241" s="245"/>
      <c r="L241" s="245"/>
      <c r="M241" s="245"/>
      <c r="N241" s="245"/>
      <c r="O241" s="245"/>
      <c r="P241" s="245"/>
      <c r="Q241" s="245"/>
      <c r="R241" s="245"/>
      <c r="S241" s="245"/>
      <c r="T241" s="245"/>
      <c r="U241" s="245"/>
      <c r="V241" s="245"/>
      <c r="W241" s="245"/>
      <c r="X241" s="245"/>
      <c r="Y241" s="245"/>
      <c r="Z241" s="245"/>
    </row>
    <row r="242" ht="15.75" customHeight="1">
      <c r="A242" s="245"/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245"/>
      <c r="T242" s="245"/>
      <c r="U242" s="245"/>
      <c r="V242" s="245"/>
      <c r="W242" s="245"/>
      <c r="X242" s="245"/>
      <c r="Y242" s="245"/>
      <c r="Z242" s="245"/>
    </row>
    <row r="243" ht="15.75" customHeight="1">
      <c r="A243" s="245"/>
      <c r="B243" s="245"/>
      <c r="C243" s="245"/>
      <c r="D243" s="245"/>
      <c r="E243" s="245"/>
      <c r="F243" s="245"/>
      <c r="G243" s="245"/>
      <c r="H243" s="245"/>
      <c r="I243" s="245"/>
      <c r="J243" s="245"/>
      <c r="K243" s="245"/>
      <c r="L243" s="245"/>
      <c r="M243" s="245"/>
      <c r="N243" s="245"/>
      <c r="O243" s="245"/>
      <c r="P243" s="245"/>
      <c r="Q243" s="245"/>
      <c r="R243" s="245"/>
      <c r="S243" s="245"/>
      <c r="T243" s="245"/>
      <c r="U243" s="245"/>
      <c r="V243" s="245"/>
      <c r="W243" s="245"/>
      <c r="X243" s="245"/>
      <c r="Y243" s="245"/>
      <c r="Z243" s="245"/>
    </row>
    <row r="244" ht="15.75" customHeight="1">
      <c r="A244" s="245"/>
      <c r="B244" s="245"/>
      <c r="C244" s="245"/>
      <c r="D244" s="245"/>
      <c r="E244" s="245"/>
      <c r="F244" s="245"/>
      <c r="G244" s="245"/>
      <c r="H244" s="245"/>
      <c r="I244" s="245"/>
      <c r="J244" s="245"/>
      <c r="K244" s="245"/>
      <c r="L244" s="245"/>
      <c r="M244" s="245"/>
      <c r="N244" s="245"/>
      <c r="O244" s="245"/>
      <c r="P244" s="245"/>
      <c r="Q244" s="245"/>
      <c r="R244" s="245"/>
      <c r="S244" s="245"/>
      <c r="T244" s="245"/>
      <c r="U244" s="245"/>
      <c r="V244" s="245"/>
      <c r="W244" s="245"/>
      <c r="X244" s="245"/>
      <c r="Y244" s="245"/>
      <c r="Z244" s="245"/>
    </row>
    <row r="245" ht="15.75" customHeight="1">
      <c r="A245" s="245"/>
      <c r="B245" s="245"/>
      <c r="C245" s="245"/>
      <c r="D245" s="245"/>
      <c r="E245" s="245"/>
      <c r="F245" s="245"/>
      <c r="G245" s="245"/>
      <c r="H245" s="245"/>
      <c r="I245" s="245"/>
      <c r="J245" s="245"/>
      <c r="K245" s="245"/>
      <c r="L245" s="245"/>
      <c r="M245" s="245"/>
      <c r="N245" s="245"/>
      <c r="O245" s="245"/>
      <c r="P245" s="245"/>
      <c r="Q245" s="245"/>
      <c r="R245" s="245"/>
      <c r="S245" s="245"/>
      <c r="T245" s="245"/>
      <c r="U245" s="245"/>
      <c r="V245" s="245"/>
      <c r="W245" s="245"/>
      <c r="X245" s="245"/>
      <c r="Y245" s="245"/>
      <c r="Z245" s="245"/>
    </row>
    <row r="246" ht="15.75" customHeight="1">
      <c r="A246" s="245"/>
      <c r="B246" s="245"/>
      <c r="C246" s="245"/>
      <c r="D246" s="245"/>
      <c r="E246" s="245"/>
      <c r="F246" s="245"/>
      <c r="G246" s="245"/>
      <c r="H246" s="245"/>
      <c r="I246" s="245"/>
      <c r="J246" s="245"/>
      <c r="K246" s="245"/>
      <c r="L246" s="245"/>
      <c r="M246" s="245"/>
      <c r="N246" s="245"/>
      <c r="O246" s="245"/>
      <c r="P246" s="245"/>
      <c r="Q246" s="245"/>
      <c r="R246" s="245"/>
      <c r="S246" s="245"/>
      <c r="T246" s="245"/>
      <c r="U246" s="245"/>
      <c r="V246" s="245"/>
      <c r="W246" s="245"/>
      <c r="X246" s="245"/>
      <c r="Y246" s="245"/>
      <c r="Z246" s="245"/>
    </row>
    <row r="247" ht="15.75" customHeight="1">
      <c r="A247" s="245"/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245"/>
      <c r="T247" s="245"/>
      <c r="U247" s="245"/>
      <c r="V247" s="245"/>
      <c r="W247" s="245"/>
      <c r="X247" s="245"/>
      <c r="Y247" s="245"/>
      <c r="Z247" s="245"/>
    </row>
    <row r="248" ht="15.75" customHeight="1">
      <c r="A248" s="245"/>
      <c r="B248" s="245"/>
      <c r="C248" s="245"/>
      <c r="D248" s="245"/>
      <c r="E248" s="245"/>
      <c r="F248" s="245"/>
      <c r="G248" s="245"/>
      <c r="H248" s="245"/>
      <c r="I248" s="245"/>
      <c r="J248" s="245"/>
      <c r="K248" s="245"/>
      <c r="L248" s="245"/>
      <c r="M248" s="245"/>
      <c r="N248" s="245"/>
      <c r="O248" s="245"/>
      <c r="P248" s="245"/>
      <c r="Q248" s="245"/>
      <c r="R248" s="245"/>
      <c r="S248" s="245"/>
      <c r="T248" s="245"/>
      <c r="U248" s="245"/>
      <c r="V248" s="245"/>
      <c r="W248" s="245"/>
      <c r="X248" s="245"/>
      <c r="Y248" s="245"/>
      <c r="Z248" s="245"/>
    </row>
    <row r="249" ht="15.75" customHeight="1">
      <c r="A249" s="245"/>
      <c r="B249" s="245"/>
      <c r="C249" s="245"/>
      <c r="D249" s="245"/>
      <c r="E249" s="245"/>
      <c r="F249" s="245"/>
      <c r="G249" s="245"/>
      <c r="H249" s="245"/>
      <c r="I249" s="245"/>
      <c r="J249" s="245"/>
      <c r="K249" s="245"/>
      <c r="L249" s="245"/>
      <c r="M249" s="245"/>
      <c r="N249" s="245"/>
      <c r="O249" s="245"/>
      <c r="P249" s="245"/>
      <c r="Q249" s="245"/>
      <c r="R249" s="245"/>
      <c r="S249" s="245"/>
      <c r="T249" s="245"/>
      <c r="U249" s="245"/>
      <c r="V249" s="245"/>
      <c r="W249" s="245"/>
      <c r="X249" s="245"/>
      <c r="Y249" s="245"/>
      <c r="Z249" s="245"/>
    </row>
    <row r="250" ht="15.75" customHeight="1">
      <c r="A250" s="245"/>
      <c r="B250" s="245"/>
      <c r="C250" s="245"/>
      <c r="D250" s="245"/>
      <c r="E250" s="245"/>
      <c r="F250" s="245"/>
      <c r="G250" s="245"/>
      <c r="H250" s="245"/>
      <c r="I250" s="245"/>
      <c r="J250" s="245"/>
      <c r="K250" s="245"/>
      <c r="L250" s="245"/>
      <c r="M250" s="245"/>
      <c r="N250" s="245"/>
      <c r="O250" s="245"/>
      <c r="P250" s="245"/>
      <c r="Q250" s="245"/>
      <c r="R250" s="245"/>
      <c r="S250" s="245"/>
      <c r="T250" s="245"/>
      <c r="U250" s="245"/>
      <c r="V250" s="245"/>
      <c r="W250" s="245"/>
      <c r="X250" s="245"/>
      <c r="Y250" s="245"/>
      <c r="Z250" s="245"/>
    </row>
    <row r="251" ht="15.75" customHeight="1">
      <c r="A251" s="245"/>
      <c r="B251" s="245"/>
      <c r="C251" s="245"/>
      <c r="D251" s="245"/>
      <c r="E251" s="245"/>
      <c r="F251" s="245"/>
      <c r="G251" s="245"/>
      <c r="H251" s="245"/>
      <c r="I251" s="245"/>
      <c r="J251" s="245"/>
      <c r="K251" s="245"/>
      <c r="L251" s="245"/>
      <c r="M251" s="245"/>
      <c r="N251" s="245"/>
      <c r="O251" s="245"/>
      <c r="P251" s="245"/>
      <c r="Q251" s="245"/>
      <c r="R251" s="245"/>
      <c r="S251" s="245"/>
      <c r="T251" s="245"/>
      <c r="U251" s="245"/>
      <c r="V251" s="245"/>
      <c r="W251" s="245"/>
      <c r="X251" s="245"/>
      <c r="Y251" s="245"/>
      <c r="Z251" s="245"/>
    </row>
    <row r="252" ht="15.75" customHeight="1">
      <c r="A252" s="245"/>
      <c r="B252" s="245"/>
      <c r="C252" s="245"/>
      <c r="D252" s="245"/>
      <c r="E252" s="245"/>
      <c r="F252" s="245"/>
      <c r="G252" s="245"/>
      <c r="H252" s="245"/>
      <c r="I252" s="245"/>
      <c r="J252" s="245"/>
      <c r="K252" s="245"/>
      <c r="L252" s="245"/>
      <c r="M252" s="245"/>
      <c r="N252" s="245"/>
      <c r="O252" s="245"/>
      <c r="P252" s="245"/>
      <c r="Q252" s="245"/>
      <c r="R252" s="245"/>
      <c r="S252" s="245"/>
      <c r="T252" s="245"/>
      <c r="U252" s="245"/>
      <c r="V252" s="245"/>
      <c r="W252" s="245"/>
      <c r="X252" s="245"/>
      <c r="Y252" s="245"/>
      <c r="Z252" s="245"/>
    </row>
    <row r="253" ht="15.75" customHeight="1">
      <c r="A253" s="245"/>
      <c r="B253" s="245"/>
      <c r="C253" s="245"/>
      <c r="D253" s="245"/>
      <c r="E253" s="245"/>
      <c r="F253" s="245"/>
      <c r="G253" s="245"/>
      <c r="H253" s="245"/>
      <c r="I253" s="245"/>
      <c r="J253" s="245"/>
      <c r="K253" s="245"/>
      <c r="L253" s="245"/>
      <c r="M253" s="245"/>
      <c r="N253" s="245"/>
      <c r="O253" s="245"/>
      <c r="P253" s="245"/>
      <c r="Q253" s="245"/>
      <c r="R253" s="245"/>
      <c r="S253" s="245"/>
      <c r="T253" s="245"/>
      <c r="U253" s="245"/>
      <c r="V253" s="245"/>
      <c r="W253" s="245"/>
      <c r="X253" s="245"/>
      <c r="Y253" s="245"/>
      <c r="Z253" s="245"/>
    </row>
    <row r="254" ht="15.75" customHeight="1">
      <c r="A254" s="245"/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245"/>
      <c r="T254" s="245"/>
      <c r="U254" s="245"/>
      <c r="V254" s="245"/>
      <c r="W254" s="245"/>
      <c r="X254" s="245"/>
      <c r="Y254" s="245"/>
      <c r="Z254" s="245"/>
    </row>
    <row r="255" ht="15.75" customHeight="1">
      <c r="A255" s="245"/>
      <c r="B255" s="245"/>
      <c r="C255" s="245"/>
      <c r="D255" s="245"/>
      <c r="E255" s="245"/>
      <c r="F255" s="245"/>
      <c r="G255" s="245"/>
      <c r="H255" s="245"/>
      <c r="I255" s="245"/>
      <c r="J255" s="245"/>
      <c r="K255" s="245"/>
      <c r="L255" s="245"/>
      <c r="M255" s="245"/>
      <c r="N255" s="245"/>
      <c r="O255" s="245"/>
      <c r="P255" s="245"/>
      <c r="Q255" s="245"/>
      <c r="R255" s="245"/>
      <c r="S255" s="245"/>
      <c r="T255" s="245"/>
      <c r="U255" s="245"/>
      <c r="V255" s="245"/>
      <c r="W255" s="245"/>
      <c r="X255" s="245"/>
      <c r="Y255" s="245"/>
      <c r="Z255" s="245"/>
    </row>
    <row r="256" ht="15.75" customHeight="1">
      <c r="A256" s="245"/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245"/>
      <c r="T256" s="245"/>
      <c r="U256" s="245"/>
      <c r="V256" s="245"/>
      <c r="W256" s="245"/>
      <c r="X256" s="245"/>
      <c r="Y256" s="245"/>
      <c r="Z256" s="245"/>
    </row>
    <row r="257" ht="15.75" customHeight="1">
      <c r="A257" s="245"/>
      <c r="B257" s="245"/>
      <c r="C257" s="245"/>
      <c r="D257" s="245"/>
      <c r="E257" s="245"/>
      <c r="F257" s="245"/>
      <c r="G257" s="245"/>
      <c r="H257" s="245"/>
      <c r="I257" s="245"/>
      <c r="J257" s="245"/>
      <c r="K257" s="245"/>
      <c r="L257" s="245"/>
      <c r="M257" s="245"/>
      <c r="N257" s="245"/>
      <c r="O257" s="245"/>
      <c r="P257" s="245"/>
      <c r="Q257" s="245"/>
      <c r="R257" s="245"/>
      <c r="S257" s="245"/>
      <c r="T257" s="245"/>
      <c r="U257" s="245"/>
      <c r="V257" s="245"/>
      <c r="W257" s="245"/>
      <c r="X257" s="245"/>
      <c r="Y257" s="245"/>
      <c r="Z257" s="245"/>
    </row>
    <row r="258" ht="15.75" customHeight="1">
      <c r="A258" s="245"/>
      <c r="B258" s="245"/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245"/>
      <c r="T258" s="245"/>
      <c r="U258" s="245"/>
      <c r="V258" s="245"/>
      <c r="W258" s="245"/>
      <c r="X258" s="245"/>
      <c r="Y258" s="245"/>
      <c r="Z258" s="245"/>
    </row>
    <row r="259" ht="15.75" customHeight="1">
      <c r="A259" s="245"/>
      <c r="B259" s="245"/>
      <c r="C259" s="245"/>
      <c r="D259" s="245"/>
      <c r="E259" s="245"/>
      <c r="F259" s="245"/>
      <c r="G259" s="245"/>
      <c r="H259" s="245"/>
      <c r="I259" s="245"/>
      <c r="J259" s="245"/>
      <c r="K259" s="245"/>
      <c r="L259" s="245"/>
      <c r="M259" s="245"/>
      <c r="N259" s="245"/>
      <c r="O259" s="245"/>
      <c r="P259" s="245"/>
      <c r="Q259" s="245"/>
      <c r="R259" s="245"/>
      <c r="S259" s="245"/>
      <c r="T259" s="245"/>
      <c r="U259" s="245"/>
      <c r="V259" s="245"/>
      <c r="W259" s="245"/>
      <c r="X259" s="245"/>
      <c r="Y259" s="245"/>
      <c r="Z259" s="245"/>
    </row>
    <row r="260" ht="15.75" customHeight="1">
      <c r="A260" s="245"/>
      <c r="B260" s="245"/>
      <c r="C260" s="245"/>
      <c r="D260" s="245"/>
      <c r="E260" s="245"/>
      <c r="F260" s="245"/>
      <c r="G260" s="245"/>
      <c r="H260" s="245"/>
      <c r="I260" s="245"/>
      <c r="J260" s="245"/>
      <c r="K260" s="245"/>
      <c r="L260" s="245"/>
      <c r="M260" s="245"/>
      <c r="N260" s="245"/>
      <c r="O260" s="245"/>
      <c r="P260" s="245"/>
      <c r="Q260" s="245"/>
      <c r="R260" s="245"/>
      <c r="S260" s="245"/>
      <c r="T260" s="245"/>
      <c r="U260" s="245"/>
      <c r="V260" s="245"/>
      <c r="W260" s="245"/>
      <c r="X260" s="245"/>
      <c r="Y260" s="245"/>
      <c r="Z260" s="245"/>
    </row>
    <row r="261" ht="15.75" customHeight="1">
      <c r="A261" s="245"/>
      <c r="B261" s="245"/>
      <c r="C261" s="245"/>
      <c r="D261" s="245"/>
      <c r="E261" s="245"/>
      <c r="F261" s="245"/>
      <c r="G261" s="245"/>
      <c r="H261" s="245"/>
      <c r="I261" s="245"/>
      <c r="J261" s="245"/>
      <c r="K261" s="245"/>
      <c r="L261" s="245"/>
      <c r="M261" s="245"/>
      <c r="N261" s="245"/>
      <c r="O261" s="245"/>
      <c r="P261" s="245"/>
      <c r="Q261" s="245"/>
      <c r="R261" s="245"/>
      <c r="S261" s="245"/>
      <c r="T261" s="245"/>
      <c r="U261" s="245"/>
      <c r="V261" s="245"/>
      <c r="W261" s="245"/>
      <c r="X261" s="245"/>
      <c r="Y261" s="245"/>
      <c r="Z261" s="245"/>
    </row>
    <row r="262" ht="15.75" customHeight="1">
      <c r="A262" s="245"/>
      <c r="B262" s="245"/>
      <c r="C262" s="245"/>
      <c r="D262" s="245"/>
      <c r="E262" s="245"/>
      <c r="F262" s="245"/>
      <c r="G262" s="245"/>
      <c r="H262" s="245"/>
      <c r="I262" s="245"/>
      <c r="J262" s="245"/>
      <c r="K262" s="245"/>
      <c r="L262" s="245"/>
      <c r="M262" s="245"/>
      <c r="N262" s="245"/>
      <c r="O262" s="245"/>
      <c r="P262" s="245"/>
      <c r="Q262" s="245"/>
      <c r="R262" s="245"/>
      <c r="S262" s="245"/>
      <c r="T262" s="245"/>
      <c r="U262" s="245"/>
      <c r="V262" s="245"/>
      <c r="W262" s="245"/>
      <c r="X262" s="245"/>
      <c r="Y262" s="245"/>
      <c r="Z262" s="245"/>
    </row>
    <row r="263" ht="15.75" customHeight="1">
      <c r="A263" s="245"/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245"/>
      <c r="T263" s="245"/>
      <c r="U263" s="245"/>
      <c r="V263" s="245"/>
      <c r="W263" s="245"/>
      <c r="X263" s="245"/>
      <c r="Y263" s="245"/>
      <c r="Z263" s="245"/>
    </row>
    <row r="264" ht="15.75" customHeight="1">
      <c r="A264" s="245"/>
      <c r="B264" s="245"/>
      <c r="C264" s="245"/>
      <c r="D264" s="245"/>
      <c r="E264" s="245"/>
      <c r="F264" s="245"/>
      <c r="G264" s="245"/>
      <c r="H264" s="245"/>
      <c r="I264" s="245"/>
      <c r="J264" s="245"/>
      <c r="K264" s="245"/>
      <c r="L264" s="245"/>
      <c r="M264" s="245"/>
      <c r="N264" s="245"/>
      <c r="O264" s="245"/>
      <c r="P264" s="245"/>
      <c r="Q264" s="245"/>
      <c r="R264" s="245"/>
      <c r="S264" s="245"/>
      <c r="T264" s="245"/>
      <c r="U264" s="245"/>
      <c r="V264" s="245"/>
      <c r="W264" s="245"/>
      <c r="X264" s="245"/>
      <c r="Y264" s="245"/>
      <c r="Z264" s="245"/>
    </row>
    <row r="265" ht="15.75" customHeight="1">
      <c r="A265" s="245"/>
      <c r="B265" s="245"/>
      <c r="C265" s="245"/>
      <c r="D265" s="245"/>
      <c r="E265" s="245"/>
      <c r="F265" s="245"/>
      <c r="G265" s="245"/>
      <c r="H265" s="245"/>
      <c r="I265" s="245"/>
      <c r="J265" s="245"/>
      <c r="K265" s="245"/>
      <c r="L265" s="245"/>
      <c r="M265" s="245"/>
      <c r="N265" s="245"/>
      <c r="O265" s="245"/>
      <c r="P265" s="245"/>
      <c r="Q265" s="245"/>
      <c r="R265" s="245"/>
      <c r="S265" s="245"/>
      <c r="T265" s="245"/>
      <c r="U265" s="245"/>
      <c r="V265" s="245"/>
      <c r="W265" s="245"/>
      <c r="X265" s="245"/>
      <c r="Y265" s="245"/>
      <c r="Z265" s="245"/>
    </row>
    <row r="266" ht="15.75" customHeight="1">
      <c r="A266" s="245"/>
      <c r="B266" s="245"/>
      <c r="C266" s="245"/>
      <c r="D266" s="245"/>
      <c r="E266" s="245"/>
      <c r="F266" s="245"/>
      <c r="G266" s="245"/>
      <c r="H266" s="245"/>
      <c r="I266" s="245"/>
      <c r="J266" s="245"/>
      <c r="K266" s="245"/>
      <c r="L266" s="245"/>
      <c r="M266" s="245"/>
      <c r="N266" s="245"/>
      <c r="O266" s="245"/>
      <c r="P266" s="245"/>
      <c r="Q266" s="245"/>
      <c r="R266" s="245"/>
      <c r="S266" s="245"/>
      <c r="T266" s="245"/>
      <c r="U266" s="245"/>
      <c r="V266" s="245"/>
      <c r="W266" s="245"/>
      <c r="X266" s="245"/>
      <c r="Y266" s="245"/>
      <c r="Z266" s="245"/>
    </row>
    <row r="267" ht="15.75" customHeight="1">
      <c r="A267" s="245"/>
      <c r="B267" s="245"/>
      <c r="C267" s="245"/>
      <c r="D267" s="245"/>
      <c r="E267" s="245"/>
      <c r="F267" s="245"/>
      <c r="G267" s="245"/>
      <c r="H267" s="245"/>
      <c r="I267" s="245"/>
      <c r="J267" s="245"/>
      <c r="K267" s="245"/>
      <c r="L267" s="245"/>
      <c r="M267" s="245"/>
      <c r="N267" s="245"/>
      <c r="O267" s="245"/>
      <c r="P267" s="245"/>
      <c r="Q267" s="245"/>
      <c r="R267" s="245"/>
      <c r="S267" s="245"/>
      <c r="T267" s="245"/>
      <c r="U267" s="245"/>
      <c r="V267" s="245"/>
      <c r="W267" s="245"/>
      <c r="X267" s="245"/>
      <c r="Y267" s="245"/>
      <c r="Z267" s="245"/>
    </row>
    <row r="268" ht="15.75" customHeight="1">
      <c r="A268" s="245"/>
      <c r="B268" s="245"/>
      <c r="C268" s="245"/>
      <c r="D268" s="245"/>
      <c r="E268" s="245"/>
      <c r="F268" s="245"/>
      <c r="G268" s="245"/>
      <c r="H268" s="245"/>
      <c r="I268" s="245"/>
      <c r="J268" s="245"/>
      <c r="K268" s="245"/>
      <c r="L268" s="245"/>
      <c r="M268" s="245"/>
      <c r="N268" s="245"/>
      <c r="O268" s="245"/>
      <c r="P268" s="245"/>
      <c r="Q268" s="245"/>
      <c r="R268" s="245"/>
      <c r="S268" s="245"/>
      <c r="T268" s="245"/>
      <c r="U268" s="245"/>
      <c r="V268" s="245"/>
      <c r="W268" s="245"/>
      <c r="X268" s="245"/>
      <c r="Y268" s="245"/>
      <c r="Z268" s="245"/>
    </row>
    <row r="269" ht="15.75" customHeight="1">
      <c r="A269" s="245"/>
      <c r="B269" s="245"/>
      <c r="C269" s="245"/>
      <c r="D269" s="245"/>
      <c r="E269" s="245"/>
      <c r="F269" s="245"/>
      <c r="G269" s="245"/>
      <c r="H269" s="245"/>
      <c r="I269" s="245"/>
      <c r="J269" s="245"/>
      <c r="K269" s="245"/>
      <c r="L269" s="245"/>
      <c r="M269" s="245"/>
      <c r="N269" s="245"/>
      <c r="O269" s="245"/>
      <c r="P269" s="245"/>
      <c r="Q269" s="245"/>
      <c r="R269" s="245"/>
      <c r="S269" s="245"/>
      <c r="T269" s="245"/>
      <c r="U269" s="245"/>
      <c r="V269" s="245"/>
      <c r="W269" s="245"/>
      <c r="X269" s="245"/>
      <c r="Y269" s="245"/>
      <c r="Z269" s="245"/>
    </row>
    <row r="270" ht="15.75" customHeight="1">
      <c r="A270" s="245"/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245"/>
      <c r="T270" s="245"/>
      <c r="U270" s="245"/>
      <c r="V270" s="245"/>
      <c r="W270" s="245"/>
      <c r="X270" s="245"/>
      <c r="Y270" s="245"/>
      <c r="Z270" s="245"/>
    </row>
    <row r="271" ht="15.75" customHeight="1">
      <c r="A271" s="245"/>
      <c r="B271" s="245"/>
      <c r="C271" s="245"/>
      <c r="D271" s="245"/>
      <c r="E271" s="245"/>
      <c r="F271" s="245"/>
      <c r="G271" s="245"/>
      <c r="H271" s="245"/>
      <c r="I271" s="245"/>
      <c r="J271" s="245"/>
      <c r="K271" s="245"/>
      <c r="L271" s="245"/>
      <c r="M271" s="245"/>
      <c r="N271" s="245"/>
      <c r="O271" s="245"/>
      <c r="P271" s="245"/>
      <c r="Q271" s="245"/>
      <c r="R271" s="245"/>
      <c r="S271" s="245"/>
      <c r="T271" s="245"/>
      <c r="U271" s="245"/>
      <c r="V271" s="245"/>
      <c r="W271" s="245"/>
      <c r="X271" s="245"/>
      <c r="Y271" s="245"/>
      <c r="Z271" s="245"/>
    </row>
    <row r="272" ht="15.75" customHeight="1">
      <c r="A272" s="245"/>
      <c r="B272" s="245"/>
      <c r="C272" s="245"/>
      <c r="D272" s="245"/>
      <c r="E272" s="245"/>
      <c r="F272" s="245"/>
      <c r="G272" s="245"/>
      <c r="H272" s="245"/>
      <c r="I272" s="245"/>
      <c r="J272" s="245"/>
      <c r="K272" s="245"/>
      <c r="L272" s="245"/>
      <c r="M272" s="245"/>
      <c r="N272" s="245"/>
      <c r="O272" s="245"/>
      <c r="P272" s="245"/>
      <c r="Q272" s="245"/>
      <c r="R272" s="245"/>
      <c r="S272" s="245"/>
      <c r="T272" s="245"/>
      <c r="U272" s="245"/>
      <c r="V272" s="245"/>
      <c r="W272" s="245"/>
      <c r="X272" s="245"/>
      <c r="Y272" s="245"/>
      <c r="Z272" s="245"/>
    </row>
    <row r="273" ht="15.75" customHeight="1">
      <c r="A273" s="245"/>
      <c r="B273" s="245"/>
      <c r="C273" s="245"/>
      <c r="D273" s="245"/>
      <c r="E273" s="245"/>
      <c r="F273" s="245"/>
      <c r="G273" s="245"/>
      <c r="H273" s="245"/>
      <c r="I273" s="245"/>
      <c r="J273" s="245"/>
      <c r="K273" s="245"/>
      <c r="L273" s="245"/>
      <c r="M273" s="245"/>
      <c r="N273" s="245"/>
      <c r="O273" s="245"/>
      <c r="P273" s="245"/>
      <c r="Q273" s="245"/>
      <c r="R273" s="245"/>
      <c r="S273" s="245"/>
      <c r="T273" s="245"/>
      <c r="U273" s="245"/>
      <c r="V273" s="245"/>
      <c r="W273" s="245"/>
      <c r="X273" s="245"/>
      <c r="Y273" s="245"/>
      <c r="Z273" s="245"/>
    </row>
    <row r="274" ht="15.75" customHeight="1">
      <c r="A274" s="245"/>
      <c r="B274" s="245"/>
      <c r="C274" s="245"/>
      <c r="D274" s="245"/>
      <c r="E274" s="245"/>
      <c r="F274" s="245"/>
      <c r="G274" s="245"/>
      <c r="H274" s="245"/>
      <c r="I274" s="245"/>
      <c r="J274" s="245"/>
      <c r="K274" s="245"/>
      <c r="L274" s="245"/>
      <c r="M274" s="245"/>
      <c r="N274" s="245"/>
      <c r="O274" s="245"/>
      <c r="P274" s="245"/>
      <c r="Q274" s="245"/>
      <c r="R274" s="245"/>
      <c r="S274" s="245"/>
      <c r="T274" s="245"/>
      <c r="U274" s="245"/>
      <c r="V274" s="245"/>
      <c r="W274" s="245"/>
      <c r="X274" s="245"/>
      <c r="Y274" s="245"/>
      <c r="Z274" s="245"/>
    </row>
    <row r="275" ht="15.75" customHeight="1">
      <c r="A275" s="245"/>
      <c r="B275" s="245"/>
      <c r="C275" s="245"/>
      <c r="D275" s="245"/>
      <c r="E275" s="245"/>
      <c r="F275" s="245"/>
      <c r="G275" s="245"/>
      <c r="H275" s="245"/>
      <c r="I275" s="245"/>
      <c r="J275" s="245"/>
      <c r="K275" s="245"/>
      <c r="L275" s="245"/>
      <c r="M275" s="245"/>
      <c r="N275" s="245"/>
      <c r="O275" s="245"/>
      <c r="P275" s="245"/>
      <c r="Q275" s="245"/>
      <c r="R275" s="245"/>
      <c r="S275" s="245"/>
      <c r="T275" s="245"/>
      <c r="U275" s="245"/>
      <c r="V275" s="245"/>
      <c r="W275" s="245"/>
      <c r="X275" s="245"/>
      <c r="Y275" s="245"/>
      <c r="Z275" s="245"/>
    </row>
    <row r="276" ht="15.75" customHeight="1">
      <c r="A276" s="245"/>
      <c r="B276" s="245"/>
      <c r="C276" s="245"/>
      <c r="D276" s="245"/>
      <c r="E276" s="245"/>
      <c r="F276" s="245"/>
      <c r="G276" s="245"/>
      <c r="H276" s="245"/>
      <c r="I276" s="245"/>
      <c r="J276" s="245"/>
      <c r="K276" s="245"/>
      <c r="L276" s="245"/>
      <c r="M276" s="245"/>
      <c r="N276" s="245"/>
      <c r="O276" s="245"/>
      <c r="P276" s="245"/>
      <c r="Q276" s="245"/>
      <c r="R276" s="245"/>
      <c r="S276" s="245"/>
      <c r="T276" s="245"/>
      <c r="U276" s="245"/>
      <c r="V276" s="245"/>
      <c r="W276" s="245"/>
      <c r="X276" s="245"/>
      <c r="Y276" s="245"/>
      <c r="Z276" s="245"/>
    </row>
    <row r="277" ht="15.75" customHeight="1">
      <c r="A277" s="245"/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245"/>
      <c r="T277" s="245"/>
      <c r="U277" s="245"/>
      <c r="V277" s="245"/>
      <c r="W277" s="245"/>
      <c r="X277" s="245"/>
      <c r="Y277" s="245"/>
      <c r="Z277" s="245"/>
    </row>
    <row r="278" ht="15.75" customHeight="1">
      <c r="A278" s="245"/>
      <c r="B278" s="245"/>
      <c r="C278" s="245"/>
      <c r="D278" s="245"/>
      <c r="E278" s="245"/>
      <c r="F278" s="245"/>
      <c r="G278" s="245"/>
      <c r="H278" s="245"/>
      <c r="I278" s="245"/>
      <c r="J278" s="245"/>
      <c r="K278" s="245"/>
      <c r="L278" s="245"/>
      <c r="M278" s="245"/>
      <c r="N278" s="245"/>
      <c r="O278" s="245"/>
      <c r="P278" s="245"/>
      <c r="Q278" s="245"/>
      <c r="R278" s="245"/>
      <c r="S278" s="245"/>
      <c r="T278" s="245"/>
      <c r="U278" s="245"/>
      <c r="V278" s="245"/>
      <c r="W278" s="245"/>
      <c r="X278" s="245"/>
      <c r="Y278" s="245"/>
      <c r="Z278" s="245"/>
    </row>
    <row r="279" ht="15.75" customHeight="1">
      <c r="A279" s="245"/>
      <c r="B279" s="245"/>
      <c r="C279" s="245"/>
      <c r="D279" s="245"/>
      <c r="E279" s="245"/>
      <c r="F279" s="245"/>
      <c r="G279" s="245"/>
      <c r="H279" s="245"/>
      <c r="I279" s="245"/>
      <c r="J279" s="245"/>
      <c r="K279" s="245"/>
      <c r="L279" s="245"/>
      <c r="M279" s="245"/>
      <c r="N279" s="245"/>
      <c r="O279" s="245"/>
      <c r="P279" s="245"/>
      <c r="Q279" s="245"/>
      <c r="R279" s="245"/>
      <c r="S279" s="245"/>
      <c r="T279" s="245"/>
      <c r="U279" s="245"/>
      <c r="V279" s="245"/>
      <c r="W279" s="245"/>
      <c r="X279" s="245"/>
      <c r="Y279" s="245"/>
      <c r="Z279" s="245"/>
    </row>
    <row r="280" ht="15.75" customHeight="1">
      <c r="A280" s="245"/>
      <c r="B280" s="245"/>
      <c r="C280" s="245"/>
      <c r="D280" s="245"/>
      <c r="E280" s="245"/>
      <c r="F280" s="245"/>
      <c r="G280" s="245"/>
      <c r="H280" s="245"/>
      <c r="I280" s="245"/>
      <c r="J280" s="245"/>
      <c r="K280" s="245"/>
      <c r="L280" s="245"/>
      <c r="M280" s="245"/>
      <c r="N280" s="245"/>
      <c r="O280" s="245"/>
      <c r="P280" s="245"/>
      <c r="Q280" s="245"/>
      <c r="R280" s="245"/>
      <c r="S280" s="245"/>
      <c r="T280" s="245"/>
      <c r="U280" s="245"/>
      <c r="V280" s="245"/>
      <c r="W280" s="245"/>
      <c r="X280" s="245"/>
      <c r="Y280" s="245"/>
      <c r="Z280" s="245"/>
    </row>
    <row r="281" ht="15.75" customHeight="1">
      <c r="A281" s="245"/>
      <c r="B281" s="245"/>
      <c r="C281" s="245"/>
      <c r="D281" s="245"/>
      <c r="E281" s="245"/>
      <c r="F281" s="245"/>
      <c r="G281" s="245"/>
      <c r="H281" s="245"/>
      <c r="I281" s="245"/>
      <c r="J281" s="245"/>
      <c r="K281" s="245"/>
      <c r="L281" s="245"/>
      <c r="M281" s="245"/>
      <c r="N281" s="245"/>
      <c r="O281" s="245"/>
      <c r="P281" s="245"/>
      <c r="Q281" s="245"/>
      <c r="R281" s="245"/>
      <c r="S281" s="245"/>
      <c r="T281" s="245"/>
      <c r="U281" s="245"/>
      <c r="V281" s="245"/>
      <c r="W281" s="245"/>
      <c r="X281" s="245"/>
      <c r="Y281" s="245"/>
      <c r="Z281" s="245"/>
    </row>
    <row r="282" ht="15.75" customHeight="1">
      <c r="A282" s="245"/>
      <c r="B282" s="245"/>
      <c r="C282" s="245"/>
      <c r="D282" s="245"/>
      <c r="E282" s="245"/>
      <c r="F282" s="245"/>
      <c r="G282" s="245"/>
      <c r="H282" s="245"/>
      <c r="I282" s="245"/>
      <c r="J282" s="245"/>
      <c r="K282" s="245"/>
      <c r="L282" s="245"/>
      <c r="M282" s="245"/>
      <c r="N282" s="245"/>
      <c r="O282" s="245"/>
      <c r="P282" s="245"/>
      <c r="Q282" s="245"/>
      <c r="R282" s="245"/>
      <c r="S282" s="245"/>
      <c r="T282" s="245"/>
      <c r="U282" s="245"/>
      <c r="V282" s="245"/>
      <c r="W282" s="245"/>
      <c r="X282" s="245"/>
      <c r="Y282" s="245"/>
      <c r="Z282" s="245"/>
    </row>
    <row r="283" ht="15.75" customHeight="1">
      <c r="A283" s="245"/>
      <c r="B283" s="245"/>
      <c r="C283" s="245"/>
      <c r="D283" s="245"/>
      <c r="E283" s="245"/>
      <c r="F283" s="245"/>
      <c r="G283" s="245"/>
      <c r="H283" s="245"/>
      <c r="I283" s="245"/>
      <c r="J283" s="245"/>
      <c r="K283" s="245"/>
      <c r="L283" s="245"/>
      <c r="M283" s="245"/>
      <c r="N283" s="245"/>
      <c r="O283" s="245"/>
      <c r="P283" s="245"/>
      <c r="Q283" s="245"/>
      <c r="R283" s="245"/>
      <c r="S283" s="245"/>
      <c r="T283" s="245"/>
      <c r="U283" s="245"/>
      <c r="V283" s="245"/>
      <c r="W283" s="245"/>
      <c r="X283" s="245"/>
      <c r="Y283" s="245"/>
      <c r="Z283" s="245"/>
    </row>
    <row r="284" ht="15.75" customHeight="1">
      <c r="A284" s="245"/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245"/>
      <c r="T284" s="245"/>
      <c r="U284" s="245"/>
      <c r="V284" s="245"/>
      <c r="W284" s="245"/>
      <c r="X284" s="245"/>
      <c r="Y284" s="245"/>
      <c r="Z284" s="245"/>
    </row>
    <row r="285" ht="15.75" customHeight="1">
      <c r="A285" s="245"/>
      <c r="B285" s="245"/>
      <c r="C285" s="245"/>
      <c r="D285" s="245"/>
      <c r="E285" s="245"/>
      <c r="F285" s="245"/>
      <c r="G285" s="245"/>
      <c r="H285" s="245"/>
      <c r="I285" s="245"/>
      <c r="J285" s="245"/>
      <c r="K285" s="245"/>
      <c r="L285" s="245"/>
      <c r="M285" s="245"/>
      <c r="N285" s="245"/>
      <c r="O285" s="245"/>
      <c r="P285" s="245"/>
      <c r="Q285" s="245"/>
      <c r="R285" s="245"/>
      <c r="S285" s="245"/>
      <c r="T285" s="245"/>
      <c r="U285" s="245"/>
      <c r="V285" s="245"/>
      <c r="W285" s="245"/>
      <c r="X285" s="245"/>
      <c r="Y285" s="245"/>
      <c r="Z285" s="245"/>
    </row>
    <row r="286" ht="15.75" customHeight="1">
      <c r="A286" s="245"/>
      <c r="B286" s="245"/>
      <c r="C286" s="245"/>
      <c r="D286" s="245"/>
      <c r="E286" s="245"/>
      <c r="F286" s="245"/>
      <c r="G286" s="245"/>
      <c r="H286" s="245"/>
      <c r="I286" s="245"/>
      <c r="J286" s="245"/>
      <c r="K286" s="245"/>
      <c r="L286" s="245"/>
      <c r="M286" s="245"/>
      <c r="N286" s="245"/>
      <c r="O286" s="245"/>
      <c r="P286" s="245"/>
      <c r="Q286" s="245"/>
      <c r="R286" s="245"/>
      <c r="S286" s="245"/>
      <c r="T286" s="245"/>
      <c r="U286" s="245"/>
      <c r="V286" s="245"/>
      <c r="W286" s="245"/>
      <c r="X286" s="245"/>
      <c r="Y286" s="245"/>
      <c r="Z286" s="245"/>
    </row>
    <row r="287" ht="15.75" customHeight="1">
      <c r="A287" s="245"/>
      <c r="B287" s="245"/>
      <c r="C287" s="245"/>
      <c r="D287" s="245"/>
      <c r="E287" s="245"/>
      <c r="F287" s="245"/>
      <c r="G287" s="245"/>
      <c r="H287" s="245"/>
      <c r="I287" s="245"/>
      <c r="J287" s="245"/>
      <c r="K287" s="245"/>
      <c r="L287" s="245"/>
      <c r="M287" s="245"/>
      <c r="N287" s="245"/>
      <c r="O287" s="245"/>
      <c r="P287" s="245"/>
      <c r="Q287" s="245"/>
      <c r="R287" s="245"/>
      <c r="S287" s="245"/>
      <c r="T287" s="245"/>
      <c r="U287" s="245"/>
      <c r="V287" s="245"/>
      <c r="W287" s="245"/>
      <c r="X287" s="245"/>
      <c r="Y287" s="245"/>
      <c r="Z287" s="245"/>
    </row>
    <row r="288" ht="15.75" customHeight="1">
      <c r="A288" s="245"/>
      <c r="B288" s="245"/>
      <c r="C288" s="245"/>
      <c r="D288" s="245"/>
      <c r="E288" s="245"/>
      <c r="F288" s="245"/>
      <c r="G288" s="245"/>
      <c r="H288" s="245"/>
      <c r="I288" s="245"/>
      <c r="J288" s="245"/>
      <c r="K288" s="245"/>
      <c r="L288" s="245"/>
      <c r="M288" s="245"/>
      <c r="N288" s="245"/>
      <c r="O288" s="245"/>
      <c r="P288" s="245"/>
      <c r="Q288" s="245"/>
      <c r="R288" s="245"/>
      <c r="S288" s="245"/>
      <c r="T288" s="245"/>
      <c r="U288" s="245"/>
      <c r="V288" s="245"/>
      <c r="W288" s="245"/>
      <c r="X288" s="245"/>
      <c r="Y288" s="245"/>
      <c r="Z288" s="245"/>
    </row>
    <row r="289" ht="15.75" customHeight="1">
      <c r="A289" s="245"/>
      <c r="B289" s="245"/>
      <c r="C289" s="245"/>
      <c r="D289" s="245"/>
      <c r="E289" s="245"/>
      <c r="F289" s="245"/>
      <c r="G289" s="245"/>
      <c r="H289" s="245"/>
      <c r="I289" s="245"/>
      <c r="J289" s="245"/>
      <c r="K289" s="245"/>
      <c r="L289" s="245"/>
      <c r="M289" s="245"/>
      <c r="N289" s="245"/>
      <c r="O289" s="245"/>
      <c r="P289" s="245"/>
      <c r="Q289" s="245"/>
      <c r="R289" s="245"/>
      <c r="S289" s="245"/>
      <c r="T289" s="245"/>
      <c r="U289" s="245"/>
      <c r="V289" s="245"/>
      <c r="W289" s="245"/>
      <c r="X289" s="245"/>
      <c r="Y289" s="245"/>
      <c r="Z289" s="245"/>
    </row>
    <row r="290" ht="15.75" customHeight="1">
      <c r="A290" s="245"/>
      <c r="B290" s="245"/>
      <c r="C290" s="245"/>
      <c r="D290" s="245"/>
      <c r="E290" s="245"/>
      <c r="F290" s="245"/>
      <c r="G290" s="245"/>
      <c r="H290" s="245"/>
      <c r="I290" s="245"/>
      <c r="J290" s="245"/>
      <c r="K290" s="245"/>
      <c r="L290" s="245"/>
      <c r="M290" s="245"/>
      <c r="N290" s="245"/>
      <c r="O290" s="245"/>
      <c r="P290" s="245"/>
      <c r="Q290" s="245"/>
      <c r="R290" s="245"/>
      <c r="S290" s="245"/>
      <c r="T290" s="245"/>
      <c r="U290" s="245"/>
      <c r="V290" s="245"/>
      <c r="W290" s="245"/>
      <c r="X290" s="245"/>
      <c r="Y290" s="245"/>
      <c r="Z290" s="245"/>
    </row>
    <row r="291" ht="15.75" customHeight="1">
      <c r="A291" s="245"/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245"/>
      <c r="T291" s="245"/>
      <c r="U291" s="245"/>
      <c r="V291" s="245"/>
      <c r="W291" s="245"/>
      <c r="X291" s="245"/>
      <c r="Y291" s="245"/>
      <c r="Z291" s="245"/>
    </row>
    <row r="292" ht="15.75" customHeight="1">
      <c r="A292" s="245"/>
      <c r="B292" s="245"/>
      <c r="C292" s="245"/>
      <c r="D292" s="245"/>
      <c r="E292" s="245"/>
      <c r="F292" s="245"/>
      <c r="G292" s="245"/>
      <c r="H292" s="245"/>
      <c r="I292" s="245"/>
      <c r="J292" s="245"/>
      <c r="K292" s="245"/>
      <c r="L292" s="245"/>
      <c r="M292" s="245"/>
      <c r="N292" s="245"/>
      <c r="O292" s="245"/>
      <c r="P292" s="245"/>
      <c r="Q292" s="245"/>
      <c r="R292" s="245"/>
      <c r="S292" s="245"/>
      <c r="T292" s="245"/>
      <c r="U292" s="245"/>
      <c r="V292" s="245"/>
      <c r="W292" s="245"/>
      <c r="X292" s="245"/>
      <c r="Y292" s="245"/>
      <c r="Z292" s="245"/>
    </row>
    <row r="293" ht="15.75" customHeight="1">
      <c r="A293" s="245"/>
      <c r="B293" s="245"/>
      <c r="C293" s="245"/>
      <c r="D293" s="245"/>
      <c r="E293" s="245"/>
      <c r="F293" s="245"/>
      <c r="G293" s="245"/>
      <c r="H293" s="245"/>
      <c r="I293" s="245"/>
      <c r="J293" s="245"/>
      <c r="K293" s="245"/>
      <c r="L293" s="245"/>
      <c r="M293" s="245"/>
      <c r="N293" s="245"/>
      <c r="O293" s="245"/>
      <c r="P293" s="245"/>
      <c r="Q293" s="245"/>
      <c r="R293" s="245"/>
      <c r="S293" s="245"/>
      <c r="T293" s="245"/>
      <c r="U293" s="245"/>
      <c r="V293" s="245"/>
      <c r="W293" s="245"/>
      <c r="X293" s="245"/>
      <c r="Y293" s="245"/>
      <c r="Z293" s="245"/>
    </row>
    <row r="294" ht="15.75" customHeight="1">
      <c r="A294" s="245"/>
      <c r="B294" s="245"/>
      <c r="C294" s="245"/>
      <c r="D294" s="245"/>
      <c r="E294" s="245"/>
      <c r="F294" s="245"/>
      <c r="G294" s="245"/>
      <c r="H294" s="245"/>
      <c r="I294" s="245"/>
      <c r="J294" s="245"/>
      <c r="K294" s="245"/>
      <c r="L294" s="245"/>
      <c r="M294" s="245"/>
      <c r="N294" s="245"/>
      <c r="O294" s="245"/>
      <c r="P294" s="245"/>
      <c r="Q294" s="245"/>
      <c r="R294" s="245"/>
      <c r="S294" s="245"/>
      <c r="T294" s="245"/>
      <c r="U294" s="245"/>
      <c r="V294" s="245"/>
      <c r="W294" s="245"/>
      <c r="X294" s="245"/>
      <c r="Y294" s="245"/>
      <c r="Z294" s="245"/>
    </row>
    <row r="295" ht="15.75" customHeight="1">
      <c r="A295" s="245"/>
      <c r="B295" s="245"/>
      <c r="C295" s="245"/>
      <c r="D295" s="245"/>
      <c r="E295" s="245"/>
      <c r="F295" s="245"/>
      <c r="G295" s="245"/>
      <c r="H295" s="245"/>
      <c r="I295" s="245"/>
      <c r="J295" s="245"/>
      <c r="K295" s="245"/>
      <c r="L295" s="245"/>
      <c r="M295" s="245"/>
      <c r="N295" s="245"/>
      <c r="O295" s="245"/>
      <c r="P295" s="245"/>
      <c r="Q295" s="245"/>
      <c r="R295" s="245"/>
      <c r="S295" s="245"/>
      <c r="T295" s="245"/>
      <c r="U295" s="245"/>
      <c r="V295" s="245"/>
      <c r="W295" s="245"/>
      <c r="X295" s="245"/>
      <c r="Y295" s="245"/>
      <c r="Z295" s="245"/>
    </row>
    <row r="296" ht="15.75" customHeight="1">
      <c r="A296" s="245"/>
      <c r="B296" s="245"/>
      <c r="C296" s="245"/>
      <c r="D296" s="245"/>
      <c r="E296" s="245"/>
      <c r="F296" s="245"/>
      <c r="G296" s="245"/>
      <c r="H296" s="245"/>
      <c r="I296" s="245"/>
      <c r="J296" s="245"/>
      <c r="K296" s="245"/>
      <c r="L296" s="245"/>
      <c r="M296" s="245"/>
      <c r="N296" s="245"/>
      <c r="O296" s="245"/>
      <c r="P296" s="245"/>
      <c r="Q296" s="245"/>
      <c r="R296" s="245"/>
      <c r="S296" s="245"/>
      <c r="T296" s="245"/>
      <c r="U296" s="245"/>
      <c r="V296" s="245"/>
      <c r="W296" s="245"/>
      <c r="X296" s="245"/>
      <c r="Y296" s="245"/>
      <c r="Z296" s="245"/>
    </row>
    <row r="297" ht="15.75" customHeight="1">
      <c r="A297" s="245"/>
      <c r="B297" s="245"/>
      <c r="C297" s="245"/>
      <c r="D297" s="245"/>
      <c r="E297" s="245"/>
      <c r="F297" s="245"/>
      <c r="G297" s="245"/>
      <c r="H297" s="245"/>
      <c r="I297" s="245"/>
      <c r="J297" s="245"/>
      <c r="K297" s="245"/>
      <c r="L297" s="245"/>
      <c r="M297" s="245"/>
      <c r="N297" s="245"/>
      <c r="O297" s="245"/>
      <c r="P297" s="245"/>
      <c r="Q297" s="245"/>
      <c r="R297" s="245"/>
      <c r="S297" s="245"/>
      <c r="T297" s="245"/>
      <c r="U297" s="245"/>
      <c r="V297" s="245"/>
      <c r="W297" s="245"/>
      <c r="X297" s="245"/>
      <c r="Y297" s="245"/>
      <c r="Z297" s="245"/>
    </row>
    <row r="298" ht="15.75" customHeight="1">
      <c r="A298" s="245"/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245"/>
      <c r="T298" s="245"/>
      <c r="U298" s="245"/>
      <c r="V298" s="245"/>
      <c r="W298" s="245"/>
      <c r="X298" s="245"/>
      <c r="Y298" s="245"/>
      <c r="Z298" s="245"/>
    </row>
    <row r="299" ht="15.75" customHeight="1">
      <c r="A299" s="245"/>
      <c r="B299" s="245"/>
      <c r="C299" s="245"/>
      <c r="D299" s="245"/>
      <c r="E299" s="245"/>
      <c r="F299" s="245"/>
      <c r="G299" s="245"/>
      <c r="H299" s="245"/>
      <c r="I299" s="245"/>
      <c r="J299" s="245"/>
      <c r="K299" s="245"/>
      <c r="L299" s="245"/>
      <c r="M299" s="245"/>
      <c r="N299" s="245"/>
      <c r="O299" s="245"/>
      <c r="P299" s="245"/>
      <c r="Q299" s="245"/>
      <c r="R299" s="245"/>
      <c r="S299" s="245"/>
      <c r="T299" s="245"/>
      <c r="U299" s="245"/>
      <c r="V299" s="245"/>
      <c r="W299" s="245"/>
      <c r="X299" s="245"/>
      <c r="Y299" s="245"/>
      <c r="Z299" s="245"/>
    </row>
    <row r="300" ht="15.75" customHeight="1">
      <c r="A300" s="245"/>
      <c r="B300" s="245"/>
      <c r="C300" s="245"/>
      <c r="D300" s="245"/>
      <c r="E300" s="245"/>
      <c r="F300" s="245"/>
      <c r="G300" s="245"/>
      <c r="H300" s="245"/>
      <c r="I300" s="245"/>
      <c r="J300" s="245"/>
      <c r="K300" s="245"/>
      <c r="L300" s="245"/>
      <c r="M300" s="245"/>
      <c r="N300" s="245"/>
      <c r="O300" s="245"/>
      <c r="P300" s="245"/>
      <c r="Q300" s="245"/>
      <c r="R300" s="245"/>
      <c r="S300" s="245"/>
      <c r="T300" s="245"/>
      <c r="U300" s="245"/>
      <c r="V300" s="245"/>
      <c r="W300" s="245"/>
      <c r="X300" s="245"/>
      <c r="Y300" s="245"/>
      <c r="Z300" s="245"/>
    </row>
    <row r="301" ht="15.75" customHeight="1">
      <c r="A301" s="245"/>
      <c r="B301" s="245"/>
      <c r="C301" s="245"/>
      <c r="D301" s="245"/>
      <c r="E301" s="245"/>
      <c r="F301" s="245"/>
      <c r="G301" s="245"/>
      <c r="H301" s="245"/>
      <c r="I301" s="245"/>
      <c r="J301" s="245"/>
      <c r="K301" s="245"/>
      <c r="L301" s="245"/>
      <c r="M301" s="245"/>
      <c r="N301" s="245"/>
      <c r="O301" s="245"/>
      <c r="P301" s="245"/>
      <c r="Q301" s="245"/>
      <c r="R301" s="245"/>
      <c r="S301" s="245"/>
      <c r="T301" s="245"/>
      <c r="U301" s="245"/>
      <c r="V301" s="245"/>
      <c r="W301" s="245"/>
      <c r="X301" s="245"/>
      <c r="Y301" s="245"/>
      <c r="Z301" s="245"/>
    </row>
    <row r="302" ht="15.75" customHeight="1">
      <c r="A302" s="245"/>
      <c r="B302" s="245"/>
      <c r="C302" s="245"/>
      <c r="D302" s="245"/>
      <c r="E302" s="245"/>
      <c r="F302" s="245"/>
      <c r="G302" s="245"/>
      <c r="H302" s="245"/>
      <c r="I302" s="245"/>
      <c r="J302" s="245"/>
      <c r="K302" s="245"/>
      <c r="L302" s="245"/>
      <c r="M302" s="245"/>
      <c r="N302" s="245"/>
      <c r="O302" s="245"/>
      <c r="P302" s="245"/>
      <c r="Q302" s="245"/>
      <c r="R302" s="245"/>
      <c r="S302" s="245"/>
      <c r="T302" s="245"/>
      <c r="U302" s="245"/>
      <c r="V302" s="245"/>
      <c r="W302" s="245"/>
      <c r="X302" s="245"/>
      <c r="Y302" s="245"/>
      <c r="Z302" s="245"/>
    </row>
    <row r="303" ht="15.75" customHeight="1">
      <c r="A303" s="245"/>
      <c r="B303" s="245"/>
      <c r="C303" s="245"/>
      <c r="D303" s="245"/>
      <c r="E303" s="245"/>
      <c r="F303" s="245"/>
      <c r="G303" s="245"/>
      <c r="H303" s="245"/>
      <c r="I303" s="245"/>
      <c r="J303" s="245"/>
      <c r="K303" s="245"/>
      <c r="L303" s="245"/>
      <c r="M303" s="245"/>
      <c r="N303" s="245"/>
      <c r="O303" s="245"/>
      <c r="P303" s="245"/>
      <c r="Q303" s="245"/>
      <c r="R303" s="245"/>
      <c r="S303" s="245"/>
      <c r="T303" s="245"/>
      <c r="U303" s="245"/>
      <c r="V303" s="245"/>
      <c r="W303" s="245"/>
      <c r="X303" s="245"/>
      <c r="Y303" s="245"/>
      <c r="Z303" s="245"/>
    </row>
    <row r="304" ht="15.75" customHeight="1">
      <c r="A304" s="245"/>
      <c r="B304" s="245"/>
      <c r="C304" s="245"/>
      <c r="D304" s="245"/>
      <c r="E304" s="245"/>
      <c r="F304" s="245"/>
      <c r="G304" s="245"/>
      <c r="H304" s="245"/>
      <c r="I304" s="245"/>
      <c r="J304" s="245"/>
      <c r="K304" s="245"/>
      <c r="L304" s="245"/>
      <c r="M304" s="245"/>
      <c r="N304" s="245"/>
      <c r="O304" s="245"/>
      <c r="P304" s="245"/>
      <c r="Q304" s="245"/>
      <c r="R304" s="245"/>
      <c r="S304" s="245"/>
      <c r="T304" s="245"/>
      <c r="U304" s="245"/>
      <c r="V304" s="245"/>
      <c r="W304" s="245"/>
      <c r="X304" s="245"/>
      <c r="Y304" s="245"/>
      <c r="Z304" s="245"/>
    </row>
    <row r="305" ht="15.75" customHeight="1">
      <c r="A305" s="245"/>
      <c r="B305" s="245"/>
      <c r="C305" s="245"/>
      <c r="D305" s="245"/>
      <c r="E305" s="245"/>
      <c r="F305" s="245"/>
      <c r="G305" s="245"/>
      <c r="H305" s="245"/>
      <c r="I305" s="245"/>
      <c r="J305" s="245"/>
      <c r="K305" s="245"/>
      <c r="L305" s="245"/>
      <c r="M305" s="245"/>
      <c r="N305" s="245"/>
      <c r="O305" s="245"/>
      <c r="P305" s="245"/>
      <c r="Q305" s="245"/>
      <c r="R305" s="245"/>
      <c r="S305" s="245"/>
      <c r="T305" s="245"/>
      <c r="U305" s="245"/>
      <c r="V305" s="245"/>
      <c r="W305" s="245"/>
      <c r="X305" s="245"/>
      <c r="Y305" s="245"/>
      <c r="Z305" s="245"/>
    </row>
    <row r="306" ht="15.75" customHeight="1">
      <c r="A306" s="245"/>
      <c r="B306" s="245"/>
      <c r="C306" s="245"/>
      <c r="D306" s="245"/>
      <c r="E306" s="245"/>
      <c r="F306" s="245"/>
      <c r="G306" s="245"/>
      <c r="H306" s="245"/>
      <c r="I306" s="245"/>
      <c r="J306" s="245"/>
      <c r="K306" s="245"/>
      <c r="L306" s="245"/>
      <c r="M306" s="245"/>
      <c r="N306" s="245"/>
      <c r="O306" s="245"/>
      <c r="P306" s="245"/>
      <c r="Q306" s="245"/>
      <c r="R306" s="245"/>
      <c r="S306" s="245"/>
      <c r="T306" s="245"/>
      <c r="U306" s="245"/>
      <c r="V306" s="245"/>
      <c r="W306" s="245"/>
      <c r="X306" s="245"/>
      <c r="Y306" s="245"/>
      <c r="Z306" s="245"/>
    </row>
    <row r="307" ht="15.75" customHeight="1">
      <c r="A307" s="245"/>
      <c r="B307" s="245"/>
      <c r="C307" s="245"/>
      <c r="D307" s="245"/>
      <c r="E307" s="245"/>
      <c r="F307" s="245"/>
      <c r="G307" s="245"/>
      <c r="H307" s="245"/>
      <c r="I307" s="245"/>
      <c r="J307" s="245"/>
      <c r="K307" s="245"/>
      <c r="L307" s="245"/>
      <c r="M307" s="245"/>
      <c r="N307" s="245"/>
      <c r="O307" s="245"/>
      <c r="P307" s="245"/>
      <c r="Q307" s="245"/>
      <c r="R307" s="245"/>
      <c r="S307" s="245"/>
      <c r="T307" s="245"/>
      <c r="U307" s="245"/>
      <c r="V307" s="245"/>
      <c r="W307" s="245"/>
      <c r="X307" s="245"/>
      <c r="Y307" s="245"/>
      <c r="Z307" s="245"/>
    </row>
    <row r="308" ht="15.75" customHeight="1">
      <c r="A308" s="245"/>
      <c r="B308" s="245"/>
      <c r="C308" s="245"/>
      <c r="D308" s="245"/>
      <c r="E308" s="245"/>
      <c r="F308" s="245"/>
      <c r="G308" s="245"/>
      <c r="H308" s="245"/>
      <c r="I308" s="245"/>
      <c r="J308" s="245"/>
      <c r="K308" s="245"/>
      <c r="L308" s="245"/>
      <c r="M308" s="245"/>
      <c r="N308" s="245"/>
      <c r="O308" s="245"/>
      <c r="P308" s="245"/>
      <c r="Q308" s="245"/>
      <c r="R308" s="245"/>
      <c r="S308" s="245"/>
      <c r="T308" s="245"/>
      <c r="U308" s="245"/>
      <c r="V308" s="245"/>
      <c r="W308" s="245"/>
      <c r="X308" s="245"/>
      <c r="Y308" s="245"/>
      <c r="Z308" s="245"/>
    </row>
    <row r="309" ht="15.75" customHeight="1">
      <c r="A309" s="245"/>
      <c r="B309" s="245"/>
      <c r="C309" s="245"/>
      <c r="D309" s="245"/>
      <c r="E309" s="245"/>
      <c r="F309" s="245"/>
      <c r="G309" s="245"/>
      <c r="H309" s="245"/>
      <c r="I309" s="245"/>
      <c r="J309" s="245"/>
      <c r="K309" s="245"/>
      <c r="L309" s="245"/>
      <c r="M309" s="245"/>
      <c r="N309" s="245"/>
      <c r="O309" s="245"/>
      <c r="P309" s="245"/>
      <c r="Q309" s="245"/>
      <c r="R309" s="245"/>
      <c r="S309" s="245"/>
      <c r="T309" s="245"/>
      <c r="U309" s="245"/>
      <c r="V309" s="245"/>
      <c r="W309" s="245"/>
      <c r="X309" s="245"/>
      <c r="Y309" s="245"/>
      <c r="Z309" s="245"/>
    </row>
    <row r="310" ht="15.75" customHeight="1">
      <c r="A310" s="245"/>
      <c r="B310" s="245"/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245"/>
      <c r="T310" s="245"/>
      <c r="U310" s="245"/>
      <c r="V310" s="245"/>
      <c r="W310" s="245"/>
      <c r="X310" s="245"/>
      <c r="Y310" s="245"/>
      <c r="Z310" s="245"/>
    </row>
    <row r="311" ht="15.75" customHeight="1">
      <c r="A311" s="245"/>
      <c r="B311" s="245"/>
      <c r="C311" s="245"/>
      <c r="D311" s="245"/>
      <c r="E311" s="245"/>
      <c r="F311" s="245"/>
      <c r="G311" s="245"/>
      <c r="H311" s="245"/>
      <c r="I311" s="245"/>
      <c r="J311" s="245"/>
      <c r="K311" s="245"/>
      <c r="L311" s="245"/>
      <c r="M311" s="245"/>
      <c r="N311" s="245"/>
      <c r="O311" s="245"/>
      <c r="P311" s="245"/>
      <c r="Q311" s="245"/>
      <c r="R311" s="245"/>
      <c r="S311" s="245"/>
      <c r="T311" s="245"/>
      <c r="U311" s="245"/>
      <c r="V311" s="245"/>
      <c r="W311" s="245"/>
      <c r="X311" s="245"/>
      <c r="Y311" s="245"/>
      <c r="Z311" s="245"/>
    </row>
    <row r="312" ht="15.75" customHeight="1">
      <c r="A312" s="245"/>
      <c r="B312" s="245"/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245"/>
      <c r="T312" s="245"/>
      <c r="U312" s="245"/>
      <c r="V312" s="245"/>
      <c r="W312" s="245"/>
      <c r="X312" s="245"/>
      <c r="Y312" s="245"/>
      <c r="Z312" s="245"/>
    </row>
    <row r="313" ht="15.75" customHeight="1">
      <c r="A313" s="245"/>
      <c r="B313" s="245"/>
      <c r="C313" s="245"/>
      <c r="D313" s="245"/>
      <c r="E313" s="245"/>
      <c r="F313" s="245"/>
      <c r="G313" s="245"/>
      <c r="H313" s="245"/>
      <c r="I313" s="245"/>
      <c r="J313" s="245"/>
      <c r="K313" s="245"/>
      <c r="L313" s="245"/>
      <c r="M313" s="245"/>
      <c r="N313" s="245"/>
      <c r="O313" s="245"/>
      <c r="P313" s="245"/>
      <c r="Q313" s="245"/>
      <c r="R313" s="245"/>
      <c r="S313" s="245"/>
      <c r="T313" s="245"/>
      <c r="U313" s="245"/>
      <c r="V313" s="245"/>
      <c r="W313" s="245"/>
      <c r="X313" s="245"/>
      <c r="Y313" s="245"/>
      <c r="Z313" s="245"/>
    </row>
    <row r="314" ht="15.75" customHeight="1">
      <c r="A314" s="245"/>
      <c r="B314" s="245"/>
      <c r="C314" s="245"/>
      <c r="D314" s="245"/>
      <c r="E314" s="245"/>
      <c r="F314" s="245"/>
      <c r="G314" s="245"/>
      <c r="H314" s="245"/>
      <c r="I314" s="245"/>
      <c r="J314" s="245"/>
      <c r="K314" s="245"/>
      <c r="L314" s="245"/>
      <c r="M314" s="245"/>
      <c r="N314" s="245"/>
      <c r="O314" s="245"/>
      <c r="P314" s="245"/>
      <c r="Q314" s="245"/>
      <c r="R314" s="245"/>
      <c r="S314" s="245"/>
      <c r="T314" s="245"/>
      <c r="U314" s="245"/>
      <c r="V314" s="245"/>
      <c r="W314" s="245"/>
      <c r="X314" s="245"/>
      <c r="Y314" s="245"/>
      <c r="Z314" s="245"/>
    </row>
    <row r="315" ht="15.75" customHeight="1">
      <c r="A315" s="245"/>
      <c r="B315" s="245"/>
      <c r="C315" s="245"/>
      <c r="D315" s="245"/>
      <c r="E315" s="245"/>
      <c r="F315" s="245"/>
      <c r="G315" s="245"/>
      <c r="H315" s="245"/>
      <c r="I315" s="245"/>
      <c r="J315" s="245"/>
      <c r="K315" s="245"/>
      <c r="L315" s="245"/>
      <c r="M315" s="245"/>
      <c r="N315" s="245"/>
      <c r="O315" s="245"/>
      <c r="P315" s="245"/>
      <c r="Q315" s="245"/>
      <c r="R315" s="245"/>
      <c r="S315" s="245"/>
      <c r="T315" s="245"/>
      <c r="U315" s="245"/>
      <c r="V315" s="245"/>
      <c r="W315" s="245"/>
      <c r="X315" s="245"/>
      <c r="Y315" s="245"/>
      <c r="Z315" s="245"/>
    </row>
    <row r="316" ht="15.75" customHeight="1">
      <c r="A316" s="245"/>
      <c r="B316" s="245"/>
      <c r="C316" s="245"/>
      <c r="D316" s="245"/>
      <c r="E316" s="245"/>
      <c r="F316" s="245"/>
      <c r="G316" s="245"/>
      <c r="H316" s="245"/>
      <c r="I316" s="245"/>
      <c r="J316" s="245"/>
      <c r="K316" s="245"/>
      <c r="L316" s="245"/>
      <c r="M316" s="245"/>
      <c r="N316" s="245"/>
      <c r="O316" s="245"/>
      <c r="P316" s="245"/>
      <c r="Q316" s="245"/>
      <c r="R316" s="245"/>
      <c r="S316" s="245"/>
      <c r="T316" s="245"/>
      <c r="U316" s="245"/>
      <c r="V316" s="245"/>
      <c r="W316" s="245"/>
      <c r="X316" s="245"/>
      <c r="Y316" s="245"/>
      <c r="Z316" s="245"/>
    </row>
    <row r="317" ht="15.75" customHeight="1">
      <c r="A317" s="245"/>
      <c r="B317" s="245"/>
      <c r="C317" s="245"/>
      <c r="D317" s="245"/>
      <c r="E317" s="245"/>
      <c r="F317" s="245"/>
      <c r="G317" s="245"/>
      <c r="H317" s="245"/>
      <c r="I317" s="245"/>
      <c r="J317" s="245"/>
      <c r="K317" s="245"/>
      <c r="L317" s="245"/>
      <c r="M317" s="245"/>
      <c r="N317" s="245"/>
      <c r="O317" s="245"/>
      <c r="P317" s="245"/>
      <c r="Q317" s="245"/>
      <c r="R317" s="245"/>
      <c r="S317" s="245"/>
      <c r="T317" s="245"/>
      <c r="U317" s="245"/>
      <c r="V317" s="245"/>
      <c r="W317" s="245"/>
      <c r="X317" s="245"/>
      <c r="Y317" s="245"/>
      <c r="Z317" s="245"/>
    </row>
    <row r="318" ht="15.75" customHeight="1">
      <c r="A318" s="245"/>
      <c r="B318" s="245"/>
      <c r="C318" s="245"/>
      <c r="D318" s="245"/>
      <c r="E318" s="245"/>
      <c r="F318" s="245"/>
      <c r="G318" s="245"/>
      <c r="H318" s="245"/>
      <c r="I318" s="245"/>
      <c r="J318" s="245"/>
      <c r="K318" s="245"/>
      <c r="L318" s="245"/>
      <c r="M318" s="245"/>
      <c r="N318" s="245"/>
      <c r="O318" s="245"/>
      <c r="P318" s="245"/>
      <c r="Q318" s="245"/>
      <c r="R318" s="245"/>
      <c r="S318" s="245"/>
      <c r="T318" s="245"/>
      <c r="U318" s="245"/>
      <c r="V318" s="245"/>
      <c r="W318" s="245"/>
      <c r="X318" s="245"/>
      <c r="Y318" s="245"/>
      <c r="Z318" s="245"/>
    </row>
    <row r="319" ht="15.75" customHeight="1">
      <c r="A319" s="245"/>
      <c r="B319" s="245"/>
      <c r="C319" s="245"/>
      <c r="D319" s="245"/>
      <c r="E319" s="245"/>
      <c r="F319" s="245"/>
      <c r="G319" s="245"/>
      <c r="H319" s="245"/>
      <c r="I319" s="245"/>
      <c r="J319" s="245"/>
      <c r="K319" s="245"/>
      <c r="L319" s="245"/>
      <c r="M319" s="245"/>
      <c r="N319" s="245"/>
      <c r="O319" s="245"/>
      <c r="P319" s="245"/>
      <c r="Q319" s="245"/>
      <c r="R319" s="245"/>
      <c r="S319" s="245"/>
      <c r="T319" s="245"/>
      <c r="U319" s="245"/>
      <c r="V319" s="245"/>
      <c r="W319" s="245"/>
      <c r="X319" s="245"/>
      <c r="Y319" s="245"/>
      <c r="Z319" s="245"/>
    </row>
    <row r="320" ht="15.75" customHeight="1">
      <c r="A320" s="245"/>
      <c r="B320" s="245"/>
      <c r="C320" s="245"/>
      <c r="D320" s="245"/>
      <c r="E320" s="245"/>
      <c r="F320" s="245"/>
      <c r="G320" s="245"/>
      <c r="H320" s="245"/>
      <c r="I320" s="245"/>
      <c r="J320" s="245"/>
      <c r="K320" s="245"/>
      <c r="L320" s="245"/>
      <c r="M320" s="245"/>
      <c r="N320" s="245"/>
      <c r="O320" s="245"/>
      <c r="P320" s="245"/>
      <c r="Q320" s="245"/>
      <c r="R320" s="245"/>
      <c r="S320" s="245"/>
      <c r="T320" s="245"/>
      <c r="U320" s="245"/>
      <c r="V320" s="245"/>
      <c r="W320" s="245"/>
      <c r="X320" s="245"/>
      <c r="Y320" s="245"/>
      <c r="Z320" s="245"/>
    </row>
    <row r="321" ht="15.75" customHeight="1">
      <c r="A321" s="245"/>
      <c r="B321" s="245"/>
      <c r="C321" s="245"/>
      <c r="D321" s="245"/>
      <c r="E321" s="245"/>
      <c r="F321" s="245"/>
      <c r="G321" s="245"/>
      <c r="H321" s="245"/>
      <c r="I321" s="245"/>
      <c r="J321" s="245"/>
      <c r="K321" s="245"/>
      <c r="L321" s="245"/>
      <c r="M321" s="245"/>
      <c r="N321" s="245"/>
      <c r="O321" s="245"/>
      <c r="P321" s="245"/>
      <c r="Q321" s="245"/>
      <c r="R321" s="245"/>
      <c r="S321" s="245"/>
      <c r="T321" s="245"/>
      <c r="U321" s="245"/>
      <c r="V321" s="245"/>
      <c r="W321" s="245"/>
      <c r="X321" s="245"/>
      <c r="Y321" s="245"/>
      <c r="Z321" s="245"/>
    </row>
    <row r="322" ht="15.75" customHeight="1">
      <c r="A322" s="245"/>
      <c r="B322" s="245"/>
      <c r="C322" s="245"/>
      <c r="D322" s="245"/>
      <c r="E322" s="245"/>
      <c r="F322" s="245"/>
      <c r="G322" s="245"/>
      <c r="H322" s="245"/>
      <c r="I322" s="245"/>
      <c r="J322" s="245"/>
      <c r="K322" s="245"/>
      <c r="L322" s="245"/>
      <c r="M322" s="245"/>
      <c r="N322" s="245"/>
      <c r="O322" s="245"/>
      <c r="P322" s="245"/>
      <c r="Q322" s="245"/>
      <c r="R322" s="245"/>
      <c r="S322" s="245"/>
      <c r="T322" s="245"/>
      <c r="U322" s="245"/>
      <c r="V322" s="245"/>
      <c r="W322" s="245"/>
      <c r="X322" s="245"/>
      <c r="Y322" s="245"/>
      <c r="Z322" s="245"/>
    </row>
    <row r="323" ht="15.75" customHeight="1">
      <c r="A323" s="245"/>
      <c r="B323" s="245"/>
      <c r="C323" s="245"/>
      <c r="D323" s="245"/>
      <c r="E323" s="245"/>
      <c r="F323" s="245"/>
      <c r="G323" s="245"/>
      <c r="H323" s="245"/>
      <c r="I323" s="245"/>
      <c r="J323" s="245"/>
      <c r="K323" s="245"/>
      <c r="L323" s="245"/>
      <c r="M323" s="245"/>
      <c r="N323" s="245"/>
      <c r="O323" s="245"/>
      <c r="P323" s="245"/>
      <c r="Q323" s="245"/>
      <c r="R323" s="245"/>
      <c r="S323" s="245"/>
      <c r="T323" s="245"/>
      <c r="U323" s="245"/>
      <c r="V323" s="245"/>
      <c r="W323" s="245"/>
      <c r="X323" s="245"/>
      <c r="Y323" s="245"/>
      <c r="Z323" s="245"/>
    </row>
    <row r="324" ht="15.75" customHeight="1">
      <c r="A324" s="245"/>
      <c r="B324" s="245"/>
      <c r="C324" s="245"/>
      <c r="D324" s="245"/>
      <c r="E324" s="245"/>
      <c r="F324" s="245"/>
      <c r="G324" s="245"/>
      <c r="H324" s="245"/>
      <c r="I324" s="245"/>
      <c r="J324" s="245"/>
      <c r="K324" s="245"/>
      <c r="L324" s="245"/>
      <c r="M324" s="245"/>
      <c r="N324" s="245"/>
      <c r="O324" s="245"/>
      <c r="P324" s="245"/>
      <c r="Q324" s="245"/>
      <c r="R324" s="245"/>
      <c r="S324" s="245"/>
      <c r="T324" s="245"/>
      <c r="U324" s="245"/>
      <c r="V324" s="245"/>
      <c r="W324" s="245"/>
      <c r="X324" s="245"/>
      <c r="Y324" s="245"/>
      <c r="Z324" s="245"/>
    </row>
    <row r="325" ht="15.75" customHeight="1">
      <c r="A325" s="245"/>
      <c r="B325" s="245"/>
      <c r="C325" s="245"/>
      <c r="D325" s="245"/>
      <c r="E325" s="245"/>
      <c r="F325" s="245"/>
      <c r="G325" s="245"/>
      <c r="H325" s="245"/>
      <c r="I325" s="245"/>
      <c r="J325" s="245"/>
      <c r="K325" s="245"/>
      <c r="L325" s="245"/>
      <c r="M325" s="245"/>
      <c r="N325" s="245"/>
      <c r="O325" s="245"/>
      <c r="P325" s="245"/>
      <c r="Q325" s="245"/>
      <c r="R325" s="245"/>
      <c r="S325" s="245"/>
      <c r="T325" s="245"/>
      <c r="U325" s="245"/>
      <c r="V325" s="245"/>
      <c r="W325" s="245"/>
      <c r="X325" s="245"/>
      <c r="Y325" s="245"/>
      <c r="Z325" s="245"/>
    </row>
    <row r="326" ht="15.75" customHeight="1">
      <c r="A326" s="245"/>
      <c r="B326" s="245"/>
      <c r="C326" s="245"/>
      <c r="D326" s="245"/>
      <c r="E326" s="245"/>
      <c r="F326" s="245"/>
      <c r="G326" s="245"/>
      <c r="H326" s="245"/>
      <c r="I326" s="245"/>
      <c r="J326" s="245"/>
      <c r="K326" s="245"/>
      <c r="L326" s="245"/>
      <c r="M326" s="245"/>
      <c r="N326" s="245"/>
      <c r="O326" s="245"/>
      <c r="P326" s="245"/>
      <c r="Q326" s="245"/>
      <c r="R326" s="245"/>
      <c r="S326" s="245"/>
      <c r="T326" s="245"/>
      <c r="U326" s="245"/>
      <c r="V326" s="245"/>
      <c r="W326" s="245"/>
      <c r="X326" s="245"/>
      <c r="Y326" s="245"/>
      <c r="Z326" s="245"/>
    </row>
    <row r="327" ht="15.75" customHeight="1">
      <c r="A327" s="245"/>
      <c r="B327" s="245"/>
      <c r="C327" s="245"/>
      <c r="D327" s="245"/>
      <c r="E327" s="245"/>
      <c r="F327" s="245"/>
      <c r="G327" s="245"/>
      <c r="H327" s="245"/>
      <c r="I327" s="245"/>
      <c r="J327" s="245"/>
      <c r="K327" s="245"/>
      <c r="L327" s="245"/>
      <c r="M327" s="245"/>
      <c r="N327" s="245"/>
      <c r="O327" s="245"/>
      <c r="P327" s="245"/>
      <c r="Q327" s="245"/>
      <c r="R327" s="245"/>
      <c r="S327" s="245"/>
      <c r="T327" s="245"/>
      <c r="U327" s="245"/>
      <c r="V327" s="245"/>
      <c r="W327" s="245"/>
      <c r="X327" s="245"/>
      <c r="Y327" s="245"/>
      <c r="Z327" s="245"/>
    </row>
    <row r="328" ht="15.75" customHeight="1">
      <c r="A328" s="245"/>
      <c r="B328" s="245"/>
      <c r="C328" s="245"/>
      <c r="D328" s="245"/>
      <c r="E328" s="245"/>
      <c r="F328" s="245"/>
      <c r="G328" s="245"/>
      <c r="H328" s="245"/>
      <c r="I328" s="245"/>
      <c r="J328" s="245"/>
      <c r="K328" s="245"/>
      <c r="L328" s="245"/>
      <c r="M328" s="245"/>
      <c r="N328" s="245"/>
      <c r="O328" s="245"/>
      <c r="P328" s="245"/>
      <c r="Q328" s="245"/>
      <c r="R328" s="245"/>
      <c r="S328" s="245"/>
      <c r="T328" s="245"/>
      <c r="U328" s="245"/>
      <c r="V328" s="245"/>
      <c r="W328" s="245"/>
      <c r="X328" s="245"/>
      <c r="Y328" s="245"/>
      <c r="Z328" s="245"/>
    </row>
    <row r="329" ht="15.75" customHeight="1">
      <c r="A329" s="245"/>
      <c r="B329" s="245"/>
      <c r="C329" s="245"/>
      <c r="D329" s="245"/>
      <c r="E329" s="245"/>
      <c r="F329" s="245"/>
      <c r="G329" s="245"/>
      <c r="H329" s="245"/>
      <c r="I329" s="245"/>
      <c r="J329" s="245"/>
      <c r="K329" s="245"/>
      <c r="L329" s="245"/>
      <c r="M329" s="245"/>
      <c r="N329" s="245"/>
      <c r="O329" s="245"/>
      <c r="P329" s="245"/>
      <c r="Q329" s="245"/>
      <c r="R329" s="245"/>
      <c r="S329" s="245"/>
      <c r="T329" s="245"/>
      <c r="U329" s="245"/>
      <c r="V329" s="245"/>
      <c r="W329" s="245"/>
      <c r="X329" s="245"/>
      <c r="Y329" s="245"/>
      <c r="Z329" s="245"/>
    </row>
    <row r="330" ht="15.75" customHeight="1">
      <c r="A330" s="245"/>
      <c r="B330" s="245"/>
      <c r="C330" s="245"/>
      <c r="D330" s="245"/>
      <c r="E330" s="245"/>
      <c r="F330" s="245"/>
      <c r="G330" s="245"/>
      <c r="H330" s="245"/>
      <c r="I330" s="245"/>
      <c r="J330" s="245"/>
      <c r="K330" s="245"/>
      <c r="L330" s="245"/>
      <c r="M330" s="245"/>
      <c r="N330" s="245"/>
      <c r="O330" s="245"/>
      <c r="P330" s="245"/>
      <c r="Q330" s="245"/>
      <c r="R330" s="245"/>
      <c r="S330" s="245"/>
      <c r="T330" s="245"/>
      <c r="U330" s="245"/>
      <c r="V330" s="245"/>
      <c r="W330" s="245"/>
      <c r="X330" s="245"/>
      <c r="Y330" s="245"/>
      <c r="Z330" s="245"/>
    </row>
    <row r="331" ht="15.75" customHeight="1">
      <c r="A331" s="245"/>
      <c r="B331" s="245"/>
      <c r="C331" s="245"/>
      <c r="D331" s="245"/>
      <c r="E331" s="245"/>
      <c r="F331" s="245"/>
      <c r="G331" s="245"/>
      <c r="H331" s="245"/>
      <c r="I331" s="245"/>
      <c r="J331" s="245"/>
      <c r="K331" s="245"/>
      <c r="L331" s="245"/>
      <c r="M331" s="245"/>
      <c r="N331" s="245"/>
      <c r="O331" s="245"/>
      <c r="P331" s="245"/>
      <c r="Q331" s="245"/>
      <c r="R331" s="245"/>
      <c r="S331" s="245"/>
      <c r="T331" s="245"/>
      <c r="U331" s="245"/>
      <c r="V331" s="245"/>
      <c r="W331" s="245"/>
      <c r="X331" s="245"/>
      <c r="Y331" s="245"/>
      <c r="Z331" s="245"/>
    </row>
    <row r="332" ht="15.75" customHeight="1">
      <c r="A332" s="245"/>
      <c r="B332" s="245"/>
      <c r="C332" s="245"/>
      <c r="D332" s="245"/>
      <c r="E332" s="245"/>
      <c r="F332" s="245"/>
      <c r="G332" s="245"/>
      <c r="H332" s="245"/>
      <c r="I332" s="245"/>
      <c r="J332" s="245"/>
      <c r="K332" s="245"/>
      <c r="L332" s="245"/>
      <c r="M332" s="245"/>
      <c r="N332" s="245"/>
      <c r="O332" s="245"/>
      <c r="P332" s="245"/>
      <c r="Q332" s="245"/>
      <c r="R332" s="245"/>
      <c r="S332" s="245"/>
      <c r="T332" s="245"/>
      <c r="U332" s="245"/>
      <c r="V332" s="245"/>
      <c r="W332" s="245"/>
      <c r="X332" s="245"/>
      <c r="Y332" s="245"/>
      <c r="Z332" s="245"/>
    </row>
    <row r="333" ht="15.75" customHeight="1">
      <c r="A333" s="245"/>
      <c r="B333" s="245"/>
      <c r="C333" s="245"/>
      <c r="D333" s="245"/>
      <c r="E333" s="245"/>
      <c r="F333" s="245"/>
      <c r="G333" s="245"/>
      <c r="H333" s="245"/>
      <c r="I333" s="245"/>
      <c r="J333" s="245"/>
      <c r="K333" s="245"/>
      <c r="L333" s="245"/>
      <c r="M333" s="245"/>
      <c r="N333" s="245"/>
      <c r="O333" s="245"/>
      <c r="P333" s="245"/>
      <c r="Q333" s="245"/>
      <c r="R333" s="245"/>
      <c r="S333" s="245"/>
      <c r="T333" s="245"/>
      <c r="U333" s="245"/>
      <c r="V333" s="245"/>
      <c r="W333" s="245"/>
      <c r="X333" s="245"/>
      <c r="Y333" s="245"/>
      <c r="Z333" s="245"/>
    </row>
    <row r="334" ht="15.75" customHeight="1">
      <c r="A334" s="245"/>
      <c r="B334" s="245"/>
      <c r="C334" s="245"/>
      <c r="D334" s="245"/>
      <c r="E334" s="245"/>
      <c r="F334" s="245"/>
      <c r="G334" s="245"/>
      <c r="H334" s="245"/>
      <c r="I334" s="245"/>
      <c r="J334" s="245"/>
      <c r="K334" s="245"/>
      <c r="L334" s="245"/>
      <c r="M334" s="245"/>
      <c r="N334" s="245"/>
      <c r="O334" s="245"/>
      <c r="P334" s="245"/>
      <c r="Q334" s="245"/>
      <c r="R334" s="245"/>
      <c r="S334" s="245"/>
      <c r="T334" s="245"/>
      <c r="U334" s="245"/>
      <c r="V334" s="245"/>
      <c r="W334" s="245"/>
      <c r="X334" s="245"/>
      <c r="Y334" s="245"/>
      <c r="Z334" s="245"/>
    </row>
    <row r="335" ht="15.75" customHeight="1">
      <c r="A335" s="245"/>
      <c r="B335" s="245"/>
      <c r="C335" s="245"/>
      <c r="D335" s="245"/>
      <c r="E335" s="245"/>
      <c r="F335" s="245"/>
      <c r="G335" s="245"/>
      <c r="H335" s="245"/>
      <c r="I335" s="245"/>
      <c r="J335" s="245"/>
      <c r="K335" s="245"/>
      <c r="L335" s="245"/>
      <c r="M335" s="245"/>
      <c r="N335" s="245"/>
      <c r="O335" s="245"/>
      <c r="P335" s="245"/>
      <c r="Q335" s="245"/>
      <c r="R335" s="245"/>
      <c r="S335" s="245"/>
      <c r="T335" s="245"/>
      <c r="U335" s="245"/>
      <c r="V335" s="245"/>
      <c r="W335" s="245"/>
      <c r="X335" s="245"/>
      <c r="Y335" s="245"/>
      <c r="Z335" s="245"/>
    </row>
    <row r="336" ht="15.75" customHeight="1">
      <c r="A336" s="245"/>
      <c r="B336" s="245"/>
      <c r="C336" s="245"/>
      <c r="D336" s="245"/>
      <c r="E336" s="245"/>
      <c r="F336" s="245"/>
      <c r="G336" s="245"/>
      <c r="H336" s="245"/>
      <c r="I336" s="245"/>
      <c r="J336" s="245"/>
      <c r="K336" s="245"/>
      <c r="L336" s="245"/>
      <c r="M336" s="245"/>
      <c r="N336" s="245"/>
      <c r="O336" s="245"/>
      <c r="P336" s="245"/>
      <c r="Q336" s="245"/>
      <c r="R336" s="245"/>
      <c r="S336" s="245"/>
      <c r="T336" s="245"/>
      <c r="U336" s="245"/>
      <c r="V336" s="245"/>
      <c r="W336" s="245"/>
      <c r="X336" s="245"/>
      <c r="Y336" s="245"/>
      <c r="Z336" s="245"/>
    </row>
    <row r="337" ht="15.75" customHeight="1">
      <c r="A337" s="245"/>
      <c r="B337" s="245"/>
      <c r="C337" s="245"/>
      <c r="D337" s="245"/>
      <c r="E337" s="245"/>
      <c r="F337" s="245"/>
      <c r="G337" s="245"/>
      <c r="H337" s="245"/>
      <c r="I337" s="245"/>
      <c r="J337" s="245"/>
      <c r="K337" s="245"/>
      <c r="L337" s="245"/>
      <c r="M337" s="245"/>
      <c r="N337" s="245"/>
      <c r="O337" s="245"/>
      <c r="P337" s="245"/>
      <c r="Q337" s="245"/>
      <c r="R337" s="245"/>
      <c r="S337" s="245"/>
      <c r="T337" s="245"/>
      <c r="U337" s="245"/>
      <c r="V337" s="245"/>
      <c r="W337" s="245"/>
      <c r="X337" s="245"/>
      <c r="Y337" s="245"/>
      <c r="Z337" s="245"/>
    </row>
    <row r="338" ht="15.75" customHeight="1">
      <c r="A338" s="245"/>
      <c r="B338" s="245"/>
      <c r="C338" s="245"/>
      <c r="D338" s="245"/>
      <c r="E338" s="245"/>
      <c r="F338" s="245"/>
      <c r="G338" s="245"/>
      <c r="H338" s="245"/>
      <c r="I338" s="245"/>
      <c r="J338" s="245"/>
      <c r="K338" s="245"/>
      <c r="L338" s="245"/>
      <c r="M338" s="245"/>
      <c r="N338" s="245"/>
      <c r="O338" s="245"/>
      <c r="P338" s="245"/>
      <c r="Q338" s="245"/>
      <c r="R338" s="245"/>
      <c r="S338" s="245"/>
      <c r="T338" s="245"/>
      <c r="U338" s="245"/>
      <c r="V338" s="245"/>
      <c r="W338" s="245"/>
      <c r="X338" s="245"/>
      <c r="Y338" s="245"/>
      <c r="Z338" s="245"/>
    </row>
    <row r="339" ht="15.75" customHeight="1">
      <c r="A339" s="245"/>
      <c r="B339" s="245"/>
      <c r="C339" s="245"/>
      <c r="D339" s="245"/>
      <c r="E339" s="245"/>
      <c r="F339" s="245"/>
      <c r="G339" s="245"/>
      <c r="H339" s="245"/>
      <c r="I339" s="245"/>
      <c r="J339" s="245"/>
      <c r="K339" s="245"/>
      <c r="L339" s="245"/>
      <c r="M339" s="245"/>
      <c r="N339" s="245"/>
      <c r="O339" s="245"/>
      <c r="P339" s="245"/>
      <c r="Q339" s="245"/>
      <c r="R339" s="245"/>
      <c r="S339" s="245"/>
      <c r="T339" s="245"/>
      <c r="U339" s="245"/>
      <c r="V339" s="245"/>
      <c r="W339" s="245"/>
      <c r="X339" s="245"/>
      <c r="Y339" s="245"/>
      <c r="Z339" s="245"/>
    </row>
    <row r="340" ht="15.75" customHeight="1">
      <c r="A340" s="245"/>
      <c r="B340" s="245"/>
      <c r="C340" s="245"/>
      <c r="D340" s="245"/>
      <c r="E340" s="245"/>
      <c r="F340" s="245"/>
      <c r="G340" s="245"/>
      <c r="H340" s="245"/>
      <c r="I340" s="245"/>
      <c r="J340" s="245"/>
      <c r="K340" s="245"/>
      <c r="L340" s="245"/>
      <c r="M340" s="245"/>
      <c r="N340" s="245"/>
      <c r="O340" s="245"/>
      <c r="P340" s="245"/>
      <c r="Q340" s="245"/>
      <c r="R340" s="245"/>
      <c r="S340" s="245"/>
      <c r="T340" s="245"/>
      <c r="U340" s="245"/>
      <c r="V340" s="245"/>
      <c r="W340" s="245"/>
      <c r="X340" s="245"/>
      <c r="Y340" s="245"/>
      <c r="Z340" s="245"/>
    </row>
    <row r="341" ht="15.75" customHeight="1">
      <c r="A341" s="245"/>
      <c r="B341" s="245"/>
      <c r="C341" s="245"/>
      <c r="D341" s="245"/>
      <c r="E341" s="245"/>
      <c r="F341" s="245"/>
      <c r="G341" s="245"/>
      <c r="H341" s="245"/>
      <c r="I341" s="245"/>
      <c r="J341" s="245"/>
      <c r="K341" s="245"/>
      <c r="L341" s="245"/>
      <c r="M341" s="245"/>
      <c r="N341" s="245"/>
      <c r="O341" s="245"/>
      <c r="P341" s="245"/>
      <c r="Q341" s="245"/>
      <c r="R341" s="245"/>
      <c r="S341" s="245"/>
      <c r="T341" s="245"/>
      <c r="U341" s="245"/>
      <c r="V341" s="245"/>
      <c r="W341" s="245"/>
      <c r="X341" s="245"/>
      <c r="Y341" s="245"/>
      <c r="Z341" s="245"/>
    </row>
    <row r="342" ht="15.75" customHeight="1">
      <c r="A342" s="245"/>
      <c r="B342" s="245"/>
      <c r="C342" s="245"/>
      <c r="D342" s="245"/>
      <c r="E342" s="245"/>
      <c r="F342" s="245"/>
      <c r="G342" s="245"/>
      <c r="H342" s="245"/>
      <c r="I342" s="245"/>
      <c r="J342" s="245"/>
      <c r="K342" s="245"/>
      <c r="L342" s="245"/>
      <c r="M342" s="245"/>
      <c r="N342" s="245"/>
      <c r="O342" s="245"/>
      <c r="P342" s="245"/>
      <c r="Q342" s="245"/>
      <c r="R342" s="245"/>
      <c r="S342" s="245"/>
      <c r="T342" s="245"/>
      <c r="U342" s="245"/>
      <c r="V342" s="245"/>
      <c r="W342" s="245"/>
      <c r="X342" s="245"/>
      <c r="Y342" s="245"/>
      <c r="Z342" s="245"/>
    </row>
    <row r="343" ht="15.75" customHeight="1">
      <c r="A343" s="245"/>
      <c r="B343" s="245"/>
      <c r="C343" s="245"/>
      <c r="D343" s="245"/>
      <c r="E343" s="245"/>
      <c r="F343" s="245"/>
      <c r="G343" s="245"/>
      <c r="H343" s="245"/>
      <c r="I343" s="245"/>
      <c r="J343" s="245"/>
      <c r="K343" s="245"/>
      <c r="L343" s="245"/>
      <c r="M343" s="245"/>
      <c r="N343" s="245"/>
      <c r="O343" s="245"/>
      <c r="P343" s="245"/>
      <c r="Q343" s="245"/>
      <c r="R343" s="245"/>
      <c r="S343" s="245"/>
      <c r="T343" s="245"/>
      <c r="U343" s="245"/>
      <c r="V343" s="245"/>
      <c r="W343" s="245"/>
      <c r="X343" s="245"/>
      <c r="Y343" s="245"/>
      <c r="Z343" s="245"/>
    </row>
    <row r="344" ht="15.75" customHeight="1">
      <c r="A344" s="245"/>
      <c r="B344" s="245"/>
      <c r="C344" s="245"/>
      <c r="D344" s="245"/>
      <c r="E344" s="245"/>
      <c r="F344" s="245"/>
      <c r="G344" s="245"/>
      <c r="H344" s="245"/>
      <c r="I344" s="245"/>
      <c r="J344" s="245"/>
      <c r="K344" s="245"/>
      <c r="L344" s="245"/>
      <c r="M344" s="245"/>
      <c r="N344" s="245"/>
      <c r="O344" s="245"/>
      <c r="P344" s="245"/>
      <c r="Q344" s="245"/>
      <c r="R344" s="245"/>
      <c r="S344" s="245"/>
      <c r="T344" s="245"/>
      <c r="U344" s="245"/>
      <c r="V344" s="245"/>
      <c r="W344" s="245"/>
      <c r="X344" s="245"/>
      <c r="Y344" s="245"/>
      <c r="Z344" s="245"/>
    </row>
    <row r="345" ht="15.75" customHeight="1">
      <c r="A345" s="245"/>
      <c r="B345" s="245"/>
      <c r="C345" s="245"/>
      <c r="D345" s="245"/>
      <c r="E345" s="245"/>
      <c r="F345" s="245"/>
      <c r="G345" s="245"/>
      <c r="H345" s="245"/>
      <c r="I345" s="245"/>
      <c r="J345" s="245"/>
      <c r="K345" s="245"/>
      <c r="L345" s="245"/>
      <c r="M345" s="245"/>
      <c r="N345" s="245"/>
      <c r="O345" s="245"/>
      <c r="P345" s="245"/>
      <c r="Q345" s="245"/>
      <c r="R345" s="245"/>
      <c r="S345" s="245"/>
      <c r="T345" s="245"/>
      <c r="U345" s="245"/>
      <c r="V345" s="245"/>
      <c r="W345" s="245"/>
      <c r="X345" s="245"/>
      <c r="Y345" s="245"/>
      <c r="Z345" s="245"/>
    </row>
    <row r="346" ht="15.75" customHeight="1">
      <c r="A346" s="245"/>
      <c r="B346" s="245"/>
      <c r="C346" s="245"/>
      <c r="D346" s="245"/>
      <c r="E346" s="245"/>
      <c r="F346" s="245"/>
      <c r="G346" s="245"/>
      <c r="H346" s="245"/>
      <c r="I346" s="245"/>
      <c r="J346" s="245"/>
      <c r="K346" s="245"/>
      <c r="L346" s="245"/>
      <c r="M346" s="245"/>
      <c r="N346" s="245"/>
      <c r="O346" s="245"/>
      <c r="P346" s="245"/>
      <c r="Q346" s="245"/>
      <c r="R346" s="245"/>
      <c r="S346" s="245"/>
      <c r="T346" s="245"/>
      <c r="U346" s="245"/>
      <c r="V346" s="245"/>
      <c r="W346" s="245"/>
      <c r="X346" s="245"/>
      <c r="Y346" s="245"/>
      <c r="Z346" s="245"/>
    </row>
    <row r="347" ht="15.75" customHeight="1">
      <c r="A347" s="245"/>
      <c r="B347" s="245"/>
      <c r="C347" s="245"/>
      <c r="D347" s="245"/>
      <c r="E347" s="245"/>
      <c r="F347" s="245"/>
      <c r="G347" s="245"/>
      <c r="H347" s="245"/>
      <c r="I347" s="245"/>
      <c r="J347" s="245"/>
      <c r="K347" s="245"/>
      <c r="L347" s="245"/>
      <c r="M347" s="245"/>
      <c r="N347" s="245"/>
      <c r="O347" s="245"/>
      <c r="P347" s="245"/>
      <c r="Q347" s="245"/>
      <c r="R347" s="245"/>
      <c r="S347" s="245"/>
      <c r="T347" s="245"/>
      <c r="U347" s="245"/>
      <c r="V347" s="245"/>
      <c r="W347" s="245"/>
      <c r="X347" s="245"/>
      <c r="Y347" s="245"/>
      <c r="Z347" s="245"/>
    </row>
    <row r="348" ht="15.75" customHeight="1">
      <c r="A348" s="245"/>
      <c r="B348" s="245"/>
      <c r="C348" s="245"/>
      <c r="D348" s="245"/>
      <c r="E348" s="245"/>
      <c r="F348" s="245"/>
      <c r="G348" s="245"/>
      <c r="H348" s="245"/>
      <c r="I348" s="245"/>
      <c r="J348" s="245"/>
      <c r="K348" s="245"/>
      <c r="L348" s="245"/>
      <c r="M348" s="245"/>
      <c r="N348" s="245"/>
      <c r="O348" s="245"/>
      <c r="P348" s="245"/>
      <c r="Q348" s="245"/>
      <c r="R348" s="245"/>
      <c r="S348" s="245"/>
      <c r="T348" s="245"/>
      <c r="U348" s="245"/>
      <c r="V348" s="245"/>
      <c r="W348" s="245"/>
      <c r="X348" s="245"/>
      <c r="Y348" s="245"/>
      <c r="Z348" s="245"/>
    </row>
    <row r="349" ht="15.75" customHeight="1">
      <c r="A349" s="245"/>
      <c r="B349" s="245"/>
      <c r="C349" s="245"/>
      <c r="D349" s="245"/>
      <c r="E349" s="245"/>
      <c r="F349" s="245"/>
      <c r="G349" s="245"/>
      <c r="H349" s="245"/>
      <c r="I349" s="245"/>
      <c r="J349" s="245"/>
      <c r="K349" s="245"/>
      <c r="L349" s="245"/>
      <c r="M349" s="245"/>
      <c r="N349" s="245"/>
      <c r="O349" s="245"/>
      <c r="P349" s="245"/>
      <c r="Q349" s="245"/>
      <c r="R349" s="245"/>
      <c r="S349" s="245"/>
      <c r="T349" s="245"/>
      <c r="U349" s="245"/>
      <c r="V349" s="245"/>
      <c r="W349" s="245"/>
      <c r="X349" s="245"/>
      <c r="Y349" s="245"/>
      <c r="Z349" s="245"/>
    </row>
    <row r="350" ht="15.75" customHeight="1">
      <c r="A350" s="245"/>
      <c r="B350" s="245"/>
      <c r="C350" s="245"/>
      <c r="D350" s="245"/>
      <c r="E350" s="245"/>
      <c r="F350" s="245"/>
      <c r="G350" s="245"/>
      <c r="H350" s="245"/>
      <c r="I350" s="245"/>
      <c r="J350" s="245"/>
      <c r="K350" s="245"/>
      <c r="L350" s="245"/>
      <c r="M350" s="245"/>
      <c r="N350" s="245"/>
      <c r="O350" s="245"/>
      <c r="P350" s="245"/>
      <c r="Q350" s="245"/>
      <c r="R350" s="245"/>
      <c r="S350" s="245"/>
      <c r="T350" s="245"/>
      <c r="U350" s="245"/>
      <c r="V350" s="245"/>
      <c r="W350" s="245"/>
      <c r="X350" s="245"/>
      <c r="Y350" s="245"/>
      <c r="Z350" s="245"/>
    </row>
    <row r="351" ht="15.75" customHeight="1">
      <c r="A351" s="245"/>
      <c r="B351" s="245"/>
      <c r="C351" s="245"/>
      <c r="D351" s="245"/>
      <c r="E351" s="245"/>
      <c r="F351" s="245"/>
      <c r="G351" s="245"/>
      <c r="H351" s="245"/>
      <c r="I351" s="245"/>
      <c r="J351" s="245"/>
      <c r="K351" s="245"/>
      <c r="L351" s="245"/>
      <c r="M351" s="245"/>
      <c r="N351" s="245"/>
      <c r="O351" s="245"/>
      <c r="P351" s="245"/>
      <c r="Q351" s="245"/>
      <c r="R351" s="245"/>
      <c r="S351" s="245"/>
      <c r="T351" s="245"/>
      <c r="U351" s="245"/>
      <c r="V351" s="245"/>
      <c r="W351" s="245"/>
      <c r="X351" s="245"/>
      <c r="Y351" s="245"/>
      <c r="Z351" s="245"/>
    </row>
    <row r="352" ht="15.75" customHeight="1">
      <c r="A352" s="245"/>
      <c r="B352" s="245"/>
      <c r="C352" s="245"/>
      <c r="D352" s="245"/>
      <c r="E352" s="245"/>
      <c r="F352" s="245"/>
      <c r="G352" s="245"/>
      <c r="H352" s="245"/>
      <c r="I352" s="245"/>
      <c r="J352" s="245"/>
      <c r="K352" s="245"/>
      <c r="L352" s="245"/>
      <c r="M352" s="245"/>
      <c r="N352" s="245"/>
      <c r="O352" s="245"/>
      <c r="P352" s="245"/>
      <c r="Q352" s="245"/>
      <c r="R352" s="245"/>
      <c r="S352" s="245"/>
      <c r="T352" s="245"/>
      <c r="U352" s="245"/>
      <c r="V352" s="245"/>
      <c r="W352" s="245"/>
      <c r="X352" s="245"/>
      <c r="Y352" s="245"/>
      <c r="Z352" s="245"/>
    </row>
    <row r="353" ht="15.75" customHeight="1">
      <c r="A353" s="245"/>
      <c r="B353" s="245"/>
      <c r="C353" s="245"/>
      <c r="D353" s="245"/>
      <c r="E353" s="245"/>
      <c r="F353" s="245"/>
      <c r="G353" s="245"/>
      <c r="H353" s="245"/>
      <c r="I353" s="245"/>
      <c r="J353" s="245"/>
      <c r="K353" s="245"/>
      <c r="L353" s="245"/>
      <c r="M353" s="245"/>
      <c r="N353" s="245"/>
      <c r="O353" s="245"/>
      <c r="P353" s="245"/>
      <c r="Q353" s="245"/>
      <c r="R353" s="245"/>
      <c r="S353" s="245"/>
      <c r="T353" s="245"/>
      <c r="U353" s="245"/>
      <c r="V353" s="245"/>
      <c r="W353" s="245"/>
      <c r="X353" s="245"/>
      <c r="Y353" s="245"/>
      <c r="Z353" s="245"/>
    </row>
    <row r="354" ht="15.75" customHeight="1">
      <c r="A354" s="245"/>
      <c r="B354" s="245"/>
      <c r="C354" s="245"/>
      <c r="D354" s="245"/>
      <c r="E354" s="245"/>
      <c r="F354" s="245"/>
      <c r="G354" s="245"/>
      <c r="H354" s="245"/>
      <c r="I354" s="245"/>
      <c r="J354" s="245"/>
      <c r="K354" s="245"/>
      <c r="L354" s="245"/>
      <c r="M354" s="245"/>
      <c r="N354" s="245"/>
      <c r="O354" s="245"/>
      <c r="P354" s="245"/>
      <c r="Q354" s="245"/>
      <c r="R354" s="245"/>
      <c r="S354" s="245"/>
      <c r="T354" s="245"/>
      <c r="U354" s="245"/>
      <c r="V354" s="245"/>
      <c r="W354" s="245"/>
      <c r="X354" s="245"/>
      <c r="Y354" s="245"/>
      <c r="Z354" s="245"/>
    </row>
    <row r="355" ht="15.75" customHeight="1">
      <c r="A355" s="245"/>
      <c r="B355" s="245"/>
      <c r="C355" s="245"/>
      <c r="D355" s="245"/>
      <c r="E355" s="245"/>
      <c r="F355" s="245"/>
      <c r="G355" s="245"/>
      <c r="H355" s="245"/>
      <c r="I355" s="245"/>
      <c r="J355" s="245"/>
      <c r="K355" s="245"/>
      <c r="L355" s="245"/>
      <c r="M355" s="245"/>
      <c r="N355" s="245"/>
      <c r="O355" s="245"/>
      <c r="P355" s="245"/>
      <c r="Q355" s="245"/>
      <c r="R355" s="245"/>
      <c r="S355" s="245"/>
      <c r="T355" s="245"/>
      <c r="U355" s="245"/>
      <c r="V355" s="245"/>
      <c r="W355" s="245"/>
      <c r="X355" s="245"/>
      <c r="Y355" s="245"/>
      <c r="Z355" s="245"/>
    </row>
    <row r="356" ht="15.75" customHeight="1">
      <c r="A356" s="245"/>
      <c r="B356" s="245"/>
      <c r="C356" s="245"/>
      <c r="D356" s="245"/>
      <c r="E356" s="245"/>
      <c r="F356" s="245"/>
      <c r="G356" s="245"/>
      <c r="H356" s="245"/>
      <c r="I356" s="245"/>
      <c r="J356" s="245"/>
      <c r="K356" s="245"/>
      <c r="L356" s="245"/>
      <c r="M356" s="245"/>
      <c r="N356" s="245"/>
      <c r="O356" s="245"/>
      <c r="P356" s="245"/>
      <c r="Q356" s="245"/>
      <c r="R356" s="245"/>
      <c r="S356" s="245"/>
      <c r="T356" s="245"/>
      <c r="U356" s="245"/>
      <c r="V356" s="245"/>
      <c r="W356" s="245"/>
      <c r="X356" s="245"/>
      <c r="Y356" s="245"/>
      <c r="Z356" s="245"/>
    </row>
    <row r="357" ht="15.75" customHeight="1">
      <c r="A357" s="245"/>
      <c r="B357" s="245"/>
      <c r="C357" s="245"/>
      <c r="D357" s="245"/>
      <c r="E357" s="245"/>
      <c r="F357" s="245"/>
      <c r="G357" s="245"/>
      <c r="H357" s="245"/>
      <c r="I357" s="245"/>
      <c r="J357" s="245"/>
      <c r="K357" s="245"/>
      <c r="L357" s="245"/>
      <c r="M357" s="245"/>
      <c r="N357" s="245"/>
      <c r="O357" s="245"/>
      <c r="P357" s="245"/>
      <c r="Q357" s="245"/>
      <c r="R357" s="245"/>
      <c r="S357" s="245"/>
      <c r="T357" s="245"/>
      <c r="U357" s="245"/>
      <c r="V357" s="245"/>
      <c r="W357" s="245"/>
      <c r="X357" s="245"/>
      <c r="Y357" s="245"/>
      <c r="Z357" s="245"/>
    </row>
    <row r="358" ht="15.75" customHeight="1">
      <c r="A358" s="245"/>
      <c r="B358" s="245"/>
      <c r="C358" s="245"/>
      <c r="D358" s="245"/>
      <c r="E358" s="245"/>
      <c r="F358" s="245"/>
      <c r="G358" s="245"/>
      <c r="H358" s="245"/>
      <c r="I358" s="245"/>
      <c r="J358" s="245"/>
      <c r="K358" s="245"/>
      <c r="L358" s="245"/>
      <c r="M358" s="245"/>
      <c r="N358" s="245"/>
      <c r="O358" s="245"/>
      <c r="P358" s="245"/>
      <c r="Q358" s="245"/>
      <c r="R358" s="245"/>
      <c r="S358" s="245"/>
      <c r="T358" s="245"/>
      <c r="U358" s="245"/>
      <c r="V358" s="245"/>
      <c r="W358" s="245"/>
      <c r="X358" s="245"/>
      <c r="Y358" s="245"/>
      <c r="Z358" s="245"/>
    </row>
    <row r="359" ht="15.75" customHeight="1">
      <c r="A359" s="245"/>
      <c r="B359" s="245"/>
      <c r="C359" s="245"/>
      <c r="D359" s="245"/>
      <c r="E359" s="245"/>
      <c r="F359" s="245"/>
      <c r="G359" s="245"/>
      <c r="H359" s="245"/>
      <c r="I359" s="245"/>
      <c r="J359" s="245"/>
      <c r="K359" s="245"/>
      <c r="L359" s="245"/>
      <c r="M359" s="245"/>
      <c r="N359" s="245"/>
      <c r="O359" s="245"/>
      <c r="P359" s="245"/>
      <c r="Q359" s="245"/>
      <c r="R359" s="245"/>
      <c r="S359" s="245"/>
      <c r="T359" s="245"/>
      <c r="U359" s="245"/>
      <c r="V359" s="245"/>
      <c r="W359" s="245"/>
      <c r="X359" s="245"/>
      <c r="Y359" s="245"/>
      <c r="Z359" s="245"/>
    </row>
    <row r="360" ht="15.75" customHeight="1">
      <c r="A360" s="245"/>
      <c r="B360" s="245"/>
      <c r="C360" s="245"/>
      <c r="D360" s="245"/>
      <c r="E360" s="245"/>
      <c r="F360" s="245"/>
      <c r="G360" s="245"/>
      <c r="H360" s="245"/>
      <c r="I360" s="245"/>
      <c r="J360" s="245"/>
      <c r="K360" s="245"/>
      <c r="L360" s="245"/>
      <c r="M360" s="245"/>
      <c r="N360" s="245"/>
      <c r="O360" s="245"/>
      <c r="P360" s="245"/>
      <c r="Q360" s="245"/>
      <c r="R360" s="245"/>
      <c r="S360" s="245"/>
      <c r="T360" s="245"/>
      <c r="U360" s="245"/>
      <c r="V360" s="245"/>
      <c r="W360" s="245"/>
      <c r="X360" s="245"/>
      <c r="Y360" s="245"/>
      <c r="Z360" s="245"/>
    </row>
    <row r="361" ht="15.75" customHeight="1">
      <c r="A361" s="245"/>
      <c r="B361" s="245"/>
      <c r="C361" s="245"/>
      <c r="D361" s="245"/>
      <c r="E361" s="245"/>
      <c r="F361" s="245"/>
      <c r="G361" s="245"/>
      <c r="H361" s="245"/>
      <c r="I361" s="245"/>
      <c r="J361" s="245"/>
      <c r="K361" s="245"/>
      <c r="L361" s="245"/>
      <c r="M361" s="245"/>
      <c r="N361" s="245"/>
      <c r="O361" s="245"/>
      <c r="P361" s="245"/>
      <c r="Q361" s="245"/>
      <c r="R361" s="245"/>
      <c r="S361" s="245"/>
      <c r="T361" s="245"/>
      <c r="U361" s="245"/>
      <c r="V361" s="245"/>
      <c r="W361" s="245"/>
      <c r="X361" s="245"/>
      <c r="Y361" s="245"/>
      <c r="Z361" s="245"/>
    </row>
    <row r="362" ht="15.75" customHeight="1">
      <c r="A362" s="245"/>
      <c r="B362" s="245"/>
      <c r="C362" s="245"/>
      <c r="D362" s="245"/>
      <c r="E362" s="245"/>
      <c r="F362" s="245"/>
      <c r="G362" s="245"/>
      <c r="H362" s="245"/>
      <c r="I362" s="245"/>
      <c r="J362" s="245"/>
      <c r="K362" s="245"/>
      <c r="L362" s="245"/>
      <c r="M362" s="245"/>
      <c r="N362" s="245"/>
      <c r="O362" s="245"/>
      <c r="P362" s="245"/>
      <c r="Q362" s="245"/>
      <c r="R362" s="245"/>
      <c r="S362" s="245"/>
      <c r="T362" s="245"/>
      <c r="U362" s="245"/>
      <c r="V362" s="245"/>
      <c r="W362" s="245"/>
      <c r="X362" s="245"/>
      <c r="Y362" s="245"/>
      <c r="Z362" s="245"/>
    </row>
    <row r="363" ht="15.75" customHeight="1">
      <c r="A363" s="245"/>
      <c r="B363" s="245"/>
      <c r="C363" s="245"/>
      <c r="D363" s="245"/>
      <c r="E363" s="245"/>
      <c r="F363" s="245"/>
      <c r="G363" s="245"/>
      <c r="H363" s="245"/>
      <c r="I363" s="245"/>
      <c r="J363" s="245"/>
      <c r="K363" s="245"/>
      <c r="L363" s="245"/>
      <c r="M363" s="245"/>
      <c r="N363" s="245"/>
      <c r="O363" s="245"/>
      <c r="P363" s="245"/>
      <c r="Q363" s="245"/>
      <c r="R363" s="245"/>
      <c r="S363" s="245"/>
      <c r="T363" s="245"/>
      <c r="U363" s="245"/>
      <c r="V363" s="245"/>
      <c r="W363" s="245"/>
      <c r="X363" s="245"/>
      <c r="Y363" s="245"/>
      <c r="Z363" s="245"/>
    </row>
    <row r="364" ht="15.75" customHeight="1">
      <c r="A364" s="245"/>
      <c r="B364" s="245"/>
      <c r="C364" s="245"/>
      <c r="D364" s="245"/>
      <c r="E364" s="245"/>
      <c r="F364" s="245"/>
      <c r="G364" s="245"/>
      <c r="H364" s="245"/>
      <c r="I364" s="245"/>
      <c r="J364" s="245"/>
      <c r="K364" s="245"/>
      <c r="L364" s="245"/>
      <c r="M364" s="245"/>
      <c r="N364" s="245"/>
      <c r="O364" s="245"/>
      <c r="P364" s="245"/>
      <c r="Q364" s="245"/>
      <c r="R364" s="245"/>
      <c r="S364" s="245"/>
      <c r="T364" s="245"/>
      <c r="U364" s="245"/>
      <c r="V364" s="245"/>
      <c r="W364" s="245"/>
      <c r="X364" s="245"/>
      <c r="Y364" s="245"/>
      <c r="Z364" s="245"/>
    </row>
    <row r="365" ht="15.75" customHeight="1">
      <c r="A365" s="245"/>
      <c r="B365" s="245"/>
      <c r="C365" s="245"/>
      <c r="D365" s="245"/>
      <c r="E365" s="245"/>
      <c r="F365" s="245"/>
      <c r="G365" s="245"/>
      <c r="H365" s="245"/>
      <c r="I365" s="245"/>
      <c r="J365" s="245"/>
      <c r="K365" s="245"/>
      <c r="L365" s="245"/>
      <c r="M365" s="245"/>
      <c r="N365" s="245"/>
      <c r="O365" s="245"/>
      <c r="P365" s="245"/>
      <c r="Q365" s="245"/>
      <c r="R365" s="245"/>
      <c r="S365" s="245"/>
      <c r="T365" s="245"/>
      <c r="U365" s="245"/>
      <c r="V365" s="245"/>
      <c r="W365" s="245"/>
      <c r="X365" s="245"/>
      <c r="Y365" s="245"/>
      <c r="Z365" s="245"/>
    </row>
    <row r="366" ht="15.75" customHeight="1">
      <c r="A366" s="245"/>
      <c r="B366" s="245"/>
      <c r="C366" s="245"/>
      <c r="D366" s="245"/>
      <c r="E366" s="245"/>
      <c r="F366" s="245"/>
      <c r="G366" s="245"/>
      <c r="H366" s="245"/>
      <c r="I366" s="245"/>
      <c r="J366" s="245"/>
      <c r="K366" s="245"/>
      <c r="L366" s="245"/>
      <c r="M366" s="245"/>
      <c r="N366" s="245"/>
      <c r="O366" s="245"/>
      <c r="P366" s="245"/>
      <c r="Q366" s="245"/>
      <c r="R366" s="245"/>
      <c r="S366" s="245"/>
      <c r="T366" s="245"/>
      <c r="U366" s="245"/>
      <c r="V366" s="245"/>
      <c r="W366" s="245"/>
      <c r="X366" s="245"/>
      <c r="Y366" s="245"/>
      <c r="Z366" s="245"/>
    </row>
    <row r="367" ht="15.75" customHeight="1">
      <c r="A367" s="245"/>
      <c r="B367" s="245"/>
      <c r="C367" s="245"/>
      <c r="D367" s="245"/>
      <c r="E367" s="245"/>
      <c r="F367" s="245"/>
      <c r="G367" s="245"/>
      <c r="H367" s="245"/>
      <c r="I367" s="245"/>
      <c r="J367" s="245"/>
      <c r="K367" s="245"/>
      <c r="L367" s="245"/>
      <c r="M367" s="245"/>
      <c r="N367" s="245"/>
      <c r="O367" s="245"/>
      <c r="P367" s="245"/>
      <c r="Q367" s="245"/>
      <c r="R367" s="245"/>
      <c r="S367" s="245"/>
      <c r="T367" s="245"/>
      <c r="U367" s="245"/>
      <c r="V367" s="245"/>
      <c r="W367" s="245"/>
      <c r="X367" s="245"/>
      <c r="Y367" s="245"/>
      <c r="Z367" s="245"/>
    </row>
    <row r="368" ht="15.75" customHeight="1">
      <c r="A368" s="245"/>
      <c r="B368" s="245"/>
      <c r="C368" s="245"/>
      <c r="D368" s="245"/>
      <c r="E368" s="245"/>
      <c r="F368" s="245"/>
      <c r="G368" s="245"/>
      <c r="H368" s="245"/>
      <c r="I368" s="245"/>
      <c r="J368" s="245"/>
      <c r="K368" s="245"/>
      <c r="L368" s="245"/>
      <c r="M368" s="245"/>
      <c r="N368" s="245"/>
      <c r="O368" s="245"/>
      <c r="P368" s="245"/>
      <c r="Q368" s="245"/>
      <c r="R368" s="245"/>
      <c r="S368" s="245"/>
      <c r="T368" s="245"/>
      <c r="U368" s="245"/>
      <c r="V368" s="245"/>
      <c r="W368" s="245"/>
      <c r="X368" s="245"/>
      <c r="Y368" s="245"/>
      <c r="Z368" s="245"/>
    </row>
    <row r="369" ht="15.75" customHeight="1">
      <c r="A369" s="245"/>
      <c r="B369" s="245"/>
      <c r="C369" s="245"/>
      <c r="D369" s="245"/>
      <c r="E369" s="245"/>
      <c r="F369" s="245"/>
      <c r="G369" s="245"/>
      <c r="H369" s="245"/>
      <c r="I369" s="245"/>
      <c r="J369" s="245"/>
      <c r="K369" s="245"/>
      <c r="L369" s="245"/>
      <c r="M369" s="245"/>
      <c r="N369" s="245"/>
      <c r="O369" s="245"/>
      <c r="P369" s="245"/>
      <c r="Q369" s="245"/>
      <c r="R369" s="245"/>
      <c r="S369" s="245"/>
      <c r="T369" s="245"/>
      <c r="U369" s="245"/>
      <c r="V369" s="245"/>
      <c r="W369" s="245"/>
      <c r="X369" s="245"/>
      <c r="Y369" s="245"/>
      <c r="Z369" s="245"/>
    </row>
    <row r="370" ht="15.75" customHeight="1">
      <c r="A370" s="245"/>
      <c r="B370" s="245"/>
      <c r="C370" s="245"/>
      <c r="D370" s="245"/>
      <c r="E370" s="245"/>
      <c r="F370" s="245"/>
      <c r="G370" s="245"/>
      <c r="H370" s="245"/>
      <c r="I370" s="245"/>
      <c r="J370" s="245"/>
      <c r="K370" s="245"/>
      <c r="L370" s="245"/>
      <c r="M370" s="245"/>
      <c r="N370" s="245"/>
      <c r="O370" s="245"/>
      <c r="P370" s="245"/>
      <c r="Q370" s="245"/>
      <c r="R370" s="245"/>
      <c r="S370" s="245"/>
      <c r="T370" s="245"/>
      <c r="U370" s="245"/>
      <c r="V370" s="245"/>
      <c r="W370" s="245"/>
      <c r="X370" s="245"/>
      <c r="Y370" s="245"/>
      <c r="Z370" s="245"/>
    </row>
    <row r="371" ht="15.75" customHeight="1">
      <c r="A371" s="245"/>
      <c r="B371" s="245"/>
      <c r="C371" s="245"/>
      <c r="D371" s="245"/>
      <c r="E371" s="245"/>
      <c r="F371" s="245"/>
      <c r="G371" s="245"/>
      <c r="H371" s="245"/>
      <c r="I371" s="245"/>
      <c r="J371" s="245"/>
      <c r="K371" s="245"/>
      <c r="L371" s="245"/>
      <c r="M371" s="245"/>
      <c r="N371" s="245"/>
      <c r="O371" s="245"/>
      <c r="P371" s="245"/>
      <c r="Q371" s="245"/>
      <c r="R371" s="245"/>
      <c r="S371" s="245"/>
      <c r="T371" s="245"/>
      <c r="U371" s="245"/>
      <c r="V371" s="245"/>
      <c r="W371" s="245"/>
      <c r="X371" s="245"/>
      <c r="Y371" s="245"/>
      <c r="Z371" s="245"/>
    </row>
    <row r="372" ht="15.75" customHeight="1">
      <c r="A372" s="245"/>
      <c r="B372" s="245"/>
      <c r="C372" s="245"/>
      <c r="D372" s="245"/>
      <c r="E372" s="245"/>
      <c r="F372" s="245"/>
      <c r="G372" s="245"/>
      <c r="H372" s="245"/>
      <c r="I372" s="245"/>
      <c r="J372" s="245"/>
      <c r="K372" s="245"/>
      <c r="L372" s="245"/>
      <c r="M372" s="245"/>
      <c r="N372" s="245"/>
      <c r="O372" s="245"/>
      <c r="P372" s="245"/>
      <c r="Q372" s="245"/>
      <c r="R372" s="245"/>
      <c r="S372" s="245"/>
      <c r="T372" s="245"/>
      <c r="U372" s="245"/>
      <c r="V372" s="245"/>
      <c r="W372" s="245"/>
      <c r="X372" s="245"/>
      <c r="Y372" s="245"/>
      <c r="Z372" s="245"/>
    </row>
    <row r="373" ht="15.75" customHeight="1">
      <c r="A373" s="245"/>
      <c r="B373" s="245"/>
      <c r="C373" s="245"/>
      <c r="D373" s="245"/>
      <c r="E373" s="245"/>
      <c r="F373" s="245"/>
      <c r="G373" s="245"/>
      <c r="H373" s="245"/>
      <c r="I373" s="245"/>
      <c r="J373" s="245"/>
      <c r="K373" s="245"/>
      <c r="L373" s="245"/>
      <c r="M373" s="245"/>
      <c r="N373" s="245"/>
      <c r="O373" s="245"/>
      <c r="P373" s="245"/>
      <c r="Q373" s="245"/>
      <c r="R373" s="245"/>
      <c r="S373" s="245"/>
      <c r="T373" s="245"/>
      <c r="U373" s="245"/>
      <c r="V373" s="245"/>
      <c r="W373" s="245"/>
      <c r="X373" s="245"/>
      <c r="Y373" s="245"/>
      <c r="Z373" s="245"/>
    </row>
    <row r="374" ht="15.75" customHeight="1">
      <c r="A374" s="245"/>
      <c r="B374" s="245"/>
      <c r="C374" s="245"/>
      <c r="D374" s="245"/>
      <c r="E374" s="245"/>
      <c r="F374" s="245"/>
      <c r="G374" s="245"/>
      <c r="H374" s="245"/>
      <c r="I374" s="245"/>
      <c r="J374" s="245"/>
      <c r="K374" s="245"/>
      <c r="L374" s="245"/>
      <c r="M374" s="245"/>
      <c r="N374" s="245"/>
      <c r="O374" s="245"/>
      <c r="P374" s="245"/>
      <c r="Q374" s="245"/>
      <c r="R374" s="245"/>
      <c r="S374" s="245"/>
      <c r="T374" s="245"/>
      <c r="U374" s="245"/>
      <c r="V374" s="245"/>
      <c r="W374" s="245"/>
      <c r="X374" s="245"/>
      <c r="Y374" s="245"/>
      <c r="Z374" s="245"/>
    </row>
    <row r="375" ht="15.75" customHeight="1">
      <c r="A375" s="245"/>
      <c r="B375" s="245"/>
      <c r="C375" s="245"/>
      <c r="D375" s="245"/>
      <c r="E375" s="245"/>
      <c r="F375" s="245"/>
      <c r="G375" s="245"/>
      <c r="H375" s="245"/>
      <c r="I375" s="245"/>
      <c r="J375" s="245"/>
      <c r="K375" s="245"/>
      <c r="L375" s="245"/>
      <c r="M375" s="245"/>
      <c r="N375" s="245"/>
      <c r="O375" s="245"/>
      <c r="P375" s="245"/>
      <c r="Q375" s="245"/>
      <c r="R375" s="245"/>
      <c r="S375" s="245"/>
      <c r="T375" s="245"/>
      <c r="U375" s="245"/>
      <c r="V375" s="245"/>
      <c r="W375" s="245"/>
      <c r="X375" s="245"/>
      <c r="Y375" s="245"/>
      <c r="Z375" s="245"/>
    </row>
    <row r="376" ht="15.75" customHeight="1">
      <c r="A376" s="245"/>
      <c r="B376" s="245"/>
      <c r="C376" s="245"/>
      <c r="D376" s="245"/>
      <c r="E376" s="245"/>
      <c r="F376" s="245"/>
      <c r="G376" s="245"/>
      <c r="H376" s="245"/>
      <c r="I376" s="245"/>
      <c r="J376" s="245"/>
      <c r="K376" s="245"/>
      <c r="L376" s="245"/>
      <c r="M376" s="245"/>
      <c r="N376" s="245"/>
      <c r="O376" s="245"/>
      <c r="P376" s="245"/>
      <c r="Q376" s="245"/>
      <c r="R376" s="245"/>
      <c r="S376" s="245"/>
      <c r="T376" s="245"/>
      <c r="U376" s="245"/>
      <c r="V376" s="245"/>
      <c r="W376" s="245"/>
      <c r="X376" s="245"/>
      <c r="Y376" s="245"/>
      <c r="Z376" s="245"/>
    </row>
    <row r="377" ht="15.75" customHeight="1">
      <c r="A377" s="245"/>
      <c r="B377" s="245"/>
      <c r="C377" s="245"/>
      <c r="D377" s="245"/>
      <c r="E377" s="245"/>
      <c r="F377" s="245"/>
      <c r="G377" s="245"/>
      <c r="H377" s="245"/>
      <c r="I377" s="245"/>
      <c r="J377" s="245"/>
      <c r="K377" s="245"/>
      <c r="L377" s="245"/>
      <c r="M377" s="245"/>
      <c r="N377" s="245"/>
      <c r="O377" s="245"/>
      <c r="P377" s="245"/>
      <c r="Q377" s="245"/>
      <c r="R377" s="245"/>
      <c r="S377" s="245"/>
      <c r="T377" s="245"/>
      <c r="U377" s="245"/>
      <c r="V377" s="245"/>
      <c r="W377" s="245"/>
      <c r="X377" s="245"/>
      <c r="Y377" s="245"/>
      <c r="Z377" s="245"/>
    </row>
    <row r="378" ht="15.75" customHeight="1">
      <c r="A378" s="245"/>
      <c r="B378" s="245"/>
      <c r="C378" s="245"/>
      <c r="D378" s="245"/>
      <c r="E378" s="245"/>
      <c r="F378" s="245"/>
      <c r="G378" s="245"/>
      <c r="H378" s="245"/>
      <c r="I378" s="245"/>
      <c r="J378" s="245"/>
      <c r="K378" s="245"/>
      <c r="L378" s="245"/>
      <c r="M378" s="245"/>
      <c r="N378" s="245"/>
      <c r="O378" s="245"/>
      <c r="P378" s="245"/>
      <c r="Q378" s="245"/>
      <c r="R378" s="245"/>
      <c r="S378" s="245"/>
      <c r="T378" s="245"/>
      <c r="U378" s="245"/>
      <c r="V378" s="245"/>
      <c r="W378" s="245"/>
      <c r="X378" s="245"/>
      <c r="Y378" s="245"/>
      <c r="Z378" s="245"/>
    </row>
    <row r="379" ht="15.75" customHeight="1">
      <c r="A379" s="245"/>
      <c r="B379" s="245"/>
      <c r="C379" s="245"/>
      <c r="D379" s="245"/>
      <c r="E379" s="245"/>
      <c r="F379" s="245"/>
      <c r="G379" s="245"/>
      <c r="H379" s="245"/>
      <c r="I379" s="245"/>
      <c r="J379" s="245"/>
      <c r="K379" s="245"/>
      <c r="L379" s="245"/>
      <c r="M379" s="245"/>
      <c r="N379" s="245"/>
      <c r="O379" s="245"/>
      <c r="P379" s="245"/>
      <c r="Q379" s="245"/>
      <c r="R379" s="245"/>
      <c r="S379" s="245"/>
      <c r="T379" s="245"/>
      <c r="U379" s="245"/>
      <c r="V379" s="245"/>
      <c r="W379" s="245"/>
      <c r="X379" s="245"/>
      <c r="Y379" s="245"/>
      <c r="Z379" s="245"/>
    </row>
    <row r="380" ht="15.75" customHeight="1">
      <c r="A380" s="245"/>
      <c r="B380" s="245"/>
      <c r="C380" s="245"/>
      <c r="D380" s="245"/>
      <c r="E380" s="245"/>
      <c r="F380" s="245"/>
      <c r="G380" s="245"/>
      <c r="H380" s="245"/>
      <c r="I380" s="245"/>
      <c r="J380" s="245"/>
      <c r="K380" s="245"/>
      <c r="L380" s="245"/>
      <c r="M380" s="245"/>
      <c r="N380" s="245"/>
      <c r="O380" s="245"/>
      <c r="P380" s="245"/>
      <c r="Q380" s="245"/>
      <c r="R380" s="245"/>
      <c r="S380" s="245"/>
      <c r="T380" s="245"/>
      <c r="U380" s="245"/>
      <c r="V380" s="245"/>
      <c r="W380" s="245"/>
      <c r="X380" s="245"/>
      <c r="Y380" s="245"/>
      <c r="Z380" s="245"/>
    </row>
    <row r="381" ht="15.75" customHeight="1">
      <c r="A381" s="245"/>
      <c r="B381" s="245"/>
      <c r="C381" s="245"/>
      <c r="D381" s="245"/>
      <c r="E381" s="245"/>
      <c r="F381" s="245"/>
      <c r="G381" s="245"/>
      <c r="H381" s="245"/>
      <c r="I381" s="245"/>
      <c r="J381" s="245"/>
      <c r="K381" s="245"/>
      <c r="L381" s="245"/>
      <c r="M381" s="245"/>
      <c r="N381" s="245"/>
      <c r="O381" s="245"/>
      <c r="P381" s="245"/>
      <c r="Q381" s="245"/>
      <c r="R381" s="245"/>
      <c r="S381" s="245"/>
      <c r="T381" s="245"/>
      <c r="U381" s="245"/>
      <c r="V381" s="245"/>
      <c r="W381" s="245"/>
      <c r="X381" s="245"/>
      <c r="Y381" s="245"/>
      <c r="Z381" s="245"/>
    </row>
    <row r="382" ht="15.75" customHeight="1">
      <c r="A382" s="245"/>
      <c r="B382" s="245"/>
      <c r="C382" s="245"/>
      <c r="D382" s="245"/>
      <c r="E382" s="245"/>
      <c r="F382" s="245"/>
      <c r="G382" s="245"/>
      <c r="H382" s="245"/>
      <c r="I382" s="245"/>
      <c r="J382" s="245"/>
      <c r="K382" s="245"/>
      <c r="L382" s="245"/>
      <c r="M382" s="245"/>
      <c r="N382" s="245"/>
      <c r="O382" s="245"/>
      <c r="P382" s="245"/>
      <c r="Q382" s="245"/>
      <c r="R382" s="245"/>
      <c r="S382" s="245"/>
      <c r="T382" s="245"/>
      <c r="U382" s="245"/>
      <c r="V382" s="245"/>
      <c r="W382" s="245"/>
      <c r="X382" s="245"/>
      <c r="Y382" s="245"/>
      <c r="Z382" s="245"/>
    </row>
    <row r="383" ht="15.75" customHeight="1">
      <c r="A383" s="245"/>
      <c r="B383" s="245"/>
      <c r="C383" s="245"/>
      <c r="D383" s="245"/>
      <c r="E383" s="245"/>
      <c r="F383" s="245"/>
      <c r="G383" s="245"/>
      <c r="H383" s="245"/>
      <c r="I383" s="245"/>
      <c r="J383" s="245"/>
      <c r="K383" s="245"/>
      <c r="L383" s="245"/>
      <c r="M383" s="245"/>
      <c r="N383" s="245"/>
      <c r="O383" s="245"/>
      <c r="P383" s="245"/>
      <c r="Q383" s="245"/>
      <c r="R383" s="245"/>
      <c r="S383" s="245"/>
      <c r="T383" s="245"/>
      <c r="U383" s="245"/>
      <c r="V383" s="245"/>
      <c r="W383" s="245"/>
      <c r="X383" s="245"/>
      <c r="Y383" s="245"/>
      <c r="Z383" s="245"/>
    </row>
    <row r="384" ht="15.75" customHeight="1">
      <c r="A384" s="245"/>
      <c r="B384" s="245"/>
      <c r="C384" s="245"/>
      <c r="D384" s="245"/>
      <c r="E384" s="245"/>
      <c r="F384" s="245"/>
      <c r="G384" s="245"/>
      <c r="H384" s="245"/>
      <c r="I384" s="245"/>
      <c r="J384" s="245"/>
      <c r="K384" s="245"/>
      <c r="L384" s="245"/>
      <c r="M384" s="245"/>
      <c r="N384" s="245"/>
      <c r="O384" s="245"/>
      <c r="P384" s="245"/>
      <c r="Q384" s="245"/>
      <c r="R384" s="245"/>
      <c r="S384" s="245"/>
      <c r="T384" s="245"/>
      <c r="U384" s="245"/>
      <c r="V384" s="245"/>
      <c r="W384" s="245"/>
      <c r="X384" s="245"/>
      <c r="Y384" s="245"/>
      <c r="Z384" s="245"/>
    </row>
    <row r="385" ht="15.75" customHeight="1">
      <c r="A385" s="245"/>
      <c r="B385" s="245"/>
      <c r="C385" s="245"/>
      <c r="D385" s="245"/>
      <c r="E385" s="245"/>
      <c r="F385" s="245"/>
      <c r="G385" s="245"/>
      <c r="H385" s="245"/>
      <c r="I385" s="245"/>
      <c r="J385" s="245"/>
      <c r="K385" s="245"/>
      <c r="L385" s="245"/>
      <c r="M385" s="245"/>
      <c r="N385" s="245"/>
      <c r="O385" s="245"/>
      <c r="P385" s="245"/>
      <c r="Q385" s="245"/>
      <c r="R385" s="245"/>
      <c r="S385" s="245"/>
      <c r="T385" s="245"/>
      <c r="U385" s="245"/>
      <c r="V385" s="245"/>
      <c r="W385" s="245"/>
      <c r="X385" s="245"/>
      <c r="Y385" s="245"/>
      <c r="Z385" s="245"/>
    </row>
    <row r="386" ht="15.75" customHeight="1">
      <c r="A386" s="245"/>
      <c r="B386" s="245"/>
      <c r="C386" s="245"/>
      <c r="D386" s="245"/>
      <c r="E386" s="245"/>
      <c r="F386" s="245"/>
      <c r="G386" s="245"/>
      <c r="H386" s="245"/>
      <c r="I386" s="245"/>
      <c r="J386" s="245"/>
      <c r="K386" s="245"/>
      <c r="L386" s="245"/>
      <c r="M386" s="245"/>
      <c r="N386" s="245"/>
      <c r="O386" s="245"/>
      <c r="P386" s="245"/>
      <c r="Q386" s="245"/>
      <c r="R386" s="245"/>
      <c r="S386" s="245"/>
      <c r="T386" s="245"/>
      <c r="U386" s="245"/>
      <c r="V386" s="245"/>
      <c r="W386" s="245"/>
      <c r="X386" s="245"/>
      <c r="Y386" s="245"/>
      <c r="Z386" s="245"/>
    </row>
    <row r="387" ht="15.75" customHeight="1">
      <c r="A387" s="245"/>
      <c r="B387" s="245"/>
      <c r="C387" s="245"/>
      <c r="D387" s="245"/>
      <c r="E387" s="245"/>
      <c r="F387" s="245"/>
      <c r="G387" s="245"/>
      <c r="H387" s="245"/>
      <c r="I387" s="245"/>
      <c r="J387" s="245"/>
      <c r="K387" s="245"/>
      <c r="L387" s="245"/>
      <c r="M387" s="245"/>
      <c r="N387" s="245"/>
      <c r="O387" s="245"/>
      <c r="P387" s="245"/>
      <c r="Q387" s="245"/>
      <c r="R387" s="245"/>
      <c r="S387" s="245"/>
      <c r="T387" s="245"/>
      <c r="U387" s="245"/>
      <c r="V387" s="245"/>
      <c r="W387" s="245"/>
      <c r="X387" s="245"/>
      <c r="Y387" s="245"/>
      <c r="Z387" s="245"/>
    </row>
    <row r="388" ht="15.75" customHeight="1">
      <c r="A388" s="245"/>
      <c r="B388" s="245"/>
      <c r="C388" s="245"/>
      <c r="D388" s="245"/>
      <c r="E388" s="245"/>
      <c r="F388" s="245"/>
      <c r="G388" s="245"/>
      <c r="H388" s="245"/>
      <c r="I388" s="245"/>
      <c r="J388" s="245"/>
      <c r="K388" s="245"/>
      <c r="L388" s="245"/>
      <c r="M388" s="245"/>
      <c r="N388" s="245"/>
      <c r="O388" s="245"/>
      <c r="P388" s="245"/>
      <c r="Q388" s="245"/>
      <c r="R388" s="245"/>
      <c r="S388" s="245"/>
      <c r="T388" s="245"/>
      <c r="U388" s="245"/>
      <c r="V388" s="245"/>
      <c r="W388" s="245"/>
      <c r="X388" s="245"/>
      <c r="Y388" s="245"/>
      <c r="Z388" s="245"/>
    </row>
    <row r="389" ht="15.75" customHeight="1">
      <c r="A389" s="245"/>
      <c r="B389" s="245"/>
      <c r="C389" s="245"/>
      <c r="D389" s="245"/>
      <c r="E389" s="245"/>
      <c r="F389" s="245"/>
      <c r="G389" s="245"/>
      <c r="H389" s="245"/>
      <c r="I389" s="245"/>
      <c r="J389" s="245"/>
      <c r="K389" s="245"/>
      <c r="L389" s="245"/>
      <c r="M389" s="245"/>
      <c r="N389" s="245"/>
      <c r="O389" s="245"/>
      <c r="P389" s="245"/>
      <c r="Q389" s="245"/>
      <c r="R389" s="245"/>
      <c r="S389" s="245"/>
      <c r="T389" s="245"/>
      <c r="U389" s="245"/>
      <c r="V389" s="245"/>
      <c r="W389" s="245"/>
      <c r="X389" s="245"/>
      <c r="Y389" s="245"/>
      <c r="Z389" s="245"/>
    </row>
    <row r="390" ht="15.75" customHeight="1">
      <c r="A390" s="245"/>
      <c r="B390" s="245"/>
      <c r="C390" s="245"/>
      <c r="D390" s="245"/>
      <c r="E390" s="245"/>
      <c r="F390" s="245"/>
      <c r="G390" s="245"/>
      <c r="H390" s="245"/>
      <c r="I390" s="245"/>
      <c r="J390" s="245"/>
      <c r="K390" s="245"/>
      <c r="L390" s="245"/>
      <c r="M390" s="245"/>
      <c r="N390" s="245"/>
      <c r="O390" s="245"/>
      <c r="P390" s="245"/>
      <c r="Q390" s="245"/>
      <c r="R390" s="245"/>
      <c r="S390" s="245"/>
      <c r="T390" s="245"/>
      <c r="U390" s="245"/>
      <c r="V390" s="245"/>
      <c r="W390" s="245"/>
      <c r="X390" s="245"/>
      <c r="Y390" s="245"/>
      <c r="Z390" s="245"/>
    </row>
    <row r="391" ht="15.75" customHeight="1">
      <c r="A391" s="245"/>
      <c r="B391" s="245"/>
      <c r="C391" s="245"/>
      <c r="D391" s="245"/>
      <c r="E391" s="245"/>
      <c r="F391" s="245"/>
      <c r="G391" s="245"/>
      <c r="H391" s="245"/>
      <c r="I391" s="245"/>
      <c r="J391" s="245"/>
      <c r="K391" s="245"/>
      <c r="L391" s="245"/>
      <c r="M391" s="245"/>
      <c r="N391" s="245"/>
      <c r="O391" s="245"/>
      <c r="P391" s="245"/>
      <c r="Q391" s="245"/>
      <c r="R391" s="245"/>
      <c r="S391" s="245"/>
      <c r="T391" s="245"/>
      <c r="U391" s="245"/>
      <c r="V391" s="245"/>
      <c r="W391" s="245"/>
      <c r="X391" s="245"/>
      <c r="Y391" s="245"/>
      <c r="Z391" s="245"/>
    </row>
    <row r="392" ht="15.75" customHeight="1">
      <c r="A392" s="245"/>
      <c r="B392" s="245"/>
      <c r="C392" s="245"/>
      <c r="D392" s="245"/>
      <c r="E392" s="245"/>
      <c r="F392" s="245"/>
      <c r="G392" s="245"/>
      <c r="H392" s="245"/>
      <c r="I392" s="245"/>
      <c r="J392" s="245"/>
      <c r="K392" s="245"/>
      <c r="L392" s="245"/>
      <c r="M392" s="245"/>
      <c r="N392" s="245"/>
      <c r="O392" s="245"/>
      <c r="P392" s="245"/>
      <c r="Q392" s="245"/>
      <c r="R392" s="245"/>
      <c r="S392" s="245"/>
      <c r="T392" s="245"/>
      <c r="U392" s="245"/>
      <c r="V392" s="245"/>
      <c r="W392" s="245"/>
      <c r="X392" s="245"/>
      <c r="Y392" s="245"/>
      <c r="Z392" s="245"/>
    </row>
    <row r="393" ht="15.75" customHeight="1">
      <c r="A393" s="245"/>
      <c r="B393" s="245"/>
      <c r="C393" s="245"/>
      <c r="D393" s="245"/>
      <c r="E393" s="245"/>
      <c r="F393" s="245"/>
      <c r="G393" s="245"/>
      <c r="H393" s="245"/>
      <c r="I393" s="245"/>
      <c r="J393" s="245"/>
      <c r="K393" s="245"/>
      <c r="L393" s="245"/>
      <c r="M393" s="245"/>
      <c r="N393" s="245"/>
      <c r="O393" s="245"/>
      <c r="P393" s="245"/>
      <c r="Q393" s="245"/>
      <c r="R393" s="245"/>
      <c r="S393" s="245"/>
      <c r="T393" s="245"/>
      <c r="U393" s="245"/>
      <c r="V393" s="245"/>
      <c r="W393" s="245"/>
      <c r="X393" s="245"/>
      <c r="Y393" s="245"/>
      <c r="Z393" s="245"/>
    </row>
    <row r="394" ht="15.75" customHeight="1">
      <c r="A394" s="245"/>
      <c r="B394" s="245"/>
      <c r="C394" s="245"/>
      <c r="D394" s="245"/>
      <c r="E394" s="245"/>
      <c r="F394" s="245"/>
      <c r="G394" s="245"/>
      <c r="H394" s="245"/>
      <c r="I394" s="245"/>
      <c r="J394" s="245"/>
      <c r="K394" s="245"/>
      <c r="L394" s="245"/>
      <c r="M394" s="245"/>
      <c r="N394" s="245"/>
      <c r="O394" s="245"/>
      <c r="P394" s="245"/>
      <c r="Q394" s="245"/>
      <c r="R394" s="245"/>
      <c r="S394" s="245"/>
      <c r="T394" s="245"/>
      <c r="U394" s="245"/>
      <c r="V394" s="245"/>
      <c r="W394" s="245"/>
      <c r="X394" s="245"/>
      <c r="Y394" s="245"/>
      <c r="Z394" s="245"/>
    </row>
    <row r="395" ht="15.75" customHeight="1">
      <c r="A395" s="245"/>
      <c r="B395" s="245"/>
      <c r="C395" s="245"/>
      <c r="D395" s="245"/>
      <c r="E395" s="245"/>
      <c r="F395" s="245"/>
      <c r="G395" s="245"/>
      <c r="H395" s="245"/>
      <c r="I395" s="245"/>
      <c r="J395" s="245"/>
      <c r="K395" s="245"/>
      <c r="L395" s="245"/>
      <c r="M395" s="245"/>
      <c r="N395" s="245"/>
      <c r="O395" s="245"/>
      <c r="P395" s="245"/>
      <c r="Q395" s="245"/>
      <c r="R395" s="245"/>
      <c r="S395" s="245"/>
      <c r="T395" s="245"/>
      <c r="U395" s="245"/>
      <c r="V395" s="245"/>
      <c r="W395" s="245"/>
      <c r="X395" s="245"/>
      <c r="Y395" s="245"/>
      <c r="Z395" s="245"/>
    </row>
    <row r="396" ht="15.75" customHeight="1">
      <c r="A396" s="245"/>
      <c r="B396" s="245"/>
      <c r="C396" s="245"/>
      <c r="D396" s="245"/>
      <c r="E396" s="245"/>
      <c r="F396" s="245"/>
      <c r="G396" s="245"/>
      <c r="H396" s="245"/>
      <c r="I396" s="245"/>
      <c r="J396" s="245"/>
      <c r="K396" s="245"/>
      <c r="L396" s="245"/>
      <c r="M396" s="245"/>
      <c r="N396" s="245"/>
      <c r="O396" s="245"/>
      <c r="P396" s="245"/>
      <c r="Q396" s="245"/>
      <c r="R396" s="245"/>
      <c r="S396" s="245"/>
      <c r="T396" s="245"/>
      <c r="U396" s="245"/>
      <c r="V396" s="245"/>
      <c r="W396" s="245"/>
      <c r="X396" s="245"/>
      <c r="Y396" s="245"/>
      <c r="Z396" s="245"/>
    </row>
    <row r="397" ht="15.75" customHeight="1">
      <c r="A397" s="245"/>
      <c r="B397" s="245"/>
      <c r="C397" s="245"/>
      <c r="D397" s="245"/>
      <c r="E397" s="245"/>
      <c r="F397" s="245"/>
      <c r="G397" s="245"/>
      <c r="H397" s="245"/>
      <c r="I397" s="245"/>
      <c r="J397" s="245"/>
      <c r="K397" s="245"/>
      <c r="L397" s="245"/>
      <c r="M397" s="245"/>
      <c r="N397" s="245"/>
      <c r="O397" s="245"/>
      <c r="P397" s="245"/>
      <c r="Q397" s="245"/>
      <c r="R397" s="245"/>
      <c r="S397" s="245"/>
      <c r="T397" s="245"/>
      <c r="U397" s="245"/>
      <c r="V397" s="245"/>
      <c r="W397" s="245"/>
      <c r="X397" s="245"/>
      <c r="Y397" s="245"/>
      <c r="Z397" s="245"/>
    </row>
    <row r="398" ht="15.75" customHeight="1">
      <c r="A398" s="245"/>
      <c r="B398" s="245"/>
      <c r="C398" s="245"/>
      <c r="D398" s="245"/>
      <c r="E398" s="245"/>
      <c r="F398" s="245"/>
      <c r="G398" s="245"/>
      <c r="H398" s="245"/>
      <c r="I398" s="245"/>
      <c r="J398" s="245"/>
      <c r="K398" s="245"/>
      <c r="L398" s="245"/>
      <c r="M398" s="245"/>
      <c r="N398" s="245"/>
      <c r="O398" s="245"/>
      <c r="P398" s="245"/>
      <c r="Q398" s="245"/>
      <c r="R398" s="245"/>
      <c r="S398" s="245"/>
      <c r="T398" s="245"/>
      <c r="U398" s="245"/>
      <c r="V398" s="245"/>
      <c r="W398" s="245"/>
      <c r="X398" s="245"/>
      <c r="Y398" s="245"/>
      <c r="Z398" s="245"/>
    </row>
    <row r="399" ht="15.75" customHeight="1">
      <c r="A399" s="245"/>
      <c r="B399" s="245"/>
      <c r="C399" s="245"/>
      <c r="D399" s="245"/>
      <c r="E399" s="245"/>
      <c r="F399" s="245"/>
      <c r="G399" s="245"/>
      <c r="H399" s="245"/>
      <c r="I399" s="245"/>
      <c r="J399" s="245"/>
      <c r="K399" s="245"/>
      <c r="L399" s="245"/>
      <c r="M399" s="245"/>
      <c r="N399" s="245"/>
      <c r="O399" s="245"/>
      <c r="P399" s="245"/>
      <c r="Q399" s="245"/>
      <c r="R399" s="245"/>
      <c r="S399" s="245"/>
      <c r="T399" s="245"/>
      <c r="U399" s="245"/>
      <c r="V399" s="245"/>
      <c r="W399" s="245"/>
      <c r="X399" s="245"/>
      <c r="Y399" s="245"/>
      <c r="Z399" s="245"/>
    </row>
    <row r="400" ht="15.75" customHeight="1">
      <c r="A400" s="245"/>
      <c r="B400" s="245"/>
      <c r="C400" s="245"/>
      <c r="D400" s="245"/>
      <c r="E400" s="245"/>
      <c r="F400" s="245"/>
      <c r="G400" s="245"/>
      <c r="H400" s="245"/>
      <c r="I400" s="245"/>
      <c r="J400" s="245"/>
      <c r="K400" s="245"/>
      <c r="L400" s="245"/>
      <c r="M400" s="245"/>
      <c r="N400" s="245"/>
      <c r="O400" s="245"/>
      <c r="P400" s="245"/>
      <c r="Q400" s="245"/>
      <c r="R400" s="245"/>
      <c r="S400" s="245"/>
      <c r="T400" s="245"/>
      <c r="U400" s="245"/>
      <c r="V400" s="245"/>
      <c r="W400" s="245"/>
      <c r="X400" s="245"/>
      <c r="Y400" s="245"/>
      <c r="Z400" s="245"/>
    </row>
    <row r="401" ht="15.75" customHeight="1">
      <c r="A401" s="245"/>
      <c r="B401" s="245"/>
      <c r="C401" s="245"/>
      <c r="D401" s="245"/>
      <c r="E401" s="245"/>
      <c r="F401" s="245"/>
      <c r="G401" s="245"/>
      <c r="H401" s="245"/>
      <c r="I401" s="245"/>
      <c r="J401" s="245"/>
      <c r="K401" s="245"/>
      <c r="L401" s="245"/>
      <c r="M401" s="245"/>
      <c r="N401" s="245"/>
      <c r="O401" s="245"/>
      <c r="P401" s="245"/>
      <c r="Q401" s="245"/>
      <c r="R401" s="245"/>
      <c r="S401" s="245"/>
      <c r="T401" s="245"/>
      <c r="U401" s="245"/>
      <c r="V401" s="245"/>
      <c r="W401" s="245"/>
      <c r="X401" s="245"/>
      <c r="Y401" s="245"/>
      <c r="Z401" s="245"/>
    </row>
    <row r="402" ht="15.75" customHeight="1">
      <c r="A402" s="245"/>
      <c r="B402" s="245"/>
      <c r="C402" s="245"/>
      <c r="D402" s="245"/>
      <c r="E402" s="245"/>
      <c r="F402" s="245"/>
      <c r="G402" s="245"/>
      <c r="H402" s="245"/>
      <c r="I402" s="245"/>
      <c r="J402" s="245"/>
      <c r="K402" s="245"/>
      <c r="L402" s="245"/>
      <c r="M402" s="245"/>
      <c r="N402" s="245"/>
      <c r="O402" s="245"/>
      <c r="P402" s="245"/>
      <c r="Q402" s="245"/>
      <c r="R402" s="245"/>
      <c r="S402" s="245"/>
      <c r="T402" s="245"/>
      <c r="U402" s="245"/>
      <c r="V402" s="245"/>
      <c r="W402" s="245"/>
      <c r="X402" s="245"/>
      <c r="Y402" s="245"/>
      <c r="Z402" s="245"/>
    </row>
    <row r="403" ht="15.75" customHeight="1">
      <c r="A403" s="245"/>
      <c r="B403" s="245"/>
      <c r="C403" s="245"/>
      <c r="D403" s="245"/>
      <c r="E403" s="245"/>
      <c r="F403" s="245"/>
      <c r="G403" s="245"/>
      <c r="H403" s="245"/>
      <c r="I403" s="245"/>
      <c r="J403" s="245"/>
      <c r="K403" s="245"/>
      <c r="L403" s="245"/>
      <c r="M403" s="245"/>
      <c r="N403" s="245"/>
      <c r="O403" s="245"/>
      <c r="P403" s="245"/>
      <c r="Q403" s="245"/>
      <c r="R403" s="245"/>
      <c r="S403" s="245"/>
      <c r="T403" s="245"/>
      <c r="U403" s="245"/>
      <c r="V403" s="245"/>
      <c r="W403" s="245"/>
      <c r="X403" s="245"/>
      <c r="Y403" s="245"/>
      <c r="Z403" s="245"/>
    </row>
    <row r="404" ht="15.75" customHeight="1">
      <c r="A404" s="245"/>
      <c r="B404" s="245"/>
      <c r="C404" s="245"/>
      <c r="D404" s="245"/>
      <c r="E404" s="245"/>
      <c r="F404" s="245"/>
      <c r="G404" s="245"/>
      <c r="H404" s="245"/>
      <c r="I404" s="245"/>
      <c r="J404" s="245"/>
      <c r="K404" s="245"/>
      <c r="L404" s="245"/>
      <c r="M404" s="245"/>
      <c r="N404" s="245"/>
      <c r="O404" s="245"/>
      <c r="P404" s="245"/>
      <c r="Q404" s="245"/>
      <c r="R404" s="245"/>
      <c r="S404" s="245"/>
      <c r="T404" s="245"/>
      <c r="U404" s="245"/>
      <c r="V404" s="245"/>
      <c r="W404" s="245"/>
      <c r="X404" s="245"/>
      <c r="Y404" s="245"/>
      <c r="Z404" s="245"/>
    </row>
    <row r="405" ht="15.75" customHeight="1">
      <c r="A405" s="245"/>
      <c r="B405" s="245"/>
      <c r="C405" s="245"/>
      <c r="D405" s="245"/>
      <c r="E405" s="245"/>
      <c r="F405" s="245"/>
      <c r="G405" s="245"/>
      <c r="H405" s="245"/>
      <c r="I405" s="245"/>
      <c r="J405" s="245"/>
      <c r="K405" s="245"/>
      <c r="L405" s="245"/>
      <c r="M405" s="245"/>
      <c r="N405" s="245"/>
      <c r="O405" s="245"/>
      <c r="P405" s="245"/>
      <c r="Q405" s="245"/>
      <c r="R405" s="245"/>
      <c r="S405" s="245"/>
      <c r="T405" s="245"/>
      <c r="U405" s="245"/>
      <c r="V405" s="245"/>
      <c r="W405" s="245"/>
      <c r="X405" s="245"/>
      <c r="Y405" s="245"/>
      <c r="Z405" s="245"/>
    </row>
    <row r="406" ht="15.75" customHeight="1">
      <c r="A406" s="245"/>
      <c r="B406" s="245"/>
      <c r="C406" s="245"/>
      <c r="D406" s="245"/>
      <c r="E406" s="245"/>
      <c r="F406" s="245"/>
      <c r="G406" s="245"/>
      <c r="H406" s="245"/>
      <c r="I406" s="245"/>
      <c r="J406" s="245"/>
      <c r="K406" s="245"/>
      <c r="L406" s="245"/>
      <c r="M406" s="245"/>
      <c r="N406" s="245"/>
      <c r="O406" s="245"/>
      <c r="P406" s="245"/>
      <c r="Q406" s="245"/>
      <c r="R406" s="245"/>
      <c r="S406" s="245"/>
      <c r="T406" s="245"/>
      <c r="U406" s="245"/>
      <c r="V406" s="245"/>
      <c r="W406" s="245"/>
      <c r="X406" s="245"/>
      <c r="Y406" s="245"/>
      <c r="Z406" s="245"/>
    </row>
    <row r="407" ht="15.75" customHeight="1">
      <c r="A407" s="245"/>
      <c r="B407" s="245"/>
      <c r="C407" s="245"/>
      <c r="D407" s="245"/>
      <c r="E407" s="245"/>
      <c r="F407" s="245"/>
      <c r="G407" s="245"/>
      <c r="H407" s="245"/>
      <c r="I407" s="245"/>
      <c r="J407" s="245"/>
      <c r="K407" s="245"/>
      <c r="L407" s="245"/>
      <c r="M407" s="245"/>
      <c r="N407" s="245"/>
      <c r="O407" s="245"/>
      <c r="P407" s="245"/>
      <c r="Q407" s="245"/>
      <c r="R407" s="245"/>
      <c r="S407" s="245"/>
      <c r="T407" s="245"/>
      <c r="U407" s="245"/>
      <c r="V407" s="245"/>
      <c r="W407" s="245"/>
      <c r="X407" s="245"/>
      <c r="Y407" s="245"/>
      <c r="Z407" s="245"/>
    </row>
    <row r="408" ht="15.75" customHeight="1">
      <c r="A408" s="245"/>
      <c r="B408" s="245"/>
      <c r="C408" s="245"/>
      <c r="D408" s="245"/>
      <c r="E408" s="245"/>
      <c r="F408" s="245"/>
      <c r="G408" s="245"/>
      <c r="H408" s="245"/>
      <c r="I408" s="245"/>
      <c r="J408" s="245"/>
      <c r="K408" s="245"/>
      <c r="L408" s="245"/>
      <c r="M408" s="245"/>
      <c r="N408" s="245"/>
      <c r="O408" s="245"/>
      <c r="P408" s="245"/>
      <c r="Q408" s="245"/>
      <c r="R408" s="245"/>
      <c r="S408" s="245"/>
      <c r="T408" s="245"/>
      <c r="U408" s="245"/>
      <c r="V408" s="245"/>
      <c r="W408" s="245"/>
      <c r="X408" s="245"/>
      <c r="Y408" s="245"/>
      <c r="Z408" s="245"/>
    </row>
    <row r="409" ht="15.75" customHeight="1">
      <c r="A409" s="245"/>
      <c r="B409" s="245"/>
      <c r="C409" s="245"/>
      <c r="D409" s="245"/>
      <c r="E409" s="245"/>
      <c r="F409" s="245"/>
      <c r="G409" s="245"/>
      <c r="H409" s="245"/>
      <c r="I409" s="245"/>
      <c r="J409" s="245"/>
      <c r="K409" s="245"/>
      <c r="L409" s="245"/>
      <c r="M409" s="245"/>
      <c r="N409" s="245"/>
      <c r="O409" s="245"/>
      <c r="P409" s="245"/>
      <c r="Q409" s="245"/>
      <c r="R409" s="245"/>
      <c r="S409" s="245"/>
      <c r="T409" s="245"/>
      <c r="U409" s="245"/>
      <c r="V409" s="245"/>
      <c r="W409" s="245"/>
      <c r="X409" s="245"/>
      <c r="Y409" s="245"/>
      <c r="Z409" s="245"/>
    </row>
    <row r="410" ht="15.75" customHeight="1">
      <c r="A410" s="245"/>
      <c r="B410" s="245"/>
      <c r="C410" s="245"/>
      <c r="D410" s="245"/>
      <c r="E410" s="245"/>
      <c r="F410" s="245"/>
      <c r="G410" s="245"/>
      <c r="H410" s="245"/>
      <c r="I410" s="245"/>
      <c r="J410" s="245"/>
      <c r="K410" s="245"/>
      <c r="L410" s="245"/>
      <c r="M410" s="245"/>
      <c r="N410" s="245"/>
      <c r="O410" s="245"/>
      <c r="P410" s="245"/>
      <c r="Q410" s="245"/>
      <c r="R410" s="245"/>
      <c r="S410" s="245"/>
      <c r="T410" s="245"/>
      <c r="U410" s="245"/>
      <c r="V410" s="245"/>
      <c r="W410" s="245"/>
      <c r="X410" s="245"/>
      <c r="Y410" s="245"/>
      <c r="Z410" s="245"/>
    </row>
    <row r="411" ht="15.75" customHeight="1">
      <c r="A411" s="245"/>
      <c r="B411" s="245"/>
      <c r="C411" s="245"/>
      <c r="D411" s="245"/>
      <c r="E411" s="245"/>
      <c r="F411" s="245"/>
      <c r="G411" s="245"/>
      <c r="H411" s="245"/>
      <c r="I411" s="245"/>
      <c r="J411" s="245"/>
      <c r="K411" s="245"/>
      <c r="L411" s="245"/>
      <c r="M411" s="245"/>
      <c r="N411" s="245"/>
      <c r="O411" s="245"/>
      <c r="P411" s="245"/>
      <c r="Q411" s="245"/>
      <c r="R411" s="245"/>
      <c r="S411" s="245"/>
      <c r="T411" s="245"/>
      <c r="U411" s="245"/>
      <c r="V411" s="245"/>
      <c r="W411" s="245"/>
      <c r="X411" s="245"/>
      <c r="Y411" s="245"/>
      <c r="Z411" s="245"/>
    </row>
    <row r="412" ht="15.75" customHeight="1">
      <c r="A412" s="245"/>
      <c r="B412" s="245"/>
      <c r="C412" s="245"/>
      <c r="D412" s="245"/>
      <c r="E412" s="245"/>
      <c r="F412" s="245"/>
      <c r="G412" s="245"/>
      <c r="H412" s="245"/>
      <c r="I412" s="245"/>
      <c r="J412" s="245"/>
      <c r="K412" s="245"/>
      <c r="L412" s="245"/>
      <c r="M412" s="245"/>
      <c r="N412" s="245"/>
      <c r="O412" s="245"/>
      <c r="P412" s="245"/>
      <c r="Q412" s="245"/>
      <c r="R412" s="245"/>
      <c r="S412" s="245"/>
      <c r="T412" s="245"/>
      <c r="U412" s="245"/>
      <c r="V412" s="245"/>
      <c r="W412" s="245"/>
      <c r="X412" s="245"/>
      <c r="Y412" s="245"/>
      <c r="Z412" s="245"/>
    </row>
    <row r="413" ht="15.75" customHeight="1">
      <c r="A413" s="245"/>
      <c r="B413" s="245"/>
      <c r="C413" s="245"/>
      <c r="D413" s="245"/>
      <c r="E413" s="245"/>
      <c r="F413" s="245"/>
      <c r="G413" s="245"/>
      <c r="H413" s="245"/>
      <c r="I413" s="245"/>
      <c r="J413" s="245"/>
      <c r="K413" s="245"/>
      <c r="L413" s="245"/>
      <c r="M413" s="245"/>
      <c r="N413" s="245"/>
      <c r="O413" s="245"/>
      <c r="P413" s="245"/>
      <c r="Q413" s="245"/>
      <c r="R413" s="245"/>
      <c r="S413" s="245"/>
      <c r="T413" s="245"/>
      <c r="U413" s="245"/>
      <c r="V413" s="245"/>
      <c r="W413" s="245"/>
      <c r="X413" s="245"/>
      <c r="Y413" s="245"/>
      <c r="Z413" s="245"/>
    </row>
    <row r="414" ht="15.75" customHeight="1">
      <c r="A414" s="245"/>
      <c r="B414" s="245"/>
      <c r="C414" s="245"/>
      <c r="D414" s="245"/>
      <c r="E414" s="245"/>
      <c r="F414" s="245"/>
      <c r="G414" s="245"/>
      <c r="H414" s="245"/>
      <c r="I414" s="245"/>
      <c r="J414" s="245"/>
      <c r="K414" s="245"/>
      <c r="L414" s="245"/>
      <c r="M414" s="245"/>
      <c r="N414" s="245"/>
      <c r="O414" s="245"/>
      <c r="P414" s="245"/>
      <c r="Q414" s="245"/>
      <c r="R414" s="245"/>
      <c r="S414" s="245"/>
      <c r="T414" s="245"/>
      <c r="U414" s="245"/>
      <c r="V414" s="245"/>
      <c r="W414" s="245"/>
      <c r="X414" s="245"/>
      <c r="Y414" s="245"/>
      <c r="Z414" s="245"/>
    </row>
    <row r="415" ht="15.75" customHeight="1">
      <c r="A415" s="245"/>
      <c r="B415" s="245"/>
      <c r="C415" s="245"/>
      <c r="D415" s="245"/>
      <c r="E415" s="245"/>
      <c r="F415" s="245"/>
      <c r="G415" s="245"/>
      <c r="H415" s="245"/>
      <c r="I415" s="245"/>
      <c r="J415" s="245"/>
      <c r="K415" s="245"/>
      <c r="L415" s="245"/>
      <c r="M415" s="245"/>
      <c r="N415" s="245"/>
      <c r="O415" s="245"/>
      <c r="P415" s="245"/>
      <c r="Q415" s="245"/>
      <c r="R415" s="245"/>
      <c r="S415" s="245"/>
      <c r="T415" s="245"/>
      <c r="U415" s="245"/>
      <c r="V415" s="245"/>
      <c r="W415" s="245"/>
      <c r="X415" s="245"/>
      <c r="Y415" s="245"/>
      <c r="Z415" s="245"/>
    </row>
    <row r="416" ht="15.75" customHeight="1">
      <c r="A416" s="245"/>
      <c r="B416" s="245"/>
      <c r="C416" s="245"/>
      <c r="D416" s="245"/>
      <c r="E416" s="245"/>
      <c r="F416" s="245"/>
      <c r="G416" s="245"/>
      <c r="H416" s="245"/>
      <c r="I416" s="245"/>
      <c r="J416" s="245"/>
      <c r="K416" s="245"/>
      <c r="L416" s="245"/>
      <c r="M416" s="245"/>
      <c r="N416" s="245"/>
      <c r="O416" s="245"/>
      <c r="P416" s="245"/>
      <c r="Q416" s="245"/>
      <c r="R416" s="245"/>
      <c r="S416" s="245"/>
      <c r="T416" s="245"/>
      <c r="U416" s="245"/>
      <c r="V416" s="245"/>
      <c r="W416" s="245"/>
      <c r="X416" s="245"/>
      <c r="Y416" s="245"/>
      <c r="Z416" s="245"/>
    </row>
    <row r="417" ht="15.75" customHeight="1">
      <c r="A417" s="245"/>
      <c r="B417" s="245"/>
      <c r="C417" s="245"/>
      <c r="D417" s="245"/>
      <c r="E417" s="245"/>
      <c r="F417" s="245"/>
      <c r="G417" s="245"/>
      <c r="H417" s="245"/>
      <c r="I417" s="245"/>
      <c r="J417" s="245"/>
      <c r="K417" s="245"/>
      <c r="L417" s="245"/>
      <c r="M417" s="245"/>
      <c r="N417" s="245"/>
      <c r="O417" s="245"/>
      <c r="P417" s="245"/>
      <c r="Q417" s="245"/>
      <c r="R417" s="245"/>
      <c r="S417" s="245"/>
      <c r="T417" s="245"/>
      <c r="U417" s="245"/>
      <c r="V417" s="245"/>
      <c r="W417" s="245"/>
      <c r="X417" s="245"/>
      <c r="Y417" s="245"/>
      <c r="Z417" s="245"/>
    </row>
    <row r="418" ht="15.75" customHeight="1">
      <c r="A418" s="245"/>
      <c r="B418" s="245"/>
      <c r="C418" s="245"/>
      <c r="D418" s="245"/>
      <c r="E418" s="245"/>
      <c r="F418" s="245"/>
      <c r="G418" s="245"/>
      <c r="H418" s="245"/>
      <c r="I418" s="245"/>
      <c r="J418" s="245"/>
      <c r="K418" s="245"/>
      <c r="L418" s="245"/>
      <c r="M418" s="245"/>
      <c r="N418" s="245"/>
      <c r="O418" s="245"/>
      <c r="P418" s="245"/>
      <c r="Q418" s="245"/>
      <c r="R418" s="245"/>
      <c r="S418" s="245"/>
      <c r="T418" s="245"/>
      <c r="U418" s="245"/>
      <c r="V418" s="245"/>
      <c r="W418" s="245"/>
      <c r="X418" s="245"/>
      <c r="Y418" s="245"/>
      <c r="Z418" s="245"/>
    </row>
    <row r="419" ht="15.75" customHeight="1">
      <c r="A419" s="245"/>
      <c r="B419" s="245"/>
      <c r="C419" s="245"/>
      <c r="D419" s="245"/>
      <c r="E419" s="245"/>
      <c r="F419" s="245"/>
      <c r="G419" s="245"/>
      <c r="H419" s="245"/>
      <c r="I419" s="245"/>
      <c r="J419" s="245"/>
      <c r="K419" s="245"/>
      <c r="L419" s="245"/>
      <c r="M419" s="245"/>
      <c r="N419" s="245"/>
      <c r="O419" s="245"/>
      <c r="P419" s="245"/>
      <c r="Q419" s="245"/>
      <c r="R419" s="245"/>
      <c r="S419" s="245"/>
      <c r="T419" s="245"/>
      <c r="U419" s="245"/>
      <c r="V419" s="245"/>
      <c r="W419" s="245"/>
      <c r="X419" s="245"/>
      <c r="Y419" s="245"/>
      <c r="Z419" s="245"/>
    </row>
    <row r="420" ht="15.75" customHeight="1">
      <c r="A420" s="245"/>
      <c r="B420" s="245"/>
      <c r="C420" s="245"/>
      <c r="D420" s="245"/>
      <c r="E420" s="245"/>
      <c r="F420" s="245"/>
      <c r="G420" s="245"/>
      <c r="H420" s="245"/>
      <c r="I420" s="245"/>
      <c r="J420" s="245"/>
      <c r="K420" s="245"/>
      <c r="L420" s="245"/>
      <c r="M420" s="245"/>
      <c r="N420" s="245"/>
      <c r="O420" s="245"/>
      <c r="P420" s="245"/>
      <c r="Q420" s="245"/>
      <c r="R420" s="245"/>
      <c r="S420" s="245"/>
      <c r="T420" s="245"/>
      <c r="U420" s="245"/>
      <c r="V420" s="245"/>
      <c r="W420" s="245"/>
      <c r="X420" s="245"/>
      <c r="Y420" s="245"/>
      <c r="Z420" s="245"/>
    </row>
    <row r="421" ht="15.75" customHeight="1">
      <c r="A421" s="245"/>
      <c r="B421" s="245"/>
      <c r="C421" s="245"/>
      <c r="D421" s="245"/>
      <c r="E421" s="245"/>
      <c r="F421" s="245"/>
      <c r="G421" s="245"/>
      <c r="H421" s="245"/>
      <c r="I421" s="245"/>
      <c r="J421" s="245"/>
      <c r="K421" s="245"/>
      <c r="L421" s="245"/>
      <c r="M421" s="245"/>
      <c r="N421" s="245"/>
      <c r="O421" s="245"/>
      <c r="P421" s="245"/>
      <c r="Q421" s="245"/>
      <c r="R421" s="245"/>
      <c r="S421" s="245"/>
      <c r="T421" s="245"/>
      <c r="U421" s="245"/>
      <c r="V421" s="245"/>
      <c r="W421" s="245"/>
      <c r="X421" s="245"/>
      <c r="Y421" s="245"/>
      <c r="Z421" s="245"/>
    </row>
    <row r="422" ht="15.75" customHeight="1">
      <c r="A422" s="245"/>
      <c r="B422" s="245"/>
      <c r="C422" s="245"/>
      <c r="D422" s="245"/>
      <c r="E422" s="245"/>
      <c r="F422" s="245"/>
      <c r="G422" s="245"/>
      <c r="H422" s="245"/>
      <c r="I422" s="245"/>
      <c r="J422" s="245"/>
      <c r="K422" s="245"/>
      <c r="L422" s="245"/>
      <c r="M422" s="245"/>
      <c r="N422" s="245"/>
      <c r="O422" s="245"/>
      <c r="P422" s="245"/>
      <c r="Q422" s="245"/>
      <c r="R422" s="245"/>
      <c r="S422" s="245"/>
      <c r="T422" s="245"/>
      <c r="U422" s="245"/>
      <c r="V422" s="245"/>
      <c r="W422" s="245"/>
      <c r="X422" s="245"/>
      <c r="Y422" s="245"/>
      <c r="Z422" s="245"/>
    </row>
    <row r="423" ht="15.75" customHeight="1">
      <c r="A423" s="245"/>
      <c r="B423" s="245"/>
      <c r="C423" s="245"/>
      <c r="D423" s="245"/>
      <c r="E423" s="245"/>
      <c r="F423" s="245"/>
      <c r="G423" s="245"/>
      <c r="H423" s="245"/>
      <c r="I423" s="245"/>
      <c r="J423" s="245"/>
      <c r="K423" s="245"/>
      <c r="L423" s="245"/>
      <c r="M423" s="245"/>
      <c r="N423" s="245"/>
      <c r="O423" s="245"/>
      <c r="P423" s="245"/>
      <c r="Q423" s="245"/>
      <c r="R423" s="245"/>
      <c r="S423" s="245"/>
      <c r="T423" s="245"/>
      <c r="U423" s="245"/>
      <c r="V423" s="245"/>
      <c r="W423" s="245"/>
      <c r="X423" s="245"/>
      <c r="Y423" s="245"/>
      <c r="Z423" s="245"/>
    </row>
    <row r="424" ht="15.75" customHeight="1">
      <c r="A424" s="245"/>
      <c r="B424" s="245"/>
      <c r="C424" s="245"/>
      <c r="D424" s="245"/>
      <c r="E424" s="245"/>
      <c r="F424" s="245"/>
      <c r="G424" s="245"/>
      <c r="H424" s="245"/>
      <c r="I424" s="245"/>
      <c r="J424" s="245"/>
      <c r="K424" s="245"/>
      <c r="L424" s="245"/>
      <c r="M424" s="245"/>
      <c r="N424" s="245"/>
      <c r="O424" s="245"/>
      <c r="P424" s="245"/>
      <c r="Q424" s="245"/>
      <c r="R424" s="245"/>
      <c r="S424" s="245"/>
      <c r="T424" s="245"/>
      <c r="U424" s="245"/>
      <c r="V424" s="245"/>
      <c r="W424" s="245"/>
      <c r="X424" s="245"/>
      <c r="Y424" s="245"/>
      <c r="Z424" s="245"/>
    </row>
    <row r="425" ht="15.75" customHeight="1">
      <c r="A425" s="245"/>
      <c r="B425" s="245"/>
      <c r="C425" s="245"/>
      <c r="D425" s="245"/>
      <c r="E425" s="245"/>
      <c r="F425" s="245"/>
      <c r="G425" s="245"/>
      <c r="H425" s="245"/>
      <c r="I425" s="245"/>
      <c r="J425" s="245"/>
      <c r="K425" s="245"/>
      <c r="L425" s="245"/>
      <c r="M425" s="245"/>
      <c r="N425" s="245"/>
      <c r="O425" s="245"/>
      <c r="P425" s="245"/>
      <c r="Q425" s="245"/>
      <c r="R425" s="245"/>
      <c r="S425" s="245"/>
      <c r="T425" s="245"/>
      <c r="U425" s="245"/>
      <c r="V425" s="245"/>
      <c r="W425" s="245"/>
      <c r="X425" s="245"/>
      <c r="Y425" s="245"/>
      <c r="Z425" s="245"/>
    </row>
    <row r="426" ht="15.75" customHeight="1">
      <c r="A426" s="245"/>
      <c r="B426" s="245"/>
      <c r="C426" s="245"/>
      <c r="D426" s="245"/>
      <c r="E426" s="245"/>
      <c r="F426" s="245"/>
      <c r="G426" s="245"/>
      <c r="H426" s="245"/>
      <c r="I426" s="245"/>
      <c r="J426" s="245"/>
      <c r="K426" s="245"/>
      <c r="L426" s="245"/>
      <c r="M426" s="245"/>
      <c r="N426" s="245"/>
      <c r="O426" s="245"/>
      <c r="P426" s="245"/>
      <c r="Q426" s="245"/>
      <c r="R426" s="245"/>
      <c r="S426" s="245"/>
      <c r="T426" s="245"/>
      <c r="U426" s="245"/>
      <c r="V426" s="245"/>
      <c r="W426" s="245"/>
      <c r="X426" s="245"/>
      <c r="Y426" s="245"/>
      <c r="Z426" s="245"/>
    </row>
    <row r="427" ht="15.75" customHeight="1">
      <c r="A427" s="245"/>
      <c r="B427" s="245"/>
      <c r="C427" s="245"/>
      <c r="D427" s="245"/>
      <c r="E427" s="245"/>
      <c r="F427" s="245"/>
      <c r="G427" s="245"/>
      <c r="H427" s="245"/>
      <c r="I427" s="245"/>
      <c r="J427" s="245"/>
      <c r="K427" s="245"/>
      <c r="L427" s="245"/>
      <c r="M427" s="245"/>
      <c r="N427" s="245"/>
      <c r="O427" s="245"/>
      <c r="P427" s="245"/>
      <c r="Q427" s="245"/>
      <c r="R427" s="245"/>
      <c r="S427" s="245"/>
      <c r="T427" s="245"/>
      <c r="U427" s="245"/>
      <c r="V427" s="245"/>
      <c r="W427" s="245"/>
      <c r="X427" s="245"/>
      <c r="Y427" s="245"/>
      <c r="Z427" s="245"/>
    </row>
    <row r="428" ht="15.75" customHeight="1">
      <c r="A428" s="245"/>
      <c r="B428" s="245"/>
      <c r="C428" s="245"/>
      <c r="D428" s="245"/>
      <c r="E428" s="245"/>
      <c r="F428" s="245"/>
      <c r="G428" s="245"/>
      <c r="H428" s="245"/>
      <c r="I428" s="245"/>
      <c r="J428" s="245"/>
      <c r="K428" s="245"/>
      <c r="L428" s="245"/>
      <c r="M428" s="245"/>
      <c r="N428" s="245"/>
      <c r="O428" s="245"/>
      <c r="P428" s="245"/>
      <c r="Q428" s="245"/>
      <c r="R428" s="245"/>
      <c r="S428" s="245"/>
      <c r="T428" s="245"/>
      <c r="U428" s="245"/>
      <c r="V428" s="245"/>
      <c r="W428" s="245"/>
      <c r="X428" s="245"/>
      <c r="Y428" s="245"/>
      <c r="Z428" s="245"/>
    </row>
    <row r="429" ht="15.75" customHeight="1">
      <c r="A429" s="245"/>
      <c r="B429" s="245"/>
      <c r="C429" s="245"/>
      <c r="D429" s="245"/>
      <c r="E429" s="245"/>
      <c r="F429" s="245"/>
      <c r="G429" s="245"/>
      <c r="H429" s="245"/>
      <c r="I429" s="245"/>
      <c r="J429" s="245"/>
      <c r="K429" s="245"/>
      <c r="L429" s="245"/>
      <c r="M429" s="245"/>
      <c r="N429" s="245"/>
      <c r="O429" s="245"/>
      <c r="P429" s="245"/>
      <c r="Q429" s="245"/>
      <c r="R429" s="245"/>
      <c r="S429" s="245"/>
      <c r="T429" s="245"/>
      <c r="U429" s="245"/>
      <c r="V429" s="245"/>
      <c r="W429" s="245"/>
      <c r="X429" s="245"/>
      <c r="Y429" s="245"/>
      <c r="Z429" s="245"/>
    </row>
    <row r="430" ht="15.75" customHeight="1">
      <c r="A430" s="245"/>
      <c r="B430" s="245"/>
      <c r="C430" s="245"/>
      <c r="D430" s="245"/>
      <c r="E430" s="245"/>
      <c r="F430" s="245"/>
      <c r="G430" s="245"/>
      <c r="H430" s="245"/>
      <c r="I430" s="245"/>
      <c r="J430" s="245"/>
      <c r="K430" s="245"/>
      <c r="L430" s="245"/>
      <c r="M430" s="245"/>
      <c r="N430" s="245"/>
      <c r="O430" s="245"/>
      <c r="P430" s="245"/>
      <c r="Q430" s="245"/>
      <c r="R430" s="245"/>
      <c r="S430" s="245"/>
      <c r="T430" s="245"/>
      <c r="U430" s="245"/>
      <c r="V430" s="245"/>
      <c r="W430" s="245"/>
      <c r="X430" s="245"/>
      <c r="Y430" s="245"/>
      <c r="Z430" s="245"/>
    </row>
    <row r="431" ht="15.75" customHeight="1">
      <c r="A431" s="245"/>
      <c r="B431" s="245"/>
      <c r="C431" s="245"/>
      <c r="D431" s="245"/>
      <c r="E431" s="245"/>
      <c r="F431" s="245"/>
      <c r="G431" s="245"/>
      <c r="H431" s="245"/>
      <c r="I431" s="245"/>
      <c r="J431" s="245"/>
      <c r="K431" s="245"/>
      <c r="L431" s="245"/>
      <c r="M431" s="245"/>
      <c r="N431" s="245"/>
      <c r="O431" s="245"/>
      <c r="P431" s="245"/>
      <c r="Q431" s="245"/>
      <c r="R431" s="245"/>
      <c r="S431" s="245"/>
      <c r="T431" s="245"/>
      <c r="U431" s="245"/>
      <c r="V431" s="245"/>
      <c r="W431" s="245"/>
      <c r="X431" s="245"/>
      <c r="Y431" s="245"/>
      <c r="Z431" s="245"/>
    </row>
    <row r="432" ht="15.75" customHeight="1">
      <c r="A432" s="245"/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245"/>
      <c r="T432" s="245"/>
      <c r="U432" s="245"/>
      <c r="V432" s="245"/>
      <c r="W432" s="245"/>
      <c r="X432" s="245"/>
      <c r="Y432" s="245"/>
      <c r="Z432" s="245"/>
    </row>
    <row r="433" ht="15.75" customHeight="1">
      <c r="A433" s="245"/>
      <c r="B433" s="245"/>
      <c r="C433" s="245"/>
      <c r="D433" s="245"/>
      <c r="E433" s="245"/>
      <c r="F433" s="245"/>
      <c r="G433" s="245"/>
      <c r="H433" s="245"/>
      <c r="I433" s="245"/>
      <c r="J433" s="245"/>
      <c r="K433" s="245"/>
      <c r="L433" s="245"/>
      <c r="M433" s="245"/>
      <c r="N433" s="245"/>
      <c r="O433" s="245"/>
      <c r="P433" s="245"/>
      <c r="Q433" s="245"/>
      <c r="R433" s="245"/>
      <c r="S433" s="245"/>
      <c r="T433" s="245"/>
      <c r="U433" s="245"/>
      <c r="V433" s="245"/>
      <c r="W433" s="245"/>
      <c r="X433" s="245"/>
      <c r="Y433" s="245"/>
      <c r="Z433" s="245"/>
    </row>
    <row r="434" ht="15.75" customHeight="1">
      <c r="A434" s="245"/>
      <c r="B434" s="245"/>
      <c r="C434" s="245"/>
      <c r="D434" s="245"/>
      <c r="E434" s="245"/>
      <c r="F434" s="245"/>
      <c r="G434" s="245"/>
      <c r="H434" s="245"/>
      <c r="I434" s="245"/>
      <c r="J434" s="245"/>
      <c r="K434" s="245"/>
      <c r="L434" s="245"/>
      <c r="M434" s="245"/>
      <c r="N434" s="245"/>
      <c r="O434" s="245"/>
      <c r="P434" s="245"/>
      <c r="Q434" s="245"/>
      <c r="R434" s="245"/>
      <c r="S434" s="245"/>
      <c r="T434" s="245"/>
      <c r="U434" s="245"/>
      <c r="V434" s="245"/>
      <c r="W434" s="245"/>
      <c r="X434" s="245"/>
      <c r="Y434" s="245"/>
      <c r="Z434" s="245"/>
    </row>
    <row r="435" ht="15.75" customHeight="1">
      <c r="A435" s="245"/>
      <c r="B435" s="245"/>
      <c r="C435" s="245"/>
      <c r="D435" s="245"/>
      <c r="E435" s="245"/>
      <c r="F435" s="245"/>
      <c r="G435" s="245"/>
      <c r="H435" s="245"/>
      <c r="I435" s="245"/>
      <c r="J435" s="245"/>
      <c r="K435" s="245"/>
      <c r="L435" s="245"/>
      <c r="M435" s="245"/>
      <c r="N435" s="245"/>
      <c r="O435" s="245"/>
      <c r="P435" s="245"/>
      <c r="Q435" s="245"/>
      <c r="R435" s="245"/>
      <c r="S435" s="245"/>
      <c r="T435" s="245"/>
      <c r="U435" s="245"/>
      <c r="V435" s="245"/>
      <c r="W435" s="245"/>
      <c r="X435" s="245"/>
      <c r="Y435" s="245"/>
      <c r="Z435" s="245"/>
    </row>
    <row r="436" ht="15.75" customHeight="1">
      <c r="A436" s="245"/>
      <c r="B436" s="245"/>
      <c r="C436" s="245"/>
      <c r="D436" s="245"/>
      <c r="E436" s="245"/>
      <c r="F436" s="245"/>
      <c r="G436" s="245"/>
      <c r="H436" s="245"/>
      <c r="I436" s="245"/>
      <c r="J436" s="245"/>
      <c r="K436" s="245"/>
      <c r="L436" s="245"/>
      <c r="M436" s="245"/>
      <c r="N436" s="245"/>
      <c r="O436" s="245"/>
      <c r="P436" s="245"/>
      <c r="Q436" s="245"/>
      <c r="R436" s="245"/>
      <c r="S436" s="245"/>
      <c r="T436" s="245"/>
      <c r="U436" s="245"/>
      <c r="V436" s="245"/>
      <c r="W436" s="245"/>
      <c r="X436" s="245"/>
      <c r="Y436" s="245"/>
      <c r="Z436" s="245"/>
    </row>
    <row r="437" ht="15.75" customHeight="1">
      <c r="A437" s="245"/>
      <c r="B437" s="245"/>
      <c r="C437" s="245"/>
      <c r="D437" s="245"/>
      <c r="E437" s="245"/>
      <c r="F437" s="245"/>
      <c r="G437" s="245"/>
      <c r="H437" s="245"/>
      <c r="I437" s="245"/>
      <c r="J437" s="245"/>
      <c r="K437" s="245"/>
      <c r="L437" s="245"/>
      <c r="M437" s="245"/>
      <c r="N437" s="245"/>
      <c r="O437" s="245"/>
      <c r="P437" s="245"/>
      <c r="Q437" s="245"/>
      <c r="R437" s="245"/>
      <c r="S437" s="245"/>
      <c r="T437" s="245"/>
      <c r="U437" s="245"/>
      <c r="V437" s="245"/>
      <c r="W437" s="245"/>
      <c r="X437" s="245"/>
      <c r="Y437" s="245"/>
      <c r="Z437" s="245"/>
    </row>
    <row r="438" ht="15.75" customHeight="1">
      <c r="A438" s="245"/>
      <c r="B438" s="245"/>
      <c r="C438" s="245"/>
      <c r="D438" s="245"/>
      <c r="E438" s="245"/>
      <c r="F438" s="245"/>
      <c r="G438" s="245"/>
      <c r="H438" s="245"/>
      <c r="I438" s="245"/>
      <c r="J438" s="245"/>
      <c r="K438" s="245"/>
      <c r="L438" s="245"/>
      <c r="M438" s="245"/>
      <c r="N438" s="245"/>
      <c r="O438" s="245"/>
      <c r="P438" s="245"/>
      <c r="Q438" s="245"/>
      <c r="R438" s="245"/>
      <c r="S438" s="245"/>
      <c r="T438" s="245"/>
      <c r="U438" s="245"/>
      <c r="V438" s="245"/>
      <c r="W438" s="245"/>
      <c r="X438" s="245"/>
      <c r="Y438" s="245"/>
      <c r="Z438" s="245"/>
    </row>
    <row r="439" ht="15.75" customHeight="1">
      <c r="A439" s="245"/>
      <c r="B439" s="245"/>
      <c r="C439" s="245"/>
      <c r="D439" s="245"/>
      <c r="E439" s="245"/>
      <c r="F439" s="245"/>
      <c r="G439" s="245"/>
      <c r="H439" s="245"/>
      <c r="I439" s="245"/>
      <c r="J439" s="245"/>
      <c r="K439" s="245"/>
      <c r="L439" s="245"/>
      <c r="M439" s="245"/>
      <c r="N439" s="245"/>
      <c r="O439" s="245"/>
      <c r="P439" s="245"/>
      <c r="Q439" s="245"/>
      <c r="R439" s="245"/>
      <c r="S439" s="245"/>
      <c r="T439" s="245"/>
      <c r="U439" s="245"/>
      <c r="V439" s="245"/>
      <c r="W439" s="245"/>
      <c r="X439" s="245"/>
      <c r="Y439" s="245"/>
      <c r="Z439" s="245"/>
    </row>
    <row r="440" ht="15.75" customHeight="1">
      <c r="A440" s="245"/>
      <c r="B440" s="245"/>
      <c r="C440" s="245"/>
      <c r="D440" s="245"/>
      <c r="E440" s="245"/>
      <c r="F440" s="245"/>
      <c r="G440" s="245"/>
      <c r="H440" s="245"/>
      <c r="I440" s="245"/>
      <c r="J440" s="245"/>
      <c r="K440" s="245"/>
      <c r="L440" s="245"/>
      <c r="M440" s="245"/>
      <c r="N440" s="245"/>
      <c r="O440" s="245"/>
      <c r="P440" s="245"/>
      <c r="Q440" s="245"/>
      <c r="R440" s="245"/>
      <c r="S440" s="245"/>
      <c r="T440" s="245"/>
      <c r="U440" s="245"/>
      <c r="V440" s="245"/>
      <c r="W440" s="245"/>
      <c r="X440" s="245"/>
      <c r="Y440" s="245"/>
      <c r="Z440" s="245"/>
    </row>
    <row r="441" ht="15.75" customHeight="1">
      <c r="A441" s="245"/>
      <c r="B441" s="245"/>
      <c r="C441" s="245"/>
      <c r="D441" s="245"/>
      <c r="E441" s="245"/>
      <c r="F441" s="245"/>
      <c r="G441" s="245"/>
      <c r="H441" s="245"/>
      <c r="I441" s="245"/>
      <c r="J441" s="245"/>
      <c r="K441" s="245"/>
      <c r="L441" s="245"/>
      <c r="M441" s="245"/>
      <c r="N441" s="245"/>
      <c r="O441" s="245"/>
      <c r="P441" s="245"/>
      <c r="Q441" s="245"/>
      <c r="R441" s="245"/>
      <c r="S441" s="245"/>
      <c r="T441" s="245"/>
      <c r="U441" s="245"/>
      <c r="V441" s="245"/>
      <c r="W441" s="245"/>
      <c r="X441" s="245"/>
      <c r="Y441" s="245"/>
      <c r="Z441" s="245"/>
    </row>
    <row r="442" ht="15.75" customHeight="1">
      <c r="A442" s="245"/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245"/>
      <c r="T442" s="245"/>
      <c r="U442" s="245"/>
      <c r="V442" s="245"/>
      <c r="W442" s="245"/>
      <c r="X442" s="245"/>
      <c r="Y442" s="245"/>
      <c r="Z442" s="245"/>
    </row>
    <row r="443" ht="15.75" customHeight="1">
      <c r="A443" s="245"/>
      <c r="B443" s="245"/>
      <c r="C443" s="245"/>
      <c r="D443" s="245"/>
      <c r="E443" s="245"/>
      <c r="F443" s="245"/>
      <c r="G443" s="245"/>
      <c r="H443" s="245"/>
      <c r="I443" s="245"/>
      <c r="J443" s="245"/>
      <c r="K443" s="245"/>
      <c r="L443" s="245"/>
      <c r="M443" s="245"/>
      <c r="N443" s="245"/>
      <c r="O443" s="245"/>
      <c r="P443" s="245"/>
      <c r="Q443" s="245"/>
      <c r="R443" s="245"/>
      <c r="S443" s="245"/>
      <c r="T443" s="245"/>
      <c r="U443" s="245"/>
      <c r="V443" s="245"/>
      <c r="W443" s="245"/>
      <c r="X443" s="245"/>
      <c r="Y443" s="245"/>
      <c r="Z443" s="245"/>
    </row>
    <row r="444" ht="15.75" customHeight="1">
      <c r="A444" s="245"/>
      <c r="B444" s="245"/>
      <c r="C444" s="245"/>
      <c r="D444" s="245"/>
      <c r="E444" s="245"/>
      <c r="F444" s="245"/>
      <c r="G444" s="245"/>
      <c r="H444" s="245"/>
      <c r="I444" s="245"/>
      <c r="J444" s="245"/>
      <c r="K444" s="245"/>
      <c r="L444" s="245"/>
      <c r="M444" s="245"/>
      <c r="N444" s="245"/>
      <c r="O444" s="245"/>
      <c r="P444" s="245"/>
      <c r="Q444" s="245"/>
      <c r="R444" s="245"/>
      <c r="S444" s="245"/>
      <c r="T444" s="245"/>
      <c r="U444" s="245"/>
      <c r="V444" s="245"/>
      <c r="W444" s="245"/>
      <c r="X444" s="245"/>
      <c r="Y444" s="245"/>
      <c r="Z444" s="245"/>
    </row>
    <row r="445" ht="15.75" customHeight="1">
      <c r="A445" s="245"/>
      <c r="B445" s="245"/>
      <c r="C445" s="245"/>
      <c r="D445" s="245"/>
      <c r="E445" s="245"/>
      <c r="F445" s="245"/>
      <c r="G445" s="245"/>
      <c r="H445" s="245"/>
      <c r="I445" s="245"/>
      <c r="J445" s="245"/>
      <c r="K445" s="245"/>
      <c r="L445" s="245"/>
      <c r="M445" s="245"/>
      <c r="N445" s="245"/>
      <c r="O445" s="245"/>
      <c r="P445" s="245"/>
      <c r="Q445" s="245"/>
      <c r="R445" s="245"/>
      <c r="S445" s="245"/>
      <c r="T445" s="245"/>
      <c r="U445" s="245"/>
      <c r="V445" s="245"/>
      <c r="W445" s="245"/>
      <c r="X445" s="245"/>
      <c r="Y445" s="245"/>
      <c r="Z445" s="245"/>
    </row>
    <row r="446" ht="15.75" customHeight="1">
      <c r="A446" s="245"/>
      <c r="B446" s="245"/>
      <c r="C446" s="245"/>
      <c r="D446" s="245"/>
      <c r="E446" s="245"/>
      <c r="F446" s="245"/>
      <c r="G446" s="245"/>
      <c r="H446" s="245"/>
      <c r="I446" s="245"/>
      <c r="J446" s="245"/>
      <c r="K446" s="245"/>
      <c r="L446" s="245"/>
      <c r="M446" s="245"/>
      <c r="N446" s="245"/>
      <c r="O446" s="245"/>
      <c r="P446" s="245"/>
      <c r="Q446" s="245"/>
      <c r="R446" s="245"/>
      <c r="S446" s="245"/>
      <c r="T446" s="245"/>
      <c r="U446" s="245"/>
      <c r="V446" s="245"/>
      <c r="W446" s="245"/>
      <c r="X446" s="245"/>
      <c r="Y446" s="245"/>
      <c r="Z446" s="245"/>
    </row>
    <row r="447" ht="15.75" customHeight="1">
      <c r="A447" s="245"/>
      <c r="B447" s="245"/>
      <c r="C447" s="245"/>
      <c r="D447" s="245"/>
      <c r="E447" s="245"/>
      <c r="F447" s="245"/>
      <c r="G447" s="245"/>
      <c r="H447" s="245"/>
      <c r="I447" s="245"/>
      <c r="J447" s="245"/>
      <c r="K447" s="245"/>
      <c r="L447" s="245"/>
      <c r="M447" s="245"/>
      <c r="N447" s="245"/>
      <c r="O447" s="245"/>
      <c r="P447" s="245"/>
      <c r="Q447" s="245"/>
      <c r="R447" s="245"/>
      <c r="S447" s="245"/>
      <c r="T447" s="245"/>
      <c r="U447" s="245"/>
      <c r="V447" s="245"/>
      <c r="W447" s="245"/>
      <c r="X447" s="245"/>
      <c r="Y447" s="245"/>
      <c r="Z447" s="245"/>
    </row>
    <row r="448" ht="15.75" customHeight="1">
      <c r="A448" s="245"/>
      <c r="B448" s="245"/>
      <c r="C448" s="245"/>
      <c r="D448" s="245"/>
      <c r="E448" s="245"/>
      <c r="F448" s="245"/>
      <c r="G448" s="245"/>
      <c r="H448" s="245"/>
      <c r="I448" s="245"/>
      <c r="J448" s="245"/>
      <c r="K448" s="245"/>
      <c r="L448" s="245"/>
      <c r="M448" s="245"/>
      <c r="N448" s="245"/>
      <c r="O448" s="245"/>
      <c r="P448" s="245"/>
      <c r="Q448" s="245"/>
      <c r="R448" s="245"/>
      <c r="S448" s="245"/>
      <c r="T448" s="245"/>
      <c r="U448" s="245"/>
      <c r="V448" s="245"/>
      <c r="W448" s="245"/>
      <c r="X448" s="245"/>
      <c r="Y448" s="245"/>
      <c r="Z448" s="245"/>
    </row>
    <row r="449" ht="15.75" customHeight="1">
      <c r="A449" s="245"/>
      <c r="B449" s="245"/>
      <c r="C449" s="245"/>
      <c r="D449" s="245"/>
      <c r="E449" s="245"/>
      <c r="F449" s="245"/>
      <c r="G449" s="245"/>
      <c r="H449" s="245"/>
      <c r="I449" s="245"/>
      <c r="J449" s="245"/>
      <c r="K449" s="245"/>
      <c r="L449" s="245"/>
      <c r="M449" s="245"/>
      <c r="N449" s="245"/>
      <c r="O449" s="245"/>
      <c r="P449" s="245"/>
      <c r="Q449" s="245"/>
      <c r="R449" s="245"/>
      <c r="S449" s="245"/>
      <c r="T449" s="245"/>
      <c r="U449" s="245"/>
      <c r="V449" s="245"/>
      <c r="W449" s="245"/>
      <c r="X449" s="245"/>
      <c r="Y449" s="245"/>
      <c r="Z449" s="245"/>
    </row>
    <row r="450" ht="15.75" customHeight="1">
      <c r="A450" s="245"/>
      <c r="B450" s="245"/>
      <c r="C450" s="245"/>
      <c r="D450" s="245"/>
      <c r="E450" s="245"/>
      <c r="F450" s="245"/>
      <c r="G450" s="245"/>
      <c r="H450" s="245"/>
      <c r="I450" s="245"/>
      <c r="J450" s="245"/>
      <c r="K450" s="245"/>
      <c r="L450" s="245"/>
      <c r="M450" s="245"/>
      <c r="N450" s="245"/>
      <c r="O450" s="245"/>
      <c r="P450" s="245"/>
      <c r="Q450" s="245"/>
      <c r="R450" s="245"/>
      <c r="S450" s="245"/>
      <c r="T450" s="245"/>
      <c r="U450" s="245"/>
      <c r="V450" s="245"/>
      <c r="W450" s="245"/>
      <c r="X450" s="245"/>
      <c r="Y450" s="245"/>
      <c r="Z450" s="245"/>
    </row>
    <row r="451" ht="15.75" customHeight="1">
      <c r="A451" s="245"/>
      <c r="B451" s="245"/>
      <c r="C451" s="245"/>
      <c r="D451" s="245"/>
      <c r="E451" s="245"/>
      <c r="F451" s="245"/>
      <c r="G451" s="245"/>
      <c r="H451" s="245"/>
      <c r="I451" s="245"/>
      <c r="J451" s="245"/>
      <c r="K451" s="245"/>
      <c r="L451" s="245"/>
      <c r="M451" s="245"/>
      <c r="N451" s="245"/>
      <c r="O451" s="245"/>
      <c r="P451" s="245"/>
      <c r="Q451" s="245"/>
      <c r="R451" s="245"/>
      <c r="S451" s="245"/>
      <c r="T451" s="245"/>
      <c r="U451" s="245"/>
      <c r="V451" s="245"/>
      <c r="W451" s="245"/>
      <c r="X451" s="245"/>
      <c r="Y451" s="245"/>
      <c r="Z451" s="245"/>
    </row>
    <row r="452" ht="15.75" customHeight="1">
      <c r="A452" s="245"/>
      <c r="B452" s="245"/>
      <c r="C452" s="245"/>
      <c r="D452" s="245"/>
      <c r="E452" s="245"/>
      <c r="F452" s="245"/>
      <c r="G452" s="245"/>
      <c r="H452" s="245"/>
      <c r="I452" s="245"/>
      <c r="J452" s="245"/>
      <c r="K452" s="245"/>
      <c r="L452" s="245"/>
      <c r="M452" s="245"/>
      <c r="N452" s="245"/>
      <c r="O452" s="245"/>
      <c r="P452" s="245"/>
      <c r="Q452" s="245"/>
      <c r="R452" s="245"/>
      <c r="S452" s="245"/>
      <c r="T452" s="245"/>
      <c r="U452" s="245"/>
      <c r="V452" s="245"/>
      <c r="W452" s="245"/>
      <c r="X452" s="245"/>
      <c r="Y452" s="245"/>
      <c r="Z452" s="245"/>
    </row>
    <row r="453" ht="15.75" customHeight="1">
      <c r="A453" s="245"/>
      <c r="B453" s="245"/>
      <c r="C453" s="245"/>
      <c r="D453" s="245"/>
      <c r="E453" s="245"/>
      <c r="F453" s="245"/>
      <c r="G453" s="245"/>
      <c r="H453" s="245"/>
      <c r="I453" s="245"/>
      <c r="J453" s="245"/>
      <c r="K453" s="245"/>
      <c r="L453" s="245"/>
      <c r="M453" s="245"/>
      <c r="N453" s="245"/>
      <c r="O453" s="245"/>
      <c r="P453" s="245"/>
      <c r="Q453" s="245"/>
      <c r="R453" s="245"/>
      <c r="S453" s="245"/>
      <c r="T453" s="245"/>
      <c r="U453" s="245"/>
      <c r="V453" s="245"/>
      <c r="W453" s="245"/>
      <c r="X453" s="245"/>
      <c r="Y453" s="245"/>
      <c r="Z453" s="245"/>
    </row>
    <row r="454" ht="15.75" customHeight="1">
      <c r="A454" s="245"/>
      <c r="B454" s="245"/>
      <c r="C454" s="245"/>
      <c r="D454" s="245"/>
      <c r="E454" s="245"/>
      <c r="F454" s="245"/>
      <c r="G454" s="245"/>
      <c r="H454" s="245"/>
      <c r="I454" s="245"/>
      <c r="J454" s="245"/>
      <c r="K454" s="245"/>
      <c r="L454" s="245"/>
      <c r="M454" s="245"/>
      <c r="N454" s="245"/>
      <c r="O454" s="245"/>
      <c r="P454" s="245"/>
      <c r="Q454" s="245"/>
      <c r="R454" s="245"/>
      <c r="S454" s="245"/>
      <c r="T454" s="245"/>
      <c r="U454" s="245"/>
      <c r="V454" s="245"/>
      <c r="W454" s="245"/>
      <c r="X454" s="245"/>
      <c r="Y454" s="245"/>
      <c r="Z454" s="245"/>
    </row>
    <row r="455" ht="15.75" customHeight="1">
      <c r="A455" s="245"/>
      <c r="B455" s="245"/>
      <c r="C455" s="245"/>
      <c r="D455" s="245"/>
      <c r="E455" s="245"/>
      <c r="F455" s="245"/>
      <c r="G455" s="245"/>
      <c r="H455" s="245"/>
      <c r="I455" s="245"/>
      <c r="J455" s="245"/>
      <c r="K455" s="245"/>
      <c r="L455" s="245"/>
      <c r="M455" s="245"/>
      <c r="N455" s="245"/>
      <c r="O455" s="245"/>
      <c r="P455" s="245"/>
      <c r="Q455" s="245"/>
      <c r="R455" s="245"/>
      <c r="S455" s="245"/>
      <c r="T455" s="245"/>
      <c r="U455" s="245"/>
      <c r="V455" s="245"/>
      <c r="W455" s="245"/>
      <c r="X455" s="245"/>
      <c r="Y455" s="245"/>
      <c r="Z455" s="245"/>
    </row>
    <row r="456" ht="15.75" customHeight="1">
      <c r="A456" s="245"/>
      <c r="B456" s="245"/>
      <c r="C456" s="245"/>
      <c r="D456" s="245"/>
      <c r="E456" s="245"/>
      <c r="F456" s="245"/>
      <c r="G456" s="245"/>
      <c r="H456" s="245"/>
      <c r="I456" s="245"/>
      <c r="J456" s="245"/>
      <c r="K456" s="245"/>
      <c r="L456" s="245"/>
      <c r="M456" s="245"/>
      <c r="N456" s="245"/>
      <c r="O456" s="245"/>
      <c r="P456" s="245"/>
      <c r="Q456" s="245"/>
      <c r="R456" s="245"/>
      <c r="S456" s="245"/>
      <c r="T456" s="245"/>
      <c r="U456" s="245"/>
      <c r="V456" s="245"/>
      <c r="W456" s="245"/>
      <c r="X456" s="245"/>
      <c r="Y456" s="245"/>
      <c r="Z456" s="245"/>
    </row>
    <row r="457" ht="15.75" customHeight="1">
      <c r="A457" s="245"/>
      <c r="B457" s="245"/>
      <c r="C457" s="245"/>
      <c r="D457" s="245"/>
      <c r="E457" s="245"/>
      <c r="F457" s="245"/>
      <c r="G457" s="245"/>
      <c r="H457" s="245"/>
      <c r="I457" s="245"/>
      <c r="J457" s="245"/>
      <c r="K457" s="245"/>
      <c r="L457" s="245"/>
      <c r="M457" s="245"/>
      <c r="N457" s="245"/>
      <c r="O457" s="245"/>
      <c r="P457" s="245"/>
      <c r="Q457" s="245"/>
      <c r="R457" s="245"/>
      <c r="S457" s="245"/>
      <c r="T457" s="245"/>
      <c r="U457" s="245"/>
      <c r="V457" s="245"/>
      <c r="W457" s="245"/>
      <c r="X457" s="245"/>
      <c r="Y457" s="245"/>
      <c r="Z457" s="245"/>
    </row>
    <row r="458" ht="15.75" customHeight="1">
      <c r="A458" s="245"/>
      <c r="B458" s="245"/>
      <c r="C458" s="245"/>
      <c r="D458" s="245"/>
      <c r="E458" s="245"/>
      <c r="F458" s="245"/>
      <c r="G458" s="245"/>
      <c r="H458" s="245"/>
      <c r="I458" s="245"/>
      <c r="J458" s="245"/>
      <c r="K458" s="245"/>
      <c r="L458" s="245"/>
      <c r="M458" s="245"/>
      <c r="N458" s="245"/>
      <c r="O458" s="245"/>
      <c r="P458" s="245"/>
      <c r="Q458" s="245"/>
      <c r="R458" s="245"/>
      <c r="S458" s="245"/>
      <c r="T458" s="245"/>
      <c r="U458" s="245"/>
      <c r="V458" s="245"/>
      <c r="W458" s="245"/>
      <c r="X458" s="245"/>
      <c r="Y458" s="245"/>
      <c r="Z458" s="245"/>
    </row>
    <row r="459" ht="15.75" customHeight="1">
      <c r="A459" s="245"/>
      <c r="B459" s="245"/>
      <c r="C459" s="245"/>
      <c r="D459" s="245"/>
      <c r="E459" s="245"/>
      <c r="F459" s="245"/>
      <c r="G459" s="245"/>
      <c r="H459" s="245"/>
      <c r="I459" s="245"/>
      <c r="J459" s="245"/>
      <c r="K459" s="245"/>
      <c r="L459" s="245"/>
      <c r="M459" s="245"/>
      <c r="N459" s="245"/>
      <c r="O459" s="245"/>
      <c r="P459" s="245"/>
      <c r="Q459" s="245"/>
      <c r="R459" s="245"/>
      <c r="S459" s="245"/>
      <c r="T459" s="245"/>
      <c r="U459" s="245"/>
      <c r="V459" s="245"/>
      <c r="W459" s="245"/>
      <c r="X459" s="245"/>
      <c r="Y459" s="245"/>
      <c r="Z459" s="245"/>
    </row>
    <row r="460" ht="15.75" customHeight="1">
      <c r="A460" s="245"/>
      <c r="B460" s="245"/>
      <c r="C460" s="245"/>
      <c r="D460" s="245"/>
      <c r="E460" s="245"/>
      <c r="F460" s="245"/>
      <c r="G460" s="245"/>
      <c r="H460" s="245"/>
      <c r="I460" s="245"/>
      <c r="J460" s="245"/>
      <c r="K460" s="245"/>
      <c r="L460" s="245"/>
      <c r="M460" s="245"/>
      <c r="N460" s="245"/>
      <c r="O460" s="245"/>
      <c r="P460" s="245"/>
      <c r="Q460" s="245"/>
      <c r="R460" s="245"/>
      <c r="S460" s="245"/>
      <c r="T460" s="245"/>
      <c r="U460" s="245"/>
      <c r="V460" s="245"/>
      <c r="W460" s="245"/>
      <c r="X460" s="245"/>
      <c r="Y460" s="245"/>
      <c r="Z460" s="245"/>
    </row>
    <row r="461" ht="15.75" customHeight="1">
      <c r="A461" s="245"/>
      <c r="B461" s="245"/>
      <c r="C461" s="245"/>
      <c r="D461" s="245"/>
      <c r="E461" s="245"/>
      <c r="F461" s="245"/>
      <c r="G461" s="245"/>
      <c r="H461" s="245"/>
      <c r="I461" s="245"/>
      <c r="J461" s="245"/>
      <c r="K461" s="245"/>
      <c r="L461" s="245"/>
      <c r="M461" s="245"/>
      <c r="N461" s="245"/>
      <c r="O461" s="245"/>
      <c r="P461" s="245"/>
      <c r="Q461" s="245"/>
      <c r="R461" s="245"/>
      <c r="S461" s="245"/>
      <c r="T461" s="245"/>
      <c r="U461" s="245"/>
      <c r="V461" s="245"/>
      <c r="W461" s="245"/>
      <c r="X461" s="245"/>
      <c r="Y461" s="245"/>
      <c r="Z461" s="245"/>
    </row>
    <row r="462" ht="15.75" customHeight="1">
      <c r="A462" s="245"/>
      <c r="B462" s="245"/>
      <c r="C462" s="245"/>
      <c r="D462" s="245"/>
      <c r="E462" s="245"/>
      <c r="F462" s="245"/>
      <c r="G462" s="245"/>
      <c r="H462" s="245"/>
      <c r="I462" s="245"/>
      <c r="J462" s="245"/>
      <c r="K462" s="245"/>
      <c r="L462" s="245"/>
      <c r="M462" s="245"/>
      <c r="N462" s="245"/>
      <c r="O462" s="245"/>
      <c r="P462" s="245"/>
      <c r="Q462" s="245"/>
      <c r="R462" s="245"/>
      <c r="S462" s="245"/>
      <c r="T462" s="245"/>
      <c r="U462" s="245"/>
      <c r="V462" s="245"/>
      <c r="W462" s="245"/>
      <c r="X462" s="245"/>
      <c r="Y462" s="245"/>
      <c r="Z462" s="245"/>
    </row>
    <row r="463" ht="15.75" customHeight="1">
      <c r="A463" s="245"/>
      <c r="B463" s="245"/>
      <c r="C463" s="245"/>
      <c r="D463" s="245"/>
      <c r="E463" s="245"/>
      <c r="F463" s="245"/>
      <c r="G463" s="245"/>
      <c r="H463" s="245"/>
      <c r="I463" s="245"/>
      <c r="J463" s="245"/>
      <c r="K463" s="245"/>
      <c r="L463" s="245"/>
      <c r="M463" s="245"/>
      <c r="N463" s="245"/>
      <c r="O463" s="245"/>
      <c r="P463" s="245"/>
      <c r="Q463" s="245"/>
      <c r="R463" s="245"/>
      <c r="S463" s="245"/>
      <c r="T463" s="245"/>
      <c r="U463" s="245"/>
      <c r="V463" s="245"/>
      <c r="W463" s="245"/>
      <c r="X463" s="245"/>
      <c r="Y463" s="245"/>
      <c r="Z463" s="245"/>
    </row>
    <row r="464" ht="15.75" customHeight="1">
      <c r="A464" s="245"/>
      <c r="B464" s="245"/>
      <c r="C464" s="245"/>
      <c r="D464" s="245"/>
      <c r="E464" s="245"/>
      <c r="F464" s="245"/>
      <c r="G464" s="245"/>
      <c r="H464" s="245"/>
      <c r="I464" s="245"/>
      <c r="J464" s="245"/>
      <c r="K464" s="245"/>
      <c r="L464" s="245"/>
      <c r="M464" s="245"/>
      <c r="N464" s="245"/>
      <c r="O464" s="245"/>
      <c r="P464" s="245"/>
      <c r="Q464" s="245"/>
      <c r="R464" s="245"/>
      <c r="S464" s="245"/>
      <c r="T464" s="245"/>
      <c r="U464" s="245"/>
      <c r="V464" s="245"/>
      <c r="W464" s="245"/>
      <c r="X464" s="245"/>
      <c r="Y464" s="245"/>
      <c r="Z464" s="245"/>
    </row>
    <row r="465" ht="15.75" customHeight="1">
      <c r="A465" s="245"/>
      <c r="B465" s="245"/>
      <c r="C465" s="245"/>
      <c r="D465" s="245"/>
      <c r="E465" s="245"/>
      <c r="F465" s="245"/>
      <c r="G465" s="245"/>
      <c r="H465" s="245"/>
      <c r="I465" s="245"/>
      <c r="J465" s="245"/>
      <c r="K465" s="245"/>
      <c r="L465" s="245"/>
      <c r="M465" s="245"/>
      <c r="N465" s="245"/>
      <c r="O465" s="245"/>
      <c r="P465" s="245"/>
      <c r="Q465" s="245"/>
      <c r="R465" s="245"/>
      <c r="S465" s="245"/>
      <c r="T465" s="245"/>
      <c r="U465" s="245"/>
      <c r="V465" s="245"/>
      <c r="W465" s="245"/>
      <c r="X465" s="245"/>
      <c r="Y465" s="245"/>
      <c r="Z465" s="245"/>
    </row>
    <row r="466" ht="15.75" customHeight="1">
      <c r="A466" s="245"/>
      <c r="B466" s="245"/>
      <c r="C466" s="245"/>
      <c r="D466" s="245"/>
      <c r="E466" s="245"/>
      <c r="F466" s="245"/>
      <c r="G466" s="245"/>
      <c r="H466" s="245"/>
      <c r="I466" s="245"/>
      <c r="J466" s="245"/>
      <c r="K466" s="245"/>
      <c r="L466" s="245"/>
      <c r="M466" s="245"/>
      <c r="N466" s="245"/>
      <c r="O466" s="245"/>
      <c r="P466" s="245"/>
      <c r="Q466" s="245"/>
      <c r="R466" s="245"/>
      <c r="S466" s="245"/>
      <c r="T466" s="245"/>
      <c r="U466" s="245"/>
      <c r="V466" s="245"/>
      <c r="W466" s="245"/>
      <c r="X466" s="245"/>
      <c r="Y466" s="245"/>
      <c r="Z466" s="245"/>
    </row>
    <row r="467" ht="15.75" customHeight="1">
      <c r="A467" s="245"/>
      <c r="B467" s="245"/>
      <c r="C467" s="245"/>
      <c r="D467" s="245"/>
      <c r="E467" s="245"/>
      <c r="F467" s="245"/>
      <c r="G467" s="245"/>
      <c r="H467" s="245"/>
      <c r="I467" s="245"/>
      <c r="J467" s="245"/>
      <c r="K467" s="245"/>
      <c r="L467" s="245"/>
      <c r="M467" s="245"/>
      <c r="N467" s="245"/>
      <c r="O467" s="245"/>
      <c r="P467" s="245"/>
      <c r="Q467" s="245"/>
      <c r="R467" s="245"/>
      <c r="S467" s="245"/>
      <c r="T467" s="245"/>
      <c r="U467" s="245"/>
      <c r="V467" s="245"/>
      <c r="W467" s="245"/>
      <c r="X467" s="245"/>
      <c r="Y467" s="245"/>
      <c r="Z467" s="245"/>
    </row>
    <row r="468" ht="15.75" customHeight="1">
      <c r="A468" s="245"/>
      <c r="B468" s="245"/>
      <c r="C468" s="245"/>
      <c r="D468" s="245"/>
      <c r="E468" s="245"/>
      <c r="F468" s="245"/>
      <c r="G468" s="245"/>
      <c r="H468" s="245"/>
      <c r="I468" s="245"/>
      <c r="J468" s="245"/>
      <c r="K468" s="245"/>
      <c r="L468" s="245"/>
      <c r="M468" s="245"/>
      <c r="N468" s="245"/>
      <c r="O468" s="245"/>
      <c r="P468" s="245"/>
      <c r="Q468" s="245"/>
      <c r="R468" s="245"/>
      <c r="S468" s="245"/>
      <c r="T468" s="245"/>
      <c r="U468" s="245"/>
      <c r="V468" s="245"/>
      <c r="W468" s="245"/>
      <c r="X468" s="245"/>
      <c r="Y468" s="245"/>
      <c r="Z468" s="245"/>
    </row>
    <row r="469" ht="15.75" customHeight="1">
      <c r="A469" s="245"/>
      <c r="B469" s="245"/>
      <c r="C469" s="245"/>
      <c r="D469" s="245"/>
      <c r="E469" s="245"/>
      <c r="F469" s="245"/>
      <c r="G469" s="245"/>
      <c r="H469" s="245"/>
      <c r="I469" s="245"/>
      <c r="J469" s="245"/>
      <c r="K469" s="245"/>
      <c r="L469" s="245"/>
      <c r="M469" s="245"/>
      <c r="N469" s="245"/>
      <c r="O469" s="245"/>
      <c r="P469" s="245"/>
      <c r="Q469" s="245"/>
      <c r="R469" s="245"/>
      <c r="S469" s="245"/>
      <c r="T469" s="245"/>
      <c r="U469" s="245"/>
      <c r="V469" s="245"/>
      <c r="W469" s="245"/>
      <c r="X469" s="245"/>
      <c r="Y469" s="245"/>
      <c r="Z469" s="245"/>
    </row>
    <row r="470" ht="15.75" customHeight="1">
      <c r="A470" s="245"/>
      <c r="B470" s="245"/>
      <c r="C470" s="245"/>
      <c r="D470" s="245"/>
      <c r="E470" s="245"/>
      <c r="F470" s="245"/>
      <c r="G470" s="245"/>
      <c r="H470" s="245"/>
      <c r="I470" s="245"/>
      <c r="J470" s="245"/>
      <c r="K470" s="245"/>
      <c r="L470" s="245"/>
      <c r="M470" s="245"/>
      <c r="N470" s="245"/>
      <c r="O470" s="245"/>
      <c r="P470" s="245"/>
      <c r="Q470" s="245"/>
      <c r="R470" s="245"/>
      <c r="S470" s="245"/>
      <c r="T470" s="245"/>
      <c r="U470" s="245"/>
      <c r="V470" s="245"/>
      <c r="W470" s="245"/>
      <c r="X470" s="245"/>
      <c r="Y470" s="245"/>
      <c r="Z470" s="245"/>
    </row>
    <row r="471" ht="15.75" customHeight="1">
      <c r="A471" s="245"/>
      <c r="B471" s="245"/>
      <c r="C471" s="245"/>
      <c r="D471" s="245"/>
      <c r="E471" s="245"/>
      <c r="F471" s="245"/>
      <c r="G471" s="245"/>
      <c r="H471" s="245"/>
      <c r="I471" s="245"/>
      <c r="J471" s="245"/>
      <c r="K471" s="245"/>
      <c r="L471" s="245"/>
      <c r="M471" s="245"/>
      <c r="N471" s="245"/>
      <c r="O471" s="245"/>
      <c r="P471" s="245"/>
      <c r="Q471" s="245"/>
      <c r="R471" s="245"/>
      <c r="S471" s="245"/>
      <c r="T471" s="245"/>
      <c r="U471" s="245"/>
      <c r="V471" s="245"/>
      <c r="W471" s="245"/>
      <c r="X471" s="245"/>
      <c r="Y471" s="245"/>
      <c r="Z471" s="245"/>
    </row>
    <row r="472" ht="15.75" customHeight="1">
      <c r="A472" s="245"/>
      <c r="B472" s="245"/>
      <c r="C472" s="245"/>
      <c r="D472" s="245"/>
      <c r="E472" s="245"/>
      <c r="F472" s="245"/>
      <c r="G472" s="245"/>
      <c r="H472" s="245"/>
      <c r="I472" s="245"/>
      <c r="J472" s="245"/>
      <c r="K472" s="245"/>
      <c r="L472" s="245"/>
      <c r="M472" s="245"/>
      <c r="N472" s="245"/>
      <c r="O472" s="245"/>
      <c r="P472" s="245"/>
      <c r="Q472" s="245"/>
      <c r="R472" s="245"/>
      <c r="S472" s="245"/>
      <c r="T472" s="245"/>
      <c r="U472" s="245"/>
      <c r="V472" s="245"/>
      <c r="W472" s="245"/>
      <c r="X472" s="245"/>
      <c r="Y472" s="245"/>
      <c r="Z472" s="245"/>
    </row>
    <row r="473" ht="15.75" customHeight="1">
      <c r="A473" s="245"/>
      <c r="B473" s="245"/>
      <c r="C473" s="245"/>
      <c r="D473" s="245"/>
      <c r="E473" s="245"/>
      <c r="F473" s="245"/>
      <c r="G473" s="245"/>
      <c r="H473" s="245"/>
      <c r="I473" s="245"/>
      <c r="J473" s="245"/>
      <c r="K473" s="245"/>
      <c r="L473" s="245"/>
      <c r="M473" s="245"/>
      <c r="N473" s="245"/>
      <c r="O473" s="245"/>
      <c r="P473" s="245"/>
      <c r="Q473" s="245"/>
      <c r="R473" s="245"/>
      <c r="S473" s="245"/>
      <c r="T473" s="245"/>
      <c r="U473" s="245"/>
      <c r="V473" s="245"/>
      <c r="W473" s="245"/>
      <c r="X473" s="245"/>
      <c r="Y473" s="245"/>
      <c r="Z473" s="245"/>
    </row>
    <row r="474" ht="15.75" customHeight="1">
      <c r="A474" s="245"/>
      <c r="B474" s="245"/>
      <c r="C474" s="245"/>
      <c r="D474" s="245"/>
      <c r="E474" s="245"/>
      <c r="F474" s="245"/>
      <c r="G474" s="245"/>
      <c r="H474" s="245"/>
      <c r="I474" s="245"/>
      <c r="J474" s="245"/>
      <c r="K474" s="245"/>
      <c r="L474" s="245"/>
      <c r="M474" s="245"/>
      <c r="N474" s="245"/>
      <c r="O474" s="245"/>
      <c r="P474" s="245"/>
      <c r="Q474" s="245"/>
      <c r="R474" s="245"/>
      <c r="S474" s="245"/>
      <c r="T474" s="245"/>
      <c r="U474" s="245"/>
      <c r="V474" s="245"/>
      <c r="W474" s="245"/>
      <c r="X474" s="245"/>
      <c r="Y474" s="245"/>
      <c r="Z474" s="245"/>
    </row>
    <row r="475" ht="15.75" customHeight="1">
      <c r="A475" s="245"/>
      <c r="B475" s="245"/>
      <c r="C475" s="245"/>
      <c r="D475" s="245"/>
      <c r="E475" s="245"/>
      <c r="F475" s="245"/>
      <c r="G475" s="245"/>
      <c r="H475" s="245"/>
      <c r="I475" s="245"/>
      <c r="J475" s="245"/>
      <c r="K475" s="245"/>
      <c r="L475" s="245"/>
      <c r="M475" s="245"/>
      <c r="N475" s="245"/>
      <c r="O475" s="245"/>
      <c r="P475" s="245"/>
      <c r="Q475" s="245"/>
      <c r="R475" s="245"/>
      <c r="S475" s="245"/>
      <c r="T475" s="245"/>
      <c r="U475" s="245"/>
      <c r="V475" s="245"/>
      <c r="W475" s="245"/>
      <c r="X475" s="245"/>
      <c r="Y475" s="245"/>
      <c r="Z475" s="245"/>
    </row>
    <row r="476" ht="15.75" customHeight="1">
      <c r="A476" s="245"/>
      <c r="B476" s="245"/>
      <c r="C476" s="245"/>
      <c r="D476" s="245"/>
      <c r="E476" s="245"/>
      <c r="F476" s="245"/>
      <c r="G476" s="245"/>
      <c r="H476" s="245"/>
      <c r="I476" s="245"/>
      <c r="J476" s="245"/>
      <c r="K476" s="245"/>
      <c r="L476" s="245"/>
      <c r="M476" s="245"/>
      <c r="N476" s="245"/>
      <c r="O476" s="245"/>
      <c r="P476" s="245"/>
      <c r="Q476" s="245"/>
      <c r="R476" s="245"/>
      <c r="S476" s="245"/>
      <c r="T476" s="245"/>
      <c r="U476" s="245"/>
      <c r="V476" s="245"/>
      <c r="W476" s="245"/>
      <c r="X476" s="245"/>
      <c r="Y476" s="245"/>
      <c r="Z476" s="245"/>
    </row>
    <row r="477" ht="15.75" customHeight="1">
      <c r="A477" s="245"/>
      <c r="B477" s="245"/>
      <c r="C477" s="245"/>
      <c r="D477" s="245"/>
      <c r="E477" s="245"/>
      <c r="F477" s="245"/>
      <c r="G477" s="245"/>
      <c r="H477" s="245"/>
      <c r="I477" s="245"/>
      <c r="J477" s="245"/>
      <c r="K477" s="245"/>
      <c r="L477" s="245"/>
      <c r="M477" s="245"/>
      <c r="N477" s="245"/>
      <c r="O477" s="245"/>
      <c r="P477" s="245"/>
      <c r="Q477" s="245"/>
      <c r="R477" s="245"/>
      <c r="S477" s="245"/>
      <c r="T477" s="245"/>
      <c r="U477" s="245"/>
      <c r="V477" s="245"/>
      <c r="W477" s="245"/>
      <c r="X477" s="245"/>
      <c r="Y477" s="245"/>
      <c r="Z477" s="245"/>
    </row>
    <row r="478" ht="15.75" customHeight="1">
      <c r="A478" s="245"/>
      <c r="B478" s="245"/>
      <c r="C478" s="245"/>
      <c r="D478" s="245"/>
      <c r="E478" s="245"/>
      <c r="F478" s="245"/>
      <c r="G478" s="245"/>
      <c r="H478" s="245"/>
      <c r="I478" s="245"/>
      <c r="J478" s="245"/>
      <c r="K478" s="245"/>
      <c r="L478" s="245"/>
      <c r="M478" s="245"/>
      <c r="N478" s="245"/>
      <c r="O478" s="245"/>
      <c r="P478" s="245"/>
      <c r="Q478" s="245"/>
      <c r="R478" s="245"/>
      <c r="S478" s="245"/>
      <c r="T478" s="245"/>
      <c r="U478" s="245"/>
      <c r="V478" s="245"/>
      <c r="W478" s="245"/>
      <c r="X478" s="245"/>
      <c r="Y478" s="245"/>
      <c r="Z478" s="245"/>
    </row>
    <row r="479" ht="15.75" customHeight="1">
      <c r="A479" s="245"/>
      <c r="B479" s="245"/>
      <c r="C479" s="245"/>
      <c r="D479" s="245"/>
      <c r="E479" s="245"/>
      <c r="F479" s="245"/>
      <c r="G479" s="245"/>
      <c r="H479" s="245"/>
      <c r="I479" s="245"/>
      <c r="J479" s="245"/>
      <c r="K479" s="245"/>
      <c r="L479" s="245"/>
      <c r="M479" s="245"/>
      <c r="N479" s="245"/>
      <c r="O479" s="245"/>
      <c r="P479" s="245"/>
      <c r="Q479" s="245"/>
      <c r="R479" s="245"/>
      <c r="S479" s="245"/>
      <c r="T479" s="245"/>
      <c r="U479" s="245"/>
      <c r="V479" s="245"/>
      <c r="W479" s="245"/>
      <c r="X479" s="245"/>
      <c r="Y479" s="245"/>
      <c r="Z479" s="245"/>
    </row>
    <row r="480" ht="15.75" customHeight="1">
      <c r="A480" s="245"/>
      <c r="B480" s="245"/>
      <c r="C480" s="245"/>
      <c r="D480" s="245"/>
      <c r="E480" s="245"/>
      <c r="F480" s="245"/>
      <c r="G480" s="245"/>
      <c r="H480" s="245"/>
      <c r="I480" s="245"/>
      <c r="J480" s="245"/>
      <c r="K480" s="245"/>
      <c r="L480" s="245"/>
      <c r="M480" s="245"/>
      <c r="N480" s="245"/>
      <c r="O480" s="245"/>
      <c r="P480" s="245"/>
      <c r="Q480" s="245"/>
      <c r="R480" s="245"/>
      <c r="S480" s="245"/>
      <c r="T480" s="245"/>
      <c r="U480" s="245"/>
      <c r="V480" s="245"/>
      <c r="W480" s="245"/>
      <c r="X480" s="245"/>
      <c r="Y480" s="245"/>
      <c r="Z480" s="245"/>
    </row>
    <row r="481" ht="15.75" customHeight="1">
      <c r="A481" s="245"/>
      <c r="B481" s="245"/>
      <c r="C481" s="245"/>
      <c r="D481" s="245"/>
      <c r="E481" s="245"/>
      <c r="F481" s="245"/>
      <c r="G481" s="245"/>
      <c r="H481" s="245"/>
      <c r="I481" s="245"/>
      <c r="J481" s="245"/>
      <c r="K481" s="245"/>
      <c r="L481" s="245"/>
      <c r="M481" s="245"/>
      <c r="N481" s="245"/>
      <c r="O481" s="245"/>
      <c r="P481" s="245"/>
      <c r="Q481" s="245"/>
      <c r="R481" s="245"/>
      <c r="S481" s="245"/>
      <c r="T481" s="245"/>
      <c r="U481" s="245"/>
      <c r="V481" s="245"/>
      <c r="W481" s="245"/>
      <c r="X481" s="245"/>
      <c r="Y481" s="245"/>
      <c r="Z481" s="245"/>
    </row>
    <row r="482" ht="15.75" customHeight="1">
      <c r="A482" s="245"/>
      <c r="B482" s="245"/>
      <c r="C482" s="245"/>
      <c r="D482" s="245"/>
      <c r="E482" s="245"/>
      <c r="F482" s="245"/>
      <c r="G482" s="245"/>
      <c r="H482" s="245"/>
      <c r="I482" s="245"/>
      <c r="J482" s="245"/>
      <c r="K482" s="245"/>
      <c r="L482" s="245"/>
      <c r="M482" s="245"/>
      <c r="N482" s="245"/>
      <c r="O482" s="245"/>
      <c r="P482" s="245"/>
      <c r="Q482" s="245"/>
      <c r="R482" s="245"/>
      <c r="S482" s="245"/>
      <c r="T482" s="245"/>
      <c r="U482" s="245"/>
      <c r="V482" s="245"/>
      <c r="W482" s="245"/>
      <c r="X482" s="245"/>
      <c r="Y482" s="245"/>
      <c r="Z482" s="245"/>
    </row>
    <row r="483" ht="15.75" customHeight="1">
      <c r="A483" s="245"/>
      <c r="B483" s="245"/>
      <c r="C483" s="245"/>
      <c r="D483" s="245"/>
      <c r="E483" s="245"/>
      <c r="F483" s="245"/>
      <c r="G483" s="245"/>
      <c r="H483" s="245"/>
      <c r="I483" s="245"/>
      <c r="J483" s="245"/>
      <c r="K483" s="245"/>
      <c r="L483" s="245"/>
      <c r="M483" s="245"/>
      <c r="N483" s="245"/>
      <c r="O483" s="245"/>
      <c r="P483" s="245"/>
      <c r="Q483" s="245"/>
      <c r="R483" s="245"/>
      <c r="S483" s="245"/>
      <c r="T483" s="245"/>
      <c r="U483" s="245"/>
      <c r="V483" s="245"/>
      <c r="W483" s="245"/>
      <c r="X483" s="245"/>
      <c r="Y483" s="245"/>
      <c r="Z483" s="245"/>
    </row>
    <row r="484" ht="15.75" customHeight="1">
      <c r="A484" s="245"/>
      <c r="B484" s="245"/>
      <c r="C484" s="245"/>
      <c r="D484" s="245"/>
      <c r="E484" s="245"/>
      <c r="F484" s="245"/>
      <c r="G484" s="245"/>
      <c r="H484" s="245"/>
      <c r="I484" s="245"/>
      <c r="J484" s="245"/>
      <c r="K484" s="245"/>
      <c r="L484" s="245"/>
      <c r="M484" s="245"/>
      <c r="N484" s="245"/>
      <c r="O484" s="245"/>
      <c r="P484" s="245"/>
      <c r="Q484" s="245"/>
      <c r="R484" s="245"/>
      <c r="S484" s="245"/>
      <c r="T484" s="245"/>
      <c r="U484" s="245"/>
      <c r="V484" s="245"/>
      <c r="W484" s="245"/>
      <c r="X484" s="245"/>
      <c r="Y484" s="245"/>
      <c r="Z484" s="245"/>
    </row>
    <row r="485" ht="15.75" customHeight="1">
      <c r="A485" s="245"/>
      <c r="B485" s="245"/>
      <c r="C485" s="245"/>
      <c r="D485" s="245"/>
      <c r="E485" s="245"/>
      <c r="F485" s="245"/>
      <c r="G485" s="245"/>
      <c r="H485" s="245"/>
      <c r="I485" s="245"/>
      <c r="J485" s="245"/>
      <c r="K485" s="245"/>
      <c r="L485" s="245"/>
      <c r="M485" s="245"/>
      <c r="N485" s="245"/>
      <c r="O485" s="245"/>
      <c r="P485" s="245"/>
      <c r="Q485" s="245"/>
      <c r="R485" s="245"/>
      <c r="S485" s="245"/>
      <c r="T485" s="245"/>
      <c r="U485" s="245"/>
      <c r="V485" s="245"/>
      <c r="W485" s="245"/>
      <c r="X485" s="245"/>
      <c r="Y485" s="245"/>
      <c r="Z485" s="245"/>
    </row>
    <row r="486" ht="15.75" customHeight="1">
      <c r="A486" s="245"/>
      <c r="B486" s="245"/>
      <c r="C486" s="245"/>
      <c r="D486" s="245"/>
      <c r="E486" s="245"/>
      <c r="F486" s="245"/>
      <c r="G486" s="245"/>
      <c r="H486" s="245"/>
      <c r="I486" s="245"/>
      <c r="J486" s="245"/>
      <c r="K486" s="245"/>
      <c r="L486" s="245"/>
      <c r="M486" s="245"/>
      <c r="N486" s="245"/>
      <c r="O486" s="245"/>
      <c r="P486" s="245"/>
      <c r="Q486" s="245"/>
      <c r="R486" s="245"/>
      <c r="S486" s="245"/>
      <c r="T486" s="245"/>
      <c r="U486" s="245"/>
      <c r="V486" s="245"/>
      <c r="W486" s="245"/>
      <c r="X486" s="245"/>
      <c r="Y486" s="245"/>
      <c r="Z486" s="245"/>
    </row>
    <row r="487" ht="15.75" customHeight="1">
      <c r="A487" s="245"/>
      <c r="B487" s="245"/>
      <c r="C487" s="245"/>
      <c r="D487" s="245"/>
      <c r="E487" s="245"/>
      <c r="F487" s="245"/>
      <c r="G487" s="245"/>
      <c r="H487" s="245"/>
      <c r="I487" s="245"/>
      <c r="J487" s="245"/>
      <c r="K487" s="245"/>
      <c r="L487" s="245"/>
      <c r="M487" s="245"/>
      <c r="N487" s="245"/>
      <c r="O487" s="245"/>
      <c r="P487" s="245"/>
      <c r="Q487" s="245"/>
      <c r="R487" s="245"/>
      <c r="S487" s="245"/>
      <c r="T487" s="245"/>
      <c r="U487" s="245"/>
      <c r="V487" s="245"/>
      <c r="W487" s="245"/>
      <c r="X487" s="245"/>
      <c r="Y487" s="245"/>
      <c r="Z487" s="245"/>
    </row>
    <row r="488" ht="15.75" customHeight="1">
      <c r="A488" s="245"/>
      <c r="B488" s="245"/>
      <c r="C488" s="245"/>
      <c r="D488" s="245"/>
      <c r="E488" s="245"/>
      <c r="F488" s="245"/>
      <c r="G488" s="245"/>
      <c r="H488" s="245"/>
      <c r="I488" s="245"/>
      <c r="J488" s="245"/>
      <c r="K488" s="245"/>
      <c r="L488" s="245"/>
      <c r="M488" s="245"/>
      <c r="N488" s="245"/>
      <c r="O488" s="245"/>
      <c r="P488" s="245"/>
      <c r="Q488" s="245"/>
      <c r="R488" s="245"/>
      <c r="S488" s="245"/>
      <c r="T488" s="245"/>
      <c r="U488" s="245"/>
      <c r="V488" s="245"/>
      <c r="W488" s="245"/>
      <c r="X488" s="245"/>
      <c r="Y488" s="245"/>
      <c r="Z488" s="245"/>
    </row>
    <row r="489" ht="15.75" customHeight="1">
      <c r="A489" s="245"/>
      <c r="B489" s="245"/>
      <c r="C489" s="245"/>
      <c r="D489" s="245"/>
      <c r="E489" s="245"/>
      <c r="F489" s="245"/>
      <c r="G489" s="245"/>
      <c r="H489" s="245"/>
      <c r="I489" s="245"/>
      <c r="J489" s="245"/>
      <c r="K489" s="245"/>
      <c r="L489" s="245"/>
      <c r="M489" s="245"/>
      <c r="N489" s="245"/>
      <c r="O489" s="245"/>
      <c r="P489" s="245"/>
      <c r="Q489" s="245"/>
      <c r="R489" s="245"/>
      <c r="S489" s="245"/>
      <c r="T489" s="245"/>
      <c r="U489" s="245"/>
      <c r="V489" s="245"/>
      <c r="W489" s="245"/>
      <c r="X489" s="245"/>
      <c r="Y489" s="245"/>
      <c r="Z489" s="245"/>
    </row>
    <row r="490" ht="15.75" customHeight="1">
      <c r="A490" s="245"/>
      <c r="B490" s="245"/>
      <c r="C490" s="245"/>
      <c r="D490" s="245"/>
      <c r="E490" s="245"/>
      <c r="F490" s="245"/>
      <c r="G490" s="245"/>
      <c r="H490" s="245"/>
      <c r="I490" s="245"/>
      <c r="J490" s="245"/>
      <c r="K490" s="245"/>
      <c r="L490" s="245"/>
      <c r="M490" s="245"/>
      <c r="N490" s="245"/>
      <c r="O490" s="245"/>
      <c r="P490" s="245"/>
      <c r="Q490" s="245"/>
      <c r="R490" s="245"/>
      <c r="S490" s="245"/>
      <c r="T490" s="245"/>
      <c r="U490" s="245"/>
      <c r="V490" s="245"/>
      <c r="W490" s="245"/>
      <c r="X490" s="245"/>
      <c r="Y490" s="245"/>
      <c r="Z490" s="245"/>
    </row>
    <row r="491" ht="15.75" customHeight="1">
      <c r="A491" s="245"/>
      <c r="B491" s="245"/>
      <c r="C491" s="245"/>
      <c r="D491" s="245"/>
      <c r="E491" s="245"/>
      <c r="F491" s="245"/>
      <c r="G491" s="245"/>
      <c r="H491" s="245"/>
      <c r="I491" s="245"/>
      <c r="J491" s="245"/>
      <c r="K491" s="245"/>
      <c r="L491" s="245"/>
      <c r="M491" s="245"/>
      <c r="N491" s="245"/>
      <c r="O491" s="245"/>
      <c r="P491" s="245"/>
      <c r="Q491" s="245"/>
      <c r="R491" s="245"/>
      <c r="S491" s="245"/>
      <c r="T491" s="245"/>
      <c r="U491" s="245"/>
      <c r="V491" s="245"/>
      <c r="W491" s="245"/>
      <c r="X491" s="245"/>
      <c r="Y491" s="245"/>
      <c r="Z491" s="245"/>
    </row>
    <row r="492" ht="15.75" customHeight="1">
      <c r="A492" s="245"/>
      <c r="B492" s="245"/>
      <c r="C492" s="245"/>
      <c r="D492" s="245"/>
      <c r="E492" s="245"/>
      <c r="F492" s="245"/>
      <c r="G492" s="245"/>
      <c r="H492" s="245"/>
      <c r="I492" s="245"/>
      <c r="J492" s="245"/>
      <c r="K492" s="245"/>
      <c r="L492" s="245"/>
      <c r="M492" s="245"/>
      <c r="N492" s="245"/>
      <c r="O492" s="245"/>
      <c r="P492" s="245"/>
      <c r="Q492" s="245"/>
      <c r="R492" s="245"/>
      <c r="S492" s="245"/>
      <c r="T492" s="245"/>
      <c r="U492" s="245"/>
      <c r="V492" s="245"/>
      <c r="W492" s="245"/>
      <c r="X492" s="245"/>
      <c r="Y492" s="245"/>
      <c r="Z492" s="245"/>
    </row>
    <row r="493" ht="15.75" customHeight="1">
      <c r="A493" s="245"/>
      <c r="B493" s="245"/>
      <c r="C493" s="245"/>
      <c r="D493" s="245"/>
      <c r="E493" s="245"/>
      <c r="F493" s="245"/>
      <c r="G493" s="245"/>
      <c r="H493" s="245"/>
      <c r="I493" s="245"/>
      <c r="J493" s="245"/>
      <c r="K493" s="245"/>
      <c r="L493" s="245"/>
      <c r="M493" s="245"/>
      <c r="N493" s="245"/>
      <c r="O493" s="245"/>
      <c r="P493" s="245"/>
      <c r="Q493" s="245"/>
      <c r="R493" s="245"/>
      <c r="S493" s="245"/>
      <c r="T493" s="245"/>
      <c r="U493" s="245"/>
      <c r="V493" s="245"/>
      <c r="W493" s="245"/>
      <c r="X493" s="245"/>
      <c r="Y493" s="245"/>
      <c r="Z493" s="245"/>
    </row>
    <row r="494" ht="15.75" customHeight="1">
      <c r="A494" s="245"/>
      <c r="B494" s="245"/>
      <c r="C494" s="245"/>
      <c r="D494" s="245"/>
      <c r="E494" s="245"/>
      <c r="F494" s="245"/>
      <c r="G494" s="245"/>
      <c r="H494" s="245"/>
      <c r="I494" s="245"/>
      <c r="J494" s="245"/>
      <c r="K494" s="245"/>
      <c r="L494" s="245"/>
      <c r="M494" s="245"/>
      <c r="N494" s="245"/>
      <c r="O494" s="245"/>
      <c r="P494" s="245"/>
      <c r="Q494" s="245"/>
      <c r="R494" s="245"/>
      <c r="S494" s="245"/>
      <c r="T494" s="245"/>
      <c r="U494" s="245"/>
      <c r="V494" s="245"/>
      <c r="W494" s="245"/>
      <c r="X494" s="245"/>
      <c r="Y494" s="245"/>
      <c r="Z494" s="245"/>
    </row>
    <row r="495" ht="15.75" customHeight="1">
      <c r="A495" s="245"/>
      <c r="B495" s="245"/>
      <c r="C495" s="245"/>
      <c r="D495" s="245"/>
      <c r="E495" s="245"/>
      <c r="F495" s="245"/>
      <c r="G495" s="245"/>
      <c r="H495" s="245"/>
      <c r="I495" s="245"/>
      <c r="J495" s="245"/>
      <c r="K495" s="245"/>
      <c r="L495" s="245"/>
      <c r="M495" s="245"/>
      <c r="N495" s="245"/>
      <c r="O495" s="245"/>
      <c r="P495" s="245"/>
      <c r="Q495" s="245"/>
      <c r="R495" s="245"/>
      <c r="S495" s="245"/>
      <c r="T495" s="245"/>
      <c r="U495" s="245"/>
      <c r="V495" s="245"/>
      <c r="W495" s="245"/>
      <c r="X495" s="245"/>
      <c r="Y495" s="245"/>
      <c r="Z495" s="245"/>
    </row>
    <row r="496" ht="15.75" customHeight="1">
      <c r="A496" s="245"/>
      <c r="B496" s="245"/>
      <c r="C496" s="245"/>
      <c r="D496" s="245"/>
      <c r="E496" s="245"/>
      <c r="F496" s="245"/>
      <c r="G496" s="245"/>
      <c r="H496" s="245"/>
      <c r="I496" s="245"/>
      <c r="J496" s="245"/>
      <c r="K496" s="245"/>
      <c r="L496" s="245"/>
      <c r="M496" s="245"/>
      <c r="N496" s="245"/>
      <c r="O496" s="245"/>
      <c r="P496" s="245"/>
      <c r="Q496" s="245"/>
      <c r="R496" s="245"/>
      <c r="S496" s="245"/>
      <c r="T496" s="245"/>
      <c r="U496" s="245"/>
      <c r="V496" s="245"/>
      <c r="W496" s="245"/>
      <c r="X496" s="245"/>
      <c r="Y496" s="245"/>
      <c r="Z496" s="245"/>
    </row>
    <row r="497" ht="15.75" customHeight="1">
      <c r="A497" s="245"/>
      <c r="B497" s="245"/>
      <c r="C497" s="245"/>
      <c r="D497" s="245"/>
      <c r="E497" s="245"/>
      <c r="F497" s="245"/>
      <c r="G497" s="245"/>
      <c r="H497" s="245"/>
      <c r="I497" s="245"/>
      <c r="J497" s="245"/>
      <c r="K497" s="245"/>
      <c r="L497" s="245"/>
      <c r="M497" s="245"/>
      <c r="N497" s="245"/>
      <c r="O497" s="245"/>
      <c r="P497" s="245"/>
      <c r="Q497" s="245"/>
      <c r="R497" s="245"/>
      <c r="S497" s="245"/>
      <c r="T497" s="245"/>
      <c r="U497" s="245"/>
      <c r="V497" s="245"/>
      <c r="W497" s="245"/>
      <c r="X497" s="245"/>
      <c r="Y497" s="245"/>
      <c r="Z497" s="245"/>
    </row>
    <row r="498" ht="15.75" customHeight="1">
      <c r="A498" s="245"/>
      <c r="B498" s="245"/>
      <c r="C498" s="245"/>
      <c r="D498" s="245"/>
      <c r="E498" s="245"/>
      <c r="F498" s="245"/>
      <c r="G498" s="245"/>
      <c r="H498" s="245"/>
      <c r="I498" s="245"/>
      <c r="J498" s="245"/>
      <c r="K498" s="245"/>
      <c r="L498" s="245"/>
      <c r="M498" s="245"/>
      <c r="N498" s="245"/>
      <c r="O498" s="245"/>
      <c r="P498" s="245"/>
      <c r="Q498" s="245"/>
      <c r="R498" s="245"/>
      <c r="S498" s="245"/>
      <c r="T498" s="245"/>
      <c r="U498" s="245"/>
      <c r="V498" s="245"/>
      <c r="W498" s="245"/>
      <c r="X498" s="245"/>
      <c r="Y498" s="245"/>
      <c r="Z498" s="245"/>
    </row>
    <row r="499" ht="15.75" customHeight="1">
      <c r="A499" s="245"/>
      <c r="B499" s="245"/>
      <c r="C499" s="245"/>
      <c r="D499" s="245"/>
      <c r="E499" s="245"/>
      <c r="F499" s="245"/>
      <c r="G499" s="245"/>
      <c r="H499" s="245"/>
      <c r="I499" s="245"/>
      <c r="J499" s="245"/>
      <c r="K499" s="245"/>
      <c r="L499" s="245"/>
      <c r="M499" s="245"/>
      <c r="N499" s="245"/>
      <c r="O499" s="245"/>
      <c r="P499" s="245"/>
      <c r="Q499" s="245"/>
      <c r="R499" s="245"/>
      <c r="S499" s="245"/>
      <c r="T499" s="245"/>
      <c r="U499" s="245"/>
      <c r="V499" s="245"/>
      <c r="W499" s="245"/>
      <c r="X499" s="245"/>
      <c r="Y499" s="245"/>
      <c r="Z499" s="245"/>
    </row>
    <row r="500" ht="15.75" customHeight="1">
      <c r="A500" s="245"/>
      <c r="B500" s="245"/>
      <c r="C500" s="245"/>
      <c r="D500" s="245"/>
      <c r="E500" s="245"/>
      <c r="F500" s="245"/>
      <c r="G500" s="245"/>
      <c r="H500" s="245"/>
      <c r="I500" s="245"/>
      <c r="J500" s="245"/>
      <c r="K500" s="245"/>
      <c r="L500" s="245"/>
      <c r="M500" s="245"/>
      <c r="N500" s="245"/>
      <c r="O500" s="245"/>
      <c r="P500" s="245"/>
      <c r="Q500" s="245"/>
      <c r="R500" s="245"/>
      <c r="S500" s="245"/>
      <c r="T500" s="245"/>
      <c r="U500" s="245"/>
      <c r="V500" s="245"/>
      <c r="W500" s="245"/>
      <c r="X500" s="245"/>
      <c r="Y500" s="245"/>
      <c r="Z500" s="245"/>
    </row>
    <row r="501" ht="15.75" customHeight="1">
      <c r="A501" s="245"/>
      <c r="B501" s="245"/>
      <c r="C501" s="245"/>
      <c r="D501" s="245"/>
      <c r="E501" s="245"/>
      <c r="F501" s="245"/>
      <c r="G501" s="245"/>
      <c r="H501" s="245"/>
      <c r="I501" s="245"/>
      <c r="J501" s="245"/>
      <c r="K501" s="245"/>
      <c r="L501" s="245"/>
      <c r="M501" s="245"/>
      <c r="N501" s="245"/>
      <c r="O501" s="245"/>
      <c r="P501" s="245"/>
      <c r="Q501" s="245"/>
      <c r="R501" s="245"/>
      <c r="S501" s="245"/>
      <c r="T501" s="245"/>
      <c r="U501" s="245"/>
      <c r="V501" s="245"/>
      <c r="W501" s="245"/>
      <c r="X501" s="245"/>
      <c r="Y501" s="245"/>
      <c r="Z501" s="245"/>
    </row>
    <row r="502" ht="15.75" customHeight="1">
      <c r="A502" s="245"/>
      <c r="B502" s="245"/>
      <c r="C502" s="245"/>
      <c r="D502" s="245"/>
      <c r="E502" s="245"/>
      <c r="F502" s="245"/>
      <c r="G502" s="245"/>
      <c r="H502" s="245"/>
      <c r="I502" s="245"/>
      <c r="J502" s="245"/>
      <c r="K502" s="245"/>
      <c r="L502" s="245"/>
      <c r="M502" s="245"/>
      <c r="N502" s="245"/>
      <c r="O502" s="245"/>
      <c r="P502" s="245"/>
      <c r="Q502" s="245"/>
      <c r="R502" s="245"/>
      <c r="S502" s="245"/>
      <c r="T502" s="245"/>
      <c r="U502" s="245"/>
      <c r="V502" s="245"/>
      <c r="W502" s="245"/>
      <c r="X502" s="245"/>
      <c r="Y502" s="245"/>
      <c r="Z502" s="245"/>
    </row>
    <row r="503" ht="15.75" customHeight="1">
      <c r="A503" s="245"/>
      <c r="B503" s="245"/>
      <c r="C503" s="245"/>
      <c r="D503" s="245"/>
      <c r="E503" s="245"/>
      <c r="F503" s="245"/>
      <c r="G503" s="245"/>
      <c r="H503" s="245"/>
      <c r="I503" s="245"/>
      <c r="J503" s="245"/>
      <c r="K503" s="245"/>
      <c r="L503" s="245"/>
      <c r="M503" s="245"/>
      <c r="N503" s="245"/>
      <c r="O503" s="245"/>
      <c r="P503" s="245"/>
      <c r="Q503" s="245"/>
      <c r="R503" s="245"/>
      <c r="S503" s="245"/>
      <c r="T503" s="245"/>
      <c r="U503" s="245"/>
      <c r="V503" s="245"/>
      <c r="W503" s="245"/>
      <c r="X503" s="245"/>
      <c r="Y503" s="245"/>
      <c r="Z503" s="245"/>
    </row>
    <row r="504" ht="15.75" customHeight="1">
      <c r="A504" s="245"/>
      <c r="B504" s="245"/>
      <c r="C504" s="245"/>
      <c r="D504" s="245"/>
      <c r="E504" s="245"/>
      <c r="F504" s="245"/>
      <c r="G504" s="245"/>
      <c r="H504" s="245"/>
      <c r="I504" s="245"/>
      <c r="J504" s="245"/>
      <c r="K504" s="245"/>
      <c r="L504" s="245"/>
      <c r="M504" s="245"/>
      <c r="N504" s="245"/>
      <c r="O504" s="245"/>
      <c r="P504" s="245"/>
      <c r="Q504" s="245"/>
      <c r="R504" s="245"/>
      <c r="S504" s="245"/>
      <c r="T504" s="245"/>
      <c r="U504" s="245"/>
      <c r="V504" s="245"/>
      <c r="W504" s="245"/>
      <c r="X504" s="245"/>
      <c r="Y504" s="245"/>
      <c r="Z504" s="245"/>
    </row>
    <row r="505" ht="15.75" customHeight="1">
      <c r="A505" s="245"/>
      <c r="B505" s="245"/>
      <c r="C505" s="245"/>
      <c r="D505" s="245"/>
      <c r="E505" s="245"/>
      <c r="F505" s="245"/>
      <c r="G505" s="245"/>
      <c r="H505" s="245"/>
      <c r="I505" s="245"/>
      <c r="J505" s="245"/>
      <c r="K505" s="245"/>
      <c r="L505" s="245"/>
      <c r="M505" s="245"/>
      <c r="N505" s="245"/>
      <c r="O505" s="245"/>
      <c r="P505" s="245"/>
      <c r="Q505" s="245"/>
      <c r="R505" s="245"/>
      <c r="S505" s="245"/>
      <c r="T505" s="245"/>
      <c r="U505" s="245"/>
      <c r="V505" s="245"/>
      <c r="W505" s="245"/>
      <c r="X505" s="245"/>
      <c r="Y505" s="245"/>
      <c r="Z505" s="245"/>
    </row>
    <row r="506" ht="15.75" customHeight="1">
      <c r="A506" s="245"/>
      <c r="B506" s="245"/>
      <c r="C506" s="245"/>
      <c r="D506" s="245"/>
      <c r="E506" s="245"/>
      <c r="F506" s="245"/>
      <c r="G506" s="245"/>
      <c r="H506" s="245"/>
      <c r="I506" s="245"/>
      <c r="J506" s="245"/>
      <c r="K506" s="245"/>
      <c r="L506" s="245"/>
      <c r="M506" s="245"/>
      <c r="N506" s="245"/>
      <c r="O506" s="245"/>
      <c r="P506" s="245"/>
      <c r="Q506" s="245"/>
      <c r="R506" s="245"/>
      <c r="S506" s="245"/>
      <c r="T506" s="245"/>
      <c r="U506" s="245"/>
      <c r="V506" s="245"/>
      <c r="W506" s="245"/>
      <c r="X506" s="245"/>
      <c r="Y506" s="245"/>
      <c r="Z506" s="245"/>
    </row>
    <row r="507" ht="15.75" customHeight="1">
      <c r="A507" s="245"/>
      <c r="B507" s="245"/>
      <c r="C507" s="245"/>
      <c r="D507" s="245"/>
      <c r="E507" s="245"/>
      <c r="F507" s="245"/>
      <c r="G507" s="245"/>
      <c r="H507" s="245"/>
      <c r="I507" s="245"/>
      <c r="J507" s="245"/>
      <c r="K507" s="245"/>
      <c r="L507" s="245"/>
      <c r="M507" s="245"/>
      <c r="N507" s="245"/>
      <c r="O507" s="245"/>
      <c r="P507" s="245"/>
      <c r="Q507" s="245"/>
      <c r="R507" s="245"/>
      <c r="S507" s="245"/>
      <c r="T507" s="245"/>
      <c r="U507" s="245"/>
      <c r="V507" s="245"/>
      <c r="W507" s="245"/>
      <c r="X507" s="245"/>
      <c r="Y507" s="245"/>
      <c r="Z507" s="245"/>
    </row>
    <row r="508" ht="15.75" customHeight="1">
      <c r="A508" s="245"/>
      <c r="B508" s="245"/>
      <c r="C508" s="245"/>
      <c r="D508" s="245"/>
      <c r="E508" s="245"/>
      <c r="F508" s="245"/>
      <c r="G508" s="245"/>
      <c r="H508" s="245"/>
      <c r="I508" s="245"/>
      <c r="J508" s="245"/>
      <c r="K508" s="245"/>
      <c r="L508" s="245"/>
      <c r="M508" s="245"/>
      <c r="N508" s="245"/>
      <c r="O508" s="245"/>
      <c r="P508" s="245"/>
      <c r="Q508" s="245"/>
      <c r="R508" s="245"/>
      <c r="S508" s="245"/>
      <c r="T508" s="245"/>
      <c r="U508" s="245"/>
      <c r="V508" s="245"/>
      <c r="W508" s="245"/>
      <c r="X508" s="245"/>
      <c r="Y508" s="245"/>
      <c r="Z508" s="245"/>
    </row>
    <row r="509" ht="15.75" customHeight="1">
      <c r="A509" s="245"/>
      <c r="B509" s="245"/>
      <c r="C509" s="245"/>
      <c r="D509" s="245"/>
      <c r="E509" s="245"/>
      <c r="F509" s="245"/>
      <c r="G509" s="245"/>
      <c r="H509" s="245"/>
      <c r="I509" s="245"/>
      <c r="J509" s="245"/>
      <c r="K509" s="245"/>
      <c r="L509" s="245"/>
      <c r="M509" s="245"/>
      <c r="N509" s="245"/>
      <c r="O509" s="245"/>
      <c r="P509" s="245"/>
      <c r="Q509" s="245"/>
      <c r="R509" s="245"/>
      <c r="S509" s="245"/>
      <c r="T509" s="245"/>
      <c r="U509" s="245"/>
      <c r="V509" s="245"/>
      <c r="W509" s="245"/>
      <c r="X509" s="245"/>
      <c r="Y509" s="245"/>
      <c r="Z509" s="245"/>
    </row>
    <row r="510" ht="15.75" customHeight="1">
      <c r="A510" s="245"/>
      <c r="B510" s="245"/>
      <c r="C510" s="245"/>
      <c r="D510" s="245"/>
      <c r="E510" s="245"/>
      <c r="F510" s="245"/>
      <c r="G510" s="245"/>
      <c r="H510" s="245"/>
      <c r="I510" s="245"/>
      <c r="J510" s="245"/>
      <c r="K510" s="245"/>
      <c r="L510" s="245"/>
      <c r="M510" s="245"/>
      <c r="N510" s="245"/>
      <c r="O510" s="245"/>
      <c r="P510" s="245"/>
      <c r="Q510" s="245"/>
      <c r="R510" s="245"/>
      <c r="S510" s="245"/>
      <c r="T510" s="245"/>
      <c r="U510" s="245"/>
      <c r="V510" s="245"/>
      <c r="W510" s="245"/>
      <c r="X510" s="245"/>
      <c r="Y510" s="245"/>
      <c r="Z510" s="245"/>
    </row>
    <row r="511" ht="15.75" customHeight="1">
      <c r="A511" s="245"/>
      <c r="B511" s="245"/>
      <c r="C511" s="245"/>
      <c r="D511" s="245"/>
      <c r="E511" s="245"/>
      <c r="F511" s="245"/>
      <c r="G511" s="245"/>
      <c r="H511" s="245"/>
      <c r="I511" s="245"/>
      <c r="J511" s="245"/>
      <c r="K511" s="245"/>
      <c r="L511" s="245"/>
      <c r="M511" s="245"/>
      <c r="N511" s="245"/>
      <c r="O511" s="245"/>
      <c r="P511" s="245"/>
      <c r="Q511" s="245"/>
      <c r="R511" s="245"/>
      <c r="S511" s="245"/>
      <c r="T511" s="245"/>
      <c r="U511" s="245"/>
      <c r="V511" s="245"/>
      <c r="W511" s="245"/>
      <c r="X511" s="245"/>
      <c r="Y511" s="245"/>
      <c r="Z511" s="245"/>
    </row>
    <row r="512" ht="15.75" customHeight="1">
      <c r="A512" s="245"/>
      <c r="B512" s="245"/>
      <c r="C512" s="245"/>
      <c r="D512" s="245"/>
      <c r="E512" s="245"/>
      <c r="F512" s="245"/>
      <c r="G512" s="245"/>
      <c r="H512" s="245"/>
      <c r="I512" s="245"/>
      <c r="J512" s="245"/>
      <c r="K512" s="245"/>
      <c r="L512" s="245"/>
      <c r="M512" s="245"/>
      <c r="N512" s="245"/>
      <c r="O512" s="245"/>
      <c r="P512" s="245"/>
      <c r="Q512" s="245"/>
      <c r="R512" s="245"/>
      <c r="S512" s="245"/>
      <c r="T512" s="245"/>
      <c r="U512" s="245"/>
      <c r="V512" s="245"/>
      <c r="W512" s="245"/>
      <c r="X512" s="245"/>
      <c r="Y512" s="245"/>
      <c r="Z512" s="245"/>
    </row>
    <row r="513" ht="15.75" customHeight="1">
      <c r="A513" s="245"/>
      <c r="B513" s="245"/>
      <c r="C513" s="245"/>
      <c r="D513" s="245"/>
      <c r="E513" s="245"/>
      <c r="F513" s="245"/>
      <c r="G513" s="245"/>
      <c r="H513" s="245"/>
      <c r="I513" s="245"/>
      <c r="J513" s="245"/>
      <c r="K513" s="245"/>
      <c r="L513" s="245"/>
      <c r="M513" s="245"/>
      <c r="N513" s="245"/>
      <c r="O513" s="245"/>
      <c r="P513" s="245"/>
      <c r="Q513" s="245"/>
      <c r="R513" s="245"/>
      <c r="S513" s="245"/>
      <c r="T513" s="245"/>
      <c r="U513" s="245"/>
      <c r="V513" s="245"/>
      <c r="W513" s="245"/>
      <c r="X513" s="245"/>
      <c r="Y513" s="245"/>
      <c r="Z513" s="245"/>
    </row>
    <row r="514" ht="15.75" customHeight="1">
      <c r="A514" s="245"/>
      <c r="B514" s="245"/>
      <c r="C514" s="245"/>
      <c r="D514" s="245"/>
      <c r="E514" s="245"/>
      <c r="F514" s="245"/>
      <c r="G514" s="245"/>
      <c r="H514" s="245"/>
      <c r="I514" s="245"/>
      <c r="J514" s="245"/>
      <c r="K514" s="245"/>
      <c r="L514" s="245"/>
      <c r="M514" s="245"/>
      <c r="N514" s="245"/>
      <c r="O514" s="245"/>
      <c r="P514" s="245"/>
      <c r="Q514" s="245"/>
      <c r="R514" s="245"/>
      <c r="S514" s="245"/>
      <c r="T514" s="245"/>
      <c r="U514" s="245"/>
      <c r="V514" s="245"/>
      <c r="W514" s="245"/>
      <c r="X514" s="245"/>
      <c r="Y514" s="245"/>
      <c r="Z514" s="245"/>
    </row>
    <row r="515" ht="15.75" customHeight="1">
      <c r="A515" s="245"/>
      <c r="B515" s="245"/>
      <c r="C515" s="245"/>
      <c r="D515" s="245"/>
      <c r="E515" s="245"/>
      <c r="F515" s="245"/>
      <c r="G515" s="245"/>
      <c r="H515" s="245"/>
      <c r="I515" s="245"/>
      <c r="J515" s="245"/>
      <c r="K515" s="245"/>
      <c r="L515" s="245"/>
      <c r="M515" s="245"/>
      <c r="N515" s="245"/>
      <c r="O515" s="245"/>
      <c r="P515" s="245"/>
      <c r="Q515" s="245"/>
      <c r="R515" s="245"/>
      <c r="S515" s="245"/>
      <c r="T515" s="245"/>
      <c r="U515" s="245"/>
      <c r="V515" s="245"/>
      <c r="W515" s="245"/>
      <c r="X515" s="245"/>
      <c r="Y515" s="245"/>
      <c r="Z515" s="245"/>
    </row>
    <row r="516" ht="15.75" customHeight="1">
      <c r="A516" s="245"/>
      <c r="B516" s="245"/>
      <c r="C516" s="245"/>
      <c r="D516" s="245"/>
      <c r="E516" s="245"/>
      <c r="F516" s="245"/>
      <c r="G516" s="245"/>
      <c r="H516" s="245"/>
      <c r="I516" s="245"/>
      <c r="J516" s="245"/>
      <c r="K516" s="245"/>
      <c r="L516" s="245"/>
      <c r="M516" s="245"/>
      <c r="N516" s="245"/>
      <c r="O516" s="245"/>
      <c r="P516" s="245"/>
      <c r="Q516" s="245"/>
      <c r="R516" s="245"/>
      <c r="S516" s="245"/>
      <c r="T516" s="245"/>
      <c r="U516" s="245"/>
      <c r="V516" s="245"/>
      <c r="W516" s="245"/>
      <c r="X516" s="245"/>
      <c r="Y516" s="245"/>
      <c r="Z516" s="245"/>
    </row>
    <row r="517" ht="15.75" customHeight="1">
      <c r="A517" s="245"/>
      <c r="B517" s="245"/>
      <c r="C517" s="245"/>
      <c r="D517" s="245"/>
      <c r="E517" s="245"/>
      <c r="F517" s="245"/>
      <c r="G517" s="245"/>
      <c r="H517" s="245"/>
      <c r="I517" s="245"/>
      <c r="J517" s="245"/>
      <c r="K517" s="245"/>
      <c r="L517" s="245"/>
      <c r="M517" s="245"/>
      <c r="N517" s="245"/>
      <c r="O517" s="245"/>
      <c r="P517" s="245"/>
      <c r="Q517" s="245"/>
      <c r="R517" s="245"/>
      <c r="S517" s="245"/>
      <c r="T517" s="245"/>
      <c r="U517" s="245"/>
      <c r="V517" s="245"/>
      <c r="W517" s="245"/>
      <c r="X517" s="245"/>
      <c r="Y517" s="245"/>
      <c r="Z517" s="245"/>
    </row>
    <row r="518" ht="15.75" customHeight="1">
      <c r="A518" s="245"/>
      <c r="B518" s="245"/>
      <c r="C518" s="245"/>
      <c r="D518" s="245"/>
      <c r="E518" s="245"/>
      <c r="F518" s="245"/>
      <c r="G518" s="245"/>
      <c r="H518" s="245"/>
      <c r="I518" s="245"/>
      <c r="J518" s="245"/>
      <c r="K518" s="245"/>
      <c r="L518" s="245"/>
      <c r="M518" s="245"/>
      <c r="N518" s="245"/>
      <c r="O518" s="245"/>
      <c r="P518" s="245"/>
      <c r="Q518" s="245"/>
      <c r="R518" s="245"/>
      <c r="S518" s="245"/>
      <c r="T518" s="245"/>
      <c r="U518" s="245"/>
      <c r="V518" s="245"/>
      <c r="W518" s="245"/>
      <c r="X518" s="245"/>
      <c r="Y518" s="245"/>
      <c r="Z518" s="245"/>
    </row>
    <row r="519" ht="15.75" customHeight="1">
      <c r="A519" s="245"/>
      <c r="B519" s="245"/>
      <c r="C519" s="245"/>
      <c r="D519" s="245"/>
      <c r="E519" s="245"/>
      <c r="F519" s="245"/>
      <c r="G519" s="245"/>
      <c r="H519" s="245"/>
      <c r="I519" s="245"/>
      <c r="J519" s="245"/>
      <c r="K519" s="245"/>
      <c r="L519" s="245"/>
      <c r="M519" s="245"/>
      <c r="N519" s="245"/>
      <c r="O519" s="245"/>
      <c r="P519" s="245"/>
      <c r="Q519" s="245"/>
      <c r="R519" s="245"/>
      <c r="S519" s="245"/>
      <c r="T519" s="245"/>
      <c r="U519" s="245"/>
      <c r="V519" s="245"/>
      <c r="W519" s="245"/>
      <c r="X519" s="245"/>
      <c r="Y519" s="245"/>
      <c r="Z519" s="245"/>
    </row>
    <row r="520" ht="15.75" customHeight="1">
      <c r="A520" s="245"/>
      <c r="B520" s="245"/>
      <c r="C520" s="245"/>
      <c r="D520" s="245"/>
      <c r="E520" s="245"/>
      <c r="F520" s="245"/>
      <c r="G520" s="245"/>
      <c r="H520" s="245"/>
      <c r="I520" s="245"/>
      <c r="J520" s="245"/>
      <c r="K520" s="245"/>
      <c r="L520" s="245"/>
      <c r="M520" s="245"/>
      <c r="N520" s="245"/>
      <c r="O520" s="245"/>
      <c r="P520" s="245"/>
      <c r="Q520" s="245"/>
      <c r="R520" s="245"/>
      <c r="S520" s="245"/>
      <c r="T520" s="245"/>
      <c r="U520" s="245"/>
      <c r="V520" s="245"/>
      <c r="W520" s="245"/>
      <c r="X520" s="245"/>
      <c r="Y520" s="245"/>
      <c r="Z520" s="245"/>
    </row>
    <row r="521" ht="15.75" customHeight="1">
      <c r="A521" s="245"/>
      <c r="B521" s="245"/>
      <c r="C521" s="245"/>
      <c r="D521" s="245"/>
      <c r="E521" s="245"/>
      <c r="F521" s="245"/>
      <c r="G521" s="245"/>
      <c r="H521" s="245"/>
      <c r="I521" s="245"/>
      <c r="J521" s="245"/>
      <c r="K521" s="245"/>
      <c r="L521" s="245"/>
      <c r="M521" s="245"/>
      <c r="N521" s="245"/>
      <c r="O521" s="245"/>
      <c r="P521" s="245"/>
      <c r="Q521" s="245"/>
      <c r="R521" s="245"/>
      <c r="S521" s="245"/>
      <c r="T521" s="245"/>
      <c r="U521" s="245"/>
      <c r="V521" s="245"/>
      <c r="W521" s="245"/>
      <c r="X521" s="245"/>
      <c r="Y521" s="245"/>
      <c r="Z521" s="245"/>
    </row>
    <row r="522" ht="15.75" customHeight="1">
      <c r="A522" s="245"/>
      <c r="B522" s="245"/>
      <c r="C522" s="245"/>
      <c r="D522" s="245"/>
      <c r="E522" s="245"/>
      <c r="F522" s="245"/>
      <c r="G522" s="245"/>
      <c r="H522" s="245"/>
      <c r="I522" s="245"/>
      <c r="J522" s="245"/>
      <c r="K522" s="245"/>
      <c r="L522" s="245"/>
      <c r="M522" s="245"/>
      <c r="N522" s="245"/>
      <c r="O522" s="245"/>
      <c r="P522" s="245"/>
      <c r="Q522" s="245"/>
      <c r="R522" s="245"/>
      <c r="S522" s="245"/>
      <c r="T522" s="245"/>
      <c r="U522" s="245"/>
      <c r="V522" s="245"/>
      <c r="W522" s="245"/>
      <c r="X522" s="245"/>
      <c r="Y522" s="245"/>
      <c r="Z522" s="245"/>
    </row>
    <row r="523" ht="15.75" customHeight="1">
      <c r="A523" s="245"/>
      <c r="B523" s="245"/>
      <c r="C523" s="245"/>
      <c r="D523" s="245"/>
      <c r="E523" s="245"/>
      <c r="F523" s="245"/>
      <c r="G523" s="245"/>
      <c r="H523" s="245"/>
      <c r="I523" s="245"/>
      <c r="J523" s="245"/>
      <c r="K523" s="245"/>
      <c r="L523" s="245"/>
      <c r="M523" s="245"/>
      <c r="N523" s="245"/>
      <c r="O523" s="245"/>
      <c r="P523" s="245"/>
      <c r="Q523" s="245"/>
      <c r="R523" s="245"/>
      <c r="S523" s="245"/>
      <c r="T523" s="245"/>
      <c r="U523" s="245"/>
      <c r="V523" s="245"/>
      <c r="W523" s="245"/>
      <c r="X523" s="245"/>
      <c r="Y523" s="245"/>
      <c r="Z523" s="245"/>
    </row>
    <row r="524" ht="15.75" customHeight="1">
      <c r="A524" s="245"/>
      <c r="B524" s="245"/>
      <c r="C524" s="245"/>
      <c r="D524" s="245"/>
      <c r="E524" s="245"/>
      <c r="F524" s="245"/>
      <c r="G524" s="245"/>
      <c r="H524" s="245"/>
      <c r="I524" s="245"/>
      <c r="J524" s="245"/>
      <c r="K524" s="245"/>
      <c r="L524" s="245"/>
      <c r="M524" s="245"/>
      <c r="N524" s="245"/>
      <c r="O524" s="245"/>
      <c r="P524" s="245"/>
      <c r="Q524" s="245"/>
      <c r="R524" s="245"/>
      <c r="S524" s="245"/>
      <c r="T524" s="245"/>
      <c r="U524" s="245"/>
      <c r="V524" s="245"/>
      <c r="W524" s="245"/>
      <c r="X524" s="245"/>
      <c r="Y524" s="245"/>
      <c r="Z524" s="245"/>
    </row>
    <row r="525" ht="15.75" customHeight="1">
      <c r="A525" s="245"/>
      <c r="B525" s="245"/>
      <c r="C525" s="245"/>
      <c r="D525" s="245"/>
      <c r="E525" s="245"/>
      <c r="F525" s="245"/>
      <c r="G525" s="245"/>
      <c r="H525" s="245"/>
      <c r="I525" s="245"/>
      <c r="J525" s="245"/>
      <c r="K525" s="245"/>
      <c r="L525" s="245"/>
      <c r="M525" s="245"/>
      <c r="N525" s="245"/>
      <c r="O525" s="245"/>
      <c r="P525" s="245"/>
      <c r="Q525" s="245"/>
      <c r="R525" s="245"/>
      <c r="S525" s="245"/>
      <c r="T525" s="245"/>
      <c r="U525" s="245"/>
      <c r="V525" s="245"/>
      <c r="W525" s="245"/>
      <c r="X525" s="245"/>
      <c r="Y525" s="245"/>
      <c r="Z525" s="245"/>
    </row>
    <row r="526" ht="15.75" customHeight="1">
      <c r="A526" s="245"/>
      <c r="B526" s="245"/>
      <c r="C526" s="245"/>
      <c r="D526" s="245"/>
      <c r="E526" s="245"/>
      <c r="F526" s="245"/>
      <c r="G526" s="245"/>
      <c r="H526" s="245"/>
      <c r="I526" s="245"/>
      <c r="J526" s="245"/>
      <c r="K526" s="245"/>
      <c r="L526" s="245"/>
      <c r="M526" s="245"/>
      <c r="N526" s="245"/>
      <c r="O526" s="245"/>
      <c r="P526" s="245"/>
      <c r="Q526" s="245"/>
      <c r="R526" s="245"/>
      <c r="S526" s="245"/>
      <c r="T526" s="245"/>
      <c r="U526" s="245"/>
      <c r="V526" s="245"/>
      <c r="W526" s="245"/>
      <c r="X526" s="245"/>
      <c r="Y526" s="245"/>
      <c r="Z526" s="245"/>
    </row>
    <row r="527" ht="15.75" customHeight="1">
      <c r="A527" s="245"/>
      <c r="B527" s="245"/>
      <c r="C527" s="245"/>
      <c r="D527" s="245"/>
      <c r="E527" s="245"/>
      <c r="F527" s="245"/>
      <c r="G527" s="245"/>
      <c r="H527" s="245"/>
      <c r="I527" s="245"/>
      <c r="J527" s="245"/>
      <c r="K527" s="245"/>
      <c r="L527" s="245"/>
      <c r="M527" s="245"/>
      <c r="N527" s="245"/>
      <c r="O527" s="245"/>
      <c r="P527" s="245"/>
      <c r="Q527" s="245"/>
      <c r="R527" s="245"/>
      <c r="S527" s="245"/>
      <c r="T527" s="245"/>
      <c r="U527" s="245"/>
      <c r="V527" s="245"/>
      <c r="W527" s="245"/>
      <c r="X527" s="245"/>
      <c r="Y527" s="245"/>
      <c r="Z527" s="245"/>
    </row>
    <row r="528" ht="15.75" customHeight="1">
      <c r="A528" s="245"/>
      <c r="B528" s="245"/>
      <c r="C528" s="245"/>
      <c r="D528" s="245"/>
      <c r="E528" s="245"/>
      <c r="F528" s="245"/>
      <c r="G528" s="245"/>
      <c r="H528" s="245"/>
      <c r="I528" s="245"/>
      <c r="J528" s="245"/>
      <c r="K528" s="245"/>
      <c r="L528" s="245"/>
      <c r="M528" s="245"/>
      <c r="N528" s="245"/>
      <c r="O528" s="245"/>
      <c r="P528" s="245"/>
      <c r="Q528" s="245"/>
      <c r="R528" s="245"/>
      <c r="S528" s="245"/>
      <c r="T528" s="245"/>
      <c r="U528" s="245"/>
      <c r="V528" s="245"/>
      <c r="W528" s="245"/>
      <c r="X528" s="245"/>
      <c r="Y528" s="245"/>
      <c r="Z528" s="245"/>
    </row>
    <row r="529" ht="15.75" customHeight="1">
      <c r="A529" s="245"/>
      <c r="B529" s="245"/>
      <c r="C529" s="245"/>
      <c r="D529" s="245"/>
      <c r="E529" s="245"/>
      <c r="F529" s="245"/>
      <c r="G529" s="245"/>
      <c r="H529" s="245"/>
      <c r="I529" s="245"/>
      <c r="J529" s="245"/>
      <c r="K529" s="245"/>
      <c r="L529" s="245"/>
      <c r="M529" s="245"/>
      <c r="N529" s="245"/>
      <c r="O529" s="245"/>
      <c r="P529" s="245"/>
      <c r="Q529" s="245"/>
      <c r="R529" s="245"/>
      <c r="S529" s="245"/>
      <c r="T529" s="245"/>
      <c r="U529" s="245"/>
      <c r="V529" s="245"/>
      <c r="W529" s="245"/>
      <c r="X529" s="245"/>
      <c r="Y529" s="245"/>
      <c r="Z529" s="245"/>
    </row>
    <row r="530" ht="15.75" customHeight="1">
      <c r="A530" s="245"/>
      <c r="B530" s="245"/>
      <c r="C530" s="245"/>
      <c r="D530" s="245"/>
      <c r="E530" s="245"/>
      <c r="F530" s="245"/>
      <c r="G530" s="245"/>
      <c r="H530" s="245"/>
      <c r="I530" s="245"/>
      <c r="J530" s="245"/>
      <c r="K530" s="245"/>
      <c r="L530" s="245"/>
      <c r="M530" s="245"/>
      <c r="N530" s="245"/>
      <c r="O530" s="245"/>
      <c r="P530" s="245"/>
      <c r="Q530" s="245"/>
      <c r="R530" s="245"/>
      <c r="S530" s="245"/>
      <c r="T530" s="245"/>
      <c r="U530" s="245"/>
      <c r="V530" s="245"/>
      <c r="W530" s="245"/>
      <c r="X530" s="245"/>
      <c r="Y530" s="245"/>
      <c r="Z530" s="245"/>
    </row>
    <row r="531" ht="15.75" customHeight="1">
      <c r="A531" s="245"/>
      <c r="B531" s="245"/>
      <c r="C531" s="245"/>
      <c r="D531" s="245"/>
      <c r="E531" s="245"/>
      <c r="F531" s="245"/>
      <c r="G531" s="245"/>
      <c r="H531" s="245"/>
      <c r="I531" s="245"/>
      <c r="J531" s="245"/>
      <c r="K531" s="245"/>
      <c r="L531" s="245"/>
      <c r="M531" s="245"/>
      <c r="N531" s="245"/>
      <c r="O531" s="245"/>
      <c r="P531" s="245"/>
      <c r="Q531" s="245"/>
      <c r="R531" s="245"/>
      <c r="S531" s="245"/>
      <c r="T531" s="245"/>
      <c r="U531" s="245"/>
      <c r="V531" s="245"/>
      <c r="W531" s="245"/>
      <c r="X531" s="245"/>
      <c r="Y531" s="245"/>
      <c r="Z531" s="245"/>
    </row>
    <row r="532" ht="15.75" customHeight="1">
      <c r="A532" s="245"/>
      <c r="B532" s="245"/>
      <c r="C532" s="245"/>
      <c r="D532" s="245"/>
      <c r="E532" s="245"/>
      <c r="F532" s="245"/>
      <c r="G532" s="245"/>
      <c r="H532" s="245"/>
      <c r="I532" s="245"/>
      <c r="J532" s="245"/>
      <c r="K532" s="245"/>
      <c r="L532" s="245"/>
      <c r="M532" s="245"/>
      <c r="N532" s="245"/>
      <c r="O532" s="245"/>
      <c r="P532" s="245"/>
      <c r="Q532" s="245"/>
      <c r="R532" s="245"/>
      <c r="S532" s="245"/>
      <c r="T532" s="245"/>
      <c r="U532" s="245"/>
      <c r="V532" s="245"/>
      <c r="W532" s="245"/>
      <c r="X532" s="245"/>
      <c r="Y532" s="245"/>
      <c r="Z532" s="245"/>
    </row>
    <row r="533" ht="15.75" customHeight="1">
      <c r="A533" s="245"/>
      <c r="B533" s="245"/>
      <c r="C533" s="245"/>
      <c r="D533" s="245"/>
      <c r="E533" s="245"/>
      <c r="F533" s="245"/>
      <c r="G533" s="245"/>
      <c r="H533" s="245"/>
      <c r="I533" s="245"/>
      <c r="J533" s="245"/>
      <c r="K533" s="245"/>
      <c r="L533" s="245"/>
      <c r="M533" s="245"/>
      <c r="N533" s="245"/>
      <c r="O533" s="245"/>
      <c r="P533" s="245"/>
      <c r="Q533" s="245"/>
      <c r="R533" s="245"/>
      <c r="S533" s="245"/>
      <c r="T533" s="245"/>
      <c r="U533" s="245"/>
      <c r="V533" s="245"/>
      <c r="W533" s="245"/>
      <c r="X533" s="245"/>
      <c r="Y533" s="245"/>
      <c r="Z533" s="245"/>
    </row>
    <row r="534" ht="15.75" customHeight="1">
      <c r="A534" s="245"/>
      <c r="B534" s="245"/>
      <c r="C534" s="245"/>
      <c r="D534" s="245"/>
      <c r="E534" s="245"/>
      <c r="F534" s="245"/>
      <c r="G534" s="245"/>
      <c r="H534" s="245"/>
      <c r="I534" s="245"/>
      <c r="J534" s="245"/>
      <c r="K534" s="245"/>
      <c r="L534" s="245"/>
      <c r="M534" s="245"/>
      <c r="N534" s="245"/>
      <c r="O534" s="245"/>
      <c r="P534" s="245"/>
      <c r="Q534" s="245"/>
      <c r="R534" s="245"/>
      <c r="S534" s="245"/>
      <c r="T534" s="245"/>
      <c r="U534" s="245"/>
      <c r="V534" s="245"/>
      <c r="W534" s="245"/>
      <c r="X534" s="245"/>
      <c r="Y534" s="245"/>
      <c r="Z534" s="245"/>
    </row>
    <row r="535" ht="15.75" customHeight="1">
      <c r="A535" s="245"/>
      <c r="B535" s="245"/>
      <c r="C535" s="245"/>
      <c r="D535" s="245"/>
      <c r="E535" s="245"/>
      <c r="F535" s="245"/>
      <c r="G535" s="245"/>
      <c r="H535" s="245"/>
      <c r="I535" s="245"/>
      <c r="J535" s="245"/>
      <c r="K535" s="245"/>
      <c r="L535" s="245"/>
      <c r="M535" s="245"/>
      <c r="N535" s="245"/>
      <c r="O535" s="245"/>
      <c r="P535" s="245"/>
      <c r="Q535" s="245"/>
      <c r="R535" s="245"/>
      <c r="S535" s="245"/>
      <c r="T535" s="245"/>
      <c r="U535" s="245"/>
      <c r="V535" s="245"/>
      <c r="W535" s="245"/>
      <c r="X535" s="245"/>
      <c r="Y535" s="245"/>
      <c r="Z535" s="245"/>
    </row>
    <row r="536" ht="15.75" customHeight="1">
      <c r="A536" s="245"/>
      <c r="B536" s="245"/>
      <c r="C536" s="245"/>
      <c r="D536" s="245"/>
      <c r="E536" s="245"/>
      <c r="F536" s="245"/>
      <c r="G536" s="245"/>
      <c r="H536" s="245"/>
      <c r="I536" s="245"/>
      <c r="J536" s="245"/>
      <c r="K536" s="245"/>
      <c r="L536" s="245"/>
      <c r="M536" s="245"/>
      <c r="N536" s="245"/>
      <c r="O536" s="245"/>
      <c r="P536" s="245"/>
      <c r="Q536" s="245"/>
      <c r="R536" s="245"/>
      <c r="S536" s="245"/>
      <c r="T536" s="245"/>
      <c r="U536" s="245"/>
      <c r="V536" s="245"/>
      <c r="W536" s="245"/>
      <c r="X536" s="245"/>
      <c r="Y536" s="245"/>
      <c r="Z536" s="245"/>
    </row>
    <row r="537" ht="15.75" customHeight="1">
      <c r="A537" s="245"/>
      <c r="B537" s="245"/>
      <c r="C537" s="245"/>
      <c r="D537" s="245"/>
      <c r="E537" s="245"/>
      <c r="F537" s="245"/>
      <c r="G537" s="245"/>
      <c r="H537" s="245"/>
      <c r="I537" s="245"/>
      <c r="J537" s="245"/>
      <c r="K537" s="245"/>
      <c r="L537" s="245"/>
      <c r="M537" s="245"/>
      <c r="N537" s="245"/>
      <c r="O537" s="245"/>
      <c r="P537" s="245"/>
      <c r="Q537" s="245"/>
      <c r="R537" s="245"/>
      <c r="S537" s="245"/>
      <c r="T537" s="245"/>
      <c r="U537" s="245"/>
      <c r="V537" s="245"/>
      <c r="W537" s="245"/>
      <c r="X537" s="245"/>
      <c r="Y537" s="245"/>
      <c r="Z537" s="245"/>
    </row>
    <row r="538" ht="15.75" customHeight="1">
      <c r="A538" s="245"/>
      <c r="B538" s="245"/>
      <c r="C538" s="245"/>
      <c r="D538" s="245"/>
      <c r="E538" s="245"/>
      <c r="F538" s="245"/>
      <c r="G538" s="245"/>
      <c r="H538" s="245"/>
      <c r="I538" s="245"/>
      <c r="J538" s="245"/>
      <c r="K538" s="245"/>
      <c r="L538" s="245"/>
      <c r="M538" s="245"/>
      <c r="N538" s="245"/>
      <c r="O538" s="245"/>
      <c r="P538" s="245"/>
      <c r="Q538" s="245"/>
      <c r="R538" s="245"/>
      <c r="S538" s="245"/>
      <c r="T538" s="245"/>
      <c r="U538" s="245"/>
      <c r="V538" s="245"/>
      <c r="W538" s="245"/>
      <c r="X538" s="245"/>
      <c r="Y538" s="245"/>
      <c r="Z538" s="245"/>
    </row>
    <row r="539" ht="15.75" customHeight="1">
      <c r="A539" s="245"/>
      <c r="B539" s="245"/>
      <c r="C539" s="245"/>
      <c r="D539" s="245"/>
      <c r="E539" s="245"/>
      <c r="F539" s="245"/>
      <c r="G539" s="245"/>
      <c r="H539" s="245"/>
      <c r="I539" s="245"/>
      <c r="J539" s="245"/>
      <c r="K539" s="245"/>
      <c r="L539" s="245"/>
      <c r="M539" s="245"/>
      <c r="N539" s="245"/>
      <c r="O539" s="245"/>
      <c r="P539" s="245"/>
      <c r="Q539" s="245"/>
      <c r="R539" s="245"/>
      <c r="S539" s="245"/>
      <c r="T539" s="245"/>
      <c r="U539" s="245"/>
      <c r="V539" s="245"/>
      <c r="W539" s="245"/>
      <c r="X539" s="245"/>
      <c r="Y539" s="245"/>
      <c r="Z539" s="245"/>
    </row>
    <row r="540" ht="15.75" customHeight="1">
      <c r="A540" s="245"/>
      <c r="B540" s="245"/>
      <c r="C540" s="245"/>
      <c r="D540" s="245"/>
      <c r="E540" s="245"/>
      <c r="F540" s="245"/>
      <c r="G540" s="245"/>
      <c r="H540" s="245"/>
      <c r="I540" s="245"/>
      <c r="J540" s="245"/>
      <c r="K540" s="245"/>
      <c r="L540" s="245"/>
      <c r="M540" s="245"/>
      <c r="N540" s="245"/>
      <c r="O540" s="245"/>
      <c r="P540" s="245"/>
      <c r="Q540" s="245"/>
      <c r="R540" s="245"/>
      <c r="S540" s="245"/>
      <c r="T540" s="245"/>
      <c r="U540" s="245"/>
      <c r="V540" s="245"/>
      <c r="W540" s="245"/>
      <c r="X540" s="245"/>
      <c r="Y540" s="245"/>
      <c r="Z540" s="245"/>
    </row>
    <row r="541" ht="15.75" customHeight="1">
      <c r="A541" s="245"/>
      <c r="B541" s="245"/>
      <c r="C541" s="245"/>
      <c r="D541" s="245"/>
      <c r="E541" s="245"/>
      <c r="F541" s="245"/>
      <c r="G541" s="245"/>
      <c r="H541" s="245"/>
      <c r="I541" s="245"/>
      <c r="J541" s="245"/>
      <c r="K541" s="245"/>
      <c r="L541" s="245"/>
      <c r="M541" s="245"/>
      <c r="N541" s="245"/>
      <c r="O541" s="245"/>
      <c r="P541" s="245"/>
      <c r="Q541" s="245"/>
      <c r="R541" s="245"/>
      <c r="S541" s="245"/>
      <c r="T541" s="245"/>
      <c r="U541" s="245"/>
      <c r="V541" s="245"/>
      <c r="W541" s="245"/>
      <c r="X541" s="245"/>
      <c r="Y541" s="245"/>
      <c r="Z541" s="245"/>
    </row>
    <row r="542" ht="15.75" customHeight="1">
      <c r="A542" s="245"/>
      <c r="B542" s="245"/>
      <c r="C542" s="245"/>
      <c r="D542" s="245"/>
      <c r="E542" s="245"/>
      <c r="F542" s="245"/>
      <c r="G542" s="245"/>
      <c r="H542" s="245"/>
      <c r="I542" s="245"/>
      <c r="J542" s="245"/>
      <c r="K542" s="245"/>
      <c r="L542" s="245"/>
      <c r="M542" s="245"/>
      <c r="N542" s="245"/>
      <c r="O542" s="245"/>
      <c r="P542" s="245"/>
      <c r="Q542" s="245"/>
      <c r="R542" s="245"/>
      <c r="S542" s="245"/>
      <c r="T542" s="245"/>
      <c r="U542" s="245"/>
      <c r="V542" s="245"/>
      <c r="W542" s="245"/>
      <c r="X542" s="245"/>
      <c r="Y542" s="245"/>
      <c r="Z542" s="245"/>
    </row>
    <row r="543" ht="15.75" customHeight="1">
      <c r="A543" s="245"/>
      <c r="B543" s="245"/>
      <c r="C543" s="245"/>
      <c r="D543" s="245"/>
      <c r="E543" s="245"/>
      <c r="F543" s="245"/>
      <c r="G543" s="245"/>
      <c r="H543" s="245"/>
      <c r="I543" s="245"/>
      <c r="J543" s="245"/>
      <c r="K543" s="245"/>
      <c r="L543" s="245"/>
      <c r="M543" s="245"/>
      <c r="N543" s="245"/>
      <c r="O543" s="245"/>
      <c r="P543" s="245"/>
      <c r="Q543" s="245"/>
      <c r="R543" s="245"/>
      <c r="S543" s="245"/>
      <c r="T543" s="245"/>
      <c r="U543" s="245"/>
      <c r="V543" s="245"/>
      <c r="W543" s="245"/>
      <c r="X543" s="245"/>
      <c r="Y543" s="245"/>
      <c r="Z543" s="245"/>
    </row>
    <row r="544" ht="15.75" customHeight="1">
      <c r="A544" s="245"/>
      <c r="B544" s="245"/>
      <c r="C544" s="245"/>
      <c r="D544" s="245"/>
      <c r="E544" s="245"/>
      <c r="F544" s="245"/>
      <c r="G544" s="245"/>
      <c r="H544" s="245"/>
      <c r="I544" s="245"/>
      <c r="J544" s="245"/>
      <c r="K544" s="245"/>
      <c r="L544" s="245"/>
      <c r="M544" s="245"/>
      <c r="N544" s="245"/>
      <c r="O544" s="245"/>
      <c r="P544" s="245"/>
      <c r="Q544" s="245"/>
      <c r="R544" s="245"/>
      <c r="S544" s="245"/>
      <c r="T544" s="245"/>
      <c r="U544" s="245"/>
      <c r="V544" s="245"/>
      <c r="W544" s="245"/>
      <c r="X544" s="245"/>
      <c r="Y544" s="245"/>
      <c r="Z544" s="245"/>
    </row>
    <row r="545" ht="15.75" customHeight="1">
      <c r="A545" s="245"/>
      <c r="B545" s="245"/>
      <c r="C545" s="245"/>
      <c r="D545" s="245"/>
      <c r="E545" s="245"/>
      <c r="F545" s="245"/>
      <c r="G545" s="245"/>
      <c r="H545" s="245"/>
      <c r="I545" s="245"/>
      <c r="J545" s="245"/>
      <c r="K545" s="245"/>
      <c r="L545" s="245"/>
      <c r="M545" s="245"/>
      <c r="N545" s="245"/>
      <c r="O545" s="245"/>
      <c r="P545" s="245"/>
      <c r="Q545" s="245"/>
      <c r="R545" s="245"/>
      <c r="S545" s="245"/>
      <c r="T545" s="245"/>
      <c r="U545" s="245"/>
      <c r="V545" s="245"/>
      <c r="W545" s="245"/>
      <c r="X545" s="245"/>
      <c r="Y545" s="245"/>
      <c r="Z545" s="245"/>
    </row>
    <row r="546" ht="15.75" customHeight="1">
      <c r="A546" s="245"/>
      <c r="B546" s="245"/>
      <c r="C546" s="245"/>
      <c r="D546" s="245"/>
      <c r="E546" s="245"/>
      <c r="F546" s="245"/>
      <c r="G546" s="245"/>
      <c r="H546" s="245"/>
      <c r="I546" s="245"/>
      <c r="J546" s="245"/>
      <c r="K546" s="245"/>
      <c r="L546" s="245"/>
      <c r="M546" s="245"/>
      <c r="N546" s="245"/>
      <c r="O546" s="245"/>
      <c r="P546" s="245"/>
      <c r="Q546" s="245"/>
      <c r="R546" s="245"/>
      <c r="S546" s="245"/>
      <c r="T546" s="245"/>
      <c r="U546" s="245"/>
      <c r="V546" s="245"/>
      <c r="W546" s="245"/>
      <c r="X546" s="245"/>
      <c r="Y546" s="245"/>
      <c r="Z546" s="245"/>
    </row>
    <row r="547" ht="15.75" customHeight="1">
      <c r="A547" s="245"/>
      <c r="B547" s="245"/>
      <c r="C547" s="245"/>
      <c r="D547" s="245"/>
      <c r="E547" s="245"/>
      <c r="F547" s="245"/>
      <c r="G547" s="245"/>
      <c r="H547" s="245"/>
      <c r="I547" s="245"/>
      <c r="J547" s="245"/>
      <c r="K547" s="245"/>
      <c r="L547" s="245"/>
      <c r="M547" s="245"/>
      <c r="N547" s="245"/>
      <c r="O547" s="245"/>
      <c r="P547" s="245"/>
      <c r="Q547" s="245"/>
      <c r="R547" s="245"/>
      <c r="S547" s="245"/>
      <c r="T547" s="245"/>
      <c r="U547" s="245"/>
      <c r="V547" s="245"/>
      <c r="W547" s="245"/>
      <c r="X547" s="245"/>
      <c r="Y547" s="245"/>
      <c r="Z547" s="245"/>
    </row>
    <row r="548" ht="15.75" customHeight="1">
      <c r="A548" s="245"/>
      <c r="B548" s="245"/>
      <c r="C548" s="245"/>
      <c r="D548" s="245"/>
      <c r="E548" s="245"/>
      <c r="F548" s="245"/>
      <c r="G548" s="245"/>
      <c r="H548" s="245"/>
      <c r="I548" s="245"/>
      <c r="J548" s="245"/>
      <c r="K548" s="245"/>
      <c r="L548" s="245"/>
      <c r="M548" s="245"/>
      <c r="N548" s="245"/>
      <c r="O548" s="245"/>
      <c r="P548" s="245"/>
      <c r="Q548" s="245"/>
      <c r="R548" s="245"/>
      <c r="S548" s="245"/>
      <c r="T548" s="245"/>
      <c r="U548" s="245"/>
      <c r="V548" s="245"/>
      <c r="W548" s="245"/>
      <c r="X548" s="245"/>
      <c r="Y548" s="245"/>
      <c r="Z548" s="245"/>
    </row>
    <row r="549" ht="15.75" customHeight="1">
      <c r="A549" s="245"/>
      <c r="B549" s="245"/>
      <c r="C549" s="245"/>
      <c r="D549" s="245"/>
      <c r="E549" s="245"/>
      <c r="F549" s="245"/>
      <c r="G549" s="245"/>
      <c r="H549" s="245"/>
      <c r="I549" s="245"/>
      <c r="J549" s="245"/>
      <c r="K549" s="245"/>
      <c r="L549" s="245"/>
      <c r="M549" s="245"/>
      <c r="N549" s="245"/>
      <c r="O549" s="245"/>
      <c r="P549" s="245"/>
      <c r="Q549" s="245"/>
      <c r="R549" s="245"/>
      <c r="S549" s="245"/>
      <c r="T549" s="245"/>
      <c r="U549" s="245"/>
      <c r="V549" s="245"/>
      <c r="W549" s="245"/>
      <c r="X549" s="245"/>
      <c r="Y549" s="245"/>
      <c r="Z549" s="245"/>
    </row>
    <row r="550" ht="15.75" customHeight="1">
      <c r="A550" s="245"/>
      <c r="B550" s="245"/>
      <c r="C550" s="245"/>
      <c r="D550" s="245"/>
      <c r="E550" s="245"/>
      <c r="F550" s="245"/>
      <c r="G550" s="245"/>
      <c r="H550" s="245"/>
      <c r="I550" s="245"/>
      <c r="J550" s="245"/>
      <c r="K550" s="245"/>
      <c r="L550" s="245"/>
      <c r="M550" s="245"/>
      <c r="N550" s="245"/>
      <c r="O550" s="245"/>
      <c r="P550" s="245"/>
      <c r="Q550" s="245"/>
      <c r="R550" s="245"/>
      <c r="S550" s="245"/>
      <c r="T550" s="245"/>
      <c r="U550" s="245"/>
      <c r="V550" s="245"/>
      <c r="W550" s="245"/>
      <c r="X550" s="245"/>
      <c r="Y550" s="245"/>
      <c r="Z550" s="245"/>
    </row>
    <row r="551" ht="15.75" customHeight="1">
      <c r="A551" s="245"/>
      <c r="B551" s="245"/>
      <c r="C551" s="245"/>
      <c r="D551" s="245"/>
      <c r="E551" s="245"/>
      <c r="F551" s="245"/>
      <c r="G551" s="245"/>
      <c r="H551" s="245"/>
      <c r="I551" s="245"/>
      <c r="J551" s="245"/>
      <c r="K551" s="245"/>
      <c r="L551" s="245"/>
      <c r="M551" s="245"/>
      <c r="N551" s="245"/>
      <c r="O551" s="245"/>
      <c r="P551" s="245"/>
      <c r="Q551" s="245"/>
      <c r="R551" s="245"/>
      <c r="S551" s="245"/>
      <c r="T551" s="245"/>
      <c r="U551" s="245"/>
      <c r="V551" s="245"/>
      <c r="W551" s="245"/>
      <c r="X551" s="245"/>
      <c r="Y551" s="245"/>
      <c r="Z551" s="245"/>
    </row>
    <row r="552" ht="15.75" customHeight="1">
      <c r="A552" s="245"/>
      <c r="B552" s="245"/>
      <c r="C552" s="245"/>
      <c r="D552" s="245"/>
      <c r="E552" s="245"/>
      <c r="F552" s="245"/>
      <c r="G552" s="245"/>
      <c r="H552" s="245"/>
      <c r="I552" s="245"/>
      <c r="J552" s="245"/>
      <c r="K552" s="245"/>
      <c r="L552" s="245"/>
      <c r="M552" s="245"/>
      <c r="N552" s="245"/>
      <c r="O552" s="245"/>
      <c r="P552" s="245"/>
      <c r="Q552" s="245"/>
      <c r="R552" s="245"/>
      <c r="S552" s="245"/>
      <c r="T552" s="245"/>
      <c r="U552" s="245"/>
      <c r="V552" s="245"/>
      <c r="W552" s="245"/>
      <c r="X552" s="245"/>
      <c r="Y552" s="245"/>
      <c r="Z552" s="245"/>
    </row>
    <row r="553" ht="15.75" customHeight="1">
      <c r="A553" s="245"/>
      <c r="B553" s="245"/>
      <c r="C553" s="245"/>
      <c r="D553" s="245"/>
      <c r="E553" s="245"/>
      <c r="F553" s="245"/>
      <c r="G553" s="245"/>
      <c r="H553" s="245"/>
      <c r="I553" s="245"/>
      <c r="J553" s="245"/>
      <c r="K553" s="245"/>
      <c r="L553" s="245"/>
      <c r="M553" s="245"/>
      <c r="N553" s="245"/>
      <c r="O553" s="245"/>
      <c r="P553" s="245"/>
      <c r="Q553" s="245"/>
      <c r="R553" s="245"/>
      <c r="S553" s="245"/>
      <c r="T553" s="245"/>
      <c r="U553" s="245"/>
      <c r="V553" s="245"/>
      <c r="W553" s="245"/>
      <c r="X553" s="245"/>
      <c r="Y553" s="245"/>
      <c r="Z553" s="245"/>
    </row>
    <row r="554" ht="15.75" customHeight="1">
      <c r="A554" s="245"/>
      <c r="B554" s="245"/>
      <c r="C554" s="245"/>
      <c r="D554" s="245"/>
      <c r="E554" s="245"/>
      <c r="F554" s="245"/>
      <c r="G554" s="245"/>
      <c r="H554" s="245"/>
      <c r="I554" s="245"/>
      <c r="J554" s="245"/>
      <c r="K554" s="245"/>
      <c r="L554" s="245"/>
      <c r="M554" s="245"/>
      <c r="N554" s="245"/>
      <c r="O554" s="245"/>
      <c r="P554" s="245"/>
      <c r="Q554" s="245"/>
      <c r="R554" s="245"/>
      <c r="S554" s="245"/>
      <c r="T554" s="245"/>
      <c r="U554" s="245"/>
      <c r="V554" s="245"/>
      <c r="W554" s="245"/>
      <c r="X554" s="245"/>
      <c r="Y554" s="245"/>
      <c r="Z554" s="245"/>
    </row>
    <row r="555" ht="15.75" customHeight="1">
      <c r="A555" s="245"/>
      <c r="B555" s="245"/>
      <c r="C555" s="245"/>
      <c r="D555" s="245"/>
      <c r="E555" s="245"/>
      <c r="F555" s="245"/>
      <c r="G555" s="245"/>
      <c r="H555" s="245"/>
      <c r="I555" s="245"/>
      <c r="J555" s="245"/>
      <c r="K555" s="245"/>
      <c r="L555" s="245"/>
      <c r="M555" s="245"/>
      <c r="N555" s="245"/>
      <c r="O555" s="245"/>
      <c r="P555" s="245"/>
      <c r="Q555" s="245"/>
      <c r="R555" s="245"/>
      <c r="S555" s="245"/>
      <c r="T555" s="245"/>
      <c r="U555" s="245"/>
      <c r="V555" s="245"/>
      <c r="W555" s="245"/>
      <c r="X555" s="245"/>
      <c r="Y555" s="245"/>
      <c r="Z555" s="245"/>
    </row>
    <row r="556" ht="15.75" customHeight="1">
      <c r="A556" s="245"/>
      <c r="B556" s="245"/>
      <c r="C556" s="245"/>
      <c r="D556" s="245"/>
      <c r="E556" s="245"/>
      <c r="F556" s="245"/>
      <c r="G556" s="245"/>
      <c r="H556" s="245"/>
      <c r="I556" s="245"/>
      <c r="J556" s="245"/>
      <c r="K556" s="245"/>
      <c r="L556" s="245"/>
      <c r="M556" s="245"/>
      <c r="N556" s="245"/>
      <c r="O556" s="245"/>
      <c r="P556" s="245"/>
      <c r="Q556" s="245"/>
      <c r="R556" s="245"/>
      <c r="S556" s="245"/>
      <c r="T556" s="245"/>
      <c r="U556" s="245"/>
      <c r="V556" s="245"/>
      <c r="W556" s="245"/>
      <c r="X556" s="245"/>
      <c r="Y556" s="245"/>
      <c r="Z556" s="245"/>
    </row>
    <row r="557" ht="15.75" customHeight="1">
      <c r="A557" s="245"/>
      <c r="B557" s="245"/>
      <c r="C557" s="245"/>
      <c r="D557" s="245"/>
      <c r="E557" s="245"/>
      <c r="F557" s="245"/>
      <c r="G557" s="245"/>
      <c r="H557" s="245"/>
      <c r="I557" s="245"/>
      <c r="J557" s="245"/>
      <c r="K557" s="245"/>
      <c r="L557" s="245"/>
      <c r="M557" s="245"/>
      <c r="N557" s="245"/>
      <c r="O557" s="245"/>
      <c r="P557" s="245"/>
      <c r="Q557" s="245"/>
      <c r="R557" s="245"/>
      <c r="S557" s="245"/>
      <c r="T557" s="245"/>
      <c r="U557" s="245"/>
      <c r="V557" s="245"/>
      <c r="W557" s="245"/>
      <c r="X557" s="245"/>
      <c r="Y557" s="245"/>
      <c r="Z557" s="245"/>
    </row>
    <row r="558" ht="15.75" customHeight="1">
      <c r="A558" s="245"/>
      <c r="B558" s="245"/>
      <c r="C558" s="245"/>
      <c r="D558" s="245"/>
      <c r="E558" s="245"/>
      <c r="F558" s="245"/>
      <c r="G558" s="245"/>
      <c r="H558" s="245"/>
      <c r="I558" s="245"/>
      <c r="J558" s="245"/>
      <c r="K558" s="245"/>
      <c r="L558" s="245"/>
      <c r="M558" s="245"/>
      <c r="N558" s="245"/>
      <c r="O558" s="245"/>
      <c r="P558" s="245"/>
      <c r="Q558" s="245"/>
      <c r="R558" s="245"/>
      <c r="S558" s="245"/>
      <c r="T558" s="245"/>
      <c r="U558" s="245"/>
      <c r="V558" s="245"/>
      <c r="W558" s="245"/>
      <c r="X558" s="245"/>
      <c r="Y558" s="245"/>
      <c r="Z558" s="245"/>
    </row>
    <row r="559" ht="15.75" customHeight="1">
      <c r="A559" s="245"/>
      <c r="B559" s="245"/>
      <c r="C559" s="245"/>
      <c r="D559" s="245"/>
      <c r="E559" s="245"/>
      <c r="F559" s="245"/>
      <c r="G559" s="245"/>
      <c r="H559" s="245"/>
      <c r="I559" s="245"/>
      <c r="J559" s="245"/>
      <c r="K559" s="245"/>
      <c r="L559" s="245"/>
      <c r="M559" s="245"/>
      <c r="N559" s="245"/>
      <c r="O559" s="245"/>
      <c r="P559" s="245"/>
      <c r="Q559" s="245"/>
      <c r="R559" s="245"/>
      <c r="S559" s="245"/>
      <c r="T559" s="245"/>
      <c r="U559" s="245"/>
      <c r="V559" s="245"/>
      <c r="W559" s="245"/>
      <c r="X559" s="245"/>
      <c r="Y559" s="245"/>
      <c r="Z559" s="245"/>
    </row>
    <row r="560" ht="15.75" customHeight="1">
      <c r="A560" s="245"/>
      <c r="B560" s="245"/>
      <c r="C560" s="245"/>
      <c r="D560" s="245"/>
      <c r="E560" s="245"/>
      <c r="F560" s="245"/>
      <c r="G560" s="245"/>
      <c r="H560" s="245"/>
      <c r="I560" s="245"/>
      <c r="J560" s="245"/>
      <c r="K560" s="245"/>
      <c r="L560" s="245"/>
      <c r="M560" s="245"/>
      <c r="N560" s="245"/>
      <c r="O560" s="245"/>
      <c r="P560" s="245"/>
      <c r="Q560" s="245"/>
      <c r="R560" s="245"/>
      <c r="S560" s="245"/>
      <c r="T560" s="245"/>
      <c r="U560" s="245"/>
      <c r="V560" s="245"/>
      <c r="W560" s="245"/>
      <c r="X560" s="245"/>
      <c r="Y560" s="245"/>
      <c r="Z560" s="245"/>
    </row>
    <row r="561" ht="15.75" customHeight="1">
      <c r="A561" s="245"/>
      <c r="B561" s="245"/>
      <c r="C561" s="245"/>
      <c r="D561" s="245"/>
      <c r="E561" s="245"/>
      <c r="F561" s="245"/>
      <c r="G561" s="245"/>
      <c r="H561" s="245"/>
      <c r="I561" s="245"/>
      <c r="J561" s="245"/>
      <c r="K561" s="245"/>
      <c r="L561" s="245"/>
      <c r="M561" s="245"/>
      <c r="N561" s="245"/>
      <c r="O561" s="245"/>
      <c r="P561" s="245"/>
      <c r="Q561" s="245"/>
      <c r="R561" s="245"/>
      <c r="S561" s="245"/>
      <c r="T561" s="245"/>
      <c r="U561" s="245"/>
      <c r="V561" s="245"/>
      <c r="W561" s="245"/>
      <c r="X561" s="245"/>
      <c r="Y561" s="245"/>
      <c r="Z561" s="245"/>
    </row>
    <row r="562" ht="15.75" customHeight="1">
      <c r="A562" s="245"/>
      <c r="B562" s="245"/>
      <c r="C562" s="245"/>
      <c r="D562" s="245"/>
      <c r="E562" s="245"/>
      <c r="F562" s="245"/>
      <c r="G562" s="245"/>
      <c r="H562" s="245"/>
      <c r="I562" s="245"/>
      <c r="J562" s="245"/>
      <c r="K562" s="245"/>
      <c r="L562" s="245"/>
      <c r="M562" s="245"/>
      <c r="N562" s="245"/>
      <c r="O562" s="245"/>
      <c r="P562" s="245"/>
      <c r="Q562" s="245"/>
      <c r="R562" s="245"/>
      <c r="S562" s="245"/>
      <c r="T562" s="245"/>
      <c r="U562" s="245"/>
      <c r="V562" s="245"/>
      <c r="W562" s="245"/>
      <c r="X562" s="245"/>
      <c r="Y562" s="245"/>
      <c r="Z562" s="245"/>
    </row>
    <row r="563" ht="15.75" customHeight="1">
      <c r="A563" s="245"/>
      <c r="B563" s="245"/>
      <c r="C563" s="245"/>
      <c r="D563" s="245"/>
      <c r="E563" s="245"/>
      <c r="F563" s="245"/>
      <c r="G563" s="245"/>
      <c r="H563" s="245"/>
      <c r="I563" s="245"/>
      <c r="J563" s="245"/>
      <c r="K563" s="245"/>
      <c r="L563" s="245"/>
      <c r="M563" s="245"/>
      <c r="N563" s="245"/>
      <c r="O563" s="245"/>
      <c r="P563" s="245"/>
      <c r="Q563" s="245"/>
      <c r="R563" s="245"/>
      <c r="S563" s="245"/>
      <c r="T563" s="245"/>
      <c r="U563" s="245"/>
      <c r="V563" s="245"/>
      <c r="W563" s="245"/>
      <c r="X563" s="245"/>
      <c r="Y563" s="245"/>
      <c r="Z563" s="245"/>
    </row>
    <row r="564" ht="15.75" customHeight="1">
      <c r="A564" s="245"/>
      <c r="B564" s="245"/>
      <c r="C564" s="245"/>
      <c r="D564" s="245"/>
      <c r="E564" s="245"/>
      <c r="F564" s="245"/>
      <c r="G564" s="245"/>
      <c r="H564" s="245"/>
      <c r="I564" s="245"/>
      <c r="J564" s="245"/>
      <c r="K564" s="245"/>
      <c r="L564" s="245"/>
      <c r="M564" s="245"/>
      <c r="N564" s="245"/>
      <c r="O564" s="245"/>
      <c r="P564" s="245"/>
      <c r="Q564" s="245"/>
      <c r="R564" s="245"/>
      <c r="S564" s="245"/>
      <c r="T564" s="245"/>
      <c r="U564" s="245"/>
      <c r="V564" s="245"/>
      <c r="W564" s="245"/>
      <c r="X564" s="245"/>
      <c r="Y564" s="245"/>
      <c r="Z564" s="245"/>
    </row>
    <row r="565" ht="15.75" customHeight="1">
      <c r="A565" s="245"/>
      <c r="B565" s="245"/>
      <c r="C565" s="245"/>
      <c r="D565" s="245"/>
      <c r="E565" s="245"/>
      <c r="F565" s="245"/>
      <c r="G565" s="245"/>
      <c r="H565" s="245"/>
      <c r="I565" s="245"/>
      <c r="J565" s="245"/>
      <c r="K565" s="245"/>
      <c r="L565" s="245"/>
      <c r="M565" s="245"/>
      <c r="N565" s="245"/>
      <c r="O565" s="245"/>
      <c r="P565" s="245"/>
      <c r="Q565" s="245"/>
      <c r="R565" s="245"/>
      <c r="S565" s="245"/>
      <c r="T565" s="245"/>
      <c r="U565" s="245"/>
      <c r="V565" s="245"/>
      <c r="W565" s="245"/>
      <c r="X565" s="245"/>
      <c r="Y565" s="245"/>
      <c r="Z565" s="245"/>
    </row>
    <row r="566" ht="15.75" customHeight="1">
      <c r="A566" s="245"/>
      <c r="B566" s="245"/>
      <c r="C566" s="245"/>
      <c r="D566" s="245"/>
      <c r="E566" s="245"/>
      <c r="F566" s="245"/>
      <c r="G566" s="245"/>
      <c r="H566" s="245"/>
      <c r="I566" s="245"/>
      <c r="J566" s="245"/>
      <c r="K566" s="245"/>
      <c r="L566" s="245"/>
      <c r="M566" s="245"/>
      <c r="N566" s="245"/>
      <c r="O566" s="245"/>
      <c r="P566" s="245"/>
      <c r="Q566" s="245"/>
      <c r="R566" s="245"/>
      <c r="S566" s="245"/>
      <c r="T566" s="245"/>
      <c r="U566" s="245"/>
      <c r="V566" s="245"/>
      <c r="W566" s="245"/>
      <c r="X566" s="245"/>
      <c r="Y566" s="245"/>
      <c r="Z566" s="245"/>
    </row>
    <row r="567" ht="15.75" customHeight="1">
      <c r="A567" s="245"/>
      <c r="B567" s="245"/>
      <c r="C567" s="245"/>
      <c r="D567" s="245"/>
      <c r="E567" s="245"/>
      <c r="F567" s="245"/>
      <c r="G567" s="245"/>
      <c r="H567" s="245"/>
      <c r="I567" s="245"/>
      <c r="J567" s="245"/>
      <c r="K567" s="245"/>
      <c r="L567" s="245"/>
      <c r="M567" s="245"/>
      <c r="N567" s="245"/>
      <c r="O567" s="245"/>
      <c r="P567" s="245"/>
      <c r="Q567" s="245"/>
      <c r="R567" s="245"/>
      <c r="S567" s="245"/>
      <c r="T567" s="245"/>
      <c r="U567" s="245"/>
      <c r="V567" s="245"/>
      <c r="W567" s="245"/>
      <c r="X567" s="245"/>
      <c r="Y567" s="245"/>
      <c r="Z567" s="245"/>
    </row>
    <row r="568" ht="15.75" customHeight="1">
      <c r="A568" s="245"/>
      <c r="B568" s="245"/>
      <c r="C568" s="245"/>
      <c r="D568" s="245"/>
      <c r="E568" s="245"/>
      <c r="F568" s="245"/>
      <c r="G568" s="245"/>
      <c r="H568" s="245"/>
      <c r="I568" s="245"/>
      <c r="J568" s="245"/>
      <c r="K568" s="245"/>
      <c r="L568" s="245"/>
      <c r="M568" s="245"/>
      <c r="N568" s="245"/>
      <c r="O568" s="245"/>
      <c r="P568" s="245"/>
      <c r="Q568" s="245"/>
      <c r="R568" s="245"/>
      <c r="S568" s="245"/>
      <c r="T568" s="245"/>
      <c r="U568" s="245"/>
      <c r="V568" s="245"/>
      <c r="W568" s="245"/>
      <c r="X568" s="245"/>
      <c r="Y568" s="245"/>
      <c r="Z568" s="245"/>
    </row>
    <row r="569" ht="15.75" customHeight="1">
      <c r="A569" s="245"/>
      <c r="B569" s="245"/>
      <c r="C569" s="245"/>
      <c r="D569" s="245"/>
      <c r="E569" s="245"/>
      <c r="F569" s="245"/>
      <c r="G569" s="245"/>
      <c r="H569" s="245"/>
      <c r="I569" s="245"/>
      <c r="J569" s="245"/>
      <c r="K569" s="245"/>
      <c r="L569" s="245"/>
      <c r="M569" s="245"/>
      <c r="N569" s="245"/>
      <c r="O569" s="245"/>
      <c r="P569" s="245"/>
      <c r="Q569" s="245"/>
      <c r="R569" s="245"/>
      <c r="S569" s="245"/>
      <c r="T569" s="245"/>
      <c r="U569" s="245"/>
      <c r="V569" s="245"/>
      <c r="W569" s="245"/>
      <c r="X569" s="245"/>
      <c r="Y569" s="245"/>
      <c r="Z569" s="245"/>
    </row>
    <row r="570" ht="15.75" customHeight="1">
      <c r="A570" s="245"/>
      <c r="B570" s="245"/>
      <c r="C570" s="245"/>
      <c r="D570" s="245"/>
      <c r="E570" s="245"/>
      <c r="F570" s="245"/>
      <c r="G570" s="245"/>
      <c r="H570" s="245"/>
      <c r="I570" s="245"/>
      <c r="J570" s="245"/>
      <c r="K570" s="245"/>
      <c r="L570" s="245"/>
      <c r="M570" s="245"/>
      <c r="N570" s="245"/>
      <c r="O570" s="245"/>
      <c r="P570" s="245"/>
      <c r="Q570" s="245"/>
      <c r="R570" s="245"/>
      <c r="S570" s="245"/>
      <c r="T570" s="245"/>
      <c r="U570" s="245"/>
      <c r="V570" s="245"/>
      <c r="W570" s="245"/>
      <c r="X570" s="245"/>
      <c r="Y570" s="245"/>
      <c r="Z570" s="245"/>
    </row>
    <row r="571" ht="15.75" customHeight="1">
      <c r="A571" s="245"/>
      <c r="B571" s="245"/>
      <c r="C571" s="245"/>
      <c r="D571" s="245"/>
      <c r="E571" s="245"/>
      <c r="F571" s="245"/>
      <c r="G571" s="245"/>
      <c r="H571" s="245"/>
      <c r="I571" s="245"/>
      <c r="J571" s="245"/>
      <c r="K571" s="245"/>
      <c r="L571" s="245"/>
      <c r="M571" s="245"/>
      <c r="N571" s="245"/>
      <c r="O571" s="245"/>
      <c r="P571" s="245"/>
      <c r="Q571" s="245"/>
      <c r="R571" s="245"/>
      <c r="S571" s="245"/>
      <c r="T571" s="245"/>
      <c r="U571" s="245"/>
      <c r="V571" s="245"/>
      <c r="W571" s="245"/>
      <c r="X571" s="245"/>
      <c r="Y571" s="245"/>
      <c r="Z571" s="245"/>
    </row>
    <row r="572" ht="15.75" customHeight="1">
      <c r="A572" s="245"/>
      <c r="B572" s="245"/>
      <c r="C572" s="245"/>
      <c r="D572" s="245"/>
      <c r="E572" s="245"/>
      <c r="F572" s="245"/>
      <c r="G572" s="245"/>
      <c r="H572" s="245"/>
      <c r="I572" s="245"/>
      <c r="J572" s="245"/>
      <c r="K572" s="245"/>
      <c r="L572" s="245"/>
      <c r="M572" s="245"/>
      <c r="N572" s="245"/>
      <c r="O572" s="245"/>
      <c r="P572" s="245"/>
      <c r="Q572" s="245"/>
      <c r="R572" s="245"/>
      <c r="S572" s="245"/>
      <c r="T572" s="245"/>
      <c r="U572" s="245"/>
      <c r="V572" s="245"/>
      <c r="W572" s="245"/>
      <c r="X572" s="245"/>
      <c r="Y572" s="245"/>
      <c r="Z572" s="245"/>
    </row>
    <row r="573" ht="15.75" customHeight="1">
      <c r="A573" s="245"/>
      <c r="B573" s="245"/>
      <c r="C573" s="245"/>
      <c r="D573" s="245"/>
      <c r="E573" s="245"/>
      <c r="F573" s="245"/>
      <c r="G573" s="245"/>
      <c r="H573" s="245"/>
      <c r="I573" s="245"/>
      <c r="J573" s="245"/>
      <c r="K573" s="245"/>
      <c r="L573" s="245"/>
      <c r="M573" s="245"/>
      <c r="N573" s="245"/>
      <c r="O573" s="245"/>
      <c r="P573" s="245"/>
      <c r="Q573" s="245"/>
      <c r="R573" s="245"/>
      <c r="S573" s="245"/>
      <c r="T573" s="245"/>
      <c r="U573" s="245"/>
      <c r="V573" s="245"/>
      <c r="W573" s="245"/>
      <c r="X573" s="245"/>
      <c r="Y573" s="245"/>
      <c r="Z573" s="245"/>
    </row>
    <row r="574" ht="15.75" customHeight="1">
      <c r="A574" s="245"/>
      <c r="B574" s="245"/>
      <c r="C574" s="245"/>
      <c r="D574" s="245"/>
      <c r="E574" s="245"/>
      <c r="F574" s="245"/>
      <c r="G574" s="245"/>
      <c r="H574" s="245"/>
      <c r="I574" s="245"/>
      <c r="J574" s="245"/>
      <c r="K574" s="245"/>
      <c r="L574" s="245"/>
      <c r="M574" s="245"/>
      <c r="N574" s="245"/>
      <c r="O574" s="245"/>
      <c r="P574" s="245"/>
      <c r="Q574" s="245"/>
      <c r="R574" s="245"/>
      <c r="S574" s="245"/>
      <c r="T574" s="245"/>
      <c r="U574" s="245"/>
      <c r="V574" s="245"/>
      <c r="W574" s="245"/>
      <c r="X574" s="245"/>
      <c r="Y574" s="245"/>
      <c r="Z574" s="245"/>
    </row>
    <row r="575" ht="15.75" customHeight="1">
      <c r="A575" s="245"/>
      <c r="B575" s="245"/>
      <c r="C575" s="245"/>
      <c r="D575" s="245"/>
      <c r="E575" s="245"/>
      <c r="F575" s="245"/>
      <c r="G575" s="245"/>
      <c r="H575" s="245"/>
      <c r="I575" s="245"/>
      <c r="J575" s="245"/>
      <c r="K575" s="245"/>
      <c r="L575" s="245"/>
      <c r="M575" s="245"/>
      <c r="N575" s="245"/>
      <c r="O575" s="245"/>
      <c r="P575" s="245"/>
      <c r="Q575" s="245"/>
      <c r="R575" s="245"/>
      <c r="S575" s="245"/>
      <c r="T575" s="245"/>
      <c r="U575" s="245"/>
      <c r="V575" s="245"/>
      <c r="W575" s="245"/>
      <c r="X575" s="245"/>
      <c r="Y575" s="245"/>
      <c r="Z575" s="245"/>
    </row>
    <row r="576" ht="15.75" customHeight="1">
      <c r="A576" s="245"/>
      <c r="B576" s="245"/>
      <c r="C576" s="245"/>
      <c r="D576" s="245"/>
      <c r="E576" s="245"/>
      <c r="F576" s="245"/>
      <c r="G576" s="245"/>
      <c r="H576" s="245"/>
      <c r="I576" s="245"/>
      <c r="J576" s="245"/>
      <c r="K576" s="245"/>
      <c r="L576" s="245"/>
      <c r="M576" s="245"/>
      <c r="N576" s="245"/>
      <c r="O576" s="245"/>
      <c r="P576" s="245"/>
      <c r="Q576" s="245"/>
      <c r="R576" s="245"/>
      <c r="S576" s="245"/>
      <c r="T576" s="245"/>
      <c r="U576" s="245"/>
      <c r="V576" s="245"/>
      <c r="W576" s="245"/>
      <c r="X576" s="245"/>
      <c r="Y576" s="245"/>
      <c r="Z576" s="245"/>
    </row>
    <row r="577" ht="15.75" customHeight="1">
      <c r="A577" s="245"/>
      <c r="B577" s="245"/>
      <c r="C577" s="245"/>
      <c r="D577" s="245"/>
      <c r="E577" s="245"/>
      <c r="F577" s="245"/>
      <c r="G577" s="245"/>
      <c r="H577" s="245"/>
      <c r="I577" s="245"/>
      <c r="J577" s="245"/>
      <c r="K577" s="245"/>
      <c r="L577" s="245"/>
      <c r="M577" s="245"/>
      <c r="N577" s="245"/>
      <c r="O577" s="245"/>
      <c r="P577" s="245"/>
      <c r="Q577" s="245"/>
      <c r="R577" s="245"/>
      <c r="S577" s="245"/>
      <c r="T577" s="245"/>
      <c r="U577" s="245"/>
      <c r="V577" s="245"/>
      <c r="W577" s="245"/>
      <c r="X577" s="245"/>
      <c r="Y577" s="245"/>
      <c r="Z577" s="245"/>
    </row>
    <row r="578" ht="15.75" customHeight="1">
      <c r="A578" s="245"/>
      <c r="B578" s="245"/>
      <c r="C578" s="245"/>
      <c r="D578" s="245"/>
      <c r="E578" s="245"/>
      <c r="F578" s="245"/>
      <c r="G578" s="245"/>
      <c r="H578" s="245"/>
      <c r="I578" s="245"/>
      <c r="J578" s="245"/>
      <c r="K578" s="245"/>
      <c r="L578" s="245"/>
      <c r="M578" s="245"/>
      <c r="N578" s="245"/>
      <c r="O578" s="245"/>
      <c r="P578" s="245"/>
      <c r="Q578" s="245"/>
      <c r="R578" s="245"/>
      <c r="S578" s="245"/>
      <c r="T578" s="245"/>
      <c r="U578" s="245"/>
      <c r="V578" s="245"/>
      <c r="W578" s="245"/>
      <c r="X578" s="245"/>
      <c r="Y578" s="245"/>
      <c r="Z578" s="245"/>
    </row>
    <row r="579" ht="15.75" customHeight="1">
      <c r="A579" s="245"/>
      <c r="B579" s="245"/>
      <c r="C579" s="245"/>
      <c r="D579" s="245"/>
      <c r="E579" s="245"/>
      <c r="F579" s="245"/>
      <c r="G579" s="245"/>
      <c r="H579" s="245"/>
      <c r="I579" s="245"/>
      <c r="J579" s="245"/>
      <c r="K579" s="245"/>
      <c r="L579" s="245"/>
      <c r="M579" s="245"/>
      <c r="N579" s="245"/>
      <c r="O579" s="245"/>
      <c r="P579" s="245"/>
      <c r="Q579" s="245"/>
      <c r="R579" s="245"/>
      <c r="S579" s="245"/>
      <c r="T579" s="245"/>
      <c r="U579" s="245"/>
      <c r="V579" s="245"/>
      <c r="W579" s="245"/>
      <c r="X579" s="245"/>
      <c r="Y579" s="245"/>
      <c r="Z579" s="245"/>
    </row>
    <row r="580" ht="15.75" customHeight="1">
      <c r="A580" s="245"/>
      <c r="B580" s="245"/>
      <c r="C580" s="245"/>
      <c r="D580" s="245"/>
      <c r="E580" s="245"/>
      <c r="F580" s="245"/>
      <c r="G580" s="245"/>
      <c r="H580" s="245"/>
      <c r="I580" s="245"/>
      <c r="J580" s="245"/>
      <c r="K580" s="245"/>
      <c r="L580" s="245"/>
      <c r="M580" s="245"/>
      <c r="N580" s="245"/>
      <c r="O580" s="245"/>
      <c r="P580" s="245"/>
      <c r="Q580" s="245"/>
      <c r="R580" s="245"/>
      <c r="S580" s="245"/>
      <c r="T580" s="245"/>
      <c r="U580" s="245"/>
      <c r="V580" s="245"/>
      <c r="W580" s="245"/>
      <c r="X580" s="245"/>
      <c r="Y580" s="245"/>
      <c r="Z580" s="245"/>
    </row>
    <row r="581" ht="15.75" customHeight="1">
      <c r="A581" s="245"/>
      <c r="B581" s="245"/>
      <c r="C581" s="245"/>
      <c r="D581" s="245"/>
      <c r="E581" s="245"/>
      <c r="F581" s="245"/>
      <c r="G581" s="245"/>
      <c r="H581" s="245"/>
      <c r="I581" s="245"/>
      <c r="J581" s="245"/>
      <c r="K581" s="245"/>
      <c r="L581" s="245"/>
      <c r="M581" s="245"/>
      <c r="N581" s="245"/>
      <c r="O581" s="245"/>
      <c r="P581" s="245"/>
      <c r="Q581" s="245"/>
      <c r="R581" s="245"/>
      <c r="S581" s="245"/>
      <c r="T581" s="245"/>
      <c r="U581" s="245"/>
      <c r="V581" s="245"/>
      <c r="W581" s="245"/>
      <c r="X581" s="245"/>
      <c r="Y581" s="245"/>
      <c r="Z581" s="245"/>
    </row>
    <row r="582" ht="15.75" customHeight="1">
      <c r="A582" s="245"/>
      <c r="B582" s="245"/>
      <c r="C582" s="245"/>
      <c r="D582" s="245"/>
      <c r="E582" s="245"/>
      <c r="F582" s="245"/>
      <c r="G582" s="245"/>
      <c r="H582" s="245"/>
      <c r="I582" s="245"/>
      <c r="J582" s="245"/>
      <c r="K582" s="245"/>
      <c r="L582" s="245"/>
      <c r="M582" s="245"/>
      <c r="N582" s="245"/>
      <c r="O582" s="245"/>
      <c r="P582" s="245"/>
      <c r="Q582" s="245"/>
      <c r="R582" s="245"/>
      <c r="S582" s="245"/>
      <c r="T582" s="245"/>
      <c r="U582" s="245"/>
      <c r="V582" s="245"/>
      <c r="W582" s="245"/>
      <c r="X582" s="245"/>
      <c r="Y582" s="245"/>
      <c r="Z582" s="245"/>
    </row>
    <row r="583" ht="15.75" customHeight="1">
      <c r="A583" s="245"/>
      <c r="B583" s="245"/>
      <c r="C583" s="245"/>
      <c r="D583" s="245"/>
      <c r="E583" s="245"/>
      <c r="F583" s="245"/>
      <c r="G583" s="245"/>
      <c r="H583" s="245"/>
      <c r="I583" s="245"/>
      <c r="J583" s="245"/>
      <c r="K583" s="245"/>
      <c r="L583" s="245"/>
      <c r="M583" s="245"/>
      <c r="N583" s="245"/>
      <c r="O583" s="245"/>
      <c r="P583" s="245"/>
      <c r="Q583" s="245"/>
      <c r="R583" s="245"/>
      <c r="S583" s="245"/>
      <c r="T583" s="245"/>
      <c r="U583" s="245"/>
      <c r="V583" s="245"/>
      <c r="W583" s="245"/>
      <c r="X583" s="245"/>
      <c r="Y583" s="245"/>
      <c r="Z583" s="245"/>
    </row>
    <row r="584" ht="15.75" customHeight="1">
      <c r="A584" s="245"/>
      <c r="B584" s="245"/>
      <c r="C584" s="245"/>
      <c r="D584" s="245"/>
      <c r="E584" s="245"/>
      <c r="F584" s="245"/>
      <c r="G584" s="245"/>
      <c r="H584" s="245"/>
      <c r="I584" s="245"/>
      <c r="J584" s="245"/>
      <c r="K584" s="245"/>
      <c r="L584" s="245"/>
      <c r="M584" s="245"/>
      <c r="N584" s="245"/>
      <c r="O584" s="245"/>
      <c r="P584" s="245"/>
      <c r="Q584" s="245"/>
      <c r="R584" s="245"/>
      <c r="S584" s="245"/>
      <c r="T584" s="245"/>
      <c r="U584" s="245"/>
      <c r="V584" s="245"/>
      <c r="W584" s="245"/>
      <c r="X584" s="245"/>
      <c r="Y584" s="245"/>
      <c r="Z584" s="245"/>
    </row>
    <row r="585" ht="15.75" customHeight="1">
      <c r="A585" s="245"/>
      <c r="B585" s="245"/>
      <c r="C585" s="245"/>
      <c r="D585" s="245"/>
      <c r="E585" s="245"/>
      <c r="F585" s="245"/>
      <c r="G585" s="245"/>
      <c r="H585" s="245"/>
      <c r="I585" s="245"/>
      <c r="J585" s="245"/>
      <c r="K585" s="245"/>
      <c r="L585" s="245"/>
      <c r="M585" s="245"/>
      <c r="N585" s="245"/>
      <c r="O585" s="245"/>
      <c r="P585" s="245"/>
      <c r="Q585" s="245"/>
      <c r="R585" s="245"/>
      <c r="S585" s="245"/>
      <c r="T585" s="245"/>
      <c r="U585" s="245"/>
      <c r="V585" s="245"/>
      <c r="W585" s="245"/>
      <c r="X585" s="245"/>
      <c r="Y585" s="245"/>
      <c r="Z585" s="245"/>
    </row>
    <row r="586" ht="15.75" customHeight="1">
      <c r="A586" s="245"/>
      <c r="B586" s="245"/>
      <c r="C586" s="245"/>
      <c r="D586" s="245"/>
      <c r="E586" s="245"/>
      <c r="F586" s="245"/>
      <c r="G586" s="245"/>
      <c r="H586" s="245"/>
      <c r="I586" s="245"/>
      <c r="J586" s="245"/>
      <c r="K586" s="245"/>
      <c r="L586" s="245"/>
      <c r="M586" s="245"/>
      <c r="N586" s="245"/>
      <c r="O586" s="245"/>
      <c r="P586" s="245"/>
      <c r="Q586" s="245"/>
      <c r="R586" s="245"/>
      <c r="S586" s="245"/>
      <c r="T586" s="245"/>
      <c r="U586" s="245"/>
      <c r="V586" s="245"/>
      <c r="W586" s="245"/>
      <c r="X586" s="245"/>
      <c r="Y586" s="245"/>
      <c r="Z586" s="245"/>
    </row>
    <row r="587" ht="15.75" customHeight="1">
      <c r="A587" s="245"/>
      <c r="B587" s="245"/>
      <c r="C587" s="245"/>
      <c r="D587" s="245"/>
      <c r="E587" s="245"/>
      <c r="F587" s="245"/>
      <c r="G587" s="245"/>
      <c r="H587" s="245"/>
      <c r="I587" s="245"/>
      <c r="J587" s="245"/>
      <c r="K587" s="245"/>
      <c r="L587" s="245"/>
      <c r="M587" s="245"/>
      <c r="N587" s="245"/>
      <c r="O587" s="245"/>
      <c r="P587" s="245"/>
      <c r="Q587" s="245"/>
      <c r="R587" s="245"/>
      <c r="S587" s="245"/>
      <c r="T587" s="245"/>
      <c r="U587" s="245"/>
      <c r="V587" s="245"/>
      <c r="W587" s="245"/>
      <c r="X587" s="245"/>
      <c r="Y587" s="245"/>
      <c r="Z587" s="245"/>
    </row>
    <row r="588" ht="15.75" customHeight="1">
      <c r="A588" s="245"/>
      <c r="B588" s="245"/>
      <c r="C588" s="245"/>
      <c r="D588" s="245"/>
      <c r="E588" s="245"/>
      <c r="F588" s="245"/>
      <c r="G588" s="245"/>
      <c r="H588" s="245"/>
      <c r="I588" s="245"/>
      <c r="J588" s="245"/>
      <c r="K588" s="245"/>
      <c r="L588" s="245"/>
      <c r="M588" s="245"/>
      <c r="N588" s="245"/>
      <c r="O588" s="245"/>
      <c r="P588" s="245"/>
      <c r="Q588" s="245"/>
      <c r="R588" s="245"/>
      <c r="S588" s="245"/>
      <c r="T588" s="245"/>
      <c r="U588" s="245"/>
      <c r="V588" s="245"/>
      <c r="W588" s="245"/>
      <c r="X588" s="245"/>
      <c r="Y588" s="245"/>
      <c r="Z588" s="245"/>
    </row>
    <row r="589" ht="15.75" customHeight="1">
      <c r="A589" s="245"/>
      <c r="B589" s="245"/>
      <c r="C589" s="245"/>
      <c r="D589" s="245"/>
      <c r="E589" s="245"/>
      <c r="F589" s="245"/>
      <c r="G589" s="245"/>
      <c r="H589" s="245"/>
      <c r="I589" s="245"/>
      <c r="J589" s="245"/>
      <c r="K589" s="245"/>
      <c r="L589" s="245"/>
      <c r="M589" s="245"/>
      <c r="N589" s="245"/>
      <c r="O589" s="245"/>
      <c r="P589" s="245"/>
      <c r="Q589" s="245"/>
      <c r="R589" s="245"/>
      <c r="S589" s="245"/>
      <c r="T589" s="245"/>
      <c r="U589" s="245"/>
      <c r="V589" s="245"/>
      <c r="W589" s="245"/>
      <c r="X589" s="245"/>
      <c r="Y589" s="245"/>
      <c r="Z589" s="245"/>
    </row>
    <row r="590" ht="15.75" customHeight="1">
      <c r="A590" s="245"/>
      <c r="B590" s="245"/>
      <c r="C590" s="245"/>
      <c r="D590" s="245"/>
      <c r="E590" s="245"/>
      <c r="F590" s="245"/>
      <c r="G590" s="245"/>
      <c r="H590" s="245"/>
      <c r="I590" s="245"/>
      <c r="J590" s="245"/>
      <c r="K590" s="245"/>
      <c r="L590" s="245"/>
      <c r="M590" s="245"/>
      <c r="N590" s="245"/>
      <c r="O590" s="245"/>
      <c r="P590" s="245"/>
      <c r="Q590" s="245"/>
      <c r="R590" s="245"/>
      <c r="S590" s="245"/>
      <c r="T590" s="245"/>
      <c r="U590" s="245"/>
      <c r="V590" s="245"/>
      <c r="W590" s="245"/>
      <c r="X590" s="245"/>
      <c r="Y590" s="245"/>
      <c r="Z590" s="245"/>
    </row>
    <row r="591" ht="15.75" customHeight="1">
      <c r="A591" s="245"/>
      <c r="B591" s="245"/>
      <c r="C591" s="245"/>
      <c r="D591" s="245"/>
      <c r="E591" s="245"/>
      <c r="F591" s="245"/>
      <c r="G591" s="245"/>
      <c r="H591" s="245"/>
      <c r="I591" s="245"/>
      <c r="J591" s="245"/>
      <c r="K591" s="245"/>
      <c r="L591" s="245"/>
      <c r="M591" s="245"/>
      <c r="N591" s="245"/>
      <c r="O591" s="245"/>
      <c r="P591" s="245"/>
      <c r="Q591" s="245"/>
      <c r="R591" s="245"/>
      <c r="S591" s="245"/>
      <c r="T591" s="245"/>
      <c r="U591" s="245"/>
      <c r="V591" s="245"/>
      <c r="W591" s="245"/>
      <c r="X591" s="245"/>
      <c r="Y591" s="245"/>
      <c r="Z591" s="245"/>
    </row>
    <row r="592" ht="15.75" customHeight="1">
      <c r="A592" s="245"/>
      <c r="B592" s="245"/>
      <c r="C592" s="245"/>
      <c r="D592" s="245"/>
      <c r="E592" s="245"/>
      <c r="F592" s="245"/>
      <c r="G592" s="245"/>
      <c r="H592" s="245"/>
      <c r="I592" s="245"/>
      <c r="J592" s="245"/>
      <c r="K592" s="245"/>
      <c r="L592" s="245"/>
      <c r="M592" s="245"/>
      <c r="N592" s="245"/>
      <c r="O592" s="245"/>
      <c r="P592" s="245"/>
      <c r="Q592" s="245"/>
      <c r="R592" s="245"/>
      <c r="S592" s="245"/>
      <c r="T592" s="245"/>
      <c r="U592" s="245"/>
      <c r="V592" s="245"/>
      <c r="W592" s="245"/>
      <c r="X592" s="245"/>
      <c r="Y592" s="245"/>
      <c r="Z592" s="245"/>
    </row>
    <row r="593" ht="15.75" customHeight="1">
      <c r="A593" s="245"/>
      <c r="B593" s="245"/>
      <c r="C593" s="245"/>
      <c r="D593" s="245"/>
      <c r="E593" s="245"/>
      <c r="F593" s="245"/>
      <c r="G593" s="245"/>
      <c r="H593" s="245"/>
      <c r="I593" s="245"/>
      <c r="J593" s="245"/>
      <c r="K593" s="245"/>
      <c r="L593" s="245"/>
      <c r="M593" s="245"/>
      <c r="N593" s="245"/>
      <c r="O593" s="245"/>
      <c r="P593" s="245"/>
      <c r="Q593" s="245"/>
      <c r="R593" s="245"/>
      <c r="S593" s="245"/>
      <c r="T593" s="245"/>
      <c r="U593" s="245"/>
      <c r="V593" s="245"/>
      <c r="W593" s="245"/>
      <c r="X593" s="245"/>
      <c r="Y593" s="245"/>
      <c r="Z593" s="245"/>
    </row>
    <row r="594" ht="15.75" customHeight="1">
      <c r="A594" s="245"/>
      <c r="B594" s="245"/>
      <c r="C594" s="245"/>
      <c r="D594" s="245"/>
      <c r="E594" s="245"/>
      <c r="F594" s="245"/>
      <c r="G594" s="245"/>
      <c r="H594" s="245"/>
      <c r="I594" s="245"/>
      <c r="J594" s="245"/>
      <c r="K594" s="245"/>
      <c r="L594" s="245"/>
      <c r="M594" s="245"/>
      <c r="N594" s="245"/>
      <c r="O594" s="245"/>
      <c r="P594" s="245"/>
      <c r="Q594" s="245"/>
      <c r="R594" s="245"/>
      <c r="S594" s="245"/>
      <c r="T594" s="245"/>
      <c r="U594" s="245"/>
      <c r="V594" s="245"/>
      <c r="W594" s="245"/>
      <c r="X594" s="245"/>
      <c r="Y594" s="245"/>
      <c r="Z594" s="245"/>
    </row>
    <row r="595" ht="15.75" customHeight="1">
      <c r="A595" s="245"/>
      <c r="B595" s="245"/>
      <c r="C595" s="245"/>
      <c r="D595" s="245"/>
      <c r="E595" s="245"/>
      <c r="F595" s="245"/>
      <c r="G595" s="245"/>
      <c r="H595" s="245"/>
      <c r="I595" s="245"/>
      <c r="J595" s="245"/>
      <c r="K595" s="245"/>
      <c r="L595" s="245"/>
      <c r="M595" s="245"/>
      <c r="N595" s="245"/>
      <c r="O595" s="245"/>
      <c r="P595" s="245"/>
      <c r="Q595" s="245"/>
      <c r="R595" s="245"/>
      <c r="S595" s="245"/>
      <c r="T595" s="245"/>
      <c r="U595" s="245"/>
      <c r="V595" s="245"/>
      <c r="W595" s="245"/>
      <c r="X595" s="245"/>
      <c r="Y595" s="245"/>
      <c r="Z595" s="245"/>
    </row>
    <row r="596" ht="15.75" customHeight="1">
      <c r="A596" s="245"/>
      <c r="B596" s="245"/>
      <c r="C596" s="245"/>
      <c r="D596" s="245"/>
      <c r="E596" s="245"/>
      <c r="F596" s="245"/>
      <c r="G596" s="245"/>
      <c r="H596" s="245"/>
      <c r="I596" s="245"/>
      <c r="J596" s="245"/>
      <c r="K596" s="245"/>
      <c r="L596" s="245"/>
      <c r="M596" s="245"/>
      <c r="N596" s="245"/>
      <c r="O596" s="245"/>
      <c r="P596" s="245"/>
      <c r="Q596" s="245"/>
      <c r="R596" s="245"/>
      <c r="S596" s="245"/>
      <c r="T596" s="245"/>
      <c r="U596" s="245"/>
      <c r="V596" s="245"/>
      <c r="W596" s="245"/>
      <c r="X596" s="245"/>
      <c r="Y596" s="245"/>
      <c r="Z596" s="245"/>
    </row>
    <row r="597" ht="15.75" customHeight="1">
      <c r="A597" s="245"/>
      <c r="B597" s="245"/>
      <c r="C597" s="245"/>
      <c r="D597" s="245"/>
      <c r="E597" s="245"/>
      <c r="F597" s="245"/>
      <c r="G597" s="245"/>
      <c r="H597" s="245"/>
      <c r="I597" s="245"/>
      <c r="J597" s="245"/>
      <c r="K597" s="245"/>
      <c r="L597" s="245"/>
      <c r="M597" s="245"/>
      <c r="N597" s="245"/>
      <c r="O597" s="245"/>
      <c r="P597" s="245"/>
      <c r="Q597" s="245"/>
      <c r="R597" s="245"/>
      <c r="S597" s="245"/>
      <c r="T597" s="245"/>
      <c r="U597" s="245"/>
      <c r="V597" s="245"/>
      <c r="W597" s="245"/>
      <c r="X597" s="245"/>
      <c r="Y597" s="245"/>
      <c r="Z597" s="245"/>
    </row>
    <row r="598" ht="15.75" customHeight="1">
      <c r="A598" s="245"/>
      <c r="B598" s="245"/>
      <c r="C598" s="245"/>
      <c r="D598" s="245"/>
      <c r="E598" s="245"/>
      <c r="F598" s="245"/>
      <c r="G598" s="245"/>
      <c r="H598" s="245"/>
      <c r="I598" s="245"/>
      <c r="J598" s="245"/>
      <c r="K598" s="245"/>
      <c r="L598" s="245"/>
      <c r="M598" s="245"/>
      <c r="N598" s="245"/>
      <c r="O598" s="245"/>
      <c r="P598" s="245"/>
      <c r="Q598" s="245"/>
      <c r="R598" s="245"/>
      <c r="S598" s="245"/>
      <c r="T598" s="245"/>
      <c r="U598" s="245"/>
      <c r="V598" s="245"/>
      <c r="W598" s="245"/>
      <c r="X598" s="245"/>
      <c r="Y598" s="245"/>
      <c r="Z598" s="245"/>
    </row>
    <row r="599" ht="15.75" customHeight="1">
      <c r="A599" s="245"/>
      <c r="B599" s="245"/>
      <c r="C599" s="245"/>
      <c r="D599" s="245"/>
      <c r="E599" s="245"/>
      <c r="F599" s="245"/>
      <c r="G599" s="245"/>
      <c r="H599" s="245"/>
      <c r="I599" s="245"/>
      <c r="J599" s="245"/>
      <c r="K599" s="245"/>
      <c r="L599" s="245"/>
      <c r="M599" s="245"/>
      <c r="N599" s="245"/>
      <c r="O599" s="245"/>
      <c r="P599" s="245"/>
      <c r="Q599" s="245"/>
      <c r="R599" s="245"/>
      <c r="S599" s="245"/>
      <c r="T599" s="245"/>
      <c r="U599" s="245"/>
      <c r="V599" s="245"/>
      <c r="W599" s="245"/>
      <c r="X599" s="245"/>
      <c r="Y599" s="245"/>
      <c r="Z599" s="245"/>
    </row>
    <row r="600" ht="15.75" customHeight="1">
      <c r="A600" s="245"/>
      <c r="B600" s="245"/>
      <c r="C600" s="245"/>
      <c r="D600" s="245"/>
      <c r="E600" s="245"/>
      <c r="F600" s="245"/>
      <c r="G600" s="245"/>
      <c r="H600" s="245"/>
      <c r="I600" s="245"/>
      <c r="J600" s="245"/>
      <c r="K600" s="245"/>
      <c r="L600" s="245"/>
      <c r="M600" s="245"/>
      <c r="N600" s="245"/>
      <c r="O600" s="245"/>
      <c r="P600" s="245"/>
      <c r="Q600" s="245"/>
      <c r="R600" s="245"/>
      <c r="S600" s="245"/>
      <c r="T600" s="245"/>
      <c r="U600" s="245"/>
      <c r="V600" s="245"/>
      <c r="W600" s="245"/>
      <c r="X600" s="245"/>
      <c r="Y600" s="245"/>
      <c r="Z600" s="245"/>
    </row>
    <row r="601" ht="15.75" customHeight="1">
      <c r="A601" s="245"/>
      <c r="B601" s="245"/>
      <c r="C601" s="245"/>
      <c r="D601" s="245"/>
      <c r="E601" s="245"/>
      <c r="F601" s="245"/>
      <c r="G601" s="245"/>
      <c r="H601" s="245"/>
      <c r="I601" s="245"/>
      <c r="J601" s="245"/>
      <c r="K601" s="245"/>
      <c r="L601" s="245"/>
      <c r="M601" s="245"/>
      <c r="N601" s="245"/>
      <c r="O601" s="245"/>
      <c r="P601" s="245"/>
      <c r="Q601" s="245"/>
      <c r="R601" s="245"/>
      <c r="S601" s="245"/>
      <c r="T601" s="245"/>
      <c r="U601" s="245"/>
      <c r="V601" s="245"/>
      <c r="W601" s="245"/>
      <c r="X601" s="245"/>
      <c r="Y601" s="245"/>
      <c r="Z601" s="245"/>
    </row>
    <row r="602" ht="15.75" customHeight="1">
      <c r="A602" s="245"/>
      <c r="B602" s="245"/>
      <c r="C602" s="245"/>
      <c r="D602" s="245"/>
      <c r="E602" s="245"/>
      <c r="F602" s="245"/>
      <c r="G602" s="245"/>
      <c r="H602" s="245"/>
      <c r="I602" s="245"/>
      <c r="J602" s="245"/>
      <c r="K602" s="245"/>
      <c r="L602" s="245"/>
      <c r="M602" s="245"/>
      <c r="N602" s="245"/>
      <c r="O602" s="245"/>
      <c r="P602" s="245"/>
      <c r="Q602" s="245"/>
      <c r="R602" s="245"/>
      <c r="S602" s="245"/>
      <c r="T602" s="245"/>
      <c r="U602" s="245"/>
      <c r="V602" s="245"/>
      <c r="W602" s="245"/>
      <c r="X602" s="245"/>
      <c r="Y602" s="245"/>
      <c r="Z602" s="245"/>
    </row>
    <row r="603" ht="15.75" customHeight="1">
      <c r="A603" s="245"/>
      <c r="B603" s="245"/>
      <c r="C603" s="245"/>
      <c r="D603" s="245"/>
      <c r="E603" s="245"/>
      <c r="F603" s="245"/>
      <c r="G603" s="245"/>
      <c r="H603" s="245"/>
      <c r="I603" s="245"/>
      <c r="J603" s="245"/>
      <c r="K603" s="245"/>
      <c r="L603" s="245"/>
      <c r="M603" s="245"/>
      <c r="N603" s="245"/>
      <c r="O603" s="245"/>
      <c r="P603" s="245"/>
      <c r="Q603" s="245"/>
      <c r="R603" s="245"/>
      <c r="S603" s="245"/>
      <c r="T603" s="245"/>
      <c r="U603" s="245"/>
      <c r="V603" s="245"/>
      <c r="W603" s="245"/>
      <c r="X603" s="245"/>
      <c r="Y603" s="245"/>
      <c r="Z603" s="245"/>
    </row>
    <row r="604" ht="15.75" customHeight="1">
      <c r="A604" s="245"/>
      <c r="B604" s="245"/>
      <c r="C604" s="245"/>
      <c r="D604" s="245"/>
      <c r="E604" s="245"/>
      <c r="F604" s="245"/>
      <c r="G604" s="245"/>
      <c r="H604" s="245"/>
      <c r="I604" s="245"/>
      <c r="J604" s="245"/>
      <c r="K604" s="245"/>
      <c r="L604" s="245"/>
      <c r="M604" s="245"/>
      <c r="N604" s="245"/>
      <c r="O604" s="245"/>
      <c r="P604" s="245"/>
      <c r="Q604" s="245"/>
      <c r="R604" s="245"/>
      <c r="S604" s="245"/>
      <c r="T604" s="245"/>
      <c r="U604" s="245"/>
      <c r="V604" s="245"/>
      <c r="W604" s="245"/>
      <c r="X604" s="245"/>
      <c r="Y604" s="245"/>
      <c r="Z604" s="245"/>
    </row>
    <row r="605" ht="15.75" customHeight="1">
      <c r="A605" s="245"/>
      <c r="B605" s="245"/>
      <c r="C605" s="245"/>
      <c r="D605" s="245"/>
      <c r="E605" s="245"/>
      <c r="F605" s="245"/>
      <c r="G605" s="245"/>
      <c r="H605" s="245"/>
      <c r="I605" s="245"/>
      <c r="J605" s="245"/>
      <c r="K605" s="245"/>
      <c r="L605" s="245"/>
      <c r="M605" s="245"/>
      <c r="N605" s="245"/>
      <c r="O605" s="245"/>
      <c r="P605" s="245"/>
      <c r="Q605" s="245"/>
      <c r="R605" s="245"/>
      <c r="S605" s="245"/>
      <c r="T605" s="245"/>
      <c r="U605" s="245"/>
      <c r="V605" s="245"/>
      <c r="W605" s="245"/>
      <c r="X605" s="245"/>
      <c r="Y605" s="245"/>
      <c r="Z605" s="245"/>
    </row>
    <row r="606" ht="15.75" customHeight="1">
      <c r="A606" s="245"/>
      <c r="B606" s="245"/>
      <c r="C606" s="245"/>
      <c r="D606" s="245"/>
      <c r="E606" s="245"/>
      <c r="F606" s="245"/>
      <c r="G606" s="245"/>
      <c r="H606" s="245"/>
      <c r="I606" s="245"/>
      <c r="J606" s="245"/>
      <c r="K606" s="245"/>
      <c r="L606" s="245"/>
      <c r="M606" s="245"/>
      <c r="N606" s="245"/>
      <c r="O606" s="245"/>
      <c r="P606" s="245"/>
      <c r="Q606" s="245"/>
      <c r="R606" s="245"/>
      <c r="S606" s="245"/>
      <c r="T606" s="245"/>
      <c r="U606" s="245"/>
      <c r="V606" s="245"/>
      <c r="W606" s="245"/>
      <c r="X606" s="245"/>
      <c r="Y606" s="245"/>
      <c r="Z606" s="245"/>
    </row>
    <row r="607" ht="15.75" customHeight="1">
      <c r="A607" s="245"/>
      <c r="B607" s="245"/>
      <c r="C607" s="245"/>
      <c r="D607" s="245"/>
      <c r="E607" s="245"/>
      <c r="F607" s="245"/>
      <c r="G607" s="245"/>
      <c r="H607" s="245"/>
      <c r="I607" s="245"/>
      <c r="J607" s="245"/>
      <c r="K607" s="245"/>
      <c r="L607" s="245"/>
      <c r="M607" s="245"/>
      <c r="N607" s="245"/>
      <c r="O607" s="245"/>
      <c r="P607" s="245"/>
      <c r="Q607" s="245"/>
      <c r="R607" s="245"/>
      <c r="S607" s="245"/>
      <c r="T607" s="245"/>
      <c r="U607" s="245"/>
      <c r="V607" s="245"/>
      <c r="W607" s="245"/>
      <c r="X607" s="245"/>
      <c r="Y607" s="245"/>
      <c r="Z607" s="245"/>
    </row>
    <row r="608" ht="15.75" customHeight="1">
      <c r="A608" s="245"/>
      <c r="B608" s="245"/>
      <c r="C608" s="245"/>
      <c r="D608" s="245"/>
      <c r="E608" s="245"/>
      <c r="F608" s="245"/>
      <c r="G608" s="245"/>
      <c r="H608" s="245"/>
      <c r="I608" s="245"/>
      <c r="J608" s="245"/>
      <c r="K608" s="245"/>
      <c r="L608" s="245"/>
      <c r="M608" s="245"/>
      <c r="N608" s="245"/>
      <c r="O608" s="245"/>
      <c r="P608" s="245"/>
      <c r="Q608" s="245"/>
      <c r="R608" s="245"/>
      <c r="S608" s="245"/>
      <c r="T608" s="245"/>
      <c r="U608" s="245"/>
      <c r="V608" s="245"/>
      <c r="W608" s="245"/>
      <c r="X608" s="245"/>
      <c r="Y608" s="245"/>
      <c r="Z608" s="245"/>
    </row>
    <row r="609" ht="15.75" customHeight="1">
      <c r="A609" s="245"/>
      <c r="B609" s="245"/>
      <c r="C609" s="245"/>
      <c r="D609" s="245"/>
      <c r="E609" s="245"/>
      <c r="F609" s="245"/>
      <c r="G609" s="245"/>
      <c r="H609" s="245"/>
      <c r="I609" s="245"/>
      <c r="J609" s="245"/>
      <c r="K609" s="245"/>
      <c r="L609" s="245"/>
      <c r="M609" s="245"/>
      <c r="N609" s="245"/>
      <c r="O609" s="245"/>
      <c r="P609" s="245"/>
      <c r="Q609" s="245"/>
      <c r="R609" s="245"/>
      <c r="S609" s="245"/>
      <c r="T609" s="245"/>
      <c r="U609" s="245"/>
      <c r="V609" s="245"/>
      <c r="W609" s="245"/>
      <c r="X609" s="245"/>
      <c r="Y609" s="245"/>
      <c r="Z609" s="245"/>
    </row>
    <row r="610" ht="15.75" customHeight="1">
      <c r="A610" s="245"/>
      <c r="B610" s="245"/>
      <c r="C610" s="245"/>
      <c r="D610" s="245"/>
      <c r="E610" s="245"/>
      <c r="F610" s="245"/>
      <c r="G610" s="245"/>
      <c r="H610" s="245"/>
      <c r="I610" s="245"/>
      <c r="J610" s="245"/>
      <c r="K610" s="245"/>
      <c r="L610" s="245"/>
      <c r="M610" s="245"/>
      <c r="N610" s="245"/>
      <c r="O610" s="245"/>
      <c r="P610" s="245"/>
      <c r="Q610" s="245"/>
      <c r="R610" s="245"/>
      <c r="S610" s="245"/>
      <c r="T610" s="245"/>
      <c r="U610" s="245"/>
      <c r="V610" s="245"/>
      <c r="W610" s="245"/>
      <c r="X610" s="245"/>
      <c r="Y610" s="245"/>
      <c r="Z610" s="245"/>
    </row>
    <row r="611" ht="15.75" customHeight="1">
      <c r="A611" s="245"/>
      <c r="B611" s="245"/>
      <c r="C611" s="245"/>
      <c r="D611" s="245"/>
      <c r="E611" s="245"/>
      <c r="F611" s="245"/>
      <c r="G611" s="245"/>
      <c r="H611" s="245"/>
      <c r="I611" s="245"/>
      <c r="J611" s="245"/>
      <c r="K611" s="245"/>
      <c r="L611" s="245"/>
      <c r="M611" s="245"/>
      <c r="N611" s="245"/>
      <c r="O611" s="245"/>
      <c r="P611" s="245"/>
      <c r="Q611" s="245"/>
      <c r="R611" s="245"/>
      <c r="S611" s="245"/>
      <c r="T611" s="245"/>
      <c r="U611" s="245"/>
      <c r="V611" s="245"/>
      <c r="W611" s="245"/>
      <c r="X611" s="245"/>
      <c r="Y611" s="245"/>
      <c r="Z611" s="245"/>
    </row>
    <row r="612" ht="15.75" customHeight="1">
      <c r="A612" s="245"/>
      <c r="B612" s="245"/>
      <c r="C612" s="245"/>
      <c r="D612" s="245"/>
      <c r="E612" s="245"/>
      <c r="F612" s="245"/>
      <c r="G612" s="245"/>
      <c r="H612" s="245"/>
      <c r="I612" s="245"/>
      <c r="J612" s="245"/>
      <c r="K612" s="245"/>
      <c r="L612" s="245"/>
      <c r="M612" s="245"/>
      <c r="N612" s="245"/>
      <c r="O612" s="245"/>
      <c r="P612" s="245"/>
      <c r="Q612" s="245"/>
      <c r="R612" s="245"/>
      <c r="S612" s="245"/>
      <c r="T612" s="245"/>
      <c r="U612" s="245"/>
      <c r="V612" s="245"/>
      <c r="W612" s="245"/>
      <c r="X612" s="245"/>
      <c r="Y612" s="245"/>
      <c r="Z612" s="245"/>
    </row>
    <row r="613" ht="15.75" customHeight="1">
      <c r="A613" s="245"/>
      <c r="B613" s="245"/>
      <c r="C613" s="245"/>
      <c r="D613" s="245"/>
      <c r="E613" s="245"/>
      <c r="F613" s="245"/>
      <c r="G613" s="245"/>
      <c r="H613" s="245"/>
      <c r="I613" s="245"/>
      <c r="J613" s="245"/>
      <c r="K613" s="245"/>
      <c r="L613" s="245"/>
      <c r="M613" s="245"/>
      <c r="N613" s="245"/>
      <c r="O613" s="245"/>
      <c r="P613" s="245"/>
      <c r="Q613" s="245"/>
      <c r="R613" s="245"/>
      <c r="S613" s="245"/>
      <c r="T613" s="245"/>
      <c r="U613" s="245"/>
      <c r="V613" s="245"/>
      <c r="W613" s="245"/>
      <c r="X613" s="245"/>
      <c r="Y613" s="245"/>
      <c r="Z613" s="245"/>
    </row>
    <row r="614" ht="15.75" customHeight="1">
      <c r="A614" s="245"/>
      <c r="B614" s="245"/>
      <c r="C614" s="245"/>
      <c r="D614" s="245"/>
      <c r="E614" s="245"/>
      <c r="F614" s="245"/>
      <c r="G614" s="245"/>
      <c r="H614" s="245"/>
      <c r="I614" s="245"/>
      <c r="J614" s="245"/>
      <c r="K614" s="245"/>
      <c r="L614" s="245"/>
      <c r="M614" s="245"/>
      <c r="N614" s="245"/>
      <c r="O614" s="245"/>
      <c r="P614" s="245"/>
      <c r="Q614" s="245"/>
      <c r="R614" s="245"/>
      <c r="S614" s="245"/>
      <c r="T614" s="245"/>
      <c r="U614" s="245"/>
      <c r="V614" s="245"/>
      <c r="W614" s="245"/>
      <c r="X614" s="245"/>
      <c r="Y614" s="245"/>
      <c r="Z614" s="245"/>
    </row>
    <row r="615" ht="15.75" customHeight="1">
      <c r="A615" s="245"/>
      <c r="B615" s="245"/>
      <c r="C615" s="245"/>
      <c r="D615" s="245"/>
      <c r="E615" s="245"/>
      <c r="F615" s="245"/>
      <c r="G615" s="245"/>
      <c r="H615" s="245"/>
      <c r="I615" s="245"/>
      <c r="J615" s="245"/>
      <c r="K615" s="245"/>
      <c r="L615" s="245"/>
      <c r="M615" s="245"/>
      <c r="N615" s="245"/>
      <c r="O615" s="245"/>
      <c r="P615" s="245"/>
      <c r="Q615" s="245"/>
      <c r="R615" s="245"/>
      <c r="S615" s="245"/>
      <c r="T615" s="245"/>
      <c r="U615" s="245"/>
      <c r="V615" s="245"/>
      <c r="W615" s="245"/>
      <c r="X615" s="245"/>
      <c r="Y615" s="245"/>
      <c r="Z615" s="245"/>
    </row>
    <row r="616" ht="15.75" customHeight="1">
      <c r="A616" s="245"/>
      <c r="B616" s="245"/>
      <c r="C616" s="245"/>
      <c r="D616" s="245"/>
      <c r="E616" s="245"/>
      <c r="F616" s="245"/>
      <c r="G616" s="245"/>
      <c r="H616" s="245"/>
      <c r="I616" s="245"/>
      <c r="J616" s="245"/>
      <c r="K616" s="245"/>
      <c r="L616" s="245"/>
      <c r="M616" s="245"/>
      <c r="N616" s="245"/>
      <c r="O616" s="245"/>
      <c r="P616" s="245"/>
      <c r="Q616" s="245"/>
      <c r="R616" s="245"/>
      <c r="S616" s="245"/>
      <c r="T616" s="245"/>
      <c r="U616" s="245"/>
      <c r="V616" s="245"/>
      <c r="W616" s="245"/>
      <c r="X616" s="245"/>
      <c r="Y616" s="245"/>
      <c r="Z616" s="245"/>
    </row>
    <row r="617" ht="15.75" customHeight="1">
      <c r="A617" s="245"/>
      <c r="B617" s="245"/>
      <c r="C617" s="245"/>
      <c r="D617" s="245"/>
      <c r="E617" s="245"/>
      <c r="F617" s="245"/>
      <c r="G617" s="245"/>
      <c r="H617" s="245"/>
      <c r="I617" s="245"/>
      <c r="J617" s="245"/>
      <c r="K617" s="245"/>
      <c r="L617" s="245"/>
      <c r="M617" s="245"/>
      <c r="N617" s="245"/>
      <c r="O617" s="245"/>
      <c r="P617" s="245"/>
      <c r="Q617" s="245"/>
      <c r="R617" s="245"/>
      <c r="S617" s="245"/>
      <c r="T617" s="245"/>
      <c r="U617" s="245"/>
      <c r="V617" s="245"/>
      <c r="W617" s="245"/>
      <c r="X617" s="245"/>
      <c r="Y617" s="245"/>
      <c r="Z617" s="245"/>
    </row>
    <row r="618" ht="15.75" customHeight="1">
      <c r="A618" s="245"/>
      <c r="B618" s="245"/>
      <c r="C618" s="245"/>
      <c r="D618" s="245"/>
      <c r="E618" s="245"/>
      <c r="F618" s="245"/>
      <c r="G618" s="245"/>
      <c r="H618" s="245"/>
      <c r="I618" s="245"/>
      <c r="J618" s="245"/>
      <c r="K618" s="245"/>
      <c r="L618" s="245"/>
      <c r="M618" s="245"/>
      <c r="N618" s="245"/>
      <c r="O618" s="245"/>
      <c r="P618" s="245"/>
      <c r="Q618" s="245"/>
      <c r="R618" s="245"/>
      <c r="S618" s="245"/>
      <c r="T618" s="245"/>
      <c r="U618" s="245"/>
      <c r="V618" s="245"/>
      <c r="W618" s="245"/>
      <c r="X618" s="245"/>
      <c r="Y618" s="245"/>
      <c r="Z618" s="245"/>
    </row>
    <row r="619" ht="15.75" customHeight="1">
      <c r="A619" s="245"/>
      <c r="B619" s="245"/>
      <c r="C619" s="245"/>
      <c r="D619" s="245"/>
      <c r="E619" s="245"/>
      <c r="F619" s="245"/>
      <c r="G619" s="245"/>
      <c r="H619" s="245"/>
      <c r="I619" s="245"/>
      <c r="J619" s="245"/>
      <c r="K619" s="245"/>
      <c r="L619" s="245"/>
      <c r="M619" s="245"/>
      <c r="N619" s="245"/>
      <c r="O619" s="245"/>
      <c r="P619" s="245"/>
      <c r="Q619" s="245"/>
      <c r="R619" s="245"/>
      <c r="S619" s="245"/>
      <c r="T619" s="245"/>
      <c r="U619" s="245"/>
      <c r="V619" s="245"/>
      <c r="W619" s="245"/>
      <c r="X619" s="245"/>
      <c r="Y619" s="245"/>
      <c r="Z619" s="245"/>
    </row>
    <row r="620" ht="15.75" customHeight="1">
      <c r="A620" s="245"/>
      <c r="B620" s="245"/>
      <c r="C620" s="245"/>
      <c r="D620" s="245"/>
      <c r="E620" s="245"/>
      <c r="F620" s="245"/>
      <c r="G620" s="245"/>
      <c r="H620" s="245"/>
      <c r="I620" s="245"/>
      <c r="J620" s="245"/>
      <c r="K620" s="245"/>
      <c r="L620" s="245"/>
      <c r="M620" s="245"/>
      <c r="N620" s="245"/>
      <c r="O620" s="245"/>
      <c r="P620" s="245"/>
      <c r="Q620" s="245"/>
      <c r="R620" s="245"/>
      <c r="S620" s="245"/>
      <c r="T620" s="245"/>
      <c r="U620" s="245"/>
      <c r="V620" s="245"/>
      <c r="W620" s="245"/>
      <c r="X620" s="245"/>
      <c r="Y620" s="245"/>
      <c r="Z620" s="245"/>
    </row>
    <row r="621" ht="15.75" customHeight="1">
      <c r="A621" s="245"/>
      <c r="B621" s="245"/>
      <c r="C621" s="245"/>
      <c r="D621" s="245"/>
      <c r="E621" s="245"/>
      <c r="F621" s="245"/>
      <c r="G621" s="245"/>
      <c r="H621" s="245"/>
      <c r="I621" s="245"/>
      <c r="J621" s="245"/>
      <c r="K621" s="245"/>
      <c r="L621" s="245"/>
      <c r="M621" s="245"/>
      <c r="N621" s="245"/>
      <c r="O621" s="245"/>
      <c r="P621" s="245"/>
      <c r="Q621" s="245"/>
      <c r="R621" s="245"/>
      <c r="S621" s="245"/>
      <c r="T621" s="245"/>
      <c r="U621" s="245"/>
      <c r="V621" s="245"/>
      <c r="W621" s="245"/>
      <c r="X621" s="245"/>
      <c r="Y621" s="245"/>
      <c r="Z621" s="245"/>
    </row>
    <row r="622" ht="15.75" customHeight="1">
      <c r="A622" s="245"/>
      <c r="B622" s="245"/>
      <c r="C622" s="245"/>
      <c r="D622" s="245"/>
      <c r="E622" s="245"/>
      <c r="F622" s="245"/>
      <c r="G622" s="245"/>
      <c r="H622" s="245"/>
      <c r="I622" s="245"/>
      <c r="J622" s="245"/>
      <c r="K622" s="245"/>
      <c r="L622" s="245"/>
      <c r="M622" s="245"/>
      <c r="N622" s="245"/>
      <c r="O622" s="245"/>
      <c r="P622" s="245"/>
      <c r="Q622" s="245"/>
      <c r="R622" s="245"/>
      <c r="S622" s="245"/>
      <c r="T622" s="245"/>
      <c r="U622" s="245"/>
      <c r="V622" s="245"/>
      <c r="W622" s="245"/>
      <c r="X622" s="245"/>
      <c r="Y622" s="245"/>
      <c r="Z622" s="245"/>
    </row>
    <row r="623" ht="15.75" customHeight="1">
      <c r="A623" s="245"/>
      <c r="B623" s="245"/>
      <c r="C623" s="245"/>
      <c r="D623" s="245"/>
      <c r="E623" s="245"/>
      <c r="F623" s="245"/>
      <c r="G623" s="245"/>
      <c r="H623" s="245"/>
      <c r="I623" s="245"/>
      <c r="J623" s="245"/>
      <c r="K623" s="245"/>
      <c r="L623" s="245"/>
      <c r="M623" s="245"/>
      <c r="N623" s="245"/>
      <c r="O623" s="245"/>
      <c r="P623" s="245"/>
      <c r="Q623" s="245"/>
      <c r="R623" s="245"/>
      <c r="S623" s="245"/>
      <c r="T623" s="245"/>
      <c r="U623" s="245"/>
      <c r="V623" s="245"/>
      <c r="W623" s="245"/>
      <c r="X623" s="245"/>
      <c r="Y623" s="245"/>
      <c r="Z623" s="245"/>
    </row>
    <row r="624" ht="15.75" customHeight="1">
      <c r="A624" s="245"/>
      <c r="B624" s="245"/>
      <c r="C624" s="245"/>
      <c r="D624" s="245"/>
      <c r="E624" s="245"/>
      <c r="F624" s="245"/>
      <c r="G624" s="245"/>
      <c r="H624" s="245"/>
      <c r="I624" s="245"/>
      <c r="J624" s="245"/>
      <c r="K624" s="245"/>
      <c r="L624" s="245"/>
      <c r="M624" s="245"/>
      <c r="N624" s="245"/>
      <c r="O624" s="245"/>
      <c r="P624" s="245"/>
      <c r="Q624" s="245"/>
      <c r="R624" s="245"/>
      <c r="S624" s="245"/>
      <c r="T624" s="245"/>
      <c r="U624" s="245"/>
      <c r="V624" s="245"/>
      <c r="W624" s="245"/>
      <c r="X624" s="245"/>
      <c r="Y624" s="245"/>
      <c r="Z624" s="245"/>
    </row>
    <row r="625" ht="15.75" customHeight="1">
      <c r="A625" s="245"/>
      <c r="B625" s="245"/>
      <c r="C625" s="245"/>
      <c r="D625" s="245"/>
      <c r="E625" s="245"/>
      <c r="F625" s="245"/>
      <c r="G625" s="245"/>
      <c r="H625" s="245"/>
      <c r="I625" s="245"/>
      <c r="J625" s="245"/>
      <c r="K625" s="245"/>
      <c r="L625" s="245"/>
      <c r="M625" s="245"/>
      <c r="N625" s="245"/>
      <c r="O625" s="245"/>
      <c r="P625" s="245"/>
      <c r="Q625" s="245"/>
      <c r="R625" s="245"/>
      <c r="S625" s="245"/>
      <c r="T625" s="245"/>
      <c r="U625" s="245"/>
      <c r="V625" s="245"/>
      <c r="W625" s="245"/>
      <c r="X625" s="245"/>
      <c r="Y625" s="245"/>
      <c r="Z625" s="245"/>
    </row>
    <row r="626" ht="15.75" customHeight="1">
      <c r="A626" s="245"/>
      <c r="B626" s="245"/>
      <c r="C626" s="245"/>
      <c r="D626" s="245"/>
      <c r="E626" s="245"/>
      <c r="F626" s="245"/>
      <c r="G626" s="245"/>
      <c r="H626" s="245"/>
      <c r="I626" s="245"/>
      <c r="J626" s="245"/>
      <c r="K626" s="245"/>
      <c r="L626" s="245"/>
      <c r="M626" s="245"/>
      <c r="N626" s="245"/>
      <c r="O626" s="245"/>
      <c r="P626" s="245"/>
      <c r="Q626" s="245"/>
      <c r="R626" s="245"/>
      <c r="S626" s="245"/>
      <c r="T626" s="245"/>
      <c r="U626" s="245"/>
      <c r="V626" s="245"/>
      <c r="W626" s="245"/>
      <c r="X626" s="245"/>
      <c r="Y626" s="245"/>
      <c r="Z626" s="245"/>
    </row>
    <row r="627" ht="15.75" customHeight="1">
      <c r="A627" s="245"/>
      <c r="B627" s="245"/>
      <c r="C627" s="245"/>
      <c r="D627" s="245"/>
      <c r="E627" s="245"/>
      <c r="F627" s="245"/>
      <c r="G627" s="245"/>
      <c r="H627" s="245"/>
      <c r="I627" s="245"/>
      <c r="J627" s="245"/>
      <c r="K627" s="245"/>
      <c r="L627" s="245"/>
      <c r="M627" s="245"/>
      <c r="N627" s="245"/>
      <c r="O627" s="245"/>
      <c r="P627" s="245"/>
      <c r="Q627" s="245"/>
      <c r="R627" s="245"/>
      <c r="S627" s="245"/>
      <c r="T627" s="245"/>
      <c r="U627" s="245"/>
      <c r="V627" s="245"/>
      <c r="W627" s="245"/>
      <c r="X627" s="245"/>
      <c r="Y627" s="245"/>
      <c r="Z627" s="245"/>
    </row>
    <row r="628" ht="15.75" customHeight="1">
      <c r="A628" s="245"/>
      <c r="B628" s="245"/>
      <c r="C628" s="245"/>
      <c r="D628" s="245"/>
      <c r="E628" s="245"/>
      <c r="F628" s="245"/>
      <c r="G628" s="245"/>
      <c r="H628" s="245"/>
      <c r="I628" s="245"/>
      <c r="J628" s="245"/>
      <c r="K628" s="245"/>
      <c r="L628" s="245"/>
      <c r="M628" s="245"/>
      <c r="N628" s="245"/>
      <c r="O628" s="245"/>
      <c r="P628" s="245"/>
      <c r="Q628" s="245"/>
      <c r="R628" s="245"/>
      <c r="S628" s="245"/>
      <c r="T628" s="245"/>
      <c r="U628" s="245"/>
      <c r="V628" s="245"/>
      <c r="W628" s="245"/>
      <c r="X628" s="245"/>
      <c r="Y628" s="245"/>
      <c r="Z628" s="245"/>
    </row>
    <row r="629" ht="15.75" customHeight="1">
      <c r="A629" s="245"/>
      <c r="B629" s="245"/>
      <c r="C629" s="245"/>
      <c r="D629" s="245"/>
      <c r="E629" s="245"/>
      <c r="F629" s="245"/>
      <c r="G629" s="245"/>
      <c r="H629" s="245"/>
      <c r="I629" s="245"/>
      <c r="J629" s="245"/>
      <c r="K629" s="245"/>
      <c r="L629" s="245"/>
      <c r="M629" s="245"/>
      <c r="N629" s="245"/>
      <c r="O629" s="245"/>
      <c r="P629" s="245"/>
      <c r="Q629" s="245"/>
      <c r="R629" s="245"/>
      <c r="S629" s="245"/>
      <c r="T629" s="245"/>
      <c r="U629" s="245"/>
      <c r="V629" s="245"/>
      <c r="W629" s="245"/>
      <c r="X629" s="245"/>
      <c r="Y629" s="245"/>
      <c r="Z629" s="245"/>
    </row>
    <row r="630" ht="15.75" customHeight="1">
      <c r="A630" s="245"/>
      <c r="B630" s="245"/>
      <c r="C630" s="245"/>
      <c r="D630" s="245"/>
      <c r="E630" s="245"/>
      <c r="F630" s="245"/>
      <c r="G630" s="245"/>
      <c r="H630" s="245"/>
      <c r="I630" s="245"/>
      <c r="J630" s="245"/>
      <c r="K630" s="245"/>
      <c r="L630" s="245"/>
      <c r="M630" s="245"/>
      <c r="N630" s="245"/>
      <c r="O630" s="245"/>
      <c r="P630" s="245"/>
      <c r="Q630" s="245"/>
      <c r="R630" s="245"/>
      <c r="S630" s="245"/>
      <c r="T630" s="245"/>
      <c r="U630" s="245"/>
      <c r="V630" s="245"/>
      <c r="W630" s="245"/>
      <c r="X630" s="245"/>
      <c r="Y630" s="245"/>
      <c r="Z630" s="245"/>
    </row>
    <row r="631" ht="15.75" customHeight="1">
      <c r="A631" s="245"/>
      <c r="B631" s="245"/>
      <c r="C631" s="245"/>
      <c r="D631" s="245"/>
      <c r="E631" s="245"/>
      <c r="F631" s="245"/>
      <c r="G631" s="245"/>
      <c r="H631" s="245"/>
      <c r="I631" s="245"/>
      <c r="J631" s="245"/>
      <c r="K631" s="245"/>
      <c r="L631" s="245"/>
      <c r="M631" s="245"/>
      <c r="N631" s="245"/>
      <c r="O631" s="245"/>
      <c r="P631" s="245"/>
      <c r="Q631" s="245"/>
      <c r="R631" s="245"/>
      <c r="S631" s="245"/>
      <c r="T631" s="245"/>
      <c r="U631" s="245"/>
      <c r="V631" s="245"/>
      <c r="W631" s="245"/>
      <c r="X631" s="245"/>
      <c r="Y631" s="245"/>
      <c r="Z631" s="245"/>
    </row>
    <row r="632" ht="15.75" customHeight="1">
      <c r="A632" s="245"/>
      <c r="B632" s="245"/>
      <c r="C632" s="245"/>
      <c r="D632" s="245"/>
      <c r="E632" s="245"/>
      <c r="F632" s="245"/>
      <c r="G632" s="245"/>
      <c r="H632" s="245"/>
      <c r="I632" s="245"/>
      <c r="J632" s="245"/>
      <c r="K632" s="245"/>
      <c r="L632" s="245"/>
      <c r="M632" s="245"/>
      <c r="N632" s="245"/>
      <c r="O632" s="245"/>
      <c r="P632" s="245"/>
      <c r="Q632" s="245"/>
      <c r="R632" s="245"/>
      <c r="S632" s="245"/>
      <c r="T632" s="245"/>
      <c r="U632" s="245"/>
      <c r="V632" s="245"/>
      <c r="W632" s="245"/>
      <c r="X632" s="245"/>
      <c r="Y632" s="245"/>
      <c r="Z632" s="245"/>
    </row>
    <row r="633" ht="15.75" customHeight="1">
      <c r="A633" s="245"/>
      <c r="B633" s="245"/>
      <c r="C633" s="245"/>
      <c r="D633" s="245"/>
      <c r="E633" s="245"/>
      <c r="F633" s="245"/>
      <c r="G633" s="245"/>
      <c r="H633" s="245"/>
      <c r="I633" s="245"/>
      <c r="J633" s="245"/>
      <c r="K633" s="245"/>
      <c r="L633" s="245"/>
      <c r="M633" s="245"/>
      <c r="N633" s="245"/>
      <c r="O633" s="245"/>
      <c r="P633" s="245"/>
      <c r="Q633" s="245"/>
      <c r="R633" s="245"/>
      <c r="S633" s="245"/>
      <c r="T633" s="245"/>
      <c r="U633" s="245"/>
      <c r="V633" s="245"/>
      <c r="W633" s="245"/>
      <c r="X633" s="245"/>
      <c r="Y633" s="245"/>
      <c r="Z633" s="245"/>
    </row>
    <row r="634" ht="15.75" customHeight="1">
      <c r="A634" s="245"/>
      <c r="B634" s="245"/>
      <c r="C634" s="245"/>
      <c r="D634" s="245"/>
      <c r="E634" s="245"/>
      <c r="F634" s="245"/>
      <c r="G634" s="245"/>
      <c r="H634" s="245"/>
      <c r="I634" s="245"/>
      <c r="J634" s="245"/>
      <c r="K634" s="245"/>
      <c r="L634" s="245"/>
      <c r="M634" s="245"/>
      <c r="N634" s="245"/>
      <c r="O634" s="245"/>
      <c r="P634" s="245"/>
      <c r="Q634" s="245"/>
      <c r="R634" s="245"/>
      <c r="S634" s="245"/>
      <c r="T634" s="245"/>
      <c r="U634" s="245"/>
      <c r="V634" s="245"/>
      <c r="W634" s="245"/>
      <c r="X634" s="245"/>
      <c r="Y634" s="245"/>
      <c r="Z634" s="245"/>
    </row>
    <row r="635" ht="15.75" customHeight="1">
      <c r="A635" s="245"/>
      <c r="B635" s="245"/>
      <c r="C635" s="245"/>
      <c r="D635" s="245"/>
      <c r="E635" s="245"/>
      <c r="F635" s="245"/>
      <c r="G635" s="245"/>
      <c r="H635" s="245"/>
      <c r="I635" s="245"/>
      <c r="J635" s="245"/>
      <c r="K635" s="245"/>
      <c r="L635" s="245"/>
      <c r="M635" s="245"/>
      <c r="N635" s="245"/>
      <c r="O635" s="245"/>
      <c r="P635" s="245"/>
      <c r="Q635" s="245"/>
      <c r="R635" s="245"/>
      <c r="S635" s="245"/>
      <c r="T635" s="245"/>
      <c r="U635" s="245"/>
      <c r="V635" s="245"/>
      <c r="W635" s="245"/>
      <c r="X635" s="245"/>
      <c r="Y635" s="245"/>
      <c r="Z635" s="245"/>
    </row>
    <row r="636" ht="15.75" customHeight="1">
      <c r="A636" s="245"/>
      <c r="B636" s="245"/>
      <c r="C636" s="245"/>
      <c r="D636" s="245"/>
      <c r="E636" s="245"/>
      <c r="F636" s="245"/>
      <c r="G636" s="245"/>
      <c r="H636" s="245"/>
      <c r="I636" s="245"/>
      <c r="J636" s="245"/>
      <c r="K636" s="245"/>
      <c r="L636" s="245"/>
      <c r="M636" s="245"/>
      <c r="N636" s="245"/>
      <c r="O636" s="245"/>
      <c r="P636" s="245"/>
      <c r="Q636" s="245"/>
      <c r="R636" s="245"/>
      <c r="S636" s="245"/>
      <c r="T636" s="245"/>
      <c r="U636" s="245"/>
      <c r="V636" s="245"/>
      <c r="W636" s="245"/>
      <c r="X636" s="245"/>
      <c r="Y636" s="245"/>
      <c r="Z636" s="245"/>
    </row>
    <row r="637" ht="15.75" customHeight="1">
      <c r="A637" s="245"/>
      <c r="B637" s="245"/>
      <c r="C637" s="245"/>
      <c r="D637" s="245"/>
      <c r="E637" s="245"/>
      <c r="F637" s="245"/>
      <c r="G637" s="245"/>
      <c r="H637" s="245"/>
      <c r="I637" s="245"/>
      <c r="J637" s="245"/>
      <c r="K637" s="245"/>
      <c r="L637" s="245"/>
      <c r="M637" s="245"/>
      <c r="N637" s="245"/>
      <c r="O637" s="245"/>
      <c r="P637" s="245"/>
      <c r="Q637" s="245"/>
      <c r="R637" s="245"/>
      <c r="S637" s="245"/>
      <c r="T637" s="245"/>
      <c r="U637" s="245"/>
      <c r="V637" s="245"/>
      <c r="W637" s="245"/>
      <c r="X637" s="245"/>
      <c r="Y637" s="245"/>
      <c r="Z637" s="245"/>
    </row>
    <row r="638" ht="15.75" customHeight="1">
      <c r="A638" s="245"/>
      <c r="B638" s="245"/>
      <c r="C638" s="245"/>
      <c r="D638" s="245"/>
      <c r="E638" s="245"/>
      <c r="F638" s="245"/>
      <c r="G638" s="245"/>
      <c r="H638" s="245"/>
      <c r="I638" s="245"/>
      <c r="J638" s="245"/>
      <c r="K638" s="245"/>
      <c r="L638" s="245"/>
      <c r="M638" s="245"/>
      <c r="N638" s="245"/>
      <c r="O638" s="245"/>
      <c r="P638" s="245"/>
      <c r="Q638" s="245"/>
      <c r="R638" s="245"/>
      <c r="S638" s="245"/>
      <c r="T638" s="245"/>
      <c r="U638" s="245"/>
      <c r="V638" s="245"/>
      <c r="W638" s="245"/>
      <c r="X638" s="245"/>
      <c r="Y638" s="245"/>
      <c r="Z638" s="245"/>
    </row>
    <row r="639" ht="15.75" customHeight="1">
      <c r="A639" s="245"/>
      <c r="B639" s="245"/>
      <c r="C639" s="245"/>
      <c r="D639" s="245"/>
      <c r="E639" s="245"/>
      <c r="F639" s="245"/>
      <c r="G639" s="245"/>
      <c r="H639" s="245"/>
      <c r="I639" s="245"/>
      <c r="J639" s="245"/>
      <c r="K639" s="245"/>
      <c r="L639" s="245"/>
      <c r="M639" s="245"/>
      <c r="N639" s="245"/>
      <c r="O639" s="245"/>
      <c r="P639" s="245"/>
      <c r="Q639" s="245"/>
      <c r="R639" s="245"/>
      <c r="S639" s="245"/>
      <c r="T639" s="245"/>
      <c r="U639" s="245"/>
      <c r="V639" s="245"/>
      <c r="W639" s="245"/>
      <c r="X639" s="245"/>
      <c r="Y639" s="245"/>
      <c r="Z639" s="245"/>
    </row>
    <row r="640" ht="15.75" customHeight="1">
      <c r="A640" s="245"/>
      <c r="B640" s="245"/>
      <c r="C640" s="245"/>
      <c r="D640" s="245"/>
      <c r="E640" s="245"/>
      <c r="F640" s="245"/>
      <c r="G640" s="245"/>
      <c r="H640" s="245"/>
      <c r="I640" s="245"/>
      <c r="J640" s="245"/>
      <c r="K640" s="245"/>
      <c r="L640" s="245"/>
      <c r="M640" s="245"/>
      <c r="N640" s="245"/>
      <c r="O640" s="245"/>
      <c r="P640" s="245"/>
      <c r="Q640" s="245"/>
      <c r="R640" s="245"/>
      <c r="S640" s="245"/>
      <c r="T640" s="245"/>
      <c r="U640" s="245"/>
      <c r="V640" s="245"/>
      <c r="W640" s="245"/>
      <c r="X640" s="245"/>
      <c r="Y640" s="245"/>
      <c r="Z640" s="245"/>
    </row>
    <row r="641" ht="15.75" customHeight="1">
      <c r="A641" s="245"/>
      <c r="B641" s="245"/>
      <c r="C641" s="245"/>
      <c r="D641" s="245"/>
      <c r="E641" s="245"/>
      <c r="F641" s="245"/>
      <c r="G641" s="245"/>
      <c r="H641" s="245"/>
      <c r="I641" s="245"/>
      <c r="J641" s="245"/>
      <c r="K641" s="245"/>
      <c r="L641" s="245"/>
      <c r="M641" s="245"/>
      <c r="N641" s="245"/>
      <c r="O641" s="245"/>
      <c r="P641" s="245"/>
      <c r="Q641" s="245"/>
      <c r="R641" s="245"/>
      <c r="S641" s="245"/>
      <c r="T641" s="245"/>
      <c r="U641" s="245"/>
      <c r="V641" s="245"/>
      <c r="W641" s="245"/>
      <c r="X641" s="245"/>
      <c r="Y641" s="245"/>
      <c r="Z641" s="245"/>
    </row>
    <row r="642" ht="15.75" customHeight="1">
      <c r="A642" s="245"/>
      <c r="B642" s="245"/>
      <c r="C642" s="245"/>
      <c r="D642" s="245"/>
      <c r="E642" s="245"/>
      <c r="F642" s="245"/>
      <c r="G642" s="245"/>
      <c r="H642" s="245"/>
      <c r="I642" s="245"/>
      <c r="J642" s="245"/>
      <c r="K642" s="245"/>
      <c r="L642" s="245"/>
      <c r="M642" s="245"/>
      <c r="N642" s="245"/>
      <c r="O642" s="245"/>
      <c r="P642" s="245"/>
      <c r="Q642" s="245"/>
      <c r="R642" s="245"/>
      <c r="S642" s="245"/>
      <c r="T642" s="245"/>
      <c r="U642" s="245"/>
      <c r="V642" s="245"/>
      <c r="W642" s="245"/>
      <c r="X642" s="245"/>
      <c r="Y642" s="245"/>
      <c r="Z642" s="245"/>
    </row>
    <row r="643" ht="15.75" customHeight="1">
      <c r="A643" s="245"/>
      <c r="B643" s="245"/>
      <c r="C643" s="245"/>
      <c r="D643" s="245"/>
      <c r="E643" s="245"/>
      <c r="F643" s="245"/>
      <c r="G643" s="245"/>
      <c r="H643" s="245"/>
      <c r="I643" s="245"/>
      <c r="J643" s="245"/>
      <c r="K643" s="245"/>
      <c r="L643" s="245"/>
      <c r="M643" s="245"/>
      <c r="N643" s="245"/>
      <c r="O643" s="245"/>
      <c r="P643" s="245"/>
      <c r="Q643" s="245"/>
      <c r="R643" s="245"/>
      <c r="S643" s="245"/>
      <c r="T643" s="245"/>
      <c r="U643" s="245"/>
      <c r="V643" s="245"/>
      <c r="W643" s="245"/>
      <c r="X643" s="245"/>
      <c r="Y643" s="245"/>
      <c r="Z643" s="245"/>
    </row>
    <row r="644" ht="15.75" customHeight="1">
      <c r="A644" s="245"/>
      <c r="B644" s="245"/>
      <c r="C644" s="245"/>
      <c r="D644" s="245"/>
      <c r="E644" s="245"/>
      <c r="F644" s="245"/>
      <c r="G644" s="245"/>
      <c r="H644" s="245"/>
      <c r="I644" s="245"/>
      <c r="J644" s="245"/>
      <c r="K644" s="245"/>
      <c r="L644" s="245"/>
      <c r="M644" s="245"/>
      <c r="N644" s="245"/>
      <c r="O644" s="245"/>
      <c r="P644" s="245"/>
      <c r="Q644" s="245"/>
      <c r="R644" s="245"/>
      <c r="S644" s="245"/>
      <c r="T644" s="245"/>
      <c r="U644" s="245"/>
      <c r="V644" s="245"/>
      <c r="W644" s="245"/>
      <c r="X644" s="245"/>
      <c r="Y644" s="245"/>
      <c r="Z644" s="245"/>
    </row>
    <row r="645" ht="15.75" customHeight="1">
      <c r="A645" s="245"/>
      <c r="B645" s="245"/>
      <c r="C645" s="245"/>
      <c r="D645" s="245"/>
      <c r="E645" s="245"/>
      <c r="F645" s="245"/>
      <c r="G645" s="245"/>
      <c r="H645" s="245"/>
      <c r="I645" s="245"/>
      <c r="J645" s="245"/>
      <c r="K645" s="245"/>
      <c r="L645" s="245"/>
      <c r="M645" s="245"/>
      <c r="N645" s="245"/>
      <c r="O645" s="245"/>
      <c r="P645" s="245"/>
      <c r="Q645" s="245"/>
      <c r="R645" s="245"/>
      <c r="S645" s="245"/>
      <c r="T645" s="245"/>
      <c r="U645" s="245"/>
      <c r="V645" s="245"/>
      <c r="W645" s="245"/>
      <c r="X645" s="245"/>
      <c r="Y645" s="245"/>
      <c r="Z645" s="245"/>
    </row>
    <row r="646" ht="15.75" customHeight="1">
      <c r="A646" s="245"/>
      <c r="B646" s="245"/>
      <c r="C646" s="245"/>
      <c r="D646" s="245"/>
      <c r="E646" s="245"/>
      <c r="F646" s="245"/>
      <c r="G646" s="245"/>
      <c r="H646" s="245"/>
      <c r="I646" s="245"/>
      <c r="J646" s="245"/>
      <c r="K646" s="245"/>
      <c r="L646" s="245"/>
      <c r="M646" s="245"/>
      <c r="N646" s="245"/>
      <c r="O646" s="245"/>
      <c r="P646" s="245"/>
      <c r="Q646" s="245"/>
      <c r="R646" s="245"/>
      <c r="S646" s="245"/>
      <c r="T646" s="245"/>
      <c r="U646" s="245"/>
      <c r="V646" s="245"/>
      <c r="W646" s="245"/>
      <c r="X646" s="245"/>
      <c r="Y646" s="245"/>
      <c r="Z646" s="245"/>
    </row>
    <row r="647" ht="15.75" customHeight="1">
      <c r="A647" s="245"/>
      <c r="B647" s="245"/>
      <c r="C647" s="245"/>
      <c r="D647" s="245"/>
      <c r="E647" s="245"/>
      <c r="F647" s="245"/>
      <c r="G647" s="245"/>
      <c r="H647" s="245"/>
      <c r="I647" s="245"/>
      <c r="J647" s="245"/>
      <c r="K647" s="245"/>
      <c r="L647" s="245"/>
      <c r="M647" s="245"/>
      <c r="N647" s="245"/>
      <c r="O647" s="245"/>
      <c r="P647" s="245"/>
      <c r="Q647" s="245"/>
      <c r="R647" s="245"/>
      <c r="S647" s="245"/>
      <c r="T647" s="245"/>
      <c r="U647" s="245"/>
      <c r="V647" s="245"/>
      <c r="W647" s="245"/>
      <c r="X647" s="245"/>
      <c r="Y647" s="245"/>
      <c r="Z647" s="245"/>
    </row>
    <row r="648" ht="15.75" customHeight="1">
      <c r="A648" s="245"/>
      <c r="B648" s="245"/>
      <c r="C648" s="245"/>
      <c r="D648" s="245"/>
      <c r="E648" s="245"/>
      <c r="F648" s="245"/>
      <c r="G648" s="245"/>
      <c r="H648" s="245"/>
      <c r="I648" s="245"/>
      <c r="J648" s="245"/>
      <c r="K648" s="245"/>
      <c r="L648" s="245"/>
      <c r="M648" s="245"/>
      <c r="N648" s="245"/>
      <c r="O648" s="245"/>
      <c r="P648" s="245"/>
      <c r="Q648" s="245"/>
      <c r="R648" s="245"/>
      <c r="S648" s="245"/>
      <c r="T648" s="245"/>
      <c r="U648" s="245"/>
      <c r="V648" s="245"/>
      <c r="W648" s="245"/>
      <c r="X648" s="245"/>
      <c r="Y648" s="245"/>
      <c r="Z648" s="245"/>
    </row>
    <row r="649" ht="15.75" customHeight="1">
      <c r="A649" s="245"/>
      <c r="B649" s="245"/>
      <c r="C649" s="245"/>
      <c r="D649" s="245"/>
      <c r="E649" s="245"/>
      <c r="F649" s="245"/>
      <c r="G649" s="245"/>
      <c r="H649" s="245"/>
      <c r="I649" s="245"/>
      <c r="J649" s="245"/>
      <c r="K649" s="245"/>
      <c r="L649" s="245"/>
      <c r="M649" s="245"/>
      <c r="N649" s="245"/>
      <c r="O649" s="245"/>
      <c r="P649" s="245"/>
      <c r="Q649" s="245"/>
      <c r="R649" s="245"/>
      <c r="S649" s="245"/>
      <c r="T649" s="245"/>
      <c r="U649" s="245"/>
      <c r="V649" s="245"/>
      <c r="W649" s="245"/>
      <c r="X649" s="245"/>
      <c r="Y649" s="245"/>
      <c r="Z649" s="245"/>
    </row>
    <row r="650" ht="15.75" customHeight="1">
      <c r="A650" s="245"/>
      <c r="B650" s="245"/>
      <c r="C650" s="245"/>
      <c r="D650" s="245"/>
      <c r="E650" s="245"/>
      <c r="F650" s="245"/>
      <c r="G650" s="245"/>
      <c r="H650" s="245"/>
      <c r="I650" s="245"/>
      <c r="J650" s="245"/>
      <c r="K650" s="245"/>
      <c r="L650" s="245"/>
      <c r="M650" s="245"/>
      <c r="N650" s="245"/>
      <c r="O650" s="245"/>
      <c r="P650" s="245"/>
      <c r="Q650" s="245"/>
      <c r="R650" s="245"/>
      <c r="S650" s="245"/>
      <c r="T650" s="245"/>
      <c r="U650" s="245"/>
      <c r="V650" s="245"/>
      <c r="W650" s="245"/>
      <c r="X650" s="245"/>
      <c r="Y650" s="245"/>
      <c r="Z650" s="245"/>
    </row>
    <row r="651" ht="15.75" customHeight="1">
      <c r="A651" s="245"/>
      <c r="B651" s="245"/>
      <c r="C651" s="245"/>
      <c r="D651" s="245"/>
      <c r="E651" s="245"/>
      <c r="F651" s="245"/>
      <c r="G651" s="245"/>
      <c r="H651" s="245"/>
      <c r="I651" s="245"/>
      <c r="J651" s="245"/>
      <c r="K651" s="245"/>
      <c r="L651" s="245"/>
      <c r="M651" s="245"/>
      <c r="N651" s="245"/>
      <c r="O651" s="245"/>
      <c r="P651" s="245"/>
      <c r="Q651" s="245"/>
      <c r="R651" s="245"/>
      <c r="S651" s="245"/>
      <c r="T651" s="245"/>
      <c r="U651" s="245"/>
      <c r="V651" s="245"/>
      <c r="W651" s="245"/>
      <c r="X651" s="245"/>
      <c r="Y651" s="245"/>
      <c r="Z651" s="245"/>
    </row>
    <row r="652" ht="15.75" customHeight="1">
      <c r="A652" s="245"/>
      <c r="B652" s="245"/>
      <c r="C652" s="245"/>
      <c r="D652" s="245"/>
      <c r="E652" s="245"/>
      <c r="F652" s="245"/>
      <c r="G652" s="245"/>
      <c r="H652" s="245"/>
      <c r="I652" s="245"/>
      <c r="J652" s="245"/>
      <c r="K652" s="245"/>
      <c r="L652" s="245"/>
      <c r="M652" s="245"/>
      <c r="N652" s="245"/>
      <c r="O652" s="245"/>
      <c r="P652" s="245"/>
      <c r="Q652" s="245"/>
      <c r="R652" s="245"/>
      <c r="S652" s="245"/>
      <c r="T652" s="245"/>
      <c r="U652" s="245"/>
      <c r="V652" s="245"/>
      <c r="W652" s="245"/>
      <c r="X652" s="245"/>
      <c r="Y652" s="245"/>
      <c r="Z652" s="245"/>
    </row>
    <row r="653" ht="15.75" customHeight="1">
      <c r="A653" s="245"/>
      <c r="B653" s="245"/>
      <c r="C653" s="245"/>
      <c r="D653" s="245"/>
      <c r="E653" s="245"/>
      <c r="F653" s="245"/>
      <c r="G653" s="245"/>
      <c r="H653" s="245"/>
      <c r="I653" s="245"/>
      <c r="J653" s="245"/>
      <c r="K653" s="245"/>
      <c r="L653" s="245"/>
      <c r="M653" s="245"/>
      <c r="N653" s="245"/>
      <c r="O653" s="245"/>
      <c r="P653" s="245"/>
      <c r="Q653" s="245"/>
      <c r="R653" s="245"/>
      <c r="S653" s="245"/>
      <c r="T653" s="245"/>
      <c r="U653" s="245"/>
      <c r="V653" s="245"/>
      <c r="W653" s="245"/>
      <c r="X653" s="245"/>
      <c r="Y653" s="245"/>
      <c r="Z653" s="245"/>
    </row>
    <row r="654" ht="15.75" customHeight="1">
      <c r="A654" s="245"/>
      <c r="B654" s="245"/>
      <c r="C654" s="245"/>
      <c r="D654" s="245"/>
      <c r="E654" s="245"/>
      <c r="F654" s="245"/>
      <c r="G654" s="245"/>
      <c r="H654" s="245"/>
      <c r="I654" s="245"/>
      <c r="J654" s="245"/>
      <c r="K654" s="245"/>
      <c r="L654" s="245"/>
      <c r="M654" s="245"/>
      <c r="N654" s="245"/>
      <c r="O654" s="245"/>
      <c r="P654" s="245"/>
      <c r="Q654" s="245"/>
      <c r="R654" s="245"/>
      <c r="S654" s="245"/>
      <c r="T654" s="245"/>
      <c r="U654" s="245"/>
      <c r="V654" s="245"/>
      <c r="W654" s="245"/>
      <c r="X654" s="245"/>
      <c r="Y654" s="245"/>
      <c r="Z654" s="245"/>
    </row>
    <row r="655" ht="15.75" customHeight="1">
      <c r="A655" s="245"/>
      <c r="B655" s="245"/>
      <c r="C655" s="245"/>
      <c r="D655" s="245"/>
      <c r="E655" s="245"/>
      <c r="F655" s="245"/>
      <c r="G655" s="245"/>
      <c r="H655" s="245"/>
      <c r="I655" s="245"/>
      <c r="J655" s="245"/>
      <c r="K655" s="245"/>
      <c r="L655" s="245"/>
      <c r="M655" s="245"/>
      <c r="N655" s="245"/>
      <c r="O655" s="245"/>
      <c r="P655" s="245"/>
      <c r="Q655" s="245"/>
      <c r="R655" s="245"/>
      <c r="S655" s="245"/>
      <c r="T655" s="245"/>
      <c r="U655" s="245"/>
      <c r="V655" s="245"/>
      <c r="W655" s="245"/>
      <c r="X655" s="245"/>
      <c r="Y655" s="245"/>
      <c r="Z655" s="245"/>
    </row>
    <row r="656" ht="15.75" customHeight="1">
      <c r="A656" s="245"/>
      <c r="B656" s="245"/>
      <c r="C656" s="245"/>
      <c r="D656" s="245"/>
      <c r="E656" s="245"/>
      <c r="F656" s="245"/>
      <c r="G656" s="245"/>
      <c r="H656" s="245"/>
      <c r="I656" s="245"/>
      <c r="J656" s="245"/>
      <c r="K656" s="245"/>
      <c r="L656" s="245"/>
      <c r="M656" s="245"/>
      <c r="N656" s="245"/>
      <c r="O656" s="245"/>
      <c r="P656" s="245"/>
      <c r="Q656" s="245"/>
      <c r="R656" s="245"/>
      <c r="S656" s="245"/>
      <c r="T656" s="245"/>
      <c r="U656" s="245"/>
      <c r="V656" s="245"/>
      <c r="W656" s="245"/>
      <c r="X656" s="245"/>
      <c r="Y656" s="245"/>
      <c r="Z656" s="245"/>
    </row>
    <row r="657" ht="15.75" customHeight="1">
      <c r="A657" s="245"/>
      <c r="B657" s="245"/>
      <c r="C657" s="245"/>
      <c r="D657" s="245"/>
      <c r="E657" s="245"/>
      <c r="F657" s="245"/>
      <c r="G657" s="245"/>
      <c r="H657" s="245"/>
      <c r="I657" s="245"/>
      <c r="J657" s="245"/>
      <c r="K657" s="245"/>
      <c r="L657" s="245"/>
      <c r="M657" s="245"/>
      <c r="N657" s="245"/>
      <c r="O657" s="245"/>
      <c r="P657" s="245"/>
      <c r="Q657" s="245"/>
      <c r="R657" s="245"/>
      <c r="S657" s="245"/>
      <c r="T657" s="245"/>
      <c r="U657" s="245"/>
      <c r="V657" s="245"/>
      <c r="W657" s="245"/>
      <c r="X657" s="245"/>
      <c r="Y657" s="245"/>
      <c r="Z657" s="245"/>
    </row>
    <row r="658" ht="15.75" customHeight="1">
      <c r="A658" s="245"/>
      <c r="B658" s="245"/>
      <c r="C658" s="245"/>
      <c r="D658" s="245"/>
      <c r="E658" s="245"/>
      <c r="F658" s="245"/>
      <c r="G658" s="245"/>
      <c r="H658" s="245"/>
      <c r="I658" s="245"/>
      <c r="J658" s="245"/>
      <c r="K658" s="245"/>
      <c r="L658" s="245"/>
      <c r="M658" s="245"/>
      <c r="N658" s="245"/>
      <c r="O658" s="245"/>
      <c r="P658" s="245"/>
      <c r="Q658" s="245"/>
      <c r="R658" s="245"/>
      <c r="S658" s="245"/>
      <c r="T658" s="245"/>
      <c r="U658" s="245"/>
      <c r="V658" s="245"/>
      <c r="W658" s="245"/>
      <c r="X658" s="245"/>
      <c r="Y658" s="245"/>
      <c r="Z658" s="245"/>
    </row>
    <row r="659" ht="15.75" customHeight="1">
      <c r="A659" s="245"/>
      <c r="B659" s="245"/>
      <c r="C659" s="245"/>
      <c r="D659" s="245"/>
      <c r="E659" s="245"/>
      <c r="F659" s="245"/>
      <c r="G659" s="245"/>
      <c r="H659" s="245"/>
      <c r="I659" s="245"/>
      <c r="J659" s="245"/>
      <c r="K659" s="245"/>
      <c r="L659" s="245"/>
      <c r="M659" s="245"/>
      <c r="N659" s="245"/>
      <c r="O659" s="245"/>
      <c r="P659" s="245"/>
      <c r="Q659" s="245"/>
      <c r="R659" s="245"/>
      <c r="S659" s="245"/>
      <c r="T659" s="245"/>
      <c r="U659" s="245"/>
      <c r="V659" s="245"/>
      <c r="W659" s="245"/>
      <c r="X659" s="245"/>
      <c r="Y659" s="245"/>
      <c r="Z659" s="245"/>
    </row>
    <row r="660" ht="15.75" customHeight="1">
      <c r="A660" s="245"/>
      <c r="B660" s="245"/>
      <c r="C660" s="245"/>
      <c r="D660" s="245"/>
      <c r="E660" s="245"/>
      <c r="F660" s="245"/>
      <c r="G660" s="245"/>
      <c r="H660" s="245"/>
      <c r="I660" s="245"/>
      <c r="J660" s="245"/>
      <c r="K660" s="245"/>
      <c r="L660" s="245"/>
      <c r="M660" s="245"/>
      <c r="N660" s="245"/>
      <c r="O660" s="245"/>
      <c r="P660" s="245"/>
      <c r="Q660" s="245"/>
      <c r="R660" s="245"/>
      <c r="S660" s="245"/>
      <c r="T660" s="245"/>
      <c r="U660" s="245"/>
      <c r="V660" s="245"/>
      <c r="W660" s="245"/>
      <c r="X660" s="245"/>
      <c r="Y660" s="245"/>
      <c r="Z660" s="245"/>
    </row>
    <row r="661" ht="15.75" customHeight="1">
      <c r="A661" s="245"/>
      <c r="B661" s="245"/>
      <c r="C661" s="245"/>
      <c r="D661" s="245"/>
      <c r="E661" s="245"/>
      <c r="F661" s="245"/>
      <c r="G661" s="245"/>
      <c r="H661" s="245"/>
      <c r="I661" s="245"/>
      <c r="J661" s="245"/>
      <c r="K661" s="245"/>
      <c r="L661" s="245"/>
      <c r="M661" s="245"/>
      <c r="N661" s="245"/>
      <c r="O661" s="245"/>
      <c r="P661" s="245"/>
      <c r="Q661" s="245"/>
      <c r="R661" s="245"/>
      <c r="S661" s="245"/>
      <c r="T661" s="245"/>
      <c r="U661" s="245"/>
      <c r="V661" s="245"/>
      <c r="W661" s="245"/>
      <c r="X661" s="245"/>
      <c r="Y661" s="245"/>
      <c r="Z661" s="245"/>
    </row>
    <row r="662" ht="15.75" customHeight="1">
      <c r="A662" s="245"/>
      <c r="B662" s="245"/>
      <c r="C662" s="245"/>
      <c r="D662" s="245"/>
      <c r="E662" s="245"/>
      <c r="F662" s="245"/>
      <c r="G662" s="245"/>
      <c r="H662" s="245"/>
      <c r="I662" s="245"/>
      <c r="J662" s="245"/>
      <c r="K662" s="245"/>
      <c r="L662" s="245"/>
      <c r="M662" s="245"/>
      <c r="N662" s="245"/>
      <c r="O662" s="245"/>
      <c r="P662" s="245"/>
      <c r="Q662" s="245"/>
      <c r="R662" s="245"/>
      <c r="S662" s="245"/>
      <c r="T662" s="245"/>
      <c r="U662" s="245"/>
      <c r="V662" s="245"/>
      <c r="W662" s="245"/>
      <c r="X662" s="245"/>
      <c r="Y662" s="245"/>
      <c r="Z662" s="245"/>
    </row>
    <row r="663" ht="15.75" customHeight="1">
      <c r="A663" s="245"/>
      <c r="B663" s="245"/>
      <c r="C663" s="245"/>
      <c r="D663" s="245"/>
      <c r="E663" s="245"/>
      <c r="F663" s="245"/>
      <c r="G663" s="245"/>
      <c r="H663" s="245"/>
      <c r="I663" s="245"/>
      <c r="J663" s="245"/>
      <c r="K663" s="245"/>
      <c r="L663" s="245"/>
      <c r="M663" s="245"/>
      <c r="N663" s="245"/>
      <c r="O663" s="245"/>
      <c r="P663" s="245"/>
      <c r="Q663" s="245"/>
      <c r="R663" s="245"/>
      <c r="S663" s="245"/>
      <c r="T663" s="245"/>
      <c r="U663" s="245"/>
      <c r="V663" s="245"/>
      <c r="W663" s="245"/>
      <c r="X663" s="245"/>
      <c r="Y663" s="245"/>
      <c r="Z663" s="245"/>
    </row>
    <row r="664" ht="15.75" customHeight="1">
      <c r="A664" s="245"/>
      <c r="B664" s="245"/>
      <c r="C664" s="245"/>
      <c r="D664" s="245"/>
      <c r="E664" s="245"/>
      <c r="F664" s="245"/>
      <c r="G664" s="245"/>
      <c r="H664" s="245"/>
      <c r="I664" s="245"/>
      <c r="J664" s="245"/>
      <c r="K664" s="245"/>
      <c r="L664" s="245"/>
      <c r="M664" s="245"/>
      <c r="N664" s="245"/>
      <c r="O664" s="245"/>
      <c r="P664" s="245"/>
      <c r="Q664" s="245"/>
      <c r="R664" s="245"/>
      <c r="S664" s="245"/>
      <c r="T664" s="245"/>
      <c r="U664" s="245"/>
      <c r="V664" s="245"/>
      <c r="W664" s="245"/>
      <c r="X664" s="245"/>
      <c r="Y664" s="245"/>
      <c r="Z664" s="245"/>
    </row>
    <row r="665" ht="15.75" customHeight="1">
      <c r="A665" s="245"/>
      <c r="B665" s="245"/>
      <c r="C665" s="245"/>
      <c r="D665" s="245"/>
      <c r="E665" s="245"/>
      <c r="F665" s="245"/>
      <c r="G665" s="245"/>
      <c r="H665" s="245"/>
      <c r="I665" s="245"/>
      <c r="J665" s="245"/>
      <c r="K665" s="245"/>
      <c r="L665" s="245"/>
      <c r="M665" s="245"/>
      <c r="N665" s="245"/>
      <c r="O665" s="245"/>
      <c r="P665" s="245"/>
      <c r="Q665" s="245"/>
      <c r="R665" s="245"/>
      <c r="S665" s="245"/>
      <c r="T665" s="245"/>
      <c r="U665" s="245"/>
      <c r="V665" s="245"/>
      <c r="W665" s="245"/>
      <c r="X665" s="245"/>
      <c r="Y665" s="245"/>
      <c r="Z665" s="245"/>
    </row>
    <row r="666" ht="15.75" customHeight="1">
      <c r="A666" s="245"/>
      <c r="B666" s="245"/>
      <c r="C666" s="245"/>
      <c r="D666" s="245"/>
      <c r="E666" s="245"/>
      <c r="F666" s="245"/>
      <c r="G666" s="245"/>
      <c r="H666" s="245"/>
      <c r="I666" s="245"/>
      <c r="J666" s="245"/>
      <c r="K666" s="245"/>
      <c r="L666" s="245"/>
      <c r="M666" s="245"/>
      <c r="N666" s="245"/>
      <c r="O666" s="245"/>
      <c r="P666" s="245"/>
      <c r="Q666" s="245"/>
      <c r="R666" s="245"/>
      <c r="S666" s="245"/>
      <c r="T666" s="245"/>
      <c r="U666" s="245"/>
      <c r="V666" s="245"/>
      <c r="W666" s="245"/>
      <c r="X666" s="245"/>
      <c r="Y666" s="245"/>
      <c r="Z666" s="245"/>
    </row>
    <row r="667" ht="15.75" customHeight="1">
      <c r="A667" s="245"/>
      <c r="B667" s="245"/>
      <c r="C667" s="245"/>
      <c r="D667" s="245"/>
      <c r="E667" s="245"/>
      <c r="F667" s="245"/>
      <c r="G667" s="245"/>
      <c r="H667" s="245"/>
      <c r="I667" s="245"/>
      <c r="J667" s="245"/>
      <c r="K667" s="245"/>
      <c r="L667" s="245"/>
      <c r="M667" s="245"/>
      <c r="N667" s="245"/>
      <c r="O667" s="245"/>
      <c r="P667" s="245"/>
      <c r="Q667" s="245"/>
      <c r="R667" s="245"/>
      <c r="S667" s="245"/>
      <c r="T667" s="245"/>
      <c r="U667" s="245"/>
      <c r="V667" s="245"/>
      <c r="W667" s="245"/>
      <c r="X667" s="245"/>
      <c r="Y667" s="245"/>
      <c r="Z667" s="245"/>
    </row>
    <row r="668" ht="15.75" customHeight="1">
      <c r="A668" s="245"/>
      <c r="B668" s="245"/>
      <c r="C668" s="245"/>
      <c r="D668" s="245"/>
      <c r="E668" s="245"/>
      <c r="F668" s="245"/>
      <c r="G668" s="245"/>
      <c r="H668" s="245"/>
      <c r="I668" s="245"/>
      <c r="J668" s="245"/>
      <c r="K668" s="245"/>
      <c r="L668" s="245"/>
      <c r="M668" s="245"/>
      <c r="N668" s="245"/>
      <c r="O668" s="245"/>
      <c r="P668" s="245"/>
      <c r="Q668" s="245"/>
      <c r="R668" s="245"/>
      <c r="S668" s="245"/>
      <c r="T668" s="245"/>
      <c r="U668" s="245"/>
      <c r="V668" s="245"/>
      <c r="W668" s="245"/>
      <c r="X668" s="245"/>
      <c r="Y668" s="245"/>
      <c r="Z668" s="245"/>
    </row>
    <row r="669" ht="15.75" customHeight="1">
      <c r="A669" s="245"/>
      <c r="B669" s="245"/>
      <c r="C669" s="245"/>
      <c r="D669" s="245"/>
      <c r="E669" s="245"/>
      <c r="F669" s="245"/>
      <c r="G669" s="245"/>
      <c r="H669" s="245"/>
      <c r="I669" s="245"/>
      <c r="J669" s="245"/>
      <c r="K669" s="245"/>
      <c r="L669" s="245"/>
      <c r="M669" s="245"/>
      <c r="N669" s="245"/>
      <c r="O669" s="245"/>
      <c r="P669" s="245"/>
      <c r="Q669" s="245"/>
      <c r="R669" s="245"/>
      <c r="S669" s="245"/>
      <c r="T669" s="245"/>
      <c r="U669" s="245"/>
      <c r="V669" s="245"/>
      <c r="W669" s="245"/>
      <c r="X669" s="245"/>
      <c r="Y669" s="245"/>
      <c r="Z669" s="245"/>
    </row>
    <row r="670" ht="15.75" customHeight="1">
      <c r="A670" s="245"/>
      <c r="B670" s="245"/>
      <c r="C670" s="245"/>
      <c r="D670" s="245"/>
      <c r="E670" s="245"/>
      <c r="F670" s="245"/>
      <c r="G670" s="245"/>
      <c r="H670" s="245"/>
      <c r="I670" s="245"/>
      <c r="J670" s="245"/>
      <c r="K670" s="245"/>
      <c r="L670" s="245"/>
      <c r="M670" s="245"/>
      <c r="N670" s="245"/>
      <c r="O670" s="245"/>
      <c r="P670" s="245"/>
      <c r="Q670" s="245"/>
      <c r="R670" s="245"/>
      <c r="S670" s="245"/>
      <c r="T670" s="245"/>
      <c r="U670" s="245"/>
      <c r="V670" s="245"/>
      <c r="W670" s="245"/>
      <c r="X670" s="245"/>
      <c r="Y670" s="245"/>
      <c r="Z670" s="245"/>
    </row>
    <row r="671" ht="15.75" customHeight="1">
      <c r="A671" s="245"/>
      <c r="B671" s="245"/>
      <c r="C671" s="245"/>
      <c r="D671" s="245"/>
      <c r="E671" s="245"/>
      <c r="F671" s="245"/>
      <c r="G671" s="245"/>
      <c r="H671" s="245"/>
      <c r="I671" s="245"/>
      <c r="J671" s="245"/>
      <c r="K671" s="245"/>
      <c r="L671" s="245"/>
      <c r="M671" s="245"/>
      <c r="N671" s="245"/>
      <c r="O671" s="245"/>
      <c r="P671" s="245"/>
      <c r="Q671" s="245"/>
      <c r="R671" s="245"/>
      <c r="S671" s="245"/>
      <c r="T671" s="245"/>
      <c r="U671" s="245"/>
      <c r="V671" s="245"/>
      <c r="W671" s="245"/>
      <c r="X671" s="245"/>
      <c r="Y671" s="245"/>
      <c r="Z671" s="245"/>
    </row>
    <row r="672" ht="15.75" customHeight="1">
      <c r="A672" s="245"/>
      <c r="B672" s="245"/>
      <c r="C672" s="245"/>
      <c r="D672" s="245"/>
      <c r="E672" s="245"/>
      <c r="F672" s="245"/>
      <c r="G672" s="245"/>
      <c r="H672" s="245"/>
      <c r="I672" s="245"/>
      <c r="J672" s="245"/>
      <c r="K672" s="245"/>
      <c r="L672" s="245"/>
      <c r="M672" s="245"/>
      <c r="N672" s="245"/>
      <c r="O672" s="245"/>
      <c r="P672" s="245"/>
      <c r="Q672" s="245"/>
      <c r="R672" s="245"/>
      <c r="S672" s="245"/>
      <c r="T672" s="245"/>
      <c r="U672" s="245"/>
      <c r="V672" s="245"/>
      <c r="W672" s="245"/>
      <c r="X672" s="245"/>
      <c r="Y672" s="245"/>
      <c r="Z672" s="245"/>
    </row>
    <row r="673" ht="15.75" customHeight="1">
      <c r="A673" s="245"/>
      <c r="B673" s="245"/>
      <c r="C673" s="245"/>
      <c r="D673" s="245"/>
      <c r="E673" s="245"/>
      <c r="F673" s="245"/>
      <c r="G673" s="245"/>
      <c r="H673" s="245"/>
      <c r="I673" s="245"/>
      <c r="J673" s="245"/>
      <c r="K673" s="245"/>
      <c r="L673" s="245"/>
      <c r="M673" s="245"/>
      <c r="N673" s="245"/>
      <c r="O673" s="245"/>
      <c r="P673" s="245"/>
      <c r="Q673" s="245"/>
      <c r="R673" s="245"/>
      <c r="S673" s="245"/>
      <c r="T673" s="245"/>
      <c r="U673" s="245"/>
      <c r="V673" s="245"/>
      <c r="W673" s="245"/>
      <c r="X673" s="245"/>
      <c r="Y673" s="245"/>
      <c r="Z673" s="245"/>
    </row>
    <row r="674" ht="15.75" customHeight="1">
      <c r="A674" s="245"/>
      <c r="B674" s="245"/>
      <c r="C674" s="245"/>
      <c r="D674" s="245"/>
      <c r="E674" s="245"/>
      <c r="F674" s="245"/>
      <c r="G674" s="245"/>
      <c r="H674" s="245"/>
      <c r="I674" s="245"/>
      <c r="J674" s="245"/>
      <c r="K674" s="245"/>
      <c r="L674" s="245"/>
      <c r="M674" s="245"/>
      <c r="N674" s="245"/>
      <c r="O674" s="245"/>
      <c r="P674" s="245"/>
      <c r="Q674" s="245"/>
      <c r="R674" s="245"/>
      <c r="S674" s="245"/>
      <c r="T674" s="245"/>
      <c r="U674" s="245"/>
      <c r="V674" s="245"/>
      <c r="W674" s="245"/>
      <c r="X674" s="245"/>
      <c r="Y674" s="245"/>
      <c r="Z674" s="245"/>
    </row>
    <row r="675" ht="15.75" customHeight="1">
      <c r="A675" s="245"/>
      <c r="B675" s="245"/>
      <c r="C675" s="245"/>
      <c r="D675" s="245"/>
      <c r="E675" s="245"/>
      <c r="F675" s="245"/>
      <c r="G675" s="245"/>
      <c r="H675" s="245"/>
      <c r="I675" s="245"/>
      <c r="J675" s="245"/>
      <c r="K675" s="245"/>
      <c r="L675" s="245"/>
      <c r="M675" s="245"/>
      <c r="N675" s="245"/>
      <c r="O675" s="245"/>
      <c r="P675" s="245"/>
      <c r="Q675" s="245"/>
      <c r="R675" s="245"/>
      <c r="S675" s="245"/>
      <c r="T675" s="245"/>
      <c r="U675" s="245"/>
      <c r="V675" s="245"/>
      <c r="W675" s="245"/>
      <c r="X675" s="245"/>
      <c r="Y675" s="245"/>
      <c r="Z675" s="245"/>
    </row>
    <row r="676" ht="15.75" customHeight="1">
      <c r="A676" s="245"/>
      <c r="B676" s="245"/>
      <c r="C676" s="245"/>
      <c r="D676" s="245"/>
      <c r="E676" s="245"/>
      <c r="F676" s="245"/>
      <c r="G676" s="245"/>
      <c r="H676" s="245"/>
      <c r="I676" s="245"/>
      <c r="J676" s="245"/>
      <c r="K676" s="245"/>
      <c r="L676" s="245"/>
      <c r="M676" s="245"/>
      <c r="N676" s="245"/>
      <c r="O676" s="245"/>
      <c r="P676" s="245"/>
      <c r="Q676" s="245"/>
      <c r="R676" s="245"/>
      <c r="S676" s="245"/>
      <c r="T676" s="245"/>
      <c r="U676" s="245"/>
      <c r="V676" s="245"/>
      <c r="W676" s="245"/>
      <c r="X676" s="245"/>
      <c r="Y676" s="245"/>
      <c r="Z676" s="245"/>
    </row>
    <row r="677" ht="15.75" customHeight="1">
      <c r="A677" s="245"/>
      <c r="B677" s="245"/>
      <c r="C677" s="245"/>
      <c r="D677" s="245"/>
      <c r="E677" s="245"/>
      <c r="F677" s="245"/>
      <c r="G677" s="245"/>
      <c r="H677" s="245"/>
      <c r="I677" s="245"/>
      <c r="J677" s="245"/>
      <c r="K677" s="245"/>
      <c r="L677" s="245"/>
      <c r="M677" s="245"/>
      <c r="N677" s="245"/>
      <c r="O677" s="245"/>
      <c r="P677" s="245"/>
      <c r="Q677" s="245"/>
      <c r="R677" s="245"/>
      <c r="S677" s="245"/>
      <c r="T677" s="245"/>
      <c r="U677" s="245"/>
      <c r="V677" s="245"/>
      <c r="W677" s="245"/>
      <c r="X677" s="245"/>
      <c r="Y677" s="245"/>
      <c r="Z677" s="245"/>
    </row>
    <row r="678" ht="15.75" customHeight="1">
      <c r="A678" s="245"/>
      <c r="B678" s="245"/>
      <c r="C678" s="245"/>
      <c r="D678" s="245"/>
      <c r="E678" s="245"/>
      <c r="F678" s="245"/>
      <c r="G678" s="245"/>
      <c r="H678" s="245"/>
      <c r="I678" s="245"/>
      <c r="J678" s="245"/>
      <c r="K678" s="245"/>
      <c r="L678" s="245"/>
      <c r="M678" s="245"/>
      <c r="N678" s="245"/>
      <c r="O678" s="245"/>
      <c r="P678" s="245"/>
      <c r="Q678" s="245"/>
      <c r="R678" s="245"/>
      <c r="S678" s="245"/>
      <c r="T678" s="245"/>
      <c r="U678" s="245"/>
      <c r="V678" s="245"/>
      <c r="W678" s="245"/>
      <c r="X678" s="245"/>
      <c r="Y678" s="245"/>
      <c r="Z678" s="245"/>
    </row>
    <row r="679" ht="15.75" customHeight="1">
      <c r="A679" s="245"/>
      <c r="B679" s="245"/>
      <c r="C679" s="245"/>
      <c r="D679" s="245"/>
      <c r="E679" s="245"/>
      <c r="F679" s="245"/>
      <c r="G679" s="245"/>
      <c r="H679" s="245"/>
      <c r="I679" s="245"/>
      <c r="J679" s="245"/>
      <c r="K679" s="245"/>
      <c r="L679" s="245"/>
      <c r="M679" s="245"/>
      <c r="N679" s="245"/>
      <c r="O679" s="245"/>
      <c r="P679" s="245"/>
      <c r="Q679" s="245"/>
      <c r="R679" s="245"/>
      <c r="S679" s="245"/>
      <c r="T679" s="245"/>
      <c r="U679" s="245"/>
      <c r="V679" s="245"/>
      <c r="W679" s="245"/>
      <c r="X679" s="245"/>
      <c r="Y679" s="245"/>
      <c r="Z679" s="245"/>
    </row>
    <row r="680" ht="15.75" customHeight="1">
      <c r="A680" s="245"/>
      <c r="B680" s="245"/>
      <c r="C680" s="245"/>
      <c r="D680" s="245"/>
      <c r="E680" s="245"/>
      <c r="F680" s="245"/>
      <c r="G680" s="245"/>
      <c r="H680" s="245"/>
      <c r="I680" s="245"/>
      <c r="J680" s="245"/>
      <c r="K680" s="245"/>
      <c r="L680" s="245"/>
      <c r="M680" s="245"/>
      <c r="N680" s="245"/>
      <c r="O680" s="245"/>
      <c r="P680" s="245"/>
      <c r="Q680" s="245"/>
      <c r="R680" s="245"/>
      <c r="S680" s="245"/>
      <c r="T680" s="245"/>
      <c r="U680" s="245"/>
      <c r="V680" s="245"/>
      <c r="W680" s="245"/>
      <c r="X680" s="245"/>
      <c r="Y680" s="245"/>
      <c r="Z680" s="245"/>
    </row>
    <row r="681" ht="15.75" customHeight="1">
      <c r="A681" s="245"/>
      <c r="B681" s="245"/>
      <c r="C681" s="245"/>
      <c r="D681" s="245"/>
      <c r="E681" s="245"/>
      <c r="F681" s="245"/>
      <c r="G681" s="245"/>
      <c r="H681" s="245"/>
      <c r="I681" s="245"/>
      <c r="J681" s="245"/>
      <c r="K681" s="245"/>
      <c r="L681" s="245"/>
      <c r="M681" s="245"/>
      <c r="N681" s="245"/>
      <c r="O681" s="245"/>
      <c r="P681" s="245"/>
      <c r="Q681" s="245"/>
      <c r="R681" s="245"/>
      <c r="S681" s="245"/>
      <c r="T681" s="245"/>
      <c r="U681" s="245"/>
      <c r="V681" s="245"/>
      <c r="W681" s="245"/>
      <c r="X681" s="245"/>
      <c r="Y681" s="245"/>
      <c r="Z681" s="245"/>
    </row>
    <row r="682" ht="15.75" customHeight="1">
      <c r="A682" s="245"/>
      <c r="B682" s="245"/>
      <c r="C682" s="245"/>
      <c r="D682" s="245"/>
      <c r="E682" s="245"/>
      <c r="F682" s="245"/>
      <c r="G682" s="245"/>
      <c r="H682" s="245"/>
      <c r="I682" s="245"/>
      <c r="J682" s="245"/>
      <c r="K682" s="245"/>
      <c r="L682" s="245"/>
      <c r="M682" s="245"/>
      <c r="N682" s="245"/>
      <c r="O682" s="245"/>
      <c r="P682" s="245"/>
      <c r="Q682" s="245"/>
      <c r="R682" s="245"/>
      <c r="S682" s="245"/>
      <c r="T682" s="245"/>
      <c r="U682" s="245"/>
      <c r="V682" s="245"/>
      <c r="W682" s="245"/>
      <c r="X682" s="245"/>
      <c r="Y682" s="245"/>
      <c r="Z682" s="245"/>
    </row>
    <row r="683" ht="15.75" customHeight="1">
      <c r="A683" s="245"/>
      <c r="B683" s="245"/>
      <c r="C683" s="245"/>
      <c r="D683" s="245"/>
      <c r="E683" s="245"/>
      <c r="F683" s="245"/>
      <c r="G683" s="245"/>
      <c r="H683" s="245"/>
      <c r="I683" s="245"/>
      <c r="J683" s="245"/>
      <c r="K683" s="245"/>
      <c r="L683" s="245"/>
      <c r="M683" s="245"/>
      <c r="N683" s="245"/>
      <c r="O683" s="245"/>
      <c r="P683" s="245"/>
      <c r="Q683" s="245"/>
      <c r="R683" s="245"/>
      <c r="S683" s="245"/>
      <c r="T683" s="245"/>
      <c r="U683" s="245"/>
      <c r="V683" s="245"/>
      <c r="W683" s="245"/>
      <c r="X683" s="245"/>
      <c r="Y683" s="245"/>
      <c r="Z683" s="245"/>
    </row>
    <row r="684" ht="15.75" customHeight="1">
      <c r="A684" s="245"/>
      <c r="B684" s="245"/>
      <c r="C684" s="245"/>
      <c r="D684" s="245"/>
      <c r="E684" s="245"/>
      <c r="F684" s="245"/>
      <c r="G684" s="245"/>
      <c r="H684" s="245"/>
      <c r="I684" s="245"/>
      <c r="J684" s="245"/>
      <c r="K684" s="245"/>
      <c r="L684" s="245"/>
      <c r="M684" s="245"/>
      <c r="N684" s="245"/>
      <c r="O684" s="245"/>
      <c r="P684" s="245"/>
      <c r="Q684" s="245"/>
      <c r="R684" s="245"/>
      <c r="S684" s="245"/>
      <c r="T684" s="245"/>
      <c r="U684" s="245"/>
      <c r="V684" s="245"/>
      <c r="W684" s="245"/>
      <c r="X684" s="245"/>
      <c r="Y684" s="245"/>
      <c r="Z684" s="245"/>
    </row>
    <row r="685" ht="15.75" customHeight="1">
      <c r="A685" s="245"/>
      <c r="B685" s="245"/>
      <c r="C685" s="245"/>
      <c r="D685" s="245"/>
      <c r="E685" s="245"/>
      <c r="F685" s="245"/>
      <c r="G685" s="245"/>
      <c r="H685" s="245"/>
      <c r="I685" s="245"/>
      <c r="J685" s="245"/>
      <c r="K685" s="245"/>
      <c r="L685" s="245"/>
      <c r="M685" s="245"/>
      <c r="N685" s="245"/>
      <c r="O685" s="245"/>
      <c r="P685" s="245"/>
      <c r="Q685" s="245"/>
      <c r="R685" s="245"/>
      <c r="S685" s="245"/>
      <c r="T685" s="245"/>
      <c r="U685" s="245"/>
      <c r="V685" s="245"/>
      <c r="W685" s="245"/>
      <c r="X685" s="245"/>
      <c r="Y685" s="245"/>
      <c r="Z685" s="245"/>
    </row>
    <row r="686" ht="15.75" customHeight="1">
      <c r="A686" s="245"/>
      <c r="B686" s="245"/>
      <c r="C686" s="245"/>
      <c r="D686" s="245"/>
      <c r="E686" s="245"/>
      <c r="F686" s="245"/>
      <c r="G686" s="245"/>
      <c r="H686" s="245"/>
      <c r="I686" s="245"/>
      <c r="J686" s="245"/>
      <c r="K686" s="245"/>
      <c r="L686" s="245"/>
      <c r="M686" s="245"/>
      <c r="N686" s="245"/>
      <c r="O686" s="245"/>
      <c r="P686" s="245"/>
      <c r="Q686" s="245"/>
      <c r="R686" s="245"/>
      <c r="S686" s="245"/>
      <c r="T686" s="245"/>
      <c r="U686" s="245"/>
      <c r="V686" s="245"/>
      <c r="W686" s="245"/>
      <c r="X686" s="245"/>
      <c r="Y686" s="245"/>
      <c r="Z686" s="245"/>
    </row>
    <row r="687" ht="15.75" customHeight="1">
      <c r="A687" s="245"/>
      <c r="B687" s="245"/>
      <c r="C687" s="245"/>
      <c r="D687" s="245"/>
      <c r="E687" s="245"/>
      <c r="F687" s="245"/>
      <c r="G687" s="245"/>
      <c r="H687" s="245"/>
      <c r="I687" s="245"/>
      <c r="J687" s="245"/>
      <c r="K687" s="245"/>
      <c r="L687" s="245"/>
      <c r="M687" s="245"/>
      <c r="N687" s="245"/>
      <c r="O687" s="245"/>
      <c r="P687" s="245"/>
      <c r="Q687" s="245"/>
      <c r="R687" s="245"/>
      <c r="S687" s="245"/>
      <c r="T687" s="245"/>
      <c r="U687" s="245"/>
      <c r="V687" s="245"/>
      <c r="W687" s="245"/>
      <c r="X687" s="245"/>
      <c r="Y687" s="245"/>
      <c r="Z687" s="245"/>
    </row>
    <row r="688" ht="15.75" customHeight="1">
      <c r="A688" s="245"/>
      <c r="B688" s="245"/>
      <c r="C688" s="245"/>
      <c r="D688" s="245"/>
      <c r="E688" s="245"/>
      <c r="F688" s="245"/>
      <c r="G688" s="245"/>
      <c r="H688" s="245"/>
      <c r="I688" s="245"/>
      <c r="J688" s="245"/>
      <c r="K688" s="245"/>
      <c r="L688" s="245"/>
      <c r="M688" s="245"/>
      <c r="N688" s="245"/>
      <c r="O688" s="245"/>
      <c r="P688" s="245"/>
      <c r="Q688" s="245"/>
      <c r="R688" s="245"/>
      <c r="S688" s="245"/>
      <c r="T688" s="245"/>
      <c r="U688" s="245"/>
      <c r="V688" s="245"/>
      <c r="W688" s="245"/>
      <c r="X688" s="245"/>
      <c r="Y688" s="245"/>
      <c r="Z688" s="245"/>
    </row>
    <row r="689" ht="15.75" customHeight="1">
      <c r="A689" s="245"/>
      <c r="B689" s="245"/>
      <c r="C689" s="245"/>
      <c r="D689" s="245"/>
      <c r="E689" s="245"/>
      <c r="F689" s="245"/>
      <c r="G689" s="245"/>
      <c r="H689" s="245"/>
      <c r="I689" s="245"/>
      <c r="J689" s="245"/>
      <c r="K689" s="245"/>
      <c r="L689" s="245"/>
      <c r="M689" s="245"/>
      <c r="N689" s="245"/>
      <c r="O689" s="245"/>
      <c r="P689" s="245"/>
      <c r="Q689" s="245"/>
      <c r="R689" s="245"/>
      <c r="S689" s="245"/>
      <c r="T689" s="245"/>
      <c r="U689" s="245"/>
      <c r="V689" s="245"/>
      <c r="W689" s="245"/>
      <c r="X689" s="245"/>
      <c r="Y689" s="245"/>
      <c r="Z689" s="245"/>
    </row>
    <row r="690" ht="15.75" customHeight="1">
      <c r="A690" s="245"/>
      <c r="B690" s="245"/>
      <c r="C690" s="245"/>
      <c r="D690" s="245"/>
      <c r="E690" s="245"/>
      <c r="F690" s="245"/>
      <c r="G690" s="245"/>
      <c r="H690" s="245"/>
      <c r="I690" s="245"/>
      <c r="J690" s="245"/>
      <c r="K690" s="245"/>
      <c r="L690" s="245"/>
      <c r="M690" s="245"/>
      <c r="N690" s="245"/>
      <c r="O690" s="245"/>
      <c r="P690" s="245"/>
      <c r="Q690" s="245"/>
      <c r="R690" s="245"/>
      <c r="S690" s="245"/>
      <c r="T690" s="245"/>
      <c r="U690" s="245"/>
      <c r="V690" s="245"/>
      <c r="W690" s="245"/>
      <c r="X690" s="245"/>
      <c r="Y690" s="245"/>
      <c r="Z690" s="245"/>
    </row>
    <row r="691" ht="15.75" customHeight="1">
      <c r="A691" s="245"/>
      <c r="B691" s="245"/>
      <c r="C691" s="245"/>
      <c r="D691" s="245"/>
      <c r="E691" s="245"/>
      <c r="F691" s="245"/>
      <c r="G691" s="245"/>
      <c r="H691" s="245"/>
      <c r="I691" s="245"/>
      <c r="J691" s="245"/>
      <c r="K691" s="245"/>
      <c r="L691" s="245"/>
      <c r="M691" s="245"/>
      <c r="N691" s="245"/>
      <c r="O691" s="245"/>
      <c r="P691" s="245"/>
      <c r="Q691" s="245"/>
      <c r="R691" s="245"/>
      <c r="S691" s="245"/>
      <c r="T691" s="245"/>
      <c r="U691" s="245"/>
      <c r="V691" s="245"/>
      <c r="W691" s="245"/>
      <c r="X691" s="245"/>
      <c r="Y691" s="245"/>
      <c r="Z691" s="245"/>
    </row>
    <row r="692" ht="15.75" customHeight="1">
      <c r="A692" s="245"/>
      <c r="B692" s="245"/>
      <c r="C692" s="245"/>
      <c r="D692" s="245"/>
      <c r="E692" s="245"/>
      <c r="F692" s="245"/>
      <c r="G692" s="245"/>
      <c r="H692" s="245"/>
      <c r="I692" s="245"/>
      <c r="J692" s="245"/>
      <c r="K692" s="245"/>
      <c r="L692" s="245"/>
      <c r="M692" s="245"/>
      <c r="N692" s="245"/>
      <c r="O692" s="245"/>
      <c r="P692" s="245"/>
      <c r="Q692" s="245"/>
      <c r="R692" s="245"/>
      <c r="S692" s="245"/>
      <c r="T692" s="245"/>
      <c r="U692" s="245"/>
      <c r="V692" s="245"/>
      <c r="W692" s="245"/>
      <c r="X692" s="245"/>
      <c r="Y692" s="245"/>
      <c r="Z692" s="245"/>
    </row>
    <row r="693" ht="15.75" customHeight="1">
      <c r="A693" s="245"/>
      <c r="B693" s="245"/>
      <c r="C693" s="245"/>
      <c r="D693" s="245"/>
      <c r="E693" s="245"/>
      <c r="F693" s="245"/>
      <c r="G693" s="245"/>
      <c r="H693" s="245"/>
      <c r="I693" s="245"/>
      <c r="J693" s="245"/>
      <c r="K693" s="245"/>
      <c r="L693" s="245"/>
      <c r="M693" s="245"/>
      <c r="N693" s="245"/>
      <c r="O693" s="245"/>
      <c r="P693" s="245"/>
      <c r="Q693" s="245"/>
      <c r="R693" s="245"/>
      <c r="S693" s="245"/>
      <c r="T693" s="245"/>
      <c r="U693" s="245"/>
      <c r="V693" s="245"/>
      <c r="W693" s="245"/>
      <c r="X693" s="245"/>
      <c r="Y693" s="245"/>
      <c r="Z693" s="245"/>
    </row>
    <row r="694" ht="15.75" customHeight="1">
      <c r="A694" s="245"/>
      <c r="B694" s="245"/>
      <c r="C694" s="245"/>
      <c r="D694" s="245"/>
      <c r="E694" s="245"/>
      <c r="F694" s="245"/>
      <c r="G694" s="245"/>
      <c r="H694" s="245"/>
      <c r="I694" s="245"/>
      <c r="J694" s="245"/>
      <c r="K694" s="245"/>
      <c r="L694" s="245"/>
      <c r="M694" s="245"/>
      <c r="N694" s="245"/>
      <c r="O694" s="245"/>
      <c r="P694" s="245"/>
      <c r="Q694" s="245"/>
      <c r="R694" s="245"/>
      <c r="S694" s="245"/>
      <c r="T694" s="245"/>
      <c r="U694" s="245"/>
      <c r="V694" s="245"/>
      <c r="W694" s="245"/>
      <c r="X694" s="245"/>
      <c r="Y694" s="245"/>
      <c r="Z694" s="245"/>
    </row>
    <row r="695" ht="15.75" customHeight="1">
      <c r="A695" s="245"/>
      <c r="B695" s="245"/>
      <c r="C695" s="245"/>
      <c r="D695" s="245"/>
      <c r="E695" s="245"/>
      <c r="F695" s="245"/>
      <c r="G695" s="245"/>
      <c r="H695" s="245"/>
      <c r="I695" s="245"/>
      <c r="J695" s="245"/>
      <c r="K695" s="245"/>
      <c r="L695" s="245"/>
      <c r="M695" s="245"/>
      <c r="N695" s="245"/>
      <c r="O695" s="245"/>
      <c r="P695" s="245"/>
      <c r="Q695" s="245"/>
      <c r="R695" s="245"/>
      <c r="S695" s="245"/>
      <c r="T695" s="245"/>
      <c r="U695" s="245"/>
      <c r="V695" s="245"/>
      <c r="W695" s="245"/>
      <c r="X695" s="245"/>
      <c r="Y695" s="245"/>
      <c r="Z695" s="245"/>
    </row>
    <row r="696" ht="15.75" customHeight="1">
      <c r="A696" s="245"/>
      <c r="B696" s="245"/>
      <c r="C696" s="245"/>
      <c r="D696" s="245"/>
      <c r="E696" s="245"/>
      <c r="F696" s="245"/>
      <c r="G696" s="245"/>
      <c r="H696" s="245"/>
      <c r="I696" s="245"/>
      <c r="J696" s="245"/>
      <c r="K696" s="245"/>
      <c r="L696" s="245"/>
      <c r="M696" s="245"/>
      <c r="N696" s="245"/>
      <c r="O696" s="245"/>
      <c r="P696" s="245"/>
      <c r="Q696" s="245"/>
      <c r="R696" s="245"/>
      <c r="S696" s="245"/>
      <c r="T696" s="245"/>
      <c r="U696" s="245"/>
      <c r="V696" s="245"/>
      <c r="W696" s="245"/>
      <c r="X696" s="245"/>
      <c r="Y696" s="245"/>
      <c r="Z696" s="245"/>
    </row>
    <row r="697" ht="15.75" customHeight="1">
      <c r="A697" s="245"/>
      <c r="B697" s="245"/>
      <c r="C697" s="245"/>
      <c r="D697" s="245"/>
      <c r="E697" s="245"/>
      <c r="F697" s="245"/>
      <c r="G697" s="245"/>
      <c r="H697" s="245"/>
      <c r="I697" s="245"/>
      <c r="J697" s="245"/>
      <c r="K697" s="245"/>
      <c r="L697" s="245"/>
      <c r="M697" s="245"/>
      <c r="N697" s="245"/>
      <c r="O697" s="245"/>
      <c r="P697" s="245"/>
      <c r="Q697" s="245"/>
      <c r="R697" s="245"/>
      <c r="S697" s="245"/>
      <c r="T697" s="245"/>
      <c r="U697" s="245"/>
      <c r="V697" s="245"/>
      <c r="W697" s="245"/>
      <c r="X697" s="245"/>
      <c r="Y697" s="245"/>
      <c r="Z697" s="245"/>
    </row>
    <row r="698" ht="15.75" customHeight="1">
      <c r="A698" s="245"/>
      <c r="B698" s="245"/>
      <c r="C698" s="245"/>
      <c r="D698" s="245"/>
      <c r="E698" s="245"/>
      <c r="F698" s="245"/>
      <c r="G698" s="245"/>
      <c r="H698" s="245"/>
      <c r="I698" s="245"/>
      <c r="J698" s="245"/>
      <c r="K698" s="245"/>
      <c r="L698" s="245"/>
      <c r="M698" s="245"/>
      <c r="N698" s="245"/>
      <c r="O698" s="245"/>
      <c r="P698" s="245"/>
      <c r="Q698" s="245"/>
      <c r="R698" s="245"/>
      <c r="S698" s="245"/>
      <c r="T698" s="245"/>
      <c r="U698" s="245"/>
      <c r="V698" s="245"/>
      <c r="W698" s="245"/>
      <c r="X698" s="245"/>
      <c r="Y698" s="245"/>
      <c r="Z698" s="245"/>
    </row>
    <row r="699" ht="15.75" customHeight="1">
      <c r="A699" s="245"/>
      <c r="B699" s="245"/>
      <c r="C699" s="245"/>
      <c r="D699" s="245"/>
      <c r="E699" s="245"/>
      <c r="F699" s="245"/>
      <c r="G699" s="245"/>
      <c r="H699" s="245"/>
      <c r="I699" s="245"/>
      <c r="J699" s="245"/>
      <c r="K699" s="245"/>
      <c r="L699" s="245"/>
      <c r="M699" s="245"/>
      <c r="N699" s="245"/>
      <c r="O699" s="245"/>
      <c r="P699" s="245"/>
      <c r="Q699" s="245"/>
      <c r="R699" s="245"/>
      <c r="S699" s="245"/>
      <c r="T699" s="245"/>
      <c r="U699" s="245"/>
      <c r="V699" s="245"/>
      <c r="W699" s="245"/>
      <c r="X699" s="245"/>
      <c r="Y699" s="245"/>
      <c r="Z699" s="245"/>
    </row>
    <row r="700" ht="15.75" customHeight="1">
      <c r="A700" s="245"/>
      <c r="B700" s="245"/>
      <c r="C700" s="245"/>
      <c r="D700" s="245"/>
      <c r="E700" s="245"/>
      <c r="F700" s="245"/>
      <c r="G700" s="245"/>
      <c r="H700" s="245"/>
      <c r="I700" s="245"/>
      <c r="J700" s="245"/>
      <c r="K700" s="245"/>
      <c r="L700" s="245"/>
      <c r="M700" s="245"/>
      <c r="N700" s="245"/>
      <c r="O700" s="245"/>
      <c r="P700" s="245"/>
      <c r="Q700" s="245"/>
      <c r="R700" s="245"/>
      <c r="S700" s="245"/>
      <c r="T700" s="245"/>
      <c r="U700" s="245"/>
      <c r="V700" s="245"/>
      <c r="W700" s="245"/>
      <c r="X700" s="245"/>
      <c r="Y700" s="245"/>
      <c r="Z700" s="245"/>
    </row>
    <row r="701" ht="15.75" customHeight="1">
      <c r="A701" s="245"/>
      <c r="B701" s="245"/>
      <c r="C701" s="245"/>
      <c r="D701" s="245"/>
      <c r="E701" s="245"/>
      <c r="F701" s="245"/>
      <c r="G701" s="245"/>
      <c r="H701" s="245"/>
      <c r="I701" s="245"/>
      <c r="J701" s="245"/>
      <c r="K701" s="245"/>
      <c r="L701" s="245"/>
      <c r="M701" s="245"/>
      <c r="N701" s="245"/>
      <c r="O701" s="245"/>
      <c r="P701" s="245"/>
      <c r="Q701" s="245"/>
      <c r="R701" s="245"/>
      <c r="S701" s="245"/>
      <c r="T701" s="245"/>
      <c r="U701" s="245"/>
      <c r="V701" s="245"/>
      <c r="W701" s="245"/>
      <c r="X701" s="245"/>
      <c r="Y701" s="245"/>
      <c r="Z701" s="245"/>
    </row>
    <row r="702" ht="15.75" customHeight="1">
      <c r="A702" s="245"/>
      <c r="B702" s="245"/>
      <c r="C702" s="245"/>
      <c r="D702" s="245"/>
      <c r="E702" s="245"/>
      <c r="F702" s="245"/>
      <c r="G702" s="245"/>
      <c r="H702" s="245"/>
      <c r="I702" s="245"/>
      <c r="J702" s="245"/>
      <c r="K702" s="245"/>
      <c r="L702" s="245"/>
      <c r="M702" s="245"/>
      <c r="N702" s="245"/>
      <c r="O702" s="245"/>
      <c r="P702" s="245"/>
      <c r="Q702" s="245"/>
      <c r="R702" s="245"/>
      <c r="S702" s="245"/>
      <c r="T702" s="245"/>
      <c r="U702" s="245"/>
      <c r="V702" s="245"/>
      <c r="W702" s="245"/>
      <c r="X702" s="245"/>
      <c r="Y702" s="245"/>
      <c r="Z702" s="245"/>
    </row>
    <row r="703" ht="15.75" customHeight="1">
      <c r="A703" s="245"/>
      <c r="B703" s="245"/>
      <c r="C703" s="245"/>
      <c r="D703" s="245"/>
      <c r="E703" s="245"/>
      <c r="F703" s="245"/>
      <c r="G703" s="245"/>
      <c r="H703" s="245"/>
      <c r="I703" s="245"/>
      <c r="J703" s="245"/>
      <c r="K703" s="245"/>
      <c r="L703" s="245"/>
      <c r="M703" s="245"/>
      <c r="N703" s="245"/>
      <c r="O703" s="245"/>
      <c r="P703" s="245"/>
      <c r="Q703" s="245"/>
      <c r="R703" s="245"/>
      <c r="S703" s="245"/>
      <c r="T703" s="245"/>
      <c r="U703" s="245"/>
      <c r="V703" s="245"/>
      <c r="W703" s="245"/>
      <c r="X703" s="245"/>
      <c r="Y703" s="245"/>
      <c r="Z703" s="245"/>
    </row>
    <row r="704" ht="15.75" customHeight="1">
      <c r="A704" s="245"/>
      <c r="B704" s="245"/>
      <c r="C704" s="245"/>
      <c r="D704" s="245"/>
      <c r="E704" s="245"/>
      <c r="F704" s="245"/>
      <c r="G704" s="245"/>
      <c r="H704" s="245"/>
      <c r="I704" s="245"/>
      <c r="J704" s="245"/>
      <c r="K704" s="245"/>
      <c r="L704" s="245"/>
      <c r="M704" s="245"/>
      <c r="N704" s="245"/>
      <c r="O704" s="245"/>
      <c r="P704" s="245"/>
      <c r="Q704" s="245"/>
      <c r="R704" s="245"/>
      <c r="S704" s="245"/>
      <c r="T704" s="245"/>
      <c r="U704" s="245"/>
      <c r="V704" s="245"/>
      <c r="W704" s="245"/>
      <c r="X704" s="245"/>
      <c r="Y704" s="245"/>
      <c r="Z704" s="245"/>
    </row>
    <row r="705" ht="15.75" customHeight="1">
      <c r="A705" s="245"/>
      <c r="B705" s="245"/>
      <c r="C705" s="245"/>
      <c r="D705" s="245"/>
      <c r="E705" s="245"/>
      <c r="F705" s="245"/>
      <c r="G705" s="245"/>
      <c r="H705" s="245"/>
      <c r="I705" s="245"/>
      <c r="J705" s="245"/>
      <c r="K705" s="245"/>
      <c r="L705" s="245"/>
      <c r="M705" s="245"/>
      <c r="N705" s="245"/>
      <c r="O705" s="245"/>
      <c r="P705" s="245"/>
      <c r="Q705" s="245"/>
      <c r="R705" s="245"/>
      <c r="S705" s="245"/>
      <c r="T705" s="245"/>
      <c r="U705" s="245"/>
      <c r="V705" s="245"/>
      <c r="W705" s="245"/>
      <c r="X705" s="245"/>
      <c r="Y705" s="245"/>
      <c r="Z705" s="245"/>
    </row>
    <row r="706" ht="15.75" customHeight="1">
      <c r="A706" s="245"/>
      <c r="B706" s="245"/>
      <c r="C706" s="245"/>
      <c r="D706" s="245"/>
      <c r="E706" s="245"/>
      <c r="F706" s="245"/>
      <c r="G706" s="245"/>
      <c r="H706" s="245"/>
      <c r="I706" s="245"/>
      <c r="J706" s="245"/>
      <c r="K706" s="245"/>
      <c r="L706" s="245"/>
      <c r="M706" s="245"/>
      <c r="N706" s="245"/>
      <c r="O706" s="245"/>
      <c r="P706" s="245"/>
      <c r="Q706" s="245"/>
      <c r="R706" s="245"/>
      <c r="S706" s="245"/>
      <c r="T706" s="245"/>
      <c r="U706" s="245"/>
      <c r="V706" s="245"/>
      <c r="W706" s="245"/>
      <c r="X706" s="245"/>
      <c r="Y706" s="245"/>
      <c r="Z706" s="245"/>
    </row>
    <row r="707" ht="15.75" customHeight="1">
      <c r="A707" s="245"/>
      <c r="B707" s="245"/>
      <c r="C707" s="245"/>
      <c r="D707" s="245"/>
      <c r="E707" s="245"/>
      <c r="F707" s="245"/>
      <c r="G707" s="245"/>
      <c r="H707" s="245"/>
      <c r="I707" s="245"/>
      <c r="J707" s="245"/>
      <c r="K707" s="245"/>
      <c r="L707" s="245"/>
      <c r="M707" s="245"/>
      <c r="N707" s="245"/>
      <c r="O707" s="245"/>
      <c r="P707" s="245"/>
      <c r="Q707" s="245"/>
      <c r="R707" s="245"/>
      <c r="S707" s="245"/>
      <c r="T707" s="245"/>
      <c r="U707" s="245"/>
      <c r="V707" s="245"/>
      <c r="W707" s="245"/>
      <c r="X707" s="245"/>
      <c r="Y707" s="245"/>
      <c r="Z707" s="245"/>
    </row>
    <row r="708" ht="15.75" customHeight="1">
      <c r="A708" s="245"/>
      <c r="B708" s="245"/>
      <c r="C708" s="245"/>
      <c r="D708" s="245"/>
      <c r="E708" s="245"/>
      <c r="F708" s="245"/>
      <c r="G708" s="245"/>
      <c r="H708" s="245"/>
      <c r="I708" s="245"/>
      <c r="J708" s="245"/>
      <c r="K708" s="245"/>
      <c r="L708" s="245"/>
      <c r="M708" s="245"/>
      <c r="N708" s="245"/>
      <c r="O708" s="245"/>
      <c r="P708" s="245"/>
      <c r="Q708" s="245"/>
      <c r="R708" s="245"/>
      <c r="S708" s="245"/>
      <c r="T708" s="245"/>
      <c r="U708" s="245"/>
      <c r="V708" s="245"/>
      <c r="W708" s="245"/>
      <c r="X708" s="245"/>
      <c r="Y708" s="245"/>
      <c r="Z708" s="245"/>
    </row>
    <row r="709" ht="15.75" customHeight="1">
      <c r="A709" s="245"/>
      <c r="B709" s="245"/>
      <c r="C709" s="245"/>
      <c r="D709" s="245"/>
      <c r="E709" s="245"/>
      <c r="F709" s="245"/>
      <c r="G709" s="245"/>
      <c r="H709" s="245"/>
      <c r="I709" s="245"/>
      <c r="J709" s="245"/>
      <c r="K709" s="245"/>
      <c r="L709" s="245"/>
      <c r="M709" s="245"/>
      <c r="N709" s="245"/>
      <c r="O709" s="245"/>
      <c r="P709" s="245"/>
      <c r="Q709" s="245"/>
      <c r="R709" s="245"/>
      <c r="S709" s="245"/>
      <c r="T709" s="245"/>
      <c r="U709" s="245"/>
      <c r="V709" s="245"/>
      <c r="W709" s="245"/>
      <c r="X709" s="245"/>
      <c r="Y709" s="245"/>
      <c r="Z709" s="245"/>
    </row>
    <row r="710" ht="15.75" customHeight="1">
      <c r="A710" s="245"/>
      <c r="B710" s="245"/>
      <c r="C710" s="245"/>
      <c r="D710" s="245"/>
      <c r="E710" s="245"/>
      <c r="F710" s="245"/>
      <c r="G710" s="245"/>
      <c r="H710" s="245"/>
      <c r="I710" s="245"/>
      <c r="J710" s="245"/>
      <c r="K710" s="245"/>
      <c r="L710" s="245"/>
      <c r="M710" s="245"/>
      <c r="N710" s="245"/>
      <c r="O710" s="245"/>
      <c r="P710" s="245"/>
      <c r="Q710" s="245"/>
      <c r="R710" s="245"/>
      <c r="S710" s="245"/>
      <c r="T710" s="245"/>
      <c r="U710" s="245"/>
      <c r="V710" s="245"/>
      <c r="W710" s="245"/>
      <c r="X710" s="245"/>
      <c r="Y710" s="245"/>
      <c r="Z710" s="245"/>
    </row>
    <row r="711" ht="15.75" customHeight="1">
      <c r="A711" s="245"/>
      <c r="B711" s="245"/>
      <c r="C711" s="245"/>
      <c r="D711" s="245"/>
      <c r="E711" s="245"/>
      <c r="F711" s="245"/>
      <c r="G711" s="245"/>
      <c r="H711" s="245"/>
      <c r="I711" s="245"/>
      <c r="J711" s="245"/>
      <c r="K711" s="245"/>
      <c r="L711" s="245"/>
      <c r="M711" s="245"/>
      <c r="N711" s="245"/>
      <c r="O711" s="245"/>
      <c r="P711" s="245"/>
      <c r="Q711" s="245"/>
      <c r="R711" s="245"/>
      <c r="S711" s="245"/>
      <c r="T711" s="245"/>
      <c r="U711" s="245"/>
      <c r="V711" s="245"/>
      <c r="W711" s="245"/>
      <c r="X711" s="245"/>
      <c r="Y711" s="245"/>
      <c r="Z711" s="245"/>
    </row>
    <row r="712" ht="15.75" customHeight="1">
      <c r="A712" s="245"/>
      <c r="B712" s="245"/>
      <c r="C712" s="245"/>
      <c r="D712" s="245"/>
      <c r="E712" s="245"/>
      <c r="F712" s="245"/>
      <c r="G712" s="245"/>
      <c r="H712" s="245"/>
      <c r="I712" s="245"/>
      <c r="J712" s="245"/>
      <c r="K712" s="245"/>
      <c r="L712" s="245"/>
      <c r="M712" s="245"/>
      <c r="N712" s="245"/>
      <c r="O712" s="245"/>
      <c r="P712" s="245"/>
      <c r="Q712" s="245"/>
      <c r="R712" s="245"/>
      <c r="S712" s="245"/>
      <c r="T712" s="245"/>
      <c r="U712" s="245"/>
      <c r="V712" s="245"/>
      <c r="W712" s="245"/>
      <c r="X712" s="245"/>
      <c r="Y712" s="245"/>
      <c r="Z712" s="245"/>
    </row>
    <row r="713" ht="15.75" customHeight="1">
      <c r="A713" s="245"/>
      <c r="B713" s="245"/>
      <c r="C713" s="245"/>
      <c r="D713" s="245"/>
      <c r="E713" s="245"/>
      <c r="F713" s="245"/>
      <c r="G713" s="245"/>
      <c r="H713" s="245"/>
      <c r="I713" s="245"/>
      <c r="J713" s="245"/>
      <c r="K713" s="245"/>
      <c r="L713" s="245"/>
      <c r="M713" s="245"/>
      <c r="N713" s="245"/>
      <c r="O713" s="245"/>
      <c r="P713" s="245"/>
      <c r="Q713" s="245"/>
      <c r="R713" s="245"/>
      <c r="S713" s="245"/>
      <c r="T713" s="245"/>
      <c r="U713" s="245"/>
      <c r="V713" s="245"/>
      <c r="W713" s="245"/>
      <c r="X713" s="245"/>
      <c r="Y713" s="245"/>
      <c r="Z713" s="245"/>
    </row>
    <row r="714" ht="15.75" customHeight="1">
      <c r="A714" s="245"/>
      <c r="B714" s="245"/>
      <c r="C714" s="245"/>
      <c r="D714" s="245"/>
      <c r="E714" s="245"/>
      <c r="F714" s="245"/>
      <c r="G714" s="245"/>
      <c r="H714" s="245"/>
      <c r="I714" s="245"/>
      <c r="J714" s="245"/>
      <c r="K714" s="245"/>
      <c r="L714" s="245"/>
      <c r="M714" s="245"/>
      <c r="N714" s="245"/>
      <c r="O714" s="245"/>
      <c r="P714" s="245"/>
      <c r="Q714" s="245"/>
      <c r="R714" s="245"/>
      <c r="S714" s="245"/>
      <c r="T714" s="245"/>
      <c r="U714" s="245"/>
      <c r="V714" s="245"/>
      <c r="W714" s="245"/>
      <c r="X714" s="245"/>
      <c r="Y714" s="245"/>
      <c r="Z714" s="245"/>
    </row>
    <row r="715" ht="15.75" customHeight="1">
      <c r="A715" s="245"/>
      <c r="B715" s="245"/>
      <c r="C715" s="245"/>
      <c r="D715" s="245"/>
      <c r="E715" s="245"/>
      <c r="F715" s="245"/>
      <c r="G715" s="245"/>
      <c r="H715" s="245"/>
      <c r="I715" s="245"/>
      <c r="J715" s="245"/>
      <c r="K715" s="245"/>
      <c r="L715" s="245"/>
      <c r="M715" s="245"/>
      <c r="N715" s="245"/>
      <c r="O715" s="245"/>
      <c r="P715" s="245"/>
      <c r="Q715" s="245"/>
      <c r="R715" s="245"/>
      <c r="S715" s="245"/>
      <c r="T715" s="245"/>
      <c r="U715" s="245"/>
      <c r="V715" s="245"/>
      <c r="W715" s="245"/>
      <c r="X715" s="245"/>
      <c r="Y715" s="245"/>
      <c r="Z715" s="245"/>
    </row>
    <row r="716" ht="15.75" customHeight="1">
      <c r="A716" s="245"/>
      <c r="B716" s="245"/>
      <c r="C716" s="245"/>
      <c r="D716" s="245"/>
      <c r="E716" s="245"/>
      <c r="F716" s="245"/>
      <c r="G716" s="245"/>
      <c r="H716" s="245"/>
      <c r="I716" s="245"/>
      <c r="J716" s="245"/>
      <c r="K716" s="245"/>
      <c r="L716" s="245"/>
      <c r="M716" s="245"/>
      <c r="N716" s="245"/>
      <c r="O716" s="245"/>
      <c r="P716" s="245"/>
      <c r="Q716" s="245"/>
      <c r="R716" s="245"/>
      <c r="S716" s="245"/>
      <c r="T716" s="245"/>
      <c r="U716" s="245"/>
      <c r="V716" s="245"/>
      <c r="W716" s="245"/>
      <c r="X716" s="245"/>
      <c r="Y716" s="245"/>
      <c r="Z716" s="245"/>
    </row>
    <row r="717" ht="15.75" customHeight="1">
      <c r="A717" s="245"/>
      <c r="B717" s="245"/>
      <c r="C717" s="245"/>
      <c r="D717" s="245"/>
      <c r="E717" s="245"/>
      <c r="F717" s="245"/>
      <c r="G717" s="245"/>
      <c r="H717" s="245"/>
      <c r="I717" s="245"/>
      <c r="J717" s="245"/>
      <c r="K717" s="245"/>
      <c r="L717" s="245"/>
      <c r="M717" s="245"/>
      <c r="N717" s="245"/>
      <c r="O717" s="245"/>
      <c r="P717" s="245"/>
      <c r="Q717" s="245"/>
      <c r="R717" s="245"/>
      <c r="S717" s="245"/>
      <c r="T717" s="245"/>
      <c r="U717" s="245"/>
      <c r="V717" s="245"/>
      <c r="W717" s="245"/>
      <c r="X717" s="245"/>
      <c r="Y717" s="245"/>
      <c r="Z717" s="245"/>
    </row>
    <row r="718" ht="15.75" customHeight="1">
      <c r="A718" s="245"/>
      <c r="B718" s="245"/>
      <c r="C718" s="245"/>
      <c r="D718" s="245"/>
      <c r="E718" s="245"/>
      <c r="F718" s="245"/>
      <c r="G718" s="245"/>
      <c r="H718" s="245"/>
      <c r="I718" s="245"/>
      <c r="J718" s="245"/>
      <c r="K718" s="245"/>
      <c r="L718" s="245"/>
      <c r="M718" s="245"/>
      <c r="N718" s="245"/>
      <c r="O718" s="245"/>
      <c r="P718" s="245"/>
      <c r="Q718" s="245"/>
      <c r="R718" s="245"/>
      <c r="S718" s="245"/>
      <c r="T718" s="245"/>
      <c r="U718" s="245"/>
      <c r="V718" s="245"/>
      <c r="W718" s="245"/>
      <c r="X718" s="245"/>
      <c r="Y718" s="245"/>
      <c r="Z718" s="245"/>
    </row>
    <row r="719" ht="15.75" customHeight="1">
      <c r="A719" s="245"/>
      <c r="B719" s="245"/>
      <c r="C719" s="245"/>
      <c r="D719" s="245"/>
      <c r="E719" s="245"/>
      <c r="F719" s="245"/>
      <c r="G719" s="245"/>
      <c r="H719" s="245"/>
      <c r="I719" s="245"/>
      <c r="J719" s="245"/>
      <c r="K719" s="245"/>
      <c r="L719" s="245"/>
      <c r="M719" s="245"/>
      <c r="N719" s="245"/>
      <c r="O719" s="245"/>
      <c r="P719" s="245"/>
      <c r="Q719" s="245"/>
      <c r="R719" s="245"/>
      <c r="S719" s="245"/>
      <c r="T719" s="245"/>
      <c r="U719" s="245"/>
      <c r="V719" s="245"/>
      <c r="W719" s="245"/>
      <c r="X719" s="245"/>
      <c r="Y719" s="245"/>
      <c r="Z719" s="245"/>
    </row>
    <row r="720" ht="15.75" customHeight="1">
      <c r="A720" s="245"/>
      <c r="B720" s="245"/>
      <c r="C720" s="245"/>
      <c r="D720" s="245"/>
      <c r="E720" s="245"/>
      <c r="F720" s="245"/>
      <c r="G720" s="245"/>
      <c r="H720" s="245"/>
      <c r="I720" s="245"/>
      <c r="J720" s="245"/>
      <c r="K720" s="245"/>
      <c r="L720" s="245"/>
      <c r="M720" s="245"/>
      <c r="N720" s="245"/>
      <c r="O720" s="245"/>
      <c r="P720" s="245"/>
      <c r="Q720" s="245"/>
      <c r="R720" s="245"/>
      <c r="S720" s="245"/>
      <c r="T720" s="245"/>
      <c r="U720" s="245"/>
      <c r="V720" s="245"/>
      <c r="W720" s="245"/>
      <c r="X720" s="245"/>
      <c r="Y720" s="245"/>
      <c r="Z720" s="245"/>
    </row>
    <row r="721" ht="15.75" customHeight="1">
      <c r="A721" s="245"/>
      <c r="B721" s="245"/>
      <c r="C721" s="245"/>
      <c r="D721" s="245"/>
      <c r="E721" s="245"/>
      <c r="F721" s="245"/>
      <c r="G721" s="245"/>
      <c r="H721" s="245"/>
      <c r="I721" s="245"/>
      <c r="J721" s="245"/>
      <c r="K721" s="245"/>
      <c r="L721" s="245"/>
      <c r="M721" s="245"/>
      <c r="N721" s="245"/>
      <c r="O721" s="245"/>
      <c r="P721" s="245"/>
      <c r="Q721" s="245"/>
      <c r="R721" s="245"/>
      <c r="S721" s="245"/>
      <c r="T721" s="245"/>
      <c r="U721" s="245"/>
      <c r="V721" s="245"/>
      <c r="W721" s="245"/>
      <c r="X721" s="245"/>
      <c r="Y721" s="245"/>
      <c r="Z721" s="245"/>
    </row>
    <row r="722" ht="15.75" customHeight="1">
      <c r="A722" s="245"/>
      <c r="B722" s="245"/>
      <c r="C722" s="245"/>
      <c r="D722" s="245"/>
      <c r="E722" s="245"/>
      <c r="F722" s="245"/>
      <c r="G722" s="245"/>
      <c r="H722" s="245"/>
      <c r="I722" s="245"/>
      <c r="J722" s="245"/>
      <c r="K722" s="245"/>
      <c r="L722" s="245"/>
      <c r="M722" s="245"/>
      <c r="N722" s="245"/>
      <c r="O722" s="245"/>
      <c r="P722" s="245"/>
      <c r="Q722" s="245"/>
      <c r="R722" s="245"/>
      <c r="S722" s="245"/>
      <c r="T722" s="245"/>
      <c r="U722" s="245"/>
      <c r="V722" s="245"/>
      <c r="W722" s="245"/>
      <c r="X722" s="245"/>
      <c r="Y722" s="245"/>
      <c r="Z722" s="245"/>
    </row>
    <row r="723" ht="15.75" customHeight="1">
      <c r="A723" s="245"/>
      <c r="B723" s="245"/>
      <c r="C723" s="245"/>
      <c r="D723" s="245"/>
      <c r="E723" s="245"/>
      <c r="F723" s="245"/>
      <c r="G723" s="245"/>
      <c r="H723" s="245"/>
      <c r="I723" s="245"/>
      <c r="J723" s="245"/>
      <c r="K723" s="245"/>
      <c r="L723" s="245"/>
      <c r="M723" s="245"/>
      <c r="N723" s="245"/>
      <c r="O723" s="245"/>
      <c r="P723" s="245"/>
      <c r="Q723" s="245"/>
      <c r="R723" s="245"/>
      <c r="S723" s="245"/>
      <c r="T723" s="245"/>
      <c r="U723" s="245"/>
      <c r="V723" s="245"/>
      <c r="W723" s="245"/>
      <c r="X723" s="245"/>
      <c r="Y723" s="245"/>
      <c r="Z723" s="245"/>
    </row>
    <row r="724" ht="15.75" customHeight="1">
      <c r="A724" s="245"/>
      <c r="B724" s="245"/>
      <c r="C724" s="245"/>
      <c r="D724" s="245"/>
      <c r="E724" s="245"/>
      <c r="F724" s="245"/>
      <c r="G724" s="245"/>
      <c r="H724" s="245"/>
      <c r="I724" s="245"/>
      <c r="J724" s="245"/>
      <c r="K724" s="245"/>
      <c r="L724" s="245"/>
      <c r="M724" s="245"/>
      <c r="N724" s="245"/>
      <c r="O724" s="245"/>
      <c r="P724" s="245"/>
      <c r="Q724" s="245"/>
      <c r="R724" s="245"/>
      <c r="S724" s="245"/>
      <c r="T724" s="245"/>
      <c r="U724" s="245"/>
      <c r="V724" s="245"/>
      <c r="W724" s="245"/>
      <c r="X724" s="245"/>
      <c r="Y724" s="245"/>
      <c r="Z724" s="245"/>
    </row>
    <row r="725" ht="15.75" customHeight="1">
      <c r="A725" s="245"/>
      <c r="B725" s="245"/>
      <c r="C725" s="245"/>
      <c r="D725" s="245"/>
      <c r="E725" s="245"/>
      <c r="F725" s="245"/>
      <c r="G725" s="245"/>
      <c r="H725" s="245"/>
      <c r="I725" s="245"/>
      <c r="J725" s="245"/>
      <c r="K725" s="245"/>
      <c r="L725" s="245"/>
      <c r="M725" s="245"/>
      <c r="N725" s="245"/>
      <c r="O725" s="245"/>
      <c r="P725" s="245"/>
      <c r="Q725" s="245"/>
      <c r="R725" s="245"/>
      <c r="S725" s="245"/>
      <c r="T725" s="245"/>
      <c r="U725" s="245"/>
      <c r="V725" s="245"/>
      <c r="W725" s="245"/>
      <c r="X725" s="245"/>
      <c r="Y725" s="245"/>
      <c r="Z725" s="245"/>
    </row>
    <row r="726" ht="15.75" customHeight="1">
      <c r="A726" s="245"/>
      <c r="B726" s="245"/>
      <c r="C726" s="245"/>
      <c r="D726" s="245"/>
      <c r="E726" s="245"/>
      <c r="F726" s="245"/>
      <c r="G726" s="245"/>
      <c r="H726" s="245"/>
      <c r="I726" s="245"/>
      <c r="J726" s="245"/>
      <c r="K726" s="245"/>
      <c r="L726" s="245"/>
      <c r="M726" s="245"/>
      <c r="N726" s="245"/>
      <c r="O726" s="245"/>
      <c r="P726" s="245"/>
      <c r="Q726" s="245"/>
      <c r="R726" s="245"/>
      <c r="S726" s="245"/>
      <c r="T726" s="245"/>
      <c r="U726" s="245"/>
      <c r="V726" s="245"/>
      <c r="W726" s="245"/>
      <c r="X726" s="245"/>
      <c r="Y726" s="245"/>
      <c r="Z726" s="245"/>
    </row>
    <row r="727" ht="15.75" customHeight="1">
      <c r="A727" s="245"/>
      <c r="B727" s="245"/>
      <c r="C727" s="245"/>
      <c r="D727" s="245"/>
      <c r="E727" s="245"/>
      <c r="F727" s="245"/>
      <c r="G727" s="245"/>
      <c r="H727" s="245"/>
      <c r="I727" s="245"/>
      <c r="J727" s="245"/>
      <c r="K727" s="245"/>
      <c r="L727" s="245"/>
      <c r="M727" s="245"/>
      <c r="N727" s="245"/>
      <c r="O727" s="245"/>
      <c r="P727" s="245"/>
      <c r="Q727" s="245"/>
      <c r="R727" s="245"/>
      <c r="S727" s="245"/>
      <c r="T727" s="245"/>
      <c r="U727" s="245"/>
      <c r="V727" s="245"/>
      <c r="W727" s="245"/>
      <c r="X727" s="245"/>
      <c r="Y727" s="245"/>
      <c r="Z727" s="245"/>
    </row>
    <row r="728" ht="15.75" customHeight="1">
      <c r="A728" s="245"/>
      <c r="B728" s="245"/>
      <c r="C728" s="245"/>
      <c r="D728" s="245"/>
      <c r="E728" s="245"/>
      <c r="F728" s="245"/>
      <c r="G728" s="245"/>
      <c r="H728" s="245"/>
      <c r="I728" s="245"/>
      <c r="J728" s="245"/>
      <c r="K728" s="245"/>
      <c r="L728" s="245"/>
      <c r="M728" s="245"/>
      <c r="N728" s="245"/>
      <c r="O728" s="245"/>
      <c r="P728" s="245"/>
      <c r="Q728" s="245"/>
      <c r="R728" s="245"/>
      <c r="S728" s="245"/>
      <c r="T728" s="245"/>
      <c r="U728" s="245"/>
      <c r="V728" s="245"/>
      <c r="W728" s="245"/>
      <c r="X728" s="245"/>
      <c r="Y728" s="245"/>
      <c r="Z728" s="245"/>
    </row>
    <row r="729" ht="15.75" customHeight="1">
      <c r="A729" s="245"/>
      <c r="B729" s="245"/>
      <c r="C729" s="245"/>
      <c r="D729" s="245"/>
      <c r="E729" s="245"/>
      <c r="F729" s="245"/>
      <c r="G729" s="245"/>
      <c r="H729" s="245"/>
      <c r="I729" s="245"/>
      <c r="J729" s="245"/>
      <c r="K729" s="245"/>
      <c r="L729" s="245"/>
      <c r="M729" s="245"/>
      <c r="N729" s="245"/>
      <c r="O729" s="245"/>
      <c r="P729" s="245"/>
      <c r="Q729" s="245"/>
      <c r="R729" s="245"/>
      <c r="S729" s="245"/>
      <c r="T729" s="245"/>
      <c r="U729" s="245"/>
      <c r="V729" s="245"/>
      <c r="W729" s="245"/>
      <c r="X729" s="245"/>
      <c r="Y729" s="245"/>
      <c r="Z729" s="245"/>
    </row>
    <row r="730" ht="15.75" customHeight="1">
      <c r="A730" s="245"/>
      <c r="B730" s="245"/>
      <c r="C730" s="245"/>
      <c r="D730" s="245"/>
      <c r="E730" s="245"/>
      <c r="F730" s="245"/>
      <c r="G730" s="245"/>
      <c r="H730" s="245"/>
      <c r="I730" s="245"/>
      <c r="J730" s="245"/>
      <c r="K730" s="245"/>
      <c r="L730" s="245"/>
      <c r="M730" s="245"/>
      <c r="N730" s="245"/>
      <c r="O730" s="245"/>
      <c r="P730" s="245"/>
      <c r="Q730" s="245"/>
      <c r="R730" s="245"/>
      <c r="S730" s="245"/>
      <c r="T730" s="245"/>
      <c r="U730" s="245"/>
      <c r="V730" s="245"/>
      <c r="W730" s="245"/>
      <c r="X730" s="245"/>
      <c r="Y730" s="245"/>
      <c r="Z730" s="245"/>
    </row>
    <row r="731" ht="15.75" customHeight="1">
      <c r="A731" s="245"/>
      <c r="B731" s="245"/>
      <c r="C731" s="245"/>
      <c r="D731" s="245"/>
      <c r="E731" s="245"/>
      <c r="F731" s="245"/>
      <c r="G731" s="245"/>
      <c r="H731" s="245"/>
      <c r="I731" s="245"/>
      <c r="J731" s="245"/>
      <c r="K731" s="245"/>
      <c r="L731" s="245"/>
      <c r="M731" s="245"/>
      <c r="N731" s="245"/>
      <c r="O731" s="245"/>
      <c r="P731" s="245"/>
      <c r="Q731" s="245"/>
      <c r="R731" s="245"/>
      <c r="S731" s="245"/>
      <c r="T731" s="245"/>
      <c r="U731" s="245"/>
      <c r="V731" s="245"/>
      <c r="W731" s="245"/>
      <c r="X731" s="245"/>
      <c r="Y731" s="245"/>
      <c r="Z731" s="245"/>
    </row>
    <row r="732" ht="15.75" customHeight="1">
      <c r="A732" s="245"/>
      <c r="B732" s="245"/>
      <c r="C732" s="245"/>
      <c r="D732" s="245"/>
      <c r="E732" s="245"/>
      <c r="F732" s="245"/>
      <c r="G732" s="245"/>
      <c r="H732" s="245"/>
      <c r="I732" s="245"/>
      <c r="J732" s="245"/>
      <c r="K732" s="245"/>
      <c r="L732" s="245"/>
      <c r="M732" s="245"/>
      <c r="N732" s="245"/>
      <c r="O732" s="245"/>
      <c r="P732" s="245"/>
      <c r="Q732" s="245"/>
      <c r="R732" s="245"/>
      <c r="S732" s="245"/>
      <c r="T732" s="245"/>
      <c r="U732" s="245"/>
      <c r="V732" s="245"/>
      <c r="W732" s="245"/>
      <c r="X732" s="245"/>
      <c r="Y732" s="245"/>
      <c r="Z732" s="245"/>
    </row>
    <row r="733" ht="15.75" customHeight="1">
      <c r="A733" s="245"/>
      <c r="B733" s="245"/>
      <c r="C733" s="245"/>
      <c r="D733" s="245"/>
      <c r="E733" s="245"/>
      <c r="F733" s="245"/>
      <c r="G733" s="245"/>
      <c r="H733" s="245"/>
      <c r="I733" s="245"/>
      <c r="J733" s="245"/>
      <c r="K733" s="245"/>
      <c r="L733" s="245"/>
      <c r="M733" s="245"/>
      <c r="N733" s="245"/>
      <c r="O733" s="245"/>
      <c r="P733" s="245"/>
      <c r="Q733" s="245"/>
      <c r="R733" s="245"/>
      <c r="S733" s="245"/>
      <c r="T733" s="245"/>
      <c r="U733" s="245"/>
      <c r="V733" s="245"/>
      <c r="W733" s="245"/>
      <c r="X733" s="245"/>
      <c r="Y733" s="245"/>
      <c r="Z733" s="245"/>
    </row>
    <row r="734" ht="15.75" customHeight="1">
      <c r="A734" s="245"/>
      <c r="B734" s="245"/>
      <c r="C734" s="245"/>
      <c r="D734" s="245"/>
      <c r="E734" s="245"/>
      <c r="F734" s="245"/>
      <c r="G734" s="245"/>
      <c r="H734" s="245"/>
      <c r="I734" s="245"/>
      <c r="J734" s="245"/>
      <c r="K734" s="245"/>
      <c r="L734" s="245"/>
      <c r="M734" s="245"/>
      <c r="N734" s="245"/>
      <c r="O734" s="245"/>
      <c r="P734" s="245"/>
      <c r="Q734" s="245"/>
      <c r="R734" s="245"/>
      <c r="S734" s="245"/>
      <c r="T734" s="245"/>
      <c r="U734" s="245"/>
      <c r="V734" s="245"/>
      <c r="W734" s="245"/>
      <c r="X734" s="245"/>
      <c r="Y734" s="245"/>
      <c r="Z734" s="245"/>
    </row>
    <row r="735" ht="15.75" customHeight="1">
      <c r="A735" s="245"/>
      <c r="B735" s="245"/>
      <c r="C735" s="245"/>
      <c r="D735" s="245"/>
      <c r="E735" s="245"/>
      <c r="F735" s="245"/>
      <c r="G735" s="245"/>
      <c r="H735" s="245"/>
      <c r="I735" s="245"/>
      <c r="J735" s="245"/>
      <c r="K735" s="245"/>
      <c r="L735" s="245"/>
      <c r="M735" s="245"/>
      <c r="N735" s="245"/>
      <c r="O735" s="245"/>
      <c r="P735" s="245"/>
      <c r="Q735" s="245"/>
      <c r="R735" s="245"/>
      <c r="S735" s="245"/>
      <c r="T735" s="245"/>
      <c r="U735" s="245"/>
      <c r="V735" s="245"/>
      <c r="W735" s="245"/>
      <c r="X735" s="245"/>
      <c r="Y735" s="245"/>
      <c r="Z735" s="245"/>
    </row>
    <row r="736" ht="15.75" customHeight="1">
      <c r="A736" s="245"/>
      <c r="B736" s="245"/>
      <c r="C736" s="245"/>
      <c r="D736" s="245"/>
      <c r="E736" s="245"/>
      <c r="F736" s="245"/>
      <c r="G736" s="245"/>
      <c r="H736" s="245"/>
      <c r="I736" s="245"/>
      <c r="J736" s="245"/>
      <c r="K736" s="245"/>
      <c r="L736" s="245"/>
      <c r="M736" s="245"/>
      <c r="N736" s="245"/>
      <c r="O736" s="245"/>
      <c r="P736" s="245"/>
      <c r="Q736" s="245"/>
      <c r="R736" s="245"/>
      <c r="S736" s="245"/>
      <c r="T736" s="245"/>
      <c r="U736" s="245"/>
      <c r="V736" s="245"/>
      <c r="W736" s="245"/>
      <c r="X736" s="245"/>
      <c r="Y736" s="245"/>
      <c r="Z736" s="245"/>
    </row>
    <row r="737" ht="15.75" customHeight="1">
      <c r="A737" s="245"/>
      <c r="B737" s="245"/>
      <c r="C737" s="245"/>
      <c r="D737" s="245"/>
      <c r="E737" s="245"/>
      <c r="F737" s="245"/>
      <c r="G737" s="245"/>
      <c r="H737" s="245"/>
      <c r="I737" s="245"/>
      <c r="J737" s="245"/>
      <c r="K737" s="245"/>
      <c r="L737" s="245"/>
      <c r="M737" s="245"/>
      <c r="N737" s="245"/>
      <c r="O737" s="245"/>
      <c r="P737" s="245"/>
      <c r="Q737" s="245"/>
      <c r="R737" s="245"/>
      <c r="S737" s="245"/>
      <c r="T737" s="245"/>
      <c r="U737" s="245"/>
      <c r="V737" s="245"/>
      <c r="W737" s="245"/>
      <c r="X737" s="245"/>
      <c r="Y737" s="245"/>
      <c r="Z737" s="245"/>
    </row>
    <row r="738" ht="15.75" customHeight="1">
      <c r="A738" s="245"/>
      <c r="B738" s="245"/>
      <c r="C738" s="245"/>
      <c r="D738" s="245"/>
      <c r="E738" s="245"/>
      <c r="F738" s="245"/>
      <c r="G738" s="245"/>
      <c r="H738" s="245"/>
      <c r="I738" s="245"/>
      <c r="J738" s="245"/>
      <c r="K738" s="245"/>
      <c r="L738" s="245"/>
      <c r="M738" s="245"/>
      <c r="N738" s="245"/>
      <c r="O738" s="245"/>
      <c r="P738" s="245"/>
      <c r="Q738" s="245"/>
      <c r="R738" s="245"/>
      <c r="S738" s="245"/>
      <c r="T738" s="245"/>
      <c r="U738" s="245"/>
      <c r="V738" s="245"/>
      <c r="W738" s="245"/>
      <c r="X738" s="245"/>
      <c r="Y738" s="245"/>
      <c r="Z738" s="245"/>
    </row>
    <row r="739" ht="15.75" customHeight="1">
      <c r="A739" s="245"/>
      <c r="B739" s="245"/>
      <c r="C739" s="245"/>
      <c r="D739" s="245"/>
      <c r="E739" s="245"/>
      <c r="F739" s="245"/>
      <c r="G739" s="245"/>
      <c r="H739" s="245"/>
      <c r="I739" s="245"/>
      <c r="J739" s="245"/>
      <c r="K739" s="245"/>
      <c r="L739" s="245"/>
      <c r="M739" s="245"/>
      <c r="N739" s="245"/>
      <c r="O739" s="245"/>
      <c r="P739" s="245"/>
      <c r="Q739" s="245"/>
      <c r="R739" s="245"/>
      <c r="S739" s="245"/>
      <c r="T739" s="245"/>
      <c r="U739" s="245"/>
      <c r="V739" s="245"/>
      <c r="W739" s="245"/>
      <c r="X739" s="245"/>
      <c r="Y739" s="245"/>
      <c r="Z739" s="245"/>
    </row>
    <row r="740" ht="15.75" customHeight="1">
      <c r="A740" s="245"/>
      <c r="B740" s="245"/>
      <c r="C740" s="245"/>
      <c r="D740" s="245"/>
      <c r="E740" s="245"/>
      <c r="F740" s="245"/>
      <c r="G740" s="245"/>
      <c r="H740" s="245"/>
      <c r="I740" s="245"/>
      <c r="J740" s="245"/>
      <c r="K740" s="245"/>
      <c r="L740" s="245"/>
      <c r="M740" s="245"/>
      <c r="N740" s="245"/>
      <c r="O740" s="245"/>
      <c r="P740" s="245"/>
      <c r="Q740" s="245"/>
      <c r="R740" s="245"/>
      <c r="S740" s="245"/>
      <c r="T740" s="245"/>
      <c r="U740" s="245"/>
      <c r="V740" s="245"/>
      <c r="W740" s="245"/>
      <c r="X740" s="245"/>
      <c r="Y740" s="245"/>
      <c r="Z740" s="245"/>
    </row>
    <row r="741" ht="15.75" customHeight="1">
      <c r="A741" s="245"/>
      <c r="B741" s="245"/>
      <c r="C741" s="245"/>
      <c r="D741" s="245"/>
      <c r="E741" s="245"/>
      <c r="F741" s="245"/>
      <c r="G741" s="245"/>
      <c r="H741" s="245"/>
      <c r="I741" s="245"/>
      <c r="J741" s="245"/>
      <c r="K741" s="245"/>
      <c r="L741" s="245"/>
      <c r="M741" s="245"/>
      <c r="N741" s="245"/>
      <c r="O741" s="245"/>
      <c r="P741" s="245"/>
      <c r="Q741" s="245"/>
      <c r="R741" s="245"/>
      <c r="S741" s="245"/>
      <c r="T741" s="245"/>
      <c r="U741" s="245"/>
      <c r="V741" s="245"/>
      <c r="W741" s="245"/>
      <c r="X741" s="245"/>
      <c r="Y741" s="245"/>
      <c r="Z741" s="245"/>
    </row>
    <row r="742" ht="15.75" customHeight="1">
      <c r="A742" s="245"/>
      <c r="B742" s="245"/>
      <c r="C742" s="245"/>
      <c r="D742" s="245"/>
      <c r="E742" s="245"/>
      <c r="F742" s="245"/>
      <c r="G742" s="245"/>
      <c r="H742" s="245"/>
      <c r="I742" s="245"/>
      <c r="J742" s="245"/>
      <c r="K742" s="245"/>
      <c r="L742" s="245"/>
      <c r="M742" s="245"/>
      <c r="N742" s="245"/>
      <c r="O742" s="245"/>
      <c r="P742" s="245"/>
      <c r="Q742" s="245"/>
      <c r="R742" s="245"/>
      <c r="S742" s="245"/>
      <c r="T742" s="245"/>
      <c r="U742" s="245"/>
      <c r="V742" s="245"/>
      <c r="W742" s="245"/>
      <c r="X742" s="245"/>
      <c r="Y742" s="245"/>
      <c r="Z742" s="245"/>
    </row>
    <row r="743" ht="15.75" customHeight="1">
      <c r="A743" s="245"/>
      <c r="B743" s="245"/>
      <c r="C743" s="245"/>
      <c r="D743" s="245"/>
      <c r="E743" s="245"/>
      <c r="F743" s="245"/>
      <c r="G743" s="245"/>
      <c r="H743" s="245"/>
      <c r="I743" s="245"/>
      <c r="J743" s="245"/>
      <c r="K743" s="245"/>
      <c r="L743" s="245"/>
      <c r="M743" s="245"/>
      <c r="N743" s="245"/>
      <c r="O743" s="245"/>
      <c r="P743" s="245"/>
      <c r="Q743" s="245"/>
      <c r="R743" s="245"/>
      <c r="S743" s="245"/>
      <c r="T743" s="245"/>
      <c r="U743" s="245"/>
      <c r="V743" s="245"/>
      <c r="W743" s="245"/>
      <c r="X743" s="245"/>
      <c r="Y743" s="245"/>
      <c r="Z743" s="245"/>
    </row>
    <row r="744" ht="15.75" customHeight="1">
      <c r="A744" s="245"/>
      <c r="B744" s="245"/>
      <c r="C744" s="245"/>
      <c r="D744" s="245"/>
      <c r="E744" s="245"/>
      <c r="F744" s="245"/>
      <c r="G744" s="245"/>
      <c r="H744" s="245"/>
      <c r="I744" s="245"/>
      <c r="J744" s="245"/>
      <c r="K744" s="245"/>
      <c r="L744" s="245"/>
      <c r="M744" s="245"/>
      <c r="N744" s="245"/>
      <c r="O744" s="245"/>
      <c r="P744" s="245"/>
      <c r="Q744" s="245"/>
      <c r="R744" s="245"/>
      <c r="S744" s="245"/>
      <c r="T744" s="245"/>
      <c r="U744" s="245"/>
      <c r="V744" s="245"/>
      <c r="W744" s="245"/>
      <c r="X744" s="245"/>
      <c r="Y744" s="245"/>
      <c r="Z744" s="245"/>
    </row>
    <row r="745" ht="15.75" customHeight="1">
      <c r="A745" s="245"/>
      <c r="B745" s="245"/>
      <c r="C745" s="245"/>
      <c r="D745" s="245"/>
      <c r="E745" s="245"/>
      <c r="F745" s="245"/>
      <c r="G745" s="245"/>
      <c r="H745" s="245"/>
      <c r="I745" s="245"/>
      <c r="J745" s="245"/>
      <c r="K745" s="245"/>
      <c r="L745" s="245"/>
      <c r="M745" s="245"/>
      <c r="N745" s="245"/>
      <c r="O745" s="245"/>
      <c r="P745" s="245"/>
      <c r="Q745" s="245"/>
      <c r="R745" s="245"/>
      <c r="S745" s="245"/>
      <c r="T745" s="245"/>
      <c r="U745" s="245"/>
      <c r="V745" s="245"/>
      <c r="W745" s="245"/>
      <c r="X745" s="245"/>
      <c r="Y745" s="245"/>
      <c r="Z745" s="245"/>
    </row>
    <row r="746" ht="15.75" customHeight="1">
      <c r="A746" s="245"/>
      <c r="B746" s="245"/>
      <c r="C746" s="245"/>
      <c r="D746" s="245"/>
      <c r="E746" s="245"/>
      <c r="F746" s="245"/>
      <c r="G746" s="245"/>
      <c r="H746" s="245"/>
      <c r="I746" s="245"/>
      <c r="J746" s="245"/>
      <c r="K746" s="245"/>
      <c r="L746" s="245"/>
      <c r="M746" s="245"/>
      <c r="N746" s="245"/>
      <c r="O746" s="245"/>
      <c r="P746" s="245"/>
      <c r="Q746" s="245"/>
      <c r="R746" s="245"/>
      <c r="S746" s="245"/>
      <c r="T746" s="245"/>
      <c r="U746" s="245"/>
      <c r="V746" s="245"/>
      <c r="W746" s="245"/>
      <c r="X746" s="245"/>
      <c r="Y746" s="245"/>
      <c r="Z746" s="245"/>
    </row>
    <row r="747" ht="15.75" customHeight="1">
      <c r="A747" s="245"/>
      <c r="B747" s="245"/>
      <c r="C747" s="245"/>
      <c r="D747" s="245"/>
      <c r="E747" s="245"/>
      <c r="F747" s="245"/>
      <c r="G747" s="245"/>
      <c r="H747" s="245"/>
      <c r="I747" s="245"/>
      <c r="J747" s="245"/>
      <c r="K747" s="245"/>
      <c r="L747" s="245"/>
      <c r="M747" s="245"/>
      <c r="N747" s="245"/>
      <c r="O747" s="245"/>
      <c r="P747" s="245"/>
      <c r="Q747" s="245"/>
      <c r="R747" s="245"/>
      <c r="S747" s="245"/>
      <c r="T747" s="245"/>
      <c r="U747" s="245"/>
      <c r="V747" s="245"/>
      <c r="W747" s="245"/>
      <c r="X747" s="245"/>
      <c r="Y747" s="245"/>
      <c r="Z747" s="245"/>
    </row>
    <row r="748" ht="15.75" customHeight="1">
      <c r="A748" s="245"/>
      <c r="B748" s="245"/>
      <c r="C748" s="245"/>
      <c r="D748" s="245"/>
      <c r="E748" s="245"/>
      <c r="F748" s="245"/>
      <c r="G748" s="245"/>
      <c r="H748" s="245"/>
      <c r="I748" s="245"/>
      <c r="J748" s="245"/>
      <c r="K748" s="245"/>
      <c r="L748" s="245"/>
      <c r="M748" s="245"/>
      <c r="N748" s="245"/>
      <c r="O748" s="245"/>
      <c r="P748" s="245"/>
      <c r="Q748" s="245"/>
      <c r="R748" s="245"/>
      <c r="S748" s="245"/>
      <c r="T748" s="245"/>
      <c r="U748" s="245"/>
      <c r="V748" s="245"/>
      <c r="W748" s="245"/>
      <c r="X748" s="245"/>
      <c r="Y748" s="245"/>
      <c r="Z748" s="245"/>
    </row>
    <row r="749" ht="15.75" customHeight="1">
      <c r="A749" s="245"/>
      <c r="B749" s="245"/>
      <c r="C749" s="245"/>
      <c r="D749" s="245"/>
      <c r="E749" s="245"/>
      <c r="F749" s="245"/>
      <c r="G749" s="245"/>
      <c r="H749" s="245"/>
      <c r="I749" s="245"/>
      <c r="J749" s="245"/>
      <c r="K749" s="245"/>
      <c r="L749" s="245"/>
      <c r="M749" s="245"/>
      <c r="N749" s="245"/>
      <c r="O749" s="245"/>
      <c r="P749" s="245"/>
      <c r="Q749" s="245"/>
      <c r="R749" s="245"/>
      <c r="S749" s="245"/>
      <c r="T749" s="245"/>
      <c r="U749" s="245"/>
      <c r="V749" s="245"/>
      <c r="W749" s="245"/>
      <c r="X749" s="245"/>
      <c r="Y749" s="245"/>
      <c r="Z749" s="245"/>
    </row>
    <row r="750" ht="15.75" customHeight="1">
      <c r="A750" s="245"/>
      <c r="B750" s="245"/>
      <c r="C750" s="245"/>
      <c r="D750" s="245"/>
      <c r="E750" s="245"/>
      <c r="F750" s="245"/>
      <c r="G750" s="245"/>
      <c r="H750" s="245"/>
      <c r="I750" s="245"/>
      <c r="J750" s="245"/>
      <c r="K750" s="245"/>
      <c r="L750" s="245"/>
      <c r="M750" s="245"/>
      <c r="N750" s="245"/>
      <c r="O750" s="245"/>
      <c r="P750" s="245"/>
      <c r="Q750" s="245"/>
      <c r="R750" s="245"/>
      <c r="S750" s="245"/>
      <c r="T750" s="245"/>
      <c r="U750" s="245"/>
      <c r="V750" s="245"/>
      <c r="W750" s="245"/>
      <c r="X750" s="245"/>
      <c r="Y750" s="245"/>
      <c r="Z750" s="245"/>
    </row>
    <row r="751" ht="15.75" customHeight="1">
      <c r="A751" s="245"/>
      <c r="B751" s="245"/>
      <c r="C751" s="245"/>
      <c r="D751" s="245"/>
      <c r="E751" s="245"/>
      <c r="F751" s="245"/>
      <c r="G751" s="245"/>
      <c r="H751" s="245"/>
      <c r="I751" s="245"/>
      <c r="J751" s="245"/>
      <c r="K751" s="245"/>
      <c r="L751" s="245"/>
      <c r="M751" s="245"/>
      <c r="N751" s="245"/>
      <c r="O751" s="245"/>
      <c r="P751" s="245"/>
      <c r="Q751" s="245"/>
      <c r="R751" s="245"/>
      <c r="S751" s="245"/>
      <c r="T751" s="245"/>
      <c r="U751" s="245"/>
      <c r="V751" s="245"/>
      <c r="W751" s="245"/>
      <c r="X751" s="245"/>
      <c r="Y751" s="245"/>
      <c r="Z751" s="245"/>
    </row>
    <row r="752" ht="15.75" customHeight="1">
      <c r="A752" s="245"/>
      <c r="B752" s="245"/>
      <c r="C752" s="245"/>
      <c r="D752" s="245"/>
      <c r="E752" s="245"/>
      <c r="F752" s="245"/>
      <c r="G752" s="245"/>
      <c r="H752" s="245"/>
      <c r="I752" s="245"/>
      <c r="J752" s="245"/>
      <c r="K752" s="245"/>
      <c r="L752" s="245"/>
      <c r="M752" s="245"/>
      <c r="N752" s="245"/>
      <c r="O752" s="245"/>
      <c r="P752" s="245"/>
      <c r="Q752" s="245"/>
      <c r="R752" s="245"/>
      <c r="S752" s="245"/>
      <c r="T752" s="245"/>
      <c r="U752" s="245"/>
      <c r="V752" s="245"/>
      <c r="W752" s="245"/>
      <c r="X752" s="245"/>
      <c r="Y752" s="245"/>
      <c r="Z752" s="245"/>
    </row>
    <row r="753" ht="15.75" customHeight="1">
      <c r="A753" s="245"/>
      <c r="B753" s="245"/>
      <c r="C753" s="245"/>
      <c r="D753" s="245"/>
      <c r="E753" s="245"/>
      <c r="F753" s="245"/>
      <c r="G753" s="245"/>
      <c r="H753" s="245"/>
      <c r="I753" s="245"/>
      <c r="J753" s="245"/>
      <c r="K753" s="245"/>
      <c r="L753" s="245"/>
      <c r="M753" s="245"/>
      <c r="N753" s="245"/>
      <c r="O753" s="245"/>
      <c r="P753" s="245"/>
      <c r="Q753" s="245"/>
      <c r="R753" s="245"/>
      <c r="S753" s="245"/>
      <c r="T753" s="245"/>
      <c r="U753" s="245"/>
      <c r="V753" s="245"/>
      <c r="W753" s="245"/>
      <c r="X753" s="245"/>
      <c r="Y753" s="245"/>
      <c r="Z753" s="245"/>
    </row>
    <row r="754" ht="15.75" customHeight="1">
      <c r="A754" s="245"/>
      <c r="B754" s="245"/>
      <c r="C754" s="245"/>
      <c r="D754" s="245"/>
      <c r="E754" s="245"/>
      <c r="F754" s="245"/>
      <c r="G754" s="245"/>
      <c r="H754" s="245"/>
      <c r="I754" s="245"/>
      <c r="J754" s="245"/>
      <c r="K754" s="245"/>
      <c r="L754" s="245"/>
      <c r="M754" s="245"/>
      <c r="N754" s="245"/>
      <c r="O754" s="245"/>
      <c r="P754" s="245"/>
      <c r="Q754" s="245"/>
      <c r="R754" s="245"/>
      <c r="S754" s="245"/>
      <c r="T754" s="245"/>
      <c r="U754" s="245"/>
      <c r="V754" s="245"/>
      <c r="W754" s="245"/>
      <c r="X754" s="245"/>
      <c r="Y754" s="245"/>
      <c r="Z754" s="245"/>
    </row>
    <row r="755" ht="15.75" customHeight="1">
      <c r="A755" s="245"/>
      <c r="B755" s="245"/>
      <c r="C755" s="245"/>
      <c r="D755" s="245"/>
      <c r="E755" s="245"/>
      <c r="F755" s="245"/>
      <c r="G755" s="245"/>
      <c r="H755" s="245"/>
      <c r="I755" s="245"/>
      <c r="J755" s="245"/>
      <c r="K755" s="245"/>
      <c r="L755" s="245"/>
      <c r="M755" s="245"/>
      <c r="N755" s="245"/>
      <c r="O755" s="245"/>
      <c r="P755" s="245"/>
      <c r="Q755" s="245"/>
      <c r="R755" s="245"/>
      <c r="S755" s="245"/>
      <c r="T755" s="245"/>
      <c r="U755" s="245"/>
      <c r="V755" s="245"/>
      <c r="W755" s="245"/>
      <c r="X755" s="245"/>
      <c r="Y755" s="245"/>
      <c r="Z755" s="245"/>
    </row>
    <row r="756" ht="15.75" customHeight="1">
      <c r="A756" s="245"/>
      <c r="B756" s="245"/>
      <c r="C756" s="245"/>
      <c r="D756" s="245"/>
      <c r="E756" s="245"/>
      <c r="F756" s="245"/>
      <c r="G756" s="245"/>
      <c r="H756" s="245"/>
      <c r="I756" s="245"/>
      <c r="J756" s="245"/>
      <c r="K756" s="245"/>
      <c r="L756" s="245"/>
      <c r="M756" s="245"/>
      <c r="N756" s="245"/>
      <c r="O756" s="245"/>
      <c r="P756" s="245"/>
      <c r="Q756" s="245"/>
      <c r="R756" s="245"/>
      <c r="S756" s="245"/>
      <c r="T756" s="245"/>
      <c r="U756" s="245"/>
      <c r="V756" s="245"/>
      <c r="W756" s="245"/>
      <c r="X756" s="245"/>
      <c r="Y756" s="245"/>
      <c r="Z756" s="245"/>
    </row>
    <row r="757" ht="15.75" customHeight="1">
      <c r="A757" s="245"/>
      <c r="B757" s="245"/>
      <c r="C757" s="245"/>
      <c r="D757" s="245"/>
      <c r="E757" s="245"/>
      <c r="F757" s="245"/>
      <c r="G757" s="245"/>
      <c r="H757" s="245"/>
      <c r="I757" s="245"/>
      <c r="J757" s="245"/>
      <c r="K757" s="245"/>
      <c r="L757" s="245"/>
      <c r="M757" s="245"/>
      <c r="N757" s="245"/>
      <c r="O757" s="245"/>
      <c r="P757" s="245"/>
      <c r="Q757" s="245"/>
      <c r="R757" s="245"/>
      <c r="S757" s="245"/>
      <c r="T757" s="245"/>
      <c r="U757" s="245"/>
      <c r="V757" s="245"/>
      <c r="W757" s="245"/>
      <c r="X757" s="245"/>
      <c r="Y757" s="245"/>
      <c r="Z757" s="245"/>
    </row>
    <row r="758" ht="15.75" customHeight="1">
      <c r="A758" s="245"/>
      <c r="B758" s="245"/>
      <c r="C758" s="245"/>
      <c r="D758" s="245"/>
      <c r="E758" s="245"/>
      <c r="F758" s="245"/>
      <c r="G758" s="245"/>
      <c r="H758" s="245"/>
      <c r="I758" s="245"/>
      <c r="J758" s="245"/>
      <c r="K758" s="245"/>
      <c r="L758" s="245"/>
      <c r="M758" s="245"/>
      <c r="N758" s="245"/>
      <c r="O758" s="245"/>
      <c r="P758" s="245"/>
      <c r="Q758" s="245"/>
      <c r="R758" s="245"/>
      <c r="S758" s="245"/>
      <c r="T758" s="245"/>
      <c r="U758" s="245"/>
      <c r="V758" s="245"/>
      <c r="W758" s="245"/>
      <c r="X758" s="245"/>
      <c r="Y758" s="245"/>
      <c r="Z758" s="245"/>
    </row>
    <row r="759" ht="15.75" customHeight="1">
      <c r="A759" s="245"/>
      <c r="B759" s="245"/>
      <c r="C759" s="245"/>
      <c r="D759" s="245"/>
      <c r="E759" s="245"/>
      <c r="F759" s="245"/>
      <c r="G759" s="245"/>
      <c r="H759" s="245"/>
      <c r="I759" s="245"/>
      <c r="J759" s="245"/>
      <c r="K759" s="245"/>
      <c r="L759" s="245"/>
      <c r="M759" s="245"/>
      <c r="N759" s="245"/>
      <c r="O759" s="245"/>
      <c r="P759" s="245"/>
      <c r="Q759" s="245"/>
      <c r="R759" s="245"/>
      <c r="S759" s="245"/>
      <c r="T759" s="245"/>
      <c r="U759" s="245"/>
      <c r="V759" s="245"/>
      <c r="W759" s="245"/>
      <c r="X759" s="245"/>
      <c r="Y759" s="245"/>
      <c r="Z759" s="245"/>
    </row>
    <row r="760" ht="15.75" customHeight="1">
      <c r="A760" s="245"/>
      <c r="B760" s="245"/>
      <c r="C760" s="245"/>
      <c r="D760" s="245"/>
      <c r="E760" s="245"/>
      <c r="F760" s="245"/>
      <c r="G760" s="245"/>
      <c r="H760" s="245"/>
      <c r="I760" s="245"/>
      <c r="J760" s="245"/>
      <c r="K760" s="245"/>
      <c r="L760" s="245"/>
      <c r="M760" s="245"/>
      <c r="N760" s="245"/>
      <c r="O760" s="245"/>
      <c r="P760" s="245"/>
      <c r="Q760" s="245"/>
      <c r="R760" s="245"/>
      <c r="S760" s="245"/>
      <c r="T760" s="245"/>
      <c r="U760" s="245"/>
      <c r="V760" s="245"/>
      <c r="W760" s="245"/>
      <c r="X760" s="245"/>
      <c r="Y760" s="245"/>
      <c r="Z760" s="245"/>
    </row>
    <row r="761" ht="15.75" customHeight="1">
      <c r="A761" s="245"/>
      <c r="B761" s="245"/>
      <c r="C761" s="245"/>
      <c r="D761" s="245"/>
      <c r="E761" s="245"/>
      <c r="F761" s="245"/>
      <c r="G761" s="245"/>
      <c r="H761" s="245"/>
      <c r="I761" s="245"/>
      <c r="J761" s="245"/>
      <c r="K761" s="245"/>
      <c r="L761" s="245"/>
      <c r="M761" s="245"/>
      <c r="N761" s="245"/>
      <c r="O761" s="245"/>
      <c r="P761" s="245"/>
      <c r="Q761" s="245"/>
      <c r="R761" s="245"/>
      <c r="S761" s="245"/>
      <c r="T761" s="245"/>
      <c r="U761" s="245"/>
      <c r="V761" s="245"/>
      <c r="W761" s="245"/>
      <c r="X761" s="245"/>
      <c r="Y761" s="245"/>
      <c r="Z761" s="245"/>
    </row>
    <row r="762" ht="15.75" customHeight="1">
      <c r="A762" s="245"/>
      <c r="B762" s="245"/>
      <c r="C762" s="245"/>
      <c r="D762" s="245"/>
      <c r="E762" s="245"/>
      <c r="F762" s="245"/>
      <c r="G762" s="245"/>
      <c r="H762" s="245"/>
      <c r="I762" s="245"/>
      <c r="J762" s="245"/>
      <c r="K762" s="245"/>
      <c r="L762" s="245"/>
      <c r="M762" s="245"/>
      <c r="N762" s="245"/>
      <c r="O762" s="245"/>
      <c r="P762" s="245"/>
      <c r="Q762" s="245"/>
      <c r="R762" s="245"/>
      <c r="S762" s="245"/>
      <c r="T762" s="245"/>
      <c r="U762" s="245"/>
      <c r="V762" s="245"/>
      <c r="W762" s="245"/>
      <c r="X762" s="245"/>
      <c r="Y762" s="245"/>
      <c r="Z762" s="245"/>
    </row>
    <row r="763" ht="15.75" customHeight="1">
      <c r="A763" s="245"/>
      <c r="B763" s="245"/>
      <c r="C763" s="245"/>
      <c r="D763" s="245"/>
      <c r="E763" s="245"/>
      <c r="F763" s="245"/>
      <c r="G763" s="245"/>
      <c r="H763" s="245"/>
      <c r="I763" s="245"/>
      <c r="J763" s="245"/>
      <c r="K763" s="245"/>
      <c r="L763" s="245"/>
      <c r="M763" s="245"/>
      <c r="N763" s="245"/>
      <c r="O763" s="245"/>
      <c r="P763" s="245"/>
      <c r="Q763" s="245"/>
      <c r="R763" s="245"/>
      <c r="S763" s="245"/>
      <c r="T763" s="245"/>
      <c r="U763" s="245"/>
      <c r="V763" s="245"/>
      <c r="W763" s="245"/>
      <c r="X763" s="245"/>
      <c r="Y763" s="245"/>
      <c r="Z763" s="245"/>
    </row>
    <row r="764" ht="15.75" customHeight="1">
      <c r="A764" s="245"/>
      <c r="B764" s="245"/>
      <c r="C764" s="245"/>
      <c r="D764" s="245"/>
      <c r="E764" s="245"/>
      <c r="F764" s="245"/>
      <c r="G764" s="245"/>
      <c r="H764" s="245"/>
      <c r="I764" s="245"/>
      <c r="J764" s="245"/>
      <c r="K764" s="245"/>
      <c r="L764" s="245"/>
      <c r="M764" s="245"/>
      <c r="N764" s="245"/>
      <c r="O764" s="245"/>
      <c r="P764" s="245"/>
      <c r="Q764" s="245"/>
      <c r="R764" s="245"/>
      <c r="S764" s="245"/>
      <c r="T764" s="245"/>
      <c r="U764" s="245"/>
      <c r="V764" s="245"/>
      <c r="W764" s="245"/>
      <c r="X764" s="245"/>
      <c r="Y764" s="245"/>
      <c r="Z764" s="245"/>
    </row>
    <row r="765" ht="15.75" customHeight="1">
      <c r="A765" s="245"/>
      <c r="B765" s="245"/>
      <c r="C765" s="245"/>
      <c r="D765" s="245"/>
      <c r="E765" s="245"/>
      <c r="F765" s="245"/>
      <c r="G765" s="245"/>
      <c r="H765" s="245"/>
      <c r="I765" s="245"/>
      <c r="J765" s="245"/>
      <c r="K765" s="245"/>
      <c r="L765" s="245"/>
      <c r="M765" s="245"/>
      <c r="N765" s="245"/>
      <c r="O765" s="245"/>
      <c r="P765" s="245"/>
      <c r="Q765" s="245"/>
      <c r="R765" s="245"/>
      <c r="S765" s="245"/>
      <c r="T765" s="245"/>
      <c r="U765" s="245"/>
      <c r="V765" s="245"/>
      <c r="W765" s="245"/>
      <c r="X765" s="245"/>
      <c r="Y765" s="245"/>
      <c r="Z765" s="245"/>
    </row>
    <row r="766" ht="15.75" customHeight="1">
      <c r="A766" s="245"/>
      <c r="B766" s="245"/>
      <c r="C766" s="245"/>
      <c r="D766" s="245"/>
      <c r="E766" s="245"/>
      <c r="F766" s="245"/>
      <c r="G766" s="245"/>
      <c r="H766" s="245"/>
      <c r="I766" s="245"/>
      <c r="J766" s="245"/>
      <c r="K766" s="245"/>
      <c r="L766" s="245"/>
      <c r="M766" s="245"/>
      <c r="N766" s="245"/>
      <c r="O766" s="245"/>
      <c r="P766" s="245"/>
      <c r="Q766" s="245"/>
      <c r="R766" s="245"/>
      <c r="S766" s="245"/>
      <c r="T766" s="245"/>
      <c r="U766" s="245"/>
      <c r="V766" s="245"/>
      <c r="W766" s="245"/>
      <c r="X766" s="245"/>
      <c r="Y766" s="245"/>
      <c r="Z766" s="245"/>
    </row>
    <row r="767" ht="15.75" customHeight="1">
      <c r="A767" s="245"/>
      <c r="B767" s="245"/>
      <c r="C767" s="245"/>
      <c r="D767" s="245"/>
      <c r="E767" s="245"/>
      <c r="F767" s="245"/>
      <c r="G767" s="245"/>
      <c r="H767" s="245"/>
      <c r="I767" s="245"/>
      <c r="J767" s="245"/>
      <c r="K767" s="245"/>
      <c r="L767" s="245"/>
      <c r="M767" s="245"/>
      <c r="N767" s="245"/>
      <c r="O767" s="245"/>
      <c r="P767" s="245"/>
      <c r="Q767" s="245"/>
      <c r="R767" s="245"/>
      <c r="S767" s="245"/>
      <c r="T767" s="245"/>
      <c r="U767" s="245"/>
      <c r="V767" s="245"/>
      <c r="W767" s="245"/>
      <c r="X767" s="245"/>
      <c r="Y767" s="245"/>
      <c r="Z767" s="245"/>
    </row>
    <row r="768" ht="15.75" customHeight="1">
      <c r="A768" s="245"/>
      <c r="B768" s="245"/>
      <c r="C768" s="245"/>
      <c r="D768" s="245"/>
      <c r="E768" s="245"/>
      <c r="F768" s="245"/>
      <c r="G768" s="245"/>
      <c r="H768" s="245"/>
      <c r="I768" s="245"/>
      <c r="J768" s="245"/>
      <c r="K768" s="245"/>
      <c r="L768" s="245"/>
      <c r="M768" s="245"/>
      <c r="N768" s="245"/>
      <c r="O768" s="245"/>
      <c r="P768" s="245"/>
      <c r="Q768" s="245"/>
      <c r="R768" s="245"/>
      <c r="S768" s="245"/>
      <c r="T768" s="245"/>
      <c r="U768" s="245"/>
      <c r="V768" s="245"/>
      <c r="W768" s="245"/>
      <c r="X768" s="245"/>
      <c r="Y768" s="245"/>
      <c r="Z768" s="245"/>
    </row>
    <row r="769" ht="15.75" customHeight="1">
      <c r="A769" s="245"/>
      <c r="B769" s="245"/>
      <c r="C769" s="245"/>
      <c r="D769" s="245"/>
      <c r="E769" s="245"/>
      <c r="F769" s="245"/>
      <c r="G769" s="245"/>
      <c r="H769" s="245"/>
      <c r="I769" s="245"/>
      <c r="J769" s="245"/>
      <c r="K769" s="245"/>
      <c r="L769" s="245"/>
      <c r="M769" s="245"/>
      <c r="N769" s="245"/>
      <c r="O769" s="245"/>
      <c r="P769" s="245"/>
      <c r="Q769" s="245"/>
      <c r="R769" s="245"/>
      <c r="S769" s="245"/>
      <c r="T769" s="245"/>
      <c r="U769" s="245"/>
      <c r="V769" s="245"/>
      <c r="W769" s="245"/>
      <c r="X769" s="245"/>
      <c r="Y769" s="245"/>
      <c r="Z769" s="245"/>
    </row>
    <row r="770" ht="15.75" customHeight="1">
      <c r="A770" s="245"/>
      <c r="B770" s="245"/>
      <c r="C770" s="245"/>
      <c r="D770" s="245"/>
      <c r="E770" s="245"/>
      <c r="F770" s="245"/>
      <c r="G770" s="245"/>
      <c r="H770" s="245"/>
      <c r="I770" s="245"/>
      <c r="J770" s="245"/>
      <c r="K770" s="245"/>
      <c r="L770" s="245"/>
      <c r="M770" s="245"/>
      <c r="N770" s="245"/>
      <c r="O770" s="245"/>
      <c r="P770" s="245"/>
      <c r="Q770" s="245"/>
      <c r="R770" s="245"/>
      <c r="S770" s="245"/>
      <c r="T770" s="245"/>
      <c r="U770" s="245"/>
      <c r="V770" s="245"/>
      <c r="W770" s="245"/>
      <c r="X770" s="245"/>
      <c r="Y770" s="245"/>
      <c r="Z770" s="245"/>
    </row>
    <row r="771" ht="15.75" customHeight="1">
      <c r="A771" s="245"/>
      <c r="B771" s="245"/>
      <c r="C771" s="245"/>
      <c r="D771" s="245"/>
      <c r="E771" s="245"/>
      <c r="F771" s="245"/>
      <c r="G771" s="245"/>
      <c r="H771" s="245"/>
      <c r="I771" s="245"/>
      <c r="J771" s="245"/>
      <c r="K771" s="245"/>
      <c r="L771" s="245"/>
      <c r="M771" s="245"/>
      <c r="N771" s="245"/>
      <c r="O771" s="245"/>
      <c r="P771" s="245"/>
      <c r="Q771" s="245"/>
      <c r="R771" s="245"/>
      <c r="S771" s="245"/>
      <c r="T771" s="245"/>
      <c r="U771" s="245"/>
      <c r="V771" s="245"/>
      <c r="W771" s="245"/>
      <c r="X771" s="245"/>
      <c r="Y771" s="245"/>
      <c r="Z771" s="245"/>
    </row>
    <row r="772" ht="15.75" customHeight="1">
      <c r="A772" s="245"/>
      <c r="B772" s="245"/>
      <c r="C772" s="245"/>
      <c r="D772" s="245"/>
      <c r="E772" s="245"/>
      <c r="F772" s="245"/>
      <c r="G772" s="245"/>
      <c r="H772" s="245"/>
      <c r="I772" s="245"/>
      <c r="J772" s="245"/>
      <c r="K772" s="245"/>
      <c r="L772" s="245"/>
      <c r="M772" s="245"/>
      <c r="N772" s="245"/>
      <c r="O772" s="245"/>
      <c r="P772" s="245"/>
      <c r="Q772" s="245"/>
      <c r="R772" s="245"/>
      <c r="S772" s="245"/>
      <c r="T772" s="245"/>
      <c r="U772" s="245"/>
      <c r="V772" s="245"/>
      <c r="W772" s="245"/>
      <c r="X772" s="245"/>
      <c r="Y772" s="245"/>
      <c r="Z772" s="245"/>
    </row>
    <row r="773" ht="15.75" customHeight="1">
      <c r="A773" s="245"/>
      <c r="B773" s="245"/>
      <c r="C773" s="245"/>
      <c r="D773" s="245"/>
      <c r="E773" s="245"/>
      <c r="F773" s="245"/>
      <c r="G773" s="245"/>
      <c r="H773" s="245"/>
      <c r="I773" s="245"/>
      <c r="J773" s="245"/>
      <c r="K773" s="245"/>
      <c r="L773" s="245"/>
      <c r="M773" s="245"/>
      <c r="N773" s="245"/>
      <c r="O773" s="245"/>
      <c r="P773" s="245"/>
      <c r="Q773" s="245"/>
      <c r="R773" s="245"/>
      <c r="S773" s="245"/>
      <c r="T773" s="245"/>
      <c r="U773" s="245"/>
      <c r="V773" s="245"/>
      <c r="W773" s="245"/>
      <c r="X773" s="245"/>
      <c r="Y773" s="245"/>
      <c r="Z773" s="245"/>
    </row>
    <row r="774" ht="15.75" customHeight="1">
      <c r="A774" s="245"/>
      <c r="B774" s="245"/>
      <c r="C774" s="245"/>
      <c r="D774" s="245"/>
      <c r="E774" s="245"/>
      <c r="F774" s="245"/>
      <c r="G774" s="245"/>
      <c r="H774" s="245"/>
      <c r="I774" s="245"/>
      <c r="J774" s="245"/>
      <c r="K774" s="245"/>
      <c r="L774" s="245"/>
      <c r="M774" s="245"/>
      <c r="N774" s="245"/>
      <c r="O774" s="245"/>
      <c r="P774" s="245"/>
      <c r="Q774" s="245"/>
      <c r="R774" s="245"/>
      <c r="S774" s="245"/>
      <c r="T774" s="245"/>
      <c r="U774" s="245"/>
      <c r="V774" s="245"/>
      <c r="W774" s="245"/>
      <c r="X774" s="245"/>
      <c r="Y774" s="245"/>
      <c r="Z774" s="245"/>
    </row>
    <row r="775" ht="15.75" customHeight="1">
      <c r="A775" s="245"/>
      <c r="B775" s="245"/>
      <c r="C775" s="245"/>
      <c r="D775" s="245"/>
      <c r="E775" s="245"/>
      <c r="F775" s="245"/>
      <c r="G775" s="245"/>
      <c r="H775" s="245"/>
      <c r="I775" s="245"/>
      <c r="J775" s="245"/>
      <c r="K775" s="245"/>
      <c r="L775" s="245"/>
      <c r="M775" s="245"/>
      <c r="N775" s="245"/>
      <c r="O775" s="245"/>
      <c r="P775" s="245"/>
      <c r="Q775" s="245"/>
      <c r="R775" s="245"/>
      <c r="S775" s="245"/>
      <c r="T775" s="245"/>
      <c r="U775" s="245"/>
      <c r="V775" s="245"/>
      <c r="W775" s="245"/>
      <c r="X775" s="245"/>
      <c r="Y775" s="245"/>
      <c r="Z775" s="245"/>
    </row>
    <row r="776" ht="15.75" customHeight="1">
      <c r="A776" s="245"/>
      <c r="B776" s="245"/>
      <c r="C776" s="245"/>
      <c r="D776" s="245"/>
      <c r="E776" s="245"/>
      <c r="F776" s="245"/>
      <c r="G776" s="245"/>
      <c r="H776" s="245"/>
      <c r="I776" s="245"/>
      <c r="J776" s="245"/>
      <c r="K776" s="245"/>
      <c r="L776" s="245"/>
      <c r="M776" s="245"/>
      <c r="N776" s="245"/>
      <c r="O776" s="245"/>
      <c r="P776" s="245"/>
      <c r="Q776" s="245"/>
      <c r="R776" s="245"/>
      <c r="S776" s="245"/>
      <c r="T776" s="245"/>
      <c r="U776" s="245"/>
      <c r="V776" s="245"/>
      <c r="W776" s="245"/>
      <c r="X776" s="245"/>
      <c r="Y776" s="245"/>
      <c r="Z776" s="245"/>
    </row>
    <row r="777" ht="15.75" customHeight="1">
      <c r="A777" s="245"/>
      <c r="B777" s="245"/>
      <c r="C777" s="245"/>
      <c r="D777" s="245"/>
      <c r="E777" s="245"/>
      <c r="F777" s="245"/>
      <c r="G777" s="245"/>
      <c r="H777" s="245"/>
      <c r="I777" s="245"/>
      <c r="J777" s="245"/>
      <c r="K777" s="245"/>
      <c r="L777" s="245"/>
      <c r="M777" s="245"/>
      <c r="N777" s="245"/>
      <c r="O777" s="245"/>
      <c r="P777" s="245"/>
      <c r="Q777" s="245"/>
      <c r="R777" s="245"/>
      <c r="S777" s="245"/>
      <c r="T777" s="245"/>
      <c r="U777" s="245"/>
      <c r="V777" s="245"/>
      <c r="W777" s="245"/>
      <c r="X777" s="245"/>
      <c r="Y777" s="245"/>
      <c r="Z777" s="245"/>
    </row>
    <row r="778" ht="15.75" customHeight="1">
      <c r="A778" s="245"/>
      <c r="B778" s="245"/>
      <c r="C778" s="245"/>
      <c r="D778" s="245"/>
      <c r="E778" s="245"/>
      <c r="F778" s="245"/>
      <c r="G778" s="245"/>
      <c r="H778" s="245"/>
      <c r="I778" s="245"/>
      <c r="J778" s="245"/>
      <c r="K778" s="245"/>
      <c r="L778" s="245"/>
      <c r="M778" s="245"/>
      <c r="N778" s="245"/>
      <c r="O778" s="245"/>
      <c r="P778" s="245"/>
      <c r="Q778" s="245"/>
      <c r="R778" s="245"/>
      <c r="S778" s="245"/>
      <c r="T778" s="245"/>
      <c r="U778" s="245"/>
      <c r="V778" s="245"/>
      <c r="W778" s="245"/>
      <c r="X778" s="245"/>
      <c r="Y778" s="245"/>
      <c r="Z778" s="245"/>
    </row>
    <row r="779" ht="15.75" customHeight="1">
      <c r="A779" s="245"/>
      <c r="B779" s="245"/>
      <c r="C779" s="245"/>
      <c r="D779" s="245"/>
      <c r="E779" s="245"/>
      <c r="F779" s="245"/>
      <c r="G779" s="245"/>
      <c r="H779" s="245"/>
      <c r="I779" s="245"/>
      <c r="J779" s="245"/>
      <c r="K779" s="245"/>
      <c r="L779" s="245"/>
      <c r="M779" s="245"/>
      <c r="N779" s="245"/>
      <c r="O779" s="245"/>
      <c r="P779" s="245"/>
      <c r="Q779" s="245"/>
      <c r="R779" s="245"/>
      <c r="S779" s="245"/>
      <c r="T779" s="245"/>
      <c r="U779" s="245"/>
      <c r="V779" s="245"/>
      <c r="W779" s="245"/>
      <c r="X779" s="245"/>
      <c r="Y779" s="245"/>
      <c r="Z779" s="245"/>
    </row>
    <row r="780" ht="15.75" customHeight="1">
      <c r="A780" s="245"/>
      <c r="B780" s="245"/>
      <c r="C780" s="245"/>
      <c r="D780" s="245"/>
      <c r="E780" s="245"/>
      <c r="F780" s="245"/>
      <c r="G780" s="245"/>
      <c r="H780" s="245"/>
      <c r="I780" s="245"/>
      <c r="J780" s="245"/>
      <c r="K780" s="245"/>
      <c r="L780" s="245"/>
      <c r="M780" s="245"/>
      <c r="N780" s="245"/>
      <c r="O780" s="245"/>
      <c r="P780" s="245"/>
      <c r="Q780" s="245"/>
      <c r="R780" s="245"/>
      <c r="S780" s="245"/>
      <c r="T780" s="245"/>
      <c r="U780" s="245"/>
      <c r="V780" s="245"/>
      <c r="W780" s="245"/>
      <c r="X780" s="245"/>
      <c r="Y780" s="245"/>
      <c r="Z780" s="245"/>
    </row>
    <row r="781" ht="15.75" customHeight="1">
      <c r="A781" s="245"/>
      <c r="B781" s="245"/>
      <c r="C781" s="245"/>
      <c r="D781" s="245"/>
      <c r="E781" s="245"/>
      <c r="F781" s="245"/>
      <c r="G781" s="245"/>
      <c r="H781" s="245"/>
      <c r="I781" s="245"/>
      <c r="J781" s="245"/>
      <c r="K781" s="245"/>
      <c r="L781" s="245"/>
      <c r="M781" s="245"/>
      <c r="N781" s="245"/>
      <c r="O781" s="245"/>
      <c r="P781" s="245"/>
      <c r="Q781" s="245"/>
      <c r="R781" s="245"/>
      <c r="S781" s="245"/>
      <c r="T781" s="245"/>
      <c r="U781" s="245"/>
      <c r="V781" s="245"/>
      <c r="W781" s="245"/>
      <c r="X781" s="245"/>
      <c r="Y781" s="245"/>
      <c r="Z781" s="245"/>
    </row>
    <row r="782" ht="15.75" customHeight="1">
      <c r="A782" s="245"/>
      <c r="B782" s="245"/>
      <c r="C782" s="245"/>
      <c r="D782" s="245"/>
      <c r="E782" s="245"/>
      <c r="F782" s="245"/>
      <c r="G782" s="245"/>
      <c r="H782" s="245"/>
      <c r="I782" s="245"/>
      <c r="J782" s="245"/>
      <c r="K782" s="245"/>
      <c r="L782" s="245"/>
      <c r="M782" s="245"/>
      <c r="N782" s="245"/>
      <c r="O782" s="245"/>
      <c r="P782" s="245"/>
      <c r="Q782" s="245"/>
      <c r="R782" s="245"/>
      <c r="S782" s="245"/>
      <c r="T782" s="245"/>
      <c r="U782" s="245"/>
      <c r="V782" s="245"/>
      <c r="W782" s="245"/>
      <c r="X782" s="245"/>
      <c r="Y782" s="245"/>
      <c r="Z782" s="245"/>
    </row>
    <row r="783" ht="15.75" customHeight="1">
      <c r="A783" s="245"/>
      <c r="B783" s="245"/>
      <c r="C783" s="245"/>
      <c r="D783" s="245"/>
      <c r="E783" s="245"/>
      <c r="F783" s="245"/>
      <c r="G783" s="245"/>
      <c r="H783" s="245"/>
      <c r="I783" s="245"/>
      <c r="J783" s="245"/>
      <c r="K783" s="245"/>
      <c r="L783" s="245"/>
      <c r="M783" s="245"/>
      <c r="N783" s="245"/>
      <c r="O783" s="245"/>
      <c r="P783" s="245"/>
      <c r="Q783" s="245"/>
      <c r="R783" s="245"/>
      <c r="S783" s="245"/>
      <c r="T783" s="245"/>
      <c r="U783" s="245"/>
      <c r="V783" s="245"/>
      <c r="W783" s="245"/>
      <c r="X783" s="245"/>
      <c r="Y783" s="245"/>
      <c r="Z783" s="245"/>
    </row>
    <row r="784" ht="15.75" customHeight="1">
      <c r="A784" s="245"/>
      <c r="B784" s="245"/>
      <c r="C784" s="245"/>
      <c r="D784" s="245"/>
      <c r="E784" s="245"/>
      <c r="F784" s="245"/>
      <c r="G784" s="245"/>
      <c r="H784" s="245"/>
      <c r="I784" s="245"/>
      <c r="J784" s="245"/>
      <c r="K784" s="245"/>
      <c r="L784" s="245"/>
      <c r="M784" s="245"/>
      <c r="N784" s="245"/>
      <c r="O784" s="245"/>
      <c r="P784" s="245"/>
      <c r="Q784" s="245"/>
      <c r="R784" s="245"/>
      <c r="S784" s="245"/>
      <c r="T784" s="245"/>
      <c r="U784" s="245"/>
      <c r="V784" s="245"/>
      <c r="W784" s="245"/>
      <c r="X784" s="245"/>
      <c r="Y784" s="245"/>
      <c r="Z784" s="245"/>
    </row>
    <row r="785" ht="15.75" customHeight="1">
      <c r="A785" s="245"/>
      <c r="B785" s="245"/>
      <c r="C785" s="245"/>
      <c r="D785" s="245"/>
      <c r="E785" s="245"/>
      <c r="F785" s="245"/>
      <c r="G785" s="245"/>
      <c r="H785" s="245"/>
      <c r="I785" s="245"/>
      <c r="J785" s="245"/>
      <c r="K785" s="245"/>
      <c r="L785" s="245"/>
      <c r="M785" s="245"/>
      <c r="N785" s="245"/>
      <c r="O785" s="245"/>
      <c r="P785" s="245"/>
      <c r="Q785" s="245"/>
      <c r="R785" s="245"/>
      <c r="S785" s="245"/>
      <c r="T785" s="245"/>
      <c r="U785" s="245"/>
      <c r="V785" s="245"/>
      <c r="W785" s="245"/>
      <c r="X785" s="245"/>
      <c r="Y785" s="245"/>
      <c r="Z785" s="245"/>
    </row>
    <row r="786" ht="15.75" customHeight="1">
      <c r="A786" s="245"/>
      <c r="B786" s="245"/>
      <c r="C786" s="245"/>
      <c r="D786" s="245"/>
      <c r="E786" s="245"/>
      <c r="F786" s="245"/>
      <c r="G786" s="245"/>
      <c r="H786" s="245"/>
      <c r="I786" s="245"/>
      <c r="J786" s="245"/>
      <c r="K786" s="245"/>
      <c r="L786" s="245"/>
      <c r="M786" s="245"/>
      <c r="N786" s="245"/>
      <c r="O786" s="245"/>
      <c r="P786" s="245"/>
      <c r="Q786" s="245"/>
      <c r="R786" s="245"/>
      <c r="S786" s="245"/>
      <c r="T786" s="245"/>
      <c r="U786" s="245"/>
      <c r="V786" s="245"/>
      <c r="W786" s="245"/>
      <c r="X786" s="245"/>
      <c r="Y786" s="245"/>
      <c r="Z786" s="245"/>
    </row>
    <row r="787" ht="15.75" customHeight="1">
      <c r="A787" s="245"/>
      <c r="B787" s="245"/>
      <c r="C787" s="245"/>
      <c r="D787" s="245"/>
      <c r="E787" s="245"/>
      <c r="F787" s="245"/>
      <c r="G787" s="245"/>
      <c r="H787" s="245"/>
      <c r="I787" s="245"/>
      <c r="J787" s="245"/>
      <c r="K787" s="245"/>
      <c r="L787" s="245"/>
      <c r="M787" s="245"/>
      <c r="N787" s="245"/>
      <c r="O787" s="245"/>
      <c r="P787" s="245"/>
      <c r="Q787" s="245"/>
      <c r="R787" s="245"/>
      <c r="S787" s="245"/>
      <c r="T787" s="245"/>
      <c r="U787" s="245"/>
      <c r="V787" s="245"/>
      <c r="W787" s="245"/>
      <c r="X787" s="245"/>
      <c r="Y787" s="245"/>
      <c r="Z787" s="245"/>
    </row>
    <row r="788" ht="15.75" customHeight="1">
      <c r="A788" s="245"/>
      <c r="B788" s="245"/>
      <c r="C788" s="245"/>
      <c r="D788" s="245"/>
      <c r="E788" s="245"/>
      <c r="F788" s="245"/>
      <c r="G788" s="245"/>
      <c r="H788" s="245"/>
      <c r="I788" s="245"/>
      <c r="J788" s="245"/>
      <c r="K788" s="245"/>
      <c r="L788" s="245"/>
      <c r="M788" s="245"/>
      <c r="N788" s="245"/>
      <c r="O788" s="245"/>
      <c r="P788" s="245"/>
      <c r="Q788" s="245"/>
      <c r="R788" s="245"/>
      <c r="S788" s="245"/>
      <c r="T788" s="245"/>
      <c r="U788" s="245"/>
      <c r="V788" s="245"/>
      <c r="W788" s="245"/>
      <c r="X788" s="245"/>
      <c r="Y788" s="245"/>
      <c r="Z788" s="245"/>
    </row>
    <row r="789" ht="15.75" customHeight="1">
      <c r="A789" s="245"/>
      <c r="B789" s="245"/>
      <c r="C789" s="245"/>
      <c r="D789" s="245"/>
      <c r="E789" s="245"/>
      <c r="F789" s="245"/>
      <c r="G789" s="245"/>
      <c r="H789" s="245"/>
      <c r="I789" s="245"/>
      <c r="J789" s="245"/>
      <c r="K789" s="245"/>
      <c r="L789" s="245"/>
      <c r="M789" s="245"/>
      <c r="N789" s="245"/>
      <c r="O789" s="245"/>
      <c r="P789" s="245"/>
      <c r="Q789" s="245"/>
      <c r="R789" s="245"/>
      <c r="S789" s="245"/>
      <c r="T789" s="245"/>
      <c r="U789" s="245"/>
      <c r="V789" s="245"/>
      <c r="W789" s="245"/>
      <c r="X789" s="245"/>
      <c r="Y789" s="245"/>
      <c r="Z789" s="245"/>
    </row>
    <row r="790" ht="15.75" customHeight="1">
      <c r="A790" s="245"/>
      <c r="B790" s="245"/>
      <c r="C790" s="245"/>
      <c r="D790" s="245"/>
      <c r="E790" s="245"/>
      <c r="F790" s="245"/>
      <c r="G790" s="245"/>
      <c r="H790" s="245"/>
      <c r="I790" s="245"/>
      <c r="J790" s="245"/>
      <c r="K790" s="245"/>
      <c r="L790" s="245"/>
      <c r="M790" s="245"/>
      <c r="N790" s="245"/>
      <c r="O790" s="245"/>
      <c r="P790" s="245"/>
      <c r="Q790" s="245"/>
      <c r="R790" s="245"/>
      <c r="S790" s="245"/>
      <c r="T790" s="245"/>
      <c r="U790" s="245"/>
      <c r="V790" s="245"/>
      <c r="W790" s="245"/>
      <c r="X790" s="245"/>
      <c r="Y790" s="245"/>
      <c r="Z790" s="245"/>
    </row>
    <row r="791" ht="15.75" customHeight="1">
      <c r="A791" s="245"/>
      <c r="B791" s="245"/>
      <c r="C791" s="245"/>
      <c r="D791" s="245"/>
      <c r="E791" s="245"/>
      <c r="F791" s="245"/>
      <c r="G791" s="245"/>
      <c r="H791" s="245"/>
      <c r="I791" s="245"/>
      <c r="J791" s="245"/>
      <c r="K791" s="245"/>
      <c r="L791" s="245"/>
      <c r="M791" s="245"/>
      <c r="N791" s="245"/>
      <c r="O791" s="245"/>
      <c r="P791" s="245"/>
      <c r="Q791" s="245"/>
      <c r="R791" s="245"/>
      <c r="S791" s="245"/>
      <c r="T791" s="245"/>
      <c r="U791" s="245"/>
      <c r="V791" s="245"/>
      <c r="W791" s="245"/>
      <c r="X791" s="245"/>
      <c r="Y791" s="245"/>
      <c r="Z791" s="245"/>
    </row>
    <row r="792" ht="15.75" customHeight="1">
      <c r="A792" s="245"/>
      <c r="B792" s="245"/>
      <c r="C792" s="245"/>
      <c r="D792" s="245"/>
      <c r="E792" s="245"/>
      <c r="F792" s="245"/>
      <c r="G792" s="245"/>
      <c r="H792" s="245"/>
      <c r="I792" s="245"/>
      <c r="J792" s="245"/>
      <c r="K792" s="245"/>
      <c r="L792" s="245"/>
      <c r="M792" s="245"/>
      <c r="N792" s="245"/>
      <c r="O792" s="245"/>
      <c r="P792" s="245"/>
      <c r="Q792" s="245"/>
      <c r="R792" s="245"/>
      <c r="S792" s="245"/>
      <c r="T792" s="245"/>
      <c r="U792" s="245"/>
      <c r="V792" s="245"/>
      <c r="W792" s="245"/>
      <c r="X792" s="245"/>
      <c r="Y792" s="245"/>
      <c r="Z792" s="245"/>
    </row>
    <row r="793" ht="15.75" customHeight="1">
      <c r="A793" s="245"/>
      <c r="B793" s="245"/>
      <c r="C793" s="245"/>
      <c r="D793" s="245"/>
      <c r="E793" s="245"/>
      <c r="F793" s="245"/>
      <c r="G793" s="245"/>
      <c r="H793" s="245"/>
      <c r="I793" s="245"/>
      <c r="J793" s="245"/>
      <c r="K793" s="245"/>
      <c r="L793" s="245"/>
      <c r="M793" s="245"/>
      <c r="N793" s="245"/>
      <c r="O793" s="245"/>
      <c r="P793" s="245"/>
      <c r="Q793" s="245"/>
      <c r="R793" s="245"/>
      <c r="S793" s="245"/>
      <c r="T793" s="245"/>
      <c r="U793" s="245"/>
      <c r="V793" s="245"/>
      <c r="W793" s="245"/>
      <c r="X793" s="245"/>
      <c r="Y793" s="245"/>
      <c r="Z793" s="245"/>
    </row>
    <row r="794" ht="15.75" customHeight="1">
      <c r="A794" s="245"/>
      <c r="B794" s="245"/>
      <c r="C794" s="245"/>
      <c r="D794" s="245"/>
      <c r="E794" s="245"/>
      <c r="F794" s="245"/>
      <c r="G794" s="245"/>
      <c r="H794" s="245"/>
      <c r="I794" s="245"/>
      <c r="J794" s="245"/>
      <c r="K794" s="245"/>
      <c r="L794" s="245"/>
      <c r="M794" s="245"/>
      <c r="N794" s="245"/>
      <c r="O794" s="245"/>
      <c r="P794" s="245"/>
      <c r="Q794" s="245"/>
      <c r="R794" s="245"/>
      <c r="S794" s="245"/>
      <c r="T794" s="245"/>
      <c r="U794" s="245"/>
      <c r="V794" s="245"/>
      <c r="W794" s="245"/>
      <c r="X794" s="245"/>
      <c r="Y794" s="245"/>
      <c r="Z794" s="245"/>
    </row>
    <row r="795" ht="15.75" customHeight="1">
      <c r="A795" s="245"/>
      <c r="B795" s="245"/>
      <c r="C795" s="245"/>
      <c r="D795" s="245"/>
      <c r="E795" s="245"/>
      <c r="F795" s="245"/>
      <c r="G795" s="245"/>
      <c r="H795" s="245"/>
      <c r="I795" s="245"/>
      <c r="J795" s="245"/>
      <c r="K795" s="245"/>
      <c r="L795" s="245"/>
      <c r="M795" s="245"/>
      <c r="N795" s="245"/>
      <c r="O795" s="245"/>
      <c r="P795" s="245"/>
      <c r="Q795" s="245"/>
      <c r="R795" s="245"/>
      <c r="S795" s="245"/>
      <c r="T795" s="245"/>
      <c r="U795" s="245"/>
      <c r="V795" s="245"/>
      <c r="W795" s="245"/>
      <c r="X795" s="245"/>
      <c r="Y795" s="245"/>
      <c r="Z795" s="245"/>
    </row>
    <row r="796" ht="15.75" customHeight="1">
      <c r="A796" s="245"/>
      <c r="B796" s="245"/>
      <c r="C796" s="245"/>
      <c r="D796" s="245"/>
      <c r="E796" s="245"/>
      <c r="F796" s="245"/>
      <c r="G796" s="245"/>
      <c r="H796" s="245"/>
      <c r="I796" s="245"/>
      <c r="J796" s="245"/>
      <c r="K796" s="245"/>
      <c r="L796" s="245"/>
      <c r="M796" s="245"/>
      <c r="N796" s="245"/>
      <c r="O796" s="245"/>
      <c r="P796" s="245"/>
      <c r="Q796" s="245"/>
      <c r="R796" s="245"/>
      <c r="S796" s="245"/>
      <c r="T796" s="245"/>
      <c r="U796" s="245"/>
      <c r="V796" s="245"/>
      <c r="W796" s="245"/>
      <c r="X796" s="245"/>
      <c r="Y796" s="245"/>
      <c r="Z796" s="245"/>
    </row>
    <row r="797" ht="15.75" customHeight="1">
      <c r="A797" s="245"/>
      <c r="B797" s="245"/>
      <c r="C797" s="245"/>
      <c r="D797" s="245"/>
      <c r="E797" s="245"/>
      <c r="F797" s="245"/>
      <c r="G797" s="245"/>
      <c r="H797" s="245"/>
      <c r="I797" s="245"/>
      <c r="J797" s="245"/>
      <c r="K797" s="245"/>
      <c r="L797" s="245"/>
      <c r="M797" s="245"/>
      <c r="N797" s="245"/>
      <c r="O797" s="245"/>
      <c r="P797" s="245"/>
      <c r="Q797" s="245"/>
      <c r="R797" s="245"/>
      <c r="S797" s="245"/>
      <c r="T797" s="245"/>
      <c r="U797" s="245"/>
      <c r="V797" s="245"/>
      <c r="W797" s="245"/>
      <c r="X797" s="245"/>
      <c r="Y797" s="245"/>
      <c r="Z797" s="245"/>
    </row>
    <row r="798" ht="15.75" customHeight="1">
      <c r="A798" s="245"/>
      <c r="B798" s="245"/>
      <c r="C798" s="245"/>
      <c r="D798" s="245"/>
      <c r="E798" s="245"/>
      <c r="F798" s="245"/>
      <c r="G798" s="245"/>
      <c r="H798" s="245"/>
      <c r="I798" s="245"/>
      <c r="J798" s="245"/>
      <c r="K798" s="245"/>
      <c r="L798" s="245"/>
      <c r="M798" s="245"/>
      <c r="N798" s="245"/>
      <c r="O798" s="245"/>
      <c r="P798" s="245"/>
      <c r="Q798" s="245"/>
      <c r="R798" s="245"/>
      <c r="S798" s="245"/>
      <c r="T798" s="245"/>
      <c r="U798" s="245"/>
      <c r="V798" s="245"/>
      <c r="W798" s="245"/>
      <c r="X798" s="245"/>
      <c r="Y798" s="245"/>
      <c r="Z798" s="245"/>
    </row>
    <row r="799" ht="15.75" customHeight="1">
      <c r="A799" s="245"/>
      <c r="B799" s="245"/>
      <c r="C799" s="245"/>
      <c r="D799" s="245"/>
      <c r="E799" s="245"/>
      <c r="F799" s="245"/>
      <c r="G799" s="245"/>
      <c r="H799" s="245"/>
      <c r="I799" s="245"/>
      <c r="J799" s="245"/>
      <c r="K799" s="245"/>
      <c r="L799" s="245"/>
      <c r="M799" s="245"/>
      <c r="N799" s="245"/>
      <c r="O799" s="245"/>
      <c r="P799" s="245"/>
      <c r="Q799" s="245"/>
      <c r="R799" s="245"/>
      <c r="S799" s="245"/>
      <c r="T799" s="245"/>
      <c r="U799" s="245"/>
      <c r="V799" s="245"/>
      <c r="W799" s="245"/>
      <c r="X799" s="245"/>
      <c r="Y799" s="245"/>
      <c r="Z799" s="245"/>
    </row>
    <row r="800" ht="15.75" customHeight="1">
      <c r="A800" s="245"/>
      <c r="B800" s="245"/>
      <c r="C800" s="245"/>
      <c r="D800" s="245"/>
      <c r="E800" s="245"/>
      <c r="F800" s="245"/>
      <c r="G800" s="245"/>
      <c r="H800" s="245"/>
      <c r="I800" s="245"/>
      <c r="J800" s="245"/>
      <c r="K800" s="245"/>
      <c r="L800" s="245"/>
      <c r="M800" s="245"/>
      <c r="N800" s="245"/>
      <c r="O800" s="245"/>
      <c r="P800" s="245"/>
      <c r="Q800" s="245"/>
      <c r="R800" s="245"/>
      <c r="S800" s="245"/>
      <c r="T800" s="245"/>
      <c r="U800" s="245"/>
      <c r="V800" s="245"/>
      <c r="W800" s="245"/>
      <c r="X800" s="245"/>
      <c r="Y800" s="245"/>
      <c r="Z800" s="245"/>
    </row>
    <row r="801" ht="15.75" customHeight="1">
      <c r="A801" s="245"/>
      <c r="B801" s="245"/>
      <c r="C801" s="245"/>
      <c r="D801" s="245"/>
      <c r="E801" s="245"/>
      <c r="F801" s="245"/>
      <c r="G801" s="245"/>
      <c r="H801" s="245"/>
      <c r="I801" s="245"/>
      <c r="J801" s="245"/>
      <c r="K801" s="245"/>
      <c r="L801" s="245"/>
      <c r="M801" s="245"/>
      <c r="N801" s="245"/>
      <c r="O801" s="245"/>
      <c r="P801" s="245"/>
      <c r="Q801" s="245"/>
      <c r="R801" s="245"/>
      <c r="S801" s="245"/>
      <c r="T801" s="245"/>
      <c r="U801" s="245"/>
      <c r="V801" s="245"/>
      <c r="W801" s="245"/>
      <c r="X801" s="245"/>
      <c r="Y801" s="245"/>
      <c r="Z801" s="245"/>
    </row>
    <row r="802" ht="15.75" customHeight="1">
      <c r="A802" s="245"/>
      <c r="B802" s="245"/>
      <c r="C802" s="245"/>
      <c r="D802" s="245"/>
      <c r="E802" s="245"/>
      <c r="F802" s="245"/>
      <c r="G802" s="245"/>
      <c r="H802" s="245"/>
      <c r="I802" s="245"/>
      <c r="J802" s="245"/>
      <c r="K802" s="245"/>
      <c r="L802" s="245"/>
      <c r="M802" s="245"/>
      <c r="N802" s="245"/>
      <c r="O802" s="245"/>
      <c r="P802" s="245"/>
      <c r="Q802" s="245"/>
      <c r="R802" s="245"/>
      <c r="S802" s="245"/>
      <c r="T802" s="245"/>
      <c r="U802" s="245"/>
      <c r="V802" s="245"/>
      <c r="W802" s="245"/>
      <c r="X802" s="245"/>
      <c r="Y802" s="245"/>
      <c r="Z802" s="245"/>
    </row>
    <row r="803" ht="15.75" customHeight="1">
      <c r="A803" s="245"/>
      <c r="B803" s="245"/>
      <c r="C803" s="245"/>
      <c r="D803" s="245"/>
      <c r="E803" s="245"/>
      <c r="F803" s="245"/>
      <c r="G803" s="245"/>
      <c r="H803" s="245"/>
      <c r="I803" s="245"/>
      <c r="J803" s="245"/>
      <c r="K803" s="245"/>
      <c r="L803" s="245"/>
      <c r="M803" s="245"/>
      <c r="N803" s="245"/>
      <c r="O803" s="245"/>
      <c r="P803" s="245"/>
      <c r="Q803" s="245"/>
      <c r="R803" s="245"/>
      <c r="S803" s="245"/>
      <c r="T803" s="245"/>
      <c r="U803" s="245"/>
      <c r="V803" s="245"/>
      <c r="W803" s="245"/>
      <c r="X803" s="245"/>
      <c r="Y803" s="245"/>
      <c r="Z803" s="245"/>
    </row>
    <row r="804" ht="15.75" customHeight="1">
      <c r="A804" s="245"/>
      <c r="B804" s="245"/>
      <c r="C804" s="245"/>
      <c r="D804" s="245"/>
      <c r="E804" s="245"/>
      <c r="F804" s="245"/>
      <c r="G804" s="245"/>
      <c r="H804" s="245"/>
      <c r="I804" s="245"/>
      <c r="J804" s="245"/>
      <c r="K804" s="245"/>
      <c r="L804" s="245"/>
      <c r="M804" s="245"/>
      <c r="N804" s="245"/>
      <c r="O804" s="245"/>
      <c r="P804" s="245"/>
      <c r="Q804" s="245"/>
      <c r="R804" s="245"/>
      <c r="S804" s="245"/>
      <c r="T804" s="245"/>
      <c r="U804" s="245"/>
      <c r="V804" s="245"/>
      <c r="W804" s="245"/>
      <c r="X804" s="245"/>
      <c r="Y804" s="245"/>
      <c r="Z804" s="245"/>
    </row>
    <row r="805" ht="15.75" customHeight="1">
      <c r="A805" s="245"/>
      <c r="B805" s="245"/>
      <c r="C805" s="245"/>
      <c r="D805" s="245"/>
      <c r="E805" s="245"/>
      <c r="F805" s="245"/>
      <c r="G805" s="245"/>
      <c r="H805" s="245"/>
      <c r="I805" s="245"/>
      <c r="J805" s="245"/>
      <c r="K805" s="245"/>
      <c r="L805" s="245"/>
      <c r="M805" s="245"/>
      <c r="N805" s="245"/>
      <c r="O805" s="245"/>
      <c r="P805" s="245"/>
      <c r="Q805" s="245"/>
      <c r="R805" s="245"/>
      <c r="S805" s="245"/>
      <c r="T805" s="245"/>
      <c r="U805" s="245"/>
      <c r="V805" s="245"/>
      <c r="W805" s="245"/>
      <c r="X805" s="245"/>
      <c r="Y805" s="245"/>
      <c r="Z805" s="245"/>
    </row>
    <row r="806" ht="15.75" customHeight="1">
      <c r="A806" s="245"/>
      <c r="B806" s="245"/>
      <c r="C806" s="245"/>
      <c r="D806" s="245"/>
      <c r="E806" s="245"/>
      <c r="F806" s="245"/>
      <c r="G806" s="245"/>
      <c r="H806" s="245"/>
      <c r="I806" s="245"/>
      <c r="J806" s="245"/>
      <c r="K806" s="245"/>
      <c r="L806" s="245"/>
      <c r="M806" s="245"/>
      <c r="N806" s="245"/>
      <c r="O806" s="245"/>
      <c r="P806" s="245"/>
      <c r="Q806" s="245"/>
      <c r="R806" s="245"/>
      <c r="S806" s="245"/>
      <c r="T806" s="245"/>
      <c r="U806" s="245"/>
      <c r="V806" s="245"/>
      <c r="W806" s="245"/>
      <c r="X806" s="245"/>
      <c r="Y806" s="245"/>
      <c r="Z806" s="245"/>
    </row>
    <row r="807" ht="15.75" customHeight="1">
      <c r="A807" s="245"/>
      <c r="B807" s="245"/>
      <c r="C807" s="245"/>
      <c r="D807" s="245"/>
      <c r="E807" s="245"/>
      <c r="F807" s="245"/>
      <c r="G807" s="245"/>
      <c r="H807" s="245"/>
      <c r="I807" s="245"/>
      <c r="J807" s="245"/>
      <c r="K807" s="245"/>
      <c r="L807" s="245"/>
      <c r="M807" s="245"/>
      <c r="N807" s="245"/>
      <c r="O807" s="245"/>
      <c r="P807" s="245"/>
      <c r="Q807" s="245"/>
      <c r="R807" s="245"/>
      <c r="S807" s="245"/>
      <c r="T807" s="245"/>
      <c r="U807" s="245"/>
      <c r="V807" s="245"/>
      <c r="W807" s="245"/>
      <c r="X807" s="245"/>
      <c r="Y807" s="245"/>
      <c r="Z807" s="245"/>
    </row>
    <row r="808" ht="15.75" customHeight="1">
      <c r="A808" s="245"/>
      <c r="B808" s="245"/>
      <c r="C808" s="245"/>
      <c r="D808" s="245"/>
      <c r="E808" s="245"/>
      <c r="F808" s="245"/>
      <c r="G808" s="245"/>
      <c r="H808" s="245"/>
      <c r="I808" s="245"/>
      <c r="J808" s="245"/>
      <c r="K808" s="245"/>
      <c r="L808" s="245"/>
      <c r="M808" s="245"/>
      <c r="N808" s="245"/>
      <c r="O808" s="245"/>
      <c r="P808" s="245"/>
      <c r="Q808" s="245"/>
      <c r="R808" s="245"/>
      <c r="S808" s="245"/>
      <c r="T808" s="245"/>
      <c r="U808" s="245"/>
      <c r="V808" s="245"/>
      <c r="W808" s="245"/>
      <c r="X808" s="245"/>
      <c r="Y808" s="245"/>
      <c r="Z808" s="245"/>
    </row>
    <row r="809" ht="15.75" customHeight="1">
      <c r="A809" s="245"/>
      <c r="B809" s="245"/>
      <c r="C809" s="245"/>
      <c r="D809" s="245"/>
      <c r="E809" s="245"/>
      <c r="F809" s="245"/>
      <c r="G809" s="245"/>
      <c r="H809" s="245"/>
      <c r="I809" s="245"/>
      <c r="J809" s="245"/>
      <c r="K809" s="245"/>
      <c r="L809" s="245"/>
      <c r="M809" s="245"/>
      <c r="N809" s="245"/>
      <c r="O809" s="245"/>
      <c r="P809" s="245"/>
      <c r="Q809" s="245"/>
      <c r="R809" s="245"/>
      <c r="S809" s="245"/>
      <c r="T809" s="245"/>
      <c r="U809" s="245"/>
      <c r="V809" s="245"/>
      <c r="W809" s="245"/>
      <c r="X809" s="245"/>
      <c r="Y809" s="245"/>
      <c r="Z809" s="245"/>
    </row>
    <row r="810" ht="15.75" customHeight="1">
      <c r="A810" s="245"/>
      <c r="B810" s="245"/>
      <c r="C810" s="245"/>
      <c r="D810" s="245"/>
      <c r="E810" s="245"/>
      <c r="F810" s="245"/>
      <c r="G810" s="245"/>
      <c r="H810" s="245"/>
      <c r="I810" s="245"/>
      <c r="J810" s="245"/>
      <c r="K810" s="245"/>
      <c r="L810" s="245"/>
      <c r="M810" s="245"/>
      <c r="N810" s="245"/>
      <c r="O810" s="245"/>
      <c r="P810" s="245"/>
      <c r="Q810" s="245"/>
      <c r="R810" s="245"/>
      <c r="S810" s="245"/>
      <c r="T810" s="245"/>
      <c r="U810" s="245"/>
      <c r="V810" s="245"/>
      <c r="W810" s="245"/>
      <c r="X810" s="245"/>
      <c r="Y810" s="245"/>
      <c r="Z810" s="245"/>
    </row>
    <row r="811" ht="15.75" customHeight="1">
      <c r="A811" s="245"/>
      <c r="B811" s="245"/>
      <c r="C811" s="245"/>
      <c r="D811" s="245"/>
      <c r="E811" s="245"/>
      <c r="F811" s="245"/>
      <c r="G811" s="245"/>
      <c r="H811" s="245"/>
      <c r="I811" s="245"/>
      <c r="J811" s="245"/>
      <c r="K811" s="245"/>
      <c r="L811" s="245"/>
      <c r="M811" s="245"/>
      <c r="N811" s="245"/>
      <c r="O811" s="245"/>
      <c r="P811" s="245"/>
      <c r="Q811" s="245"/>
      <c r="R811" s="245"/>
      <c r="S811" s="245"/>
      <c r="T811" s="245"/>
      <c r="U811" s="245"/>
      <c r="V811" s="245"/>
      <c r="W811" s="245"/>
      <c r="X811" s="245"/>
      <c r="Y811" s="245"/>
      <c r="Z811" s="245"/>
    </row>
    <row r="812" ht="15.75" customHeight="1">
      <c r="A812" s="245"/>
      <c r="B812" s="245"/>
      <c r="C812" s="245"/>
      <c r="D812" s="245"/>
      <c r="E812" s="245"/>
      <c r="F812" s="245"/>
      <c r="G812" s="245"/>
      <c r="H812" s="245"/>
      <c r="I812" s="245"/>
      <c r="J812" s="245"/>
      <c r="K812" s="245"/>
      <c r="L812" s="245"/>
      <c r="M812" s="245"/>
      <c r="N812" s="245"/>
      <c r="O812" s="245"/>
      <c r="P812" s="245"/>
      <c r="Q812" s="245"/>
      <c r="R812" s="245"/>
      <c r="S812" s="245"/>
      <c r="T812" s="245"/>
      <c r="U812" s="245"/>
      <c r="V812" s="245"/>
      <c r="W812" s="245"/>
      <c r="X812" s="245"/>
      <c r="Y812" s="245"/>
      <c r="Z812" s="245"/>
    </row>
    <row r="813" ht="15.75" customHeight="1">
      <c r="A813" s="245"/>
      <c r="B813" s="245"/>
      <c r="C813" s="245"/>
      <c r="D813" s="245"/>
      <c r="E813" s="245"/>
      <c r="F813" s="245"/>
      <c r="G813" s="245"/>
      <c r="H813" s="245"/>
      <c r="I813" s="245"/>
      <c r="J813" s="245"/>
      <c r="K813" s="245"/>
      <c r="L813" s="245"/>
      <c r="M813" s="245"/>
      <c r="N813" s="245"/>
      <c r="O813" s="245"/>
      <c r="P813" s="245"/>
      <c r="Q813" s="245"/>
      <c r="R813" s="245"/>
      <c r="S813" s="245"/>
      <c r="T813" s="245"/>
      <c r="U813" s="245"/>
      <c r="V813" s="245"/>
      <c r="W813" s="245"/>
      <c r="X813" s="245"/>
      <c r="Y813" s="245"/>
      <c r="Z813" s="245"/>
    </row>
    <row r="814" ht="15.75" customHeight="1">
      <c r="A814" s="245"/>
      <c r="B814" s="245"/>
      <c r="C814" s="245"/>
      <c r="D814" s="245"/>
      <c r="E814" s="245"/>
      <c r="F814" s="245"/>
      <c r="G814" s="245"/>
      <c r="H814" s="245"/>
      <c r="I814" s="245"/>
      <c r="J814" s="245"/>
      <c r="K814" s="245"/>
      <c r="L814" s="245"/>
      <c r="M814" s="245"/>
      <c r="N814" s="245"/>
      <c r="O814" s="245"/>
      <c r="P814" s="245"/>
      <c r="Q814" s="245"/>
      <c r="R814" s="245"/>
      <c r="S814" s="245"/>
      <c r="T814" s="245"/>
      <c r="U814" s="245"/>
      <c r="V814" s="245"/>
      <c r="W814" s="245"/>
      <c r="X814" s="245"/>
      <c r="Y814" s="245"/>
      <c r="Z814" s="245"/>
    </row>
    <row r="815" ht="15.75" customHeight="1">
      <c r="A815" s="245"/>
      <c r="B815" s="245"/>
      <c r="C815" s="245"/>
      <c r="D815" s="245"/>
      <c r="E815" s="245"/>
      <c r="F815" s="245"/>
      <c r="G815" s="245"/>
      <c r="H815" s="245"/>
      <c r="I815" s="245"/>
      <c r="J815" s="245"/>
      <c r="K815" s="245"/>
      <c r="L815" s="245"/>
      <c r="M815" s="245"/>
      <c r="N815" s="245"/>
      <c r="O815" s="245"/>
      <c r="P815" s="245"/>
      <c r="Q815" s="245"/>
      <c r="R815" s="245"/>
      <c r="S815" s="245"/>
      <c r="T815" s="245"/>
      <c r="U815" s="245"/>
      <c r="V815" s="245"/>
      <c r="W815" s="245"/>
      <c r="X815" s="245"/>
      <c r="Y815" s="245"/>
      <c r="Z815" s="245"/>
    </row>
    <row r="816" ht="15.75" customHeight="1">
      <c r="A816" s="245"/>
      <c r="B816" s="245"/>
      <c r="C816" s="245"/>
      <c r="D816" s="245"/>
      <c r="E816" s="245"/>
      <c r="F816" s="245"/>
      <c r="G816" s="245"/>
      <c r="H816" s="245"/>
      <c r="I816" s="245"/>
      <c r="J816" s="245"/>
      <c r="K816" s="245"/>
      <c r="L816" s="245"/>
      <c r="M816" s="245"/>
      <c r="N816" s="245"/>
      <c r="O816" s="245"/>
      <c r="P816" s="245"/>
      <c r="Q816" s="245"/>
      <c r="R816" s="245"/>
      <c r="S816" s="245"/>
      <c r="T816" s="245"/>
      <c r="U816" s="245"/>
      <c r="V816" s="245"/>
      <c r="W816" s="245"/>
      <c r="X816" s="245"/>
      <c r="Y816" s="245"/>
      <c r="Z816" s="245"/>
    </row>
    <row r="817" ht="15.75" customHeight="1">
      <c r="A817" s="245"/>
      <c r="B817" s="245"/>
      <c r="C817" s="245"/>
      <c r="D817" s="245"/>
      <c r="E817" s="245"/>
      <c r="F817" s="245"/>
      <c r="G817" s="245"/>
      <c r="H817" s="245"/>
      <c r="I817" s="245"/>
      <c r="J817" s="245"/>
      <c r="K817" s="245"/>
      <c r="L817" s="245"/>
      <c r="M817" s="245"/>
      <c r="N817" s="245"/>
      <c r="O817" s="245"/>
      <c r="P817" s="245"/>
      <c r="Q817" s="245"/>
      <c r="R817" s="245"/>
      <c r="S817" s="245"/>
      <c r="T817" s="245"/>
      <c r="U817" s="245"/>
      <c r="V817" s="245"/>
      <c r="W817" s="245"/>
      <c r="X817" s="245"/>
      <c r="Y817" s="245"/>
      <c r="Z817" s="245"/>
    </row>
    <row r="818" ht="15.75" customHeight="1">
      <c r="A818" s="245"/>
      <c r="B818" s="245"/>
      <c r="C818" s="245"/>
      <c r="D818" s="245"/>
      <c r="E818" s="245"/>
      <c r="F818" s="245"/>
      <c r="G818" s="245"/>
      <c r="H818" s="245"/>
      <c r="I818" s="245"/>
      <c r="J818" s="245"/>
      <c r="K818" s="245"/>
      <c r="L818" s="245"/>
      <c r="M818" s="245"/>
      <c r="N818" s="245"/>
      <c r="O818" s="245"/>
      <c r="P818" s="245"/>
      <c r="Q818" s="245"/>
      <c r="R818" s="245"/>
      <c r="S818" s="245"/>
      <c r="T818" s="245"/>
      <c r="U818" s="245"/>
      <c r="V818" s="245"/>
      <c r="W818" s="245"/>
      <c r="X818" s="245"/>
      <c r="Y818" s="245"/>
      <c r="Z818" s="245"/>
    </row>
    <row r="819" ht="15.75" customHeight="1">
      <c r="A819" s="245"/>
      <c r="B819" s="245"/>
      <c r="C819" s="245"/>
      <c r="D819" s="245"/>
      <c r="E819" s="245"/>
      <c r="F819" s="245"/>
      <c r="G819" s="245"/>
      <c r="H819" s="245"/>
      <c r="I819" s="245"/>
      <c r="J819" s="245"/>
      <c r="K819" s="245"/>
      <c r="L819" s="245"/>
      <c r="M819" s="245"/>
      <c r="N819" s="245"/>
      <c r="O819" s="245"/>
      <c r="P819" s="245"/>
      <c r="Q819" s="245"/>
      <c r="R819" s="245"/>
      <c r="S819" s="245"/>
      <c r="T819" s="245"/>
      <c r="U819" s="245"/>
      <c r="V819" s="245"/>
      <c r="W819" s="245"/>
      <c r="X819" s="245"/>
      <c r="Y819" s="245"/>
      <c r="Z819" s="245"/>
    </row>
    <row r="820" ht="15.75" customHeight="1">
      <c r="A820" s="245"/>
      <c r="B820" s="245"/>
      <c r="C820" s="245"/>
      <c r="D820" s="245"/>
      <c r="E820" s="245"/>
      <c r="F820" s="245"/>
      <c r="G820" s="245"/>
      <c r="H820" s="245"/>
      <c r="I820" s="245"/>
      <c r="J820" s="245"/>
      <c r="K820" s="245"/>
      <c r="L820" s="245"/>
      <c r="M820" s="245"/>
      <c r="N820" s="245"/>
      <c r="O820" s="245"/>
      <c r="P820" s="245"/>
      <c r="Q820" s="245"/>
      <c r="R820" s="245"/>
      <c r="S820" s="245"/>
      <c r="T820" s="245"/>
      <c r="U820" s="245"/>
      <c r="V820" s="245"/>
      <c r="W820" s="245"/>
      <c r="X820" s="245"/>
      <c r="Y820" s="245"/>
      <c r="Z820" s="245"/>
    </row>
    <row r="821" ht="15.75" customHeight="1">
      <c r="A821" s="245"/>
      <c r="B821" s="245"/>
      <c r="C821" s="245"/>
      <c r="D821" s="245"/>
      <c r="E821" s="245"/>
      <c r="F821" s="245"/>
      <c r="G821" s="245"/>
      <c r="H821" s="245"/>
      <c r="I821" s="245"/>
      <c r="J821" s="245"/>
      <c r="K821" s="245"/>
      <c r="L821" s="245"/>
      <c r="M821" s="245"/>
      <c r="N821" s="245"/>
      <c r="O821" s="245"/>
      <c r="P821" s="245"/>
      <c r="Q821" s="245"/>
      <c r="R821" s="245"/>
      <c r="S821" s="245"/>
      <c r="T821" s="245"/>
      <c r="U821" s="245"/>
      <c r="V821" s="245"/>
      <c r="W821" s="245"/>
      <c r="X821" s="245"/>
      <c r="Y821" s="245"/>
      <c r="Z821" s="245"/>
    </row>
    <row r="822" ht="15.75" customHeight="1">
      <c r="A822" s="245"/>
      <c r="B822" s="245"/>
      <c r="C822" s="245"/>
      <c r="D822" s="245"/>
      <c r="E822" s="245"/>
      <c r="F822" s="245"/>
      <c r="G822" s="245"/>
      <c r="H822" s="245"/>
      <c r="I822" s="245"/>
      <c r="J822" s="245"/>
      <c r="K822" s="245"/>
      <c r="L822" s="245"/>
      <c r="M822" s="245"/>
      <c r="N822" s="245"/>
      <c r="O822" s="245"/>
      <c r="P822" s="245"/>
      <c r="Q822" s="245"/>
      <c r="R822" s="245"/>
      <c r="S822" s="245"/>
      <c r="T822" s="245"/>
      <c r="U822" s="245"/>
      <c r="V822" s="245"/>
      <c r="W822" s="245"/>
      <c r="X822" s="245"/>
      <c r="Y822" s="245"/>
      <c r="Z822" s="245"/>
    </row>
    <row r="823" ht="15.75" customHeight="1">
      <c r="A823" s="245"/>
      <c r="B823" s="245"/>
      <c r="C823" s="245"/>
      <c r="D823" s="245"/>
      <c r="E823" s="245"/>
      <c r="F823" s="245"/>
      <c r="G823" s="245"/>
      <c r="H823" s="245"/>
      <c r="I823" s="245"/>
      <c r="J823" s="245"/>
      <c r="K823" s="245"/>
      <c r="L823" s="245"/>
      <c r="M823" s="245"/>
      <c r="N823" s="245"/>
      <c r="O823" s="245"/>
      <c r="P823" s="245"/>
      <c r="Q823" s="245"/>
      <c r="R823" s="245"/>
      <c r="S823" s="245"/>
      <c r="T823" s="245"/>
      <c r="U823" s="245"/>
      <c r="V823" s="245"/>
      <c r="W823" s="245"/>
      <c r="X823" s="245"/>
      <c r="Y823" s="245"/>
      <c r="Z823" s="245"/>
    </row>
    <row r="824" ht="15.75" customHeight="1">
      <c r="A824" s="245"/>
      <c r="B824" s="245"/>
      <c r="C824" s="245"/>
      <c r="D824" s="245"/>
      <c r="E824" s="245"/>
      <c r="F824" s="245"/>
      <c r="G824" s="245"/>
      <c r="H824" s="245"/>
      <c r="I824" s="245"/>
      <c r="J824" s="245"/>
      <c r="K824" s="245"/>
      <c r="L824" s="245"/>
      <c r="M824" s="245"/>
      <c r="N824" s="245"/>
      <c r="O824" s="245"/>
      <c r="P824" s="245"/>
      <c r="Q824" s="245"/>
      <c r="R824" s="245"/>
      <c r="S824" s="245"/>
      <c r="T824" s="245"/>
      <c r="U824" s="245"/>
      <c r="V824" s="245"/>
      <c r="W824" s="245"/>
      <c r="X824" s="245"/>
      <c r="Y824" s="245"/>
      <c r="Z824" s="245"/>
    </row>
    <row r="825" ht="15.75" customHeight="1">
      <c r="A825" s="245"/>
      <c r="B825" s="245"/>
      <c r="C825" s="245"/>
      <c r="D825" s="245"/>
      <c r="E825" s="245"/>
      <c r="F825" s="245"/>
      <c r="G825" s="245"/>
      <c r="H825" s="245"/>
      <c r="I825" s="245"/>
      <c r="J825" s="245"/>
      <c r="K825" s="245"/>
      <c r="L825" s="245"/>
      <c r="M825" s="245"/>
      <c r="N825" s="245"/>
      <c r="O825" s="245"/>
      <c r="P825" s="245"/>
      <c r="Q825" s="245"/>
      <c r="R825" s="245"/>
      <c r="S825" s="245"/>
      <c r="T825" s="245"/>
      <c r="U825" s="245"/>
      <c r="V825" s="245"/>
      <c r="W825" s="245"/>
      <c r="X825" s="245"/>
      <c r="Y825" s="245"/>
      <c r="Z825" s="245"/>
    </row>
    <row r="826" ht="15.75" customHeight="1">
      <c r="A826" s="245"/>
      <c r="B826" s="245"/>
      <c r="C826" s="245"/>
      <c r="D826" s="245"/>
      <c r="E826" s="245"/>
      <c r="F826" s="245"/>
      <c r="G826" s="245"/>
      <c r="H826" s="245"/>
      <c r="I826" s="245"/>
      <c r="J826" s="245"/>
      <c r="K826" s="245"/>
      <c r="L826" s="245"/>
      <c r="M826" s="245"/>
      <c r="N826" s="245"/>
      <c r="O826" s="245"/>
      <c r="P826" s="245"/>
      <c r="Q826" s="245"/>
      <c r="R826" s="245"/>
      <c r="S826" s="245"/>
      <c r="T826" s="245"/>
      <c r="U826" s="245"/>
      <c r="V826" s="245"/>
      <c r="W826" s="245"/>
      <c r="X826" s="245"/>
      <c r="Y826" s="245"/>
      <c r="Z826" s="245"/>
    </row>
    <row r="827" ht="15.75" customHeight="1">
      <c r="A827" s="245"/>
      <c r="B827" s="245"/>
      <c r="C827" s="245"/>
      <c r="D827" s="245"/>
      <c r="E827" s="245"/>
      <c r="F827" s="245"/>
      <c r="G827" s="245"/>
      <c r="H827" s="245"/>
      <c r="I827" s="245"/>
      <c r="J827" s="245"/>
      <c r="K827" s="245"/>
      <c r="L827" s="245"/>
      <c r="M827" s="245"/>
      <c r="N827" s="245"/>
      <c r="O827" s="245"/>
      <c r="P827" s="245"/>
      <c r="Q827" s="245"/>
      <c r="R827" s="245"/>
      <c r="S827" s="245"/>
      <c r="T827" s="245"/>
      <c r="U827" s="245"/>
      <c r="V827" s="245"/>
      <c r="W827" s="245"/>
      <c r="X827" s="245"/>
      <c r="Y827" s="245"/>
      <c r="Z827" s="245"/>
    </row>
    <row r="828" ht="15.75" customHeight="1">
      <c r="A828" s="245"/>
      <c r="B828" s="245"/>
      <c r="C828" s="245"/>
      <c r="D828" s="245"/>
      <c r="E828" s="245"/>
      <c r="F828" s="245"/>
      <c r="G828" s="245"/>
      <c r="H828" s="245"/>
      <c r="I828" s="245"/>
      <c r="J828" s="245"/>
      <c r="K828" s="245"/>
      <c r="L828" s="245"/>
      <c r="M828" s="245"/>
      <c r="N828" s="245"/>
      <c r="O828" s="245"/>
      <c r="P828" s="245"/>
      <c r="Q828" s="245"/>
      <c r="R828" s="245"/>
      <c r="S828" s="245"/>
      <c r="T828" s="245"/>
      <c r="U828" s="245"/>
      <c r="V828" s="245"/>
      <c r="W828" s="245"/>
      <c r="X828" s="245"/>
      <c r="Y828" s="245"/>
      <c r="Z828" s="245"/>
    </row>
    <row r="829" ht="15.75" customHeight="1">
      <c r="A829" s="245"/>
      <c r="B829" s="245"/>
      <c r="C829" s="245"/>
      <c r="D829" s="245"/>
      <c r="E829" s="245"/>
      <c r="F829" s="245"/>
      <c r="G829" s="245"/>
      <c r="H829" s="245"/>
      <c r="I829" s="245"/>
      <c r="J829" s="245"/>
      <c r="K829" s="245"/>
      <c r="L829" s="245"/>
      <c r="M829" s="245"/>
      <c r="N829" s="245"/>
      <c r="O829" s="245"/>
      <c r="P829" s="245"/>
      <c r="Q829" s="245"/>
      <c r="R829" s="245"/>
      <c r="S829" s="245"/>
      <c r="T829" s="245"/>
      <c r="U829" s="245"/>
      <c r="V829" s="245"/>
      <c r="W829" s="245"/>
      <c r="X829" s="245"/>
      <c r="Y829" s="245"/>
      <c r="Z829" s="245"/>
    </row>
    <row r="830" ht="15.75" customHeight="1">
      <c r="A830" s="245"/>
      <c r="B830" s="245"/>
      <c r="C830" s="245"/>
      <c r="D830" s="245"/>
      <c r="E830" s="245"/>
      <c r="F830" s="245"/>
      <c r="G830" s="245"/>
      <c r="H830" s="245"/>
      <c r="I830" s="245"/>
      <c r="J830" s="245"/>
      <c r="K830" s="245"/>
      <c r="L830" s="245"/>
      <c r="M830" s="245"/>
      <c r="N830" s="245"/>
      <c r="O830" s="245"/>
      <c r="P830" s="245"/>
      <c r="Q830" s="245"/>
      <c r="R830" s="245"/>
      <c r="S830" s="245"/>
      <c r="T830" s="245"/>
      <c r="U830" s="245"/>
      <c r="V830" s="245"/>
      <c r="W830" s="245"/>
      <c r="X830" s="245"/>
      <c r="Y830" s="245"/>
      <c r="Z830" s="245"/>
    </row>
    <row r="831" ht="15.75" customHeight="1">
      <c r="A831" s="245"/>
      <c r="B831" s="245"/>
      <c r="C831" s="245"/>
      <c r="D831" s="245"/>
      <c r="E831" s="245"/>
      <c r="F831" s="245"/>
      <c r="G831" s="245"/>
      <c r="H831" s="245"/>
      <c r="I831" s="245"/>
      <c r="J831" s="245"/>
      <c r="K831" s="245"/>
      <c r="L831" s="245"/>
      <c r="M831" s="245"/>
      <c r="N831" s="245"/>
      <c r="O831" s="245"/>
      <c r="P831" s="245"/>
      <c r="Q831" s="245"/>
      <c r="R831" s="245"/>
      <c r="S831" s="245"/>
      <c r="T831" s="245"/>
      <c r="U831" s="245"/>
      <c r="V831" s="245"/>
      <c r="W831" s="245"/>
      <c r="X831" s="245"/>
      <c r="Y831" s="245"/>
      <c r="Z831" s="245"/>
    </row>
    <row r="832" ht="15.75" customHeight="1">
      <c r="A832" s="245"/>
      <c r="B832" s="245"/>
      <c r="C832" s="245"/>
      <c r="D832" s="245"/>
      <c r="E832" s="245"/>
      <c r="F832" s="245"/>
      <c r="G832" s="245"/>
      <c r="H832" s="245"/>
      <c r="I832" s="245"/>
      <c r="J832" s="245"/>
      <c r="K832" s="245"/>
      <c r="L832" s="245"/>
      <c r="M832" s="245"/>
      <c r="N832" s="245"/>
      <c r="O832" s="245"/>
      <c r="P832" s="245"/>
      <c r="Q832" s="245"/>
      <c r="R832" s="245"/>
      <c r="S832" s="245"/>
      <c r="T832" s="245"/>
      <c r="U832" s="245"/>
      <c r="V832" s="245"/>
      <c r="W832" s="245"/>
      <c r="X832" s="245"/>
      <c r="Y832" s="245"/>
      <c r="Z832" s="245"/>
    </row>
    <row r="833" ht="15.75" customHeight="1">
      <c r="A833" s="245"/>
      <c r="B833" s="245"/>
      <c r="C833" s="245"/>
      <c r="D833" s="245"/>
      <c r="E833" s="245"/>
      <c r="F833" s="245"/>
      <c r="G833" s="245"/>
      <c r="H833" s="245"/>
      <c r="I833" s="245"/>
      <c r="J833" s="245"/>
      <c r="K833" s="245"/>
      <c r="L833" s="245"/>
      <c r="M833" s="245"/>
      <c r="N833" s="245"/>
      <c r="O833" s="245"/>
      <c r="P833" s="245"/>
      <c r="Q833" s="245"/>
      <c r="R833" s="245"/>
      <c r="S833" s="245"/>
      <c r="T833" s="245"/>
      <c r="U833" s="245"/>
      <c r="V833" s="245"/>
      <c r="W833" s="245"/>
      <c r="X833" s="245"/>
      <c r="Y833" s="245"/>
      <c r="Z833" s="245"/>
    </row>
    <row r="834" ht="15.75" customHeight="1">
      <c r="A834" s="245"/>
      <c r="B834" s="245"/>
      <c r="C834" s="245"/>
      <c r="D834" s="245"/>
      <c r="E834" s="245"/>
      <c r="F834" s="245"/>
      <c r="G834" s="245"/>
      <c r="H834" s="245"/>
      <c r="I834" s="245"/>
      <c r="J834" s="245"/>
      <c r="K834" s="245"/>
      <c r="L834" s="245"/>
      <c r="M834" s="245"/>
      <c r="N834" s="245"/>
      <c r="O834" s="245"/>
      <c r="P834" s="245"/>
      <c r="Q834" s="245"/>
      <c r="R834" s="245"/>
      <c r="S834" s="245"/>
      <c r="T834" s="245"/>
      <c r="U834" s="245"/>
      <c r="V834" s="245"/>
      <c r="W834" s="245"/>
      <c r="X834" s="245"/>
      <c r="Y834" s="245"/>
      <c r="Z834" s="245"/>
    </row>
    <row r="835" ht="15.75" customHeight="1">
      <c r="A835" s="245"/>
      <c r="B835" s="245"/>
      <c r="C835" s="245"/>
      <c r="D835" s="245"/>
      <c r="E835" s="245"/>
      <c r="F835" s="245"/>
      <c r="G835" s="245"/>
      <c r="H835" s="245"/>
      <c r="I835" s="245"/>
      <c r="J835" s="245"/>
      <c r="K835" s="245"/>
      <c r="L835" s="245"/>
      <c r="M835" s="245"/>
      <c r="N835" s="245"/>
      <c r="O835" s="245"/>
      <c r="P835" s="245"/>
      <c r="Q835" s="245"/>
      <c r="R835" s="245"/>
      <c r="S835" s="245"/>
      <c r="T835" s="245"/>
      <c r="U835" s="245"/>
      <c r="V835" s="245"/>
      <c r="W835" s="245"/>
      <c r="X835" s="245"/>
      <c r="Y835" s="245"/>
      <c r="Z835" s="245"/>
    </row>
    <row r="836" ht="15.75" customHeight="1">
      <c r="A836" s="245"/>
      <c r="B836" s="245"/>
      <c r="C836" s="245"/>
      <c r="D836" s="245"/>
      <c r="E836" s="245"/>
      <c r="F836" s="245"/>
      <c r="G836" s="245"/>
      <c r="H836" s="245"/>
      <c r="I836" s="245"/>
      <c r="J836" s="245"/>
      <c r="K836" s="245"/>
      <c r="L836" s="245"/>
      <c r="M836" s="245"/>
      <c r="N836" s="245"/>
      <c r="O836" s="245"/>
      <c r="P836" s="245"/>
      <c r="Q836" s="245"/>
      <c r="R836" s="245"/>
      <c r="S836" s="245"/>
      <c r="T836" s="245"/>
      <c r="U836" s="245"/>
      <c r="V836" s="245"/>
      <c r="W836" s="245"/>
      <c r="X836" s="245"/>
      <c r="Y836" s="245"/>
      <c r="Z836" s="245"/>
    </row>
    <row r="837" ht="15.75" customHeight="1">
      <c r="A837" s="245"/>
      <c r="B837" s="245"/>
      <c r="C837" s="245"/>
      <c r="D837" s="245"/>
      <c r="E837" s="245"/>
      <c r="F837" s="245"/>
      <c r="G837" s="245"/>
      <c r="H837" s="245"/>
      <c r="I837" s="245"/>
      <c r="J837" s="245"/>
      <c r="K837" s="245"/>
      <c r="L837" s="245"/>
      <c r="M837" s="245"/>
      <c r="N837" s="245"/>
      <c r="O837" s="245"/>
      <c r="P837" s="245"/>
      <c r="Q837" s="245"/>
      <c r="R837" s="245"/>
      <c r="S837" s="245"/>
      <c r="T837" s="245"/>
      <c r="U837" s="245"/>
      <c r="V837" s="245"/>
      <c r="W837" s="245"/>
      <c r="X837" s="245"/>
      <c r="Y837" s="245"/>
      <c r="Z837" s="245"/>
    </row>
    <row r="838" ht="15.75" customHeight="1">
      <c r="A838" s="245"/>
      <c r="B838" s="245"/>
      <c r="C838" s="245"/>
      <c r="D838" s="245"/>
      <c r="E838" s="245"/>
      <c r="F838" s="245"/>
      <c r="G838" s="245"/>
      <c r="H838" s="245"/>
      <c r="I838" s="245"/>
      <c r="J838" s="245"/>
      <c r="K838" s="245"/>
      <c r="L838" s="245"/>
      <c r="M838" s="245"/>
      <c r="N838" s="245"/>
      <c r="O838" s="245"/>
      <c r="P838" s="245"/>
      <c r="Q838" s="245"/>
      <c r="R838" s="245"/>
      <c r="S838" s="245"/>
      <c r="T838" s="245"/>
      <c r="U838" s="245"/>
      <c r="V838" s="245"/>
      <c r="W838" s="245"/>
      <c r="X838" s="245"/>
      <c r="Y838" s="245"/>
      <c r="Z838" s="245"/>
    </row>
    <row r="839" ht="15.75" customHeight="1">
      <c r="A839" s="245"/>
      <c r="B839" s="245"/>
      <c r="C839" s="245"/>
      <c r="D839" s="245"/>
      <c r="E839" s="245"/>
      <c r="F839" s="245"/>
      <c r="G839" s="245"/>
      <c r="H839" s="245"/>
      <c r="I839" s="245"/>
      <c r="J839" s="245"/>
      <c r="K839" s="245"/>
      <c r="L839" s="245"/>
      <c r="M839" s="245"/>
      <c r="N839" s="245"/>
      <c r="O839" s="245"/>
      <c r="P839" s="245"/>
      <c r="Q839" s="245"/>
      <c r="R839" s="245"/>
      <c r="S839" s="245"/>
      <c r="T839" s="245"/>
      <c r="U839" s="245"/>
      <c r="V839" s="245"/>
      <c r="W839" s="245"/>
      <c r="X839" s="245"/>
      <c r="Y839" s="245"/>
      <c r="Z839" s="245"/>
    </row>
    <row r="840" ht="15.75" customHeight="1">
      <c r="A840" s="245"/>
      <c r="B840" s="245"/>
      <c r="C840" s="245"/>
      <c r="D840" s="245"/>
      <c r="E840" s="245"/>
      <c r="F840" s="245"/>
      <c r="G840" s="245"/>
      <c r="H840" s="245"/>
      <c r="I840" s="245"/>
      <c r="J840" s="245"/>
      <c r="K840" s="245"/>
      <c r="L840" s="245"/>
      <c r="M840" s="245"/>
      <c r="N840" s="245"/>
      <c r="O840" s="245"/>
      <c r="P840" s="245"/>
      <c r="Q840" s="245"/>
      <c r="R840" s="245"/>
      <c r="S840" s="245"/>
      <c r="T840" s="245"/>
      <c r="U840" s="245"/>
      <c r="V840" s="245"/>
      <c r="W840" s="245"/>
      <c r="X840" s="245"/>
      <c r="Y840" s="245"/>
      <c r="Z840" s="245"/>
    </row>
    <row r="841" ht="15.75" customHeight="1">
      <c r="A841" s="245"/>
      <c r="B841" s="245"/>
      <c r="C841" s="245"/>
      <c r="D841" s="245"/>
      <c r="E841" s="245"/>
      <c r="F841" s="245"/>
      <c r="G841" s="245"/>
      <c r="H841" s="245"/>
      <c r="I841" s="245"/>
      <c r="J841" s="245"/>
      <c r="K841" s="245"/>
      <c r="L841" s="245"/>
      <c r="M841" s="245"/>
      <c r="N841" s="245"/>
      <c r="O841" s="245"/>
      <c r="P841" s="245"/>
      <c r="Q841" s="245"/>
      <c r="R841" s="245"/>
      <c r="S841" s="245"/>
      <c r="T841" s="245"/>
      <c r="U841" s="245"/>
      <c r="V841" s="245"/>
      <c r="W841" s="245"/>
      <c r="X841" s="245"/>
      <c r="Y841" s="245"/>
      <c r="Z841" s="245"/>
    </row>
    <row r="842" ht="15.75" customHeight="1">
      <c r="A842" s="245"/>
      <c r="B842" s="245"/>
      <c r="C842" s="245"/>
      <c r="D842" s="245"/>
      <c r="E842" s="245"/>
      <c r="F842" s="245"/>
      <c r="G842" s="245"/>
      <c r="H842" s="245"/>
      <c r="I842" s="245"/>
      <c r="J842" s="245"/>
      <c r="K842" s="245"/>
      <c r="L842" s="245"/>
      <c r="M842" s="245"/>
      <c r="N842" s="245"/>
      <c r="O842" s="245"/>
      <c r="P842" s="245"/>
      <c r="Q842" s="245"/>
      <c r="R842" s="245"/>
      <c r="S842" s="245"/>
      <c r="T842" s="245"/>
      <c r="U842" s="245"/>
      <c r="V842" s="245"/>
      <c r="W842" s="245"/>
      <c r="X842" s="245"/>
      <c r="Y842" s="245"/>
      <c r="Z842" s="245"/>
    </row>
    <row r="843" ht="15.75" customHeight="1">
      <c r="A843" s="245"/>
      <c r="B843" s="245"/>
      <c r="C843" s="245"/>
      <c r="D843" s="245"/>
      <c r="E843" s="245"/>
      <c r="F843" s="245"/>
      <c r="G843" s="245"/>
      <c r="H843" s="245"/>
      <c r="I843" s="245"/>
      <c r="J843" s="245"/>
      <c r="K843" s="245"/>
      <c r="L843" s="245"/>
      <c r="M843" s="245"/>
      <c r="N843" s="245"/>
      <c r="O843" s="245"/>
      <c r="P843" s="245"/>
      <c r="Q843" s="245"/>
      <c r="R843" s="245"/>
      <c r="S843" s="245"/>
      <c r="T843" s="245"/>
      <c r="U843" s="245"/>
      <c r="V843" s="245"/>
      <c r="W843" s="245"/>
      <c r="X843" s="245"/>
      <c r="Y843" s="245"/>
      <c r="Z843" s="245"/>
    </row>
    <row r="844" ht="15.75" customHeight="1">
      <c r="A844" s="245"/>
      <c r="B844" s="245"/>
      <c r="C844" s="245"/>
      <c r="D844" s="245"/>
      <c r="E844" s="245"/>
      <c r="F844" s="245"/>
      <c r="G844" s="245"/>
      <c r="H844" s="245"/>
      <c r="I844" s="245"/>
      <c r="J844" s="245"/>
      <c r="K844" s="245"/>
      <c r="L844" s="245"/>
      <c r="M844" s="245"/>
      <c r="N844" s="245"/>
      <c r="O844" s="245"/>
      <c r="P844" s="245"/>
      <c r="Q844" s="245"/>
      <c r="R844" s="245"/>
      <c r="S844" s="245"/>
      <c r="T844" s="245"/>
      <c r="U844" s="245"/>
      <c r="V844" s="245"/>
      <c r="W844" s="245"/>
      <c r="X844" s="245"/>
      <c r="Y844" s="245"/>
      <c r="Z844" s="245"/>
    </row>
    <row r="845" ht="15.75" customHeight="1">
      <c r="A845" s="245"/>
      <c r="B845" s="245"/>
      <c r="C845" s="245"/>
      <c r="D845" s="245"/>
      <c r="E845" s="245"/>
      <c r="F845" s="245"/>
      <c r="G845" s="245"/>
      <c r="H845" s="245"/>
      <c r="I845" s="245"/>
      <c r="J845" s="245"/>
      <c r="K845" s="245"/>
      <c r="L845" s="245"/>
      <c r="M845" s="245"/>
      <c r="N845" s="245"/>
      <c r="O845" s="245"/>
      <c r="P845" s="245"/>
      <c r="Q845" s="245"/>
      <c r="R845" s="245"/>
      <c r="S845" s="245"/>
      <c r="T845" s="245"/>
      <c r="U845" s="245"/>
      <c r="V845" s="245"/>
      <c r="W845" s="245"/>
      <c r="X845" s="245"/>
      <c r="Y845" s="245"/>
      <c r="Z845" s="245"/>
    </row>
    <row r="846" ht="15.75" customHeight="1">
      <c r="A846" s="245"/>
      <c r="B846" s="245"/>
      <c r="C846" s="245"/>
      <c r="D846" s="245"/>
      <c r="E846" s="245"/>
      <c r="F846" s="245"/>
      <c r="G846" s="245"/>
      <c r="H846" s="245"/>
      <c r="I846" s="245"/>
      <c r="J846" s="245"/>
      <c r="K846" s="245"/>
      <c r="L846" s="245"/>
      <c r="M846" s="245"/>
      <c r="N846" s="245"/>
      <c r="O846" s="245"/>
      <c r="P846" s="245"/>
      <c r="Q846" s="245"/>
      <c r="R846" s="245"/>
      <c r="S846" s="245"/>
      <c r="T846" s="245"/>
      <c r="U846" s="245"/>
      <c r="V846" s="245"/>
      <c r="W846" s="245"/>
      <c r="X846" s="245"/>
      <c r="Y846" s="245"/>
      <c r="Z846" s="245"/>
    </row>
    <row r="847" ht="15.75" customHeight="1">
      <c r="A847" s="245"/>
      <c r="B847" s="245"/>
      <c r="C847" s="245"/>
      <c r="D847" s="245"/>
      <c r="E847" s="245"/>
      <c r="F847" s="245"/>
      <c r="G847" s="245"/>
      <c r="H847" s="245"/>
      <c r="I847" s="245"/>
      <c r="J847" s="245"/>
      <c r="K847" s="245"/>
      <c r="L847" s="245"/>
      <c r="M847" s="245"/>
      <c r="N847" s="245"/>
      <c r="O847" s="245"/>
      <c r="P847" s="245"/>
      <c r="Q847" s="245"/>
      <c r="R847" s="245"/>
      <c r="S847" s="245"/>
      <c r="T847" s="245"/>
      <c r="U847" s="245"/>
      <c r="V847" s="245"/>
      <c r="W847" s="245"/>
      <c r="X847" s="245"/>
      <c r="Y847" s="245"/>
      <c r="Z847" s="245"/>
    </row>
    <row r="848" ht="15.75" customHeight="1">
      <c r="A848" s="245"/>
      <c r="B848" s="245"/>
      <c r="C848" s="245"/>
      <c r="D848" s="245"/>
      <c r="E848" s="245"/>
      <c r="F848" s="245"/>
      <c r="G848" s="245"/>
      <c r="H848" s="245"/>
      <c r="I848" s="245"/>
      <c r="J848" s="245"/>
      <c r="K848" s="245"/>
      <c r="L848" s="245"/>
      <c r="M848" s="245"/>
      <c r="N848" s="245"/>
      <c r="O848" s="245"/>
      <c r="P848" s="245"/>
      <c r="Q848" s="245"/>
      <c r="R848" s="245"/>
      <c r="S848" s="245"/>
      <c r="T848" s="245"/>
      <c r="U848" s="245"/>
      <c r="V848" s="245"/>
      <c r="W848" s="245"/>
      <c r="X848" s="245"/>
      <c r="Y848" s="245"/>
      <c r="Z848" s="245"/>
    </row>
    <row r="849" ht="15.75" customHeight="1">
      <c r="A849" s="245"/>
      <c r="B849" s="245"/>
      <c r="C849" s="245"/>
      <c r="D849" s="245"/>
      <c r="E849" s="245"/>
      <c r="F849" s="245"/>
      <c r="G849" s="245"/>
      <c r="H849" s="245"/>
      <c r="I849" s="245"/>
      <c r="J849" s="245"/>
      <c r="K849" s="245"/>
      <c r="L849" s="245"/>
      <c r="M849" s="245"/>
      <c r="N849" s="245"/>
      <c r="O849" s="245"/>
      <c r="P849" s="245"/>
      <c r="Q849" s="245"/>
      <c r="R849" s="245"/>
      <c r="S849" s="245"/>
      <c r="T849" s="245"/>
      <c r="U849" s="245"/>
      <c r="V849" s="245"/>
      <c r="W849" s="245"/>
      <c r="X849" s="245"/>
      <c r="Y849" s="245"/>
      <c r="Z849" s="245"/>
    </row>
    <row r="850" ht="15.75" customHeight="1">
      <c r="A850" s="245"/>
      <c r="B850" s="245"/>
      <c r="C850" s="245"/>
      <c r="D850" s="245"/>
      <c r="E850" s="245"/>
      <c r="F850" s="245"/>
      <c r="G850" s="245"/>
      <c r="H850" s="245"/>
      <c r="I850" s="245"/>
      <c r="J850" s="245"/>
      <c r="K850" s="245"/>
      <c r="L850" s="245"/>
      <c r="M850" s="245"/>
      <c r="N850" s="245"/>
      <c r="O850" s="245"/>
      <c r="P850" s="245"/>
      <c r="Q850" s="245"/>
      <c r="R850" s="245"/>
      <c r="S850" s="245"/>
      <c r="T850" s="245"/>
      <c r="U850" s="245"/>
      <c r="V850" s="245"/>
      <c r="W850" s="245"/>
      <c r="X850" s="245"/>
      <c r="Y850" s="245"/>
      <c r="Z850" s="245"/>
    </row>
    <row r="851" ht="15.75" customHeight="1">
      <c r="A851" s="245"/>
      <c r="B851" s="245"/>
      <c r="C851" s="245"/>
      <c r="D851" s="245"/>
      <c r="E851" s="245"/>
      <c r="F851" s="245"/>
      <c r="G851" s="245"/>
      <c r="H851" s="245"/>
      <c r="I851" s="245"/>
      <c r="J851" s="245"/>
      <c r="K851" s="245"/>
      <c r="L851" s="245"/>
      <c r="M851" s="245"/>
      <c r="N851" s="245"/>
      <c r="O851" s="245"/>
      <c r="P851" s="245"/>
      <c r="Q851" s="245"/>
      <c r="R851" s="245"/>
      <c r="S851" s="245"/>
      <c r="T851" s="245"/>
      <c r="U851" s="245"/>
      <c r="V851" s="245"/>
      <c r="W851" s="245"/>
      <c r="X851" s="245"/>
      <c r="Y851" s="245"/>
      <c r="Z851" s="245"/>
    </row>
    <row r="852" ht="15.75" customHeight="1">
      <c r="A852" s="245"/>
      <c r="B852" s="245"/>
      <c r="C852" s="245"/>
      <c r="D852" s="245"/>
      <c r="E852" s="245"/>
      <c r="F852" s="245"/>
      <c r="G852" s="245"/>
      <c r="H852" s="245"/>
      <c r="I852" s="245"/>
      <c r="J852" s="245"/>
      <c r="K852" s="245"/>
      <c r="L852" s="245"/>
      <c r="M852" s="245"/>
      <c r="N852" s="245"/>
      <c r="O852" s="245"/>
      <c r="P852" s="245"/>
      <c r="Q852" s="245"/>
      <c r="R852" s="245"/>
      <c r="S852" s="245"/>
      <c r="T852" s="245"/>
      <c r="U852" s="245"/>
      <c r="V852" s="245"/>
      <c r="W852" s="245"/>
      <c r="X852" s="245"/>
      <c r="Y852" s="245"/>
      <c r="Z852" s="245"/>
    </row>
    <row r="853" ht="15.75" customHeight="1">
      <c r="A853" s="245"/>
      <c r="B853" s="245"/>
      <c r="C853" s="245"/>
      <c r="D853" s="245"/>
      <c r="E853" s="245"/>
      <c r="F853" s="245"/>
      <c r="G853" s="245"/>
      <c r="H853" s="245"/>
      <c r="I853" s="245"/>
      <c r="J853" s="245"/>
      <c r="K853" s="245"/>
      <c r="L853" s="245"/>
      <c r="M853" s="245"/>
      <c r="N853" s="245"/>
      <c r="O853" s="245"/>
      <c r="P853" s="245"/>
      <c r="Q853" s="245"/>
      <c r="R853" s="245"/>
      <c r="S853" s="245"/>
      <c r="T853" s="245"/>
      <c r="U853" s="245"/>
      <c r="V853" s="245"/>
      <c r="W853" s="245"/>
      <c r="X853" s="245"/>
      <c r="Y853" s="245"/>
      <c r="Z853" s="245"/>
    </row>
    <row r="854" ht="15.75" customHeight="1">
      <c r="A854" s="245"/>
      <c r="B854" s="245"/>
      <c r="C854" s="245"/>
      <c r="D854" s="245"/>
      <c r="E854" s="245"/>
      <c r="F854" s="245"/>
      <c r="G854" s="245"/>
      <c r="H854" s="245"/>
      <c r="I854" s="245"/>
      <c r="J854" s="245"/>
      <c r="K854" s="245"/>
      <c r="L854" s="245"/>
      <c r="M854" s="245"/>
      <c r="N854" s="245"/>
      <c r="O854" s="245"/>
      <c r="P854" s="245"/>
      <c r="Q854" s="245"/>
      <c r="R854" s="245"/>
      <c r="S854" s="245"/>
      <c r="T854" s="245"/>
      <c r="U854" s="245"/>
      <c r="V854" s="245"/>
      <c r="W854" s="245"/>
      <c r="X854" s="245"/>
      <c r="Y854" s="245"/>
      <c r="Z854" s="245"/>
    </row>
    <row r="855" ht="15.75" customHeight="1">
      <c r="A855" s="245"/>
      <c r="B855" s="245"/>
      <c r="C855" s="245"/>
      <c r="D855" s="245"/>
      <c r="E855" s="245"/>
      <c r="F855" s="245"/>
      <c r="G855" s="245"/>
      <c r="H855" s="245"/>
      <c r="I855" s="245"/>
      <c r="J855" s="245"/>
      <c r="K855" s="245"/>
      <c r="L855" s="245"/>
      <c r="M855" s="245"/>
      <c r="N855" s="245"/>
      <c r="O855" s="245"/>
      <c r="P855" s="245"/>
      <c r="Q855" s="245"/>
      <c r="R855" s="245"/>
      <c r="S855" s="245"/>
      <c r="T855" s="245"/>
      <c r="U855" s="245"/>
      <c r="V855" s="245"/>
      <c r="W855" s="245"/>
      <c r="X855" s="245"/>
      <c r="Y855" s="245"/>
      <c r="Z855" s="245"/>
    </row>
    <row r="856" ht="15.75" customHeight="1">
      <c r="A856" s="245"/>
      <c r="B856" s="245"/>
      <c r="C856" s="245"/>
      <c r="D856" s="245"/>
      <c r="E856" s="245"/>
      <c r="F856" s="245"/>
      <c r="G856" s="245"/>
      <c r="H856" s="245"/>
      <c r="I856" s="245"/>
      <c r="J856" s="245"/>
      <c r="K856" s="245"/>
      <c r="L856" s="245"/>
      <c r="M856" s="245"/>
      <c r="N856" s="245"/>
      <c r="O856" s="245"/>
      <c r="P856" s="245"/>
      <c r="Q856" s="245"/>
      <c r="R856" s="245"/>
      <c r="S856" s="245"/>
      <c r="T856" s="245"/>
      <c r="U856" s="245"/>
      <c r="V856" s="245"/>
      <c r="W856" s="245"/>
      <c r="X856" s="245"/>
      <c r="Y856" s="245"/>
      <c r="Z856" s="245"/>
    </row>
    <row r="857" ht="15.75" customHeight="1">
      <c r="A857" s="245"/>
      <c r="B857" s="245"/>
      <c r="C857" s="245"/>
      <c r="D857" s="245"/>
      <c r="E857" s="245"/>
      <c r="F857" s="245"/>
      <c r="G857" s="245"/>
      <c r="H857" s="245"/>
      <c r="I857" s="245"/>
      <c r="J857" s="245"/>
      <c r="K857" s="245"/>
      <c r="L857" s="245"/>
      <c r="M857" s="245"/>
      <c r="N857" s="245"/>
      <c r="O857" s="245"/>
      <c r="P857" s="245"/>
      <c r="Q857" s="245"/>
      <c r="R857" s="245"/>
      <c r="S857" s="245"/>
      <c r="T857" s="245"/>
      <c r="U857" s="245"/>
      <c r="V857" s="245"/>
      <c r="W857" s="245"/>
      <c r="X857" s="245"/>
      <c r="Y857" s="245"/>
      <c r="Z857" s="245"/>
    </row>
    <row r="858" ht="15.75" customHeight="1">
      <c r="A858" s="245"/>
      <c r="B858" s="245"/>
      <c r="C858" s="245"/>
      <c r="D858" s="245"/>
      <c r="E858" s="245"/>
      <c r="F858" s="245"/>
      <c r="G858" s="245"/>
      <c r="H858" s="245"/>
      <c r="I858" s="245"/>
      <c r="J858" s="245"/>
      <c r="K858" s="245"/>
      <c r="L858" s="245"/>
      <c r="M858" s="245"/>
      <c r="N858" s="245"/>
      <c r="O858" s="245"/>
      <c r="P858" s="245"/>
      <c r="Q858" s="245"/>
      <c r="R858" s="245"/>
      <c r="S858" s="245"/>
      <c r="T858" s="245"/>
      <c r="U858" s="245"/>
      <c r="V858" s="245"/>
      <c r="W858" s="245"/>
      <c r="X858" s="245"/>
      <c r="Y858" s="245"/>
      <c r="Z858" s="245"/>
    </row>
    <row r="859" ht="15.75" customHeight="1">
      <c r="A859" s="245"/>
      <c r="B859" s="245"/>
      <c r="C859" s="245"/>
      <c r="D859" s="245"/>
      <c r="E859" s="245"/>
      <c r="F859" s="245"/>
      <c r="G859" s="245"/>
      <c r="H859" s="245"/>
      <c r="I859" s="245"/>
      <c r="J859" s="245"/>
      <c r="K859" s="245"/>
      <c r="L859" s="245"/>
      <c r="M859" s="245"/>
      <c r="N859" s="245"/>
      <c r="O859" s="245"/>
      <c r="P859" s="245"/>
      <c r="Q859" s="245"/>
      <c r="R859" s="245"/>
      <c r="S859" s="245"/>
      <c r="T859" s="245"/>
      <c r="U859" s="245"/>
      <c r="V859" s="245"/>
      <c r="W859" s="245"/>
      <c r="X859" s="245"/>
      <c r="Y859" s="245"/>
      <c r="Z859" s="245"/>
    </row>
    <row r="860" ht="15.75" customHeight="1">
      <c r="A860" s="245"/>
      <c r="B860" s="245"/>
      <c r="C860" s="245"/>
      <c r="D860" s="245"/>
      <c r="E860" s="245"/>
      <c r="F860" s="245"/>
      <c r="G860" s="245"/>
      <c r="H860" s="245"/>
      <c r="I860" s="245"/>
      <c r="J860" s="245"/>
      <c r="K860" s="245"/>
      <c r="L860" s="245"/>
      <c r="M860" s="245"/>
      <c r="N860" s="245"/>
      <c r="O860" s="245"/>
      <c r="P860" s="245"/>
      <c r="Q860" s="245"/>
      <c r="R860" s="245"/>
      <c r="S860" s="245"/>
      <c r="T860" s="245"/>
      <c r="U860" s="245"/>
      <c r="V860" s="245"/>
      <c r="W860" s="245"/>
      <c r="X860" s="245"/>
      <c r="Y860" s="245"/>
      <c r="Z860" s="245"/>
    </row>
    <row r="861" ht="15.75" customHeight="1">
      <c r="A861" s="245"/>
      <c r="B861" s="245"/>
      <c r="C861" s="245"/>
      <c r="D861" s="245"/>
      <c r="E861" s="245"/>
      <c r="F861" s="245"/>
      <c r="G861" s="245"/>
      <c r="H861" s="245"/>
      <c r="I861" s="245"/>
      <c r="J861" s="245"/>
      <c r="K861" s="245"/>
      <c r="L861" s="245"/>
      <c r="M861" s="245"/>
      <c r="N861" s="245"/>
      <c r="O861" s="245"/>
      <c r="P861" s="245"/>
      <c r="Q861" s="245"/>
      <c r="R861" s="245"/>
      <c r="S861" s="245"/>
      <c r="T861" s="245"/>
      <c r="U861" s="245"/>
      <c r="V861" s="245"/>
      <c r="W861" s="245"/>
      <c r="X861" s="245"/>
      <c r="Y861" s="245"/>
      <c r="Z861" s="245"/>
    </row>
    <row r="862" ht="15.75" customHeight="1">
      <c r="A862" s="245"/>
      <c r="B862" s="245"/>
      <c r="C862" s="245"/>
      <c r="D862" s="245"/>
      <c r="E862" s="245"/>
      <c r="F862" s="245"/>
      <c r="G862" s="245"/>
      <c r="H862" s="245"/>
      <c r="I862" s="245"/>
      <c r="J862" s="245"/>
      <c r="K862" s="245"/>
      <c r="L862" s="245"/>
      <c r="M862" s="245"/>
      <c r="N862" s="245"/>
      <c r="O862" s="245"/>
      <c r="P862" s="245"/>
      <c r="Q862" s="245"/>
      <c r="R862" s="245"/>
      <c r="S862" s="245"/>
      <c r="T862" s="245"/>
      <c r="U862" s="245"/>
      <c r="V862" s="245"/>
      <c r="W862" s="245"/>
      <c r="X862" s="245"/>
      <c r="Y862" s="245"/>
      <c r="Z862" s="245"/>
    </row>
    <row r="863" ht="15.75" customHeight="1">
      <c r="A863" s="245"/>
      <c r="B863" s="245"/>
      <c r="C863" s="245"/>
      <c r="D863" s="245"/>
      <c r="E863" s="245"/>
      <c r="F863" s="245"/>
      <c r="G863" s="245"/>
      <c r="H863" s="245"/>
      <c r="I863" s="245"/>
      <c r="J863" s="245"/>
      <c r="K863" s="245"/>
      <c r="L863" s="245"/>
      <c r="M863" s="245"/>
      <c r="N863" s="245"/>
      <c r="O863" s="245"/>
      <c r="P863" s="245"/>
      <c r="Q863" s="245"/>
      <c r="R863" s="245"/>
      <c r="S863" s="245"/>
      <c r="T863" s="245"/>
      <c r="U863" s="245"/>
      <c r="V863" s="245"/>
      <c r="W863" s="245"/>
      <c r="X863" s="245"/>
      <c r="Y863" s="245"/>
      <c r="Z863" s="245"/>
    </row>
    <row r="864" ht="15.75" customHeight="1">
      <c r="A864" s="245"/>
      <c r="B864" s="245"/>
      <c r="C864" s="245"/>
      <c r="D864" s="245"/>
      <c r="E864" s="245"/>
      <c r="F864" s="245"/>
      <c r="G864" s="245"/>
      <c r="H864" s="245"/>
      <c r="I864" s="245"/>
      <c r="J864" s="245"/>
      <c r="K864" s="245"/>
      <c r="L864" s="245"/>
      <c r="M864" s="245"/>
      <c r="N864" s="245"/>
      <c r="O864" s="245"/>
      <c r="P864" s="245"/>
      <c r="Q864" s="245"/>
      <c r="R864" s="245"/>
      <c r="S864" s="245"/>
      <c r="T864" s="245"/>
      <c r="U864" s="245"/>
      <c r="V864" s="245"/>
      <c r="W864" s="245"/>
      <c r="X864" s="245"/>
      <c r="Y864" s="245"/>
      <c r="Z864" s="245"/>
    </row>
    <row r="865" ht="15.75" customHeight="1">
      <c r="A865" s="245"/>
      <c r="B865" s="245"/>
      <c r="C865" s="245"/>
      <c r="D865" s="245"/>
      <c r="E865" s="245"/>
      <c r="F865" s="245"/>
      <c r="G865" s="245"/>
      <c r="H865" s="245"/>
      <c r="I865" s="245"/>
      <c r="J865" s="245"/>
      <c r="K865" s="245"/>
      <c r="L865" s="245"/>
      <c r="M865" s="245"/>
      <c r="N865" s="245"/>
      <c r="O865" s="245"/>
      <c r="P865" s="245"/>
      <c r="Q865" s="245"/>
      <c r="R865" s="245"/>
      <c r="S865" s="245"/>
      <c r="T865" s="245"/>
      <c r="U865" s="245"/>
      <c r="V865" s="245"/>
      <c r="W865" s="245"/>
      <c r="X865" s="245"/>
      <c r="Y865" s="245"/>
      <c r="Z865" s="245"/>
    </row>
    <row r="866" ht="15.75" customHeight="1">
      <c r="A866" s="245"/>
      <c r="B866" s="245"/>
      <c r="C866" s="245"/>
      <c r="D866" s="245"/>
      <c r="E866" s="245"/>
      <c r="F866" s="245"/>
      <c r="G866" s="245"/>
      <c r="H866" s="245"/>
      <c r="I866" s="245"/>
      <c r="J866" s="245"/>
      <c r="K866" s="245"/>
      <c r="L866" s="245"/>
      <c r="M866" s="245"/>
      <c r="N866" s="245"/>
      <c r="O866" s="245"/>
      <c r="P866" s="245"/>
      <c r="Q866" s="245"/>
      <c r="R866" s="245"/>
      <c r="S866" s="245"/>
      <c r="T866" s="245"/>
      <c r="U866" s="245"/>
      <c r="V866" s="245"/>
      <c r="W866" s="245"/>
      <c r="X866" s="245"/>
      <c r="Y866" s="245"/>
      <c r="Z866" s="245"/>
    </row>
    <row r="867" ht="15.75" customHeight="1">
      <c r="A867" s="245"/>
      <c r="B867" s="245"/>
      <c r="C867" s="245"/>
      <c r="D867" s="245"/>
      <c r="E867" s="245"/>
      <c r="F867" s="245"/>
      <c r="G867" s="245"/>
      <c r="H867" s="245"/>
      <c r="I867" s="245"/>
      <c r="J867" s="245"/>
      <c r="K867" s="245"/>
      <c r="L867" s="245"/>
      <c r="M867" s="245"/>
      <c r="N867" s="245"/>
      <c r="O867" s="245"/>
      <c r="P867" s="245"/>
      <c r="Q867" s="245"/>
      <c r="R867" s="245"/>
      <c r="S867" s="245"/>
      <c r="T867" s="245"/>
      <c r="U867" s="245"/>
      <c r="V867" s="245"/>
      <c r="W867" s="245"/>
      <c r="X867" s="245"/>
      <c r="Y867" s="245"/>
      <c r="Z867" s="245"/>
    </row>
    <row r="868" ht="15.75" customHeight="1">
      <c r="A868" s="245"/>
      <c r="B868" s="245"/>
      <c r="C868" s="245"/>
      <c r="D868" s="245"/>
      <c r="E868" s="245"/>
      <c r="F868" s="245"/>
      <c r="G868" s="245"/>
      <c r="H868" s="245"/>
      <c r="I868" s="245"/>
      <c r="J868" s="245"/>
      <c r="K868" s="245"/>
      <c r="L868" s="245"/>
      <c r="M868" s="245"/>
      <c r="N868" s="245"/>
      <c r="O868" s="245"/>
      <c r="P868" s="245"/>
      <c r="Q868" s="245"/>
      <c r="R868" s="245"/>
      <c r="S868" s="245"/>
      <c r="T868" s="245"/>
      <c r="U868" s="245"/>
      <c r="V868" s="245"/>
      <c r="W868" s="245"/>
      <c r="X868" s="245"/>
      <c r="Y868" s="245"/>
      <c r="Z868" s="245"/>
    </row>
    <row r="869" ht="15.75" customHeight="1">
      <c r="A869" s="245"/>
      <c r="B869" s="245"/>
      <c r="C869" s="245"/>
      <c r="D869" s="245"/>
      <c r="E869" s="245"/>
      <c r="F869" s="245"/>
      <c r="G869" s="245"/>
      <c r="H869" s="245"/>
      <c r="I869" s="245"/>
      <c r="J869" s="245"/>
      <c r="K869" s="245"/>
      <c r="L869" s="245"/>
      <c r="M869" s="245"/>
      <c r="N869" s="245"/>
      <c r="O869" s="245"/>
      <c r="P869" s="245"/>
      <c r="Q869" s="245"/>
      <c r="R869" s="245"/>
      <c r="S869" s="245"/>
      <c r="T869" s="245"/>
      <c r="U869" s="245"/>
      <c r="V869" s="245"/>
      <c r="W869" s="245"/>
      <c r="X869" s="245"/>
      <c r="Y869" s="245"/>
      <c r="Z869" s="245"/>
    </row>
    <row r="870" ht="15.75" customHeight="1">
      <c r="A870" s="245"/>
      <c r="B870" s="245"/>
      <c r="C870" s="245"/>
      <c r="D870" s="245"/>
      <c r="E870" s="245"/>
      <c r="F870" s="245"/>
      <c r="G870" s="245"/>
      <c r="H870" s="245"/>
      <c r="I870" s="245"/>
      <c r="J870" s="245"/>
      <c r="K870" s="245"/>
      <c r="L870" s="245"/>
      <c r="M870" s="245"/>
      <c r="N870" s="245"/>
      <c r="O870" s="245"/>
      <c r="P870" s="245"/>
      <c r="Q870" s="245"/>
      <c r="R870" s="245"/>
      <c r="S870" s="245"/>
      <c r="T870" s="245"/>
      <c r="U870" s="245"/>
      <c r="V870" s="245"/>
      <c r="W870" s="245"/>
      <c r="X870" s="245"/>
      <c r="Y870" s="245"/>
      <c r="Z870" s="245"/>
    </row>
    <row r="871" ht="15.75" customHeight="1">
      <c r="A871" s="245"/>
      <c r="B871" s="245"/>
      <c r="C871" s="245"/>
      <c r="D871" s="245"/>
      <c r="E871" s="245"/>
      <c r="F871" s="245"/>
      <c r="G871" s="245"/>
      <c r="H871" s="245"/>
      <c r="I871" s="245"/>
      <c r="J871" s="245"/>
      <c r="K871" s="245"/>
      <c r="L871" s="245"/>
      <c r="M871" s="245"/>
      <c r="N871" s="245"/>
      <c r="O871" s="245"/>
      <c r="P871" s="245"/>
      <c r="Q871" s="245"/>
      <c r="R871" s="245"/>
      <c r="S871" s="245"/>
      <c r="T871" s="245"/>
      <c r="U871" s="245"/>
      <c r="V871" s="245"/>
      <c r="W871" s="245"/>
      <c r="X871" s="245"/>
      <c r="Y871" s="245"/>
      <c r="Z871" s="245"/>
    </row>
    <row r="872" ht="15.75" customHeight="1">
      <c r="A872" s="245"/>
      <c r="B872" s="245"/>
      <c r="C872" s="245"/>
      <c r="D872" s="245"/>
      <c r="E872" s="245"/>
      <c r="F872" s="245"/>
      <c r="G872" s="245"/>
      <c r="H872" s="245"/>
      <c r="I872" s="245"/>
      <c r="J872" s="245"/>
      <c r="K872" s="245"/>
      <c r="L872" s="245"/>
      <c r="M872" s="245"/>
      <c r="N872" s="245"/>
      <c r="O872" s="245"/>
      <c r="P872" s="245"/>
      <c r="Q872" s="245"/>
      <c r="R872" s="245"/>
      <c r="S872" s="245"/>
      <c r="T872" s="245"/>
      <c r="U872" s="245"/>
      <c r="V872" s="245"/>
      <c r="W872" s="245"/>
      <c r="X872" s="245"/>
      <c r="Y872" s="245"/>
      <c r="Z872" s="245"/>
    </row>
    <row r="873" ht="15.75" customHeight="1">
      <c r="A873" s="245"/>
      <c r="B873" s="245"/>
      <c r="C873" s="245"/>
      <c r="D873" s="245"/>
      <c r="E873" s="245"/>
      <c r="F873" s="245"/>
      <c r="G873" s="245"/>
      <c r="H873" s="245"/>
      <c r="I873" s="245"/>
      <c r="J873" s="245"/>
      <c r="K873" s="245"/>
      <c r="L873" s="245"/>
      <c r="M873" s="245"/>
      <c r="N873" s="245"/>
      <c r="O873" s="245"/>
      <c r="P873" s="245"/>
      <c r="Q873" s="245"/>
      <c r="R873" s="245"/>
      <c r="S873" s="245"/>
      <c r="T873" s="245"/>
      <c r="U873" s="245"/>
      <c r="V873" s="245"/>
      <c r="W873" s="245"/>
      <c r="X873" s="245"/>
      <c r="Y873" s="245"/>
      <c r="Z873" s="245"/>
    </row>
    <row r="874" ht="15.75" customHeight="1">
      <c r="A874" s="245"/>
      <c r="B874" s="245"/>
      <c r="C874" s="245"/>
      <c r="D874" s="245"/>
      <c r="E874" s="245"/>
      <c r="F874" s="245"/>
      <c r="G874" s="245"/>
      <c r="H874" s="245"/>
      <c r="I874" s="245"/>
      <c r="J874" s="245"/>
      <c r="K874" s="245"/>
      <c r="L874" s="245"/>
      <c r="M874" s="245"/>
      <c r="N874" s="245"/>
      <c r="O874" s="245"/>
      <c r="P874" s="245"/>
      <c r="Q874" s="245"/>
      <c r="R874" s="245"/>
      <c r="S874" s="245"/>
      <c r="T874" s="245"/>
      <c r="U874" s="245"/>
      <c r="V874" s="245"/>
      <c r="W874" s="245"/>
      <c r="X874" s="245"/>
      <c r="Y874" s="245"/>
      <c r="Z874" s="245"/>
    </row>
    <row r="875" ht="15.75" customHeight="1">
      <c r="A875" s="245"/>
      <c r="B875" s="245"/>
      <c r="C875" s="245"/>
      <c r="D875" s="245"/>
      <c r="E875" s="245"/>
      <c r="F875" s="245"/>
      <c r="G875" s="245"/>
      <c r="H875" s="245"/>
      <c r="I875" s="245"/>
      <c r="J875" s="245"/>
      <c r="K875" s="245"/>
      <c r="L875" s="245"/>
      <c r="M875" s="245"/>
      <c r="N875" s="245"/>
      <c r="O875" s="245"/>
      <c r="P875" s="245"/>
      <c r="Q875" s="245"/>
      <c r="R875" s="245"/>
      <c r="S875" s="245"/>
      <c r="T875" s="245"/>
      <c r="U875" s="245"/>
      <c r="V875" s="245"/>
      <c r="W875" s="245"/>
      <c r="X875" s="245"/>
      <c r="Y875" s="245"/>
      <c r="Z875" s="245"/>
    </row>
    <row r="876" ht="15.75" customHeight="1">
      <c r="A876" s="245"/>
      <c r="B876" s="245"/>
      <c r="C876" s="245"/>
      <c r="D876" s="245"/>
      <c r="E876" s="245"/>
      <c r="F876" s="245"/>
      <c r="G876" s="245"/>
      <c r="H876" s="245"/>
      <c r="I876" s="245"/>
      <c r="J876" s="245"/>
      <c r="K876" s="245"/>
      <c r="L876" s="245"/>
      <c r="M876" s="245"/>
      <c r="N876" s="245"/>
      <c r="O876" s="245"/>
      <c r="P876" s="245"/>
      <c r="Q876" s="245"/>
      <c r="R876" s="245"/>
      <c r="S876" s="245"/>
      <c r="T876" s="245"/>
      <c r="U876" s="245"/>
      <c r="V876" s="245"/>
      <c r="W876" s="245"/>
      <c r="X876" s="245"/>
      <c r="Y876" s="245"/>
      <c r="Z876" s="245"/>
    </row>
    <row r="877" ht="15.75" customHeight="1">
      <c r="A877" s="245"/>
      <c r="B877" s="245"/>
      <c r="C877" s="245"/>
      <c r="D877" s="245"/>
      <c r="E877" s="245"/>
      <c r="F877" s="245"/>
      <c r="G877" s="245"/>
      <c r="H877" s="245"/>
      <c r="I877" s="245"/>
      <c r="J877" s="245"/>
      <c r="K877" s="245"/>
      <c r="L877" s="245"/>
      <c r="M877" s="245"/>
      <c r="N877" s="245"/>
      <c r="O877" s="245"/>
      <c r="P877" s="245"/>
      <c r="Q877" s="245"/>
      <c r="R877" s="245"/>
      <c r="S877" s="245"/>
      <c r="T877" s="245"/>
      <c r="U877" s="245"/>
      <c r="V877" s="245"/>
      <c r="W877" s="245"/>
      <c r="X877" s="245"/>
      <c r="Y877" s="245"/>
      <c r="Z877" s="245"/>
    </row>
    <row r="878" ht="15.75" customHeight="1">
      <c r="A878" s="245"/>
      <c r="B878" s="245"/>
      <c r="C878" s="245"/>
      <c r="D878" s="245"/>
      <c r="E878" s="245"/>
      <c r="F878" s="245"/>
      <c r="G878" s="245"/>
      <c r="H878" s="245"/>
      <c r="I878" s="245"/>
      <c r="J878" s="245"/>
      <c r="K878" s="245"/>
      <c r="L878" s="245"/>
      <c r="M878" s="245"/>
      <c r="N878" s="245"/>
      <c r="O878" s="245"/>
      <c r="P878" s="245"/>
      <c r="Q878" s="245"/>
      <c r="R878" s="245"/>
      <c r="S878" s="245"/>
      <c r="T878" s="245"/>
      <c r="U878" s="245"/>
      <c r="V878" s="245"/>
      <c r="W878" s="245"/>
      <c r="X878" s="245"/>
      <c r="Y878" s="245"/>
      <c r="Z878" s="245"/>
    </row>
    <row r="879" ht="15.75" customHeight="1">
      <c r="A879" s="245"/>
      <c r="B879" s="245"/>
      <c r="C879" s="245"/>
      <c r="D879" s="245"/>
      <c r="E879" s="245"/>
      <c r="F879" s="245"/>
      <c r="G879" s="245"/>
      <c r="H879" s="245"/>
      <c r="I879" s="245"/>
      <c r="J879" s="245"/>
      <c r="K879" s="245"/>
      <c r="L879" s="245"/>
      <c r="M879" s="245"/>
      <c r="N879" s="245"/>
      <c r="O879" s="245"/>
      <c r="P879" s="245"/>
      <c r="Q879" s="245"/>
      <c r="R879" s="245"/>
      <c r="S879" s="245"/>
      <c r="T879" s="245"/>
      <c r="U879" s="245"/>
      <c r="V879" s="245"/>
      <c r="W879" s="245"/>
      <c r="X879" s="245"/>
      <c r="Y879" s="245"/>
      <c r="Z879" s="245"/>
    </row>
    <row r="880" ht="15.75" customHeight="1">
      <c r="A880" s="245"/>
      <c r="B880" s="245"/>
      <c r="C880" s="245"/>
      <c r="D880" s="245"/>
      <c r="E880" s="245"/>
      <c r="F880" s="245"/>
      <c r="G880" s="245"/>
      <c r="H880" s="245"/>
      <c r="I880" s="245"/>
      <c r="J880" s="245"/>
      <c r="K880" s="245"/>
      <c r="L880" s="245"/>
      <c r="M880" s="245"/>
      <c r="N880" s="245"/>
      <c r="O880" s="245"/>
      <c r="P880" s="245"/>
      <c r="Q880" s="245"/>
      <c r="R880" s="245"/>
      <c r="S880" s="245"/>
      <c r="T880" s="245"/>
      <c r="U880" s="245"/>
      <c r="V880" s="245"/>
      <c r="W880" s="245"/>
      <c r="X880" s="245"/>
      <c r="Y880" s="245"/>
      <c r="Z880" s="245"/>
    </row>
    <row r="881" ht="15.75" customHeight="1">
      <c r="A881" s="245"/>
      <c r="B881" s="245"/>
      <c r="C881" s="245"/>
      <c r="D881" s="245"/>
      <c r="E881" s="245"/>
      <c r="F881" s="245"/>
      <c r="G881" s="245"/>
      <c r="H881" s="245"/>
      <c r="I881" s="245"/>
      <c r="J881" s="245"/>
      <c r="K881" s="245"/>
      <c r="L881" s="245"/>
      <c r="M881" s="245"/>
      <c r="N881" s="245"/>
      <c r="O881" s="245"/>
      <c r="P881" s="245"/>
      <c r="Q881" s="245"/>
      <c r="R881" s="245"/>
      <c r="S881" s="245"/>
      <c r="T881" s="245"/>
      <c r="U881" s="245"/>
      <c r="V881" s="245"/>
      <c r="W881" s="245"/>
      <c r="X881" s="245"/>
      <c r="Y881" s="245"/>
      <c r="Z881" s="245"/>
    </row>
    <row r="882" ht="15.75" customHeight="1">
      <c r="A882" s="245"/>
      <c r="B882" s="245"/>
      <c r="C882" s="245"/>
      <c r="D882" s="245"/>
      <c r="E882" s="245"/>
      <c r="F882" s="245"/>
      <c r="G882" s="245"/>
      <c r="H882" s="245"/>
      <c r="I882" s="245"/>
      <c r="J882" s="245"/>
      <c r="K882" s="245"/>
      <c r="L882" s="245"/>
      <c r="M882" s="245"/>
      <c r="N882" s="245"/>
      <c r="O882" s="245"/>
      <c r="P882" s="245"/>
      <c r="Q882" s="245"/>
      <c r="R882" s="245"/>
      <c r="S882" s="245"/>
      <c r="T882" s="245"/>
      <c r="U882" s="245"/>
      <c r="V882" s="245"/>
      <c r="W882" s="245"/>
      <c r="X882" s="245"/>
      <c r="Y882" s="245"/>
      <c r="Z882" s="245"/>
    </row>
    <row r="883" ht="15.75" customHeight="1">
      <c r="A883" s="245"/>
      <c r="B883" s="245"/>
      <c r="C883" s="245"/>
      <c r="D883" s="245"/>
      <c r="E883" s="245"/>
      <c r="F883" s="245"/>
      <c r="G883" s="245"/>
      <c r="H883" s="245"/>
      <c r="I883" s="245"/>
      <c r="J883" s="245"/>
      <c r="K883" s="245"/>
      <c r="L883" s="245"/>
      <c r="M883" s="245"/>
      <c r="N883" s="245"/>
      <c r="O883" s="245"/>
      <c r="P883" s="245"/>
      <c r="Q883" s="245"/>
      <c r="R883" s="245"/>
      <c r="S883" s="245"/>
      <c r="T883" s="245"/>
      <c r="U883" s="245"/>
      <c r="V883" s="245"/>
      <c r="W883" s="245"/>
      <c r="X883" s="245"/>
      <c r="Y883" s="245"/>
      <c r="Z883" s="245"/>
    </row>
    <row r="884" ht="15.75" customHeight="1">
      <c r="A884" s="245"/>
      <c r="B884" s="245"/>
      <c r="C884" s="245"/>
      <c r="D884" s="245"/>
      <c r="E884" s="245"/>
      <c r="F884" s="245"/>
      <c r="G884" s="245"/>
      <c r="H884" s="245"/>
      <c r="I884" s="245"/>
      <c r="J884" s="245"/>
      <c r="K884" s="245"/>
      <c r="L884" s="245"/>
      <c r="M884" s="245"/>
      <c r="N884" s="245"/>
      <c r="O884" s="245"/>
      <c r="P884" s="245"/>
      <c r="Q884" s="245"/>
      <c r="R884" s="245"/>
      <c r="S884" s="245"/>
      <c r="T884" s="245"/>
      <c r="U884" s="245"/>
      <c r="V884" s="245"/>
      <c r="W884" s="245"/>
      <c r="X884" s="245"/>
      <c r="Y884" s="245"/>
      <c r="Z884" s="245"/>
    </row>
    <row r="885" ht="15.75" customHeight="1">
      <c r="A885" s="245"/>
      <c r="B885" s="245"/>
      <c r="C885" s="245"/>
      <c r="D885" s="245"/>
      <c r="E885" s="245"/>
      <c r="F885" s="245"/>
      <c r="G885" s="245"/>
      <c r="H885" s="245"/>
      <c r="I885" s="245"/>
      <c r="J885" s="245"/>
      <c r="K885" s="245"/>
      <c r="L885" s="245"/>
      <c r="M885" s="245"/>
      <c r="N885" s="245"/>
      <c r="O885" s="245"/>
      <c r="P885" s="245"/>
      <c r="Q885" s="245"/>
      <c r="R885" s="245"/>
      <c r="S885" s="245"/>
      <c r="T885" s="245"/>
      <c r="U885" s="245"/>
      <c r="V885" s="245"/>
      <c r="W885" s="245"/>
      <c r="X885" s="245"/>
      <c r="Y885" s="245"/>
      <c r="Z885" s="245"/>
    </row>
    <row r="886" ht="15.75" customHeight="1">
      <c r="A886" s="245"/>
      <c r="B886" s="245"/>
      <c r="C886" s="245"/>
      <c r="D886" s="245"/>
      <c r="E886" s="245"/>
      <c r="F886" s="245"/>
      <c r="G886" s="245"/>
      <c r="H886" s="245"/>
      <c r="I886" s="245"/>
      <c r="J886" s="245"/>
      <c r="K886" s="245"/>
      <c r="L886" s="245"/>
      <c r="M886" s="245"/>
      <c r="N886" s="245"/>
      <c r="O886" s="245"/>
      <c r="P886" s="245"/>
      <c r="Q886" s="245"/>
      <c r="R886" s="245"/>
      <c r="S886" s="245"/>
      <c r="T886" s="245"/>
      <c r="U886" s="245"/>
      <c r="V886" s="245"/>
      <c r="W886" s="245"/>
      <c r="X886" s="245"/>
      <c r="Y886" s="245"/>
      <c r="Z886" s="245"/>
    </row>
    <row r="887" ht="15.75" customHeight="1">
      <c r="A887" s="245"/>
      <c r="B887" s="245"/>
      <c r="C887" s="245"/>
      <c r="D887" s="245"/>
      <c r="E887" s="245"/>
      <c r="F887" s="245"/>
      <c r="G887" s="245"/>
      <c r="H887" s="245"/>
      <c r="I887" s="245"/>
      <c r="J887" s="245"/>
      <c r="K887" s="245"/>
      <c r="L887" s="245"/>
      <c r="M887" s="245"/>
      <c r="N887" s="245"/>
      <c r="O887" s="245"/>
      <c r="P887" s="245"/>
      <c r="Q887" s="245"/>
      <c r="R887" s="245"/>
      <c r="S887" s="245"/>
      <c r="T887" s="245"/>
      <c r="U887" s="245"/>
      <c r="V887" s="245"/>
      <c r="W887" s="245"/>
      <c r="X887" s="245"/>
      <c r="Y887" s="245"/>
      <c r="Z887" s="245"/>
    </row>
    <row r="888" ht="15.75" customHeight="1">
      <c r="A888" s="245"/>
      <c r="B888" s="245"/>
      <c r="C888" s="245"/>
      <c r="D888" s="245"/>
      <c r="E888" s="245"/>
      <c r="F888" s="245"/>
      <c r="G888" s="245"/>
      <c r="H888" s="245"/>
      <c r="I888" s="245"/>
      <c r="J888" s="245"/>
      <c r="K888" s="245"/>
      <c r="L888" s="245"/>
      <c r="M888" s="245"/>
      <c r="N888" s="245"/>
      <c r="O888" s="245"/>
      <c r="P888" s="245"/>
      <c r="Q888" s="245"/>
      <c r="R888" s="245"/>
      <c r="S888" s="245"/>
      <c r="T888" s="245"/>
      <c r="U888" s="245"/>
      <c r="V888" s="245"/>
      <c r="W888" s="245"/>
      <c r="X888" s="245"/>
      <c r="Y888" s="245"/>
      <c r="Z888" s="245"/>
    </row>
    <row r="889" ht="15.75" customHeight="1">
      <c r="A889" s="245"/>
      <c r="B889" s="245"/>
      <c r="C889" s="245"/>
      <c r="D889" s="245"/>
      <c r="E889" s="245"/>
      <c r="F889" s="245"/>
      <c r="G889" s="245"/>
      <c r="H889" s="245"/>
      <c r="I889" s="245"/>
      <c r="J889" s="245"/>
      <c r="K889" s="245"/>
      <c r="L889" s="245"/>
      <c r="M889" s="245"/>
      <c r="N889" s="245"/>
      <c r="O889" s="245"/>
      <c r="P889" s="245"/>
      <c r="Q889" s="245"/>
      <c r="R889" s="245"/>
      <c r="S889" s="245"/>
      <c r="T889" s="245"/>
      <c r="U889" s="245"/>
      <c r="V889" s="245"/>
      <c r="W889" s="245"/>
      <c r="X889" s="245"/>
      <c r="Y889" s="245"/>
      <c r="Z889" s="245"/>
    </row>
    <row r="890" ht="15.75" customHeight="1">
      <c r="A890" s="245"/>
      <c r="B890" s="245"/>
      <c r="C890" s="245"/>
      <c r="D890" s="245"/>
      <c r="E890" s="245"/>
      <c r="F890" s="245"/>
      <c r="G890" s="245"/>
      <c r="H890" s="245"/>
      <c r="I890" s="245"/>
      <c r="J890" s="245"/>
      <c r="K890" s="245"/>
      <c r="L890" s="245"/>
      <c r="M890" s="245"/>
      <c r="N890" s="245"/>
      <c r="O890" s="245"/>
      <c r="P890" s="245"/>
      <c r="Q890" s="245"/>
      <c r="R890" s="245"/>
      <c r="S890" s="245"/>
      <c r="T890" s="245"/>
      <c r="U890" s="245"/>
      <c r="V890" s="245"/>
      <c r="W890" s="245"/>
      <c r="X890" s="245"/>
      <c r="Y890" s="245"/>
      <c r="Z890" s="245"/>
    </row>
    <row r="891" ht="15.75" customHeight="1">
      <c r="A891" s="245"/>
      <c r="B891" s="245"/>
      <c r="C891" s="245"/>
      <c r="D891" s="245"/>
      <c r="E891" s="245"/>
      <c r="F891" s="245"/>
      <c r="G891" s="245"/>
      <c r="H891" s="245"/>
      <c r="I891" s="245"/>
      <c r="J891" s="245"/>
      <c r="K891" s="245"/>
      <c r="L891" s="245"/>
      <c r="M891" s="245"/>
      <c r="N891" s="245"/>
      <c r="O891" s="245"/>
      <c r="P891" s="245"/>
      <c r="Q891" s="245"/>
      <c r="R891" s="245"/>
      <c r="S891" s="245"/>
      <c r="T891" s="245"/>
      <c r="U891" s="245"/>
      <c r="V891" s="245"/>
      <c r="W891" s="245"/>
      <c r="X891" s="245"/>
      <c r="Y891" s="245"/>
      <c r="Z891" s="245"/>
    </row>
    <row r="892" ht="15.75" customHeight="1">
      <c r="A892" s="245"/>
      <c r="B892" s="245"/>
      <c r="C892" s="245"/>
      <c r="D892" s="245"/>
      <c r="E892" s="245"/>
      <c r="F892" s="245"/>
      <c r="G892" s="245"/>
      <c r="H892" s="245"/>
      <c r="I892" s="245"/>
      <c r="J892" s="245"/>
      <c r="K892" s="245"/>
      <c r="L892" s="245"/>
      <c r="M892" s="245"/>
      <c r="N892" s="245"/>
      <c r="O892" s="245"/>
      <c r="P892" s="245"/>
      <c r="Q892" s="245"/>
      <c r="R892" s="245"/>
      <c r="S892" s="245"/>
      <c r="T892" s="245"/>
      <c r="U892" s="245"/>
      <c r="V892" s="245"/>
      <c r="W892" s="245"/>
      <c r="X892" s="245"/>
      <c r="Y892" s="245"/>
      <c r="Z892" s="245"/>
    </row>
    <row r="893" ht="15.75" customHeight="1">
      <c r="A893" s="245"/>
      <c r="B893" s="245"/>
      <c r="C893" s="245"/>
      <c r="D893" s="245"/>
      <c r="E893" s="245"/>
      <c r="F893" s="245"/>
      <c r="G893" s="245"/>
      <c r="H893" s="245"/>
      <c r="I893" s="245"/>
      <c r="J893" s="245"/>
      <c r="K893" s="245"/>
      <c r="L893" s="245"/>
      <c r="M893" s="245"/>
      <c r="N893" s="245"/>
      <c r="O893" s="245"/>
      <c r="P893" s="245"/>
      <c r="Q893" s="245"/>
      <c r="R893" s="245"/>
      <c r="S893" s="245"/>
      <c r="T893" s="245"/>
      <c r="U893" s="245"/>
      <c r="V893" s="245"/>
      <c r="W893" s="245"/>
      <c r="X893" s="245"/>
      <c r="Y893" s="245"/>
      <c r="Z893" s="245"/>
    </row>
    <row r="894" ht="15.75" customHeight="1">
      <c r="A894" s="245"/>
      <c r="B894" s="245"/>
      <c r="C894" s="245"/>
      <c r="D894" s="245"/>
      <c r="E894" s="245"/>
      <c r="F894" s="245"/>
      <c r="G894" s="245"/>
      <c r="H894" s="245"/>
      <c r="I894" s="245"/>
      <c r="J894" s="245"/>
      <c r="K894" s="245"/>
      <c r="L894" s="245"/>
      <c r="M894" s="245"/>
      <c r="N894" s="245"/>
      <c r="O894" s="245"/>
      <c r="P894" s="245"/>
      <c r="Q894" s="245"/>
      <c r="R894" s="245"/>
      <c r="S894" s="245"/>
      <c r="T894" s="245"/>
      <c r="U894" s="245"/>
      <c r="V894" s="245"/>
      <c r="W894" s="245"/>
      <c r="X894" s="245"/>
      <c r="Y894" s="245"/>
      <c r="Z894" s="245"/>
    </row>
    <row r="895" ht="15.75" customHeight="1">
      <c r="A895" s="245"/>
      <c r="B895" s="245"/>
      <c r="C895" s="245"/>
      <c r="D895" s="245"/>
      <c r="E895" s="245"/>
      <c r="F895" s="245"/>
      <c r="G895" s="245"/>
      <c r="H895" s="245"/>
      <c r="I895" s="245"/>
      <c r="J895" s="245"/>
      <c r="K895" s="245"/>
      <c r="L895" s="245"/>
      <c r="M895" s="245"/>
      <c r="N895" s="245"/>
      <c r="O895" s="245"/>
      <c r="P895" s="245"/>
      <c r="Q895" s="245"/>
      <c r="R895" s="245"/>
      <c r="S895" s="245"/>
      <c r="T895" s="245"/>
      <c r="U895" s="245"/>
      <c r="V895" s="245"/>
      <c r="W895" s="245"/>
      <c r="X895" s="245"/>
      <c r="Y895" s="245"/>
      <c r="Z895" s="245"/>
    </row>
    <row r="896" ht="15.75" customHeight="1">
      <c r="A896" s="245"/>
      <c r="B896" s="245"/>
      <c r="C896" s="245"/>
      <c r="D896" s="245"/>
      <c r="E896" s="245"/>
      <c r="F896" s="245"/>
      <c r="G896" s="245"/>
      <c r="H896" s="245"/>
      <c r="I896" s="245"/>
      <c r="J896" s="245"/>
      <c r="K896" s="245"/>
      <c r="L896" s="245"/>
      <c r="M896" s="245"/>
      <c r="N896" s="245"/>
      <c r="O896" s="245"/>
      <c r="P896" s="245"/>
      <c r="Q896" s="245"/>
      <c r="R896" s="245"/>
      <c r="S896" s="245"/>
      <c r="T896" s="245"/>
      <c r="U896" s="245"/>
      <c r="V896" s="245"/>
      <c r="W896" s="245"/>
      <c r="X896" s="245"/>
      <c r="Y896" s="245"/>
      <c r="Z896" s="245"/>
    </row>
    <row r="897" ht="15.75" customHeight="1">
      <c r="A897" s="245"/>
      <c r="B897" s="245"/>
      <c r="C897" s="245"/>
      <c r="D897" s="245"/>
      <c r="E897" s="245"/>
      <c r="F897" s="245"/>
      <c r="G897" s="245"/>
      <c r="H897" s="245"/>
      <c r="I897" s="245"/>
      <c r="J897" s="245"/>
      <c r="K897" s="245"/>
      <c r="L897" s="245"/>
      <c r="M897" s="245"/>
      <c r="N897" s="245"/>
      <c r="O897" s="245"/>
      <c r="P897" s="245"/>
      <c r="Q897" s="245"/>
      <c r="R897" s="245"/>
      <c r="S897" s="245"/>
      <c r="T897" s="245"/>
      <c r="U897" s="245"/>
      <c r="V897" s="245"/>
      <c r="W897" s="245"/>
      <c r="X897" s="245"/>
      <c r="Y897" s="245"/>
      <c r="Z897" s="245"/>
    </row>
    <row r="898" ht="15.75" customHeight="1">
      <c r="A898" s="245"/>
      <c r="B898" s="245"/>
      <c r="C898" s="245"/>
      <c r="D898" s="245"/>
      <c r="E898" s="245"/>
      <c r="F898" s="245"/>
      <c r="G898" s="245"/>
      <c r="H898" s="245"/>
      <c r="I898" s="245"/>
      <c r="J898" s="245"/>
      <c r="K898" s="245"/>
      <c r="L898" s="245"/>
      <c r="M898" s="245"/>
      <c r="N898" s="245"/>
      <c r="O898" s="245"/>
      <c r="P898" s="245"/>
      <c r="Q898" s="245"/>
      <c r="R898" s="245"/>
      <c r="S898" s="245"/>
      <c r="T898" s="245"/>
      <c r="U898" s="245"/>
      <c r="V898" s="245"/>
      <c r="W898" s="245"/>
      <c r="X898" s="245"/>
      <c r="Y898" s="245"/>
      <c r="Z898" s="245"/>
    </row>
    <row r="899" ht="15.75" customHeight="1">
      <c r="A899" s="245"/>
      <c r="B899" s="245"/>
      <c r="C899" s="245"/>
      <c r="D899" s="245"/>
      <c r="E899" s="245"/>
      <c r="F899" s="245"/>
      <c r="G899" s="245"/>
      <c r="H899" s="245"/>
      <c r="I899" s="245"/>
      <c r="J899" s="245"/>
      <c r="K899" s="245"/>
      <c r="L899" s="245"/>
      <c r="M899" s="245"/>
      <c r="N899" s="245"/>
      <c r="O899" s="245"/>
      <c r="P899" s="245"/>
      <c r="Q899" s="245"/>
      <c r="R899" s="245"/>
      <c r="S899" s="245"/>
      <c r="T899" s="245"/>
      <c r="U899" s="245"/>
      <c r="V899" s="245"/>
      <c r="W899" s="245"/>
      <c r="X899" s="245"/>
      <c r="Y899" s="245"/>
      <c r="Z899" s="245"/>
    </row>
    <row r="900" ht="15.75" customHeight="1">
      <c r="A900" s="245"/>
      <c r="B900" s="245"/>
      <c r="C900" s="245"/>
      <c r="D900" s="245"/>
      <c r="E900" s="245"/>
      <c r="F900" s="245"/>
      <c r="G900" s="245"/>
      <c r="H900" s="245"/>
      <c r="I900" s="245"/>
      <c r="J900" s="245"/>
      <c r="K900" s="245"/>
      <c r="L900" s="245"/>
      <c r="M900" s="245"/>
      <c r="N900" s="245"/>
      <c r="O900" s="245"/>
      <c r="P900" s="245"/>
      <c r="Q900" s="245"/>
      <c r="R900" s="245"/>
      <c r="S900" s="245"/>
      <c r="T900" s="245"/>
      <c r="U900" s="245"/>
      <c r="V900" s="245"/>
      <c r="W900" s="245"/>
      <c r="X900" s="245"/>
      <c r="Y900" s="245"/>
      <c r="Z900" s="245"/>
    </row>
    <row r="901" ht="15.75" customHeight="1">
      <c r="A901" s="245"/>
      <c r="B901" s="245"/>
      <c r="C901" s="245"/>
      <c r="D901" s="245"/>
      <c r="E901" s="245"/>
      <c r="F901" s="245"/>
      <c r="G901" s="245"/>
      <c r="H901" s="245"/>
      <c r="I901" s="245"/>
      <c r="J901" s="245"/>
      <c r="K901" s="245"/>
      <c r="L901" s="245"/>
      <c r="M901" s="245"/>
      <c r="N901" s="245"/>
      <c r="O901" s="245"/>
      <c r="P901" s="245"/>
      <c r="Q901" s="245"/>
      <c r="R901" s="245"/>
      <c r="S901" s="245"/>
      <c r="T901" s="245"/>
      <c r="U901" s="245"/>
      <c r="V901" s="245"/>
      <c r="W901" s="245"/>
      <c r="X901" s="245"/>
      <c r="Y901" s="245"/>
      <c r="Z901" s="245"/>
    </row>
    <row r="902" ht="15.75" customHeight="1">
      <c r="A902" s="245"/>
      <c r="B902" s="245"/>
      <c r="C902" s="245"/>
      <c r="D902" s="245"/>
      <c r="E902" s="245"/>
      <c r="F902" s="245"/>
      <c r="G902" s="245"/>
      <c r="H902" s="245"/>
      <c r="I902" s="245"/>
      <c r="J902" s="245"/>
      <c r="K902" s="245"/>
      <c r="L902" s="245"/>
      <c r="M902" s="245"/>
      <c r="N902" s="245"/>
      <c r="O902" s="245"/>
      <c r="P902" s="245"/>
      <c r="Q902" s="245"/>
      <c r="R902" s="245"/>
      <c r="S902" s="245"/>
      <c r="T902" s="245"/>
      <c r="U902" s="245"/>
      <c r="V902" s="245"/>
      <c r="W902" s="245"/>
      <c r="X902" s="245"/>
      <c r="Y902" s="245"/>
      <c r="Z902" s="245"/>
    </row>
    <row r="903" ht="15.75" customHeight="1">
      <c r="A903" s="245"/>
      <c r="B903" s="245"/>
      <c r="C903" s="245"/>
      <c r="D903" s="245"/>
      <c r="E903" s="245"/>
      <c r="F903" s="245"/>
      <c r="G903" s="245"/>
      <c r="H903" s="245"/>
      <c r="I903" s="245"/>
      <c r="J903" s="245"/>
      <c r="K903" s="245"/>
      <c r="L903" s="245"/>
      <c r="M903" s="245"/>
      <c r="N903" s="245"/>
      <c r="O903" s="245"/>
      <c r="P903" s="245"/>
      <c r="Q903" s="245"/>
      <c r="R903" s="245"/>
      <c r="S903" s="245"/>
      <c r="T903" s="245"/>
      <c r="U903" s="245"/>
      <c r="V903" s="245"/>
      <c r="W903" s="245"/>
      <c r="X903" s="245"/>
      <c r="Y903" s="245"/>
      <c r="Z903" s="245"/>
    </row>
    <row r="904" ht="15.75" customHeight="1">
      <c r="A904" s="245"/>
      <c r="B904" s="245"/>
      <c r="C904" s="245"/>
      <c r="D904" s="245"/>
      <c r="E904" s="245"/>
      <c r="F904" s="245"/>
      <c r="G904" s="245"/>
      <c r="H904" s="245"/>
      <c r="I904" s="245"/>
      <c r="J904" s="245"/>
      <c r="K904" s="245"/>
      <c r="L904" s="245"/>
      <c r="M904" s="245"/>
      <c r="N904" s="245"/>
      <c r="O904" s="245"/>
      <c r="P904" s="245"/>
      <c r="Q904" s="245"/>
      <c r="R904" s="245"/>
      <c r="S904" s="245"/>
      <c r="T904" s="245"/>
      <c r="U904" s="245"/>
      <c r="V904" s="245"/>
      <c r="W904" s="245"/>
      <c r="X904" s="245"/>
      <c r="Y904" s="245"/>
      <c r="Z904" s="245"/>
    </row>
    <row r="905" ht="15.75" customHeight="1">
      <c r="A905" s="245"/>
      <c r="B905" s="245"/>
      <c r="C905" s="245"/>
      <c r="D905" s="245"/>
      <c r="E905" s="245"/>
      <c r="F905" s="245"/>
      <c r="G905" s="245"/>
      <c r="H905" s="245"/>
      <c r="I905" s="245"/>
      <c r="J905" s="245"/>
      <c r="K905" s="245"/>
      <c r="L905" s="245"/>
      <c r="M905" s="245"/>
      <c r="N905" s="245"/>
      <c r="O905" s="245"/>
      <c r="P905" s="245"/>
      <c r="Q905" s="245"/>
      <c r="R905" s="245"/>
      <c r="S905" s="245"/>
      <c r="T905" s="245"/>
      <c r="U905" s="245"/>
      <c r="V905" s="245"/>
      <c r="W905" s="245"/>
      <c r="X905" s="245"/>
      <c r="Y905" s="245"/>
      <c r="Z905" s="245"/>
    </row>
    <row r="906" ht="15.75" customHeight="1">
      <c r="A906" s="245"/>
      <c r="B906" s="245"/>
      <c r="C906" s="245"/>
      <c r="D906" s="245"/>
      <c r="E906" s="245"/>
      <c r="F906" s="245"/>
      <c r="G906" s="245"/>
      <c r="H906" s="245"/>
      <c r="I906" s="245"/>
      <c r="J906" s="245"/>
      <c r="K906" s="245"/>
      <c r="L906" s="245"/>
      <c r="M906" s="245"/>
      <c r="N906" s="245"/>
      <c r="O906" s="245"/>
      <c r="P906" s="245"/>
      <c r="Q906" s="245"/>
      <c r="R906" s="245"/>
      <c r="S906" s="245"/>
      <c r="T906" s="245"/>
      <c r="U906" s="245"/>
      <c r="V906" s="245"/>
      <c r="W906" s="245"/>
      <c r="X906" s="245"/>
      <c r="Y906" s="245"/>
      <c r="Z906" s="245"/>
    </row>
    <row r="907" ht="15.75" customHeight="1">
      <c r="A907" s="245"/>
      <c r="B907" s="245"/>
      <c r="C907" s="245"/>
      <c r="D907" s="245"/>
      <c r="E907" s="245"/>
      <c r="F907" s="245"/>
      <c r="G907" s="245"/>
      <c r="H907" s="245"/>
      <c r="I907" s="245"/>
      <c r="J907" s="245"/>
      <c r="K907" s="245"/>
      <c r="L907" s="245"/>
      <c r="M907" s="245"/>
      <c r="N907" s="245"/>
      <c r="O907" s="245"/>
      <c r="P907" s="245"/>
      <c r="Q907" s="245"/>
      <c r="R907" s="245"/>
      <c r="S907" s="245"/>
      <c r="T907" s="245"/>
      <c r="U907" s="245"/>
      <c r="V907" s="245"/>
      <c r="W907" s="245"/>
      <c r="X907" s="245"/>
      <c r="Y907" s="245"/>
      <c r="Z907" s="245"/>
    </row>
    <row r="908" ht="15.75" customHeight="1">
      <c r="A908" s="245"/>
      <c r="B908" s="245"/>
      <c r="C908" s="245"/>
      <c r="D908" s="245"/>
      <c r="E908" s="245"/>
      <c r="F908" s="245"/>
      <c r="G908" s="245"/>
      <c r="H908" s="245"/>
      <c r="I908" s="245"/>
      <c r="J908" s="245"/>
      <c r="K908" s="245"/>
      <c r="L908" s="245"/>
      <c r="M908" s="245"/>
      <c r="N908" s="245"/>
      <c r="O908" s="245"/>
      <c r="P908" s="245"/>
      <c r="Q908" s="245"/>
      <c r="R908" s="245"/>
      <c r="S908" s="245"/>
      <c r="T908" s="245"/>
      <c r="U908" s="245"/>
      <c r="V908" s="245"/>
      <c r="W908" s="245"/>
      <c r="X908" s="245"/>
      <c r="Y908" s="245"/>
      <c r="Z908" s="245"/>
    </row>
    <row r="909" ht="15.75" customHeight="1">
      <c r="A909" s="245"/>
      <c r="B909" s="245"/>
      <c r="C909" s="245"/>
      <c r="D909" s="245"/>
      <c r="E909" s="245"/>
      <c r="F909" s="245"/>
      <c r="G909" s="245"/>
      <c r="H909" s="245"/>
      <c r="I909" s="245"/>
      <c r="J909" s="245"/>
      <c r="K909" s="245"/>
      <c r="L909" s="245"/>
      <c r="M909" s="245"/>
      <c r="N909" s="245"/>
      <c r="O909" s="245"/>
      <c r="P909" s="245"/>
      <c r="Q909" s="245"/>
      <c r="R909" s="245"/>
      <c r="S909" s="245"/>
      <c r="T909" s="245"/>
      <c r="U909" s="245"/>
      <c r="V909" s="245"/>
      <c r="W909" s="245"/>
      <c r="X909" s="245"/>
      <c r="Y909" s="245"/>
      <c r="Z909" s="245"/>
    </row>
    <row r="910" ht="15.75" customHeight="1">
      <c r="A910" s="245"/>
      <c r="B910" s="245"/>
      <c r="C910" s="245"/>
      <c r="D910" s="245"/>
      <c r="E910" s="245"/>
      <c r="F910" s="245"/>
      <c r="G910" s="245"/>
      <c r="H910" s="245"/>
      <c r="I910" s="245"/>
      <c r="J910" s="245"/>
      <c r="K910" s="245"/>
      <c r="L910" s="245"/>
      <c r="M910" s="245"/>
      <c r="N910" s="245"/>
      <c r="O910" s="245"/>
      <c r="P910" s="245"/>
      <c r="Q910" s="245"/>
      <c r="R910" s="245"/>
      <c r="S910" s="245"/>
      <c r="T910" s="245"/>
      <c r="U910" s="245"/>
      <c r="V910" s="245"/>
      <c r="W910" s="245"/>
      <c r="X910" s="245"/>
      <c r="Y910" s="245"/>
      <c r="Z910" s="245"/>
    </row>
    <row r="911" ht="15.75" customHeight="1">
      <c r="A911" s="245"/>
      <c r="B911" s="245"/>
      <c r="C911" s="245"/>
      <c r="D911" s="245"/>
      <c r="E911" s="245"/>
      <c r="F911" s="245"/>
      <c r="G911" s="245"/>
      <c r="H911" s="245"/>
      <c r="I911" s="245"/>
      <c r="J911" s="245"/>
      <c r="K911" s="245"/>
      <c r="L911" s="245"/>
      <c r="M911" s="245"/>
      <c r="N911" s="245"/>
      <c r="O911" s="245"/>
      <c r="P911" s="245"/>
      <c r="Q911" s="245"/>
      <c r="R911" s="245"/>
      <c r="S911" s="245"/>
      <c r="T911" s="245"/>
      <c r="U911" s="245"/>
      <c r="V911" s="245"/>
      <c r="W911" s="245"/>
      <c r="X911" s="245"/>
      <c r="Y911" s="245"/>
      <c r="Z911" s="245"/>
    </row>
    <row r="912" ht="15.75" customHeight="1">
      <c r="A912" s="245"/>
      <c r="B912" s="245"/>
      <c r="C912" s="245"/>
      <c r="D912" s="245"/>
      <c r="E912" s="245"/>
      <c r="F912" s="245"/>
      <c r="G912" s="245"/>
      <c r="H912" s="245"/>
      <c r="I912" s="245"/>
      <c r="J912" s="245"/>
      <c r="K912" s="245"/>
      <c r="L912" s="245"/>
      <c r="M912" s="245"/>
      <c r="N912" s="245"/>
      <c r="O912" s="245"/>
      <c r="P912" s="245"/>
      <c r="Q912" s="245"/>
      <c r="R912" s="245"/>
      <c r="S912" s="245"/>
      <c r="T912" s="245"/>
      <c r="U912" s="245"/>
      <c r="V912" s="245"/>
      <c r="W912" s="245"/>
      <c r="X912" s="245"/>
      <c r="Y912" s="245"/>
      <c r="Z912" s="245"/>
    </row>
    <row r="913" ht="15.75" customHeight="1">
      <c r="A913" s="245"/>
      <c r="B913" s="245"/>
      <c r="C913" s="245"/>
      <c r="D913" s="245"/>
      <c r="E913" s="245"/>
      <c r="F913" s="245"/>
      <c r="G913" s="245"/>
      <c r="H913" s="245"/>
      <c r="I913" s="245"/>
      <c r="J913" s="245"/>
      <c r="K913" s="245"/>
      <c r="L913" s="245"/>
      <c r="M913" s="245"/>
      <c r="N913" s="245"/>
      <c r="O913" s="245"/>
      <c r="P913" s="245"/>
      <c r="Q913" s="245"/>
      <c r="R913" s="245"/>
      <c r="S913" s="245"/>
      <c r="T913" s="245"/>
      <c r="U913" s="245"/>
      <c r="V913" s="245"/>
      <c r="W913" s="245"/>
      <c r="X913" s="245"/>
      <c r="Y913" s="245"/>
      <c r="Z913" s="245"/>
    </row>
    <row r="914" ht="15.75" customHeight="1">
      <c r="A914" s="245"/>
      <c r="B914" s="245"/>
      <c r="C914" s="245"/>
      <c r="D914" s="245"/>
      <c r="E914" s="245"/>
      <c r="F914" s="245"/>
      <c r="G914" s="245"/>
      <c r="H914" s="245"/>
      <c r="I914" s="245"/>
      <c r="J914" s="245"/>
      <c r="K914" s="245"/>
      <c r="L914" s="245"/>
      <c r="M914" s="245"/>
      <c r="N914" s="245"/>
      <c r="O914" s="245"/>
      <c r="P914" s="245"/>
      <c r="Q914" s="245"/>
      <c r="R914" s="245"/>
      <c r="S914" s="245"/>
      <c r="T914" s="245"/>
      <c r="U914" s="245"/>
      <c r="V914" s="245"/>
      <c r="W914" s="245"/>
      <c r="X914" s="245"/>
      <c r="Y914" s="245"/>
      <c r="Z914" s="245"/>
    </row>
    <row r="915" ht="15.75" customHeight="1">
      <c r="A915" s="245"/>
      <c r="B915" s="245"/>
      <c r="C915" s="245"/>
      <c r="D915" s="245"/>
      <c r="E915" s="245"/>
      <c r="F915" s="245"/>
      <c r="G915" s="245"/>
      <c r="H915" s="245"/>
      <c r="I915" s="245"/>
      <c r="J915" s="245"/>
      <c r="K915" s="245"/>
      <c r="L915" s="245"/>
      <c r="M915" s="245"/>
      <c r="N915" s="245"/>
      <c r="O915" s="245"/>
      <c r="P915" s="245"/>
      <c r="Q915" s="245"/>
      <c r="R915" s="245"/>
      <c r="S915" s="245"/>
      <c r="T915" s="245"/>
      <c r="U915" s="245"/>
      <c r="V915" s="245"/>
      <c r="W915" s="245"/>
      <c r="X915" s="245"/>
      <c r="Y915" s="245"/>
      <c r="Z915" s="245"/>
    </row>
    <row r="916" ht="15.75" customHeight="1">
      <c r="A916" s="245"/>
      <c r="B916" s="245"/>
      <c r="C916" s="245"/>
      <c r="D916" s="245"/>
      <c r="E916" s="245"/>
      <c r="F916" s="245"/>
      <c r="G916" s="245"/>
      <c r="H916" s="245"/>
      <c r="I916" s="245"/>
      <c r="J916" s="245"/>
      <c r="K916" s="245"/>
      <c r="L916" s="245"/>
      <c r="M916" s="245"/>
      <c r="N916" s="245"/>
      <c r="O916" s="245"/>
      <c r="P916" s="245"/>
      <c r="Q916" s="245"/>
      <c r="R916" s="245"/>
      <c r="S916" s="245"/>
      <c r="T916" s="245"/>
      <c r="U916" s="245"/>
      <c r="V916" s="245"/>
      <c r="W916" s="245"/>
      <c r="X916" s="245"/>
      <c r="Y916" s="245"/>
      <c r="Z916" s="245"/>
    </row>
    <row r="917" ht="15.75" customHeight="1">
      <c r="A917" s="245"/>
      <c r="B917" s="245"/>
      <c r="C917" s="245"/>
      <c r="D917" s="245"/>
      <c r="E917" s="245"/>
      <c r="F917" s="245"/>
      <c r="G917" s="245"/>
      <c r="H917" s="245"/>
      <c r="I917" s="245"/>
      <c r="J917" s="245"/>
      <c r="K917" s="245"/>
      <c r="L917" s="245"/>
      <c r="M917" s="245"/>
      <c r="N917" s="245"/>
      <c r="O917" s="245"/>
      <c r="P917" s="245"/>
      <c r="Q917" s="245"/>
      <c r="R917" s="245"/>
      <c r="S917" s="245"/>
      <c r="T917" s="245"/>
      <c r="U917" s="245"/>
      <c r="V917" s="245"/>
      <c r="W917" s="245"/>
      <c r="X917" s="245"/>
      <c r="Y917" s="245"/>
      <c r="Z917" s="245"/>
    </row>
    <row r="918" ht="15.75" customHeight="1">
      <c r="A918" s="245"/>
      <c r="B918" s="245"/>
      <c r="C918" s="245"/>
      <c r="D918" s="245"/>
      <c r="E918" s="245"/>
      <c r="F918" s="245"/>
      <c r="G918" s="245"/>
      <c r="H918" s="245"/>
      <c r="I918" s="245"/>
      <c r="J918" s="245"/>
      <c r="K918" s="245"/>
      <c r="L918" s="245"/>
      <c r="M918" s="245"/>
      <c r="N918" s="245"/>
      <c r="O918" s="245"/>
      <c r="P918" s="245"/>
      <c r="Q918" s="245"/>
      <c r="R918" s="245"/>
      <c r="S918" s="245"/>
      <c r="T918" s="245"/>
      <c r="U918" s="245"/>
      <c r="V918" s="245"/>
      <c r="W918" s="245"/>
      <c r="X918" s="245"/>
      <c r="Y918" s="245"/>
      <c r="Z918" s="245"/>
    </row>
    <row r="919" ht="15.75" customHeight="1">
      <c r="A919" s="245"/>
      <c r="B919" s="245"/>
      <c r="C919" s="245"/>
      <c r="D919" s="245"/>
      <c r="E919" s="245"/>
      <c r="F919" s="245"/>
      <c r="G919" s="245"/>
      <c r="H919" s="245"/>
      <c r="I919" s="245"/>
      <c r="J919" s="245"/>
      <c r="K919" s="245"/>
      <c r="L919" s="245"/>
      <c r="M919" s="245"/>
      <c r="N919" s="245"/>
      <c r="O919" s="245"/>
      <c r="P919" s="245"/>
      <c r="Q919" s="245"/>
      <c r="R919" s="245"/>
      <c r="S919" s="245"/>
      <c r="T919" s="245"/>
      <c r="U919" s="245"/>
      <c r="V919" s="245"/>
      <c r="W919" s="245"/>
      <c r="X919" s="245"/>
      <c r="Y919" s="245"/>
      <c r="Z919" s="245"/>
    </row>
    <row r="920" ht="15.75" customHeight="1">
      <c r="A920" s="245"/>
      <c r="B920" s="245"/>
      <c r="C920" s="245"/>
      <c r="D920" s="245"/>
      <c r="E920" s="245"/>
      <c r="F920" s="245"/>
      <c r="G920" s="245"/>
      <c r="H920" s="245"/>
      <c r="I920" s="245"/>
      <c r="J920" s="245"/>
      <c r="K920" s="245"/>
      <c r="L920" s="245"/>
      <c r="M920" s="245"/>
      <c r="N920" s="245"/>
      <c r="O920" s="245"/>
      <c r="P920" s="245"/>
      <c r="Q920" s="245"/>
      <c r="R920" s="245"/>
      <c r="S920" s="245"/>
      <c r="T920" s="245"/>
      <c r="U920" s="245"/>
      <c r="V920" s="245"/>
      <c r="W920" s="245"/>
      <c r="X920" s="245"/>
      <c r="Y920" s="245"/>
      <c r="Z920" s="245"/>
    </row>
    <row r="921" ht="15.75" customHeight="1">
      <c r="A921" s="245"/>
      <c r="B921" s="245"/>
      <c r="C921" s="245"/>
      <c r="D921" s="245"/>
      <c r="E921" s="245"/>
      <c r="F921" s="245"/>
      <c r="G921" s="245"/>
      <c r="H921" s="245"/>
      <c r="I921" s="245"/>
      <c r="J921" s="245"/>
      <c r="K921" s="245"/>
      <c r="L921" s="245"/>
      <c r="M921" s="245"/>
      <c r="N921" s="245"/>
      <c r="O921" s="245"/>
      <c r="P921" s="245"/>
      <c r="Q921" s="245"/>
      <c r="R921" s="245"/>
      <c r="S921" s="245"/>
      <c r="T921" s="245"/>
      <c r="U921" s="245"/>
      <c r="V921" s="245"/>
      <c r="W921" s="245"/>
      <c r="X921" s="245"/>
      <c r="Y921" s="245"/>
      <c r="Z921" s="245"/>
    </row>
    <row r="922" ht="15.75" customHeight="1">
      <c r="A922" s="245"/>
      <c r="B922" s="245"/>
      <c r="C922" s="245"/>
      <c r="D922" s="245"/>
      <c r="E922" s="245"/>
      <c r="F922" s="245"/>
      <c r="G922" s="245"/>
      <c r="H922" s="245"/>
      <c r="I922" s="245"/>
      <c r="J922" s="245"/>
      <c r="K922" s="245"/>
      <c r="L922" s="245"/>
      <c r="M922" s="245"/>
      <c r="N922" s="245"/>
      <c r="O922" s="245"/>
      <c r="P922" s="245"/>
      <c r="Q922" s="245"/>
      <c r="R922" s="245"/>
      <c r="S922" s="245"/>
      <c r="T922" s="245"/>
      <c r="U922" s="245"/>
      <c r="V922" s="245"/>
      <c r="W922" s="245"/>
      <c r="X922" s="245"/>
      <c r="Y922" s="245"/>
      <c r="Z922" s="245"/>
    </row>
    <row r="923" ht="15.75" customHeight="1">
      <c r="A923" s="245"/>
      <c r="B923" s="245"/>
      <c r="C923" s="245"/>
      <c r="D923" s="245"/>
      <c r="E923" s="245"/>
      <c r="F923" s="245"/>
      <c r="G923" s="245"/>
      <c r="H923" s="245"/>
      <c r="I923" s="245"/>
      <c r="J923" s="245"/>
      <c r="K923" s="245"/>
      <c r="L923" s="245"/>
      <c r="M923" s="245"/>
      <c r="N923" s="245"/>
      <c r="O923" s="245"/>
      <c r="P923" s="245"/>
      <c r="Q923" s="245"/>
      <c r="R923" s="245"/>
      <c r="S923" s="245"/>
      <c r="T923" s="245"/>
      <c r="U923" s="245"/>
      <c r="V923" s="245"/>
      <c r="W923" s="245"/>
      <c r="X923" s="245"/>
      <c r="Y923" s="245"/>
      <c r="Z923" s="245"/>
    </row>
    <row r="924" ht="15.75" customHeight="1">
      <c r="A924" s="245"/>
      <c r="B924" s="245"/>
      <c r="C924" s="245"/>
      <c r="D924" s="245"/>
      <c r="E924" s="245"/>
      <c r="F924" s="245"/>
      <c r="G924" s="245"/>
      <c r="H924" s="245"/>
      <c r="I924" s="245"/>
      <c r="J924" s="245"/>
      <c r="K924" s="245"/>
      <c r="L924" s="245"/>
      <c r="M924" s="245"/>
      <c r="N924" s="245"/>
      <c r="O924" s="245"/>
      <c r="P924" s="245"/>
      <c r="Q924" s="245"/>
      <c r="R924" s="245"/>
      <c r="S924" s="245"/>
      <c r="T924" s="245"/>
      <c r="U924" s="245"/>
      <c r="V924" s="245"/>
      <c r="W924" s="245"/>
      <c r="X924" s="245"/>
      <c r="Y924" s="245"/>
      <c r="Z924" s="245"/>
    </row>
    <row r="925" ht="15.75" customHeight="1">
      <c r="A925" s="245"/>
      <c r="B925" s="245"/>
      <c r="C925" s="245"/>
      <c r="D925" s="245"/>
      <c r="E925" s="245"/>
      <c r="F925" s="245"/>
      <c r="G925" s="245"/>
      <c r="H925" s="245"/>
      <c r="I925" s="245"/>
      <c r="J925" s="245"/>
      <c r="K925" s="245"/>
      <c r="L925" s="245"/>
      <c r="M925" s="245"/>
      <c r="N925" s="245"/>
      <c r="O925" s="245"/>
      <c r="P925" s="245"/>
      <c r="Q925" s="245"/>
      <c r="R925" s="245"/>
      <c r="S925" s="245"/>
      <c r="T925" s="245"/>
      <c r="U925" s="245"/>
      <c r="V925" s="245"/>
      <c r="W925" s="245"/>
      <c r="X925" s="245"/>
      <c r="Y925" s="245"/>
      <c r="Z925" s="245"/>
    </row>
    <row r="926" ht="15.75" customHeight="1">
      <c r="A926" s="245"/>
      <c r="B926" s="245"/>
      <c r="C926" s="245"/>
      <c r="D926" s="245"/>
      <c r="E926" s="245"/>
      <c r="F926" s="245"/>
      <c r="G926" s="245"/>
      <c r="H926" s="245"/>
      <c r="I926" s="245"/>
      <c r="J926" s="245"/>
      <c r="K926" s="245"/>
      <c r="L926" s="245"/>
      <c r="M926" s="245"/>
      <c r="N926" s="245"/>
      <c r="O926" s="245"/>
      <c r="P926" s="245"/>
      <c r="Q926" s="245"/>
      <c r="R926" s="245"/>
      <c r="S926" s="245"/>
      <c r="T926" s="245"/>
      <c r="U926" s="245"/>
      <c r="V926" s="245"/>
      <c r="W926" s="245"/>
      <c r="X926" s="245"/>
      <c r="Y926" s="245"/>
      <c r="Z926" s="245"/>
    </row>
    <row r="927" ht="15.75" customHeight="1">
      <c r="A927" s="245"/>
      <c r="B927" s="245"/>
      <c r="C927" s="245"/>
      <c r="D927" s="245"/>
      <c r="E927" s="245"/>
      <c r="F927" s="245"/>
      <c r="G927" s="245"/>
      <c r="H927" s="245"/>
      <c r="I927" s="245"/>
      <c r="J927" s="245"/>
      <c r="K927" s="245"/>
      <c r="L927" s="245"/>
      <c r="M927" s="245"/>
      <c r="N927" s="245"/>
      <c r="O927" s="245"/>
      <c r="P927" s="245"/>
      <c r="Q927" s="245"/>
      <c r="R927" s="245"/>
      <c r="S927" s="245"/>
      <c r="T927" s="245"/>
      <c r="U927" s="245"/>
      <c r="V927" s="245"/>
      <c r="W927" s="245"/>
      <c r="X927" s="245"/>
      <c r="Y927" s="245"/>
      <c r="Z927" s="245"/>
    </row>
    <row r="928" ht="15.75" customHeight="1">
      <c r="A928" s="245"/>
      <c r="B928" s="245"/>
      <c r="C928" s="245"/>
      <c r="D928" s="245"/>
      <c r="E928" s="245"/>
      <c r="F928" s="245"/>
      <c r="G928" s="245"/>
      <c r="H928" s="245"/>
      <c r="I928" s="245"/>
      <c r="J928" s="245"/>
      <c r="K928" s="245"/>
      <c r="L928" s="245"/>
      <c r="M928" s="245"/>
      <c r="N928" s="245"/>
      <c r="O928" s="245"/>
      <c r="P928" s="245"/>
      <c r="Q928" s="245"/>
      <c r="R928" s="245"/>
      <c r="S928" s="245"/>
      <c r="T928" s="245"/>
      <c r="U928" s="245"/>
      <c r="V928" s="245"/>
      <c r="W928" s="245"/>
      <c r="X928" s="245"/>
      <c r="Y928" s="245"/>
      <c r="Z928" s="245"/>
    </row>
    <row r="929" ht="15.75" customHeight="1">
      <c r="A929" s="245"/>
      <c r="B929" s="245"/>
      <c r="C929" s="245"/>
      <c r="D929" s="245"/>
      <c r="E929" s="245"/>
      <c r="F929" s="245"/>
      <c r="G929" s="245"/>
      <c r="H929" s="245"/>
      <c r="I929" s="245"/>
      <c r="J929" s="245"/>
      <c r="K929" s="245"/>
      <c r="L929" s="245"/>
      <c r="M929" s="245"/>
      <c r="N929" s="245"/>
      <c r="O929" s="245"/>
      <c r="P929" s="245"/>
      <c r="Q929" s="245"/>
      <c r="R929" s="245"/>
      <c r="S929" s="245"/>
      <c r="T929" s="245"/>
      <c r="U929" s="245"/>
      <c r="V929" s="245"/>
      <c r="W929" s="245"/>
      <c r="X929" s="245"/>
      <c r="Y929" s="245"/>
      <c r="Z929" s="245"/>
    </row>
    <row r="930" ht="15.75" customHeight="1">
      <c r="A930" s="245"/>
      <c r="B930" s="245"/>
      <c r="C930" s="245"/>
      <c r="D930" s="245"/>
      <c r="E930" s="245"/>
      <c r="F930" s="245"/>
      <c r="G930" s="245"/>
      <c r="H930" s="245"/>
      <c r="I930" s="245"/>
      <c r="J930" s="245"/>
      <c r="K930" s="245"/>
      <c r="L930" s="245"/>
      <c r="M930" s="245"/>
      <c r="N930" s="245"/>
      <c r="O930" s="245"/>
      <c r="P930" s="245"/>
      <c r="Q930" s="245"/>
      <c r="R930" s="245"/>
      <c r="S930" s="245"/>
      <c r="T930" s="245"/>
      <c r="U930" s="245"/>
      <c r="V930" s="245"/>
      <c r="W930" s="245"/>
      <c r="X930" s="245"/>
      <c r="Y930" s="245"/>
      <c r="Z930" s="245"/>
    </row>
    <row r="931" ht="15.75" customHeight="1">
      <c r="A931" s="245"/>
      <c r="B931" s="245"/>
      <c r="C931" s="245"/>
      <c r="D931" s="245"/>
      <c r="E931" s="245"/>
      <c r="F931" s="245"/>
      <c r="G931" s="245"/>
      <c r="H931" s="245"/>
      <c r="I931" s="245"/>
      <c r="J931" s="245"/>
      <c r="K931" s="245"/>
      <c r="L931" s="245"/>
      <c r="M931" s="245"/>
      <c r="N931" s="245"/>
      <c r="O931" s="245"/>
      <c r="P931" s="245"/>
      <c r="Q931" s="245"/>
      <c r="R931" s="245"/>
      <c r="S931" s="245"/>
      <c r="T931" s="245"/>
      <c r="U931" s="245"/>
      <c r="V931" s="245"/>
      <c r="W931" s="245"/>
      <c r="X931" s="245"/>
      <c r="Y931" s="245"/>
      <c r="Z931" s="245"/>
    </row>
    <row r="932" ht="15.75" customHeight="1">
      <c r="A932" s="245"/>
      <c r="B932" s="245"/>
      <c r="C932" s="245"/>
      <c r="D932" s="245"/>
      <c r="E932" s="245"/>
      <c r="F932" s="245"/>
      <c r="G932" s="245"/>
      <c r="H932" s="245"/>
      <c r="I932" s="245"/>
      <c r="J932" s="245"/>
      <c r="K932" s="245"/>
      <c r="L932" s="245"/>
      <c r="M932" s="245"/>
      <c r="N932" s="245"/>
      <c r="O932" s="245"/>
      <c r="P932" s="245"/>
      <c r="Q932" s="245"/>
      <c r="R932" s="245"/>
      <c r="S932" s="245"/>
      <c r="T932" s="245"/>
      <c r="U932" s="245"/>
      <c r="V932" s="245"/>
      <c r="W932" s="245"/>
      <c r="X932" s="245"/>
      <c r="Y932" s="245"/>
      <c r="Z932" s="245"/>
    </row>
    <row r="933" ht="15.75" customHeight="1">
      <c r="A933" s="245"/>
      <c r="B933" s="245"/>
      <c r="C933" s="245"/>
      <c r="D933" s="245"/>
      <c r="E933" s="245"/>
      <c r="F933" s="245"/>
      <c r="G933" s="245"/>
      <c r="H933" s="245"/>
      <c r="I933" s="245"/>
      <c r="J933" s="245"/>
      <c r="K933" s="245"/>
      <c r="L933" s="245"/>
      <c r="M933" s="245"/>
      <c r="N933" s="245"/>
      <c r="O933" s="245"/>
      <c r="P933" s="245"/>
      <c r="Q933" s="245"/>
      <c r="R933" s="245"/>
      <c r="S933" s="245"/>
      <c r="T933" s="245"/>
      <c r="U933" s="245"/>
      <c r="V933" s="245"/>
      <c r="W933" s="245"/>
      <c r="X933" s="245"/>
      <c r="Y933" s="245"/>
      <c r="Z933" s="245"/>
    </row>
    <row r="934" ht="15.75" customHeight="1">
      <c r="A934" s="245"/>
      <c r="B934" s="245"/>
      <c r="C934" s="245"/>
      <c r="D934" s="245"/>
      <c r="E934" s="245"/>
      <c r="F934" s="245"/>
      <c r="G934" s="245"/>
      <c r="H934" s="245"/>
      <c r="I934" s="245"/>
      <c r="J934" s="245"/>
      <c r="K934" s="245"/>
      <c r="L934" s="245"/>
      <c r="M934" s="245"/>
      <c r="N934" s="245"/>
      <c r="O934" s="245"/>
      <c r="P934" s="245"/>
      <c r="Q934" s="245"/>
      <c r="R934" s="245"/>
      <c r="S934" s="245"/>
      <c r="T934" s="245"/>
      <c r="U934" s="245"/>
      <c r="V934" s="245"/>
      <c r="W934" s="245"/>
      <c r="X934" s="245"/>
      <c r="Y934" s="245"/>
      <c r="Z934" s="245"/>
    </row>
    <row r="935" ht="15.75" customHeight="1">
      <c r="A935" s="245"/>
      <c r="B935" s="245"/>
      <c r="C935" s="245"/>
      <c r="D935" s="245"/>
      <c r="E935" s="245"/>
      <c r="F935" s="245"/>
      <c r="G935" s="245"/>
      <c r="H935" s="245"/>
      <c r="I935" s="245"/>
      <c r="J935" s="245"/>
      <c r="K935" s="245"/>
      <c r="L935" s="245"/>
      <c r="M935" s="245"/>
      <c r="N935" s="245"/>
      <c r="O935" s="245"/>
      <c r="P935" s="245"/>
      <c r="Q935" s="245"/>
      <c r="R935" s="245"/>
      <c r="S935" s="245"/>
      <c r="T935" s="245"/>
      <c r="U935" s="245"/>
      <c r="V935" s="245"/>
      <c r="W935" s="245"/>
      <c r="X935" s="245"/>
      <c r="Y935" s="245"/>
      <c r="Z935" s="245"/>
    </row>
    <row r="936" ht="15.75" customHeight="1">
      <c r="A936" s="245"/>
      <c r="B936" s="245"/>
      <c r="C936" s="245"/>
      <c r="D936" s="245"/>
      <c r="E936" s="245"/>
      <c r="F936" s="245"/>
      <c r="G936" s="245"/>
      <c r="H936" s="245"/>
      <c r="I936" s="245"/>
      <c r="J936" s="245"/>
      <c r="K936" s="245"/>
      <c r="L936" s="245"/>
      <c r="M936" s="245"/>
      <c r="N936" s="245"/>
      <c r="O936" s="245"/>
      <c r="P936" s="245"/>
      <c r="Q936" s="245"/>
      <c r="R936" s="245"/>
      <c r="S936" s="245"/>
      <c r="T936" s="245"/>
      <c r="U936" s="245"/>
      <c r="V936" s="245"/>
      <c r="W936" s="245"/>
      <c r="X936" s="245"/>
      <c r="Y936" s="245"/>
      <c r="Z936" s="245"/>
    </row>
    <row r="937" ht="15.75" customHeight="1">
      <c r="A937" s="245"/>
      <c r="B937" s="245"/>
      <c r="C937" s="245"/>
      <c r="D937" s="245"/>
      <c r="E937" s="245"/>
      <c r="F937" s="245"/>
      <c r="G937" s="245"/>
      <c r="H937" s="245"/>
      <c r="I937" s="245"/>
      <c r="J937" s="245"/>
      <c r="K937" s="245"/>
      <c r="L937" s="245"/>
      <c r="M937" s="245"/>
      <c r="N937" s="245"/>
      <c r="O937" s="245"/>
      <c r="P937" s="245"/>
      <c r="Q937" s="245"/>
      <c r="R937" s="245"/>
      <c r="S937" s="245"/>
      <c r="T937" s="245"/>
      <c r="U937" s="245"/>
      <c r="V937" s="245"/>
      <c r="W937" s="245"/>
      <c r="X937" s="245"/>
      <c r="Y937" s="245"/>
      <c r="Z937" s="245"/>
    </row>
    <row r="938" ht="15.75" customHeight="1">
      <c r="A938" s="245"/>
      <c r="B938" s="245"/>
      <c r="C938" s="245"/>
      <c r="D938" s="245"/>
      <c r="E938" s="245"/>
      <c r="F938" s="245"/>
      <c r="G938" s="245"/>
      <c r="H938" s="245"/>
      <c r="I938" s="245"/>
      <c r="J938" s="245"/>
      <c r="K938" s="245"/>
      <c r="L938" s="245"/>
      <c r="M938" s="245"/>
      <c r="N938" s="245"/>
      <c r="O938" s="245"/>
      <c r="P938" s="245"/>
      <c r="Q938" s="245"/>
      <c r="R938" s="245"/>
      <c r="S938" s="245"/>
      <c r="T938" s="245"/>
      <c r="U938" s="245"/>
      <c r="V938" s="245"/>
      <c r="W938" s="245"/>
      <c r="X938" s="245"/>
      <c r="Y938" s="245"/>
      <c r="Z938" s="245"/>
    </row>
    <row r="939" ht="15.75" customHeight="1">
      <c r="A939" s="245"/>
      <c r="B939" s="245"/>
      <c r="C939" s="245"/>
      <c r="D939" s="245"/>
      <c r="E939" s="245"/>
      <c r="F939" s="245"/>
      <c r="G939" s="245"/>
      <c r="H939" s="245"/>
      <c r="I939" s="245"/>
      <c r="J939" s="245"/>
      <c r="K939" s="245"/>
      <c r="L939" s="245"/>
      <c r="M939" s="245"/>
      <c r="N939" s="245"/>
      <c r="O939" s="245"/>
      <c r="P939" s="245"/>
      <c r="Q939" s="245"/>
      <c r="R939" s="245"/>
      <c r="S939" s="245"/>
      <c r="T939" s="245"/>
      <c r="U939" s="245"/>
      <c r="V939" s="245"/>
      <c r="W939" s="245"/>
      <c r="X939" s="245"/>
      <c r="Y939" s="245"/>
      <c r="Z939" s="245"/>
    </row>
    <row r="940" ht="15.75" customHeight="1">
      <c r="A940" s="245"/>
      <c r="B940" s="245"/>
      <c r="C940" s="245"/>
      <c r="D940" s="245"/>
      <c r="E940" s="245"/>
      <c r="F940" s="245"/>
      <c r="G940" s="245"/>
      <c r="H940" s="245"/>
      <c r="I940" s="245"/>
      <c r="J940" s="245"/>
      <c r="K940" s="245"/>
      <c r="L940" s="245"/>
      <c r="M940" s="245"/>
      <c r="N940" s="245"/>
      <c r="O940" s="245"/>
      <c r="P940" s="245"/>
      <c r="Q940" s="245"/>
      <c r="R940" s="245"/>
      <c r="S940" s="245"/>
      <c r="T940" s="245"/>
      <c r="U940" s="245"/>
      <c r="V940" s="245"/>
      <c r="W940" s="245"/>
      <c r="X940" s="245"/>
      <c r="Y940" s="245"/>
      <c r="Z940" s="245"/>
    </row>
    <row r="941" ht="15.75" customHeight="1">
      <c r="A941" s="245"/>
      <c r="B941" s="245"/>
      <c r="C941" s="245"/>
      <c r="D941" s="245"/>
      <c r="E941" s="245"/>
      <c r="F941" s="245"/>
      <c r="G941" s="245"/>
      <c r="H941" s="245"/>
      <c r="I941" s="245"/>
      <c r="J941" s="245"/>
      <c r="K941" s="245"/>
      <c r="L941" s="245"/>
      <c r="M941" s="245"/>
      <c r="N941" s="245"/>
      <c r="O941" s="245"/>
      <c r="P941" s="245"/>
      <c r="Q941" s="245"/>
      <c r="R941" s="245"/>
      <c r="S941" s="245"/>
      <c r="T941" s="245"/>
      <c r="U941" s="245"/>
      <c r="V941" s="245"/>
      <c r="W941" s="245"/>
      <c r="X941" s="245"/>
      <c r="Y941" s="245"/>
      <c r="Z941" s="245"/>
    </row>
    <row r="942" ht="15.75" customHeight="1">
      <c r="A942" s="245"/>
      <c r="B942" s="245"/>
      <c r="C942" s="245"/>
      <c r="D942" s="245"/>
      <c r="E942" s="245"/>
      <c r="F942" s="245"/>
      <c r="G942" s="245"/>
      <c r="H942" s="245"/>
      <c r="I942" s="245"/>
      <c r="J942" s="245"/>
      <c r="K942" s="245"/>
      <c r="L942" s="245"/>
      <c r="M942" s="245"/>
      <c r="N942" s="245"/>
      <c r="O942" s="245"/>
      <c r="P942" s="245"/>
      <c r="Q942" s="245"/>
      <c r="R942" s="245"/>
      <c r="S942" s="245"/>
      <c r="T942" s="245"/>
      <c r="U942" s="245"/>
      <c r="V942" s="245"/>
      <c r="W942" s="245"/>
      <c r="X942" s="245"/>
      <c r="Y942" s="245"/>
      <c r="Z942" s="245"/>
    </row>
    <row r="943" ht="15.75" customHeight="1">
      <c r="A943" s="245"/>
      <c r="B943" s="245"/>
      <c r="C943" s="245"/>
      <c r="D943" s="245"/>
      <c r="E943" s="245"/>
      <c r="F943" s="245"/>
      <c r="G943" s="245"/>
      <c r="H943" s="245"/>
      <c r="I943" s="245"/>
      <c r="J943" s="245"/>
      <c r="K943" s="245"/>
      <c r="L943" s="245"/>
      <c r="M943" s="245"/>
      <c r="N943" s="245"/>
      <c r="O943" s="245"/>
      <c r="P943" s="245"/>
      <c r="Q943" s="245"/>
      <c r="R943" s="245"/>
      <c r="S943" s="245"/>
      <c r="T943" s="245"/>
      <c r="U943" s="245"/>
      <c r="V943" s="245"/>
      <c r="W943" s="245"/>
      <c r="X943" s="245"/>
      <c r="Y943" s="245"/>
      <c r="Z943" s="245"/>
    </row>
    <row r="944" ht="15.75" customHeight="1">
      <c r="A944" s="245"/>
      <c r="B944" s="245"/>
      <c r="C944" s="245"/>
      <c r="D944" s="245"/>
      <c r="E944" s="245"/>
      <c r="F944" s="245"/>
      <c r="G944" s="245"/>
      <c r="H944" s="245"/>
      <c r="I944" s="245"/>
      <c r="J944" s="245"/>
      <c r="K944" s="245"/>
      <c r="L944" s="245"/>
      <c r="M944" s="245"/>
      <c r="N944" s="245"/>
      <c r="O944" s="245"/>
      <c r="P944" s="245"/>
      <c r="Q944" s="245"/>
      <c r="R944" s="245"/>
      <c r="S944" s="245"/>
      <c r="T944" s="245"/>
      <c r="U944" s="245"/>
      <c r="V944" s="245"/>
      <c r="W944" s="245"/>
      <c r="X944" s="245"/>
      <c r="Y944" s="245"/>
      <c r="Z944" s="245"/>
    </row>
    <row r="945" ht="15.75" customHeight="1">
      <c r="A945" s="245"/>
      <c r="B945" s="245"/>
      <c r="C945" s="245"/>
      <c r="D945" s="245"/>
      <c r="E945" s="245"/>
      <c r="F945" s="245"/>
      <c r="G945" s="245"/>
      <c r="H945" s="245"/>
      <c r="I945" s="245"/>
      <c r="J945" s="245"/>
      <c r="K945" s="245"/>
      <c r="L945" s="245"/>
      <c r="M945" s="245"/>
      <c r="N945" s="245"/>
      <c r="O945" s="245"/>
      <c r="P945" s="245"/>
      <c r="Q945" s="245"/>
      <c r="R945" s="245"/>
      <c r="S945" s="245"/>
      <c r="T945" s="245"/>
      <c r="U945" s="245"/>
      <c r="V945" s="245"/>
      <c r="W945" s="245"/>
      <c r="X945" s="245"/>
      <c r="Y945" s="245"/>
      <c r="Z945" s="245"/>
    </row>
    <row r="946" ht="15.75" customHeight="1">
      <c r="A946" s="245"/>
      <c r="B946" s="245"/>
      <c r="C946" s="245"/>
      <c r="D946" s="245"/>
      <c r="E946" s="245"/>
      <c r="F946" s="245"/>
      <c r="G946" s="245"/>
      <c r="H946" s="245"/>
      <c r="I946" s="245"/>
      <c r="J946" s="245"/>
      <c r="K946" s="245"/>
      <c r="L946" s="245"/>
      <c r="M946" s="245"/>
      <c r="N946" s="245"/>
      <c r="O946" s="245"/>
      <c r="P946" s="245"/>
      <c r="Q946" s="245"/>
      <c r="R946" s="245"/>
      <c r="S946" s="245"/>
      <c r="T946" s="245"/>
      <c r="U946" s="245"/>
      <c r="V946" s="245"/>
      <c r="W946" s="245"/>
      <c r="X946" s="245"/>
      <c r="Y946" s="245"/>
      <c r="Z946" s="245"/>
    </row>
    <row r="947" ht="15.75" customHeight="1">
      <c r="A947" s="245"/>
      <c r="B947" s="245"/>
      <c r="C947" s="245"/>
      <c r="D947" s="245"/>
      <c r="E947" s="245"/>
      <c r="F947" s="245"/>
      <c r="G947" s="245"/>
      <c r="H947" s="245"/>
      <c r="I947" s="245"/>
      <c r="J947" s="245"/>
      <c r="K947" s="245"/>
      <c r="L947" s="245"/>
      <c r="M947" s="245"/>
      <c r="N947" s="245"/>
      <c r="O947" s="245"/>
      <c r="P947" s="245"/>
      <c r="Q947" s="245"/>
      <c r="R947" s="245"/>
      <c r="S947" s="245"/>
      <c r="T947" s="245"/>
      <c r="U947" s="245"/>
      <c r="V947" s="245"/>
      <c r="W947" s="245"/>
      <c r="X947" s="245"/>
      <c r="Y947" s="245"/>
      <c r="Z947" s="245"/>
    </row>
    <row r="948" ht="15.75" customHeight="1">
      <c r="A948" s="245"/>
      <c r="B948" s="245"/>
      <c r="C948" s="245"/>
      <c r="D948" s="245"/>
      <c r="E948" s="245"/>
      <c r="F948" s="245"/>
      <c r="G948" s="245"/>
      <c r="H948" s="245"/>
      <c r="I948" s="245"/>
      <c r="J948" s="245"/>
      <c r="K948" s="245"/>
      <c r="L948" s="245"/>
      <c r="M948" s="245"/>
      <c r="N948" s="245"/>
      <c r="O948" s="245"/>
      <c r="P948" s="245"/>
      <c r="Q948" s="245"/>
      <c r="R948" s="245"/>
      <c r="S948" s="245"/>
      <c r="T948" s="245"/>
      <c r="U948" s="245"/>
      <c r="V948" s="245"/>
      <c r="W948" s="245"/>
      <c r="X948" s="245"/>
      <c r="Y948" s="245"/>
      <c r="Z948" s="245"/>
    </row>
    <row r="949" ht="15.75" customHeight="1">
      <c r="A949" s="245"/>
      <c r="B949" s="245"/>
      <c r="C949" s="245"/>
      <c r="D949" s="245"/>
      <c r="E949" s="245"/>
      <c r="F949" s="245"/>
      <c r="G949" s="245"/>
      <c r="H949" s="245"/>
      <c r="I949" s="245"/>
      <c r="J949" s="245"/>
      <c r="K949" s="245"/>
      <c r="L949" s="245"/>
      <c r="M949" s="245"/>
      <c r="N949" s="245"/>
      <c r="O949" s="245"/>
      <c r="P949" s="245"/>
      <c r="Q949" s="245"/>
      <c r="R949" s="245"/>
      <c r="S949" s="245"/>
      <c r="T949" s="245"/>
      <c r="U949" s="245"/>
      <c r="V949" s="245"/>
      <c r="W949" s="245"/>
      <c r="X949" s="245"/>
      <c r="Y949" s="245"/>
      <c r="Z949" s="245"/>
    </row>
    <row r="950" ht="15.75" customHeight="1">
      <c r="A950" s="245"/>
      <c r="B950" s="245"/>
      <c r="C950" s="245"/>
      <c r="D950" s="245"/>
      <c r="E950" s="245"/>
      <c r="F950" s="245"/>
      <c r="G950" s="245"/>
      <c r="H950" s="245"/>
      <c r="I950" s="245"/>
      <c r="J950" s="245"/>
      <c r="K950" s="245"/>
      <c r="L950" s="245"/>
      <c r="M950" s="245"/>
      <c r="N950" s="245"/>
      <c r="O950" s="245"/>
      <c r="P950" s="245"/>
      <c r="Q950" s="245"/>
      <c r="R950" s="245"/>
      <c r="S950" s="245"/>
      <c r="T950" s="245"/>
      <c r="U950" s="245"/>
      <c r="V950" s="245"/>
      <c r="W950" s="245"/>
      <c r="X950" s="245"/>
      <c r="Y950" s="245"/>
      <c r="Z950" s="245"/>
    </row>
    <row r="951" ht="15.75" customHeight="1">
      <c r="A951" s="245"/>
      <c r="B951" s="245"/>
      <c r="C951" s="245"/>
      <c r="D951" s="245"/>
      <c r="E951" s="245"/>
      <c r="F951" s="245"/>
      <c r="G951" s="245"/>
      <c r="H951" s="245"/>
      <c r="I951" s="245"/>
      <c r="J951" s="245"/>
      <c r="K951" s="245"/>
      <c r="L951" s="245"/>
      <c r="M951" s="245"/>
      <c r="N951" s="245"/>
      <c r="O951" s="245"/>
      <c r="P951" s="245"/>
      <c r="Q951" s="245"/>
      <c r="R951" s="245"/>
      <c r="S951" s="245"/>
      <c r="T951" s="245"/>
      <c r="U951" s="245"/>
      <c r="V951" s="245"/>
      <c r="W951" s="245"/>
      <c r="X951" s="245"/>
      <c r="Y951" s="245"/>
      <c r="Z951" s="245"/>
    </row>
    <row r="952" ht="15.75" customHeight="1">
      <c r="A952" s="245"/>
      <c r="B952" s="245"/>
      <c r="C952" s="245"/>
      <c r="D952" s="245"/>
      <c r="E952" s="245"/>
      <c r="F952" s="245"/>
      <c r="G952" s="245"/>
      <c r="H952" s="245"/>
      <c r="I952" s="245"/>
      <c r="J952" s="245"/>
      <c r="K952" s="245"/>
      <c r="L952" s="245"/>
      <c r="M952" s="245"/>
      <c r="N952" s="245"/>
      <c r="O952" s="245"/>
      <c r="P952" s="245"/>
      <c r="Q952" s="245"/>
      <c r="R952" s="245"/>
      <c r="S952" s="245"/>
      <c r="T952" s="245"/>
      <c r="U952" s="245"/>
      <c r="V952" s="245"/>
      <c r="W952" s="245"/>
      <c r="X952" s="245"/>
      <c r="Y952" s="245"/>
      <c r="Z952" s="245"/>
    </row>
    <row r="953" ht="15.75" customHeight="1">
      <c r="A953" s="245"/>
      <c r="B953" s="245"/>
      <c r="C953" s="245"/>
      <c r="D953" s="245"/>
      <c r="E953" s="245"/>
      <c r="F953" s="245"/>
      <c r="G953" s="245"/>
      <c r="H953" s="245"/>
      <c r="I953" s="245"/>
      <c r="J953" s="245"/>
      <c r="K953" s="245"/>
      <c r="L953" s="245"/>
      <c r="M953" s="245"/>
      <c r="N953" s="245"/>
      <c r="O953" s="245"/>
      <c r="P953" s="245"/>
      <c r="Q953" s="245"/>
      <c r="R953" s="245"/>
      <c r="S953" s="245"/>
      <c r="T953" s="245"/>
      <c r="U953" s="245"/>
      <c r="V953" s="245"/>
      <c r="W953" s="245"/>
      <c r="X953" s="245"/>
      <c r="Y953" s="245"/>
      <c r="Z953" s="245"/>
    </row>
    <row r="954" ht="15.75" customHeight="1">
      <c r="A954" s="245"/>
      <c r="B954" s="245"/>
      <c r="C954" s="245"/>
      <c r="D954" s="245"/>
      <c r="E954" s="245"/>
      <c r="F954" s="245"/>
      <c r="G954" s="245"/>
      <c r="H954" s="245"/>
      <c r="I954" s="245"/>
      <c r="J954" s="245"/>
      <c r="K954" s="245"/>
      <c r="L954" s="245"/>
      <c r="M954" s="245"/>
      <c r="N954" s="245"/>
      <c r="O954" s="245"/>
      <c r="P954" s="245"/>
      <c r="Q954" s="245"/>
      <c r="R954" s="245"/>
      <c r="S954" s="245"/>
      <c r="T954" s="245"/>
      <c r="U954" s="245"/>
      <c r="V954" s="245"/>
      <c r="W954" s="245"/>
      <c r="X954" s="245"/>
      <c r="Y954" s="245"/>
      <c r="Z954" s="245"/>
    </row>
    <row r="955" ht="15.75" customHeight="1">
      <c r="A955" s="245"/>
      <c r="B955" s="245"/>
      <c r="C955" s="245"/>
      <c r="D955" s="245"/>
      <c r="E955" s="245"/>
      <c r="F955" s="245"/>
      <c r="G955" s="245"/>
      <c r="H955" s="245"/>
      <c r="I955" s="245"/>
      <c r="J955" s="245"/>
      <c r="K955" s="245"/>
      <c r="L955" s="245"/>
      <c r="M955" s="245"/>
      <c r="N955" s="245"/>
      <c r="O955" s="245"/>
      <c r="P955" s="245"/>
      <c r="Q955" s="245"/>
      <c r="R955" s="245"/>
      <c r="S955" s="245"/>
      <c r="T955" s="245"/>
      <c r="U955" s="245"/>
      <c r="V955" s="245"/>
      <c r="W955" s="245"/>
      <c r="X955" s="245"/>
      <c r="Y955" s="245"/>
      <c r="Z955" s="245"/>
    </row>
    <row r="956" ht="15.75" customHeight="1">
      <c r="A956" s="245"/>
      <c r="B956" s="245"/>
      <c r="C956" s="245"/>
      <c r="D956" s="245"/>
      <c r="E956" s="245"/>
      <c r="F956" s="245"/>
      <c r="G956" s="245"/>
      <c r="H956" s="245"/>
      <c r="I956" s="245"/>
      <c r="J956" s="245"/>
      <c r="K956" s="245"/>
      <c r="L956" s="245"/>
      <c r="M956" s="245"/>
      <c r="N956" s="245"/>
      <c r="O956" s="245"/>
      <c r="P956" s="245"/>
      <c r="Q956" s="245"/>
      <c r="R956" s="245"/>
      <c r="S956" s="245"/>
      <c r="T956" s="245"/>
      <c r="U956" s="245"/>
      <c r="V956" s="245"/>
      <c r="W956" s="245"/>
      <c r="X956" s="245"/>
      <c r="Y956" s="245"/>
      <c r="Z956" s="245"/>
    </row>
    <row r="957" ht="15.75" customHeight="1">
      <c r="A957" s="245"/>
      <c r="B957" s="245"/>
      <c r="C957" s="245"/>
      <c r="D957" s="245"/>
      <c r="E957" s="245"/>
      <c r="F957" s="245"/>
      <c r="G957" s="245"/>
      <c r="H957" s="245"/>
      <c r="I957" s="245"/>
      <c r="J957" s="245"/>
      <c r="K957" s="245"/>
      <c r="L957" s="245"/>
      <c r="M957" s="245"/>
      <c r="N957" s="245"/>
      <c r="O957" s="245"/>
      <c r="P957" s="245"/>
      <c r="Q957" s="245"/>
      <c r="R957" s="245"/>
      <c r="S957" s="245"/>
      <c r="T957" s="245"/>
      <c r="U957" s="245"/>
      <c r="V957" s="245"/>
      <c r="W957" s="245"/>
      <c r="X957" s="245"/>
      <c r="Y957" s="245"/>
      <c r="Z957" s="245"/>
    </row>
    <row r="958" ht="15.75" customHeight="1">
      <c r="A958" s="245"/>
      <c r="B958" s="245"/>
      <c r="C958" s="245"/>
      <c r="D958" s="245"/>
      <c r="E958" s="245"/>
      <c r="F958" s="245"/>
      <c r="G958" s="245"/>
      <c r="H958" s="245"/>
      <c r="I958" s="245"/>
      <c r="J958" s="245"/>
      <c r="K958" s="245"/>
      <c r="L958" s="245"/>
      <c r="M958" s="245"/>
      <c r="N958" s="245"/>
      <c r="O958" s="245"/>
      <c r="P958" s="245"/>
      <c r="Q958" s="245"/>
      <c r="R958" s="245"/>
      <c r="S958" s="245"/>
      <c r="T958" s="245"/>
      <c r="U958" s="245"/>
      <c r="V958" s="245"/>
      <c r="W958" s="245"/>
      <c r="X958" s="245"/>
      <c r="Y958" s="245"/>
      <c r="Z958" s="245"/>
    </row>
    <row r="959" ht="15.75" customHeight="1">
      <c r="A959" s="245"/>
      <c r="B959" s="245"/>
      <c r="C959" s="245"/>
      <c r="D959" s="245"/>
      <c r="E959" s="245"/>
      <c r="F959" s="245"/>
      <c r="G959" s="245"/>
      <c r="H959" s="245"/>
      <c r="I959" s="245"/>
      <c r="J959" s="245"/>
      <c r="K959" s="245"/>
      <c r="L959" s="245"/>
      <c r="M959" s="245"/>
      <c r="N959" s="245"/>
      <c r="O959" s="245"/>
      <c r="P959" s="245"/>
      <c r="Q959" s="245"/>
      <c r="R959" s="245"/>
      <c r="S959" s="245"/>
      <c r="T959" s="245"/>
      <c r="U959" s="245"/>
      <c r="V959" s="245"/>
      <c r="W959" s="245"/>
      <c r="X959" s="245"/>
      <c r="Y959" s="245"/>
      <c r="Z959" s="245"/>
    </row>
    <row r="960" ht="15.75" customHeight="1">
      <c r="A960" s="245"/>
      <c r="B960" s="245"/>
      <c r="C960" s="245"/>
      <c r="D960" s="245"/>
      <c r="E960" s="245"/>
      <c r="F960" s="245"/>
      <c r="G960" s="245"/>
      <c r="H960" s="245"/>
      <c r="I960" s="245"/>
      <c r="J960" s="245"/>
      <c r="K960" s="245"/>
      <c r="L960" s="245"/>
      <c r="M960" s="245"/>
      <c r="N960" s="245"/>
      <c r="O960" s="245"/>
      <c r="P960" s="245"/>
      <c r="Q960" s="245"/>
      <c r="R960" s="245"/>
      <c r="S960" s="245"/>
      <c r="T960" s="245"/>
      <c r="U960" s="245"/>
      <c r="V960" s="245"/>
      <c r="W960" s="245"/>
      <c r="X960" s="245"/>
      <c r="Y960" s="245"/>
      <c r="Z960" s="245"/>
    </row>
    <row r="961" ht="15.75" customHeight="1">
      <c r="A961" s="245"/>
      <c r="B961" s="245"/>
      <c r="C961" s="245"/>
      <c r="D961" s="245"/>
      <c r="E961" s="245"/>
      <c r="F961" s="245"/>
      <c r="G961" s="245"/>
      <c r="H961" s="245"/>
      <c r="I961" s="245"/>
      <c r="J961" s="245"/>
      <c r="K961" s="245"/>
      <c r="L961" s="245"/>
      <c r="M961" s="245"/>
      <c r="N961" s="245"/>
      <c r="O961" s="245"/>
      <c r="P961" s="245"/>
      <c r="Q961" s="245"/>
      <c r="R961" s="245"/>
      <c r="S961" s="245"/>
      <c r="T961" s="245"/>
      <c r="U961" s="245"/>
      <c r="V961" s="245"/>
      <c r="W961" s="245"/>
      <c r="X961" s="245"/>
      <c r="Y961" s="245"/>
      <c r="Z961" s="245"/>
    </row>
    <row r="962" ht="15.75" customHeight="1">
      <c r="A962" s="245"/>
      <c r="B962" s="245"/>
      <c r="C962" s="245"/>
      <c r="D962" s="245"/>
      <c r="E962" s="245"/>
      <c r="F962" s="245"/>
      <c r="G962" s="245"/>
      <c r="H962" s="245"/>
      <c r="I962" s="245"/>
      <c r="J962" s="245"/>
      <c r="K962" s="245"/>
      <c r="L962" s="245"/>
      <c r="M962" s="245"/>
      <c r="N962" s="245"/>
      <c r="O962" s="245"/>
      <c r="P962" s="245"/>
      <c r="Q962" s="245"/>
      <c r="R962" s="245"/>
      <c r="S962" s="245"/>
      <c r="T962" s="245"/>
      <c r="U962" s="245"/>
      <c r="V962" s="245"/>
      <c r="W962" s="245"/>
      <c r="X962" s="245"/>
      <c r="Y962" s="245"/>
      <c r="Z962" s="245"/>
    </row>
    <row r="963" ht="15.75" customHeight="1">
      <c r="A963" s="245"/>
      <c r="B963" s="245"/>
      <c r="C963" s="245"/>
      <c r="D963" s="245"/>
      <c r="E963" s="245"/>
      <c r="F963" s="245"/>
      <c r="G963" s="245"/>
      <c r="H963" s="245"/>
      <c r="I963" s="245"/>
      <c r="J963" s="245"/>
      <c r="K963" s="245"/>
      <c r="L963" s="245"/>
      <c r="M963" s="245"/>
      <c r="N963" s="245"/>
      <c r="O963" s="245"/>
      <c r="P963" s="245"/>
      <c r="Q963" s="245"/>
      <c r="R963" s="245"/>
      <c r="S963" s="245"/>
      <c r="T963" s="245"/>
      <c r="U963" s="245"/>
      <c r="V963" s="245"/>
      <c r="W963" s="245"/>
      <c r="X963" s="245"/>
      <c r="Y963" s="245"/>
      <c r="Z963" s="245"/>
    </row>
    <row r="964" ht="15.75" customHeight="1">
      <c r="A964" s="245"/>
      <c r="B964" s="245"/>
      <c r="C964" s="245"/>
      <c r="D964" s="245"/>
      <c r="E964" s="245"/>
      <c r="F964" s="245"/>
      <c r="G964" s="245"/>
      <c r="H964" s="245"/>
      <c r="I964" s="245"/>
      <c r="J964" s="245"/>
      <c r="K964" s="245"/>
      <c r="L964" s="245"/>
      <c r="M964" s="245"/>
      <c r="N964" s="245"/>
      <c r="O964" s="245"/>
      <c r="P964" s="245"/>
      <c r="Q964" s="245"/>
      <c r="R964" s="245"/>
      <c r="S964" s="245"/>
      <c r="T964" s="245"/>
      <c r="U964" s="245"/>
      <c r="V964" s="245"/>
      <c r="W964" s="245"/>
      <c r="X964" s="245"/>
      <c r="Y964" s="245"/>
      <c r="Z964" s="245"/>
    </row>
    <row r="965" ht="15.75" customHeight="1">
      <c r="A965" s="245"/>
      <c r="B965" s="245"/>
      <c r="C965" s="245"/>
      <c r="D965" s="245"/>
      <c r="E965" s="245"/>
      <c r="F965" s="245"/>
      <c r="G965" s="245"/>
      <c r="H965" s="245"/>
      <c r="I965" s="245"/>
      <c r="J965" s="245"/>
      <c r="K965" s="245"/>
      <c r="L965" s="245"/>
      <c r="M965" s="245"/>
      <c r="N965" s="245"/>
      <c r="O965" s="245"/>
      <c r="P965" s="245"/>
      <c r="Q965" s="245"/>
      <c r="R965" s="245"/>
      <c r="S965" s="245"/>
      <c r="T965" s="245"/>
      <c r="U965" s="245"/>
      <c r="V965" s="245"/>
      <c r="W965" s="245"/>
      <c r="X965" s="245"/>
      <c r="Y965" s="245"/>
      <c r="Z965" s="245"/>
    </row>
    <row r="966" ht="15.75" customHeight="1">
      <c r="A966" s="245"/>
      <c r="B966" s="245"/>
      <c r="C966" s="245"/>
      <c r="D966" s="245"/>
      <c r="E966" s="245"/>
      <c r="F966" s="245"/>
      <c r="G966" s="245"/>
      <c r="H966" s="245"/>
      <c r="I966" s="245"/>
      <c r="J966" s="245"/>
      <c r="K966" s="245"/>
      <c r="L966" s="245"/>
      <c r="M966" s="245"/>
      <c r="N966" s="245"/>
      <c r="O966" s="245"/>
      <c r="P966" s="245"/>
      <c r="Q966" s="245"/>
      <c r="R966" s="245"/>
      <c r="S966" s="245"/>
      <c r="T966" s="245"/>
      <c r="U966" s="245"/>
      <c r="V966" s="245"/>
      <c r="W966" s="245"/>
      <c r="X966" s="245"/>
      <c r="Y966" s="245"/>
      <c r="Z966" s="245"/>
    </row>
    <row r="967" ht="15.75" customHeight="1">
      <c r="A967" s="245"/>
      <c r="B967" s="245"/>
      <c r="C967" s="245"/>
      <c r="D967" s="245"/>
      <c r="E967" s="245"/>
      <c r="F967" s="245"/>
      <c r="G967" s="245"/>
      <c r="H967" s="245"/>
      <c r="I967" s="245"/>
      <c r="J967" s="245"/>
      <c r="K967" s="245"/>
      <c r="L967" s="245"/>
      <c r="M967" s="245"/>
      <c r="N967" s="245"/>
      <c r="O967" s="245"/>
      <c r="P967" s="245"/>
      <c r="Q967" s="245"/>
      <c r="R967" s="245"/>
      <c r="S967" s="245"/>
      <c r="T967" s="245"/>
      <c r="U967" s="245"/>
      <c r="V967" s="245"/>
      <c r="W967" s="245"/>
      <c r="X967" s="245"/>
      <c r="Y967" s="245"/>
      <c r="Z967" s="245"/>
    </row>
    <row r="968" ht="15.75" customHeight="1">
      <c r="A968" s="245"/>
      <c r="B968" s="245"/>
      <c r="C968" s="245"/>
      <c r="D968" s="245"/>
      <c r="E968" s="245"/>
      <c r="F968" s="245"/>
      <c r="G968" s="245"/>
      <c r="H968" s="245"/>
      <c r="I968" s="245"/>
      <c r="J968" s="245"/>
      <c r="K968" s="245"/>
      <c r="L968" s="245"/>
      <c r="M968" s="245"/>
      <c r="N968" s="245"/>
      <c r="O968" s="245"/>
      <c r="P968" s="245"/>
      <c r="Q968" s="245"/>
      <c r="R968" s="245"/>
      <c r="S968" s="245"/>
      <c r="T968" s="245"/>
      <c r="U968" s="245"/>
      <c r="V968" s="245"/>
      <c r="W968" s="245"/>
      <c r="X968" s="245"/>
      <c r="Y968" s="245"/>
      <c r="Z968" s="245"/>
    </row>
    <row r="969" ht="15.75" customHeight="1">
      <c r="A969" s="245"/>
      <c r="B969" s="245"/>
      <c r="C969" s="245"/>
      <c r="D969" s="245"/>
      <c r="E969" s="245"/>
      <c r="F969" s="245"/>
      <c r="G969" s="245"/>
      <c r="H969" s="245"/>
      <c r="I969" s="245"/>
      <c r="J969" s="245"/>
      <c r="K969" s="245"/>
      <c r="L969" s="245"/>
      <c r="M969" s="245"/>
      <c r="N969" s="245"/>
      <c r="O969" s="245"/>
      <c r="P969" s="245"/>
      <c r="Q969" s="245"/>
      <c r="R969" s="245"/>
      <c r="S969" s="245"/>
      <c r="T969" s="245"/>
      <c r="U969" s="245"/>
      <c r="V969" s="245"/>
      <c r="W969" s="245"/>
      <c r="X969" s="245"/>
      <c r="Y969" s="245"/>
      <c r="Z969" s="245"/>
    </row>
    <row r="970" ht="15.75" customHeight="1">
      <c r="A970" s="245"/>
      <c r="B970" s="245"/>
      <c r="C970" s="245"/>
      <c r="D970" s="245"/>
      <c r="E970" s="245"/>
      <c r="F970" s="245"/>
      <c r="G970" s="245"/>
      <c r="H970" s="245"/>
      <c r="I970" s="245"/>
      <c r="J970" s="245"/>
      <c r="K970" s="245"/>
      <c r="L970" s="245"/>
      <c r="M970" s="245"/>
      <c r="N970" s="245"/>
      <c r="O970" s="245"/>
      <c r="P970" s="245"/>
      <c r="Q970" s="245"/>
      <c r="R970" s="245"/>
      <c r="S970" s="245"/>
      <c r="T970" s="245"/>
      <c r="U970" s="245"/>
      <c r="V970" s="245"/>
      <c r="W970" s="245"/>
      <c r="X970" s="245"/>
      <c r="Y970" s="245"/>
      <c r="Z970" s="245"/>
    </row>
    <row r="971" ht="15.75" customHeight="1">
      <c r="A971" s="245"/>
      <c r="B971" s="245"/>
      <c r="C971" s="245"/>
      <c r="D971" s="245"/>
      <c r="E971" s="245"/>
      <c r="F971" s="245"/>
      <c r="G971" s="245"/>
      <c r="H971" s="245"/>
      <c r="I971" s="245"/>
      <c r="J971" s="245"/>
      <c r="K971" s="245"/>
      <c r="L971" s="245"/>
      <c r="M971" s="245"/>
      <c r="N971" s="245"/>
      <c r="O971" s="245"/>
      <c r="P971" s="245"/>
      <c r="Q971" s="245"/>
      <c r="R971" s="245"/>
      <c r="S971" s="245"/>
      <c r="T971" s="245"/>
      <c r="U971" s="245"/>
      <c r="V971" s="245"/>
      <c r="W971" s="245"/>
      <c r="X971" s="245"/>
      <c r="Y971" s="245"/>
      <c r="Z971" s="245"/>
    </row>
    <row r="972" ht="15.75" customHeight="1">
      <c r="A972" s="245"/>
      <c r="B972" s="245"/>
      <c r="C972" s="245"/>
      <c r="D972" s="245"/>
      <c r="E972" s="245"/>
      <c r="F972" s="245"/>
      <c r="G972" s="245"/>
      <c r="H972" s="245"/>
      <c r="I972" s="245"/>
      <c r="J972" s="245"/>
      <c r="K972" s="245"/>
      <c r="L972" s="245"/>
      <c r="M972" s="245"/>
      <c r="N972" s="245"/>
      <c r="O972" s="245"/>
      <c r="P972" s="245"/>
      <c r="Q972" s="245"/>
      <c r="R972" s="245"/>
      <c r="S972" s="245"/>
      <c r="T972" s="245"/>
      <c r="U972" s="245"/>
      <c r="V972" s="245"/>
      <c r="W972" s="245"/>
      <c r="X972" s="245"/>
      <c r="Y972" s="245"/>
      <c r="Z972" s="245"/>
    </row>
    <row r="973" ht="15.75" customHeight="1">
      <c r="A973" s="245"/>
      <c r="B973" s="245"/>
      <c r="C973" s="245"/>
      <c r="D973" s="245"/>
      <c r="E973" s="245"/>
      <c r="F973" s="245"/>
      <c r="G973" s="245"/>
      <c r="H973" s="245"/>
      <c r="I973" s="245"/>
      <c r="J973" s="245"/>
      <c r="K973" s="245"/>
      <c r="L973" s="245"/>
      <c r="M973" s="245"/>
      <c r="N973" s="245"/>
      <c r="O973" s="245"/>
      <c r="P973" s="245"/>
      <c r="Q973" s="245"/>
      <c r="R973" s="245"/>
      <c r="S973" s="245"/>
      <c r="T973" s="245"/>
      <c r="U973" s="245"/>
      <c r="V973" s="245"/>
      <c r="W973" s="245"/>
      <c r="X973" s="245"/>
      <c r="Y973" s="245"/>
      <c r="Z973" s="245"/>
    </row>
    <row r="974" ht="15.75" customHeight="1">
      <c r="A974" s="245"/>
      <c r="B974" s="245"/>
      <c r="C974" s="245"/>
      <c r="D974" s="245"/>
      <c r="E974" s="245"/>
      <c r="F974" s="245"/>
      <c r="G974" s="245"/>
      <c r="H974" s="245"/>
      <c r="I974" s="245"/>
      <c r="J974" s="245"/>
      <c r="K974" s="245"/>
      <c r="L974" s="245"/>
      <c r="M974" s="245"/>
      <c r="N974" s="245"/>
      <c r="O974" s="245"/>
      <c r="P974" s="245"/>
      <c r="Q974" s="245"/>
      <c r="R974" s="245"/>
      <c r="S974" s="245"/>
      <c r="T974" s="245"/>
      <c r="U974" s="245"/>
      <c r="V974" s="245"/>
      <c r="W974" s="245"/>
      <c r="X974" s="245"/>
      <c r="Y974" s="245"/>
      <c r="Z974" s="245"/>
    </row>
    <row r="975" ht="15.75" customHeight="1">
      <c r="A975" s="245"/>
      <c r="B975" s="245"/>
      <c r="C975" s="245"/>
      <c r="D975" s="245"/>
      <c r="E975" s="245"/>
      <c r="F975" s="245"/>
      <c r="G975" s="245"/>
      <c r="H975" s="245"/>
      <c r="I975" s="245"/>
      <c r="J975" s="245"/>
      <c r="K975" s="245"/>
      <c r="L975" s="245"/>
      <c r="M975" s="245"/>
      <c r="N975" s="245"/>
      <c r="O975" s="245"/>
      <c r="P975" s="245"/>
      <c r="Q975" s="245"/>
      <c r="R975" s="245"/>
      <c r="S975" s="245"/>
      <c r="T975" s="245"/>
      <c r="U975" s="245"/>
      <c r="V975" s="245"/>
      <c r="W975" s="245"/>
      <c r="X975" s="245"/>
      <c r="Y975" s="245"/>
      <c r="Z975" s="245"/>
    </row>
    <row r="976" ht="15.75" customHeight="1">
      <c r="A976" s="245"/>
      <c r="B976" s="245"/>
      <c r="C976" s="245"/>
      <c r="D976" s="245"/>
      <c r="E976" s="245"/>
      <c r="F976" s="245"/>
      <c r="G976" s="245"/>
      <c r="H976" s="245"/>
      <c r="I976" s="245"/>
      <c r="J976" s="245"/>
      <c r="K976" s="245"/>
      <c r="L976" s="245"/>
      <c r="M976" s="245"/>
      <c r="N976" s="245"/>
      <c r="O976" s="245"/>
      <c r="P976" s="245"/>
      <c r="Q976" s="245"/>
      <c r="R976" s="245"/>
      <c r="S976" s="245"/>
      <c r="T976" s="245"/>
      <c r="U976" s="245"/>
      <c r="V976" s="245"/>
      <c r="W976" s="245"/>
      <c r="X976" s="245"/>
      <c r="Y976" s="245"/>
      <c r="Z976" s="245"/>
    </row>
    <row r="977" ht="15.75" customHeight="1">
      <c r="A977" s="245"/>
      <c r="B977" s="245"/>
      <c r="C977" s="245"/>
      <c r="D977" s="245"/>
      <c r="E977" s="245"/>
      <c r="F977" s="245"/>
      <c r="G977" s="245"/>
      <c r="H977" s="245"/>
      <c r="I977" s="245"/>
      <c r="J977" s="245"/>
      <c r="K977" s="245"/>
      <c r="L977" s="245"/>
      <c r="M977" s="245"/>
      <c r="N977" s="245"/>
      <c r="O977" s="245"/>
      <c r="P977" s="245"/>
      <c r="Q977" s="245"/>
      <c r="R977" s="245"/>
      <c r="S977" s="245"/>
      <c r="T977" s="245"/>
      <c r="U977" s="245"/>
      <c r="V977" s="245"/>
      <c r="W977" s="245"/>
      <c r="X977" s="245"/>
      <c r="Y977" s="245"/>
      <c r="Z977" s="245"/>
    </row>
    <row r="978" ht="15.75" customHeight="1">
      <c r="A978" s="245"/>
      <c r="B978" s="245"/>
      <c r="C978" s="245"/>
      <c r="D978" s="245"/>
      <c r="E978" s="245"/>
      <c r="F978" s="245"/>
      <c r="G978" s="245"/>
      <c r="H978" s="245"/>
      <c r="I978" s="245"/>
      <c r="J978" s="245"/>
      <c r="K978" s="245"/>
      <c r="L978" s="245"/>
      <c r="M978" s="245"/>
      <c r="N978" s="245"/>
      <c r="O978" s="245"/>
      <c r="P978" s="245"/>
      <c r="Q978" s="245"/>
      <c r="R978" s="245"/>
      <c r="S978" s="245"/>
      <c r="T978" s="245"/>
      <c r="U978" s="245"/>
      <c r="V978" s="245"/>
      <c r="W978" s="245"/>
      <c r="X978" s="245"/>
      <c r="Y978" s="245"/>
      <c r="Z978" s="245"/>
    </row>
    <row r="979" ht="15.75" customHeight="1">
      <c r="A979" s="245"/>
      <c r="B979" s="245"/>
      <c r="C979" s="245"/>
      <c r="D979" s="245"/>
      <c r="E979" s="245"/>
      <c r="F979" s="245"/>
      <c r="G979" s="245"/>
      <c r="H979" s="245"/>
      <c r="I979" s="245"/>
      <c r="J979" s="245"/>
      <c r="K979" s="245"/>
      <c r="L979" s="245"/>
      <c r="M979" s="245"/>
      <c r="N979" s="245"/>
      <c r="O979" s="245"/>
      <c r="P979" s="245"/>
      <c r="Q979" s="245"/>
      <c r="R979" s="245"/>
      <c r="S979" s="245"/>
      <c r="T979" s="245"/>
      <c r="U979" s="245"/>
      <c r="V979" s="245"/>
      <c r="W979" s="245"/>
      <c r="X979" s="245"/>
      <c r="Y979" s="245"/>
      <c r="Z979" s="245"/>
    </row>
    <row r="980" ht="15.75" customHeight="1">
      <c r="A980" s="245"/>
      <c r="B980" s="245"/>
      <c r="C980" s="245"/>
      <c r="D980" s="245"/>
      <c r="E980" s="245"/>
      <c r="F980" s="245"/>
      <c r="G980" s="245"/>
      <c r="H980" s="245"/>
      <c r="I980" s="245"/>
      <c r="J980" s="245"/>
      <c r="K980" s="245"/>
      <c r="L980" s="245"/>
      <c r="M980" s="245"/>
      <c r="N980" s="245"/>
      <c r="O980" s="245"/>
      <c r="P980" s="245"/>
      <c r="Q980" s="245"/>
      <c r="R980" s="245"/>
      <c r="S980" s="245"/>
      <c r="T980" s="245"/>
      <c r="U980" s="245"/>
      <c r="V980" s="245"/>
      <c r="W980" s="245"/>
      <c r="X980" s="245"/>
      <c r="Y980" s="245"/>
      <c r="Z980" s="245"/>
    </row>
    <row r="981" ht="15.75" customHeight="1">
      <c r="A981" s="245"/>
      <c r="B981" s="245"/>
      <c r="C981" s="245"/>
      <c r="D981" s="245"/>
      <c r="E981" s="245"/>
      <c r="F981" s="245"/>
      <c r="G981" s="245"/>
      <c r="H981" s="245"/>
      <c r="I981" s="245"/>
      <c r="J981" s="245"/>
      <c r="K981" s="245"/>
      <c r="L981" s="245"/>
      <c r="M981" s="245"/>
      <c r="N981" s="245"/>
      <c r="O981" s="245"/>
      <c r="P981" s="245"/>
      <c r="Q981" s="245"/>
      <c r="R981" s="245"/>
      <c r="S981" s="245"/>
      <c r="T981" s="245"/>
      <c r="U981" s="245"/>
      <c r="V981" s="245"/>
      <c r="W981" s="245"/>
      <c r="X981" s="245"/>
      <c r="Y981" s="245"/>
      <c r="Z981" s="245"/>
    </row>
    <row r="982" ht="15.75" customHeight="1">
      <c r="A982" s="245"/>
      <c r="B982" s="245"/>
      <c r="C982" s="245"/>
      <c r="D982" s="245"/>
      <c r="E982" s="245"/>
      <c r="F982" s="245"/>
      <c r="G982" s="245"/>
      <c r="H982" s="245"/>
      <c r="I982" s="245"/>
      <c r="J982" s="245"/>
      <c r="K982" s="245"/>
      <c r="L982" s="245"/>
      <c r="M982" s="245"/>
      <c r="N982" s="245"/>
      <c r="O982" s="245"/>
      <c r="P982" s="245"/>
      <c r="Q982" s="245"/>
      <c r="R982" s="245"/>
      <c r="S982" s="245"/>
      <c r="T982" s="245"/>
      <c r="U982" s="245"/>
      <c r="V982" s="245"/>
      <c r="W982" s="245"/>
      <c r="X982" s="245"/>
      <c r="Y982" s="245"/>
      <c r="Z982" s="245"/>
    </row>
    <row r="983" ht="15.75" customHeight="1">
      <c r="A983" s="245"/>
      <c r="B983" s="245"/>
      <c r="C983" s="245"/>
      <c r="D983" s="245"/>
      <c r="E983" s="245"/>
      <c r="F983" s="245"/>
      <c r="G983" s="245"/>
      <c r="H983" s="245"/>
      <c r="I983" s="245"/>
      <c r="J983" s="245"/>
      <c r="K983" s="245"/>
      <c r="L983" s="245"/>
      <c r="M983" s="245"/>
      <c r="N983" s="245"/>
      <c r="O983" s="245"/>
      <c r="P983" s="245"/>
      <c r="Q983" s="245"/>
      <c r="R983" s="245"/>
      <c r="S983" s="245"/>
      <c r="T983" s="245"/>
      <c r="U983" s="245"/>
      <c r="V983" s="245"/>
      <c r="W983" s="245"/>
      <c r="X983" s="245"/>
      <c r="Y983" s="245"/>
      <c r="Z983" s="245"/>
    </row>
    <row r="984" ht="15.75" customHeight="1">
      <c r="A984" s="245"/>
      <c r="B984" s="245"/>
      <c r="C984" s="245"/>
      <c r="D984" s="245"/>
      <c r="E984" s="245"/>
      <c r="F984" s="245"/>
      <c r="G984" s="245"/>
      <c r="H984" s="245"/>
      <c r="I984" s="245"/>
      <c r="J984" s="245"/>
      <c r="K984" s="245"/>
      <c r="L984" s="245"/>
      <c r="M984" s="245"/>
      <c r="N984" s="245"/>
      <c r="O984" s="245"/>
      <c r="P984" s="245"/>
      <c r="Q984" s="245"/>
      <c r="R984" s="245"/>
      <c r="S984" s="245"/>
      <c r="T984" s="245"/>
      <c r="U984" s="245"/>
      <c r="V984" s="245"/>
      <c r="W984" s="245"/>
      <c r="X984" s="245"/>
      <c r="Y984" s="245"/>
      <c r="Z984" s="245"/>
    </row>
    <row r="985" ht="15.75" customHeight="1">
      <c r="A985" s="245"/>
      <c r="B985" s="245"/>
      <c r="C985" s="245"/>
      <c r="D985" s="245"/>
      <c r="E985" s="245"/>
      <c r="F985" s="245"/>
      <c r="G985" s="245"/>
      <c r="H985" s="245"/>
      <c r="I985" s="245"/>
      <c r="J985" s="245"/>
      <c r="K985" s="245"/>
      <c r="L985" s="245"/>
      <c r="M985" s="245"/>
      <c r="N985" s="245"/>
      <c r="O985" s="245"/>
      <c r="P985" s="245"/>
      <c r="Q985" s="245"/>
      <c r="R985" s="245"/>
      <c r="S985" s="245"/>
      <c r="T985" s="245"/>
      <c r="U985" s="245"/>
      <c r="V985" s="245"/>
      <c r="W985" s="245"/>
      <c r="X985" s="245"/>
      <c r="Y985" s="245"/>
      <c r="Z985" s="245"/>
    </row>
    <row r="986" ht="15.75" customHeight="1">
      <c r="A986" s="245"/>
      <c r="B986" s="245"/>
      <c r="C986" s="245"/>
      <c r="D986" s="245"/>
      <c r="E986" s="245"/>
      <c r="F986" s="245"/>
      <c r="G986" s="245"/>
      <c r="H986" s="245"/>
      <c r="I986" s="245"/>
      <c r="J986" s="245"/>
      <c r="K986" s="245"/>
      <c r="L986" s="245"/>
      <c r="M986" s="245"/>
      <c r="N986" s="245"/>
      <c r="O986" s="245"/>
      <c r="P986" s="245"/>
      <c r="Q986" s="245"/>
      <c r="R986" s="245"/>
      <c r="S986" s="245"/>
      <c r="T986" s="245"/>
      <c r="U986" s="245"/>
      <c r="V986" s="245"/>
      <c r="W986" s="245"/>
      <c r="X986" s="245"/>
      <c r="Y986" s="245"/>
      <c r="Z986" s="245"/>
    </row>
    <row r="987" ht="15.75" customHeight="1">
      <c r="A987" s="245"/>
      <c r="B987" s="245"/>
      <c r="C987" s="245"/>
      <c r="D987" s="245"/>
      <c r="E987" s="245"/>
      <c r="F987" s="245"/>
      <c r="G987" s="245"/>
      <c r="H987" s="245"/>
      <c r="I987" s="245"/>
      <c r="J987" s="245"/>
      <c r="K987" s="245"/>
      <c r="L987" s="245"/>
      <c r="M987" s="245"/>
      <c r="N987" s="245"/>
      <c r="O987" s="245"/>
      <c r="P987" s="245"/>
      <c r="Q987" s="245"/>
      <c r="R987" s="245"/>
      <c r="S987" s="245"/>
      <c r="T987" s="245"/>
      <c r="U987" s="245"/>
      <c r="V987" s="245"/>
      <c r="W987" s="245"/>
      <c r="X987" s="245"/>
      <c r="Y987" s="245"/>
      <c r="Z987" s="245"/>
    </row>
    <row r="988" ht="15.75" customHeight="1">
      <c r="A988" s="245"/>
      <c r="B988" s="245"/>
      <c r="C988" s="245"/>
      <c r="D988" s="245"/>
      <c r="E988" s="245"/>
      <c r="F988" s="245"/>
      <c r="G988" s="245"/>
      <c r="H988" s="245"/>
      <c r="I988" s="245"/>
      <c r="J988" s="245"/>
      <c r="K988" s="245"/>
      <c r="L988" s="245"/>
      <c r="M988" s="245"/>
      <c r="N988" s="245"/>
      <c r="O988" s="245"/>
      <c r="P988" s="245"/>
      <c r="Q988" s="245"/>
      <c r="R988" s="245"/>
      <c r="S988" s="245"/>
      <c r="T988" s="245"/>
      <c r="U988" s="245"/>
      <c r="V988" s="245"/>
      <c r="W988" s="245"/>
      <c r="X988" s="245"/>
      <c r="Y988" s="245"/>
      <c r="Z988" s="245"/>
    </row>
    <row r="989" ht="15.75" customHeight="1">
      <c r="A989" s="245"/>
      <c r="B989" s="245"/>
      <c r="C989" s="245"/>
      <c r="D989" s="245"/>
      <c r="E989" s="245"/>
      <c r="F989" s="245"/>
      <c r="G989" s="245"/>
      <c r="H989" s="245"/>
      <c r="I989" s="245"/>
      <c r="J989" s="245"/>
      <c r="K989" s="245"/>
      <c r="L989" s="245"/>
      <c r="M989" s="245"/>
      <c r="N989" s="245"/>
      <c r="O989" s="245"/>
      <c r="P989" s="245"/>
      <c r="Q989" s="245"/>
      <c r="R989" s="245"/>
      <c r="S989" s="245"/>
      <c r="T989" s="245"/>
      <c r="U989" s="245"/>
      <c r="V989" s="245"/>
      <c r="W989" s="245"/>
      <c r="X989" s="245"/>
      <c r="Y989" s="245"/>
      <c r="Z989" s="245"/>
    </row>
    <row r="990" ht="15.75" customHeight="1">
      <c r="A990" s="245"/>
      <c r="B990" s="245"/>
      <c r="C990" s="245"/>
      <c r="D990" s="245"/>
      <c r="E990" s="245"/>
      <c r="F990" s="245"/>
      <c r="G990" s="245"/>
      <c r="H990" s="245"/>
      <c r="I990" s="245"/>
      <c r="J990" s="245"/>
      <c r="K990" s="245"/>
      <c r="L990" s="245"/>
      <c r="M990" s="245"/>
      <c r="N990" s="245"/>
      <c r="O990" s="245"/>
      <c r="P990" s="245"/>
      <c r="Q990" s="245"/>
      <c r="R990" s="245"/>
      <c r="S990" s="245"/>
      <c r="T990" s="245"/>
      <c r="U990" s="245"/>
      <c r="V990" s="245"/>
      <c r="W990" s="245"/>
      <c r="X990" s="245"/>
      <c r="Y990" s="245"/>
      <c r="Z990" s="245"/>
    </row>
    <row r="991" ht="15.75" customHeight="1">
      <c r="A991" s="245"/>
      <c r="B991" s="245"/>
      <c r="C991" s="245"/>
      <c r="D991" s="245"/>
      <c r="E991" s="245"/>
      <c r="F991" s="245"/>
      <c r="G991" s="245"/>
      <c r="H991" s="245"/>
      <c r="I991" s="245"/>
      <c r="J991" s="245"/>
      <c r="K991" s="245"/>
      <c r="L991" s="245"/>
      <c r="M991" s="245"/>
      <c r="N991" s="245"/>
      <c r="O991" s="245"/>
      <c r="P991" s="245"/>
      <c r="Q991" s="245"/>
      <c r="R991" s="245"/>
      <c r="S991" s="245"/>
      <c r="T991" s="245"/>
      <c r="U991" s="245"/>
      <c r="V991" s="245"/>
      <c r="W991" s="245"/>
      <c r="X991" s="245"/>
      <c r="Y991" s="245"/>
      <c r="Z991" s="245"/>
    </row>
    <row r="992" ht="15.75" customHeight="1">
      <c r="A992" s="245"/>
      <c r="B992" s="245"/>
      <c r="C992" s="245"/>
      <c r="D992" s="245"/>
      <c r="E992" s="245"/>
      <c r="F992" s="245"/>
      <c r="G992" s="245"/>
      <c r="H992" s="245"/>
      <c r="I992" s="245"/>
      <c r="J992" s="245"/>
      <c r="K992" s="245"/>
      <c r="L992" s="245"/>
      <c r="M992" s="245"/>
      <c r="N992" s="245"/>
      <c r="O992" s="245"/>
      <c r="P992" s="245"/>
      <c r="Q992" s="245"/>
      <c r="R992" s="245"/>
      <c r="S992" s="245"/>
      <c r="T992" s="245"/>
      <c r="U992" s="245"/>
      <c r="V992" s="245"/>
      <c r="W992" s="245"/>
      <c r="X992" s="245"/>
      <c r="Y992" s="245"/>
      <c r="Z992" s="245"/>
    </row>
    <row r="993" ht="15.75" customHeight="1">
      <c r="A993" s="245"/>
      <c r="B993" s="245"/>
      <c r="C993" s="245"/>
      <c r="D993" s="245"/>
      <c r="E993" s="245"/>
      <c r="F993" s="245"/>
      <c r="G993" s="245"/>
      <c r="H993" s="245"/>
      <c r="I993" s="245"/>
      <c r="J993" s="245"/>
      <c r="K993" s="245"/>
      <c r="L993" s="245"/>
      <c r="M993" s="245"/>
      <c r="N993" s="245"/>
      <c r="O993" s="245"/>
      <c r="P993" s="245"/>
      <c r="Q993" s="245"/>
      <c r="R993" s="245"/>
      <c r="S993" s="245"/>
      <c r="T993" s="245"/>
      <c r="U993" s="245"/>
      <c r="V993" s="245"/>
      <c r="W993" s="245"/>
      <c r="X993" s="245"/>
      <c r="Y993" s="245"/>
      <c r="Z993" s="245"/>
    </row>
    <row r="994" ht="15.75" customHeight="1">
      <c r="A994" s="245"/>
      <c r="B994" s="245"/>
      <c r="C994" s="245"/>
      <c r="D994" s="245"/>
      <c r="E994" s="245"/>
      <c r="F994" s="245"/>
      <c r="G994" s="245"/>
      <c r="H994" s="245"/>
      <c r="I994" s="245"/>
      <c r="J994" s="245"/>
      <c r="K994" s="245"/>
      <c r="L994" s="245"/>
      <c r="M994" s="245"/>
      <c r="N994" s="245"/>
      <c r="O994" s="245"/>
      <c r="P994" s="245"/>
      <c r="Q994" s="245"/>
      <c r="R994" s="245"/>
      <c r="S994" s="245"/>
      <c r="T994" s="245"/>
      <c r="U994" s="245"/>
      <c r="V994" s="245"/>
      <c r="W994" s="245"/>
      <c r="X994" s="245"/>
      <c r="Y994" s="245"/>
      <c r="Z994" s="245"/>
    </row>
    <row r="995" ht="15.75" customHeight="1">
      <c r="A995" s="245"/>
      <c r="B995" s="245"/>
      <c r="C995" s="245"/>
      <c r="D995" s="245"/>
      <c r="E995" s="245"/>
      <c r="F995" s="245"/>
      <c r="G995" s="245"/>
      <c r="H995" s="245"/>
      <c r="I995" s="245"/>
      <c r="J995" s="245"/>
      <c r="K995" s="245"/>
      <c r="L995" s="245"/>
      <c r="M995" s="245"/>
      <c r="N995" s="245"/>
      <c r="O995" s="245"/>
      <c r="P995" s="245"/>
      <c r="Q995" s="245"/>
      <c r="R995" s="245"/>
      <c r="S995" s="245"/>
      <c r="T995" s="245"/>
      <c r="U995" s="245"/>
      <c r="V995" s="245"/>
      <c r="W995" s="245"/>
      <c r="X995" s="245"/>
      <c r="Y995" s="245"/>
      <c r="Z995" s="245"/>
    </row>
    <row r="996" ht="15.75" customHeight="1">
      <c r="A996" s="245"/>
      <c r="B996" s="245"/>
      <c r="C996" s="245"/>
      <c r="D996" s="245"/>
      <c r="E996" s="245"/>
      <c r="F996" s="245"/>
      <c r="G996" s="245"/>
      <c r="H996" s="245"/>
      <c r="I996" s="245"/>
      <c r="J996" s="245"/>
      <c r="K996" s="245"/>
      <c r="L996" s="245"/>
      <c r="M996" s="245"/>
      <c r="N996" s="245"/>
      <c r="O996" s="245"/>
      <c r="P996" s="245"/>
      <c r="Q996" s="245"/>
      <c r="R996" s="245"/>
      <c r="S996" s="245"/>
      <c r="T996" s="245"/>
      <c r="U996" s="245"/>
      <c r="V996" s="245"/>
      <c r="W996" s="245"/>
      <c r="X996" s="245"/>
      <c r="Y996" s="245"/>
      <c r="Z996" s="245"/>
    </row>
    <row r="997" ht="15.75" customHeight="1">
      <c r="A997" s="245"/>
      <c r="B997" s="245"/>
      <c r="C997" s="245"/>
      <c r="D997" s="245"/>
      <c r="E997" s="245"/>
      <c r="F997" s="245"/>
      <c r="G997" s="245"/>
      <c r="H997" s="245"/>
      <c r="I997" s="245"/>
      <c r="J997" s="245"/>
      <c r="K997" s="245"/>
      <c r="L997" s="245"/>
      <c r="M997" s="245"/>
      <c r="N997" s="245"/>
      <c r="O997" s="245"/>
      <c r="P997" s="245"/>
      <c r="Q997" s="245"/>
      <c r="R997" s="245"/>
      <c r="S997" s="245"/>
      <c r="T997" s="245"/>
      <c r="U997" s="245"/>
      <c r="V997" s="245"/>
      <c r="W997" s="245"/>
      <c r="X997" s="245"/>
      <c r="Y997" s="245"/>
      <c r="Z997" s="245"/>
    </row>
    <row r="998" ht="15.75" customHeight="1">
      <c r="A998" s="245"/>
      <c r="B998" s="245"/>
      <c r="C998" s="245"/>
      <c r="D998" s="245"/>
      <c r="E998" s="245"/>
      <c r="F998" s="245"/>
      <c r="G998" s="245"/>
      <c r="H998" s="245"/>
      <c r="I998" s="245"/>
      <c r="J998" s="245"/>
      <c r="K998" s="245"/>
      <c r="L998" s="245"/>
      <c r="M998" s="245"/>
      <c r="N998" s="245"/>
      <c r="O998" s="245"/>
      <c r="P998" s="245"/>
      <c r="Q998" s="245"/>
      <c r="R998" s="245"/>
      <c r="S998" s="245"/>
      <c r="T998" s="245"/>
      <c r="U998" s="245"/>
      <c r="V998" s="245"/>
      <c r="W998" s="245"/>
      <c r="X998" s="245"/>
      <c r="Y998" s="245"/>
      <c r="Z998" s="245"/>
    </row>
    <row r="999" ht="15.75" customHeight="1">
      <c r="A999" s="245"/>
      <c r="B999" s="245"/>
      <c r="C999" s="245"/>
      <c r="D999" s="245"/>
      <c r="E999" s="245"/>
      <c r="F999" s="245"/>
      <c r="G999" s="245"/>
      <c r="H999" s="245"/>
      <c r="I999" s="245"/>
      <c r="J999" s="245"/>
      <c r="K999" s="245"/>
      <c r="L999" s="245"/>
      <c r="M999" s="245"/>
      <c r="N999" s="245"/>
      <c r="O999" s="245"/>
      <c r="P999" s="245"/>
      <c r="Q999" s="245"/>
      <c r="R999" s="245"/>
      <c r="S999" s="245"/>
      <c r="T999" s="245"/>
      <c r="U999" s="245"/>
      <c r="V999" s="245"/>
      <c r="W999" s="245"/>
      <c r="X999" s="245"/>
      <c r="Y999" s="245"/>
      <c r="Z999" s="245"/>
    </row>
    <row r="1000" ht="15.75" customHeight="1">
      <c r="A1000" s="245"/>
      <c r="B1000" s="245"/>
      <c r="C1000" s="245"/>
      <c r="D1000" s="245"/>
      <c r="E1000" s="245"/>
      <c r="F1000" s="245"/>
      <c r="G1000" s="245"/>
      <c r="H1000" s="245"/>
      <c r="I1000" s="245"/>
      <c r="J1000" s="245"/>
      <c r="K1000" s="245"/>
      <c r="L1000" s="245"/>
      <c r="M1000" s="245"/>
      <c r="N1000" s="245"/>
      <c r="O1000" s="245"/>
      <c r="P1000" s="245"/>
      <c r="Q1000" s="245"/>
      <c r="R1000" s="245"/>
      <c r="S1000" s="245"/>
      <c r="T1000" s="245"/>
      <c r="U1000" s="245"/>
      <c r="V1000" s="245"/>
      <c r="W1000" s="245"/>
      <c r="X1000" s="245"/>
      <c r="Y1000" s="245"/>
      <c r="Z1000" s="245"/>
    </row>
  </sheetData>
  <printOptions/>
  <pageMargins bottom="0.75" footer="0.0" header="0.0" left="0.7" right="0.7" top="0.75"/>
  <pageSetup orientation="landscape"/>
  <drawing r:id="rId1"/>
</worksheet>
</file>